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definedNames/>
  <calcPr/>
  <extLst>
    <ext uri="GoogleSheetsCustomDataVersion2">
      <go:sheetsCustomData xmlns:go="http://customooxmlschemas.google.com/" r:id="rId40" roundtripDataChecksum="uFGT+/2m75Tcixvo06ElomrptOCAmXRatMtGJnhdPwc="/>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D66">
      <text>
        <t xml:space="preserve">======
ID#AAABP2_sa58
Cristina Popa    (2024-05-31 11:51:50)
3 puncte/5 intrebari</t>
      </text>
    </comment>
  </commentList>
  <extLst>
    <ext uri="GoogleSheetsCustomDataVersion2">
      <go:sheetsCustomData xmlns:go="http://customooxmlschemas.google.com/" r:id="rId1" roundtripDataSignature="AMtx7mgtgbPfHOiylFmiwh6yNmF1TUXjaw=="/>
    </ext>
  </extLst>
</comments>
</file>

<file path=xl/sharedStrings.xml><?xml version="1.0" encoding="utf-8"?>
<sst xmlns="http://schemas.openxmlformats.org/spreadsheetml/2006/main" count="30157" uniqueCount="9297">
  <si>
    <t>Facultate:</t>
  </si>
  <si>
    <t>Facultatea de Științe Economice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</si>
  <si>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</si>
  <si>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</si>
  <si>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</si>
  <si>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</si>
  <si>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</si>
  <si>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</si>
  <si>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01.01.2023</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</si>
  <si>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</si>
  <si>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</si>
  <si>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</si>
  <si>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</si>
  <si>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</si>
  <si>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</si>
  <si>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</si>
  <si>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</si>
  <si>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</si>
  <si>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</si>
  <si>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</si>
  <si>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</si>
  <si>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</si>
  <si>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</si>
  <si>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</si>
  <si>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</si>
  <si>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</si>
  <si>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</si>
  <si>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</si>
  <si>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</si>
  <si>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</si>
  <si>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</si>
  <si>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</si>
  <si>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</si>
  <si>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</si>
  <si>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</si>
  <si>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</si>
  <si>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</si>
  <si>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</si>
  <si>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</si>
  <si>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</si>
  <si>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</si>
  <si>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</si>
  <si>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</si>
  <si>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</si>
  <si>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</si>
  <si>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</si>
  <si>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</si>
  <si>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</si>
  <si>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</si>
  <si>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</si>
  <si>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Baltador Lia</t>
  </si>
  <si>
    <t>FSEC3</t>
  </si>
  <si>
    <t>Conf</t>
  </si>
  <si>
    <t>Belașcu Lucian</t>
  </si>
  <si>
    <t>Prof</t>
  </si>
  <si>
    <t>Budac Camelia</t>
  </si>
  <si>
    <t>Duralia Oana</t>
  </si>
  <si>
    <t>Frăticiu Lucia</t>
  </si>
  <si>
    <t>Fuciu Mircea</t>
  </si>
  <si>
    <t>Lector/SL</t>
  </si>
  <si>
    <t>Ilie Livia</t>
  </si>
  <si>
    <t>Lucian Paul</t>
  </si>
  <si>
    <t>Mărginean Silvia</t>
  </si>
  <si>
    <t>Mihăescu Liviu</t>
  </si>
  <si>
    <t>Negru Ioana</t>
  </si>
  <si>
    <t>Nicula Virgil</t>
  </si>
  <si>
    <t>Ogrean Claudia</t>
  </si>
  <si>
    <t>Opreana Alin</t>
  </si>
  <si>
    <t>Panța Nancy</t>
  </si>
  <si>
    <t>Asistent universitar</t>
  </si>
  <si>
    <t>Pentescu Alma</t>
  </si>
  <si>
    <t>Popa Cristina</t>
  </si>
  <si>
    <t>Popescu Doris</t>
  </si>
  <si>
    <t>Popescu Eugen</t>
  </si>
  <si>
    <t>Popșa Roxana</t>
  </si>
  <si>
    <t>Sims Anca</t>
  </si>
  <si>
    <t>Șerban Radu</t>
  </si>
  <si>
    <t>Șerbu Răzvan</t>
  </si>
  <si>
    <t>Tănăsescu Cristina</t>
  </si>
  <si>
    <t>Terchilă Sorin</t>
  </si>
  <si>
    <t>Tileagă Cosmin</t>
  </si>
  <si>
    <t>Todericiu Ramona</t>
  </si>
  <si>
    <t>Troancă Dumitru</t>
  </si>
  <si>
    <t>Țichindelean Mihai</t>
  </si>
  <si>
    <t>Vinerean-Opreana Simona</t>
  </si>
  <si>
    <t>Balteș Nicolae</t>
  </si>
  <si>
    <t>FSEC2</t>
  </si>
  <si>
    <t>Bogoslov Ioana Andreea</t>
  </si>
  <si>
    <t>Bratu Renate</t>
  </si>
  <si>
    <t>Brătian Vasile</t>
  </si>
  <si>
    <t>Bunescu Liliana</t>
  </si>
  <si>
    <t>Comaniciu Carmen</t>
  </si>
  <si>
    <t xml:space="preserve">Cristescu Marian Pompiliu </t>
  </si>
  <si>
    <t>Petrașcu Daniela</t>
  </si>
  <si>
    <t>Sava Raluca</t>
  </si>
  <si>
    <t>Sbârcea Ioana</t>
  </si>
  <si>
    <t>Sitea Daria</t>
  </si>
  <si>
    <t>Stoica Eduard Alexandru</t>
  </si>
  <si>
    <t>Tăvală Florina Maria</t>
  </si>
  <si>
    <t>Vasiu Diana</t>
  </si>
  <si>
    <t>Gemenel Ioana</t>
  </si>
  <si>
    <t>Herciu Mihaela</t>
  </si>
  <si>
    <t>Marina Alexandra</t>
  </si>
  <si>
    <t>Mârza Bogdan</t>
  </si>
  <si>
    <t>Mihaiu Diana</t>
  </si>
  <si>
    <t>Moroșan Adrian</t>
  </si>
  <si>
    <t>Oprean-Stan Camelia</t>
  </si>
  <si>
    <t>Orăștean Ramona</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</si>
  <si>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</si>
  <si>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</si>
  <si>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</si>
  <si>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</si>
  <si>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</si>
  <si>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</si>
  <si>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</si>
  <si>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Asistent cercetare</t>
  </si>
  <si>
    <t>CS III</t>
  </si>
  <si>
    <t>CS II</t>
  </si>
  <si>
    <t>CS I</t>
  </si>
  <si>
    <t>CD</t>
  </si>
  <si>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</si>
  <si>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</si>
  <si>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</si>
  <si>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</si>
  <si>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</si>
  <si>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</si>
  <si>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</si>
  <si>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</si>
  <si>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</si>
  <si>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</si>
  <si>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</si>
  <si>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</si>
  <si>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</si>
  <si>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</si>
  <si>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</si>
  <si>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</si>
  <si>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</si>
  <si>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</si>
  <si>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</si>
  <si>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</si>
  <si>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</si>
  <si>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</si>
  <si>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</si>
  <si>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</si>
  <si>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</si>
  <si>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</si>
  <si>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</si>
  <si>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</si>
  <si>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</si>
  <si>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</si>
  <si>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Developing Sustainable Entrepreneurs Through Social Entrepreneurship Education</t>
  </si>
  <si>
    <t>Baltador Lia Alexandra (ULBS), Grecu Valentin (ULBS)</t>
  </si>
  <si>
    <t>Studies in Business and Economics</t>
  </si>
  <si>
    <t>https://www.webofscience.com/wos/woscc/full-record/WOS:001069869700003</t>
  </si>
  <si>
    <t>https://intapi.sciendo.com/pdf/10.2478/sbe-2023-0023</t>
  </si>
  <si>
    <t>DOI: 10.2478/sbe-2023-0023</t>
  </si>
  <si>
    <t>WOS:001069869700003</t>
  </si>
  <si>
    <t>37-47</t>
  </si>
  <si>
    <t>Q4</t>
  </si>
  <si>
    <t>Enhancing Students’ Entrepreneurial Competencies through Extracurricular Activities—A Pragmatic Approach to Sustainability-Oriented Higher Education</t>
  </si>
  <si>
    <t>Claudia Isac, Ana Maria Mihaela Iordache, Lia Baltador, Cristina Coculescu, Dorina Niță</t>
  </si>
  <si>
    <t>Sustainability /  Special Issue Educational Research in the Era of 2030 Agenda for Sustainable Development</t>
  </si>
  <si>
    <t>https://www.webofscience.com/wos/woscc/full-record/WOS:001005825400001</t>
  </si>
  <si>
    <t>https://www.mdpi.com/2071-1050/15/11/8708</t>
  </si>
  <si>
    <t>doi.org/10.3390/su15118708</t>
  </si>
  <si>
    <t>WOS:001005825400001</t>
  </si>
  <si>
    <t>Q2</t>
  </si>
  <si>
    <t>Researching the Impact of Corruption and Organized Crime on FDI in Europe: A Literature Review</t>
  </si>
  <si>
    <t>Mihai Cazacu (ASE București), Alexandra Horobet  (ASE București), Zlatea Marinela Luminita (ASE București), Lucian Belascu (ULBS)</t>
  </si>
  <si>
    <t>ECONOMIES OF THE BALKAN AND EASTERN EUROPEAN COUNTRIES, EBEEC</t>
  </si>
  <si>
    <t>https://1510qlc8p-y-https-www-webofscience-com.z.e-nformation.ro/wos/woscc/full-record/WOS:001186072000001</t>
  </si>
  <si>
    <t>https://scholar.google.com/citations?view_op=view_citation&amp;hl=en&amp;user=5yHbYsMAAAAJ&amp;sortby=pubdate&amp;citation_for_view=5yHbYsMAAAAJ:YB4bud6kWLwC</t>
  </si>
  <si>
    <t>10.18502/kss.v8i1.12631</t>
  </si>
  <si>
    <t>WOS:001186072000001</t>
  </si>
  <si>
    <t>1-15</t>
  </si>
  <si>
    <t>Proceedings CPCI / WoS</t>
  </si>
  <si>
    <t>EBEEC</t>
  </si>
  <si>
    <t>Florența</t>
  </si>
  <si>
    <t>2518-668X</t>
  </si>
  <si>
    <t>Belascu Lucian</t>
  </si>
  <si>
    <t>Programmatic Advertising and Online Publishers: The Case of Libertatea. Ro</t>
  </si>
  <si>
    <t>Andrei Ungureanu (ULBS), Lucian Belaşcu (ULBS), Alexandra Horobeț (ASE București), Marius Croitoru Ionuț (Politehnica București)</t>
  </si>
  <si>
    <t>ISSN 1842-4120 eISSN 2344-5416</t>
  </si>
  <si>
    <t>https://1510qlc8p-y-https-www-webofscience-com.z.e-nformation.ro/wos/woscc/full-record/WOS:001141117800013</t>
  </si>
  <si>
    <t>https://sciendo.com/article/10.2478/sbe-2023-0060</t>
  </si>
  <si>
    <t>10.2478/sbe-2023-0060</t>
  </si>
  <si>
    <t>WOS:001141117800013</t>
  </si>
  <si>
    <t>306-321</t>
  </si>
  <si>
    <t>ESCI, Scopus</t>
  </si>
  <si>
    <t>Fintech Adoption Factors: A Study on an Educated Romanian Population</t>
  </si>
  <si>
    <t>Lucian Belascu (ULBS), Corina Anca Negut (ASE București), Zeno Dinca (ASE București), Cosmin Alin Botoroga (ASE București), Dan Gabriel Dumitrescu(ASE București)</t>
  </si>
  <si>
    <t>Societies</t>
  </si>
  <si>
    <t>eISSN 2075-4698</t>
  </si>
  <si>
    <t>https://1510qlc8p-y-https-www-webofscience-com.z.e-nformation.ro/wos/woscc/full-record/WOS:001131108000001</t>
  </si>
  <si>
    <t>https://www.mdpi.com/2075-4698/13/12/262</t>
  </si>
  <si>
    <t>10.3390/soc13120262</t>
  </si>
  <si>
    <t>WOS:001131108000001</t>
  </si>
  <si>
    <t>1-31</t>
  </si>
  <si>
    <t>Synergizing green energy, natural resources, global integration, and environmental taxation: Pioneering a sustainable development goal framework for carbon neutrality targets</t>
  </si>
  <si>
    <t>Najia Saqib (Sultan University, Riyadh, Saudi Arabia), Muhammad Usman (Wuhan University, Wuhan, China), Magdalena Radulescu (Politehnica București&amp;ULBS), Razvan S Șerbu (ULBS), Mustafa Kamal ( Saudi Electronic University, Dammam, Saudi Arabia), Lucian A Belascu (ULBS)</t>
  </si>
  <si>
    <t>Energy &amp; Environment</t>
  </si>
  <si>
    <t>ISSN 0958-305X eISSN 2048-4070</t>
  </si>
  <si>
    <t>https://1510qlc8p-y-https-www-webofscience-com.z.e-nformation.ro/wos/woscc/full-record/WOS:001108120400001</t>
  </si>
  <si>
    <t>https://1510plcb9-y-https-journals-sagepub-com.z.e-nformation.ro/doi/epub/10.1177/0958305X231215319</t>
  </si>
  <si>
    <t>10.1177/0958305X231215319</t>
  </si>
  <si>
    <t>WOS:001108120400001</t>
  </si>
  <si>
    <t>ESG Reporting and Capital Market Investors: Insights from the Global Technology and Fintech Industries</t>
  </si>
  <si>
    <t>Alexandra Horobeţ (ASE București), Irina Mnohoghitnei (ASE București), Lucian Belaşcu (ULBS), Ionuț Marius Croitoru (Politehnica București)</t>
  </si>
  <si>
    <t>https://1510qlc8p-y-https-www-webofscience-com.z.e-nformation.ro/wos/woscc/full-record/WOS:001069869700011</t>
  </si>
  <si>
    <t>https://sciendo.com/article/10.2478/sbe-2023-0031</t>
  </si>
  <si>
    <t>10.2478/sbe-2023-0031</t>
  </si>
  <si>
    <t>WOS:001069869700011</t>
  </si>
  <si>
    <t>178-195</t>
  </si>
  <si>
    <t>Renewables and Decarbonisation: Implications for Energy Policy in the European Union</t>
  </si>
  <si>
    <t>Dan Gabriel Dumitrescu (ASE București), Alexandra Horobeť (ASE București), Cristiana Doina Tudor(ASE București), Lucian Belaşcu (ULBS)</t>
  </si>
  <si>
    <t>Amfiteatru Economic</t>
  </si>
  <si>
    <t>ISSN 1582-9146 eISSN 2247-9104</t>
  </si>
  <si>
    <t>https://1510qlc8p-y-https-www-webofscience-com.z.e-nformation.ro/wos/woscc/full-record/WOS:001013058000004</t>
  </si>
  <si>
    <t>https://www.amfiteatrueconomic.ro/temp/Article_3201.pdf</t>
  </si>
  <si>
    <t>10.24818/EA/2023/63/345</t>
  </si>
  <si>
    <t>WOS:001013058000004</t>
  </si>
  <si>
    <t>345-361</t>
  </si>
  <si>
    <t>Foreign Versus Local Ownership and Performance in Eastern Versus Western EU: A Random Forest Application</t>
  </si>
  <si>
    <t>Alexandra Horobet (ASE București), Oana Cristina Popovici (ASE București), Vlad Bulai  (ASE București), Lucian Belascu (ULBS), Eugen Rosca (ULBS)</t>
  </si>
  <si>
    <t>Engineering Economics</t>
  </si>
  <si>
    <t>ISSN 1392-2785 eISSN 2029-5839</t>
  </si>
  <si>
    <t>https://1510qlc8p-y-https-www-webofscience-com.z.e-nformation.ro/wos/woscc/full-record/WOS:000993994500001</t>
  </si>
  <si>
    <t>https://inzeko.ktu.lt/index.php/EE/article/view/29499</t>
  </si>
  <si>
    <t>10.5755/j01.ee.34.2.29499</t>
  </si>
  <si>
    <t>WOS:000993994500001</t>
  </si>
  <si>
    <t>123-138</t>
  </si>
  <si>
    <t>Decarbonization through carbon intensity mitigation: evidence from global and incomebased panels</t>
  </si>
  <si>
    <t>Cristiana Doina Tudor (ASE București), Alexandra Horobet (ASE București), Irina Mnohoghithei (ASE București), Robert Sova (ASE București), Lucian Belascu (ULBS)</t>
  </si>
  <si>
    <t>Economic research-Ekonomska istraživanja</t>
  </si>
  <si>
    <t>ISSN: 1331-677X  eISSN: 1848-9664</t>
  </si>
  <si>
    <t>https://www.scopus.com/record/display.uri?eid=2-s2.0-85159847412&amp;origin=resultslist</t>
  </si>
  <si>
    <t>https://hrcak.srce.hr/file/453713</t>
  </si>
  <si>
    <t>10.1080/1331677X.2023.2188420</t>
  </si>
  <si>
    <t>1-27</t>
  </si>
  <si>
    <t>Scopus</t>
  </si>
  <si>
    <t>Entrepreneurial Ecosystems and the Catalytic Role of Universities</t>
  </si>
  <si>
    <t>Livia Ilie (ULBS), Camelia Budac (ULBS)</t>
  </si>
  <si>
    <t>1842-4120</t>
  </si>
  <si>
    <t>https://www.webofscience.com/wos/woscc/full-record/WOS:001143260800006</t>
  </si>
  <si>
    <t>https://intapi.sciendo.com/pdf/10.2478/sbe-2023-0052</t>
  </si>
  <si>
    <t>DOI10.2478/sbe-2023-0052</t>
  </si>
  <si>
    <t>WOS:001143260800006</t>
  </si>
  <si>
    <t>163-175</t>
  </si>
  <si>
    <t>ESCI</t>
  </si>
  <si>
    <t>Food Consumption Behaviour-Influencing Factors and Trends</t>
  </si>
  <si>
    <t>vol.18</t>
  </si>
  <si>
    <t>2344-5416</t>
  </si>
  <si>
    <t>https://1510qkdue-y-https-www-webofscience-com.z.e-nformation.ro/wos/woscc/full-record/WOS:001069869700007</t>
  </si>
  <si>
    <t>https://sciendo.com/article/10.2478/sbe-2023-0027</t>
  </si>
  <si>
    <t>https://doi.org/10.2478/sbe-2023-0027</t>
  </si>
  <si>
    <t>WOS:001069869700007</t>
  </si>
  <si>
    <t>109-123</t>
  </si>
  <si>
    <t>ESCI/SCOPUS</t>
  </si>
  <si>
    <t>How the Marketing Thought Evolved - A Brief Analysis of Marketing Literature</t>
  </si>
  <si>
    <t>Fuciu Mircea (ULBS)</t>
  </si>
  <si>
    <t>STUDIES IN BUSINESS AND ECONOMICS</t>
  </si>
  <si>
    <t>https://www.webofscience.com/wos/woscc/full-record/WOS:001141117800001</t>
  </si>
  <si>
    <t>DOI10.2478/sbe-2023-0050</t>
  </si>
  <si>
    <t>WOS:001141117800001</t>
  </si>
  <si>
    <t>136-144</t>
  </si>
  <si>
    <t>Ilie, LIVIA Budac, Camelia</t>
  </si>
  <si>
    <t>https://sciendo.com/article/10.2478/sbe-2023-0052</t>
  </si>
  <si>
    <t>DOI: https://doi.org/10.2478/sbe-2023-0052</t>
  </si>
  <si>
    <t>ENTREPRENEURSHIP IN ROMANIA:
OPPORTUNITIES AND CHALLENGES</t>
  </si>
  <si>
    <t>Lucian Paul -ULBS Soaita Antonela Ioana-ULBS</t>
  </si>
  <si>
    <t xml:space="preserve">Studies in Business and Economics </t>
  </si>
  <si>
    <t>eISSN:
2344-5416</t>
  </si>
  <si>
    <t>https://intapi.sciendo.com/pdf/10.2478/sbe-2023-0033</t>
  </si>
  <si>
    <t>DOI 10.2478/sbe-2023-0033</t>
  </si>
  <si>
    <t>217-234</t>
  </si>
  <si>
    <t>Renminbi internationalization process: a quantitative literature review</t>
  </si>
  <si>
    <t>Orăștean Ramona, Mărginean Silvia</t>
  </si>
  <si>
    <t>International Journal of Financial Studies</t>
  </si>
  <si>
    <t xml:space="preserve"> 2227-7072</t>
  </si>
  <si>
    <t>https://15109lfjx-y-https-www-scopus-com.z.e-nformation.ro/record/display.uri?eid=2-s2.0-85151071559&amp;origin=resultslist&amp;sort=plf-f&amp;src=s&amp;sid=3a3243a0697d639294c45d3d5a29edbc&amp;sot=b&amp;sdt=b&amp;s=DOI%2810.3390%2Fijfs11010015%29&amp;sl=25&amp;sessionSearchId=3a3243a0697d639294c45d3d5a29edbc&amp;relpos=0</t>
  </si>
  <si>
    <t>https://www.mdpi.com/2227-7072/11/1/15</t>
  </si>
  <si>
    <t>https://doi.org/10.3390/ijfs11010015</t>
  </si>
  <si>
    <t>WOS:000956637500001</t>
  </si>
  <si>
    <t>1-25</t>
  </si>
  <si>
    <t>Marginean Silvia</t>
  </si>
  <si>
    <t>On Mixed methods research and pluralism in Economics</t>
  </si>
  <si>
    <t>Negru Ioana, University Lucian Blaga Sibiu, Ro</t>
  </si>
  <si>
    <t>International Journal of Pluralism in Economics Education</t>
  </si>
  <si>
    <t>vol. 14</t>
  </si>
  <si>
    <t>nos 3/4</t>
  </si>
  <si>
    <t>1757-5648</t>
  </si>
  <si>
    <t>https://www.inderscience.com/info/inarticletoc.php?jcode=ijpee&amp;year=2023&amp;vol=14&amp;issue=3/4</t>
  </si>
  <si>
    <t>DOI: 10.1504/IJPEE.2023.138582</t>
  </si>
  <si>
    <t>203-218</t>
  </si>
  <si>
    <t>scopus</t>
  </si>
  <si>
    <t>Generation Z Romanian Students’ Relation with Rural Tourism—An Exploratory Study</t>
  </si>
  <si>
    <t>Mihail Ovidiu Tănase, Puiu Nistoreanu, Răzvan Dina, Bogdan Georgescu, Virgil Nicula, Cosmin Nicolae Mirea</t>
  </si>
  <si>
    <t>Sustainability</t>
  </si>
  <si>
    <t>2071 1050</t>
  </si>
  <si>
    <t>https://www.mdpi.com/2071-1050/15/10/8166</t>
  </si>
  <si>
    <t>https://doi.org/10.3390/su15108166</t>
  </si>
  <si>
    <t xml:space="preserve">indexed within Scopus, SCIE and SSCI (Web of Science), GEOBASE, GeoRef, Inspec, AGRIS, RePEc; </t>
  </si>
  <si>
    <t>1-21</t>
  </si>
  <si>
    <t>IMPROVING BUSINESS MODELS FOR THE CIRCULAR ECONOMY: DEVELOPING A FRAMEWORK FOR CIRCULAR FASHION</t>
  </si>
  <si>
    <t>Herciu, M. (ULBS), Ogrean, C.(ULBS), Mihaiu, D. (ULBS), Serban, R. (ULBS), Aivaz, K. A. (Ovidius Univ. Constanta), &amp; Tichindelean, M. (ULBS)</t>
  </si>
  <si>
    <t>Transformations in Business &amp; Economics</t>
  </si>
  <si>
    <t>1648-4460</t>
  </si>
  <si>
    <t>https://www.webofscience.com/wos/woscc/full-record/WOS:001130717200027</t>
  </si>
  <si>
    <t>http://www.transformations.knf.vu.lt/60/article/imprv</t>
  </si>
  <si>
    <t>WOS:001130717200027</t>
  </si>
  <si>
    <t>305-325</t>
  </si>
  <si>
    <t>Q3</t>
  </si>
  <si>
    <t>Factors of sustainable competitiveness at company level: a comparison of four global economic sectors</t>
  </si>
  <si>
    <t>Șerban, R. A. (ULBS), Mihaiu, D. M. (ULBS), Țichindelean, M.(ULBS), Ogrean, C. (ULBS), &amp; Herciu, M. (ULBS)</t>
  </si>
  <si>
    <t>Journal of Business Economics and Management</t>
  </si>
  <si>
    <t>1611-1699</t>
  </si>
  <si>
    <t>https://www.webofscience.com/wos/woscc/full-record/WOS:001052852100003</t>
  </si>
  <si>
    <t>https://jau.vgtu.lt/index.php/JBEM/article/view/19478</t>
  </si>
  <si>
    <t>https://doi.org/10.3846/jbem.2023.19478</t>
  </si>
  <si>
    <t>WOS:001052852100003</t>
  </si>
  <si>
    <t>449-470</t>
  </si>
  <si>
    <t>Interplays between Artificial Intelligence and sustainability in business/management. A bibliometric analysis</t>
  </si>
  <si>
    <t>Ogrean, C. (ULBS)</t>
  </si>
  <si>
    <t>https://www.webofscience.com/wos/woscc/full-record/WOS:001069869700021</t>
  </si>
  <si>
    <t>https://sciendo.com/article/10.2478/sbe-2023-0041</t>
  </si>
  <si>
    <t>DOI10.2478/sbe-2023-0041</t>
  </si>
  <si>
    <t>WOS:001069869700021</t>
  </si>
  <si>
    <t>336-357</t>
  </si>
  <si>
    <t>A Sectoral-Based Approach to the Link Between Financial Performance and Sustainability</t>
  </si>
  <si>
    <t>Șerban, R. A. (ULBS), Mihaiu, D. M. (ULBS), Herciu, M. (ULBS), &amp; Ogrean, C. (ULBS)</t>
  </si>
  <si>
    <t>https://www.webofscience.com/wos/woscc/full-record/WOS:000988904900020</t>
  </si>
  <si>
    <t>https://sciendo.com/pdf/10.2478/sbe-2023-0020</t>
  </si>
  <si>
    <t>DOI10.2478/sbe-2023-0020</t>
  </si>
  <si>
    <t xml:space="preserve">
WOS:000988904900020</t>
  </si>
  <si>
    <t>367-377</t>
  </si>
  <si>
    <t>EXAMINING KEY DRIVERS OF SOCIAL MEDIA WOM–A SEM APPROACH</t>
  </si>
  <si>
    <t>Iuliana CETINĂ (ASE), Simona VINEREAN (ULBS), Alin OPREANA (ULBS), Violeta RĂDULESCU (ASE), Mircea POPA (ASE)</t>
  </si>
  <si>
    <t>Economic Computation &amp; Economic Cybernetics Studies &amp; Research</t>
  </si>
  <si>
    <t>1842-3264</t>
  </si>
  <si>
    <t>https://www.webofscience.com/wos/woscc/full-record/WOS:001023056000005</t>
  </si>
  <si>
    <t>https://ecocyb.ase.ro/nr2023_2/05_CetinaIuliana_SimonaVinerean.pdf</t>
  </si>
  <si>
    <t>10.24818/12423264/57.2.23.05</t>
  </si>
  <si>
    <t>WOS:001023056000005</t>
  </si>
  <si>
    <t>73-88</t>
  </si>
  <si>
    <t>Fuzzy Analytic Network Process with Principal Component Analysis to Establish a Bank Performance Model under the Assumption of Country Risk</t>
  </si>
  <si>
    <t>Alin Opreana (ULBS), Simona Vinerean (ULBS), Diana Marieta Mihaiu (ULBS), Liliana Barbu (ULBS), Radu-Alexandru Șerban (ULBS)</t>
  </si>
  <si>
    <t>Mathematics</t>
  </si>
  <si>
    <t>2227-7390</t>
  </si>
  <si>
    <t>https://www.webofscience.com/wos/woscc/full-record/WOS:001038988200001</t>
  </si>
  <si>
    <t>https://www.mdpi.com/2227-7390/11/14/3257</t>
  </si>
  <si>
    <t>10.3390/math11143257</t>
  </si>
  <si>
    <t>WOS:001038988200001</t>
  </si>
  <si>
    <t>3257</t>
  </si>
  <si>
    <t>Q1</t>
  </si>
  <si>
    <t>Charting the Course of AI in Business Sustainability: A Bibliometric Analysis</t>
  </si>
  <si>
    <t>Panța Nancy Diana (Universitatea Lucian Blaga Sibiu), Popescu Eugen (Universitatea Lucian Blaga Sibiu)</t>
  </si>
  <si>
    <t>https://www.webofscience.com/wos/woscc/full-record/WOS:001141117800006</t>
  </si>
  <si>
    <t>https://sciendo.com/article/10.2478/sbe-2023-0055</t>
  </si>
  <si>
    <t>10.2478/sbe-2023-0055</t>
  </si>
  <si>
    <t>WOS:001141117800006</t>
  </si>
  <si>
    <t>214-229</t>
  </si>
  <si>
    <t>-</t>
  </si>
  <si>
    <t>Panta Nancy</t>
  </si>
  <si>
    <t>Reliance on Russian Federation Energy Imports and Renewable Energy in the European Union</t>
  </si>
  <si>
    <r>
      <rPr>
        <rFont val="Arial Narrow"/>
        <color theme="1"/>
        <sz val="10.0"/>
      </rPr>
      <t xml:space="preserve">Ilie Anca Gabriela (ASE), Zlatea Marinela Luminița Emanuela (ASE), Negreanu Cristina (ASE), Dumitriu Dan (ASE), </t>
    </r>
    <r>
      <rPr>
        <rFont val="Arial Narrow"/>
        <b/>
        <color theme="1"/>
        <sz val="10.0"/>
      </rPr>
      <t>Pentescu Alma</t>
    </r>
    <r>
      <rPr>
        <rFont val="Arial Narrow"/>
        <color theme="1"/>
        <sz val="10.0"/>
      </rPr>
      <t xml:space="preserve"> (ULBS)</t>
    </r>
  </si>
  <si>
    <t>1582-9146 (print), 2247-9104 (online)</t>
  </si>
  <si>
    <t>https://www.webofscience.com/wos/woscc/full-record/WOS:001101239000009</t>
  </si>
  <si>
    <t>https://www.amfiteatrueconomic.ro/ArticolRO.aspx?CodArticol=3234</t>
  </si>
  <si>
    <t>https://doi.org/10.24818/EA/2023/64/780</t>
  </si>
  <si>
    <t>WOS:001101239000009</t>
  </si>
  <si>
    <t>780-797</t>
  </si>
  <si>
    <t>Sustainability, ESG ratings and corporate performance in the manufacturing sector: A research review</t>
  </si>
  <si>
    <r>
      <rPr>
        <rFont val="Arial Narrow"/>
        <color theme="1"/>
        <sz val="10.0"/>
      </rPr>
      <t xml:space="preserve">Popescu Consuela Elena (ASE), </t>
    </r>
    <r>
      <rPr>
        <rFont val="Arial Narrow"/>
        <b/>
        <color theme="1"/>
        <sz val="10.0"/>
      </rPr>
      <t>Pentescu Alma</t>
    </r>
    <r>
      <rPr>
        <rFont val="Arial Narrow"/>
        <color theme="1"/>
        <sz val="10.0"/>
      </rPr>
      <t xml:space="preserve"> (ULBS), Shivarov Aleksandar (Varna, BG)</t>
    </r>
  </si>
  <si>
    <t>European Journal of Interdisciplinary Studies (EJIST)</t>
  </si>
  <si>
    <t>2067-3795</t>
  </si>
  <si>
    <t>https://ejist.ro/files/pdf/533.pdf</t>
  </si>
  <si>
    <t>https://doi.org/10.24818/ejis.2023.24</t>
  </si>
  <si>
    <t>186-209</t>
  </si>
  <si>
    <t>The Effects of Immigration and Unemployment on European Countries: A Comparative Social and Fiscal Perspective</t>
  </si>
  <si>
    <r>
      <rPr>
        <rFont val="Arial Narrow"/>
        <color theme="1"/>
        <sz val="10.0"/>
      </rPr>
      <t xml:space="preserve">Radu Maria Tatiana (ULBS), Rădulescu Magdalena (ULBS), </t>
    </r>
    <r>
      <rPr>
        <rFont val="Arial Narrow"/>
        <b/>
        <color theme="1"/>
        <sz val="10.0"/>
      </rPr>
      <t xml:space="preserve">Pentescu Alma </t>
    </r>
    <r>
      <rPr>
        <rFont val="Arial Narrow"/>
        <color theme="1"/>
        <sz val="10.0"/>
      </rPr>
      <t>(ULBS), Marinov Georgi (Varna, BG), Kharlamova Ganna (Kiev, UA)</t>
    </r>
  </si>
  <si>
    <t>https://ejist.ro/files/pdf/534.pdf</t>
  </si>
  <si>
    <t>http://doi.org/10.24818/ejis.2023.25</t>
  </si>
  <si>
    <t>210-220</t>
  </si>
  <si>
    <t>Cultural Heritage and New Technologies: Exploring Opportunities for Cultural Heritage Sites from Gen Z’s Perspective</t>
  </si>
  <si>
    <t>Pentescu Alma (ULBS)</t>
  </si>
  <si>
    <t>https://sciendo.com/article/10.2478/sbe-2023-0056</t>
  </si>
  <si>
    <t>https://doi.org/10.2478/sbe-2023-0056</t>
  </si>
  <si>
    <t>230-243</t>
  </si>
  <si>
    <t>Charting the Course of AI in Business Sustainability: A Bibliometric Analysis.</t>
  </si>
  <si>
    <t xml:space="preserve">Panța Nancy &amp; Popescu N. Eugen Universitatea Lucian Blaga din Sibiu </t>
  </si>
  <si>
    <t>https://www.scopus.com/record/display.uri?eid=2-s2.0-85182703275&amp;origin=resultslist&amp;sort=plf-f&amp;src=s&amp;sid=7a0396755f242a14af4984d5bf6b52d5&amp;sot=b&amp;sdt=b&amp;s=TITLE-ABS-KEY%28Charting+the+Course+of+AI+in+Business+Sustainability%3A+A+Bibliometric+Analysis%29&amp;sl=92&amp;sessionSearchId=7a0396755f242a14af4984d5bf6b52d5&amp;relpos=0</t>
  </si>
  <si>
    <t>ESCI/Scopus</t>
  </si>
  <si>
    <t>Radu-Alexandru Șerban (ULBS), Diana Marieta Mihaiu (ULBS), Mihaela Herciu (ULBS), Claudia Ogrean (ULBS)</t>
  </si>
  <si>
    <t>DOI: 10.2478/sbe-2023-0020</t>
  </si>
  <si>
    <t>WOS:000988904900020</t>
  </si>
  <si>
    <t>de la 367 până la 377</t>
  </si>
  <si>
    <t>Serban Radu</t>
  </si>
  <si>
    <t>DOI: 10.3390/math11143257</t>
  </si>
  <si>
    <t>de la 1 până la 38</t>
  </si>
  <si>
    <t>zona rosie/Q1</t>
  </si>
  <si>
    <t>Radu-Alexandru Șerban (ULBS), Diana Marieta Mihaiu (ULBS), Mihai Țichindelean (ULBS), Claudia Ogrean (ULBS), Mihaela Herciu (ULBS)</t>
  </si>
  <si>
    <t>DOI: 10.3846/jbem.2023.19478</t>
  </si>
  <si>
    <t>de la 449 până la 470</t>
  </si>
  <si>
    <t>zona galbena/Q2</t>
  </si>
  <si>
    <t>Improving Business Models for the Circular Economy: Developing a Framework for Circular Fashion</t>
  </si>
  <si>
    <t>Mihaela Herciu (ULBS), Claudia Ogrean (ULBS), Diana Mihaiu (ULBS), Radu-Alexandru Șerban (ULBS), Kamer Ainur Aivaz (UOC), Mihai Tichindelean (ULBS)</t>
  </si>
  <si>
    <t>https://openurl.ebsco.com/EPDB%3Agcd%3A4%3A9236052/detailv2?sid=ebsco%3Aplink%3Ascholar&amp;id=ebsco%3Agcd%3A173884617&amp;crl=c</t>
  </si>
  <si>
    <t>de la 305 până la 325</t>
  </si>
  <si>
    <t>zona gri/Q3</t>
  </si>
  <si>
    <t>Saqib, N., Usman, M., Radulescu, M., Șerbu, R. S., Kamal, M., Belascu, L</t>
  </si>
  <si>
    <t>0958-305X</t>
  </si>
  <si>
    <t>https://doi.org/10.1177/0958305X231215319</t>
  </si>
  <si>
    <t>https://journals.sagepub.com/doi/10.1177/0958305X231215319</t>
  </si>
  <si>
    <t>Serbu Razvan</t>
  </si>
  <si>
    <t>Scientific research perspectives on the relationship between FinTech and education</t>
  </si>
  <si>
    <t xml:space="preserve">Eduard Alexandru Stoica (Universitatea Lucian Blaga din Sibiu), Bogoslov Ioana Andreea (Universitatea Lucian Blaga din Sibiu), Răzvan Sorin Șerbu </t>
  </si>
  <si>
    <t>International Review</t>
  </si>
  <si>
    <t>1 - 2</t>
  </si>
  <si>
    <t>2217-9739</t>
  </si>
  <si>
    <t>https://www.webofscience.com/wos/woscc/full-record/WOS:001079745200003</t>
  </si>
  <si>
    <t>https://www.ceeol.com/search/article-detail?id=1179755</t>
  </si>
  <si>
    <t>10.5937/intrev2302028S</t>
  </si>
  <si>
    <t>WOS:001079745200003</t>
  </si>
  <si>
    <t>22-32</t>
  </si>
  <si>
    <t>Saqib, N ; Usman, M,; Radulescu, M; Serbu, RS (ULBS); Kamal, M; Belascu, LA (ULBS)</t>
  </si>
  <si>
    <t>ENERGY &amp; ENVIRONMENT</t>
  </si>
  <si>
    <t>https://1510qll1m-y-https-www-webofscience-com.z.e-nformation.ro/wos/woscc/full-record/WOS:001108120400001</t>
  </si>
  <si>
    <t>https://journals.sagepub.com/doi/abs/10.1177/0958305X231215319?src=getftr&amp;journalCode=eaea</t>
  </si>
  <si>
    <t>Emerging enablers of green low-carbon development: Do digital economy and open innovation matter?</t>
  </si>
  <si>
    <t>Xiaoqing Wang, Chuan Qin, Yufeng Liu, Cristina Tanasescu, Jiangnan Bao</t>
  </si>
  <si>
    <t>Energy Economics</t>
  </si>
  <si>
    <t>Part A, November 2023, 107065</t>
  </si>
  <si>
    <t>1873-6181</t>
  </si>
  <si>
    <t>https://www.webofscience.com/wos/woscc/full-record/WOS:001148452400001</t>
  </si>
  <si>
    <t>https://www.sciencedirect.com/science/article/abs/pii/S0140988323005637</t>
  </si>
  <si>
    <t>https://doi.org/10.1016/j.eneco.2023.107065</t>
  </si>
  <si>
    <t>WOS:001148452400001</t>
  </si>
  <si>
    <t>Tanasescu Cristina</t>
  </si>
  <si>
    <t>Natural resources utilization, geopolitical risk and economic performance: A novel perspective from China</t>
  </si>
  <si>
    <t>Deliang Pang, Kuangzhe Li, Cristina Tanasescu, Dervis Kirikkaleli</t>
  </si>
  <si>
    <t>Resources Policy</t>
  </si>
  <si>
    <t>1873-7641</t>
  </si>
  <si>
    <t>https://www.webofscience.com/wos/woscc/full-record/WOS:001155350800001</t>
  </si>
  <si>
    <t>https://www.sciencedirect.com/science/article/abs/pii/S0301420723006906</t>
  </si>
  <si>
    <t>https://doi.org/10.1016/j.resourpol.2023.103979</t>
  </si>
  <si>
    <t>WOS:001155350800001</t>
  </si>
  <si>
    <t>Global agricultural commodity market responses to extreme weather</t>
  </si>
  <si>
    <t>Ting-Ting Sun, Tong Wu, Hsu-Ling Chang, Cristina Tanasescu</t>
  </si>
  <si>
    <t>ISSN 1848-9664 (Online)</t>
  </si>
  <si>
    <t>https://www.tandfonline.com/action/journalInformation?show=journalMetrics&amp;journalCode=rero20</t>
  </si>
  <si>
    <t>https://hrcak.srce.hr/file/453710</t>
  </si>
  <si>
    <t>https://doi.org/10.1080/1331677X.2023.2186913</t>
  </si>
  <si>
    <t>SCOPUS</t>
  </si>
  <si>
    <t xml:space="preserve">Students' Perception Regarding the Cryptocurrencies </t>
  </si>
  <si>
    <t>Tileaga Cosmin "Lucian Blaga" University of Sibiu;  Oprisan Oana "Ovidius" University of Constanta; Stoica Eduard "Lucian Blaga" University of Sibiu; Morosan Adrian "Lucian Blaga" University of Sibiu</t>
  </si>
  <si>
    <t xml:space="preserve">Revista Românească pentru Educaţie Multidimensională </t>
  </si>
  <si>
    <t xml:space="preserve">ISSN: 2066-7329 </t>
  </si>
  <si>
    <t>https://www.webofscience.com/wos/woscc/full-record/WOS:000952669100025</t>
  </si>
  <si>
    <t>https://lumenpublishing.com/journals/index.php/rrem/article/view/5487</t>
  </si>
  <si>
    <t>https://doi.org/10.18662/rrem/15.1/706</t>
  </si>
  <si>
    <t>WOS:000952669100025</t>
  </si>
  <si>
    <t>463-481</t>
  </si>
  <si>
    <t>Tileaga Cosmin</t>
  </si>
  <si>
    <t>Factors of Sustainable Competitiveness at Company Level: A Comparison of Four Global Economic Sectors</t>
  </si>
  <si>
    <r>
      <rPr>
        <rFont val="Arial Narrow"/>
        <color rgb="FF000000"/>
        <sz val="10.0"/>
      </rPr>
      <t xml:space="preserve">Șerban, R.A. (ULBS), Mihaiu, D.M. (ULBS), </t>
    </r>
    <r>
      <rPr>
        <rFont val="Arial Narrow"/>
        <b/>
        <color rgb="FF000000"/>
        <sz val="10.0"/>
      </rPr>
      <t>Țichindelean Mihai (ULBS)</t>
    </r>
    <r>
      <rPr>
        <rFont val="Arial Narrow"/>
        <color rgb="FF000000"/>
        <sz val="10.0"/>
      </rPr>
      <t>, Ogrean, C. (ULBS), Herciu, M. (ULBS)</t>
    </r>
  </si>
  <si>
    <t>Journal of Business Economics &amp; Management</t>
  </si>
  <si>
    <t>https://journals.vilniustech.lt/index.php/JBEM/article/view/19478</t>
  </si>
  <si>
    <t>Tichindelean Mihai</t>
  </si>
  <si>
    <r>
      <rPr>
        <rFont val="Arial Narrow"/>
        <color rgb="FF000000"/>
        <sz val="10.0"/>
      </rPr>
      <t xml:space="preserve">Herciu, M. (ULBS),  Ogrean, C. (ULBS), Mihaiu, D.M. (ULBS), Șerban, R.A. (ULBS), Aivaz, K.A. (UOC), </t>
    </r>
    <r>
      <rPr>
        <rFont val="Arial Narrow"/>
        <b/>
        <color rgb="FF000000"/>
        <sz val="10.0"/>
      </rPr>
      <t>Țichindelean Mihai (ULBS)</t>
    </r>
  </si>
  <si>
    <t xml:space="preserve">1648 - 4460 </t>
  </si>
  <si>
    <t>305-326</t>
  </si>
  <si>
    <t>European Efficiency or Inefficiency in Economic Growth Through Digital Transformation</t>
  </si>
  <si>
    <t>Mircea Radu Georgescu (Universitatea Alexandru Ioan Cuza din Iași), Lungu Anca Elena (Universitatea Alexandru Ioan Cuza din Iași), Bogoslov Ioana Andreea (Universitatea Lucian Blaga din Sibiu), Eduard Alexandru Stoica (Universitatea Lucian Blaga din Sibiu)</t>
  </si>
  <si>
    <t>Scientific Annals of Economics and Business</t>
  </si>
  <si>
    <t>Issue No: Special</t>
  </si>
  <si>
    <t xml:space="preserve">
2501-1960</t>
  </si>
  <si>
    <t>https://www.webofscience.com/wos/woscc/full-record/WOS:000992422300002</t>
  </si>
  <si>
    <t>https://www.ceeol.com/search/article-detail?id=1106533</t>
  </si>
  <si>
    <t>10.47743/saeb-2023-0010</t>
  </si>
  <si>
    <t>WOS:000992422300002</t>
  </si>
  <si>
    <t>19-31</t>
  </si>
  <si>
    <t>BOGOSLOV IOANA ANDREEA</t>
  </si>
  <si>
    <t>Eduard Alexandru Stoica (Universitatea Lucian Blaga din Sibiu), Bogoslov Ioana Andreea (Universitatea Lucian Blaga din Sibiu), Răzvan Sorin Șerbu (Universitatea Lucian Blaga din Sibiu)</t>
  </si>
  <si>
    <t>Global trends in the scientific research of the health economics: a bibliometric analysis from 1975 to 2022</t>
  </si>
  <si>
    <t>Barbu L. (ULBS)</t>
  </si>
  <si>
    <t>Health Economics Review</t>
  </si>
  <si>
    <t>2191-1991</t>
  </si>
  <si>
    <t>https://www.webofscience.com/wos/woscc/full-record/WOS:000985722100001</t>
  </si>
  <si>
    <t>https://healtheconomicsreview.biomedcentral.com/articles/10.1186/s13561-023-00446-7</t>
  </si>
  <si>
    <t>https://doi.org/10.1186/s13561-023-00446-7</t>
  </si>
  <si>
    <t>WOS:000985722100001</t>
  </si>
  <si>
    <t>1-20</t>
  </si>
  <si>
    <t>Q2 (IF), Q3 (AIS)</t>
  </si>
  <si>
    <t>BUNESCU LILIANA</t>
  </si>
  <si>
    <t>Opreana A, Vinerean S, Mihaiu DM, Barbu L, Șerban R-A (ULBS)</t>
  </si>
  <si>
    <t>https://doi.org/10.3390/math11143257</t>
  </si>
  <si>
    <t>1-38</t>
  </si>
  <si>
    <t>Q1 (IF), Q4 (AIS)</t>
  </si>
  <si>
    <t>Studies in Business and Economics: Six Years of Indexing in Web of Science</t>
  </si>
  <si>
    <t>Bunescu L. (ULBS)</t>
  </si>
  <si>
    <t>https://www.webofscience.com/wos/woscc/full-record/WOS:001141117800008</t>
  </si>
  <si>
    <t>https://sciendo.com/article/10.2478/sbe-2023-0046</t>
  </si>
  <si>
    <t>https://doi.org/10.2478/sbe-2023-0046</t>
  </si>
  <si>
    <t>WOS:001141117800008</t>
  </si>
  <si>
    <t>76-90</t>
  </si>
  <si>
    <t>Analyzing the Impact of Financial News Sentiments on Stock Prices-A Wavelet Correlation</t>
  </si>
  <si>
    <t>Cristescu Marian Pompiliu - ULB Sibiu, Mara Dumitru Alexandru - ULB Sibiu, Nerisanu Raluca Andreea, Culda Lia-Cornelia - ULB Sibiu, Maniu Ionela - ULB Sibiu</t>
  </si>
  <si>
    <t>MATHEMATICS</t>
  </si>
  <si>
    <t> ISSN: 2227-7390</t>
  </si>
  <si>
    <t>https://www.webofscience.com/wos/woscc/full-record/WOS:001115979700001</t>
  </si>
  <si>
    <t>https://www.mdpi.com/2227-7390/11/23/4830</t>
  </si>
  <si>
    <t>DOI: 10.3390/math11234830</t>
  </si>
  <si>
    <t>WOS:001115979700001</t>
  </si>
  <si>
    <t>4830</t>
  </si>
  <si>
    <t>CRISTESCU MARIAN</t>
  </si>
  <si>
    <t>The Impact of Data Science Solutions on the Company Turnover</t>
  </si>
  <si>
    <t>Cristescu Marian Pompiliu - ULB Sibiu, Mara Dumitru Alexandru - ULB Sibiu, Nerisanu Raluca Andreea, Culda Lia-Cornelia - ULB Sibiu, Bara Adela - ASE București, Oprea Simona-Vasilica - ASE București</t>
  </si>
  <si>
    <t>INFORMATION</t>
  </si>
  <si>
    <t> ISSN: 2078-2489</t>
  </si>
  <si>
    <t>https://www.webofscience.com/wos/woscc/full-record/WOS:001095503900001</t>
  </si>
  <si>
    <t>https://www.mdpi.com/2078-2489/14/10/573</t>
  </si>
  <si>
    <t>DOI: 10.3390/info14100573</t>
  </si>
  <si>
    <t>WOS:001095503900001</t>
  </si>
  <si>
    <t>573</t>
  </si>
  <si>
    <t>The Role of Big Data Analytics in Increasing Competitiveness</t>
  </si>
  <si>
    <t>Cristescu Marian-Pompiliu-ULB Sibiu, Nerișanu Raluca-Andreea, Mara Dumitru Alexandru - ULB Sibiu, Polder Renate-Martina*, Keresztesi Albert-Attila*</t>
  </si>
  <si>
    <t>EDUCATION, RESEARCH AND BUSINESS TECHNOLOGIES- Smart Innovation, Systems and Technologies</t>
  </si>
  <si>
    <t>ISSN 2190-3018 EISSN 2190-3026  ISBN 978-981-19-6757-3; 978-981-19-6755-9; 978-981-19-6754-2</t>
  </si>
  <si>
    <t>https://www.webofscience.com/wos/woscc/full-record/WOS:001012874500013</t>
  </si>
  <si>
    <t>https://link.springer.com/chapter/10.1007/978-981-19-6755-9_13</t>
  </si>
  <si>
    <t>DOI:10.1007/978-981-19-6755-9_13</t>
  </si>
  <si>
    <t>WOS:001012874500013</t>
  </si>
  <si>
    <t>161 - 175</t>
  </si>
  <si>
    <t>Document type:Conference Paper        Source type:Conference Proceedings</t>
  </si>
  <si>
    <t>21st International Conference on Informatics in Economy (IE) - Education, Research and Business Technologies</t>
  </si>
  <si>
    <t>București, MAY 26, 2022</t>
  </si>
  <si>
    <t>ISBN: 978-981-19-6757-3; 978-981-19-6755-9; 978-981-19-6754-2</t>
  </si>
  <si>
    <t>Conceptual Architecture of a Blockchain Solution for E-Voting in Elections at the University Level</t>
  </si>
  <si>
    <t>Oprea Simona-Vasilica - ASE București, Bara Adela - ASE București, Andreescu, Anca-Ioana - ASE București, Cristescu Marian Pompiliu - ULB Sibiu</t>
  </si>
  <si>
    <t>IEEE ACCESS</t>
  </si>
  <si>
    <t> ISSN: 2169-3536</t>
  </si>
  <si>
    <t>https://www.webofscience.com/wos/woscc/full-record/WOS:000942211300001</t>
  </si>
  <si>
    <t>https://ieeexplore.ieee.org/document/10049991</t>
  </si>
  <si>
    <t>DOI: 10.1109/ACCESS.2023.3247964</t>
  </si>
  <si>
    <t>WOS:000942211300001</t>
  </si>
  <si>
    <t>18461-18474</t>
  </si>
  <si>
    <t>HERCIU MIHAELA</t>
  </si>
  <si>
    <t>The synergy between culture and competitiveness: A bibliometric analysis.</t>
  </si>
  <si>
    <t>Țîmbalari, C. (ULBS), &amp; Herciu, M. (ULBS)</t>
  </si>
  <si>
    <t>https://1510qkfdv-y-https-www-webofscience-com.z.e-nformation.ro/wos/woscc/full-record/WOS:001069869700019</t>
  </si>
  <si>
    <t>https://sciendo.com/article/10.2478/sbe-2023-0039</t>
  </si>
  <si>
    <t>DOI10.2478/sbe-2023-0039</t>
  </si>
  <si>
    <t>WOS:001069869700019</t>
  </si>
  <si>
    <t>303-3019</t>
  </si>
  <si>
    <t>MIHAIU DIANA</t>
  </si>
  <si>
    <t>Students' Perception Regarding the Cryptocurrencies</t>
  </si>
  <si>
    <t>Moroșan Adrian (ULBS); Oprișan Oana (Univ. Ovid. Ct); Stoica Eduard Alexandru (ULBS); Tileagă Cosmin (ULBS).</t>
  </si>
  <si>
    <t>Revista Romaneasca pentru Educatie Multidimensionala</t>
  </si>
  <si>
    <t>2066-7329; 2067-9270</t>
  </si>
  <si>
    <t>MOROȘAN ADRIAN</t>
  </si>
  <si>
    <t>Green bond in China: An effective hedge against global supply chain pressure?</t>
  </si>
  <si>
    <t>Fanna Kong, Zhuoqiong Gao, Camelia Oprean-Stan</t>
  </si>
  <si>
    <t>0140-9883</t>
  </si>
  <si>
    <t>https://1510qkkg7-y-https-www-webofscience-com.z.e-nformation.ro/wos/woscc/full-record/WOS:001120352300001</t>
  </si>
  <si>
    <t>https://www.sciencedirect.com/science/article/abs/pii/S0140988323006655</t>
  </si>
  <si>
    <t>10.1016/j.eneco.2023.107167</t>
  </si>
  <si>
    <t>WOS:001120352300001</t>
  </si>
  <si>
    <t>OPREAN-STAN CAMELIA</t>
  </si>
  <si>
    <t>What role does global value chain participation play in emissions embodied in trade? New evidence from value-added trade</t>
  </si>
  <si>
    <t>X Wang, X Sun, C Oprean-Stan, T Chang</t>
  </si>
  <si>
    <t>Economic Analysis and Policy</t>
  </si>
  <si>
    <t>0313-5926</t>
  </si>
  <si>
    <t>https://1510qkkg7-y-https-www-webofscience-com.z.e-nformation.ro/wos/woscc/full-record/WOS:001102468200001</t>
  </si>
  <si>
    <t>https://www.sciencedirect.com/science/article/abs/pii/S0313592623002655</t>
  </si>
  <si>
    <t>10.1016/j.eap.2023.10.018</t>
  </si>
  <si>
    <t>WOS:001102468200001</t>
  </si>
  <si>
    <t>1205-1223</t>
  </si>
  <si>
    <t>THE IMPACT OF DIGITALISATION AND SUSTAINABILITY ON INCLUSIVENESS: INCLUSIVE GROWTH DETERMINANTS.</t>
  </si>
  <si>
    <t>Radu Rusu, Camelia Oprean-Stan</t>
  </si>
  <si>
    <t>0424-267X</t>
  </si>
  <si>
    <t>https://1510qkkg7-y-https-www-webofscience-com.z.e-nformation.ro/wos/woscc/full-record/WOS:001150158300006</t>
  </si>
  <si>
    <t>https://ecocyb.ase.ro/nr2023_4/13_RaduRusu_CameliaOpreanStan.pdf</t>
  </si>
  <si>
    <t>10.24818/18423264/57.4.23.13</t>
  </si>
  <si>
    <t>WOS:001150158300006</t>
  </si>
  <si>
    <t>209-224</t>
  </si>
  <si>
    <t>Credibilistic Multi-Period Mean-Entropy Rolling Portfolio Optimization Problem Based on Multi-Stage Scenario Tree</t>
  </si>
  <si>
    <t>Pejman Peykani, Mojtaba Nouri, Mir Saman Pishvaee, Camelia Oprean-Stan, Emran Mohammadi</t>
  </si>
  <si>
    <t>https://1510qkkg7-y-https-www-webofscience-com.z.e-nformation.ro/wos/woscc/full-record/WOS:001071791000001</t>
  </si>
  <si>
    <t>https://www.mdpi.com/2227-7390/11/18/3889</t>
  </si>
  <si>
    <t>https://doi.org/10.3390/math11183889</t>
  </si>
  <si>
    <t>WOS:001071791000001</t>
  </si>
  <si>
    <t>Can geopolitical risk stably predict crude oil prices? A multi-dimensional perspective</t>
  </si>
  <si>
    <t>Xin Li, Muhammad Umar, Cun-Bin Zhu, Camelia Oprean-Stan</t>
  </si>
  <si>
    <t>0301-4207</t>
  </si>
  <si>
    <t>https://1510qkkg7-y-https-www-webofscience-com.z.e-nformation.ro/wos/woscc/full-record/WOS:001040245800001</t>
  </si>
  <si>
    <t>https://www.sciencedirect.com/science/article/abs/pii/S0301420723004968</t>
  </si>
  <si>
    <t>10.1016/j.resourpol.2023.103785</t>
  </si>
  <si>
    <t>WOS:001040245800001</t>
  </si>
  <si>
    <t>Optimization of asset and liability management of banks with minimum possible changes</t>
  </si>
  <si>
    <t>Pejman Peykani, Mostafa Sargolzaei, Mohammad Hashem Botshekan, Camelia Oprean-Stan, Amir Takaloo</t>
  </si>
  <si>
    <t>https://1510qkkg7-y-https-www-webofscience-com.z.e-nformation.ro/wos/woscc/full-record/WOS:001015287900001</t>
  </si>
  <si>
    <t> https://doi.org/10.3390/math11122761</t>
  </si>
  <si>
    <t>10.3390/math11122761</t>
  </si>
  <si>
    <t>WOS:001015287900001</t>
  </si>
  <si>
    <t>ORĂȘTEAN RAMONA</t>
  </si>
  <si>
    <t>Security in the Context of Sustainability: The Implications on Defence Expenditures</t>
  </si>
  <si>
    <t>Bătușaru Cristina Maria, Nicolae Bălcescu Land Forces Academy, Sibiu, Romania, Ioana Raluca Sbârcea, Lucian Blaga University of Sibiu</t>
  </si>
  <si>
    <t>https://1510ql5pe-y-https-www-webofscience-com.z.e-nformation.ro/wos/woscc/full-record/WOS:001069869700004</t>
  </si>
  <si>
    <t>https://sciendo.com/article/10.2478/sbe-2023-0024</t>
  </si>
  <si>
    <t>DOI: 10.2478/sbe-2023-0024</t>
  </si>
  <si>
    <t>WOS:001069869700004</t>
  </si>
  <si>
    <t>48-66</t>
  </si>
  <si>
    <t>Articol WOS indexat în SCOPUS</t>
  </si>
  <si>
    <t>SBÂRCEA IOANA</t>
  </si>
  <si>
    <t>STOICA EDUARD</t>
  </si>
  <si>
    <t>Adrian Morosan (Universitatea Lucian Blaga din Sibiu)
Oana Oprișan
(Universitatea Ovidius din Constanta)
Eduard Alexandru Stoica (Universitatea Lucian Blaga din Sibiu)
 Cosmin Tileagă (Universitatea Lucian Blaga din Sibiu)</t>
  </si>
  <si>
    <t>2067-9270</t>
  </si>
  <si>
    <t>doi.org/10.18662/rrem/15.1/706</t>
  </si>
  <si>
    <t>Analysis of the Links Between ESG Performance and Liquidity Rates for the Companies Listed on the Emerging Markets in the European Union</t>
  </si>
  <si>
    <t>Vasiu Diana Elena</t>
  </si>
  <si>
    <t>https://www.webofscience.com/wos/woscc/full-record/WOS:001141117800004</t>
  </si>
  <si>
    <t>https://sciendo.com/article/10.2478/sbe-2023-0061</t>
  </si>
  <si>
    <t>10.2478/sbe-2023-0061</t>
  </si>
  <si>
    <t>WOS:001141117800004</t>
  </si>
  <si>
    <t>322-337</t>
  </si>
  <si>
    <t>VASIU DIANA</t>
  </si>
  <si>
    <t>TOTAL</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</si>
  <si>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</si>
  <si>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</si>
  <si>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</si>
  <si>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</si>
  <si>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</si>
  <si>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</si>
  <si>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</si>
  <si>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</si>
  <si>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</si>
  <si>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</si>
  <si>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</si>
  <si>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</si>
  <si>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</si>
  <si>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Alexandra Horobeţ (ASE București), Irina Mnohoghitnei (ASE București), Lucian Belascu (ULBS)</t>
  </si>
  <si>
    <t>Global currency markets: Innovation-driven development and risks in Encyclopedia of Monetary Policy, Financial Markets and Banking, Reference Module in Social Sciences</t>
  </si>
  <si>
    <t>Elsevier</t>
  </si>
  <si>
    <t>ISBN 9780443157851, https://doi.org/10.1016/B978-0-44-313776-1.00054-4, https://www.sciencedirect.com/science/article/pii/B9780443137761000544</t>
  </si>
  <si>
    <t>1-6</t>
  </si>
  <si>
    <t>Social and Economic Studies within the Framework of Emerging Global Developments, Ch The 5 I's for academic leadership in the 21st century
Ilie, L. https://www.peterlang.com/document/1330921</t>
  </si>
  <si>
    <t>Peter Lang</t>
  </si>
  <si>
    <t>165-174</t>
  </si>
  <si>
    <t>Negru Ioana (ULBS) si Alessandro Vercelli (Universita da Siena)</t>
  </si>
  <si>
    <t>Routledge Handbook of Macroeconomic Methodology/ Methodological Pluralism in Macroeconomics</t>
  </si>
  <si>
    <t>Taylor and Francis/Routledge</t>
  </si>
  <si>
    <t>236-248</t>
  </si>
  <si>
    <t>Negru Ioana (ULBS), Craig Duckworth (University of South London, uk) and Imko Meyenburg (Anglia Ruskin University)</t>
  </si>
  <si>
    <t>Handbook of Teaching Ethics to Economists: a plurality of perspectives</t>
  </si>
  <si>
    <t>Edward Elgar, UK</t>
  </si>
  <si>
    <t>ISBN-10: 1802207155</t>
  </si>
  <si>
    <t>328 p.</t>
  </si>
  <si>
    <t>Emil Dinga , Camelia Oprean-Stan , Cristina Roxana Tănăsescu , Vasile Brătian , Gabriela-Mariana Ionescu</t>
  </si>
  <si>
    <t>Economic and Financial Market Behaviour
The Autopoietic Market Hypothesis</t>
  </si>
  <si>
    <t xml:space="preserve">
Palgrave Macmillan</t>
  </si>
  <si>
    <t>978-3-031-31702-6</t>
  </si>
  <si>
    <t>https://link.springer.com/book/10.1007/978-3-031-31702-6</t>
  </si>
  <si>
    <t>Co-Evolution of Symbolic Species in the Financial Market
A Framework for Economic and Political Decision-Making</t>
  </si>
  <si>
    <t>978-3-031-31698-2</t>
  </si>
  <si>
    <t>https://link.springer.com/book/10.1007/978-3-031-31698-2?utm_medium=referral&amp;utm_source=google_books&amp;utm_campaign=3_pier05_buy_print&amp;utm_content=en_08082017</t>
  </si>
  <si>
    <t>Emil Dinga (Academia Română), Camelia Oprean-Stan (ULBS), Cristina Tănăsescu (ULBS), Vasile Brătian (ULBS), Gabriela Ionescu (Academia Română)</t>
  </si>
  <si>
    <t>Economic and Financial Market Behaviour
The Autopoietic Market Hypothesis. https://link.springer.com/book/10.1007/978-3-031-31702-6</t>
  </si>
  <si>
    <t>Palgrave Macmillan</t>
  </si>
  <si>
    <t>ISBN 978-3-031-31701-9; ISBN 978-3-031-31704-0</t>
  </si>
  <si>
    <t>324</t>
  </si>
  <si>
    <t>BRĂTIAN VASILE</t>
  </si>
  <si>
    <t>Co-Evolution of Symbolic Species in the Financial Market
A Framework for Economic and Political Decision-Making. https://link.springer.com/book/10.1007/978-3-031-31698-2</t>
  </si>
  <si>
    <t>ISBN978-3-031-31697-5; ISBN 978-3-031-31700-2</t>
  </si>
  <si>
    <t>340</t>
  </si>
  <si>
    <t>Emil Dinga, Camelia Oprean-Stan, Cristina Roxana Tănăsescu, Vasile Brătian, Gabriela-Mariana Ionescu</t>
  </si>
  <si>
    <t>Co-Evolution of Symbolic Species in the Financial Market: A Framework for Economic and Political Decision-Making</t>
  </si>
  <si>
    <t>Palgrave Macmillan Cham</t>
  </si>
  <si>
    <t>978-3-031-31697-5</t>
  </si>
  <si>
    <t>Economic and Financial Market Behaviour: The Autopoietic Market Hypothesis</t>
  </si>
  <si>
    <t>978-3-031-31701-9</t>
  </si>
  <si>
    <t>Camelia Oprean-Stan</t>
  </si>
  <si>
    <t>A Novel Approach to Assessing Corporate Sustainable Economic Value. Capitol in: Social and Economic Studies within the Framework of Emerging Global Developments</t>
  </si>
  <si>
    <t xml:space="preserve">Peter Lang </t>
  </si>
  <si>
    <t>978-3-631-89246-6</t>
  </si>
  <si>
    <t>79 - 90, 12 pg</t>
  </si>
  <si>
    <t>Financial markets - structural changes and recent developments, In: Encyclopedia of Monetary Policy, Financial Markets and Banking, Editor Nicholas Apergis</t>
  </si>
  <si>
    <t>https://www.sciencedirect.com/science/article/pii/B9780443137761000702</t>
  </si>
  <si>
    <t>10/pag</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</si>
  <si>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</si>
  <si>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</si>
  <si>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</si>
  <si>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</si>
  <si>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</si>
  <si>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</si>
  <si>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</si>
  <si>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</si>
  <si>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</si>
  <si>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</si>
  <si>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</si>
  <si>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</si>
  <si>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</si>
  <si>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</si>
  <si>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</si>
  <si>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</si>
  <si>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</si>
  <si>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</si>
  <si>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OPREANA Alin (ULBS)</t>
  </si>
  <si>
    <t>STRIDE</t>
  </si>
  <si>
    <t>Horizon Europe</t>
  </si>
  <si>
    <t>Coordonator</t>
  </si>
  <si>
    <t>Alin Opreana</t>
  </si>
  <si>
    <t>COCERC</t>
  </si>
  <si>
    <t>Infiintarea si sustinerea financiara a unei retele nationale de opt centre regionale de orientare in cariera ca parte a ERA TALENT PLATFORM-PNRR-III-C9-2022-I10, aprobat prin OMCID nr. 21481/30.09.2022</t>
  </si>
  <si>
    <t>Raluca Sassu</t>
  </si>
  <si>
    <t>https://www.mcid.gov.ro/programe-europene/pnrr/componenta-9-suport-pentru-sectorul-privat-cercetare-dezvoltare-si-inovare/</t>
  </si>
  <si>
    <t>4.625.197,09</t>
  </si>
  <si>
    <t>Mihaiu Diana Marieta</t>
  </si>
  <si>
    <t>Beneficiar/coordonator</t>
  </si>
  <si>
    <t>VINEREAN-OPREANA Anca-Simona (ULBS)</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</si>
  <si>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</si>
  <si>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</si>
  <si>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</si>
  <si>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</si>
  <si>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</si>
  <si>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</si>
  <si>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</si>
  <si>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</si>
  <si>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</si>
  <si>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</si>
  <si>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</si>
  <si>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</si>
  <si>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</si>
  <si>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</si>
  <si>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</si>
  <si>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</si>
  <si>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</si>
  <si>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</si>
  <si>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VINEREAN Simona (ULBS), Budac Camelia (ULBS), Lia Baltador (ULBS), Dan-Cristian Dabija (UBB)</t>
  </si>
  <si>
    <t>Assessing the effects of the COVID-19 pandemic on M-commerce adoption: an adapted UTAUT2 approach. Electronics 11 (8), 1269. 2022.</t>
  </si>
  <si>
    <t>Andronie, M., Lăzăroiu, G., Iatagan, M., Hurloiu, I., Ștefănescu, R., Dijmărescu, A., &amp; Dijmărescu, I. (2023). Big data management algorithms, deep learning-based object detection technologies, and geospatial simulation and sensor fusion tools in the internet of robotic things. ISPRS International Journal of Geo-Information, 12(2), 35.</t>
  </si>
  <si>
    <t>https://www.mdpi.com/2220-9964/12/2/35</t>
  </si>
  <si>
    <t>WOS, Scopus</t>
  </si>
  <si>
    <t>Alrawad, M., Lutfi, A., Alyatama, S., Al Khattab, A., Alsoboa, S. S., Almaiah, M. A., ... &amp; Al-Khasawneh, A. L. (2023). Assessing customers perception of online shopping risks: A structural equation modeling–based multigroup analysis. Journal of Retailing and Consumer Services, 71, 103188.</t>
  </si>
  <si>
    <t>https://www.sciencedirect.com/science/article/pii/S0969698922002818</t>
  </si>
  <si>
    <t>Nagy, M., Lăzăroiu, G., &amp; Valaskova, K. (2023). Machine intelligence and autonomous robotic technologies in the corporate context of SMEs: Deep learning and virtual simulation algorithms, cyber-physical production networks, and Industry 4.0-based manufacturing systems. Applied Sciences, 13(3), 1681.</t>
  </si>
  <si>
    <t>https://www.mdpi.com/2076-3417/13/3/1681</t>
  </si>
  <si>
    <t>Horak, J., Voumik, L. C., &amp; Popescu, G. H. (2023). Remote sensing data fusion techniques, multimodal behavioral predictive and mobile location analytics, and spatial cognition and context awareness algorithms in the metaverse economy. Linguistic and Philosophical Investigations, 22, 77-93.</t>
  </si>
  <si>
    <t>https://www.ceeol.com/search/article-detail?id=1129949</t>
  </si>
  <si>
    <t>Kliestik, T., Nagy, M., &amp; Valaskova, K. (2023). Global value chains and industry 4.0 in the context of lean workplaces for enhancing company performance and its comprehension via the digital readiness and expertise of workforce in the V4 nations. Mathematics, 11(3), 601.</t>
  </si>
  <si>
    <t>https://www.mdpi.com/2227-7390/11/3/601</t>
  </si>
  <si>
    <t>Raj, L. V., Amilan, S., Aparna, K., &amp; Swaminathan, K. (2023). Factors influencing the adoption of cashless transactions during COVID-19: an extension of enhanced UTAUT with pandemic precautionary measures. Journal of Financial Services Marketing, 1-20.</t>
  </si>
  <si>
    <t>https://link.springer.com/article/10.1057/s41264-023-00218-8</t>
  </si>
  <si>
    <t>Jena, R. (2023). Factors impacting senior citizens’ adoption of E-banking post COVID-19 pandemic: an empirical study from India. Journal of Risk and Financial Management, 16(9), 380.</t>
  </si>
  <si>
    <t>https://www.mdpi.com/1911-8074/16/9/380</t>
  </si>
  <si>
    <t>Poliak, M., Poliakova, A., &amp; Lăzăroiu, G. (2023). Image Processing Computational Algorithms, Multimodal Behavioral Analytics, and Generative Artificial Intelligence and Ambient Scene Detection Tools in Immersive Interconnected 3D Worlds. Contemporary Readings in Law and Social Justice, 15(2), 103-121.</t>
  </si>
  <si>
    <t>https://www.ceeol.com/search/article-detail?id=1207557</t>
  </si>
  <si>
    <t>Gil‐Cordero, E., Ledesma‐Chaves, P., &amp; Baena‐Luna, P. (2023). Acceptance factors of Zara's shopping app among fashion consumers during COVID‐19. Journal of Consumer Behaviour, 22(4), 955-970.</t>
  </si>
  <si>
    <t>https://onlinelibrary.wiley.com/doi/abs/10.1002/cb.2134</t>
  </si>
  <si>
    <t>Mazilu, M., Niță, A., Drăguleasa, I. A., &amp; Mititelu-Ionuș, O. (2023). Fostering Urban Destination Prosperity through Post COVID-19 Sustainable Tourism in Craiova, Romania. Sustainability, 15(17), 13106.</t>
  </si>
  <si>
    <t>https://www.mdpi.com/2071-1050/15/17/13106</t>
  </si>
  <si>
    <t>Diwanji, V. S., Lee, J., &amp; Cortese, J. (2023). Future-proofing search engine Marketing: An Empirical investigation of effects of search engine results on consumer purchase decisions. Journal of Strategic Marketing, 1-21.</t>
  </si>
  <si>
    <t>https://www.tandfonline.com/doi/abs/10.1080/0965254X.2023.2229343</t>
  </si>
  <si>
    <t>Zvarikova, K., Novak, A., &amp; Popescu, G. H. (2023). Neural Network-based Recognition and Virtual Simulation Algorithms, Interactive 3D Geo-Visualization and Neuromorphic Computing Systems, and Tactile Sensing and Cognitive Modeling Technologies in Web3-powered Metaverse Worlds. Review of Contemporary Philosophy, 21, 190-207.</t>
  </si>
  <si>
    <t>https://www.ceeol.com/search/article-detail?id=1176631</t>
  </si>
  <si>
    <t>Nguyen, T. T. T. (2023). Citizens' intentions to use e-government during the COVID-19 pandemic: integrating the technology acceptance model and perceived risk theory. Kybernetes, 52(7), 2329-2346.</t>
  </si>
  <si>
    <t>https://www.emerald.com/insight/content/doi/10.1108/K-07-2022-1023/full/html</t>
  </si>
  <si>
    <t>Bugaj, M., Durana, P., &amp; Lăzăroiu, G. (2023). Virtual navigation and digital twin simulation tools, internet of things-based decision support and big data computing systems, and image recognition and geolocation data processing algorithms in the virtual economy of the metaverse. Review of Contemporary Philosophy, 21, 137-153.</t>
  </si>
  <si>
    <t>https://www.ceeol.com/search/article-detail?id=1176626</t>
  </si>
  <si>
    <t>Vochozka, M., Horak, J., &amp; Morley, N. (2023). Generative Artificial Intelligence and Voice and Gesture Recognition Technologies, Virtual Team Movement and Behavior Tracking, and Haptic and Biometric Sensors in Virtual Immersive Workspaces. Contemporary Readings in Law and Social Justice, 15(2), 160-178.</t>
  </si>
  <si>
    <t>https://www.ceeol.com/search/article-detail?id=1207569</t>
  </si>
  <si>
    <t>Scholz, T. B., Pagel, S., &amp; Henseler, J. (2023). Shopping Companions and Their Diverse Impacts: A Systematic Annotated Bibliography. SAGE Open, 13(4), 21582440231221905.</t>
  </si>
  <si>
    <t>https://journals.sagepub.com/doi/abs/10.1177/21582440231221905</t>
  </si>
  <si>
    <t>Martinez, B. M., &amp; McAndrews, L. E. (2023). Investigating US consumers' mobile pay through UTAUT2 and generational cohort theory: An analysis of mobile pay in pandemic times. Telematics and Informatics Reports, 11, 100076.</t>
  </si>
  <si>
    <t>https://www.sciencedirect.com/science/article/pii/S2772503023000361</t>
  </si>
  <si>
    <t>Horak, J., Novak, A., &amp; Voumik, L. C. (2023). Healthcare generative artificial intelligence tools in medical diagnosis, treatment, and prognosis. Contemporary Readings in Law and Social Justice, 15(1), 81-98.</t>
  </si>
  <si>
    <t>https://www.ceeol.com/search/article-detail?id=1164831</t>
  </si>
  <si>
    <t>Ariza-Montes, A., Quan, W., Radic, A., Yu, J., &amp; Han, H. (2023). Human values and traveler behaviors: metaverse for conferences and meetings. Journal of Travel &amp; Tourism Marketing, 40(6), 490-511.</t>
  </si>
  <si>
    <t>https://www.tandfonline.com/doi/abs/10.1080/10548408.2023.2263766</t>
  </si>
  <si>
    <t>Wallace, S. (2023). Digital Twin and Metaverse Technologies, Geospatial Simulation and Sensor Fusion Tools, and Object Perception and Motion Control Algorithms in Immersive Hyper-Connected Virtual Spaces. Linguistic and Philosophical Investigations, (22), 264-280.</t>
  </si>
  <si>
    <t>https://www.ceeol.com/search/article-detail?id=1129960</t>
  </si>
  <si>
    <t>Düzenli, Ö., &amp; Felekoğlu, B. (2023). Intention of mix-mode consumer shopping service adoption: a case in the retailing context. International Journal of Retail &amp; Distribution Management, 51(12), 1617-1636.</t>
  </si>
  <si>
    <t>https://www.emerald.com/insight/content/doi/10.1108/IJRDM-12-2022-0514/full/html</t>
  </si>
  <si>
    <t>Gumasing, M. J. J., Ong, A. K. S., Sy, M. A. P. C., Prasetyo, Y. T., &amp; Persada, S. F. (2023). A machine learning ensemble approach to predicting factors affecting the intention and usage behavior towards online groceries applications in the Philippines. Heliyon, 9(10).</t>
  </si>
  <si>
    <t>https://www.cell.com/heliyon/pdf/S2405-8440(23)07852-0.pdf</t>
  </si>
  <si>
    <t>Yao, K. C., Yang, J. J., Lo, H. W., Lin, S. W., &amp; Li, G. H. (2023). Using a BBWM-PROMETHEE model for evaluating mobile commerce service quality: A case study of food delivery platform. Research in Transportation Business &amp; Management, 49, 100988.</t>
  </si>
  <si>
    <t>https://www.sciencedirect.com/science/article/pii/S2210539523000445</t>
  </si>
  <si>
    <t>Elgammal, I., Tan, C. C., Aureliano-Silva, L., &amp; Selem, K. M. (2023). Employing SOR approach in linking mobile commerce ubiquity with usage behavior: roles of product reputation and brand trust. Kybernetes.</t>
  </si>
  <si>
    <t>https://www.emerald.com/insight/content/doi/10.1108/K-07-2023-1359/full/html</t>
  </si>
  <si>
    <t>Nichifor, E., Brătucu, G., Chiţu, I. B., Ţierean, O. M., Litră, A. V., Zamfirache, A., &amp; Vuţă, D. R. (2023). Getting users out of the loop: Key factors to surpass the messy middle point. Electronic Commerce Research and Applications, 59, 101264.</t>
  </si>
  <si>
    <t>https://www.sciencedirect.com/science/article/pii/S1567422323000297</t>
  </si>
  <si>
    <t>Cioc, M. M., Popa, Ș. C., Olariu, A. A., Popa, C. F., &amp; Nica, C. B. (2023). Behavioral Intentions to Use Energy Efficiency Smart Solutions under the Impact of Social Influence: An Extended TAM Approach. Applied Sciences, 13(18), 10241.</t>
  </si>
  <si>
    <t>https://www.mdpi.com/2076-3417/13/18/10241</t>
  </si>
  <si>
    <t>Cug, J., Palcak, L., &amp; Matei, A. D. (2023). Movement and Behavior Tracking Tools, Spatial Computing and Visual Perception Algorithms, and Deep Learning-based Sensing and Digital Twin Technologies in the Virtual Economy of the Metaverse. Linguistic and Philosophical Investigations, 22, 162-178.</t>
  </si>
  <si>
    <t>https://www.ceeol.com/search/article-detail?id=1129954</t>
  </si>
  <si>
    <t>Blackburn, E. (2023). Visual Perception and Environment Mapping Algorithms, Spatial Computing and Immersive 3D Technologies, and Movement and Behavior Tracking Tools in the Metaverse. Linguistic and Philosophical Investigations, (22), 213-229.</t>
  </si>
  <si>
    <t>https://www.ceeol.com/search/article-detail?id=1129957</t>
  </si>
  <si>
    <t>Manikas, A. S., Kroes, J. R., Mattingly, E. S., &amp; McBrayer, G. A. (2023). Do Online Consumers Value Corporate Social Responsibility More in Times of Uncertainty?: Evidence from Online Auctions Conducted During the Onset of the COVID-19 Pandemic. Journal of Electronic Commerce Research.</t>
  </si>
  <si>
    <t>https://scholarworks.boisestate.edu/itscm_facpubs/92/</t>
  </si>
  <si>
    <t>Oyewole, O., &amp; Onaolapo, S. (2023). COVID-19 Pandemic and the Use of Emergency Remote Teaching (ERT) Platforms: Lessons From a Nigerian University. Journal of Information Technology Education: Innovations in Practice, 22, 133-158.</t>
  </si>
  <si>
    <t>https://www.researchgate.net/profile/Olawale-Oyewole-2/publication/372696878_COVID-19_Pandemic_and_the_Use_of_Emergency_Remote_Teaching_ERT_Platforms_Lessons_From_a_Nigerian_University/links/64ced9e140a524707b99ffa6/COVID-19-Pandemic-and-the-Use-of-Emergency-Remote-Teaching-ERT-Platforms-Lessons-From-a-Nigerian-University.pdf</t>
  </si>
  <si>
    <t>Atkinson, D. (2023). Metaverse Decentralized Governance and Networked Immersive Virtual Reality Systems, Machine Learning-based Image Recognition and Predictive Modeling Tools, and Cognitive Automation and Multisensor Fusion Technologies in Digital Hyper-Realistic Worlds. Review of Contemporary Philosophy, (22), 68-84.</t>
  </si>
  <si>
    <t>https://www.ceeol.com/search/article-detail?id=1176615</t>
  </si>
  <si>
    <t>Stevens, A. (2023). Visual Perceptive and Blockchain-based Decentralized Metaverse Systems, Machine Vision and Geolocation Data Processing Algorithms, and Virtual Twin and Deep Learning-based Sensing Technologies in 3D Immersive Environments. Review of Contemporary Philosophy, (22), 244-260.</t>
  </si>
  <si>
    <t>https://www.ceeol.com/search/article-detail?id=1176636</t>
  </si>
  <si>
    <t>Henley, S. (2023). Generative Artificial Intelligence-based Clinical Decision Support in Screening, Prevention, and Treatment Choices in Medical Care. Contemporary Readings in Law and Social Justice, 15(1), 27-44.</t>
  </si>
  <si>
    <t>https://www.ceeol.com/search/article-detail?id=1164826</t>
  </si>
  <si>
    <t>Campisi, T., Russo, A., Bouhouras, E., Tesoriere, G., &amp; Basbas, S. (2023). The Increase in E-commerce Purchases and the Impact on the Newest European City Logistics Development. The Open Transportation Journal, 17(1).</t>
  </si>
  <si>
    <t>https://opentransportationjournal.com/VOLUME/17/ELOCATOR/e26671212279047/FULLTEXT/</t>
  </si>
  <si>
    <t>Horak, J., &amp; Balica, R. Ş. (2023). Metaverse and Digital Twin Technologies, Machine Learning and Image Processing Computational Algorithms, and Geospatial Analytics and Simulation Modeling Tools in Interactive Virtual and Extended Reality Environments. Review of Contemporary Philosophy, 22, 34-50.</t>
  </si>
  <si>
    <t>https://www.ceeol.com/search/article-detail?id=1176608</t>
  </si>
  <si>
    <t>Phung, T. B., On, T. T., &amp; Nguyen, D. V. P. (2023). Impulsive buying in Vietnamese mobile commerce: from the perspective of the SOR model. International Journal of Electronic Business, 18(2), 226-248.</t>
  </si>
  <si>
    <t>https://www.inderscienceonline.com/doi/abs/10.1504/IJEB.2023.130164</t>
  </si>
  <si>
    <t>Wu, W., Widiatmo, G., &amp; Riantama, D. (2023). What motivates customers to repurchase online under social distancing?. Frontiers in Psychology, 14, 1155302.</t>
  </si>
  <si>
    <t>https://www.frontiersin.org/articles/10.3389/fpsyg.2023.1155302/full</t>
  </si>
  <si>
    <t>Andronie, Mihai, George Lăzăroiu, Oana Ludmila Karabolevski, Roxana Ștefănescu, Iulian Hurloiu, Adrian Dijmărescu, and Irina Dijmărescu. 2023. "Remote Big Data Management Tools, Sensing and Computing Technologies, and Visual Perception and Environment Mapping Algorithms in the Internet of Robotic Things" Electronics</t>
  </si>
  <si>
    <t>https://www.mdpi.com/2079-9292/12/1/22</t>
  </si>
  <si>
    <t>Zhu, J., Li, X., Jiang, Y. and Ma, W. (2023), "Predicting elderly users' intention of digital payments during COVID-19: an extension of the theory of planned behavior model", International Journal of Social Economics</t>
  </si>
  <si>
    <t>https://www.emerald.com/insight/content/doi/10.1108/IJSE-11-2022-0759/full/html</t>
  </si>
  <si>
    <t>Mundim, M. A. B., Scussel, F. B. C., Petroll, M. de L. M., Damacena, C., &amp; Soares, J. C. (2023). Fome de tecnologia: retenção de usuários do m-commerce no mercado de delivery de alimentos. ReMark - Revista Brasileira De Marketing,</t>
  </si>
  <si>
    <t>https://www.webofscience.com/wos/woscc/full-record/WOS:001128762600003</t>
  </si>
  <si>
    <t xml:space="preserve">Zhou, X., &amp; Mingyue, Z. (2023). A Study of the Influence of ESG Performance, Social Influence, Facilitating Conditions, Hedonic Motivation, Price Value and Habit on Tourists’ Behavioural Intentions towards Sports Complexes. Studies of the Industrial Geography Commission of the Polish Geographical Society, </t>
  </si>
  <si>
    <t>https://www.webofscience.com/wos/woscc/full-record/WOS:001137299500004</t>
  </si>
  <si>
    <t>Benavides, T. B. T. (2023). “The New Online Normal”: Exploring Online Trends on E-commerce and Internet Use During and After COVID-19 Pandemic. In Management for Digital Transformation (pp. 123-146). Cham: Springer International Publishing.</t>
  </si>
  <si>
    <t>https://link.springer.com/chapter/10.1007/978-3-031-42060-3_6</t>
  </si>
  <si>
    <t>Springer International Publishing</t>
  </si>
  <si>
    <t>Budac Camelia (ULBS), Baltador Lia (ULBS)</t>
  </si>
  <si>
    <t>Brand communication challenges in getting young customer engagement</t>
  </si>
  <si>
    <t>Bhagat, S; Aishwarya, N; Chellasamy, A, Brand centric transmutation: A way to enhance customer’s loyalty in fashion retail market,  The Journal Of Indian Management And Strategy</t>
  </si>
  <si>
    <t>https://www.indianjournals.com/ijor.aspx?target=ijor:jims8m&amp;volume=28&amp;issue=2&amp;article=002</t>
  </si>
  <si>
    <t xml:space="preserve">WOS </t>
  </si>
  <si>
    <t xml:space="preserve">Baltador Lia (ULBS), Budac Camelia (ULBS) </t>
  </si>
  <si>
    <t>Intercultural communication barriers - an interpersonal approach</t>
  </si>
  <si>
    <t>Baires, N.A., Catrone, R. &amp; May, B.K. On the Importance of Listening and Intercultural Communication for Actions against Racism. Behav Analysis Practice 15, 1042–1049 (2022)</t>
  </si>
  <si>
    <t>https://link.springer.com/article/10.1007/s40617-021-00629-w#citeas</t>
  </si>
  <si>
    <t>WOS</t>
  </si>
  <si>
    <t>Camelia BUDAC, Lia BALTADOR, Mihai ŢICHINDELEAN (ULBS)</t>
  </si>
  <si>
    <t>Unfair Competition and the use of marketing mix components</t>
  </si>
  <si>
    <t>Zhen, G., Jinjin, L., Zhiping, R., &amp; Manli, S. (2023). Manufacturing breakthrough: analysing the differential effect of digital transformation on continuous innovation capability in enterprises. Technology Analysis &amp; Strategic Management</t>
  </si>
  <si>
    <t>https://www.tandfonline.com/doi/full/10.1080/09537325.2023.2283548</t>
  </si>
  <si>
    <t>Arista, A., Tjahjanto, T., Ernawati, I., Purabaya, R. H., &amp; Abdullah, E. F. H. S. (2023). The Extension of the UTAUT2 Model: A Case Study of Indonesian SMEs Acceptance of Social Commerce. JOIV: International Journal on Informatics Visualization, 7(4), 2404-2414.</t>
  </si>
  <si>
    <t>https://www.joiv.org/index.php/joiv/article/view/1847</t>
  </si>
  <si>
    <t>Herciu, Mihaela (ULBS) Ogrean, Claudia (ULBS), Belascu, Lucian (ULBS)</t>
  </si>
  <si>
    <t>A Du Pont analysis of the 20 most profitable companies in the world</t>
  </si>
  <si>
    <t>De Cristofaro, T., Liberatore, L., Casolani, N., &amp; Nissi, E. (2023). Performance analysis and clustering of Italian SA8000-certified food and beverages companies. British Food Journal, 125(4), 1404-1419.</t>
  </si>
  <si>
    <t>https://www.emerald.com/insight/content/doi/10.1108/BFJ-12-2021-1288/full/html?casa_token=PRK47fyIyocAAAAA:imHieL_lSxd5_by2OcF39WEl9HGpqVxEnPpD_TFDuT5sFbv2L0BNKRvgka0ktdMCGc_jfYD3uTqa1G7TbNJmdZAb5BLhim51tZE-w3lRp8YS0zw0-w</t>
  </si>
  <si>
    <t>WoS, Scopus</t>
  </si>
  <si>
    <t>Zhang, Y. (2023, August). Baidu’s Financial Competitiveness Research Based on DuPont Analysis Method. In: Li, X., Yuan, C., Kent, J. (eds) Proceedings of the 7th International Conference on Economic Management and Green Development. ICEMGD 2023. Applied Economics and Policy Studies. Springer, Singapore. https://doi.org/10.1007/978-981-97-0523-8_70</t>
  </si>
  <si>
    <t>https://link.springer.com/chapter/10.1007/978-981-97-0523-8_70</t>
  </si>
  <si>
    <t>Springer</t>
  </si>
  <si>
    <t>Alexandra Horobet (ASE Bucuresti), Magdalena Radulescu (Politehnica), Lucian Belascu (ULBS), Sandra Maria Dita (ULBS)</t>
  </si>
  <si>
    <t>Determinants of Bank Profitability in CEE Countries: Evidence from GMM Panel Data Estimates</t>
  </si>
  <si>
    <t>Lin, J., &amp; Qamruzzaman, M. (2023). The impact of environmental disclosure and the quality of financial disclosure and IT adoption on firm performance: Does corporate governance ensure sustainability?. Frontiers in Environmental Science, 11, 1002357.</t>
  </si>
  <si>
    <t>https://www.frontiersin.org/articles/10.3389/fenvs.2023.1002357/full</t>
  </si>
  <si>
    <t>Nguyen, T. T. C., Le, A. T. H., &amp; Nguyen, C. V. (2023). Internal factors affecting the financial performance of an organisation's business processes. Business Process Management Journal, 29(5), 1408-1435.</t>
  </si>
  <si>
    <t>https://www.emerald.com/insight/content/doi/10.1108/BPMJ-10-2022-0486/full/html?casa_token=6XeUd0-eEPcAAAAA:IfzeE8BSPedWoT_1_j6FwTuBOL3ROvzYwi9_z3oowYqytht-mB6Fy1qUf4PpokFQOLJPSCoeL52s54gI89V6BVg5xQ3AENp93r4lA1nbq00Z-AgZVQ</t>
  </si>
  <si>
    <t>Alnabulsi, K., Kozarević, E., &amp; Hakimi, A. (2023). Non-performing loans and net interest margin in the MENA region: Linear and non-linear analyses. International Journal of Financial Studies, 11(2), 64.</t>
  </si>
  <si>
    <t>https://www.mdpi.com/2227-7072/11/2/64</t>
  </si>
  <si>
    <t>Thakur, S., Rastogi, S., Parashar, N., Tejasmayee, P., &amp; Kappal, J. M. (2023). The impact of ICT on the profitability of Indian banks: The moderating role of NPA. Journal of Risk and Financial Management, 16(4), 211.</t>
  </si>
  <si>
    <t>https://www.mdpi.com/1911-8074/16/4/211</t>
  </si>
  <si>
    <t>Radovanov, B., Milenković, N., Kalaš, B., &amp; Horvat, A. M. (2023). Do the Same Determinants Affect Banks’ Profitability and Liquidity? Evidence from West Balkan Countries Using a Panel Data Regression Analysis. Mathematics, 11(19), 4072.</t>
  </si>
  <si>
    <t>https://www.mdpi.com/2227-7390/11/19/4072</t>
  </si>
  <si>
    <t>Spilbergs, A., Norena-Chavez, D., Thalassinos, E., Noja, G. G., &amp; Cristea, M. (2023). Challenges to Credit Risk Management in the Context of Growing Macroeconomic Instability in the Baltic States Caused by COVID-19. In Digital Transformation, Strategic Resilience, Cyber Security and Risk Management (pp. 83-104). Emerald Publishing Limited.</t>
  </si>
  <si>
    <t>https://www.emerald.com/insight/content/doi/10.1108/S1569-37592023000111A006/full/html</t>
  </si>
  <si>
    <t>Emerald Publishing</t>
  </si>
  <si>
    <t>Socol, A., &amp; Iuga, I. C. (2023). Does democracy matter in banking performance? Exploring the linkage between democracy, economic freedom and banking performance in the European Union member states. International Journal of Finance &amp; Economics.</t>
  </si>
  <si>
    <t>https://onlinelibrary.wiley.com/doi/full/10.1002/ijfe.2911</t>
  </si>
  <si>
    <t>Piatkov, A., Jiménez-Hernández, I., Sáez-Fernández, F. (2023). Foreign Bank Origins and Efficiency in the Central and Eastern European Banking Sector. Ekonomický časopis/Journal of Economics, 71(8-9), 536-559. 0013-3035. DOI: [https://doi.org/10.31577/ekoncas.2023.08-09.03]</t>
  </si>
  <si>
    <t>https://www.sav.sk/journals/uploads/011612498-9-23%20Piatkov%20+%20SR.pdf</t>
  </si>
  <si>
    <t>WoS</t>
  </si>
  <si>
    <t>Miklaszewska, E., &amp; Kil, K. (2023). 8 The impact of the COVID-19 pandemic on bank stability and performance in the CEE region1. COVID-19 and European Banking Performance: Resilience, Recovery and Sustainability, 117.</t>
  </si>
  <si>
    <t>https://www.taylorfrancis.com/chapters/edit/10.4324/9781003310754-8/impact-covid-19-pandemic-bank-stability-performance-cee-region-1-ewa-miklaszewska-krzysztof-kil</t>
  </si>
  <si>
    <t>Taylor &amp; Francis</t>
  </si>
  <si>
    <t>Đaković, M., Milenković, N., &amp; Andrašić, J. (2023). Determinants of banks net interest income: The example of Serbia. Ekonomika, 69(1), 25-37.</t>
  </si>
  <si>
    <t>https://scindeks.ceon.rs/article.aspx?artid=0350-137X2301025Q</t>
  </si>
  <si>
    <t>Horobet, Alexandra (ASE), Popovici, Oana (ASE), Zlatea, Emanuela (ASE), Belascu, Lucian (ULBS), Dumitrescu, Dan Gabriel (ASE), Curea, Stefania Cristina (ASE)</t>
  </si>
  <si>
    <t>Long-run dynamics of gas emissions, economic growth, and low-carbon energy in the European Union: the fostering effect of FDI and trade</t>
  </si>
  <si>
    <t>Mahmood, H., Saqib, N., Adow, A. H., &amp; Abbas, M. (2023). FDI, exports, imports, and consumption-based CO2 emissions in the MENA region: spatial analysis. Environmental Science and Pollution Research, 30(25), 67634-67646.</t>
  </si>
  <si>
    <t>https://link.springer.com/article/10.1007/s11356-023-27245-1</t>
  </si>
  <si>
    <t>Qamruzzaman, M. (2023). An asymmetric nexus between clean energy, good governance, education and inward FDI in China: Do environment and technology matter? Evidence for chines provincial data. Heliyon, 9(5).</t>
  </si>
  <si>
    <t>https://www.cell.com/heliyon/pdf/S2405-8440(23)02819-0.pdf</t>
  </si>
  <si>
    <t>Karimi Alavijeh, N., Ahmadi Shadmehri, M. T., Nazeer, N., Zangoei, S., &amp; Dehdar, F. (2023). The role of renewable energy consumption on environmental degradation in EU countries: do institutional quality, technological innovation, and GDP matter?. Environmental Science and Pollution Research, 30(15), 44607-44624.</t>
  </si>
  <si>
    <t>https://link.springer.com/article/10.1007/s11356-023-25428-4</t>
  </si>
  <si>
    <t>Olasehinde-Williams, G., &amp; Özkan, O. (2023). A consideration of the environmental externality of Turkey’s integration into global value chains: evidence from dynamic ARDL simulation model. Environmental Science and Pollution Research, 30(11), 29154-29163.</t>
  </si>
  <si>
    <t>https://link.springer.com/article/10.1007/s11356-022-24272-2</t>
  </si>
  <si>
    <t>Musah, M. (2023). Stock market development and environmental quality in EU member countries: A dynamic heterogeneous approach. Environment, Development and Sustainability, 25(10), 11153-11187.</t>
  </si>
  <si>
    <t>https://link.springer.com/article/10.1007/s10668-022-02521-1</t>
  </si>
  <si>
    <t>Rehman, M. A., Quddoos, M. U., Amin, M. S., &amp; Ghouse, G. (2023). Moving towards sustainability: how do low-carbon energy, current account balance, and reserves induce environmental deterioration in the Big 3?. Environmental Science and Pollution Research, 30(20), 57340-57357.</t>
  </si>
  <si>
    <t>https://link.springer.com/article/10.1007/s11356-023-26339-0</t>
  </si>
  <si>
    <t>Neagu, O., Anghelina, A. M., Teodoru, M. C., Boiță, M., &amp; David, K. G. (2023). Could Globalisation and Renewable Energy Contribute to a Decarbonised Economy in the European Union?. Sustainability, 15(22), 15795.</t>
  </si>
  <si>
    <t>https://www.mdpi.com/2071-1050/15/22/15795</t>
  </si>
  <si>
    <t>A Horobet (ASE), SC Curea (ASE), A Smedoiu Popoviciu (ASE), CA Botoroga (ASE), L Belascu (ULBS), DG Dumitrescu (ASE)</t>
  </si>
  <si>
    <t>Solvency risk and corporate performance: A case study on European retailers</t>
  </si>
  <si>
    <t>Gajdosikova, D., Valaskova, K., Kliestik, T., &amp; Kovacova, M. (2023). Research on corporate indebtedness determinants: A case study of Visegrad group countries. Mathematics, 11(2), 299.</t>
  </si>
  <si>
    <t>https://www.mdpi.com/2227-7390/11/2/299</t>
  </si>
  <si>
    <t>Gomes, C., Campos, F., Malheiros, C., &amp; Lima Santos, L. (2023). Restaurants’ Solvency in Portugal during COVID-19. International Journal of Financial Studies, 11(2), 63.</t>
  </si>
  <si>
    <t>https://www.mdpi.com/2227-7072/11/2/63</t>
  </si>
  <si>
    <t>Herman, E., &amp; Zsido, K. E. (2023). The Financial Sustainability of Retail Food SMEs Based on Financial Equilibrium and Financial Performance. Mathematics, 11(15), 3410.</t>
  </si>
  <si>
    <t>https://www.mdpi.com/2227-7390/11/15/3410</t>
  </si>
  <si>
    <t>Pletnev, D., &amp; Naumova, K. (2023). High-Growth Middle-Sized Firms’ Performance During the Pandemic (Russian Case). International Journal of Innovation and Technology Management, 20(05), 2350031.</t>
  </si>
  <si>
    <t>https://www.worldscientific.com/doi/abs/10.1142/S0219877023500311</t>
  </si>
  <si>
    <t>Alexandra Horobet (ASE Bucuresti) Lucian Belascu (ULBS), Stefania Cristina Curea (ASE), Alma Pentescu (ASE)</t>
  </si>
  <si>
    <t>Ownership concentration and performance recovery patterns in the European Union</t>
  </si>
  <si>
    <t>Zahid, R. A., Taran, A., Khan, M. K., &amp; Simga-Mugan, C. (2023). The effect of ownership composition on corporate financial performance in the European frontier markets. Baltic Journal of Management, 18(2), 242-261.</t>
  </si>
  <si>
    <t>https://www.emerald.com/insight/content/doi/10.1108/BJM-12-2021-0457/full/html</t>
  </si>
  <si>
    <t>Noja, G. G., Cristea, M., Sîrghi, N., Guriță, O. R. S., Vădăsan, I., &amp; Cîrciumaru, D. (2023). Corporate governance, ownership concentration and performance of European agricultural companies: New empirical evidence. Agricultural Economics/Zemedelska Ekonomika, 69(4).</t>
  </si>
  <si>
    <t>https://agricecon.agriculturejournals.cz/pdfs/age/2023/04/04.pdf</t>
  </si>
  <si>
    <t>Pourmansouri, R., Fallah, M. F., Birau, R., Spulbar, C., &amp; Cinciulescu, D. (2023). Investigating the relationship between ownership structure, board composition, and company performance: An extensive overview of companies in the textile industry in Iran. Industria Textila, 74(5).</t>
  </si>
  <si>
    <t>http://revistaindustriatextila.ro/images/2023/5/011%20REZVAN%20POURMANSOURI%20INDUSTRIA%20TEXTILA%20no.5_2023.pdf</t>
  </si>
  <si>
    <t>Noja, G. G., Hurduzeu, G., Cristea, M., Barna, F., Năchescu, M. L., &amp; GAVRILESCU, C. (2023). Board Characteristics, Ownership Concentration and the Financial Performance of European Listed Insurance Companies: New Empirical Evidence. Romanian Journal of Economic Forecasting, 26(4), 25.</t>
  </si>
  <si>
    <t>https://ipe.ro/rjef/rjef4_2023/rjef4_2023p25-42.pdf</t>
  </si>
  <si>
    <t>Alexandra Horobet (ASE), Irina Mnohoghitnei (ASE), Emanuela Zlatea (ASE), Lucian Belascu (ULBS)</t>
  </si>
  <si>
    <t>The interplay between digitalization, education, and financial development: A european case study</t>
  </si>
  <si>
    <t>Langa, E. S., Manjama, L. E., &amp; Nhampule, C. M. (2023). Impacto de la oferta monetaria, el crédito interno al sector privado y la inversión en el bienestar económico en Mozambique: una aplicación del enfoque de cointegración. Prometeica, (28), 288-306.</t>
  </si>
  <si>
    <t>https://periodicos.unifesp.br/index.php/prometeica/article/view/15798</t>
  </si>
  <si>
    <t>Khatami, N., Renani, H. S., &amp; Hafezi, B. (2023). The impact of good governance on the development of financial markets considering government size, investment and technology and education: a case study of OECD countries. Kurdish Studies, 11(1), 459-482.</t>
  </si>
  <si>
    <t>http://kurdishstudies.net/menu-script/index.php/KS/article/view/2934</t>
  </si>
  <si>
    <t>Stoica, E. A., Bogoslov, I. A., &amp; Serbu, R. S. (2023). Scientific research perspectives on the relationship between FinTech and education. International Review, (1-2), 22-32.</t>
  </si>
  <si>
    <t>HUSEYN, A., SHAFIZADE, E., HUMBATOVA, S., &amp; HUSEYNOV, T. Digital Education Products: Can Digital Education Products Affect GDP Growth?. WSEAS TRANSACTIONS on BUSINESS and ECONOMICS. Volume 20, 2240-2254. DOI: 10.37394/23207.2023.20.193</t>
  </si>
  <si>
    <t>https://wseas.com/journals/bae/2023/d925107-2277.pdf</t>
  </si>
  <si>
    <t>Alexandra Horobet (ASE), Anca Amgela Simionescu (UMF Carol Davila), Dan Gabriel Dunitrescu (ASE), Lucian Belascu (ULBS)</t>
  </si>
  <si>
    <t>Europe’s war against COVID-19: A map of countries’ disease vulnerability using mortality indicators</t>
  </si>
  <si>
    <t>Burnazovic, E., Yee, A., Levy, J., Gore, G., &amp; Rahimi, S. A. (2023). Artificial Intelligence in COVID-19-Related Geriatric Care: A Scoping Review. Archives of Gerontology and Geriatrics, 105129.</t>
  </si>
  <si>
    <t>https://www.sciencedirect.com/science/article/pii/S0167494323002078?casa_token=6Z8a3pdf5QwAAAAA:ShuHwuBRsin7Jx4gZ7AARlQQLjS9LZ0cINqEyO_ax2bDWl8HC4TudTvPvDz2y64PpVOTwviS</t>
  </si>
  <si>
    <t>Chavan, S., &amp; Mulay, P. (2023). Assessing the Impact of GeoAI in the World of Spatial Data and Energy Revolution. In Risk Detection and Cyber Security for the Success of Contemporary Computing (pp. 147-170). IGI Global.</t>
  </si>
  <si>
    <t>https://www.igi-global.com/chapter/assessing-the-impact-of-geoai-in-the-world-of-spatial-data-and-energy-revolution/333786</t>
  </si>
  <si>
    <t>IGI Global</t>
  </si>
  <si>
    <t xml:space="preserve"> Lucian Belascu (ULBS), Oana Popovici (ASE), Alexandra Horobet (ASE)</t>
  </si>
  <si>
    <t>Foreign Direct Investments and Economic Growth in Central and Eastern Europe: A Panel-Based Analysis</t>
  </si>
  <si>
    <t>Yeboah, E. (2023). Does Foreign Direct Investment and Trade Openness Support Economic Development? Evidence from Four European Countries. Scientific Annals of Economics and Business, 70(4), 585-601.</t>
  </si>
  <si>
    <t>https://saeb.feaa.uaic.ro/index.php/saeb/article/view/2034</t>
  </si>
  <si>
    <t>Vlad Cosmin Bulai (ASE), Alexandra Horoet (ASE), Lucian Belascu (ULBS)</t>
  </si>
  <si>
    <t>Improving local governments’ financial sustainability by using open government data: An application of high-granularity estimates of personal income levels in Romania</t>
  </si>
  <si>
    <t>Frățilă, A., Păunescu, M., Nichita, E. M., &amp; Lazăr, P. (2023). Digitalization of Romanian public administration: a panel data analysis at regional level. Journal of Business Economics and Management, 24(1), 74-92.</t>
  </si>
  <si>
    <t>https://jau.vgtu.lt/index.php/JBEM/article/view/18574</t>
  </si>
  <si>
    <t>Caggiu, L., Fiorani, F., Corradini, E., Felice, E., &amp; Minelli, A. (2023). Spatial Analysis of Risk Exposure of Urban Trees: A Case Study from Bologna (Italy). Urban Science, 7(4), 123.</t>
  </si>
  <si>
    <t>https://www.mdpi.com/2413-8851/7/4/123</t>
  </si>
  <si>
    <t>Penteado, B. E., Maldonado, J. C., &amp; Isotani, S. (2023). Methodologies for publishing linked open government data on the web: a systematic mapping and a unified process model. Semantic Web, 14(3), 585-610.</t>
  </si>
  <si>
    <t>https://content.iospress.com/articles/semantic-web/sw222896</t>
  </si>
  <si>
    <t>Georgiana Vrînceanu (ASE), Alexandra Horobeț (ASE), Consuela Popescu (ASE), Lucian Belaşcu (ULBS)</t>
  </si>
  <si>
    <t>The Influence of Oil Price on Renewable Energy Stock Prices: An Analysis for Entrepreneurs</t>
  </si>
  <si>
    <t>Dias, R., Teixeira, N., Alexandre, P., &amp; Chambino, M. (2023). Exploring the Connection between Clean and Dirty Energy: Implications for the Transition to a Carbon-Resilient Economy. Energies, 16(13), 4982.</t>
  </si>
  <si>
    <t>https://www.mdpi.com/1996-1073/16/13/4982</t>
  </si>
  <si>
    <t>Dias, R. M., Chambino, M., Teixeira, N., Alexandre, P., &amp; Heliodoro, P. (2023). Balancing Portfolios with Metals: A Safe Haven for Green Energy Investors?. Energies, 16(20), 7197.</t>
  </si>
  <si>
    <t>https://www.mdpi.com/1996-1073/16/20/7197</t>
  </si>
  <si>
    <t>Manasseh, C. O., Nwakoby, I. C., Okanya, O. C., Ifediora, C. U., &amp; Nzidee, W. A. (2023). The Impact of Foreign Direct Investment and Oil Revenue on Economic Growth in Nigeria. Studia Universitatis „Vasile Goldis” Arad–Economics Series, 33(3), 61-85.</t>
  </si>
  <si>
    <t>https://www.ceeol.com/search/article-detail?id=1132783</t>
  </si>
  <si>
    <t>Irshad, H., Taib, H. M., Hussain, H., &amp; Hussain, R. Y. (2023). Conventional and Islamic Equity Market Reaction Towards Terrorism: Evidence Based on Target Types, Location and Islamic Calendar Months. Studia Universitatis „Vasile Goldis” Arad–Economics Series, 33(4), 70-116.</t>
  </si>
  <si>
    <t>https://www.ceeol.com/search/article-detail?id=1176675</t>
  </si>
  <si>
    <t>Deari, F., &amp; Ulu, Y. (2023). The Turn-of-the-Month Effect: Evidence from Macedonian Stock Exchange. Studia Universitatis „Vasile Goldis” Arad–Economics Series, 33(3), 86-100.</t>
  </si>
  <si>
    <t>https://www.ceeol.com/search/article-detail?id=1132785</t>
  </si>
  <si>
    <t>Alexandra Horobeț (ASE), Georgiana Vrînceanu (ASE), Consuela Popescu (ASE), Lucian Belaşcu (ULBS)</t>
  </si>
  <si>
    <t>Oil price and stock prices of eu financial companies: evidence from panel data modeling</t>
  </si>
  <si>
    <t>Aliyev, K., Humbatova, S., &amp; Gadim-Oglu, N. H. (2023). How Oil Price Changes Affect Inflation in an Oil-Exporting Country: Evidence from Azerbaijan. Sustainability, 15(7), 5846.</t>
  </si>
  <si>
    <t>https://www.mdpi.com/2071-1050/15/7/5846</t>
  </si>
  <si>
    <t>Leveraging tangible and intangible assets by using a possible firm competitiveness index</t>
  </si>
  <si>
    <t>Derkacz, A. J., Dudziak, A., Stopka, O., &amp; Stopková, M. (2023). Profitability Determinants of Transport Service and Warehouse Enterprises: A Case Study from Poland. Periodica Polytechnica Transportation Engineering, 51(3), 275-286.</t>
  </si>
  <si>
    <t>https://www.pp.bme.hu/tr/article/view/21402</t>
  </si>
  <si>
    <t>Alexandra Horobet (ASE), Cristiana Doina Tudor (ASE), Dan Gabriel Dunitrescu (ASE), Lucian Belascu (ULBS)</t>
  </si>
  <si>
    <t>The role of distinct electricity sources on pollution abatement: evidence from a wide global panel</t>
  </si>
  <si>
    <t>Addo, E. K., Kabo-bah, A. T., Diawuo, F. A., &amp; Debrah, S. K. (2023). The Role of Nuclear Energy in Reducing Greenhouse Gas (GHG) Emissions and Energy Security: A Systematic Review. International Journal of Energy Research, 2023.</t>
  </si>
  <si>
    <t>https://www.hindawi.com/journals/ijer/2023/8823507/</t>
  </si>
  <si>
    <t>Bo, X., You, Q., Sang, M., Wang, P., Chen, S., Xu, X., ... &amp; Xiao, Y. (2023). The impacts of clean energy policies on air pollutants and CO2 emission reduction in Shaanxi, China. Atmospheric Pollution Research, 14(12), 101937.</t>
  </si>
  <si>
    <t>https://www.sciencedirect.com/science/article/pii/S130910422300291X?casa_token=npW9CZIxeHIAAAAA:AIO1BvIJj4cuCMDRebNU0zZXHfsZGHDw3C3qFTr0AVG54Bd0VDV9RSrGyUEs8hXptssdMdGn</t>
  </si>
  <si>
    <t>Ilie, A. G., Zlatea, M. L. E., Negreanu, C., Dumitriu, D., &amp; Pentescu, A. (2023). Reliance on Russian Federation Energy Imports and Renewable Energy in the European Union. Amfiteatru Economic, 25(64), 780-797.</t>
  </si>
  <si>
    <t>https://www.ceeol.com/search/article-detail?id=1161380</t>
  </si>
  <si>
    <t>Irina Mnohoghitnei (ASE), Alexandra Horobet (ASE), Lucian Belascu (ULBS)</t>
  </si>
  <si>
    <t>Bitcoin is so Last Decade--How Decentralized Finance (DeFi) could Shape the Digital Economy.</t>
  </si>
  <si>
    <t>Yarovenko, H., Lopatka, A., Vasilyeva, T., &amp; Vida, I. (2023). Socio-economic profiles of countries-cybercrime victims. Economics &amp; Sociology, 16(2), 167-194.</t>
  </si>
  <si>
    <t>https://www.proquest.com/docview/2832845459?pq-origsite=gscholar&amp;fromopenview=true&amp;sourcetype=Scholarly%20Journals</t>
  </si>
  <si>
    <t>Yarovenko, H., Lyeonov, S., Wojcieszek, K. A., &amp; Szira, Z. (2023). Do IT users behave responsibly in terms of cybercrime protection?. Human Technology, 19(2), 178-206.</t>
  </si>
  <si>
    <t>https://ht.csr-pub.eu/index.php/ht/article/view/226</t>
  </si>
  <si>
    <t>Tetiana Vasylieva, Viktoria Dudchenko, Yaryna Samusevych, Anton Marci and Vadym Sofronov (2022). The impact of governance quality on central bank’s independence. Public and Municipal Finance, 11(1), 113-127. doi:10.21511/pmf.11(1).2022.10</t>
  </si>
  <si>
    <t>https://www.businessperspectives.org/images/pdf/applications/publishing/templates/article/assets/17597/PMF_2022_01_Vasylieva.pdf</t>
  </si>
  <si>
    <t>Vlad Cosmin Bulai (ASE), Alexandra Horobet (ASE), Oana Cristina Popovici (ASE), Lucian Belascu (ULBS), Sofia Adriana Dumitrescu (ASE)</t>
  </si>
  <si>
    <t>A VaR-based methodology for assessing carbon price risk across European Union economic sectors</t>
  </si>
  <si>
    <t>Zhang, T., &amp; Tang, Z. (2023). Multi-step carbon price forecasting based on a new quadratic decomposition ensemble learning approach. Frontiers in Energy Research, 10, 991570.</t>
  </si>
  <si>
    <t>https://www.frontiersin.org/articles/10.3389/fenrg.2022.991570/full</t>
  </si>
  <si>
    <t>Alexandra Horobeţ (ASE), Irina Mnohoghitnei (ASE), Dan Gabriel Dumitrescu (ASE), Stefania Cristina Curea (ASE), Lucian Belaşcu (ULBS)</t>
  </si>
  <si>
    <t>An Empirical Assessment of the Financial Development–Environmental Quality Nexus in the European Union</t>
  </si>
  <si>
    <t>Neagu, O., Anghelina, A. M., Teodoru, M. C., Boiță, M., &amp; David, K. G. (2023). Could Globalisation and Renewable Energy Contribute to a Decarbonised Economy in the European Union?. Sustainability, 15(22), 15795.</t>
  </si>
  <si>
    <t>Grofčíková, J., Musa, H., &amp; Streimikis, J. (2023). How Did the COVID-19 Pandemic Affect Net Working Capital in Industrial Production Companies?. Economics &amp; Sociology, 16(4), 207-229.</t>
  </si>
  <si>
    <t>https://www.proquest.com/docview/2914897643?pq-origsite=gscholar&amp;fromopenview=true&amp;sourcetype=Scholarly%20Journals</t>
  </si>
  <si>
    <t>Lupu, I., &amp; Criste, A. (2023). Climate Change in the Discourse of Central Banks. Influence on Financial Stability at the European Level. Studies in Business and Economics, 18(2), 235-246.</t>
  </si>
  <si>
    <t>https://sciendo.com/article/10.2478/sbe-2023-0034?content-tab=abstract</t>
  </si>
  <si>
    <t>Popescu, C. E., Pentescu, A., &amp; Shivarov, A. (2023). Sustainability, ESG Ratings and Corporate Performance in the Manufacturing Sector: A Research Review. European Journal of Interdisciplinary Studies, 15(2).</t>
  </si>
  <si>
    <t>Alexandra Horobet (ASE), Oana Popovici (ASE), Lucian Belascu (ULBS)</t>
  </si>
  <si>
    <t>Shaping competitiveness for driving FDI in CEE countries</t>
  </si>
  <si>
    <t>Valaskova, K., &amp; Nagy, M. (2023). Macro-economic development of the EU countries in the context of performance and competitiveness of SMEs. Business, Management and Economics Engineering, 21(1), 124-139.</t>
  </si>
  <si>
    <t>https://journals.vilniustech.lt/index.php/BMEE/article/view/18958</t>
  </si>
  <si>
    <t>Liviu, P., Simina, B., Catalina, S., &amp; Laura, V. (2023). Determinants of FDI Stock in Some Central European Countries. Journal of Risk and Financial Management, 16(3), 164.</t>
  </si>
  <si>
    <t>https://www.mdpi.com/1911-8074/16/3/164</t>
  </si>
  <si>
    <t>Drivers of competitiveness in European high-tech industries</t>
  </si>
  <si>
    <t>Vaičiukynas, E., Andrijauskienė, M., Danėnas, P., &amp; Benetytė, R. (2023). Socio-eco-efficiency of high-tech companies: a cross-sector and cross-regional study. Environment, Development and Sustainability, 25(11), 12761-12790.</t>
  </si>
  <si>
    <t>https://link.springer.com/article/10.1007/s10668-022-02589-9</t>
  </si>
  <si>
    <t>Alexandra Horobet (ASE), Lucian Belascu (ULBS)</t>
  </si>
  <si>
    <t>On the Relationship between Social Responsibility and Financial Performance-The Need for Theoretical Convergence</t>
  </si>
  <si>
    <t>Utami, W., Setiany, E., Hidayah, N., &amp; Azhar, Z. (2024). Sustainability Reporting Quality and Corporate Value: Indonesia and Malaysia Context. Journal of Law and Sustainable Development, 12(1), e2239-e2239.</t>
  </si>
  <si>
    <t>https://ojs.journalsdg.org/jlss/article/view/2239</t>
  </si>
  <si>
    <t>Consuela Popescu (ASE), Alexandra Horobet (ASE), Georgiana Vrinceanu (ASE), Lucian Belascu (ULBS)</t>
  </si>
  <si>
    <t>Business recovery in the European Union after the global financial crisis: lessons for the Coronavirus pandemic.</t>
  </si>
  <si>
    <t>Bourdin, S., Kebir, L., Ivanov, S., &amp; Stoleriu, O. M. (2023). Tourism of the future-opportunities and challenges of smart technologies and digitalization. Eastern Journal of European Studies, 14, 5-12.</t>
  </si>
  <si>
    <t>https://www.ceeol.com/search/article-detail?id=1200788</t>
  </si>
  <si>
    <t>Anca Simionescu (UMF Carol Davila), Alexandra Horobet (ASE), Erika Marin (ASE), Lucian Belascu (ULBS)</t>
  </si>
  <si>
    <t>Who indicates Caesarean section in Romania? A cross-sectional survey in tertiary level maternity on childbirth patients and doctors' profiles</t>
  </si>
  <si>
    <t>Bizerea-Moga, T. O., Pitulice, L., Bizerea-Spiridon, O., Angelescu, C., Mărginean, O., &amp; Moga, T. V. (2023). Selenium status in term neonates, according to birth weight and gestational age, in relation to maternal hypertensive pathology. Frontiers in Pediatrics, 11, 1157689.</t>
  </si>
  <si>
    <t>https://www.frontiersin.org/articles/10.3389/fped.2023.1157689/full</t>
  </si>
  <si>
    <t>Stefania Cristina Curea (ASE), Lucian Belascu (ULBS), Ana Maria Barsan (Univ Bucuresti)</t>
  </si>
  <si>
    <t>An Exploratory Study of Financial Performance in CEE Countries</t>
  </si>
  <si>
    <t>Niftiyev, I., David, D., Iordan, M., &amp; Horga, P. (2024). A Multivariate Performance Analysis of the Plastics Manufacturers: Comparative Analysis of European Regions. Studies in Business and Economics, 19(1), 167-188.</t>
  </si>
  <si>
    <t>https://sciendo.com/article/10.2478/sbe-2024-0009</t>
  </si>
  <si>
    <t>Mošnja-Škare, L. (2024). Financial Performance (Dis) parity in Post-transition Europe. Contemporary Economics, 18(1), 1-16.</t>
  </si>
  <si>
    <t>https://www.ceeol.com/search/article-detail?id=1237717</t>
  </si>
  <si>
    <t>Lucian Belascu (ULBS), Dan Gabriel Dumitrescu (ASE), Alexandra Smedoiu Popoviciu (ASE), Alexandra Horobet (ASE)</t>
  </si>
  <si>
    <t>What drives profitability in the Romanian ICT sector?</t>
  </si>
  <si>
    <t>Barbuta-Misu, N., Dinu, V., Madaleno, M., Virlanuta, F. O., &amp; Man, O. R. (2023). A SECTORAL INVESTIGATION OF FACTORS AFFECTING FIRMS'FINANCIAL PERFORMANCE IN EU COUNTRIES. Transformations in Business &amp; Economics, 22(2).</t>
  </si>
  <si>
    <t>https://openurl.ebsco.com/EPDB%3Agcd%3A16%3A9236032/detailv2?sid=ebsco%3Aplink%3Ascholar&amp;id=ebsco%3Agcd%3A163900477&amp;crl=c</t>
  </si>
  <si>
    <t>Bunea, M., Feleaga, L. I., &amp; Ionescu, B. S. (2023). The CEO characteristics and Romanian banks performance. Transformations in Business and Economics,  roč. 26, č. 4, s. 99-118.</t>
  </si>
  <si>
    <t xml:space="preserve">https://dspace5.zcu.cz/handle/11025/55259 </t>
  </si>
  <si>
    <t>Ioana Radu (ASE), Alexandra Horobet (ASE), Lucian Belascu (ULBS)</t>
  </si>
  <si>
    <t>Romanian equity investments and currency risk: a Euro-based perspective</t>
  </si>
  <si>
    <t>Sun, Y., Guan, W., Jiang, H., &amp; Yang, J. (2023). How does green economic recovery impact social and financial performance?. Economic Change and Restructuring, 56(2), 859-878.</t>
  </si>
  <si>
    <t xml:space="preserve">https://link.springer.com/article/10.1007/s10644-022-09453-w </t>
  </si>
  <si>
    <t xml:space="preserve">JANNOVÁ, M., &amp; ROUSEK, P. (2023). PREDICTING THE EURO TO CZECH CROWN EXCHANGE RATE. Ad Alta: Journal of Interdisciplinary Research, 13(1). </t>
  </si>
  <si>
    <t>https://openurl.ebsco.com/EPDB%3Agcd%3A13%3A28355229/detailv2?sid=ebsco%3Aplink%3Ascholar&amp;id=ebsco%3Agcd%3A164806504&amp;crl=c</t>
  </si>
  <si>
    <t>Tan, W. (2023). Risk Assessment of Financial Markets in the Era of Big Data Based on Eviews Econometric Model. Applied Mathematics and Nonlinear Sciences, 9(1). https://doi.org/10.2478/amns.2023.1.00392</t>
  </si>
  <si>
    <t>https://sciendo.com/article/10.2478/amns.2023.1.00392</t>
  </si>
  <si>
    <t>Dan Gabriel Dumitrescu (ASE), Alexandra Horobet (ASE), Cristiana Doina Tudor (ASE), Lucian Belaşcu (ULBS)</t>
  </si>
  <si>
    <t>Czyżycki, R., &amp; Kochański, K. (2023). Regional differences in energy policy changes of EU countries in 2012-2021. European Research Studies Journal, 26(4), 492-499.</t>
  </si>
  <si>
    <t>https://www.um.edu.mt/library/oar/handle/123456789/117353</t>
  </si>
  <si>
    <t>Cosmin Alin Boţoroga (ASE), Alexandra Horobeţ (ASE), Lucian Belaşcu (ULBS), Alexandra Smedoiu Popoviciu (ASE), Aura Gîrlovan (ASE)</t>
  </si>
  <si>
    <t>Assessing the Nexus Between Education, Economic Growth, and Innovation: An Empirical Analysis</t>
  </si>
  <si>
    <t>Chutcheva, Y. V., Semenov, A. V., Krasilnikova, V. G., &amp; Balova, S. L. (2023, May). Perspectives of using the integration mechanisms of education’s development for accelerating Russia’s economic growth. In Frontiers in Education (Vol. 8, p. 1120915). Frontiers.</t>
  </si>
  <si>
    <t>https://www.frontiersin.org/articles/10.3389/feduc.2023.1120915/full</t>
  </si>
  <si>
    <t>Filenta, P., &amp; Kydros, D. (2023). The Application of Social Network Analysis to Economic and Regional Development: Tertiary Educational Attainment by Sex and Nuts 2 Regions. Studies in Business and Economics, 18(2), 124-139.</t>
  </si>
  <si>
    <t>https://intapi.sciendo.com/pdf/10.2478/sbe-2023-0028</t>
  </si>
  <si>
    <t>Diana Velica Circiumarescu (ULBS),  Lucian Belaşcu (ULBS), Alexandra Horobeţ (ASE)</t>
  </si>
  <si>
    <t>Considerations Upon the Effects of Covid-19 Pandemic on the Romanian Economic Environment</t>
  </si>
  <si>
    <t>Benedek, A., Rokicki, T., &amp; Szeberényi, A. (2023). Bibliometric evaluation of energy efficiency in agriculture. Energies, 16(16), 5942.</t>
  </si>
  <si>
    <t>https://www.mdpi.com/1996-1073/16/16/5942</t>
  </si>
  <si>
    <t>Dragomir, C. C., Zamfirache, A., Albu, R. G., &amp; Foris, T. (2023). Implications of Crises on Start-Up Management and Ways to Increase Business Resilience and Sustainable Development. Studies in Business and Economics, 18(3), 118-135.</t>
  </si>
  <si>
    <t>https://sciendo.com/article/10.2478/sbe-2023-0049</t>
  </si>
  <si>
    <t>Business Dynamics in Recovery Times: A Comparative Perspective on Manufacturing Firms’ Performance in the European Union</t>
  </si>
  <si>
    <t>Üstgörül, S. (2023). Implementation of Key Enabling Technologies (KETs) in Nursing Care Processes in Viewpoint of Digital Transformation. In Digitalization, Sustainable Development, and Industry 5.0: An Organizational Model for Twin Transitions (pp. 1-10). Emerald Publishing Limited.</t>
  </si>
  <si>
    <t>https://www.emerald.com/insight/content/doi/10.1108/978-1-83753-190-520231001/full/html</t>
  </si>
  <si>
    <t>Cristiana Doina Tudor (ASE), Alexandra Horobet (ASE), Irina Mnohoghithei (ASE), Robert Sova (ASE), L Belascu (ULBS)</t>
  </si>
  <si>
    <t xml:space="preserve">Lucian Belaşcu (ULBS), Alexandra Horobeț (ASE), Georgiana Vrînceanu (ASE),  Consuela Popescu (ASE), </t>
  </si>
  <si>
    <t>Performance Dissimilarities in European Union Manufacturing: The Effect of Ownership and Technological Intensity</t>
  </si>
  <si>
    <t>Osadchyy, V., Nazarova, O., Hutsol, T., Glowacki, S., Mudryk, K., Bryś, A., ... &amp; Sojak, M. (2023). Adjustable vibration exciter based on unbalanced motors. Sensors, 23(4), 2170.</t>
  </si>
  <si>
    <t>https://www.mdpi.com/1424-8220/23/4/2170</t>
  </si>
  <si>
    <t>Lucian Belascu (ULBS), Alexandra Horobet (ASE), Alexandra Smedoiu Popoviciu (ASE), Razvan Zaharia (ASE), Rodica Milena Zaharia (ASE)</t>
  </si>
  <si>
    <t>DEMYSTIFYING RETAIL GROWTH IN THE EUROPEAN UNION: A STUDY OF MARKET DYNAMICS USING CLUSTER ANALYSIS.</t>
  </si>
  <si>
    <t>Vasylieva, T., Gavurova, B., Dotsenko, T., Bilan, S., Strzelec, M., &amp; Khouri, S. (2023). The behavioral and social dimension of the public health system of european countries: descriptive, canonical, and factor analysis. International Journal of Environmental Research and Public Health, 20(5), 4419.</t>
  </si>
  <si>
    <t>https://www.mdpi.com/1660-4601/20/5/4419</t>
  </si>
  <si>
    <t>Financial industry and oil price volatility: An analysis on Central and Eastern Europe</t>
  </si>
  <si>
    <t>Jude, O., Turgeman, A., Boțoc, C., &amp; Miloș, L. R. (2023). Volatility and Spillover Effects between Central–Eastern European Stock Markets and Energy Markets: An Emphasis on Crisis Periods. Energies, 16(17), 6159.</t>
  </si>
  <si>
    <t>https://www.mdpi.com/1996-1073/16/17/6159</t>
  </si>
  <si>
    <t>Pletnev, D., &amp; Naumova, K. (2023). High-growth firms' sustainability and efficiency in the Russian energy sector during pandemic. In E3S Web of Conferences (Vol. 431, p. 02029). EDP Sciences.</t>
  </si>
  <si>
    <t>https://www.e3s-conferences.org/articles/e3sconf/abs/2023/68/e3sconf_itse2023_02029/e3sconf_itse2023_02029.html</t>
  </si>
  <si>
    <t>Anca Simionescu (UMF Carol Davila), Alexandra Horobet (ASE), Lucian Belascu (ULBS), Dragos Median (UMF Carol Davila)</t>
  </si>
  <si>
    <t>Real-world data analysis of pregnancy-associated breast cancer at a tertiary-level hospital In Romania</t>
  </si>
  <si>
    <t>Gado, A., Ahmed, E. M., Razek, N. A., Louis, M. R., &amp; Osman, O. M. (2023). Guidelines and protocol of managing patients with breast problems during pregnancy and lactation. Research Journal of Pharmacy and Technology, 16(4), 1679-1684.</t>
  </si>
  <si>
    <t>https://www.indianjournals.com/ijor.aspx?target=ijor:rjpt&amp;volume=16&amp;issue=4&amp;article=023</t>
  </si>
  <si>
    <t>Zekos, G.I. (2023). Defining Competition and AI Developments. In: Artificial Intelligence and Competition. Contributions to Economics. Springer, Cham. https://doi.org/10.1007/978-3-031-48083-6_2</t>
  </si>
  <si>
    <t>https://link.springer.com/chapter/10.1007/978-3-031-48083-6_2</t>
  </si>
  <si>
    <t>Albijanić, I., Maričić, M., Ignjatović, M., &amp; Kićanović, A. (2023). Analysis and Projections of Carbon Dioxide (CO2) Emissions in the US, EU, and China: a Comparative Study. Applied Ecology and Environmental Research, 21(6), 5565-5594.</t>
  </si>
  <si>
    <t>https://aloki.hu/pdf/2106_55655594.pdf</t>
  </si>
  <si>
    <t>wos</t>
  </si>
  <si>
    <t>Bourdin, S., Kebir, L., Ivanov, S., &amp; Stoleriu, O. M. (2023). Tourism of the future-opportunities and challenges of smart technologies and digitalization. Eastern Journal of European Studies, 14, 5-12.</t>
  </si>
  <si>
    <t>https://ejes.uaic.ro/articles/EJES2023_14SI_BOU.pdf</t>
  </si>
  <si>
    <t>Assessing  the  nexus  between  education,  economic  growth,  and  innovation:  an  empirical  analysis.</t>
  </si>
  <si>
    <t>Gimranova, R., Aimagambetov, Y., Nevmatulina, K., Garipova, A., Mazhitova, S., &amp; Kudaybergenova, S. (2023). Transformation of human capital as a driver of innovative economy. Academic Journal of Interdisciplinary Studies, 12.</t>
  </si>
  <si>
    <t>https://www.richtmann.org/journal/index.php/ajis/article/view/13558</t>
  </si>
  <si>
    <t>Priharta, A., &amp; Gani, N. A. (2023). Determinants of bank profitability: Empirical evidence from Republic of Indonesia state-owned banks. Contaduría Y Administración, 69(3). https://doi.org/10.22201/fca.24488410e.2024.4999</t>
  </si>
  <si>
    <t>http://www.cya.unam.mx/index.php/cya/article/view/4999/2115</t>
  </si>
  <si>
    <t>Pletnev, D., Naumova, K. (2023). Cross-Industrial Analysis of High-Growth Firm Performance During the Pandemic: Middle-Sized Russian Firms’ Evidence. In: Demir, E., Bilgin, M.H., Danis, H., D'Ascenzo, F. (eds) Eurasian Business and Economics Perspectives. EBES 2022. Eurasian Studies in Business and Economics, vol 26. Springer, Cham. https://doi.org/10.1007/978-3-031-30061-5_6</t>
  </si>
  <si>
    <t>https://link.springer.com/chapter/10.1007/978-3-031-30061-5_6</t>
  </si>
  <si>
    <t>Morawiec, E., Bednarska-Czerwińska, A.,  
Pudełko, A., Pokusa, F., Grabarek, B.(2023). A Retrospective Population Study of 385 191 Positive Real-Time Reverse Transcription–Polymerase Chain Reaction Tests for SARS-CoV-2 from a Single Laboratory in Katowice, Poland from April 2020 to July 2022, Medical Science Monitor, 29, e938872</t>
  </si>
  <si>
    <t>https://medscimonit.com/abstract/index/idArt/938872</t>
  </si>
  <si>
    <t>Margaret, I., Schoubben, F., &amp; Verwaal, E. (2023). When do investors see value in international environmental management certification of multinational corporations? A study of ISO 14001 certification after the Paris Agreement. Global Strategy Journal, 14(1), 25–55. https://doi.org/10.1002/gsj.1490</t>
  </si>
  <si>
    <t>https://onlinelibrary.wiley.com/doi/10.1002/gsj.1490</t>
  </si>
  <si>
    <r>
      <rPr>
        <rFont val="Arial Narrow"/>
        <color theme="1"/>
        <sz val="10.0"/>
      </rPr>
      <t>Andronie, M., Lăzăroiu, G., Iatagan, M., Hurloiu, I., Ștefănescu, R., Dijmărescu, A., &amp; Dijmărescu, I. (2023). Big data management algorithms, deep learning-based object detection technologies, and geospatial simulation and sensor fusion tools in the internet of robotic things. </t>
    </r>
    <r>
      <rPr>
        <rFont val="Arial Narrow"/>
        <i/>
        <color theme="1"/>
        <sz val="10.0"/>
      </rPr>
      <t>ISPRS International Journal of Geo-Information</t>
    </r>
    <r>
      <rPr>
        <rFont val="Arial Narrow"/>
        <color theme="1"/>
        <sz val="10.0"/>
      </rPr>
      <t>, </t>
    </r>
    <r>
      <rPr>
        <rFont val="Arial Narrow"/>
        <i/>
        <color theme="1"/>
        <sz val="10.0"/>
      </rPr>
      <t>12</t>
    </r>
    <r>
      <rPr>
        <rFont val="Arial Narrow"/>
        <color theme="1"/>
        <sz val="10.0"/>
      </rPr>
      <t>(2), 35.</t>
    </r>
  </si>
  <si>
    <r>
      <rPr>
        <rFont val="Arial Narrow"/>
        <color theme="1"/>
        <sz val="10.0"/>
      </rPr>
      <t>Alrawad, M., Lutfi, A., Alyatama, S., Al Khattab, A., Alsoboa, S. S., Almaiah, M. A., ... &amp; Al-Khasawneh, A. L. (2023). Assessing customers perception of online shopping risks: A structural equation modeling–based multigroup analysis. </t>
    </r>
    <r>
      <rPr>
        <rFont val="Arial Narrow"/>
        <i/>
        <color theme="1"/>
        <sz val="10.0"/>
      </rPr>
      <t>Journal of Retailing and Consumer Services</t>
    </r>
    <r>
      <rPr>
        <rFont val="Arial Narrow"/>
        <color theme="1"/>
        <sz val="10.0"/>
      </rPr>
      <t>, </t>
    </r>
    <r>
      <rPr>
        <rFont val="Arial Narrow"/>
        <i/>
        <color theme="1"/>
        <sz val="10.0"/>
      </rPr>
      <t>71</t>
    </r>
    <r>
      <rPr>
        <rFont val="Arial Narrow"/>
        <color theme="1"/>
        <sz val="10.0"/>
      </rPr>
      <t>, 103188.</t>
    </r>
  </si>
  <si>
    <r>
      <rPr>
        <rFont val="Arial Narrow"/>
        <color theme="1"/>
        <sz val="10.0"/>
      </rPr>
      <t>Nagy, M., Lăzăroiu, G., &amp; Valaskova, K. (2023). Machine intelligence and autonomous robotic technologies in the corporate context of SMEs: Deep learning and virtual simulation algorithms, cyber-physical production networks, and Industry 4.0-based manufacturing systems. </t>
    </r>
    <r>
      <rPr>
        <rFont val="Arial Narrow"/>
        <i/>
        <color theme="1"/>
        <sz val="10.0"/>
      </rPr>
      <t>Applied Sciences</t>
    </r>
    <r>
      <rPr>
        <rFont val="Arial Narrow"/>
        <color theme="1"/>
        <sz val="10.0"/>
      </rPr>
      <t>, </t>
    </r>
    <r>
      <rPr>
        <rFont val="Arial Narrow"/>
        <i/>
        <color theme="1"/>
        <sz val="10.0"/>
      </rPr>
      <t>13</t>
    </r>
    <r>
      <rPr>
        <rFont val="Arial Narrow"/>
        <color theme="1"/>
        <sz val="10.0"/>
      </rPr>
      <t>(3), 1681.</t>
    </r>
  </si>
  <si>
    <r>
      <rPr>
        <rFont val="Arial Narrow"/>
        <color theme="1"/>
        <sz val="10.0"/>
      </rPr>
      <t>Horak, J., Voumik, L. C., &amp; Popescu, G. H. (2023). Remote sensing data fusion techniques, multimodal behavioral predictive and mobile location analytics, and spatial cognition and context awareness algorithms in the metaverse economy. </t>
    </r>
    <r>
      <rPr>
        <rFont val="Arial Narrow"/>
        <i/>
        <color theme="1"/>
        <sz val="10.0"/>
      </rPr>
      <t>Linguistic and Philosophical Investigations</t>
    </r>
    <r>
      <rPr>
        <rFont val="Arial Narrow"/>
        <color theme="1"/>
        <sz val="10.0"/>
      </rPr>
      <t>, </t>
    </r>
    <r>
      <rPr>
        <rFont val="Arial Narrow"/>
        <i/>
        <color theme="1"/>
        <sz val="10.0"/>
      </rPr>
      <t>22</t>
    </r>
    <r>
      <rPr>
        <rFont val="Arial Narrow"/>
        <color theme="1"/>
        <sz val="10.0"/>
      </rPr>
      <t>, 77-93.</t>
    </r>
  </si>
  <si>
    <r>
      <rPr>
        <rFont val="Arial Narrow"/>
        <color theme="1"/>
        <sz val="10.0"/>
      </rPr>
      <t>Kliestik, T., Nagy, M., &amp; Valaskova, K. (2023). Global value chains and industry 4.0 in the context of lean workplaces for enhancing company performance and its comprehension via the digital readiness and expertise of workforce in the V4 nations. </t>
    </r>
    <r>
      <rPr>
        <rFont val="Arial Narrow"/>
        <i/>
        <color theme="1"/>
        <sz val="10.0"/>
      </rPr>
      <t>Mathematics</t>
    </r>
    <r>
      <rPr>
        <rFont val="Arial Narrow"/>
        <color theme="1"/>
        <sz val="10.0"/>
      </rPr>
      <t>, </t>
    </r>
    <r>
      <rPr>
        <rFont val="Arial Narrow"/>
        <i/>
        <color theme="1"/>
        <sz val="10.0"/>
      </rPr>
      <t>11</t>
    </r>
    <r>
      <rPr>
        <rFont val="Arial Narrow"/>
        <color theme="1"/>
        <sz val="10.0"/>
      </rPr>
      <t>(3), 601.</t>
    </r>
  </si>
  <si>
    <r>
      <rPr>
        <rFont val="Arial Narrow"/>
        <color theme="1"/>
        <sz val="10.0"/>
      </rPr>
      <t>Raj, L. V., Amilan, S., Aparna, K., &amp; Swaminathan, K. (2023). Factors influencing the adoption of cashless transactions during COVID-19: an extension of enhanced UTAUT with pandemic precautionary measures. </t>
    </r>
    <r>
      <rPr>
        <rFont val="Arial Narrow"/>
        <i/>
        <color theme="1"/>
        <sz val="10.0"/>
      </rPr>
      <t>Journal of Financial Services Marketing</t>
    </r>
    <r>
      <rPr>
        <rFont val="Arial Narrow"/>
        <color theme="1"/>
        <sz val="10.0"/>
      </rPr>
      <t>, 1-20.</t>
    </r>
  </si>
  <si>
    <r>
      <rPr>
        <rFont val="Arial Narrow"/>
        <color theme="1"/>
        <sz val="10.0"/>
      </rPr>
      <t>Jena, R. (2023). Factors impacting senior citizens’ adoption of E-banking post COVID-19 pandemic: an empirical study from India. </t>
    </r>
    <r>
      <rPr>
        <rFont val="Arial Narrow"/>
        <i/>
        <color theme="1"/>
        <sz val="10.0"/>
      </rPr>
      <t>Journal of Risk and Financial Management</t>
    </r>
    <r>
      <rPr>
        <rFont val="Arial Narrow"/>
        <color theme="1"/>
        <sz val="10.0"/>
      </rPr>
      <t>, </t>
    </r>
    <r>
      <rPr>
        <rFont val="Arial Narrow"/>
        <i/>
        <color theme="1"/>
        <sz val="10.0"/>
      </rPr>
      <t>16</t>
    </r>
    <r>
      <rPr>
        <rFont val="Arial Narrow"/>
        <color theme="1"/>
        <sz val="10.0"/>
      </rPr>
      <t>(9), 380.</t>
    </r>
  </si>
  <si>
    <r>
      <rPr>
        <rFont val="Arial Narrow"/>
        <color theme="1"/>
        <sz val="10.0"/>
      </rPr>
      <t>Poliak, M., Poliakova, A., &amp; Lăzăroiu, G. (2023). Image Processing Computational Algorithms, Multimodal Behavioral Analytics, and Generative Artificial Intelligence and Ambient Scene Detection Tools in Immersive Interconnected 3D Worlds. </t>
    </r>
    <r>
      <rPr>
        <rFont val="Arial Narrow"/>
        <i/>
        <color theme="1"/>
        <sz val="10.0"/>
      </rPr>
      <t>Contemporary Readings in Law and Social Justice</t>
    </r>
    <r>
      <rPr>
        <rFont val="Arial Narrow"/>
        <color theme="1"/>
        <sz val="10.0"/>
      </rPr>
      <t>, </t>
    </r>
    <r>
      <rPr>
        <rFont val="Arial Narrow"/>
        <i/>
        <color theme="1"/>
        <sz val="10.0"/>
      </rPr>
      <t>15</t>
    </r>
    <r>
      <rPr>
        <rFont val="Arial Narrow"/>
        <color theme="1"/>
        <sz val="10.0"/>
      </rPr>
      <t>(2), 103-121.</t>
    </r>
  </si>
  <si>
    <r>
      <rPr>
        <rFont val="Arial Narrow"/>
        <color theme="1"/>
        <sz val="10.0"/>
      </rPr>
      <t>Gil‐Cordero, E., Ledesma‐Chaves, P., &amp; Baena‐Luna, P. (2023). Acceptance factors of Zara's shopping app among fashion consumers during COVID‐19. </t>
    </r>
    <r>
      <rPr>
        <rFont val="Arial Narrow"/>
        <i/>
        <color theme="1"/>
        <sz val="10.0"/>
      </rPr>
      <t>Journal of Consumer Behaviour</t>
    </r>
    <r>
      <rPr>
        <rFont val="Arial Narrow"/>
        <color theme="1"/>
        <sz val="10.0"/>
      </rPr>
      <t>, </t>
    </r>
    <r>
      <rPr>
        <rFont val="Arial Narrow"/>
        <i/>
        <color theme="1"/>
        <sz val="10.0"/>
      </rPr>
      <t>22</t>
    </r>
    <r>
      <rPr>
        <rFont val="Arial Narrow"/>
        <color theme="1"/>
        <sz val="10.0"/>
      </rPr>
      <t>(4), 955-970.</t>
    </r>
  </si>
  <si>
    <r>
      <rPr>
        <rFont val="Arial Narrow"/>
        <color theme="1"/>
        <sz val="10.0"/>
      </rPr>
      <t>Mazilu, M., Niță, A., Drăguleasa, I. A., &amp; Mititelu-Ionuș, O. (2023). Fostering Urban Destination Prosperity through Post COVID-19 Sustainable Tourism in Craiova, Romania. </t>
    </r>
    <r>
      <rPr>
        <rFont val="Arial Narrow"/>
        <i/>
        <color theme="1"/>
        <sz val="10.0"/>
      </rPr>
      <t>Sustainability</t>
    </r>
    <r>
      <rPr>
        <rFont val="Arial Narrow"/>
        <color theme="1"/>
        <sz val="10.0"/>
      </rPr>
      <t>, </t>
    </r>
    <r>
      <rPr>
        <rFont val="Arial Narrow"/>
        <i/>
        <color theme="1"/>
        <sz val="10.0"/>
      </rPr>
      <t>15</t>
    </r>
    <r>
      <rPr>
        <rFont val="Arial Narrow"/>
        <color theme="1"/>
        <sz val="10.0"/>
      </rPr>
      <t>(17), 13106.</t>
    </r>
  </si>
  <si>
    <r>
      <rPr>
        <rFont val="Arial Narrow"/>
        <color theme="1"/>
        <sz val="10.0"/>
      </rPr>
      <t>Diwanji, V. S., Lee, J., &amp; Cortese, J. (2023). Future-proofing search engine Marketing: An Empirical investigation of effects of search engine results on consumer purchase decisions. </t>
    </r>
    <r>
      <rPr>
        <rFont val="Arial Narrow"/>
        <i/>
        <color theme="1"/>
        <sz val="10.0"/>
      </rPr>
      <t>Journal of Strategic Marketing</t>
    </r>
    <r>
      <rPr>
        <rFont val="Arial Narrow"/>
        <color theme="1"/>
        <sz val="10.0"/>
      </rPr>
      <t>, 1-21.</t>
    </r>
  </si>
  <si>
    <r>
      <rPr>
        <rFont val="Arial Narrow"/>
        <color theme="1"/>
        <sz val="10.0"/>
      </rPr>
      <t>Zvarikova, K., Novak, A., &amp; Popescu, G. H. (2023). Neural Network-based Recognition and Virtual Simulation Algorithms, Interactive 3D Geo-Visualization and Neuromorphic Computing Systems, and Tactile Sensing and Cognitive Modeling Technologies in Web3-powered Metaverse Worlds. </t>
    </r>
    <r>
      <rPr>
        <rFont val="Arial Narrow"/>
        <i/>
        <color theme="1"/>
        <sz val="10.0"/>
      </rPr>
      <t>Review of Contemporary Philosophy</t>
    </r>
    <r>
      <rPr>
        <rFont val="Arial Narrow"/>
        <color theme="1"/>
        <sz val="10.0"/>
      </rPr>
      <t>, </t>
    </r>
    <r>
      <rPr>
        <rFont val="Arial Narrow"/>
        <i/>
        <color theme="1"/>
        <sz val="10.0"/>
      </rPr>
      <t>21</t>
    </r>
    <r>
      <rPr>
        <rFont val="Arial Narrow"/>
        <color theme="1"/>
        <sz val="10.0"/>
      </rPr>
      <t>, 190-207.</t>
    </r>
  </si>
  <si>
    <r>
      <rPr>
        <rFont val="Arial Narrow"/>
        <color theme="1"/>
        <sz val="10.0"/>
      </rPr>
      <t>Nguyen, T. T. T. (2023). Citizens' intentions to use e-government during the COVID-19 pandemic: integrating the technology acceptance model and perceived risk theory. </t>
    </r>
    <r>
      <rPr>
        <rFont val="Arial Narrow"/>
        <i/>
        <color theme="1"/>
        <sz val="10.0"/>
      </rPr>
      <t>Kybernetes</t>
    </r>
    <r>
      <rPr>
        <rFont val="Arial Narrow"/>
        <color theme="1"/>
        <sz val="10.0"/>
      </rPr>
      <t>, </t>
    </r>
    <r>
      <rPr>
        <rFont val="Arial Narrow"/>
        <i/>
        <color theme="1"/>
        <sz val="10.0"/>
      </rPr>
      <t>52</t>
    </r>
    <r>
      <rPr>
        <rFont val="Arial Narrow"/>
        <color theme="1"/>
        <sz val="10.0"/>
      </rPr>
      <t>(7), 2329-2346.</t>
    </r>
  </si>
  <si>
    <r>
      <rPr>
        <rFont val="Arial Narrow"/>
        <color theme="1"/>
        <sz val="10.0"/>
      </rPr>
      <t>Bugaj, M., Durana, P., &amp; Lăzăroiu, G. (2023). Virtual navigation and digital twin simulation tools, internet of things-based decision support and big data computing systems, and image recognition and geolocation data processing algorithms in the virtual economy of the metaverse. </t>
    </r>
    <r>
      <rPr>
        <rFont val="Arial Narrow"/>
        <i/>
        <color theme="1"/>
        <sz val="10.0"/>
      </rPr>
      <t>Review of Contemporary Philosophy</t>
    </r>
    <r>
      <rPr>
        <rFont val="Arial Narrow"/>
        <color theme="1"/>
        <sz val="10.0"/>
      </rPr>
      <t>, </t>
    </r>
    <r>
      <rPr>
        <rFont val="Arial Narrow"/>
        <i/>
        <color theme="1"/>
        <sz val="10.0"/>
      </rPr>
      <t>21</t>
    </r>
    <r>
      <rPr>
        <rFont val="Arial Narrow"/>
        <color theme="1"/>
        <sz val="10.0"/>
      </rPr>
      <t>, 137-153.</t>
    </r>
  </si>
  <si>
    <r>
      <rPr>
        <rFont val="Arial Narrow"/>
        <color theme="1"/>
        <sz val="10.0"/>
      </rPr>
      <t>Vochozka, M., Horak, J., &amp; Morley, N. (2023). Generative Artificial Intelligence and Voice and Gesture Recognition Technologies, Virtual Team Movement and Behavior Tracking, and Haptic and Biometric Sensors in Virtual Immersive Workspaces. </t>
    </r>
    <r>
      <rPr>
        <rFont val="Arial Narrow"/>
        <i/>
        <color theme="1"/>
        <sz val="10.0"/>
      </rPr>
      <t>Contemporary Readings in Law and Social Justice</t>
    </r>
    <r>
      <rPr>
        <rFont val="Arial Narrow"/>
        <color theme="1"/>
        <sz val="10.0"/>
      </rPr>
      <t>, </t>
    </r>
    <r>
      <rPr>
        <rFont val="Arial Narrow"/>
        <i/>
        <color theme="1"/>
        <sz val="10.0"/>
      </rPr>
      <t>15</t>
    </r>
    <r>
      <rPr>
        <rFont val="Arial Narrow"/>
        <color theme="1"/>
        <sz val="10.0"/>
      </rPr>
      <t>(2), 160-178.</t>
    </r>
  </si>
  <si>
    <r>
      <rPr>
        <rFont val="Arial Narrow"/>
        <color theme="1"/>
        <sz val="10.0"/>
      </rPr>
      <t>Scholz, T. B., Pagel, S., &amp; Henseler, J. (2023). Shopping Companions and Their Diverse Impacts: A Systematic Annotated Bibliography. </t>
    </r>
    <r>
      <rPr>
        <rFont val="Arial Narrow"/>
        <i/>
        <color theme="1"/>
        <sz val="10.0"/>
      </rPr>
      <t>SAGE Open</t>
    </r>
    <r>
      <rPr>
        <rFont val="Arial Narrow"/>
        <color theme="1"/>
        <sz val="10.0"/>
      </rPr>
      <t>, </t>
    </r>
    <r>
      <rPr>
        <rFont val="Arial Narrow"/>
        <i/>
        <color theme="1"/>
        <sz val="10.0"/>
      </rPr>
      <t>13</t>
    </r>
    <r>
      <rPr>
        <rFont val="Arial Narrow"/>
        <color theme="1"/>
        <sz val="10.0"/>
      </rPr>
      <t>(4), 21582440231221905.</t>
    </r>
  </si>
  <si>
    <r>
      <rPr>
        <rFont val="Arial Narrow"/>
        <color theme="1"/>
        <sz val="10.0"/>
      </rPr>
      <t>Martinez, B. M., &amp; McAndrews, L. E. (2023). Investigating US consumers' mobile pay through UTAUT2 and generational cohort theory: An analysis of mobile pay in pandemic times. </t>
    </r>
    <r>
      <rPr>
        <rFont val="Arial Narrow"/>
        <i/>
        <color theme="1"/>
        <sz val="10.0"/>
      </rPr>
      <t>Telematics and Informatics Reports</t>
    </r>
    <r>
      <rPr>
        <rFont val="Arial Narrow"/>
        <color theme="1"/>
        <sz val="10.0"/>
      </rPr>
      <t>, </t>
    </r>
    <r>
      <rPr>
        <rFont val="Arial Narrow"/>
        <i/>
        <color theme="1"/>
        <sz val="10.0"/>
      </rPr>
      <t>11</t>
    </r>
    <r>
      <rPr>
        <rFont val="Arial Narrow"/>
        <color theme="1"/>
        <sz val="10.0"/>
      </rPr>
      <t>, 100076.</t>
    </r>
  </si>
  <si>
    <r>
      <rPr>
        <rFont val="Arial Narrow"/>
        <color theme="1"/>
        <sz val="10.0"/>
      </rPr>
      <t>Horak, J., Novak, A., &amp; Voumik, L. C. (2023). Healthcare generative artificial intelligence tools in medical diagnosis, treatment, and prognosis. </t>
    </r>
    <r>
      <rPr>
        <rFont val="Arial Narrow"/>
        <i/>
        <color theme="1"/>
        <sz val="10.0"/>
      </rPr>
      <t>Contemporary Readings in Law and Social Justice</t>
    </r>
    <r>
      <rPr>
        <rFont val="Arial Narrow"/>
        <color theme="1"/>
        <sz val="10.0"/>
      </rPr>
      <t>, </t>
    </r>
    <r>
      <rPr>
        <rFont val="Arial Narrow"/>
        <i/>
        <color theme="1"/>
        <sz val="10.0"/>
      </rPr>
      <t>15</t>
    </r>
    <r>
      <rPr>
        <rFont val="Arial Narrow"/>
        <color theme="1"/>
        <sz val="10.0"/>
      </rPr>
      <t>(1), 81-98.</t>
    </r>
  </si>
  <si>
    <r>
      <rPr>
        <rFont val="Arial Narrow"/>
        <color theme="1"/>
        <sz val="10.0"/>
      </rPr>
      <t>Ariza-Montes, A., Quan, W., Radic, A., Yu, J., &amp; Han, H. (2023). Human values and traveler behaviors: metaverse for conferences and meetings. </t>
    </r>
    <r>
      <rPr>
        <rFont val="Arial Narrow"/>
        <i/>
        <color theme="1"/>
        <sz val="10.0"/>
      </rPr>
      <t>Journal of Travel &amp; Tourism Marketing</t>
    </r>
    <r>
      <rPr>
        <rFont val="Arial Narrow"/>
        <color theme="1"/>
        <sz val="10.0"/>
      </rPr>
      <t>, </t>
    </r>
    <r>
      <rPr>
        <rFont val="Arial Narrow"/>
        <i/>
        <color theme="1"/>
        <sz val="10.0"/>
      </rPr>
      <t>40</t>
    </r>
    <r>
      <rPr>
        <rFont val="Arial Narrow"/>
        <color theme="1"/>
        <sz val="10.0"/>
      </rPr>
      <t>(6), 490-511.</t>
    </r>
  </si>
  <si>
    <r>
      <rPr>
        <rFont val="Arial Narrow"/>
        <color theme="1"/>
        <sz val="10.0"/>
      </rPr>
      <t>Wallace, S. (2023). Digital Twin and Metaverse Technologies, Geospatial Simulation and Sensor Fusion Tools, and Object Perception and Motion Control Algorithms in Immersive Hyper-Connected Virtual Spaces. </t>
    </r>
    <r>
      <rPr>
        <rFont val="Arial Narrow"/>
        <i/>
        <color theme="1"/>
        <sz val="10.0"/>
      </rPr>
      <t>Linguistic and Philosophical Investigations</t>
    </r>
    <r>
      <rPr>
        <rFont val="Arial Narrow"/>
        <color theme="1"/>
        <sz val="10.0"/>
      </rPr>
      <t>, (22), 264-280.</t>
    </r>
  </si>
  <si>
    <r>
      <rPr>
        <rFont val="Arial Narrow"/>
        <color theme="1"/>
        <sz val="10.0"/>
      </rPr>
      <t>Düzenli, Ö., &amp; Felekoğlu, B. (2023). Intention of mix-mode consumer shopping service adoption: a case in the retailing context. </t>
    </r>
    <r>
      <rPr>
        <rFont val="Arial Narrow"/>
        <i/>
        <color theme="1"/>
        <sz val="10.0"/>
      </rPr>
      <t>International Journal of Retail &amp; Distribution Management</t>
    </r>
    <r>
      <rPr>
        <rFont val="Arial Narrow"/>
        <color theme="1"/>
        <sz val="10.0"/>
      </rPr>
      <t>, </t>
    </r>
    <r>
      <rPr>
        <rFont val="Arial Narrow"/>
        <i/>
        <color theme="1"/>
        <sz val="10.0"/>
      </rPr>
      <t>51</t>
    </r>
    <r>
      <rPr>
        <rFont val="Arial Narrow"/>
        <color theme="1"/>
        <sz val="10.0"/>
      </rPr>
      <t>(12), 1617-1636.</t>
    </r>
  </si>
  <si>
    <r>
      <rPr>
        <rFont val="Arial Narrow"/>
        <color theme="1"/>
        <sz val="10.0"/>
      </rPr>
      <t>Gumasing, M. J. J., Ong, A. K. S., Sy, M. A. P. C., Prasetyo, Y. T., &amp; Persada, S. F. (2023). A machine learning ensemble approach to predicting factors affecting the intention and usage behavior towards online groceries applications in the Philippines. </t>
    </r>
    <r>
      <rPr>
        <rFont val="Arial Narrow"/>
        <i/>
        <color theme="1"/>
        <sz val="10.0"/>
      </rPr>
      <t>Heliyon</t>
    </r>
    <r>
      <rPr>
        <rFont val="Arial Narrow"/>
        <color theme="1"/>
        <sz val="10.0"/>
      </rPr>
      <t>, </t>
    </r>
    <r>
      <rPr>
        <rFont val="Arial Narrow"/>
        <i/>
        <color theme="1"/>
        <sz val="10.0"/>
      </rPr>
      <t>9</t>
    </r>
    <r>
      <rPr>
        <rFont val="Arial Narrow"/>
        <color theme="1"/>
        <sz val="10.0"/>
      </rPr>
      <t>(10).</t>
    </r>
  </si>
  <si>
    <r>
      <rPr>
        <rFont val="Arial Narrow"/>
        <color theme="1"/>
        <sz val="10.0"/>
      </rPr>
      <t>Yao, K. C., Yang, J. J., Lo, H. W., Lin, S. W., &amp; Li, G. H. (2023). Using a BBWM-PROMETHEE model for evaluating mobile commerce service quality: A case study of food delivery platform. </t>
    </r>
    <r>
      <rPr>
        <rFont val="Arial Narrow"/>
        <i/>
        <color theme="1"/>
        <sz val="10.0"/>
      </rPr>
      <t>Research in Transportation Business &amp; Management</t>
    </r>
    <r>
      <rPr>
        <rFont val="Arial Narrow"/>
        <color theme="1"/>
        <sz val="10.0"/>
      </rPr>
      <t>, </t>
    </r>
    <r>
      <rPr>
        <rFont val="Arial Narrow"/>
        <i/>
        <color theme="1"/>
        <sz val="10.0"/>
      </rPr>
      <t>49</t>
    </r>
    <r>
      <rPr>
        <rFont val="Arial Narrow"/>
        <color theme="1"/>
        <sz val="10.0"/>
      </rPr>
      <t>, 100988.</t>
    </r>
  </si>
  <si>
    <r>
      <rPr>
        <rFont val="Arial Narrow"/>
        <color theme="1"/>
        <sz val="10.0"/>
      </rPr>
      <t>Elgammal, I., Tan, C. C., Aureliano-Silva, L., &amp; Selem, K. M. (2023). Employing SOR approach in linking mobile commerce ubiquity with usage behavior: roles of product reputation and brand trust. </t>
    </r>
    <r>
      <rPr>
        <rFont val="Arial Narrow"/>
        <i/>
        <color theme="1"/>
        <sz val="10.0"/>
      </rPr>
      <t>Kybernetes</t>
    </r>
    <r>
      <rPr>
        <rFont val="Arial Narrow"/>
        <color theme="1"/>
        <sz val="10.0"/>
      </rPr>
      <t>.</t>
    </r>
  </si>
  <si>
    <r>
      <rPr>
        <rFont val="Arial Narrow"/>
        <color theme="1"/>
        <sz val="10.0"/>
      </rPr>
      <t>Nichifor, E., Brătucu, G., Chiţu, I. B., Ţierean, O. M., Litră, A. V., Zamfirache, A., &amp; Vuţă, D. R. (2023). Getting users out of the loop: Key factors to surpass the messy middle point. </t>
    </r>
    <r>
      <rPr>
        <rFont val="Arial Narrow"/>
        <i/>
        <color theme="1"/>
        <sz val="10.0"/>
      </rPr>
      <t>Electronic Commerce Research and Applications</t>
    </r>
    <r>
      <rPr>
        <rFont val="Arial Narrow"/>
        <color theme="1"/>
        <sz val="10.0"/>
      </rPr>
      <t>, </t>
    </r>
    <r>
      <rPr>
        <rFont val="Arial Narrow"/>
        <i/>
        <color theme="1"/>
        <sz val="10.0"/>
      </rPr>
      <t>59</t>
    </r>
    <r>
      <rPr>
        <rFont val="Arial Narrow"/>
        <color theme="1"/>
        <sz val="10.0"/>
      </rPr>
      <t>, 101264.</t>
    </r>
  </si>
  <si>
    <r>
      <rPr>
        <rFont val="Arial Narrow"/>
        <color theme="1"/>
        <sz val="10.0"/>
      </rPr>
      <t>Cioc, M. M., Popa, Ș. C., Olariu, A. A., Popa, C. F., &amp; Nica, C. B. (2023). Behavioral Intentions to Use Energy Efficiency Smart Solutions under the Impact of Social Influence: An Extended TAM Approach. </t>
    </r>
    <r>
      <rPr>
        <rFont val="Arial Narrow"/>
        <i/>
        <color theme="1"/>
        <sz val="10.0"/>
      </rPr>
      <t>Applied Sciences</t>
    </r>
    <r>
      <rPr>
        <rFont val="Arial Narrow"/>
        <color theme="1"/>
        <sz val="10.0"/>
      </rPr>
      <t>, </t>
    </r>
    <r>
      <rPr>
        <rFont val="Arial Narrow"/>
        <i/>
        <color theme="1"/>
        <sz val="10.0"/>
      </rPr>
      <t>13</t>
    </r>
    <r>
      <rPr>
        <rFont val="Arial Narrow"/>
        <color theme="1"/>
        <sz val="10.0"/>
      </rPr>
      <t>(18), 10241.</t>
    </r>
  </si>
  <si>
    <r>
      <rPr>
        <rFont val="Arial Narrow"/>
        <color theme="1"/>
        <sz val="10.0"/>
      </rPr>
      <t>Cug, J., Palcak, L., &amp; Matei, A. D. (2023). Movement and Behavior Tracking Tools, Spatial Computing and Visual Perception Algorithms, and Deep Learning-based Sensing and Digital Twin Technologies in the Virtual Economy of the Metaverse. </t>
    </r>
    <r>
      <rPr>
        <rFont val="Arial Narrow"/>
        <i/>
        <color theme="1"/>
        <sz val="10.0"/>
      </rPr>
      <t>Linguistic and Philosophical Investigations</t>
    </r>
    <r>
      <rPr>
        <rFont val="Arial Narrow"/>
        <color theme="1"/>
        <sz val="10.0"/>
      </rPr>
      <t>, </t>
    </r>
    <r>
      <rPr>
        <rFont val="Arial Narrow"/>
        <i/>
        <color theme="1"/>
        <sz val="10.0"/>
      </rPr>
      <t>22</t>
    </r>
    <r>
      <rPr>
        <rFont val="Arial Narrow"/>
        <color theme="1"/>
        <sz val="10.0"/>
      </rPr>
      <t>, 162-178.</t>
    </r>
  </si>
  <si>
    <r>
      <rPr>
        <rFont val="Arial Narrow"/>
        <color theme="1"/>
        <sz val="10.0"/>
      </rPr>
      <t>Blackburn, E. (2023). Visual Perception and Environment Mapping Algorithms, Spatial Computing and Immersive 3D Technologies, and Movement and Behavior Tracking Tools in the Metaverse. </t>
    </r>
    <r>
      <rPr>
        <rFont val="Arial Narrow"/>
        <i/>
        <color theme="1"/>
        <sz val="10.0"/>
      </rPr>
      <t>Linguistic and Philosophical Investigations</t>
    </r>
    <r>
      <rPr>
        <rFont val="Arial Narrow"/>
        <color theme="1"/>
        <sz val="10.0"/>
      </rPr>
      <t>, (22), 213-229.</t>
    </r>
  </si>
  <si>
    <r>
      <rPr>
        <rFont val="Arial Narrow"/>
        <color theme="1"/>
        <sz val="10.0"/>
      </rPr>
      <t>Manikas, A. S., Kroes, J. R., Mattingly, E. S., &amp; McBrayer, G. A. (2023). Do Online Consumers Value Corporate Social Responsibility More in Times of Uncertainty?: Evidence from Online Auctions Conducted During the Onset of the COVID-19 Pandemic. </t>
    </r>
    <r>
      <rPr>
        <rFont val="Arial Narrow"/>
        <i/>
        <color theme="1"/>
        <sz val="10.0"/>
      </rPr>
      <t>Journal of Electronic Commerce Research</t>
    </r>
    <r>
      <rPr>
        <rFont val="Arial Narrow"/>
        <color theme="1"/>
        <sz val="10.0"/>
      </rPr>
      <t>.</t>
    </r>
  </si>
  <si>
    <r>
      <rPr>
        <rFont val="Arial Narrow"/>
        <color theme="1"/>
        <sz val="10.0"/>
      </rPr>
      <t>Oyewole, O., &amp; Onaolapo, S. (2023). COVID-19 Pandemic and the Use of Emergency Remote Teaching (ERT) Platforms: Lessons From a Nigerian University. </t>
    </r>
    <r>
      <rPr>
        <rFont val="Arial Narrow"/>
        <i/>
        <color theme="1"/>
        <sz val="10.0"/>
      </rPr>
      <t>Journal of Information Technology Education: Innovations in Practice</t>
    </r>
    <r>
      <rPr>
        <rFont val="Arial Narrow"/>
        <color theme="1"/>
        <sz val="10.0"/>
      </rPr>
      <t>, </t>
    </r>
    <r>
      <rPr>
        <rFont val="Arial Narrow"/>
        <i/>
        <color theme="1"/>
        <sz val="10.0"/>
      </rPr>
      <t>22</t>
    </r>
    <r>
      <rPr>
        <rFont val="Arial Narrow"/>
        <color theme="1"/>
        <sz val="10.0"/>
      </rPr>
      <t>, 133-158.</t>
    </r>
  </si>
  <si>
    <r>
      <rPr>
        <rFont val="Arial Narrow"/>
        <color theme="1"/>
        <sz val="10.0"/>
      </rPr>
      <t>Atkinson, D. (2023). Metaverse Decentralized Governance and Networked Immersive Virtual Reality Systems, Machine Learning-based Image Recognition and Predictive Modeling Tools, and Cognitive Automation and Multisensor Fusion Technologies in Digital Hyper-Realistic Worlds. </t>
    </r>
    <r>
      <rPr>
        <rFont val="Arial Narrow"/>
        <i/>
        <color theme="1"/>
        <sz val="10.0"/>
      </rPr>
      <t>Review of Contemporary Philosophy</t>
    </r>
    <r>
      <rPr>
        <rFont val="Arial Narrow"/>
        <color theme="1"/>
        <sz val="10.0"/>
      </rPr>
      <t>, (22), 68-84.</t>
    </r>
  </si>
  <si>
    <r>
      <rPr>
        <rFont val="Arial Narrow"/>
        <color theme="1"/>
        <sz val="10.0"/>
      </rPr>
      <t>Stevens, A. (2023). Visual Perceptive and Blockchain-based Decentralized Metaverse Systems, Machine Vision and Geolocation Data Processing Algorithms, and Virtual Twin and Deep Learning-based Sensing Technologies in 3D Immersive Environments. </t>
    </r>
    <r>
      <rPr>
        <rFont val="Arial Narrow"/>
        <i/>
        <color theme="1"/>
        <sz val="10.0"/>
      </rPr>
      <t>Review of Contemporary Philosophy</t>
    </r>
    <r>
      <rPr>
        <rFont val="Arial Narrow"/>
        <color theme="1"/>
        <sz val="10.0"/>
      </rPr>
      <t>, (22), 244-260.</t>
    </r>
  </si>
  <si>
    <r>
      <rPr>
        <rFont val="Arial Narrow"/>
        <color theme="1"/>
        <sz val="10.0"/>
      </rPr>
      <t>Henley, S. (2023). Generative Artificial Intelligence-based Clinical Decision Support in Screening, Prevention, and Treatment Choices in Medical Care. </t>
    </r>
    <r>
      <rPr>
        <rFont val="Arial Narrow"/>
        <i/>
        <color theme="1"/>
        <sz val="10.0"/>
      </rPr>
      <t>Contemporary Readings in Law and Social Justice</t>
    </r>
    <r>
      <rPr>
        <rFont val="Arial Narrow"/>
        <color theme="1"/>
        <sz val="10.0"/>
      </rPr>
      <t>, </t>
    </r>
    <r>
      <rPr>
        <rFont val="Arial Narrow"/>
        <i/>
        <color theme="1"/>
        <sz val="10.0"/>
      </rPr>
      <t>15</t>
    </r>
    <r>
      <rPr>
        <rFont val="Arial Narrow"/>
        <color theme="1"/>
        <sz val="10.0"/>
      </rPr>
      <t>(1), 27-44.</t>
    </r>
  </si>
  <si>
    <r>
      <rPr>
        <rFont val="Arial Narrow"/>
        <color theme="1"/>
        <sz val="10.0"/>
      </rPr>
      <t>Campisi, T., Russo, A., Bouhouras, E., Tesoriere, G., &amp; Basbas, S. (2023). The Increase in E-commerce Purchases and the Impact on the Newest European City Logistics Development. </t>
    </r>
    <r>
      <rPr>
        <rFont val="Arial Narrow"/>
        <i/>
        <color theme="1"/>
        <sz val="10.0"/>
      </rPr>
      <t>The Open Transportation Journal</t>
    </r>
    <r>
      <rPr>
        <rFont val="Arial Narrow"/>
        <color theme="1"/>
        <sz val="10.0"/>
      </rPr>
      <t>, </t>
    </r>
    <r>
      <rPr>
        <rFont val="Arial Narrow"/>
        <i/>
        <color theme="1"/>
        <sz val="10.0"/>
      </rPr>
      <t>17</t>
    </r>
    <r>
      <rPr>
        <rFont val="Arial Narrow"/>
        <color theme="1"/>
        <sz val="10.0"/>
      </rPr>
      <t>(1).</t>
    </r>
  </si>
  <si>
    <r>
      <rPr>
        <rFont val="Arial Narrow"/>
        <color theme="1"/>
        <sz val="10.0"/>
      </rPr>
      <t>Horak, J., &amp; Balica, R. Ş. (2023). Metaverse and Digital Twin Technologies, Machine Learning and Image Processing Computational Algorithms, and Geospatial Analytics and Simulation Modeling Tools in Interactive Virtual and Extended Reality Environments. </t>
    </r>
    <r>
      <rPr>
        <rFont val="Arial Narrow"/>
        <i/>
        <color theme="1"/>
        <sz val="10.0"/>
      </rPr>
      <t>Review of Contemporary Philosophy</t>
    </r>
    <r>
      <rPr>
        <rFont val="Arial Narrow"/>
        <color theme="1"/>
        <sz val="10.0"/>
      </rPr>
      <t>, </t>
    </r>
    <r>
      <rPr>
        <rFont val="Arial Narrow"/>
        <i/>
        <color theme="1"/>
        <sz val="10.0"/>
      </rPr>
      <t>22</t>
    </r>
    <r>
      <rPr>
        <rFont val="Arial Narrow"/>
        <color theme="1"/>
        <sz val="10.0"/>
      </rPr>
      <t>, 34-50.</t>
    </r>
  </si>
  <si>
    <r>
      <rPr>
        <rFont val="Arial Narrow"/>
        <color theme="1"/>
        <sz val="10.0"/>
      </rPr>
      <t>Phung, T. B., On, T. T., &amp; Nguyen, D. V. P. (2023). Impulsive buying in Vietnamese mobile commerce: from the perspective of the SOR model. </t>
    </r>
    <r>
      <rPr>
        <rFont val="Arial Narrow"/>
        <i/>
        <color theme="1"/>
        <sz val="10.0"/>
      </rPr>
      <t>International Journal of Electronic Business</t>
    </r>
    <r>
      <rPr>
        <rFont val="Arial Narrow"/>
        <color theme="1"/>
        <sz val="10.0"/>
      </rPr>
      <t>, </t>
    </r>
    <r>
      <rPr>
        <rFont val="Arial Narrow"/>
        <i/>
        <color theme="1"/>
        <sz val="10.0"/>
      </rPr>
      <t>18</t>
    </r>
    <r>
      <rPr>
        <rFont val="Arial Narrow"/>
        <color theme="1"/>
        <sz val="10.0"/>
      </rPr>
      <t>(2), 226-248.</t>
    </r>
  </si>
  <si>
    <r>
      <rPr>
        <rFont val="Arial Narrow"/>
        <color theme="1"/>
        <sz val="10.0"/>
      </rPr>
      <t>Benavides, T. B. T. (2023). “The New Online Normal”: Exploring Online Trends on E-commerce and Internet Use During and After COVID-19 Pandemic. In </t>
    </r>
    <r>
      <rPr>
        <rFont val="Arial Narrow"/>
        <i/>
        <color theme="1"/>
        <sz val="10.0"/>
      </rPr>
      <t>Management for Digital Transformation</t>
    </r>
    <r>
      <rPr>
        <rFont val="Arial Narrow"/>
        <color theme="1"/>
        <sz val="10.0"/>
      </rPr>
      <t> (pp. 123-146). Cham: Springer International Publishing.</t>
    </r>
  </si>
  <si>
    <r>
      <rPr>
        <rFont val="Arial Narrow"/>
        <color theme="1"/>
        <sz val="10.0"/>
      </rPr>
      <t>Wu, W., Widiatmo, G., &amp; Riantama, D. (2023). What motivates customers to repurchase online under social distancing?. </t>
    </r>
    <r>
      <rPr>
        <rFont val="Arial Narrow"/>
        <i/>
        <color theme="1"/>
        <sz val="10.0"/>
      </rPr>
      <t>Frontiers in Psychology</t>
    </r>
    <r>
      <rPr>
        <rFont val="Arial Narrow"/>
        <color theme="1"/>
        <sz val="10.0"/>
      </rPr>
      <t>, </t>
    </r>
    <r>
      <rPr>
        <rFont val="Arial Narrow"/>
        <i/>
        <color theme="1"/>
        <sz val="10.0"/>
      </rPr>
      <t>14</t>
    </r>
    <r>
      <rPr>
        <rFont val="Arial Narrow"/>
        <color theme="1"/>
        <sz val="10.0"/>
      </rPr>
      <t>, 1155302.</t>
    </r>
  </si>
  <si>
    <r>
      <rPr>
        <rFont val="Arial Narrow"/>
        <color theme="1"/>
        <sz val="10.0"/>
      </rPr>
      <t>Arista, A., Tjahjanto, T., Ernawati, I., Purabaya, R. H., &amp; Abdullah, E. F. H. S. (2023). The Extension of the UTAUT2 Model: A Case Study of Indonesian SMEs Acceptance of Social Commerce. </t>
    </r>
    <r>
      <rPr>
        <rFont val="Arial Narrow"/>
        <i/>
        <color theme="1"/>
        <sz val="10.0"/>
      </rPr>
      <t>JOIV: International Journal on Informatics Visualization</t>
    </r>
    <r>
      <rPr>
        <rFont val="Arial Narrow"/>
        <color theme="1"/>
        <sz val="10.0"/>
      </rPr>
      <t>, </t>
    </r>
    <r>
      <rPr>
        <rFont val="Arial Narrow"/>
        <i/>
        <color theme="1"/>
        <sz val="10.0"/>
      </rPr>
      <t>7</t>
    </r>
    <r>
      <rPr>
        <rFont val="Arial Narrow"/>
        <color theme="1"/>
        <sz val="10.0"/>
      </rPr>
      <t>(4), 2404-2414.</t>
    </r>
  </si>
  <si>
    <t>Budac Camelia (ULBS)</t>
  </si>
  <si>
    <t>Strategic considerations on how brands should deal with generation Z</t>
  </si>
  <si>
    <t xml:space="preserve">Dragolea L-L, Butnaru GI, Kot S, Zamfir CG, Nuţă A-C, Nuţă F-M, Cristea DS and Ştefănică M (2023) Determining factors in shaping the sustainable behavior of the generation Z consumer. Front. Environ. </t>
  </si>
  <si>
    <t>https://www.frontiersin.org/articles/10.3389/fenvs.2023.1096183/full</t>
  </si>
  <si>
    <t>Seyfi, S., &amp; Hall, C. M. (2023). Beyond Saint Greta: Generation Z and sustainable tourism behaviours and practices. In Handbook on Tourism and Behaviour Change (pp. 98-109). Edward Elgar Publishing.</t>
  </si>
  <si>
    <t>https://books.google.ro/books?hl=ro&amp;lr=&amp;id=OGDjEAAAQBAJ&amp;oi=fnd&amp;pg=PA98&amp;ots=RQE9WkzJme&amp;sig=pQkYodDHbpow-ef59knGOLL1AXA&amp;redir_esc=y#v=onepage&amp;q&amp;f=false</t>
  </si>
  <si>
    <t xml:space="preserve">Editură de prestigiu </t>
  </si>
  <si>
    <t>Theoretical approaches on successful email marketing campaigns</t>
  </si>
  <si>
    <t>Saralaya, Sridevi;
Hehar, Jaahnvi;
Pereira, Aldrin Sean;
Saldanha, Alisha;
Fernandes, Merril, 2023, RetroMailer- An Email Marketing Campaign using Amazon SES, 2nd International Conference on Smart Technologies and Systems for Next Generation Computing</t>
  </si>
  <si>
    <t>https://ieeexplore.ieee.org/abstract/document/10151562</t>
  </si>
  <si>
    <t>Luigi Dumitrescu, Camelia Apostu (Budac) (ULBS)</t>
  </si>
  <si>
    <t>The business value</t>
  </si>
  <si>
    <t>Peng, L., Nayak, B.S. (2023). Chinese Female Athletes and the Expansion of Business in Wuhan Province. In: Nayak, B.S. (eds) China: The Great Transition. Springer</t>
  </si>
  <si>
    <t>https://link.springer.com/chapter/10.1007/978-981-99-0051-0_6#citeas</t>
  </si>
  <si>
    <t>Budac Camelia (ULBS), Ogrean Claudia (ULBS), Leila Lunguleac-Bardasuc (Malaga)</t>
  </si>
  <si>
    <t>Study on the Reputation of the (MASS) Media in Romania</t>
  </si>
  <si>
    <t>Emilian-Alexandru Ioniță, 2023, MASS-MEDIA AS A CIVIL-DEMOCRATIC OVERSIGHT MECHANISM IN ROMANIA, Europolity - Continuity and Change in European Governance</t>
  </si>
  <si>
    <t>https://www.ceeol.com/search/article-detail?id=1137007</t>
  </si>
  <si>
    <t>Duralia Oana(ULBS)</t>
  </si>
  <si>
    <t>The Impact of the Current Crisis Generated by the COVID-19 Pandemic on Consumer Behavior</t>
  </si>
  <si>
    <t>Sostar, M., Ristanovic, V., An Assessment of the Impact of the COVID-19 Pandemic on Consumer Behavior Using the Analytic Hierarchy Process Model, SUSTAINABILITY, Volume15, Issue20, 
DOI10.3390/su152015104</t>
  </si>
  <si>
    <t>https://1510qkdue-y-https-www-webofscience-com.z.e-nformation.ro/wos/woscc/full-record/WOS:001090038700001</t>
  </si>
  <si>
    <t>Burgess, B., Yaoyuneyong, G., Pollitte, WA., Sullivan, P., INTERNATIONAL JOURNAL OF RETAIL &amp; DISTRIBUTION MANAGEMENT, Volume51, Issue7, Page939-954,
DOI10.1108/IJRDM-05-2022-0153</t>
  </si>
  <si>
    <t>https://1510qkdue-y-https-www-webofscience-com.z.e-nformation.ro/wos/woscc/full-record/WOS:001000408800001</t>
  </si>
  <si>
    <t>Skawinska, E., Zalewski, RI., Wyrwa, J.,Students' Food Consumption Behavior during COVID-19 Lockdown, SUSTAINABILITY, Volume15, Issue12
DOI10.3390/su15129449</t>
  </si>
  <si>
    <t>https://1510qkdue-y-https-www-webofscience-com.z.e-nformation.ro/wos/woscc/full-record/WOS:001017868200001</t>
  </si>
  <si>
    <t>Ishrat, I., Hasan, M.,  Farooq, A.,  Khan, FM.,Modelling of consumer challenges and marketing strategies during crisis, QUALITATIVE MARKET RESEARCH, volume26,Issue4, Page285-319,Special IssueSI,
DOI10.1108/QMR-12-2021-0149</t>
  </si>
  <si>
    <t>https://1510qkdue-y-https-www-webofscience-com.z.e-nformation.ro/wos/woscc/full-record/WOS:000950523500001</t>
  </si>
  <si>
    <t>Kaftan, V., Kandalov, W.,  Molodtsov, I.,  Sherstobitova, A.,  Strielkowski, W., Socio-Economic Stability and Sustainable Development in the Post-COVID Era: Lessons for the Business and Economic Leaders, SUSTAINABILITY, Volume15, Issue4,
DOI10.3390/su15042876</t>
  </si>
  <si>
    <t>https://1510qkdue-y-https-www-webofscience-com.z.e-nformation.ro/wos/woscc/full-record/WOS:000941441200001</t>
  </si>
  <si>
    <t>Tung, LT., My, DTH., Electronic Word of Mouth, Attitude, Motivation, and Travel Intention in the Post-COVID-19 Pandemic, JOURNAL OF TOURISM AND SERVICES, Volume14, Issue27, 
DOI10.29036/jots.v14i27.603</t>
  </si>
  <si>
    <t>https://1510qkdue-y-https-www-webofscience-com.z.e-nformation.ro/wos/woscc/full-record/WOS:001177346700008</t>
  </si>
  <si>
    <t>Elhajjar, S., Factors influencing buying behavior of Lebanese consumers towards fashion brands during economic crisis: A qualitative study, Journal of Retailing and Consumer Services, 
Volume 71, March 2023, 103224, DOI
10.1016/j.jretconser.2022.103224</t>
  </si>
  <si>
    <t>https://15109ke7c-y-https-www-scopus-com.z.e-nformation.ro/record/display.uri?eid=2-s2.0-85143308705&amp;origin=resultslist&amp;sort=plf-f&amp;cite=2-s2.0-85096755311&amp;src=s&amp;imp=t&amp;sid=d5305cdfa08e9034fce932e479fee77c&amp;sot=cite&amp;sdt=a&amp;sl=0&amp;relpos=7&amp;citeCnt=5&amp;searchTerm=</t>
  </si>
  <si>
    <t>Khan F., Kazi R., Szymanska A., Singh A., I Must Buy So I Don’t Die – Panic Buying and Change in Consumer Behavior During COVID-19 in the Pune Metropolitan Region
(2023) Indian Journal of Marketing, 53 (12), pp. 45 - 62, 
DOI: 10.17010/ijom/2023/v53/i12/173353</t>
  </si>
  <si>
    <t>https://15109ke7c-y-https-www-scopus-com.z.e-nformation.ro/record/display.uri?eid=2-s2.0-85180515410&amp;origin=resultslist&amp;sort=plf-f&amp;cite=2-s2.0-85096755311&amp;src=s&amp;imp=t&amp;sid=d5305cdfa08e9034fce932e479fee77c&amp;sot=cite&amp;sdt=a&amp;sl=0&amp;relpos=1&amp;citeCnt=0&amp;searchTerm=</t>
  </si>
  <si>
    <t>Trybuś-Borowiecka K., Tourist Activity of Poles in the Era of the Covid-19 Pandemic in the Light of Survey Results
(2023) Polish Journal of Sport and Tourism, 30 (2), pp. 40 - 46, 
DOI: 10.2478/pjst-2023-0012</t>
  </si>
  <si>
    <t>https://15109ke7c-y-https-www-scopus-com.z.e-nformation.ro/record/display.uri?eid=2-s2.0-85164832638&amp;origin=resultslist&amp;sort=plf-f&amp;cite=2-s2.0-85096755311&amp;src=s&amp;imp=t&amp;sid=d5305cdfa08e9034fce932e479fee77c&amp;sot=cite&amp;sdt=a&amp;sl=0&amp;relpos=5&amp;citeCnt=0&amp;searchTerm=</t>
  </si>
  <si>
    <t>Todwal P., Govindaraj M., Rastogi M., The Effect of Social Influence on Consumer Behavior during the COVID-19 Epidemic: A Social Psychology Perspective
(2023) Journal for ReAttach Therapy and Developmental Diversities, 6 (7), pp. 179 - 187</t>
  </si>
  <si>
    <t>https://15109ke7c-y-https-www-scopus-com.z.e-nformation.ro/record/display.uri?eid=2-s2.0-85165448633&amp;origin=resultslist&amp;sort=plf-f&amp;cite=2-s2.0-85096755311&amp;src=s&amp;imp=t&amp;sid=d5305cdfa08e9034fce932e479fee77c&amp;sot=cite&amp;sdt=a&amp;sl=0&amp;relpos=10&amp;citeCnt=0&amp;searchTerm=</t>
  </si>
  <si>
    <t>Mendieta-Aragón A., CAMBIOS EN EL COMPORTAMIENTO TURÍSTICO TRAS LA COVID-19: HACIA UN NUEVO PERFIL DEL TURISTA Y DEL VIAJE DE OCIO EN ESPAÑA
(2023) Recta, 23 (1), pp. 37 - 51, 
DOI: 10.24309/recta.2022.23.1.03</t>
  </si>
  <si>
    <t>https://15109ke7c-y-https-www-scopus-com.z.e-nformation.ro/record/display.uri?eid=2-s2.0-85161605402&amp;origin=resultslist&amp;sort=plf-f&amp;cite=2-s2.0-85096755311&amp;src=s&amp;imp=t&amp;sid=d5305cdfa08e9034fce932e479fee77c&amp;sot=cite&amp;sdt=a&amp;sl=0&amp;relpos=11&amp;citeCnt=2&amp;searchTerm=</t>
  </si>
  <si>
    <t>Integrated Marketing Communication and Its Impact on Consumer Behavior</t>
  </si>
  <si>
    <t>Chen, CS., Yu, CC.,  Tu, KY., Exploring the Impact of Integrated Marketing Communication Tools on Green Product Purchase Intentions among Diverse Green Consumer Segments, SUSTAINABILITY, Volume15, Issue24,
DOI10.3390/su152416841</t>
  </si>
  <si>
    <t>https://1510qkdue-y-https-www-webofscience-com.z.e-nformation.ro/wos/woscc/full-record/WOS:001130639200001</t>
  </si>
  <si>
    <t>Li, F., Du, SY., A Quantitative Evaluation Method for Communication Impact of Sporting Events Based on SIR Dynamic Diffusion Model, JOURNAL OF CIRCUITS SYSTEMS AND COMPUTERS, Volume32, Issue16,
DOI10.1142/S0218126623502791</t>
  </si>
  <si>
    <t>https://1510qkdue-y-https-www-webofscience-com.z.e-nformation.ro/wos/woscc/full-record/WOS:000999411400001</t>
  </si>
  <si>
    <t>Salazar, D., Consumer purchase process in restaurants and cafes in the city of Quito, Innovar, Volume 34, Issue 91, DOI
10.15446/innovar.v34n91.103059</t>
  </si>
  <si>
    <t>https://15109kdyl-y-https-www-scopus-com.z.e-nformation.ro/record/display.uri?eid=2-s2.0-85165924040&amp;origin=resultslist&amp;sort=plf-f&amp;cite=2-s2.0-85057586870&amp;src=s&amp;imp=t&amp;sid=738199c9572a709953c2f0c25f395902&amp;sot=cite&amp;sdt=a&amp;sl=0&amp;relpos=1&amp;citeCnt=0&amp;searchTerm=</t>
  </si>
  <si>
    <t>Mansori, S., Huey, CJ., Consumer perception &amp; in-sight: role of brand equity, Nutrition Science, Marketing Nutrition, Health Claims, and Public Policy, Pages 287 - 293, DOI
10.1016/B978-0-323-85615-7.00028-8</t>
  </si>
  <si>
    <t>https://15109kdyl-y-https-www-scopus-com.z.e-nformation.ro/record/display.uri?eid=2-s2.0-85171490804&amp;origin=resultslist&amp;sort=plf-f&amp;cite=2-s2.0-85057586870&amp;src=s&amp;imp=t&amp;sid=738199c9572a709953c2f0c25f395902&amp;sot=cite&amp;sdt=a&amp;sl=0&amp;relpos=2&amp;citeCnt=1&amp;searchTerm=</t>
  </si>
  <si>
    <t>Ramona Todericiu(ULBS), Emanoil Muscalu(ULBS), Lucia Fraticiu(ULBS)</t>
  </si>
  <si>
    <t>Reflections on managerial communication</t>
  </si>
  <si>
    <t>Mutha, P. and Srivastava, M. (2023), "Decoding leadership to leverage employee engagement in virtual teams", International Journal of Organizational Analysis, Vol. 31 No. 3, pp. 737-758.</t>
  </si>
  <si>
    <t>https://www.emerald.com/insight/content/doi/10.1108/IJOA-07-2021-2856/full/html?skipTracking=true</t>
  </si>
  <si>
    <t>Fraticiu Lucia</t>
  </si>
  <si>
    <t>Muscalu, E.(ULBS), Todericiu, R.(ULBS),  Fraticiu, L.(ULBS)</t>
  </si>
  <si>
    <t>Efficient organizational communication-A key to success</t>
  </si>
  <si>
    <t xml:space="preserve">Victor von Loessl, Smart meter-related data privacy concerns and dynamic electricity tariffs: Evidence from a stated choice experiment, Energy Policy, Volume 180, September 2023, </t>
  </si>
  <si>
    <t>https://www.sciencedirect.com/science/article/abs/pii/S0301421523002306</t>
  </si>
  <si>
    <t>Dumitrescu Luigi (ULBS), Fuciu Mircea (ULBS)</t>
  </si>
  <si>
    <t>CONSUMER BEHAVIOUR IN THE TOURIST SEGMENTATION PROCESS - A MARKETING RESEARCH</t>
  </si>
  <si>
    <t>Trivedi, Rajani, Pati, Bibudhendu, Rath, Subhendu Kumar, gTravel: Weather-Aware POI Recommendation Engine for a Group of Tourists, COMPUTACION Y SISTEMAS, Volume 27 Issue 3 Page 667-674, 2023</t>
  </si>
  <si>
    <t>https://www.webofscience.com/wos/woscc/full-record/WOS:001082739700005</t>
  </si>
  <si>
    <t xml:space="preserve">Gorski H. (AFT), Fuciu M. (ULBS), Croitor N. </t>
  </si>
  <si>
    <t>Research on Corporate Social Responsibility in the Development Region Centre in Romania</t>
  </si>
  <si>
    <t>Kariri, Hadi Dhafer Hassan, Radwan, Omaymah Abdulwahab, The Influence of Psychological Capital on Individual's Social Responsibility through the Pivotal Role of Psychological Empowerment: A Study Towards a Sustainable Workplace Environment, SUSTAINABILITY, Volume15 Issue3, 2023</t>
  </si>
  <si>
    <t>https://www.mdpi.com/2071-1050/15/3/2720</t>
  </si>
  <si>
    <t xml:space="preserve">Gorski H. (AFT), Fuciu M. (ULBS), Dumitrescu L (ULBS) </t>
  </si>
  <si>
    <t>Sustainability and corporate social responsibility (CSR): Essential topics for business education</t>
  </si>
  <si>
    <r>
      <rPr>
        <rFont val="Arial Narrow"/>
        <color theme="1"/>
        <sz val="10.0"/>
      </rPr>
      <t>SINGH, Amit Kumar; KUMAR GOEL, Sandeep. Idiosyncratic Behavior of Shareholders Toward Corporate Sustainability Reports. </t>
    </r>
    <r>
      <rPr>
        <rFont val="Arial Narrow"/>
        <color theme="1"/>
        <sz val="10.0"/>
      </rPr>
      <t>Prabandhan: Indian Journal of Management</t>
    </r>
    <r>
      <rPr>
        <rFont val="Arial Narrow"/>
        <color theme="1"/>
        <sz val="10.0"/>
      </rPr>
      <t>, [S.l.], p. 08-23, feb. 2023. ISSN 0975-2854; doi:10.17010/pijom/2023/v16i2/172728.</t>
    </r>
  </si>
  <si>
    <t>https://www.scopus.com/record/display.uri?eid=2-s2.0-85148858257&amp;origin=resultslist</t>
  </si>
  <si>
    <t>Fuciu M(ULBS), Dumitrescu L (ULBS)</t>
  </si>
  <si>
    <t xml:space="preserve">. "From marketing 1.0 to marketing 4.0–The evolution of the marketing concept in the context of the 21 century." </t>
  </si>
  <si>
    <t>Dhiman, Neeraj, and Ajay Kumar. "What we know and don’t know about consumer happiness: three-decade review, synthesis, and research propositions." Journal of Interactive Marketing 58.2-3 (2023): 115-135.</t>
  </si>
  <si>
    <t>https://journals.sagepub.com/doi/full/10.1177/10949968221095548</t>
  </si>
  <si>
    <t>SAGE PUBLICATIONS</t>
  </si>
  <si>
    <t>Fuciu M (ULBS)</t>
  </si>
  <si>
    <r>
      <rPr>
        <rFont val="Arial Narrow"/>
        <color theme="1"/>
        <sz val="10.0"/>
      </rPr>
      <t>Güngör, Ayşegül Sağkaya, and Tuğçe Ozansoy Çadırcı. "Bridging the Theory and Practice of Digital Marketing from Interactive Marketing Perspective: A Historical Review." </t>
    </r>
    <r>
      <rPr>
        <rFont val="Arial Narrow"/>
        <i/>
        <color theme="1"/>
        <sz val="10.0"/>
      </rPr>
      <t>The Palgrave Handbook of Interactive Marketing</t>
    </r>
    <r>
      <rPr>
        <rFont val="Arial Narrow"/>
        <color theme="1"/>
        <sz val="10.0"/>
      </rPr>
      <t> (2023): 65-92.</t>
    </r>
  </si>
  <si>
    <t>https://link.springer.com/chapter/10.1007/978-3-031-14961-0_4</t>
  </si>
  <si>
    <r>
      <rPr>
        <rFont val="Arial Narrow"/>
        <color theme="1"/>
        <sz val="10.0"/>
      </rPr>
      <t>Dash, Ganesh, et al. "Digitization, marketing 4.0, and repurchase intention in e-tail: A cross-national study." </t>
    </r>
    <r>
      <rPr>
        <rFont val="Arial Narrow"/>
        <i/>
        <color theme="1"/>
        <sz val="10.0"/>
      </rPr>
      <t>Journal of Global Information Management (JGIM)</t>
    </r>
    <r>
      <rPr>
        <rFont val="Arial Narrow"/>
        <color theme="1"/>
        <sz val="10.0"/>
      </rPr>
      <t> 31.1 (2023): 1-24.</t>
    </r>
  </si>
  <si>
    <t xml:space="preserve">https://www.igi-global.com/article/digitization-marketing-40-and-repurchase-intention-in-e-tail/322303 </t>
  </si>
  <si>
    <t>Compendex (Elsevier Engineering Index), INSPEC, SCOPUS, Web of Science Social Sciences Citation Index (SSCI)</t>
  </si>
  <si>
    <t>CHANGES IN THE ORGANIZATION’S MARKETING ACTIVITY IN LIGHT OF THE SARS-COV-2 PANDEMIC</t>
  </si>
  <si>
    <r>
      <rPr>
        <rFont val="Arial Narrow"/>
        <color theme="1"/>
        <sz val="10.0"/>
      </rPr>
      <t>Kim, Taeyoung, Jing Yang, and Myungok Chris Yim. "The effect of institutional CSR on brand advocacy during COVID-19: The moderated mediation effect of CSR expectancy and value-driven motivation." </t>
    </r>
    <r>
      <rPr>
        <rFont val="Arial Narrow"/>
        <i/>
        <color theme="1"/>
        <sz val="10.0"/>
      </rPr>
      <t>Journal of Product &amp; Brand Management</t>
    </r>
    <r>
      <rPr>
        <rFont val="Arial Narrow"/>
        <color theme="1"/>
        <sz val="10.0"/>
      </rPr>
      <t> 32.1 (2023): 37-58.</t>
    </r>
  </si>
  <si>
    <t xml:space="preserve">https://www.emerald.com/insight/content/doi/10.1108/jpbm-12-2020-3268/full/html </t>
  </si>
  <si>
    <t>Emerald</t>
  </si>
  <si>
    <r>
      <rPr>
        <rFont val="Arial Narrow"/>
        <color theme="1"/>
        <sz val="10.0"/>
      </rPr>
      <t>Mishra, Priyanka, Lalit Prasad, and Alekha Panda. "Sustainable Marketing Strategies of White Goods Post-COVID-19." </t>
    </r>
    <r>
      <rPr>
        <rFont val="Arial Narrow"/>
        <i/>
        <color theme="1"/>
        <sz val="10.0"/>
      </rPr>
      <t>INDAM: Indian Academy of Management at SBM-NMIMS Mumbai</t>
    </r>
    <r>
      <rPr>
        <rFont val="Arial Narrow"/>
        <color theme="1"/>
        <sz val="10.0"/>
      </rPr>
      <t>. Singapore: Springer Nature Singapore, 2023. 827-838.</t>
    </r>
  </si>
  <si>
    <t xml:space="preserve">https://link.springer.com/chapter/10.1007/978-981-99-0197-5_52 </t>
  </si>
  <si>
    <t>Trivedi, R (Trivedi, Rajani) [1] ; Pati, B (Pati, Bibudhendu) [1] ; Rath, SK (Rath, Subhendu Kumar) [2], gTravel: Weather-Aware POI Recommendation Engine for a Group of Tourists, COMPUTACYON Y SISTEMAS, Volume27Issue3Page667-674
DOI10.13053/CyS-27-3-4550</t>
  </si>
  <si>
    <t xml:space="preserve">https://www.webofscience.com/wos/woscc/full-record/WOS:001082739700005 </t>
  </si>
  <si>
    <t>Ilie Livia, Horobet Alexandra, Popescu Corina</t>
  </si>
  <si>
    <t>Liberalization and regulation in the EU energy market</t>
  </si>
  <si>
    <t>Certomà, C., Corsini, F., Di Giacomo, M. et al. Beyond Income and Inequality: The Role of Socio-political Factors for Alleviating Energy Poverty in Europe. Soc Indic Res 169, 167–208 (2023). https://doi.org/10.1007/s11205-023-03148-z</t>
  </si>
  <si>
    <t>https://link.springer.com/article/10.1007/s11205-023-03148-z</t>
  </si>
  <si>
    <t>From the Lisbon strategy to Europe 2020</t>
  </si>
  <si>
    <t>Fric, Urska
Rončević, Borut
Gangaliuc, Cristian
Pandiloska Jurak, Alenka
Ursic, Erika
Besednjak Valič, Tamara
Cepoi, Victor,Development and implementation of the EU grand strategies: sociological, policy, and regional considerations of Agenda 2030</t>
  </si>
  <si>
    <t>https://library.oapen.org/handle/20.500.12657/60725</t>
  </si>
  <si>
    <t>Peter Lang International Academic Publishers</t>
  </si>
  <si>
    <t>Nikola Šubová,Comparison of EU Countries Based on Social Policy Instruments to Mitigate Financial Vulnerability of Households, Vysoká škola ekonomická v Praze</t>
  </si>
  <si>
    <t>https://www.ceeol.com/search/article-detail?id=1105027</t>
  </si>
  <si>
    <t>Scopus,https://polek.vse.cz/</t>
  </si>
  <si>
    <t>The objectives of the Europe 2020 Strategy and Romania’s achievements</t>
  </si>
  <si>
    <t xml:space="preserve">B Gontkovičová, E Duľová Spišáková,Climate and energy targets under Europe 2020 strategy and their fulfillment by member states,Frontiers in Environmental Science </t>
  </si>
  <si>
    <t>https://www.frontiersin.org/articles/10.3389/fenvs.2023.1264770/full</t>
  </si>
  <si>
    <t>Competitiveness: from microeconomic foundations to national determinants, Studies in Business and Economics, nr.1/2006</t>
  </si>
  <si>
    <t>Padgureckienė, A. (2023). Assessment of the competitiveness of countries. Applied Scientific Research, 2(1), 17–25. https://doi.org/10.56131/tmt.2023.2.1.91</t>
  </si>
  <si>
    <t>https://ojs.svako.lt/TMT/article/view/91</t>
  </si>
  <si>
    <t>Mărginean Silvia, Orăștean Ramona</t>
  </si>
  <si>
    <t>Health Spending Patterns and COVID-19 Crisis in European Union: A Cross-Country Analysis, Systems, 10 (6), 238</t>
  </si>
  <si>
    <t>DINCĂ, Marius Sorin, et al. Modelling Health Financing Performance in Europe in the Context of Macroeconomic Uncertainties. Economies, 2023, 11.12: 299.</t>
  </si>
  <si>
    <t>https://www.mdpi.com/2227-7099/11/12/299</t>
  </si>
  <si>
    <t>WOS (ESCI)</t>
  </si>
  <si>
    <t>Mărginean Silvia, Orăștean Ramona, Sava Raluca</t>
  </si>
  <si>
    <t>The road to the economics of Brexit: a new direction in economic research, 
Journal of Business Economics and Management 21 (6), 1665-1682</t>
  </si>
  <si>
    <t>MAHDI, Shaik Numan, et al. Life Cycle Cost Analysis of Flexible Pavements Reinforced with Geosynthetics: A Case Study of New Construction or Repair Overlays in Thailand’s Roads. Engineered Science, 2023, 28: 1071.</t>
  </si>
  <si>
    <t>https://www.espublisher.com/journals/articledetails/1071</t>
  </si>
  <si>
    <t>The Challenges of Reforming the International Monetary System in the Post COVID-19 World,
Studies in Business and Economics 15 (3), 61-73</t>
  </si>
  <si>
    <t>LUPU, Iulia; CRISTE, Adina. Climate Change in the Discourse of Central Banks. Influence on Financial Stability at the European Level. Studies in Business and Economics, 2023, 18.2: 235-246.</t>
  </si>
  <si>
    <t>Renminbi internationalization process: a quantitative literature review, R Orăștean, SC Mărginean
International Journal of Financial Studies 11 (1), 15</t>
  </si>
  <si>
    <t>JHAWAR, Purvi; SEAL, Jayanta Kumar. Political Uncertainty and Initial Public Offerings: A Literature Review. International Journal of Financial Studies, 2023, 11.2: 74.</t>
  </si>
  <si>
    <t>https://www.mdpi.com/2227-7072/11/2/74</t>
  </si>
  <si>
    <t>WOS (ESCI), SCOPUS</t>
  </si>
  <si>
    <t xml:space="preserve">Bucur Amelia, Kifor Claudiu, Mărginean Silvia </t>
  </si>
  <si>
    <t>Evaluation of the quality and quantity of research results in higher education
A Bucur, CV Kifor, SC Mărginean
Quality &amp; Quantity 52 (1), 101-118</t>
  </si>
  <si>
    <t>BERLIAN, Liska, et al. Validity of Research-Oriented General Physiology Learning Tools to Support Science Process Skills. Jurnal Penelitian Dan Pembelajaran IPA, 2023, 9.1: 124-138.</t>
  </si>
  <si>
    <t>https://jurnal.untirta.ac.id/index.php/JPPI/article/view/18238</t>
  </si>
  <si>
    <t>WoS, SCOPUS</t>
  </si>
  <si>
    <t>ADOT, Esther, et al. SMART-QUAL: a dashboard for quality measurement in higher education institutions. International Journal of Quality &amp; Reliability Management, 2023, 40.6: 1518-1539.</t>
  </si>
  <si>
    <t>https://www.emerald.com/insight/content/doi/10.1108/IJQRM-06-2022-0167/full/html</t>
  </si>
  <si>
    <t>MARGINEAN, Silvia. Economic globalization: From microeconomic foundation to national determinants. Procedia Economics and Finance, 2015, 27: 731-735.</t>
  </si>
  <si>
    <t>AGA, Ahmed Abdulrahman Khder; HUSSEIN, Jwan Saeed. The Impact of Trade Liberalization on Economic Growth in Iraq: An Empirical Analysis. Migration Letters, 2023, 20.S2: 327-344.</t>
  </si>
  <si>
    <t>https://migrationletters.com/index.php/ml/article/view/3691</t>
  </si>
  <si>
    <t>Youth unemployment in Romania: Post-crisis challenges
S Marginean
Procedia Economics and Finance 16, 613-620</t>
  </si>
  <si>
    <t>OLUBUSOYE, Olusanya E.; SALISU, Afees A.; OLOFIN, Sam O. Youth unemployment in Nigeria: nature, causes and solutions. Quality &amp; Quantity, 2023, 57.2: 1125-1157.</t>
  </si>
  <si>
    <t>https://link.springer.com/content/pdf/10.1007/s11135-022-01388-8.pdf</t>
  </si>
  <si>
    <t>Mărginean Silvia, Chenic Alina Ștefania</t>
  </si>
  <si>
    <t>Effects of raising minimum wage: Theory, evidence and future challenges
S Mărginean, AŞ Chenic
Procedia Economics and Finance 6, 96-102</t>
  </si>
  <si>
    <t>CARR, Stuart C. Minimum Wage. In: Wage and Well-being: Toward Sustainable Livelihood. Cham: Springer International Publishing, 2023. p. 117-146.</t>
  </si>
  <si>
    <t>https://link.springer.com/chapter/10.1007/978-3-031-19301-9_5</t>
  </si>
  <si>
    <t>Orăștean Ramona, Mărginean Silvia, Sava Raluca</t>
  </si>
  <si>
    <t>Bitcoin in the scientific literature - a bibliometric study, Studies in Business and Economics, 14(3), 2019, pp. 160-174</t>
  </si>
  <si>
    <r>
      <rPr>
        <rFont val="Arial Narrow"/>
        <color theme="1"/>
        <sz val="10.0"/>
      </rPr>
      <t xml:space="preserve">Tîmbalari, C,Herciu, M, The Synergy Between Culture and Competitiveness: A Bibliometric Analysis, </t>
    </r>
    <r>
      <rPr>
        <rFont val="Arial Narrow"/>
        <i/>
        <color theme="1"/>
        <sz val="10.0"/>
      </rPr>
      <t>Studies in Business and Economics</t>
    </r>
    <r>
      <rPr>
        <rFont val="Arial Narrow"/>
        <color theme="1"/>
        <sz val="10.0"/>
      </rPr>
      <t>, 18(2), 2023</t>
    </r>
  </si>
  <si>
    <t xml:space="preserve">https://www.webofscience.com/wos/woscc/full-record/WOS:001069869700019 </t>
  </si>
  <si>
    <r>
      <rPr>
        <rFont val="Arial Narrow"/>
        <color theme="1"/>
        <sz val="10.0"/>
      </rPr>
      <t xml:space="preserve">Lee, TY; Ahmad, F; Sarijari, MA;Current Status and Future Research Trends of Construction Labor Productivity Monitoring: A Bibliometric Review, </t>
    </r>
    <r>
      <rPr>
        <rFont val="Arial Narrow"/>
        <i/>
        <color theme="1"/>
        <sz val="10.0"/>
      </rPr>
      <t>Buildings</t>
    </r>
    <r>
      <rPr>
        <rFont val="Arial Narrow"/>
        <color theme="1"/>
        <sz val="10.0"/>
      </rPr>
      <t>, 13(6), 2023</t>
    </r>
  </si>
  <si>
    <t xml:space="preserve">https://www.webofscience.com/wos/woscc/full-record/WOS:001014274800001 </t>
  </si>
  <si>
    <r>
      <rPr>
        <rFont val="Arial Narrow"/>
        <color theme="1"/>
        <sz val="10.0"/>
      </rPr>
      <t xml:space="preserve">Abderahman Rejeb, Karim Rejeb ,Khalil Alnabulsi, Suhaiza Zailani, Tracing Knowledge Diffusion Trajectories in Scholarly Bitcoin Research: Co-Word and Main Path Analyses, </t>
    </r>
    <r>
      <rPr>
        <rFont val="Arial Narrow"/>
        <i/>
        <color theme="1"/>
        <sz val="10.0"/>
      </rPr>
      <t>Journal of Risk and Financial Managemen</t>
    </r>
    <r>
      <rPr>
        <rFont val="Arial Narrow"/>
        <color theme="1"/>
        <sz val="10.0"/>
      </rPr>
      <t>t, 16(8), 2023</t>
    </r>
  </si>
  <si>
    <t> https://doi.org/10.3390/jrfm16080355</t>
  </si>
  <si>
    <t>SCOPUS, ESCI</t>
  </si>
  <si>
    <t>Viktor Romanenko, Yurii Miliavskyi, Heorhii Kantsedal, Automated Control Problem for Dynamic Processes Applied to Cryptocurrency in Financial Markets 17, In: Recent Developments in Automatic Control Systems, 2023</t>
  </si>
  <si>
    <t xml:space="preserve">https://www.taylorfrancis.com/chapters/edit/10.1201/9781003339229-20/automated-control-problem-dynamic-processes-applied-cryptocurrency-financial-markets-17-viktor-romanenko-yurii-miliavskyi-heorhii-kantsedal </t>
  </si>
  <si>
    <t>Taylor &amp; Francis Group</t>
  </si>
  <si>
    <t>Jain, H., Rohilla, S., Vakharia, D., Gangani, N., Wadhwa, S., Risk Factors in Cryptocurrency Investments and Feasible Solutions to Mitigate Them. In: Naifar, N., Elsayed, A. (eds) Green Finance Instruments, FinTech, and Investment Strategies. Sustainable Finance, 2023</t>
  </si>
  <si>
    <t xml:space="preserve">https://doi.org/10.1007/978-3-031-29031-2_9 </t>
  </si>
  <si>
    <t>Springer, Cham</t>
  </si>
  <si>
    <t>Orăștean Ramona, Sava Raluca, Mărginean Silvia</t>
  </si>
  <si>
    <t>Measuring healthcare digitalisation in the European Union: trends and challenges, Revista Economica, 74(4), pp. 64-74</t>
  </si>
  <si>
    <t>Müllerová, P. The Role of AI in Mental Health Applications and Liability. In: Gill-Pedro, E., Moberg, A. (eds) YSEC Yearbook of Socio-Economic Constitutions,  YSEC Yearbook of Socio-Economic Constitutions, 2023</t>
  </si>
  <si>
    <t>https://link.springer.com/chapter/10.1007/16495_2023_60#citeas</t>
  </si>
  <si>
    <t>Mihaescu Liviu</t>
  </si>
  <si>
    <t>Technological and ethical aspects of autonomous driving in a multicultural society</t>
  </si>
  <si>
    <t>David Mhlanga, Human-centered artificial intelligence: The superlative approach to achieve sustainable development goals in the fourth industrial revolution</t>
  </si>
  <si>
    <t>https://www.mdpi.com/2071-1050/14/13/7804</t>
  </si>
  <si>
    <t>Negru Ioana (ULBS)</t>
  </si>
  <si>
    <t>Plurality to Pluralism in economics pedagogy: the role of critical thinking</t>
  </si>
  <si>
    <t xml:space="preserve"> Peter Gordon Roetzel and Lina Roetzel, “Tis Early Practice only Makes the Master”: Nature and Nurture in Economic Thinking During School Time – A Research Note on Economics Education",  Open Education Studies, De Gruyter</t>
  </si>
  <si>
    <t>https://www.degruyter.com/document/doi/10.1515/edu-2022-0188/html</t>
  </si>
  <si>
    <t>ibid.</t>
  </si>
  <si>
    <t>Michael Mietz, Rethinking economic undergraduate textbooks - a trend toward pluralism?', International Journal of Pluralism in Economics</t>
  </si>
  <si>
    <t>https://www.inderscienceonline.com/doi/abs/10.1504/IJPEE.2023.136070</t>
  </si>
  <si>
    <t xml:space="preserve">ibid. </t>
  </si>
  <si>
    <t>Nitin Mane, Ruhl Lal si Satyabrata Rout, Revival of Nautanki through the agency of north Indian youth to achieve planetary sustainability, International Journal of Pluralism in Economics Education</t>
  </si>
  <si>
    <t>https://www.inderscienceonline.com/doi/abs/10.1504/IJPEE.2023.138577</t>
  </si>
  <si>
    <t>Negru Ioana (ULBS) si Vinca Bigo, University of Marseiile, FR</t>
  </si>
  <si>
    <t>Ontologically Reflexive Pluralism</t>
  </si>
  <si>
    <t>Richard Barnthaler si Corinna Dengler, Universal basic income, services, or time politics? A critical realist analysis of (potentially) transformative responses to the care crisis', Journal of Critical Realism</t>
  </si>
  <si>
    <t>https://www.tandfonline.com/doi/full/10.1080/14767430.2023.2229179</t>
  </si>
  <si>
    <t>Edward R. Teather-Posadas, Taking the Parallax View: Žižek, Karatani, Lacan, and the Plurality of Economic Thought, Rethinking Marxism</t>
  </si>
  <si>
    <t>https://www.tandfonline.com/doi/abs/10.1080/08935696.2023.2183691</t>
  </si>
  <si>
    <t>Reflections on pluralism in economics</t>
  </si>
  <si>
    <t>VA Beker, 2023, Pluralism and the history of economic thought, International Journal of Pluralism in Economics Education</t>
  </si>
  <si>
    <t>https://www.inderscienceonline.com/doi/abs/10.1504/IJPEE.2023.136072</t>
  </si>
  <si>
    <t>Sam de Muijnck, 'In what direction is economics heading?', International Journal of Pluralism in economics education, 2023, vol. 14, no.2</t>
  </si>
  <si>
    <t>https://www.inderscienceonline.com/doi/abs/10.1504/IJPEE.2023.136074?journalCode=ijpee</t>
  </si>
  <si>
    <t>Negru Ioana (ULBS) si Wilfred Dolfsma, University of Wageningen, Olanda</t>
  </si>
  <si>
    <t>The Ethical Formation of Economists</t>
  </si>
  <si>
    <t>Ricardo Crespo, Reinserting Ethics in Economics: Some Thoughts Springing from Recent Related Contributions, Forum for Social Economics, 2023, vol. 52, issue 1, pg. 114-122</t>
  </si>
  <si>
    <t>https://www.tandfonline.com/doi/abs/10.1080/07360932.2021.1883089</t>
  </si>
  <si>
    <t>Revisiting the concept of schools of thought in economics</t>
  </si>
  <si>
    <t>Eduardo Fernandez Huerga, Ana Pardo si Ana Salvador, Economia Politica: Journal of Analytical and Institutional Economics, vol.40, pp. 413-443</t>
  </si>
  <si>
    <t>https://link.springer.com/article/10.1007/s40888-023-00299-7</t>
  </si>
  <si>
    <t>Negru Ioana (ULBS) si Anca Negru</t>
  </si>
  <si>
    <t>Modes of pluralism: critical commentary on a pluralism roundtable in economics</t>
  </si>
  <si>
    <t>VA Beker, Pluralism and history of economic thought, International Journal of Pluralism in Economics Education, vol.4, no.2, pp.135-145</t>
  </si>
  <si>
    <t>Negru Ioana (ULBS), Stefan Kesting si Paolo Silvestri</t>
  </si>
  <si>
    <t>Gift in Economy and Society</t>
  </si>
  <si>
    <t>A. Divya, Patriarchal “Engineering”: Caste-Gender-Culture in Tamil Cinema, Quaterly Review of Film and video, 2023, pp. 1-27, publicat online</t>
  </si>
  <si>
    <t>https://www.tandfonline.com/doi/abs/10.1080/10509208.2023.2232712</t>
  </si>
  <si>
    <t>Negru Ioana, ULBS</t>
  </si>
  <si>
    <t>Plurality to Pluralism in economics pedagogy: the role of CRITICAL THINKING</t>
  </si>
  <si>
    <t>Michelle Meixeira Groenewald, "Chapter 7: Is it ethical to teach pluralist economics curricula, particularly in the Global South?', Handbook of Teaching Ethics to Economists, 2023, Edward Elgar, UK</t>
  </si>
  <si>
    <t>https://www.elgaronline.com/edcollchap/book/9781802207163/book-part-9781802207163-11.xml</t>
  </si>
  <si>
    <t>Handbook of Teaching Ethics to Economists, Edward Elgar, 2023, cap. 7, Elgar Online</t>
  </si>
  <si>
    <t>G.E. Schneider, Chapter 6: Revising the traditional Microeconomics course: engaging students via problem-based, positive, paradigmatic pluralism, in Teaching Principles of Microeconomics, 2023, Edward Elgar UK</t>
  </si>
  <si>
    <t>https://www.elgaronline.com/edcollchap/book/9781800374638/book-part-9781800374638-14.xml</t>
  </si>
  <si>
    <t>Elgar Online</t>
  </si>
  <si>
    <t>Jack Reardon, 2023, Chapter 8: Suggestions for incorporating sustainability into Principles of Microeconomics, in Teaching principles of Microeconomics, edited by Mark Maier and Phil Ruder, Edward Elgar, UK and USA</t>
  </si>
  <si>
    <t>https://www.elgaronline.com/edcollchap/book/9781800374638/book-part-9781800374638-17.xml</t>
  </si>
  <si>
    <t>elgar Online</t>
  </si>
  <si>
    <t>Negru Ioana, ULBS si Wilfred Dolfsma, University of Wagenengen, Olanda</t>
  </si>
  <si>
    <t>The Ethical formation of Economists</t>
  </si>
  <si>
    <t>Jamie Morgan, Chapter 4: Is it ethical to teach economics without ecological economics in the context of a climate emergency?, in Handbook of Teaching Ethics to Economists, Edward Elgar, UK, 2023</t>
  </si>
  <si>
    <t>https://www.elgaronline.com/edcollchap/book/9781802207163/book-part-9781802207163-8.xml</t>
  </si>
  <si>
    <t>Elgar onlin e</t>
  </si>
  <si>
    <t>Felix-Fernando Munoz si Maria Isabel Encinar, Chapter 12: On the analytical relationship between ethics and economics: some implications for teaching ethics to economists, in HanDBOOK OF Teaching Ethics to Economists, Edward Elgar UK, 2023</t>
  </si>
  <si>
    <t>https://www.elgaronline.com/edcollchap/book/9781802207163/book-part-9781802207163-16.xml</t>
  </si>
  <si>
    <t>Huei Chun Su si David Colander, Teaching Ethics to economics students in one lesson, ch.15, Handbook of Teaching Ethics to Economists, edward Elgar, Uk, 2023</t>
  </si>
  <si>
    <t>https://books.google.ro/books?hl=ro&amp;lr=&amp;id=_F_jEAAAQBAJ&amp;oi=fnd&amp;pg=PA244&amp;ots=Q67ZmAIF61&amp;sig=4mdDxxY4yeyft9uce1Kj12a7cbk&amp;redir_esc=y#v=onepage&amp;q&amp;f=false</t>
  </si>
  <si>
    <t>Edward Elgar editura, google online</t>
  </si>
  <si>
    <t>Elgar online si editura Edward Elgar</t>
  </si>
  <si>
    <t>Negru Ioana, ULBS, Stefan Kesting (Leeds University) si Paolo Silvestri (Italia)</t>
  </si>
  <si>
    <t>Gift in Economy and society</t>
  </si>
  <si>
    <t>Catherine Palmer, Virtual Dwelling and the Phenomenology of Experience: Museum Encounters between Self and World, Humanities, vol 12, issue 6</t>
  </si>
  <si>
    <t>https://www.mdpi.com/2076-0787/12/6/148</t>
  </si>
  <si>
    <t>Jurnal Humanities</t>
  </si>
  <si>
    <t>Nicula Virgil, Popșa Roxana (ULBS)</t>
  </si>
  <si>
    <t>Business Tourism Market Developments</t>
  </si>
  <si>
    <t>Cláudia Pires Ribau, Strategies of Marketing in the Internationalization Process of SME:
A Case Study on B2B Context, International Journal of Marketing, Communication and New Media
ISSN: 2182-9306. Special Issue on Services Marketing, JUNE 2023</t>
  </si>
  <si>
    <t>http://u3isjournal.isvouga.pt/index.php/ijmcnm/article/view/711</t>
  </si>
  <si>
    <t>Web of Science - Emerging Sources Citation Index - Clarivate Analytics; Qualis Capes; Google Scholar; Latindex; Redib; Rcaap; Oaji; Drji; Miar; Livre; Erih Plus ; Index Copernicus</t>
  </si>
  <si>
    <t>Nicula Virgil, Spanu Simona, Popșa Roxana (ULBS)</t>
  </si>
  <si>
    <t xml:space="preserve"> Regional tourism development in Romania – consistency with policies and strategies developed at EU Level</t>
  </si>
  <si>
    <t>Fanea-Ivanovici, M., Baber, H., Salem, I. E., &amp; Pana, M.-C. What do you value based on who you are? Big five personality traits, destination value and electronic word-of-mouth intentions. Tourism and Hospitality Research, 2023</t>
  </si>
  <si>
    <t>https://journals.sagepub.com/doi/10.1177/14673584231191317</t>
  </si>
  <si>
    <t>Scopus; Elsevier BV;  Clarivate Analytics: Emerging Sources Citation Index (ESCI)
EBSCO: Advanced Placement Source; EBSCO: Business Source Alumni Edition
EBSCO: Business Source Complete;ProQuest: CSA Advanced Technologies Database
ProQuest: Environmental Sciences and Pollution Management</t>
  </si>
  <si>
    <t>Czuczor, K.; Kozma, G.; Dorogi, Z.; Li, T.; Radics, Z. The Comprehensive Analysis of the Network of Superstructure Based on Territorial Characteristics of Accommodation and Food and Beverage Service Providers Considering the Financial Crisis and COVID-19: The Case of Bihor County, Romania. Sustainability 2023</t>
  </si>
  <si>
    <t>https://doi.org/10.3390/su15086759</t>
  </si>
  <si>
    <t>Czuczor, K., Kozma, G., &amp; Radics, Z. The territorial tourism development strategies and implemented cross border cooperation projects in Bihor County. An assessment of the 2007-2013 and 2014-2020 programming periods and exploitation of the eu funds from the point of view of tourism. GeoJournal of Tourism and Geosites, 48(2spl), 798–809, 2023</t>
  </si>
  <si>
    <t>https://gtg.webhost.uoradea.ro/PDF/GTG-2spl-2023/gtg.482spl14-1080.pdf</t>
  </si>
  <si>
    <t>SCOPUS; EBSCO; INDEX COPERNICUS; DOAJ - DIRECTORY OF OPEN ACCES JOURNALS; ERIH PLUS; CAB Abstracts; Hospitality &amp; Tourism Complete; Hospitality &amp; Tourism Index</t>
  </si>
  <si>
    <t>Involvement Of Rural Tourism Operators In The Project “Sibiu European Gastronomic Region"</t>
  </si>
  <si>
    <t>Tang M, Xu H. Cultural Integration and Rural Tourism Development: A Scoping Literature Review. Tourism and Hospitality. 2023; 4(1):75-90.</t>
  </si>
  <si>
    <t>https://doi.org/10.3390/tourhosp4010006</t>
  </si>
  <si>
    <t> Scopus, EBSCO</t>
  </si>
  <si>
    <t>Moise G, Popescu A, Bratu IA, Răducuță I, Nistoreanu BG, Stanciu M. Can We Talk about Smart Tourist Villages in Mărginimea Sibiului, Romania? Sustainability. 2023; 15(9):7475</t>
  </si>
  <si>
    <t>https://doi.org/10.3390/su15097475</t>
  </si>
  <si>
    <t>Scopus, SCIE and SSCI (Web of Science), GEOBASE, GeoRef, Inspec, AGRIS, RePEc, CAPlus / SciFinder,</t>
  </si>
  <si>
    <t>MO Tănase, P Nistoreanu, R Dina, B Georgescu, V Nicula, CN Mirea</t>
  </si>
  <si>
    <t xml:space="preserve">M Mazilu, A Niță, IA Drăguleasa, O Mititelu-Ionuș,  Fostering Urban Destination Prosperity through Post COVID-19 Sustainable Tourism in Craiova, Romania, Sustainability, 2023 </t>
  </si>
  <si>
    <t>Scopus, SCIE and SSCI (Web of Science),</t>
  </si>
  <si>
    <t xml:space="preserve">Nicula V., Spanu Simona, </t>
  </si>
  <si>
    <t>The role of partnerships in the development of the short chains of organic honey distribution</t>
  </si>
  <si>
    <t xml:space="preserve">M Čavlin, N Prdić, S Ignjatijević, J Vapa Tankosić,  Research on the Determination of the Factors Affecting Business Performance in Beekeeping Production, - Agriculture, 2023 , Volume: 13
Number: 686
</t>
  </si>
  <si>
    <t>https://doi.org/10.3390/su15097475;https://www.mdpi.com/2077-0472/13/3/686/</t>
  </si>
  <si>
    <t>PESTEL analysis applied in tourism evaluation in Braila County.</t>
  </si>
  <si>
    <t xml:space="preserve"> Does good governance promote sustainable tourism? A systematic review of PESTEL analysis MA Bhuiyan, Q Zhang, W Xuan, MK Rahman… - SN business &amp; …, </t>
  </si>
  <si>
    <t>https://link.springer.com/article/10.1007/s43546-022-00408-x</t>
  </si>
  <si>
    <t xml:space="preserve"> A Mixed-Method Approach to Determine the Successful Factors Affecting the Criticality Level of Intermediate and Final Products on National Basis: A Case … A Fadil, P Davis, J Geraghty, Sustainability, 2023 , Volume 15 Issue 7 10.3390/su15076023</t>
  </si>
  <si>
    <t>Privitera (Italia), Nedelcu, Nicula</t>
  </si>
  <si>
    <t>Gastronomic and food tourism as an economic local resource: Case studies from Romania and Italy</t>
  </si>
  <si>
    <t xml:space="preserve"> Taste of asean: traditional food images from Southeast Asian countries FKK Putra, MK Putra, S Novianti - Journal of Ethnic Foods, 2023 </t>
  </si>
  <si>
    <t>Scopus, DOAJ), PubMed Central and Web of Science (Clarivate Analytics)</t>
  </si>
  <si>
    <t xml:space="preserve">Traditional food for a sustainable future? exploring vulnerabilities and strengths in Italy's foodscape and short agrifood chains, MF Fontefrancesco – 
Sustainable Earth Reviews, 2023 
</t>
  </si>
  <si>
    <t xml:space="preserve">Examining the relationship between gastronomic experience, revisit intention, destination image and destination brand love: a moderating role of cewebrity reviews SA Kareem, P Venugopal - Leisure/Loisir, 2023 </t>
  </si>
  <si>
    <t xml:space="preserve">The spatial distribution of sustainable gastronomy: a case study of tourism in Prague J Lochman - Tourism Recreation Research, 2023 </t>
  </si>
  <si>
    <t xml:space="preserve">  Scopus</t>
  </si>
  <si>
    <t xml:space="preserve">Research on consumer perception regarding traditional food products of Romania I Soare, CL Zugravu, GA Zugravu - Foods, 2023 </t>
  </si>
  <si>
    <t>mdpi.com</t>
  </si>
  <si>
    <t>Scopus, SCIE and SSCI (Web of Science), GEOBASE, GeoRef, Inspec, AGRIS, RePEc, CAPlus / SciFinder</t>
  </si>
  <si>
    <t xml:space="preserve">Financial performance of companies associated with the PDO Parma ham consortium: Analysis by quartile of firms M Iotti, E Manghi, G Bonazzi - Journal of Agriculture and Food Research, 2023 </t>
  </si>
  <si>
    <t xml:space="preserve"> Elsevier</t>
  </si>
  <si>
    <t>Science direct</t>
  </si>
  <si>
    <t xml:space="preserve">Biomethane and Compost Production by Anaerobic Digestion of Organic Waste: Suggestions for Rural Communities in Southern Italy C Bux, F Cangialosi, V Amicarelli - Sustainability, 2023 </t>
  </si>
  <si>
    <t>Scopus, SCIE and SSCI (Web of Science), GEOBASE, GeoRef, Inspec, AGRIS, RePEc, CAPlus / SciFinde</t>
  </si>
  <si>
    <t xml:space="preserve">Contested Access in the Failing Urban Culinary Tourism Planning: A Case of Bogor, Indonesia AM Purnomo - Jurnal Ilmu Sosial dan Ilmu Politik, 2023 </t>
  </si>
  <si>
    <t>core.ac.uk</t>
  </si>
  <si>
    <t xml:space="preserve"> Scopus</t>
  </si>
  <si>
    <t xml:space="preserve">Ethnic Soups from Rupea Area (Romania) as Resources for Sustainable Local Development M Borcoman, D Sorea - Sustainability, 2023 </t>
  </si>
  <si>
    <t xml:space="preserve">Wine Routes in Rural Romania C Pop, MM Coros, MA Georgescu - Handbook of Research on …,Handbook of Research on Sustainability Challenges in the Wine Industry
Bartolomé Marco-Lajara, Armand Gilinsky, Javier Martínez-Falcó, Eduardo Sánchez-García
 2023 </t>
  </si>
  <si>
    <t>DOI: 10.4018/978-1-6684-6942-2</t>
  </si>
  <si>
    <t>25,00</t>
  </si>
  <si>
    <t xml:space="preserve">A Bibliometric Analysis of Guilt in Tourism: The Influence of Gastronomy on Olive Growing J Ferreira, E Scalabrini, AC Silvério, M Vaz… - International Conference …, 2023 , Part of the book series: Lecture Notes in Networks and Systems ((LNNS,volume 774))
Management, Tourism and Smart Technologies ICMTT 2023 Volume 2
</t>
  </si>
  <si>
    <t xml:space="preserve">https://link.springer.com/journals, </t>
  </si>
  <si>
    <t xml:space="preserve">Culinary tourism: Dualistic erosion and the enhancement of food cultures S Lingham, L Manning, D Maye - … of Trends and Issues in Global …, 2023 , Book : Contemporary Advances in Food Tourism Management and Marketing, Edited ByFrancesc Fusté-Forné,  Erik Wolf </t>
  </si>
  <si>
    <t>https://doi.org/10.4324/9781003282532</t>
  </si>
  <si>
    <t>Ogrean, C. (ULBS); Herciu, M. (ULBS)</t>
  </si>
  <si>
    <t>(2021). Digital transformation as strategic shift-a bibliometric analysis. Studies in Business and Economics, 16(3), 136-151.</t>
  </si>
  <si>
    <r>
      <rPr>
        <rFont val="Arial Narrow"/>
        <color theme="1"/>
        <sz val="10.0"/>
      </rPr>
      <t>Panța, N., &amp; Popescu, N. E. (2023). Charting the Course of AI in Business Sustainability: A Bibliometric Analysis.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(3), 214-229.</t>
    </r>
  </si>
  <si>
    <r>
      <rPr>
        <rFont val="Arial Narrow"/>
        <color theme="1"/>
        <sz val="10.0"/>
      </rPr>
      <t>Horobeţ, A., Mnohoghitnei, I., Belaşcu, L., &amp; Croitoru, I. M. (2023). ESG Reporting and Capital Market Investors: Insights from the Global Technology and Fintech Industries.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(2), 178-195.</t>
    </r>
  </si>
  <si>
    <t>https://www.webofscience.com/wos/woscc/full-record/WOS:001069869700011</t>
  </si>
  <si>
    <r>
      <rPr>
        <rFont val="Arial Narrow"/>
        <color theme="1"/>
        <sz val="10.0"/>
      </rPr>
      <t>Rad, D., Cuc, L. D., Lile, R., Cuc, P. N., Pantea, M. F., &amp; Anta, D. (2023). Suspiciousness and Fast and Slow Thinking Impact on Trust in Recommender Systems. In </t>
    </r>
    <r>
      <rPr>
        <rFont val="Arial Narrow"/>
        <i/>
        <color theme="1"/>
        <sz val="10.0"/>
      </rPr>
      <t>Proceedings of the International Conference on Business Excellence</t>
    </r>
    <r>
      <rPr>
        <rFont val="Arial Narrow"/>
        <color theme="1"/>
        <sz val="10.0"/>
      </rPr>
      <t> (Vol. 17, No. 1, pp. 1103-1118).</t>
    </r>
  </si>
  <si>
    <t>https://www.webofscience.com/wos/woscc/full-record/WOS:001033505100028</t>
  </si>
  <si>
    <r>
      <rPr>
        <rFont val="Arial Narrow"/>
        <color theme="1"/>
        <sz val="10.0"/>
      </rPr>
      <t>Cao, W., Cai, Z., Yao, X., &amp; Chen, L. (2023). Digital transformation to help carbon neutrality and green sustainable development based on the metaverse. </t>
    </r>
    <r>
      <rPr>
        <rFont val="Arial Narrow"/>
        <i/>
        <color theme="1"/>
        <sz val="10.0"/>
      </rPr>
      <t>Sustainability</t>
    </r>
    <r>
      <rPr>
        <rFont val="Arial Narrow"/>
        <color theme="1"/>
        <sz val="10.0"/>
      </rPr>
      <t>, </t>
    </r>
    <r>
      <rPr>
        <rFont val="Arial Narrow"/>
        <i/>
        <color theme="1"/>
        <sz val="10.0"/>
      </rPr>
      <t>15</t>
    </r>
    <r>
      <rPr>
        <rFont val="Arial Narrow"/>
        <color theme="1"/>
        <sz val="10.0"/>
      </rPr>
      <t>(9), 7132.</t>
    </r>
  </si>
  <si>
    <t>https://www.webofscience.com/wos/woscc/full-record/WOS:000987062100001</t>
  </si>
  <si>
    <t>Oh, K., Yoo, H., &amp; Jeong, E. (2023). Research trends in digital transformation in supply chain based on bibliometric and network analysis. Journal of Business Economics and Management, 24(6), 1042-1058.</t>
  </si>
  <si>
    <t>https://www.webofscience.com/wos/woscc/full-record/WOS:001146445400001</t>
  </si>
  <si>
    <t>Kääriäinen, J., Saari, L., Tihinen, M., &amp; Perätalo, S. (2023). Supporting the digital transformation of SMEs—trained digital evangelists facilitating the positioning phase. International journal of information systems and project management, 11(1), 5-27.</t>
  </si>
  <si>
    <t>https://www.webofscience.com/wos/woscc/full-record/WOS:000976336100002</t>
  </si>
  <si>
    <t>(2021). Romania’s SMEs on the Way to EU’s Twin Transition to Digitalization and Sustainability. Studies in Business and Economics, 16(2), 282-295.</t>
  </si>
  <si>
    <t>Dragomir, C. C., Zamfirache, A., Albu, R. G., &amp; Foris, T. (2023). Implications of Crises on Start-Up Management and Ways to Increase Business Resilience and Sustainable Development. Studies in Business and Economics, 18(3), 118-135.</t>
  </si>
  <si>
    <t>https://www.webofscience.com/wos/woscc/full-record/WOS:001141117800010</t>
  </si>
  <si>
    <t>Borcoși, C. A., Borcoși, I., Marian, M., Cusman, A., &amp; Ionică, D. (2023). Sustainability of Romanian Small and Medium Enterprises Using the Electronic Signature as a Driving Digital Tool. Sustainability, 15(22), 15806.</t>
  </si>
  <si>
    <t>https://www.webofscience.com/wos/woscc/full-record/WOS:001115336700001</t>
  </si>
  <si>
    <t>Martínez-Peláez, R., Ochoa-Brust, A., Rivera, S., Félix, V. G., Ostos, R., Brito, H., ... &amp; Mena, L. J. (2023). Role of digital transformation for achieving sustainability: mediated role of stakeholders, key capabilities, and technology. Sustainability, 15(14), 11221.</t>
  </si>
  <si>
    <t>https://www.webofscience.com/wos/woscc/full-record/WOS:001036540200001</t>
  </si>
  <si>
    <t>Gigauri, I., &amp; Janjua, L. R. (2023). Digital and Sustainable Products to Achieve Sustainable Business Goals Along the Path to Industry 5.0. In Digitalization, Sustainable Development, and Industry 5.0: An Organizational Model for Twin Transitions (pp. 25-40). Emerald Publishing Limited.</t>
  </si>
  <si>
    <t>https://www.scopus.com/record/display.uri?eid=2-s2.0-85175960565&amp;origin=resultslist&amp;sort=plf-f&amp;src=s&amp;citedAuthorId=24833533600&amp;imp=t&amp;sid=436dede69511e6d1c052044b99cfc97c&amp;sot=cite&amp;sdt=cite&amp;cluster=scopubyr%2c%222023%22%2ct&amp;sl=0&amp;pubStartYear=2008&amp;pubEndYear=2024&amp;relpos=5&amp;citeCnt=0&amp;searchTerm=</t>
  </si>
  <si>
    <t>(2020). Business models addressing sustainability challenges—Towards a new research agenda. Sustainability, 12(9), 3534.</t>
  </si>
  <si>
    <t>Khulud, K., Masudin, I., Zulfikarijah, F., Restuputri, D. P., &amp; Haris, A. (2023). Sustainable Supplier Selection through Multi-Criteria Decision Making (MCDM) Approach: A Bibliometric Analysis. Logistics, 7(4), 96.</t>
  </si>
  <si>
    <t>https://www.webofscience.com/wos/woscc/full-record/WOS:001131403400001</t>
  </si>
  <si>
    <t>Lupu, I., &amp; Criste, A. (2023). Climate Change in the Discourse of Central Banks. Influence on Financial Stability at the European Level. Studies in Business and Economics, 18(2), 235-246.</t>
  </si>
  <si>
    <t>https://www.webofscience.com/wos/woscc/full-record/WOS:001069869700014</t>
  </si>
  <si>
    <t>Cuc, L. D., Rad, D., Manațe, D., Szentesi, S. G., Dicu, A., Pantea, M. F., ... &amp; Bâtcă-Dumitru, G. C. (2023). Representations of the Smart Green Concept and the Intention to Implement IoT in Romanian Real Estate Development. Sustainability, 15(10), 7777.</t>
  </si>
  <si>
    <t>https://www.webofscience.com/wos/woscc/full-record/WOS:000998166900001</t>
  </si>
  <si>
    <t>Böttcher, T., Petry, J., Weking, J., &amp; Hein, A. (2023). Balancing on the Triple-Bottom-Line: Tensions in the Success Factors of Digital Business Models for Sustainability.</t>
  </si>
  <si>
    <t>https://www.scopus.com/record/display.uri?eid=2-s2.0-85152136974&amp;origin=resultslist&amp;sort=plf-f&amp;src=s&amp;nlo=&amp;nlr=&amp;nls=&amp;citedAuthorId=24833533600&amp;imp=t&amp;sid=436dede69511e6d1c052044b99cfc97c&amp;sot=cite&amp;sdt=cite&amp;cluster=scopubyr%2c%222023%22%2ct&amp;sl=0&amp;relpos=27&amp;citeCnt=0&amp;searchTerm=</t>
  </si>
  <si>
    <t>Herciu, M. (ULBS); Ogrean, C. (ULBS)</t>
  </si>
  <si>
    <r>
      <rPr>
        <rFont val="Arial Narrow"/>
        <color theme="1"/>
        <sz val="10.0"/>
      </rPr>
      <t>(2018). Business Sustainable Competitiveness a Synergistic, Long-Run Approach of a Company's Resources and Results.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(3), 26-44.</t>
    </r>
  </si>
  <si>
    <t>Špetlík, V., &amp; Čadil, J. (2023). When Daces Bite Deeper than Sharks–Does the SMEs Public Subsidy Dose Matter?. Review of Economic Perspectives, 23(4), 233-250.</t>
  </si>
  <si>
    <t>https://www.webofscience.com/wos/woscc/full-record/WOS:001132605900003</t>
  </si>
  <si>
    <r>
      <rPr>
        <rFont val="Arial Narrow"/>
        <color theme="1"/>
        <sz val="10.0"/>
      </rPr>
      <t>(2018). Business Sustainable Competitiveness a Synergistic, Long-Run Approach of a Company's Resources and Results.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(3), 26-44.</t>
    </r>
  </si>
  <si>
    <t>Okręglicka, M., Mittal, P., &amp; Navickas, V. (2023). Exploring the mechanisms linking perceived organizational support, autonomy, risk taking, competitive aggressiveness and corporate sustainability: the mediating role of innovativeness. Sustainability, 15(7), 5648.</t>
  </si>
  <si>
    <t>https://www.webofscience.com/wos/woscc/full-record/WOS:000970411200001</t>
  </si>
  <si>
    <t>(2018). Corporate Sustainability–From a Fuzzy Concept to a Coherent Reality. Studies in Business and Economics, 13(1), 112-127.</t>
  </si>
  <si>
    <t>Jovanović, V., Stanković, S., &amp; Krstić, V. (2023). Environmental, Social and Economic Sustainability in Mining Companies as a Result of the Interaction between Knowledge Management and Green Innovation—The SEM Approach. Sustainability, 15(16), 12122.</t>
  </si>
  <si>
    <t>https://www.webofscience.com/wos/woscc/full-record/WOS:001056573600001</t>
  </si>
  <si>
    <t>Wahyuningrum, I. F. S., Humaira, N. G., Budihardjo, M. A., Arumdani, I. S., Puspita, A. S., Annisa, A. N., ... &amp; Djajadikerta, H. G. (2023). Environmental sustainability disclosure in Asian countries: Bibliometric and content analysis. Journal of Cleaner Production, 137195.</t>
  </si>
  <si>
    <t>https://www.webofscience.com/wos/woscc/full-record/WOS:001003914900001</t>
  </si>
  <si>
    <t>Stanković, S., Jovanović, V., &amp; Cogoljević, M. (2023). Business Sustainability Factors of Mining Companies Based on SEM Model. Ekonomicky Casopis, 71(6/7), 458-486.</t>
  </si>
  <si>
    <t>https://www.webofscience.com/wos/woscc/full-record/WOS:001178866100001</t>
  </si>
  <si>
    <t>(2014). An overview on European Union sustainable competitiveness. Procedia Economics and Finance, 16, 651-656.</t>
  </si>
  <si>
    <t>Xia, F., Thewissen, J., Huang, W., &amp; Yan, S. (2023). Founder-CEO Extraversion and Sustainability Orientation in Initial Coin Offerings. Entrepreneurship Theory and Practice, 10422587231211012.</t>
  </si>
  <si>
    <t>https://www.webofscience.com/wos/woscc/full-record/WOS:001105999600001</t>
  </si>
  <si>
    <t>Hirvonen-Ere, S. (2023). Sustainable Competitiveness. In Idowu et. Al. Encyclopedia of Sustainable Management. Springr</t>
  </si>
  <si>
    <t>https://link.springer.com/referenceworkentry/10.1007/978-3-031-25984-5_438</t>
  </si>
  <si>
    <t>CAP. SPRINGER</t>
  </si>
  <si>
    <t>(2022). Fostering innovation in Romania. Insights from the smart specialization strategies. Studies in Business and Economics, 17(2), 319-337.</t>
  </si>
  <si>
    <t>Toader, C. S., Rujescu, C. I., Feher, A., Sălăşan, C., Cuc, L. D., &amp; Bodnár, K. (2023). Generation differences in the behaviour of household consumers in Romania related to voluntary measures to reduce electric energy consumption. Amfiteatru Economic, 25(64), 710-727.</t>
  </si>
  <si>
    <t>https://www.webofscience.com/wos/woscc/full-record/WOS:001101239000005</t>
  </si>
  <si>
    <t>Rad, D., Cuc, L. D., Feher, A., Joldeș, C. S. R., Bâtcă-Dumitru, G. C., Șendroiu, C., ... &amp; Popescu, M. G. (2023). The influence of social stratification on trust in recommender systems. Electronics, 12(10), 2160.</t>
  </si>
  <si>
    <t>https://www.webofscience.com/wos/woscc/full-record/WOS:000997142500001</t>
  </si>
  <si>
    <r>
      <rPr>
        <rFont val="Arial Narrow"/>
        <color theme="1"/>
        <sz val="10.0"/>
      </rPr>
      <t>Lucian, P., &amp; Șoaită, A. I. (2023). Entrepreneurship in Romania: Opportunities and Challenges.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(2), 217-234.</t>
    </r>
  </si>
  <si>
    <t>https://www.webofscience.com/wos/woscc/full-record/WOS:001069869700013</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</si>
  <si>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</si>
  <si>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t>Valaskova, K., Gajdosikova, D., &amp; Lazaroiu, G. (2023). Has the COVID-19 pandemic affected the corporate financial performance? A case study of Slovak enterprises. Equilibrium. Quarterly Journal of Economics and Economic Policy, 18(4), 1133-1178.</t>
  </si>
  <si>
    <t>https://www.webofscience.com/wos/woscc/full-record/WOS:001148344200001</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</si>
  <si>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</si>
  <si>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Tran, V. H., Van Nguyen, D., Tran, M. M., &amp; Duong, K. D. (2023). Capital Structure and Profitability of Listed Firms in a Transition Market, Does Debt Maturity Matter?. </t>
    </r>
    <r>
      <rPr>
        <rFont val="Arial Narrow"/>
        <i/>
        <color theme="1"/>
        <sz val="10.0"/>
      </rPr>
      <t>Montenegrin Journal of Economics</t>
    </r>
    <r>
      <rPr>
        <rFont val="Arial Narrow"/>
        <color theme="1"/>
        <sz val="10.0"/>
      </rPr>
      <t>, </t>
    </r>
    <r>
      <rPr>
        <rFont val="Arial Narrow"/>
        <i/>
        <color theme="1"/>
        <sz val="10.0"/>
      </rPr>
      <t>19</t>
    </r>
    <r>
      <rPr>
        <rFont val="Arial Narrow"/>
        <color theme="1"/>
        <sz val="10.0"/>
      </rPr>
      <t>(1), 161-171.</t>
    </r>
  </si>
  <si>
    <t>https://www.webofscience.com/wos/woscc/full-record/WOS:001079597300014</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</si>
  <si>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</si>
  <si>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Özer, G., &amp; Merter, A. K. (2023, March). Audit committee financial expertise, tenure, and capital structure decisions, evidence from Turkey. In </t>
    </r>
    <r>
      <rPr>
        <rFont val="Arial Narrow"/>
        <i/>
        <color theme="1"/>
        <sz val="10.0"/>
      </rPr>
      <t>Global economic challenges: 6th international conference on banking and finance perspectives, Cuenca, Spain</t>
    </r>
    <r>
      <rPr>
        <rFont val="Arial Narrow"/>
        <color theme="1"/>
        <sz val="10.0"/>
      </rPr>
      <t> (pp. 55-66). Cham: Springer International Publishing.</t>
    </r>
  </si>
  <si>
    <t>https://www.scopus.com/record/display.uri?eid=2-s2.0-85151077021&amp;origin=resultslist&amp;sort=plf-f&amp;src=s&amp;sid=17b99b291ff2fd7fd29ff7f0c6493dff&amp;sot=b&amp;sdt=b&amp;s=TITLE%28Audit+Committee+Financial+Expertise%2C+Tenure%2C+and+Capital+Structure+Decisions%2C+Evidence+from+Turkey%29&amp;sl=84&amp;sessionSearchId=17b99b291ff2fd7fd29ff7f0c6493dff&amp;relpos=0</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</si>
  <si>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</si>
  <si>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Azahar, N. S., &amp; Uthamaputhran, S. (2023). The Effectuation Approach of Micro-enterprises in Malaysia: Conceptual Paper. In </t>
    </r>
    <r>
      <rPr>
        <rFont val="Arial Narrow"/>
        <i/>
        <color theme="1"/>
        <sz val="10.0"/>
      </rPr>
      <t>AI and Business, and Innovation Research: Understanding the Potential and Risks of AI for Modern Enterprises</t>
    </r>
    <r>
      <rPr>
        <rFont val="Arial Narrow"/>
        <color theme="1"/>
        <sz val="10.0"/>
      </rPr>
      <t> (pp. 419-430). Cham: Springer Nature Switzerland.</t>
    </r>
  </si>
  <si>
    <t>https://www.scopus.com/record/display.uri?eid=2-s2.0-85182485984&amp;origin=resultslist&amp;sort=plf-f&amp;src=s&amp;sid=ad50161da507aaa8ef4cb0f9add1cc0e&amp;sot=b&amp;sdt=b&amp;s=TITLE%28The+Effectuation+Approach+of+Micro-enterprises+in+Malaysia%3A+Conceptual+Paper.%29&amp;sl=84&amp;sessionSearchId=ad50161da507aaa8ef4cb0f9add1cc0e&amp;relpos=0</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</si>
  <si>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</si>
  <si>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Murugesan, T. K., &amp; Vidhya, S. (2023). Rational Influence of Debt Structure Patterns on Sustainable Profitability: A Pragmatic Evidence from Tata Steel. In </t>
    </r>
    <r>
      <rPr>
        <rFont val="Arial Narrow"/>
        <i/>
        <color theme="1"/>
        <sz val="10.0"/>
      </rPr>
      <t>Digital Transformation for Business Sustainability: Trends, Challenges and Opportunities</t>
    </r>
    <r>
      <rPr>
        <rFont val="Arial Narrow"/>
        <color theme="1"/>
        <sz val="10.0"/>
      </rPr>
      <t> (pp. 197-202). Singapore: Springer Nature Singapore.</t>
    </r>
  </si>
  <si>
    <t>https://link.springer.com/chapter/10.1007/978-981-99-7058-2_17</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</si>
  <si>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</si>
  <si>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Zhang, Y. (2023, August). Baidu’s Financial Competitiveness Research Based on DuPont Analysis Method. In </t>
    </r>
    <r>
      <rPr>
        <rFont val="Arial Narrow"/>
        <i/>
        <color theme="1"/>
        <sz val="10.0"/>
      </rPr>
      <t>International Conference on Economic Management and Green Development</t>
    </r>
    <r>
      <rPr>
        <rFont val="Arial Narrow"/>
        <color theme="1"/>
        <sz val="10.0"/>
      </rPr>
      <t> (pp. 738-751). Singapore: Springer Nature Singapore.</t>
    </r>
  </si>
  <si>
    <r>
      <rPr>
        <rFont val="Arial Narrow"/>
        <color theme="1"/>
        <sz val="10.0"/>
      </rPr>
      <t>(2015). Wealth, competitiveness, and intellectual capital–sources for economic development. </t>
    </r>
    <r>
      <rPr>
        <rFont val="Arial Narrow"/>
        <i/>
        <color theme="1"/>
        <sz val="10.0"/>
      </rPr>
      <t>Procedia Economics and Finance</t>
    </r>
    <r>
      <rPr>
        <rFont val="Arial Narrow"/>
        <color theme="1"/>
        <sz val="10.0"/>
      </rPr>
      <t>, </t>
    </r>
    <r>
      <rPr>
        <rFont val="Arial Narrow"/>
        <i/>
        <color theme="1"/>
        <sz val="10.0"/>
      </rPr>
      <t>27</t>
    </r>
    <r>
      <rPr>
        <rFont val="Arial Narrow"/>
        <color theme="1"/>
        <sz val="10.0"/>
      </rPr>
      <t>, 556-566.</t>
    </r>
  </si>
  <si>
    <t>Anielak-Sobczak, K. (2023). The potential of intellectual capital as a source of competitive advantage for banks using CART classification trees. Ekonomia i Prawo. Economics and Law, 22(3), 423-446.</t>
  </si>
  <si>
    <t>https://www.webofscience.com/wos/woscc/full-record/WOS:001103769200007</t>
  </si>
  <si>
    <r>
      <rPr>
        <rFont val="Arial Narrow"/>
        <color theme="1"/>
        <sz val="10.0"/>
      </rPr>
      <t>(2015). Wealth, competitiveness, and intellectual capital–sources for economic development. </t>
    </r>
    <r>
      <rPr>
        <rFont val="Arial Narrow"/>
        <i/>
        <color theme="1"/>
        <sz val="10.0"/>
      </rPr>
      <t>Procedia Economics and Finance</t>
    </r>
    <r>
      <rPr>
        <rFont val="Arial Narrow"/>
        <color theme="1"/>
        <sz val="10.0"/>
      </rPr>
      <t>, </t>
    </r>
    <r>
      <rPr>
        <rFont val="Arial Narrow"/>
        <i/>
        <color theme="1"/>
        <sz val="10.0"/>
      </rPr>
      <t>27</t>
    </r>
    <r>
      <rPr>
        <rFont val="Arial Narrow"/>
        <color theme="1"/>
        <sz val="10.0"/>
      </rPr>
      <t>, 556-566.</t>
    </r>
  </si>
  <si>
    <t>Ugarelli, L., &amp; Hopkins, R. (2023). The effects of emerging market traits on the relationship between intangible assets and company performance: evidence from a multi-level model. International Journal of Learning and Intellectual Capital, 20(4), 410-447.</t>
  </si>
  <si>
    <t>https://www.webofscience.com/wos/woscc/full-record/WOS:001030315200004</t>
  </si>
  <si>
    <r>
      <rPr>
        <rFont val="Arial Narrow"/>
        <color theme="1"/>
        <sz val="10.0"/>
      </rPr>
      <t>(2015). Wealth, competitiveness, and intellectual capital–sources for economic development. </t>
    </r>
    <r>
      <rPr>
        <rFont val="Arial Narrow"/>
        <i/>
        <color theme="1"/>
        <sz val="10.0"/>
      </rPr>
      <t>Procedia Economics and Finance</t>
    </r>
    <r>
      <rPr>
        <rFont val="Arial Narrow"/>
        <color theme="1"/>
        <sz val="10.0"/>
      </rPr>
      <t>, </t>
    </r>
    <r>
      <rPr>
        <rFont val="Arial Narrow"/>
        <i/>
        <color theme="1"/>
        <sz val="10.0"/>
      </rPr>
      <t>27</t>
    </r>
    <r>
      <rPr>
        <rFont val="Arial Narrow"/>
        <color theme="1"/>
        <sz val="10.0"/>
      </rPr>
      <t>, 556-566.</t>
    </r>
  </si>
  <si>
    <r>
      <rPr>
        <rFont val="Arial Narrow"/>
        <color theme="1"/>
        <sz val="10.0"/>
      </rPr>
      <t>Nguyen, N. T. (2023). The impact of intellectual capital on service firm financial performance in emerging countries: The case of Vietnam. </t>
    </r>
    <r>
      <rPr>
        <rFont val="Arial Narrow"/>
        <i/>
        <color theme="1"/>
        <sz val="10.0"/>
      </rPr>
      <t>Sustainability</t>
    </r>
    <r>
      <rPr>
        <rFont val="Arial Narrow"/>
        <color theme="1"/>
        <sz val="10.0"/>
      </rPr>
      <t>, </t>
    </r>
    <r>
      <rPr>
        <rFont val="Arial Narrow"/>
        <i/>
        <color theme="1"/>
        <sz val="10.0"/>
      </rPr>
      <t>15</t>
    </r>
    <r>
      <rPr>
        <rFont val="Arial Narrow"/>
        <color theme="1"/>
        <sz val="10.0"/>
      </rPr>
      <t>(9), 7332.</t>
    </r>
  </si>
  <si>
    <t>https://www.webofscience.com/wos/woscc/full-record/WOS:000988106300001</t>
  </si>
  <si>
    <r>
      <rPr>
        <rFont val="Arial Narrow"/>
        <color theme="1"/>
        <sz val="10.0"/>
      </rPr>
      <t>(2023). A Sectoral-Based Approach to the Link Between Financial Performance and Sustainability.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(1), 367-377.</t>
    </r>
  </si>
  <si>
    <t>Vasiu, D. E. (2023). Analysis of the Links Between ESG Performance and Liquidity Rates for the Companies Listed on the Emerging Markets in the European Union. Studies in Business and Economics, 18(3), 322-337.</t>
  </si>
  <si>
    <t>(2022). Exploring Romania’s Digital Gap-What is Under the Water, If this is Only the Tip of the Iceberg?. Studies in Business and Economics, 17(1), 312-322.</t>
  </si>
  <si>
    <t>García Zare, E. J., Soto Abanto, S. E., Rodriguez Paredes, N. P., Merino Salazar, T. D. R., Pagador Flores, S. E., Baldárrago Baldárrago, J. L., ... &amp; Mejía Pardo, P. I. (2023). Technological Devices and Digital Competences: A Look into the Digital Divides for University Continuity during the COVID-19 Pandemic. Sustainability, 15(11), 8494.</t>
  </si>
  <si>
    <t>https://www.webofscience.com/wos/woscc/full-record/WOS:001005575000001</t>
  </si>
  <si>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</si>
  <si>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t>Rad, D., Cuc, L. D., Lile, R., Cuc, P. N., Pantea, M. F., &amp; Anta, D. (2023). Suspiciousness and Fast and Slow Thinking Impact on Trust in Recommender Systems. In Proceedings of the International Conference on Business Excellence (Vol. 17, No. 1, pp. 1103-1118).</t>
  </si>
  <si>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</si>
  <si>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t>Bettinger, P., Merry, K., Fei, S., Weiskittel, A., &amp; Ma, Z. (2023). Usefulness and Need for Digital Technology to Assist Forest Management: Summary of Findings from a Survey of Registered Foresters. Journal of Forestry, 121(1), 1-11.</t>
  </si>
  <si>
    <t>https://www.webofscience.com/wos/woscc/full-record/WOS:000849752100001</t>
  </si>
  <si>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</si>
  <si>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r>
      <rPr>
        <rFont val="Arial Narrow"/>
        <color theme="1"/>
        <sz val="10.0"/>
      </rPr>
      <t>Gupta, U., &amp; Agarwal, B. (2023). The role of digital financial services on Indian MSMEs. </t>
    </r>
    <r>
      <rPr>
        <rFont val="Arial Narrow"/>
        <i/>
        <color theme="1"/>
        <sz val="10.0"/>
      </rPr>
      <t>Indian Journal of Finance</t>
    </r>
    <r>
      <rPr>
        <rFont val="Arial Narrow"/>
        <color theme="1"/>
        <sz val="10.0"/>
      </rPr>
      <t>, </t>
    </r>
    <r>
      <rPr>
        <rFont val="Arial Narrow"/>
        <i/>
        <color theme="1"/>
        <sz val="10.0"/>
      </rPr>
      <t>17</t>
    </r>
    <r>
      <rPr>
        <rFont val="Arial Narrow"/>
        <color theme="1"/>
        <sz val="10.0"/>
      </rPr>
      <t>(2), 08-26.</t>
    </r>
  </si>
  <si>
    <t>https://www.scopus.com/record/display.uri?eid=2-s2.0-85148866977&amp;origin=resultslist&amp;sort=plf-f&amp;src=s&amp;sid=17b99b291ff2fd7fd29ff7f0c6493dff&amp;sot=b&amp;sdt=b&amp;s=TITLE%28The+Role+of+Digital+Financial+Services+on+Indian+MSMEs%29&amp;sl=84&amp;sessionSearchId=17b99b291ff2fd7fd29ff7f0c6493dff&amp;relpos=0</t>
  </si>
  <si>
    <t>(2016). Some insights on the changing architecture of the world’s top 100 multinationals. Studies in Business and Economics, 11(3), 90-106.</t>
  </si>
  <si>
    <t>Chukwudumogu, C. (2023). Destination Taxation of Corporate Income and the Emerging Implications.</t>
  </si>
  <si>
    <t>https://www.webofscience.com/wos/woscc/full-record/WOS:001162650400003</t>
  </si>
  <si>
    <t>(2019). Relevance of Big Data for Business and Management. Exploratory Insights (Part II). Studies in Business and Economics, 14(1), 169-180.</t>
  </si>
  <si>
    <t>Abbas, S. W., Hamid, M., Alkanhel, R., &amp; Abdallah, H. A. (2023). Official Statistics and Big Data Processing with Artificial Intelligence: Capacity Indicators for Public Sector Organizations. Systems, 11(8), 424.</t>
  </si>
  <si>
    <t>https://www.webofscience.com/wos/woscc/full-record/WOS:001057026500001</t>
  </si>
  <si>
    <t>(2017). The directive 2014/95/EU–Is there a “New” beginning for CSR in Romania?. Studies in Business and Economics, 12(1), 141-147.</t>
  </si>
  <si>
    <t>Al-Dosari, M., Marques, A., &amp; Fairbrass, J. (2023, April). The effect of the EU’s directive on non-financial disclosures of the oil and gas industry. In Accounting Forum (Vol. 47, No. 2, pp. 166-197). Routledge.</t>
  </si>
  <si>
    <t>https://www.webofscience.com/wos/woscc/full-record/WOS:000981306400001</t>
  </si>
  <si>
    <t>Matos de Oliveira, A. L. (2023). Exploring the Links Between Corruption and Human Rights Violations with a Focus on the Private Sector. Journal of Human Rights and Social Work, 8(1), 51-56.</t>
  </si>
  <si>
    <t>https://www.webofscience.com/wos/woscc/full-record/WOS:000840299000001</t>
  </si>
  <si>
    <t>Okręglicka, M. (Czestochowa University of Technology, Poland), Gorzeń-Mitka, I. (Czestochowa University of Technology, Poland), &amp; Ogrean, C. (ULBS)</t>
  </si>
  <si>
    <r>
      <rPr>
        <rFont val="Arial Narrow"/>
        <color theme="1"/>
        <sz val="10.0"/>
      </rPr>
      <t>(2015). Management challenges in the context of a complex view-SMEs perspective. </t>
    </r>
    <r>
      <rPr>
        <rFont val="Arial Narrow"/>
        <i/>
        <color theme="1"/>
        <sz val="10.0"/>
      </rPr>
      <t>Procedia Economics and Finance</t>
    </r>
    <r>
      <rPr>
        <rFont val="Arial Narrow"/>
        <color theme="1"/>
        <sz val="10.0"/>
      </rPr>
      <t>, </t>
    </r>
    <r>
      <rPr>
        <rFont val="Arial Narrow"/>
        <i/>
        <color theme="1"/>
        <sz val="10.0"/>
      </rPr>
      <t>34</t>
    </r>
    <r>
      <rPr>
        <rFont val="Arial Narrow"/>
        <color theme="1"/>
        <sz val="10.0"/>
      </rPr>
      <t>, 445-452.</t>
    </r>
  </si>
  <si>
    <t>Andrade, J., Franco, M., &amp; Mendes, L. (2023). Facilitating and inhibiting effects of organisational ambidexterity in SME: An analysis centred on SME characteristics. Journal of the Knowledge Economy, 14(1), 35-64.</t>
  </si>
  <si>
    <t>https://www.webofscience.com/wos/woscc/full-record/WOS:000740143600002</t>
  </si>
  <si>
    <r>
      <rPr>
        <rFont val="Arial Narrow"/>
        <color theme="1"/>
        <sz val="10.0"/>
      </rPr>
      <t>(2015). Management challenges in the context of a complex view-SMEs perspective. </t>
    </r>
    <r>
      <rPr>
        <rFont val="Arial Narrow"/>
        <i/>
        <color theme="1"/>
        <sz val="10.0"/>
      </rPr>
      <t>Procedia Economics and Finance</t>
    </r>
    <r>
      <rPr>
        <rFont val="Arial Narrow"/>
        <color theme="1"/>
        <sz val="10.0"/>
      </rPr>
      <t>, </t>
    </r>
    <r>
      <rPr>
        <rFont val="Arial Narrow"/>
        <i/>
        <color theme="1"/>
        <sz val="10.0"/>
      </rPr>
      <t>34</t>
    </r>
    <r>
      <rPr>
        <rFont val="Arial Narrow"/>
        <color theme="1"/>
        <sz val="10.0"/>
      </rPr>
      <t>, 445-452.</t>
    </r>
  </si>
  <si>
    <r>
      <rPr>
        <rFont val="Arial Narrow"/>
        <color theme="1"/>
        <sz val="10.0"/>
      </rPr>
      <t>Gupta, U., &amp; Agarwal, B. (2023). The role of digital financial services on Indian MSMEs. </t>
    </r>
    <r>
      <rPr>
        <rFont val="Arial Narrow"/>
        <i/>
        <color theme="1"/>
        <sz val="10.0"/>
      </rPr>
      <t>Indian Journal of Finance</t>
    </r>
    <r>
      <rPr>
        <rFont val="Arial Narrow"/>
        <color theme="1"/>
        <sz val="10.0"/>
      </rPr>
      <t>, </t>
    </r>
    <r>
      <rPr>
        <rFont val="Arial Narrow"/>
        <i/>
        <color theme="1"/>
        <sz val="10.0"/>
      </rPr>
      <t>17</t>
    </r>
    <r>
      <rPr>
        <rFont val="Arial Narrow"/>
        <color theme="1"/>
        <sz val="10.0"/>
      </rPr>
      <t>(2), 08-26.</t>
    </r>
  </si>
  <si>
    <t>https://www.scopus.com/record/display.uri?eid=2-s2.0-85148866977&amp;origin=resultslist&amp;sort=plf-f&amp;src=s&amp;nlo=&amp;nlr=&amp;nls=&amp;citedAuthorId=24833533600&amp;imp=t&amp;sid=436dede69511e6d1c052044b99cfc97c&amp;sot=cite&amp;sdt=cite&amp;cluster=scopubyr%2c%222023%22%2ct&amp;sl=0&amp;relpos=28&amp;citeCnt=2&amp;searchTerm=</t>
  </si>
  <si>
    <r>
      <rPr>
        <rFont val="Arial Narrow"/>
        <color theme="1"/>
        <sz val="10.0"/>
      </rPr>
      <t>(2015). Management challenges in the context of a complex view-SMEs perspective. </t>
    </r>
    <r>
      <rPr>
        <rFont val="Arial Narrow"/>
        <i/>
        <color theme="1"/>
        <sz val="10.0"/>
      </rPr>
      <t>Procedia Economics and Finance</t>
    </r>
    <r>
      <rPr>
        <rFont val="Arial Narrow"/>
        <color theme="1"/>
        <sz val="10.0"/>
      </rPr>
      <t>, </t>
    </r>
    <r>
      <rPr>
        <rFont val="Arial Narrow"/>
        <i/>
        <color theme="1"/>
        <sz val="10.0"/>
      </rPr>
      <t>34</t>
    </r>
    <r>
      <rPr>
        <rFont val="Arial Narrow"/>
        <color theme="1"/>
        <sz val="10.0"/>
      </rPr>
      <t>, 445-452.</t>
    </r>
  </si>
  <si>
    <r>
      <rPr>
        <rFont val="Arial Narrow"/>
        <color theme="1"/>
        <sz val="10.0"/>
      </rPr>
      <t>Panya, F. (2023). Paternalism as a positive way of HRM in MSMEs during the COVID-19 pandemic. </t>
    </r>
    <r>
      <rPr>
        <rFont val="Arial Narrow"/>
        <i/>
        <color theme="1"/>
        <sz val="10.0"/>
      </rPr>
      <t>Employee Relations</t>
    </r>
    <r>
      <rPr>
        <rFont val="Arial Narrow"/>
        <color theme="1"/>
        <sz val="10.0"/>
      </rPr>
      <t>, </t>
    </r>
    <r>
      <rPr>
        <rFont val="Arial Narrow"/>
        <i/>
        <color theme="1"/>
        <sz val="10.0"/>
      </rPr>
      <t>46</t>
    </r>
    <r>
      <rPr>
        <rFont val="Arial Narrow"/>
        <color theme="1"/>
        <sz val="10.0"/>
      </rPr>
      <t>(1), 147-169.</t>
    </r>
  </si>
  <si>
    <t>https://www.webofscience.com/wos/woscc/full-record/WOS:001109508400001</t>
  </si>
  <si>
    <r>
      <rPr>
        <rFont val="Arial Narrow"/>
        <color theme="1"/>
        <sz val="10.0"/>
      </rPr>
      <t>(2019). Some insights on the world’s most innovative companies and their defining characteristics. </t>
    </r>
    <r>
      <rPr>
        <rFont val="Arial Narrow"/>
        <i/>
        <color theme="1"/>
        <sz val="10.0"/>
      </rPr>
      <t>Studies in Business and Economics</t>
    </r>
    <r>
      <rPr>
        <rFont val="Arial Narrow"/>
        <color theme="1"/>
        <sz val="10.0"/>
      </rPr>
      <t>, </t>
    </r>
    <r>
      <rPr>
        <rFont val="Arial Narrow"/>
        <i/>
        <color theme="1"/>
        <sz val="10.0"/>
      </rPr>
      <t>14</t>
    </r>
    <r>
      <rPr>
        <rFont val="Arial Narrow"/>
        <color theme="1"/>
        <sz val="10.0"/>
      </rPr>
      <t>(2), 88-104.</t>
    </r>
  </si>
  <si>
    <r>
      <rPr>
        <rFont val="Arial Narrow"/>
        <color theme="1"/>
        <sz val="10.0"/>
      </rPr>
      <t>da Silva Gumieiro, D., &amp; Sartori, R. (2023). Método e ferramentas para gestão da inovação em PMEs. </t>
    </r>
    <r>
      <rPr>
        <rFont val="Arial Narrow"/>
        <i/>
        <color theme="1"/>
        <sz val="10.0"/>
      </rPr>
      <t>Revista Tecnologia e Sociedade</t>
    </r>
    <r>
      <rPr>
        <rFont val="Arial Narrow"/>
        <color theme="1"/>
        <sz val="10.0"/>
      </rPr>
      <t>, </t>
    </r>
    <r>
      <rPr>
        <rFont val="Arial Narrow"/>
        <i/>
        <color theme="1"/>
        <sz val="10.0"/>
      </rPr>
      <t>19</t>
    </r>
    <r>
      <rPr>
        <rFont val="Arial Narrow"/>
        <color theme="1"/>
        <sz val="10.0"/>
      </rPr>
      <t>(58), 173-190.</t>
    </r>
  </si>
  <si>
    <t>https://www.webofscience.com/wos/woscc/full-record/WOS:001124963600011</t>
  </si>
  <si>
    <r>
      <rPr>
        <rFont val="Arial Narrow"/>
        <color theme="1"/>
        <sz val="10.0"/>
      </rPr>
      <t>(2019). Ambidexterity–a new paradigm for organizations facing complexity. </t>
    </r>
    <r>
      <rPr>
        <rFont val="Arial Narrow"/>
        <i/>
        <color theme="1"/>
        <sz val="10.0"/>
      </rPr>
      <t>Studies in Business and Economics</t>
    </r>
    <r>
      <rPr>
        <rFont val="Arial Narrow"/>
        <color theme="1"/>
        <sz val="10.0"/>
      </rPr>
      <t>, </t>
    </r>
    <r>
      <rPr>
        <rFont val="Arial Narrow"/>
        <i/>
        <color theme="1"/>
        <sz val="10.0"/>
      </rPr>
      <t>14</t>
    </r>
    <r>
      <rPr>
        <rFont val="Arial Narrow"/>
        <color theme="1"/>
        <sz val="10.0"/>
      </rPr>
      <t>(3), 145-159.</t>
    </r>
  </si>
  <si>
    <r>
      <rPr>
        <rFont val="Arial Narrow"/>
        <color theme="1"/>
        <sz val="10.0"/>
      </rPr>
      <t>Schindler, J. (2023). 4. Disruptive innovation in family firms: a systematic literature review. </t>
    </r>
    <r>
      <rPr>
        <rFont val="Arial Narrow"/>
        <i/>
        <color theme="1"/>
        <sz val="10.0"/>
      </rPr>
      <t>Research Handbook on Entrepreneurship and Innovation in Family Firms</t>
    </r>
    <r>
      <rPr>
        <rFont val="Arial Narrow"/>
        <color theme="1"/>
        <sz val="10.0"/>
      </rPr>
      <t>, 60.</t>
    </r>
  </si>
  <si>
    <t>https://www.scopus.com/record/display.uri?eid=2-s2.0-85161270032&amp;origin=resultslist&amp;sort=plf-f&amp;src=s&amp;citedAuthorId=24833533600&amp;imp=t&amp;sid=436dede69511e6d1c052044b99cfc97c&amp;sot=cite&amp;sdt=cite&amp;cluster=scopubyr%2c%222023%22%2ct&amp;sl=0&amp;pubStartYear=2008&amp;pubEndYear=2024&amp;relpos=19&amp;citeCnt=1&amp;searchTerm=</t>
  </si>
  <si>
    <r>
      <rPr>
        <rFont val="Arial Narrow"/>
        <color theme="1"/>
        <sz val="10.0"/>
      </rPr>
      <t>(2019). Ambidexterity–a new paradigm for organizations facing complexity. </t>
    </r>
    <r>
      <rPr>
        <rFont val="Arial Narrow"/>
        <i/>
        <color theme="1"/>
        <sz val="10.0"/>
      </rPr>
      <t>Studies in Business and Economics</t>
    </r>
    <r>
      <rPr>
        <rFont val="Arial Narrow"/>
        <color theme="1"/>
        <sz val="10.0"/>
      </rPr>
      <t>, </t>
    </r>
    <r>
      <rPr>
        <rFont val="Arial Narrow"/>
        <i/>
        <color theme="1"/>
        <sz val="10.0"/>
      </rPr>
      <t>14</t>
    </r>
    <r>
      <rPr>
        <rFont val="Arial Narrow"/>
        <color theme="1"/>
        <sz val="10.0"/>
      </rPr>
      <t>(3), 145-159.</t>
    </r>
  </si>
  <si>
    <t>Gayed, S., &amp; El Ebrashi, R. (2022). Fostering firm resilience through organizational ambidexterity capability and resource availability: amid the COVID-19 outbreak. International Journal of Organizational Analysis, 31(1), 253-275.</t>
  </si>
  <si>
    <t>https://www.scopus.com/record/display.uri?eid=2-s2.0-85129316315&amp;origin=resultslist&amp;sort=plf-f&amp;src=s&amp;nlo=&amp;nlr=&amp;nls=&amp;citedAuthorId=24833533600&amp;imp=t&amp;sid=436dede69511e6d1c052044b99cfc97c&amp;sot=cite&amp;sdt=cite&amp;cluster=scopubyr%2c%222023%22%2ct&amp;sl=0&amp;relpos=21&amp;citeCnt=8&amp;searchTerm=</t>
  </si>
  <si>
    <r>
      <rPr>
        <rFont val="Arial Narrow"/>
        <color theme="1"/>
        <sz val="10.0"/>
      </rPr>
      <t>(2014). Perceptions on the strategic value of corporate social responsibility—Some insights from global rankings. </t>
    </r>
    <r>
      <rPr>
        <rFont val="Arial Narrow"/>
        <i/>
        <color theme="1"/>
        <sz val="10.0"/>
      </rPr>
      <t>J. Int. Stud</t>
    </r>
    <r>
      <rPr>
        <rFont val="Arial Narrow"/>
        <color theme="1"/>
        <sz val="10.0"/>
      </rPr>
      <t>, </t>
    </r>
    <r>
      <rPr>
        <rFont val="Arial Narrow"/>
        <i/>
        <color theme="1"/>
        <sz val="10.0"/>
      </rPr>
      <t>7</t>
    </r>
    <r>
      <rPr>
        <rFont val="Arial Narrow"/>
        <color theme="1"/>
        <sz val="10.0"/>
      </rPr>
      <t>, 128-140.</t>
    </r>
  </si>
  <si>
    <t>Us, Y., Pimonenko, T., &amp; Lyulyov, O. (2023). Corporate social responsibility and renewable energy development for the green brand within SDGs: A meta-analytic review. Energies, 16(5), 2335.</t>
  </si>
  <si>
    <t>https://www.scopus.com/record/display.uri?eid=2-s2.0-85149786149&amp;origin=resultslist&amp;sort=plf-f&amp;src=s&amp;nlo=&amp;nlr=&amp;nls=&amp;citedAuthorId=24833533600&amp;imp=t&amp;sid=436dede69511e6d1c052044b99cfc97c&amp;sot=cite&amp;sdt=cite&amp;cluster=scopubyr%2c%222023%22%2ct&amp;sl=0&amp;relpos=20&amp;citeCnt=18&amp;searchTerm=</t>
  </si>
  <si>
    <t>Lunguleac-Bardasuc, L. (Malaga Univ., Spain); Budac, C. (ULBS); Ogrean, C. (ULBS)</t>
  </si>
  <si>
    <r>
      <rPr>
        <rFont val="Arial Narrow"/>
        <color theme="1"/>
        <sz val="10.0"/>
      </rPr>
      <t>(2020). Interplays Between Corporate Reputation And Media–A Bibliometric Analysis.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(3), 45-60.</t>
    </r>
  </si>
  <si>
    <t>Mohd Sofian, F. N. R., Abdullah, K. H., &amp; Mohd-Sabrun, I. (2023). Research on corporate reputation: A bibliometric review of 43 years (1977− 2020). International Journal of Information Science and Management (IJISM), 21(2), 31-54.</t>
  </si>
  <si>
    <t>https://www.scopus.com/record/display.uri?eid=2-s2.0-85163054596&amp;origin=resultslist&amp;sort=plf-f&amp;src=s&amp;nlo=&amp;nlr=&amp;nls=&amp;citedAuthorId=24833533600&amp;imp=t&amp;sid=436dede69511e6d1c052044b99cfc97c&amp;sot=cite&amp;sdt=cite&amp;cluster=scopubyr%2c%222023%22%2ct&amp;sl=0&amp;relpos=24&amp;citeCnt=3&amp;searchTerm=</t>
  </si>
  <si>
    <t>Herciu, M. (ULBS), Ogrean, C. (ULBS), &amp; Belascu, L. (ULBS)</t>
  </si>
  <si>
    <r>
      <rPr>
        <rFont val="Arial Narrow"/>
        <color theme="1"/>
        <sz val="10.0"/>
      </rPr>
      <t>(2012). Leveraging tangible and intangible assets by using a possible firm competitiveness index. </t>
    </r>
    <r>
      <rPr>
        <rFont val="Arial Narrow"/>
        <i/>
        <color theme="1"/>
        <sz val="10.0"/>
      </rPr>
      <t>Global business and economics review</t>
    </r>
    <r>
      <rPr>
        <rFont val="Arial Narrow"/>
        <color theme="1"/>
        <sz val="10.0"/>
      </rPr>
      <t>, </t>
    </r>
    <r>
      <rPr>
        <rFont val="Arial Narrow"/>
        <i/>
        <color theme="1"/>
        <sz val="10.0"/>
      </rPr>
      <t>14</t>
    </r>
    <r>
      <rPr>
        <rFont val="Arial Narrow"/>
        <color theme="1"/>
        <sz val="10.0"/>
      </rPr>
      <t>(1-2), 115-124.</t>
    </r>
  </si>
  <si>
    <r>
      <rPr>
        <rFont val="Arial Narrow"/>
        <color theme="1"/>
        <sz val="10.0"/>
      </rPr>
      <t>Derkacz, A. J., Dudziak, A., Stopka, O., &amp; Stopková, M. (2023). Profitability Determinants of Transport Service and Warehouse Enterprises: A Case Study from Poland. </t>
    </r>
    <r>
      <rPr>
        <rFont val="Arial Narrow"/>
        <i/>
        <color theme="1"/>
        <sz val="10.0"/>
      </rPr>
      <t>Periodica Polytechnica Transportation Engineering</t>
    </r>
    <r>
      <rPr>
        <rFont val="Arial Narrow"/>
        <color theme="1"/>
        <sz val="10.0"/>
      </rPr>
      <t>, </t>
    </r>
    <r>
      <rPr>
        <rFont val="Arial Narrow"/>
        <i/>
        <color theme="1"/>
        <sz val="10.0"/>
      </rPr>
      <t>51</t>
    </r>
    <r>
      <rPr>
        <rFont val="Arial Narrow"/>
        <color theme="1"/>
        <sz val="10.0"/>
      </rPr>
      <t>(3), 275-286.</t>
    </r>
  </si>
  <si>
    <t>https://www.scopus.com/record/display.uri?eid=2-s2.0-85162125684&amp;origin=resultslist&amp;sort=plf-f&amp;src=s&amp;nlo=&amp;nlr=&amp;nls=&amp;citedAuthorId=24833533600&amp;imp=t&amp;sid=436dede69511e6d1c052044b99cfc97c&amp;sot=cite&amp;sdt=cite&amp;cluster=scopubyr%2c%222023%22%2ct&amp;sl=0&amp;relpos=25&amp;citeCnt=0&amp;searchTerm=</t>
  </si>
  <si>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</si>
  <si>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t>De Cristofaro, T., Liberatore, L., Casolani, N., &amp; Nissi, E. (2023). Performance analysis and clustering of Italian SA8000-certified food and beverages companies. British Food Journal, 125(4), 1404-1419.</t>
  </si>
  <si>
    <t>https://www.scopus.com/record/display.uri?eid=2-s2.0-85135556632&amp;origin=resultslist&amp;sort=plf-f&amp;src=s&amp;sid=bf001a16d47735aed8b7a4beb85929b5&amp;sot=b&amp;sdt=b&amp;s=TITLE-ABS-KEY%28Performance+analysis+and+clustering+of+Italian+SA8000-certified+food+and+beverages+companies%29&amp;sl=107&amp;sessionSearchId=bf001a16d47735aed8b7a4beb85929b5&amp;relpos=0</t>
  </si>
  <si>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</si>
  <si>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Zhang, Y. (2023, August). Baidu’s Financial Competitiveness Research Based on DuPont Analysis Method. In </t>
    </r>
    <r>
      <rPr>
        <rFont val="Arial Narrow"/>
        <i/>
        <color theme="1"/>
        <sz val="10.0"/>
      </rPr>
      <t>International Conference on Economic Management and Green Development</t>
    </r>
    <r>
      <rPr>
        <rFont val="Arial Narrow"/>
        <color theme="1"/>
        <sz val="10.0"/>
      </rPr>
      <t> (pp. 738-751). Singapore: Springer Nature Singapore.</t>
    </r>
  </si>
  <si>
    <t>Lunguleac-Bardasuc, L. (University of Malaga, Spain), Budac, C. (ULBS), &amp; Ogrean, C. (ULBS)</t>
  </si>
  <si>
    <r>
      <rPr>
        <rFont val="Arial Narrow"/>
        <color theme="1"/>
        <sz val="10.0"/>
      </rPr>
      <t>(2021). Study on the Reputation of the (MASS) Media in Romania. </t>
    </r>
    <r>
      <rPr>
        <rFont val="Arial Narrow"/>
        <i/>
        <color theme="1"/>
        <sz val="10.0"/>
      </rPr>
      <t>Studies in Business and Economics</t>
    </r>
    <r>
      <rPr>
        <rFont val="Arial Narrow"/>
        <color theme="1"/>
        <sz val="10.0"/>
      </rPr>
      <t>, </t>
    </r>
    <r>
      <rPr>
        <rFont val="Arial Narrow"/>
        <i/>
        <color theme="1"/>
        <sz val="10.0"/>
      </rPr>
      <t>16</t>
    </r>
    <r>
      <rPr>
        <rFont val="Arial Narrow"/>
        <color theme="1"/>
        <sz val="10.0"/>
      </rPr>
      <t>(1), 120-135.</t>
    </r>
  </si>
  <si>
    <r>
      <rPr>
        <rFont val="Arial Narrow"/>
        <color theme="1"/>
        <sz val="10.0"/>
      </rPr>
      <t>Ioniță, E. A. (2023). Mass-Media as a Civil-Democratic Oversight Mechanism in Romania. </t>
    </r>
    <r>
      <rPr>
        <rFont val="Arial Narrow"/>
        <i/>
        <color theme="1"/>
        <sz val="10.0"/>
      </rPr>
      <t>Europolity-Continuity and Change in European Governance</t>
    </r>
    <r>
      <rPr>
        <rFont val="Arial Narrow"/>
        <color theme="1"/>
        <sz val="10.0"/>
      </rPr>
      <t>, </t>
    </r>
    <r>
      <rPr>
        <rFont val="Arial Narrow"/>
        <i/>
        <color theme="1"/>
        <sz val="10.0"/>
      </rPr>
      <t>17</t>
    </r>
    <r>
      <rPr>
        <rFont val="Arial Narrow"/>
        <color theme="1"/>
        <sz val="10.0"/>
      </rPr>
      <t>(1), 99-121.</t>
    </r>
  </si>
  <si>
    <t>https://www.webofscience.com/wos/woscc/full-record/WOS:001036794600005</t>
  </si>
  <si>
    <r>
      <rPr>
        <rFont val="Arial Narrow"/>
        <color theme="1"/>
        <sz val="10.0"/>
      </rPr>
      <t>(2018). Relevance Of Big Data For Business And Management. Exploratory Insights (Part I). </t>
    </r>
    <r>
      <rPr>
        <rFont val="Arial Narrow"/>
        <i/>
        <color theme="1"/>
        <sz val="10.0"/>
      </rPr>
      <t>Studies in Business and Economics no</t>
    </r>
    <r>
      <rPr>
        <rFont val="Arial Narrow"/>
        <color theme="1"/>
        <sz val="10.0"/>
      </rPr>
      <t>, </t>
    </r>
    <r>
      <rPr>
        <rFont val="Arial Narrow"/>
        <i/>
        <color theme="1"/>
        <sz val="10.0"/>
      </rPr>
      <t>13</t>
    </r>
    <r>
      <rPr>
        <rFont val="Arial Narrow"/>
        <color theme="1"/>
        <sz val="10.0"/>
      </rPr>
      <t>, 2.</t>
    </r>
  </si>
  <si>
    <r>
      <rPr>
        <rFont val="Arial Narrow"/>
        <color theme="1"/>
        <sz val="10.0"/>
      </rPr>
      <t>Menne, F., Hasiara, L. O., Setiawan, A., Palisuri, P., Tenrigau, A. M., Waspada, W., ... &amp; Nurhilalia, N. (2023). Sharia Accounting Model in the Perspective of Financial Innovation. </t>
    </r>
    <r>
      <rPr>
        <rFont val="Arial Narrow"/>
        <i/>
        <color theme="1"/>
        <sz val="10.0"/>
      </rPr>
      <t>Journal of Open Innovation: Technology, Market, and Complexity</t>
    </r>
    <r>
      <rPr>
        <rFont val="Arial Narrow"/>
        <color theme="1"/>
        <sz val="10.0"/>
      </rPr>
      <t>, 100176.</t>
    </r>
  </si>
  <si>
    <t>https://www.scopus.com/record/display.uri?eid=2-s2.0-85183689322&amp;origin=resultslist&amp;sort=plf-f&amp;src=s&amp;sid=17b99b291ff2fd7fd29ff7f0c6493dff&amp;sot=b&amp;sdt=b&amp;s=TITLE%28Sharia+accounting+model+in+the+perspective+of+financial+innovation%29&amp;sl=84&amp;sessionSearchId=17b99b291ff2fd7fd29ff7f0c6493dff&amp;relpos=0</t>
  </si>
  <si>
    <r>
      <rPr>
        <rFont val="Arial Narrow"/>
        <color theme="1"/>
        <sz val="10.0"/>
      </rPr>
      <t>(2018). INTEGRATING RESILIENCE AND SUSTAINABILITY INTO THE CORE ORGANIZATIONAL STRATEGY–IS IT POSSIBLE OR IMPERATIVE?. </t>
    </r>
    <r>
      <rPr>
        <rFont val="Arial Narrow"/>
        <i/>
        <color theme="1"/>
        <sz val="10.0"/>
      </rPr>
      <t>Economic and Social Development: Book of Proceedings</t>
    </r>
    <r>
      <rPr>
        <rFont val="Arial Narrow"/>
        <color theme="1"/>
        <sz val="10.0"/>
      </rPr>
      <t>, 526-536.</t>
    </r>
  </si>
  <si>
    <r>
      <rPr>
        <rFont val="Arial Narrow"/>
        <color theme="1"/>
        <sz val="10.0"/>
      </rPr>
      <t>Marquez-Tejon, J., Jimenez-Partearroyo, M., &amp; Benito-Osorio, D. (2023). Integrated security management model: a proposal applied to organisational resilience. </t>
    </r>
    <r>
      <rPr>
        <rFont val="Arial Narrow"/>
        <i/>
        <color theme="1"/>
        <sz val="10.0"/>
      </rPr>
      <t>Security Journal</t>
    </r>
    <r>
      <rPr>
        <rFont val="Arial Narrow"/>
        <color theme="1"/>
        <sz val="10.0"/>
      </rPr>
      <t>, 1-24.</t>
    </r>
  </si>
  <si>
    <t>https://www.scopus.com/record/display.uri?eid=2-s2.0-85160861563&amp;origin=resultslist&amp;sort=plf-f&amp;src=s&amp;sid=17b99b291ff2fd7fd29ff7f0c6493dff&amp;sot=b&amp;sdt=b&amp;s=TITLE%28Integrated+security+management+model%3A+a+proposal+applied+to+organisational+resilience%29&amp;sl=84&amp;sessionSearchId=17b99b291ff2fd7fd29ff7f0c6493dff&amp;relpos=0</t>
  </si>
  <si>
    <r>
      <rPr>
        <rFont val="Arial Narrow"/>
        <color theme="1"/>
        <sz val="10.0"/>
      </rPr>
      <t>(2018). INTEGRATING RESILIENCE AND SUSTAINABILITY INTO THE CORE ORGANIZATIONAL STRATEGY–IS IT POSSIBLE OR IMPERATIVE?. </t>
    </r>
    <r>
      <rPr>
        <rFont val="Arial Narrow"/>
        <i/>
        <color theme="1"/>
        <sz val="10.0"/>
      </rPr>
      <t>Economic and Social Development: Book of Proceedings</t>
    </r>
    <r>
      <rPr>
        <rFont val="Arial Narrow"/>
        <color theme="1"/>
        <sz val="10.0"/>
      </rPr>
      <t>, 526-536.</t>
    </r>
  </si>
  <si>
    <r>
      <rPr>
        <rFont val="Arial Narrow"/>
        <color theme="1"/>
        <sz val="10.0"/>
      </rPr>
      <t>Badea, D., &amp; Ranf, D. E. (2023). Challenges of post-pandemic urban resilience management.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(1), 37-53.</t>
    </r>
  </si>
  <si>
    <t>https://www.webofscience.com/wos/woscc/full-record/WOS:000988904900002</t>
  </si>
  <si>
    <r>
      <rPr>
        <rFont val="Arial Narrow"/>
        <color theme="1"/>
        <sz val="10.0"/>
      </rPr>
      <t>(2018). Sustainable innovation as competitive advantage in the era of sustainability. In </t>
    </r>
    <r>
      <rPr>
        <rFont val="Arial Narrow"/>
        <i/>
        <color theme="1"/>
        <sz val="10.0"/>
      </rPr>
      <t>Innovative Business Development—A Global Perspective: 25th International Economic Conference of Sibiu (IECS 2018) 25</t>
    </r>
    <r>
      <rPr>
        <rFont val="Arial Narrow"/>
        <color theme="1"/>
        <sz val="10.0"/>
      </rPr>
      <t> (pp. 251-265). Springer International Publishing.</t>
    </r>
  </si>
  <si>
    <r>
      <rPr>
        <rFont val="Arial Narrow"/>
        <color theme="1"/>
        <sz val="10.0"/>
      </rPr>
      <t>dos Santos, C. F., de Freitas Rocha Loures, E., &amp; Santos, E. A. P. (2023, June). The Perception of Sustainability in an Ethernet Network Cable: A Qualitative Analysis Using the AHP Method. In </t>
    </r>
    <r>
      <rPr>
        <rFont val="Arial Narrow"/>
        <i/>
        <color theme="1"/>
        <sz val="10.0"/>
      </rPr>
      <t>International Conference on Flexible Automation and Intelligent Manufacturing</t>
    </r>
    <r>
      <rPr>
        <rFont val="Arial Narrow"/>
        <color theme="1"/>
        <sz val="10.0"/>
      </rPr>
      <t> (pp. 859-867). Cham: Springer Nature Switzerland.</t>
    </r>
  </si>
  <si>
    <t>https://www.scopus.com/record/display.uri?eid=2-s2.0-85172724351&amp;origin=resultslist&amp;sort=plf-f&amp;src=s&amp;sid=17b99b291ff2fd7fd29ff7f0c6493dff&amp;sot=b&amp;sdt=b&amp;s=TITLE%28The+Perception+of+Sustainability+in+an+Ethernet+Network+Cable%3A+A+Qualitative+Analysis+Using+the+AHP+Method%29&amp;sl=84&amp;sessionSearchId=17b99b291ff2fd7fd29ff7f0c6493dff&amp;relpos=0</t>
  </si>
  <si>
    <r>
      <rPr>
        <rFont val="Arial Narrow"/>
        <color theme="1"/>
        <sz val="10.0"/>
      </rPr>
      <t>(2013). THE COMPLEX, YET SMALL WORLD OF GLOBAL MULTINATIONALS-INSIGHTS ON SOME APPARENT PARADOXES. </t>
    </r>
    <r>
      <rPr>
        <rFont val="Arial Narrow"/>
        <i/>
        <color theme="1"/>
        <sz val="10.0"/>
      </rPr>
      <t>Studies in Business &amp; Economics</t>
    </r>
    <r>
      <rPr>
        <rFont val="Arial Narrow"/>
        <color theme="1"/>
        <sz val="10.0"/>
      </rPr>
      <t>, </t>
    </r>
    <r>
      <rPr>
        <rFont val="Arial Narrow"/>
        <i/>
        <color theme="1"/>
        <sz val="10.0"/>
      </rPr>
      <t>8</t>
    </r>
    <r>
      <rPr>
        <rFont val="Arial Narrow"/>
        <color theme="1"/>
        <sz val="10.0"/>
      </rPr>
      <t>(2).</t>
    </r>
  </si>
  <si>
    <r>
      <rPr>
        <rFont val="Arial Narrow"/>
        <color theme="1"/>
        <sz val="10.0"/>
      </rPr>
      <t>Atkinson, D. (2023). </t>
    </r>
    <r>
      <rPr>
        <rFont val="Arial Narrow"/>
        <i/>
        <color theme="1"/>
        <sz val="10.0"/>
      </rPr>
      <t>Reimagining Capitalism: Applying Negative Dialectics for a Better Future</t>
    </r>
    <r>
      <rPr>
        <rFont val="Arial Narrow"/>
        <color theme="1"/>
        <sz val="10.0"/>
      </rPr>
      <t>. Vernon Press.</t>
    </r>
  </si>
  <si>
    <t>https://www.webofscience.com/wos/woscc/full-record/WOS:001143101400001</t>
  </si>
  <si>
    <r>
      <rPr>
        <rFont val="Arial Narrow"/>
        <color theme="1"/>
        <sz val="10.0"/>
      </rPr>
      <t>(2010). CHANGING THE PATTERNS OF THE GLOBAL ECONOMY-THE EMERGENCE AND EVOLUTION OF THE BRIC COUNTRIES. </t>
    </r>
    <r>
      <rPr>
        <rFont val="Arial Narrow"/>
        <i/>
        <color theme="1"/>
        <sz val="10.0"/>
      </rPr>
      <t>Studies in Business &amp; Economics</t>
    </r>
    <r>
      <rPr>
        <rFont val="Arial Narrow"/>
        <color theme="1"/>
        <sz val="10.0"/>
      </rPr>
      <t>, </t>
    </r>
    <r>
      <rPr>
        <rFont val="Arial Narrow"/>
        <i/>
        <color theme="1"/>
        <sz val="10.0"/>
      </rPr>
      <t>5</t>
    </r>
    <r>
      <rPr>
        <rFont val="Arial Narrow"/>
        <color theme="1"/>
        <sz val="10.0"/>
      </rPr>
      <t>(2).</t>
    </r>
  </si>
  <si>
    <r>
      <rPr>
        <rFont val="Arial Narrow"/>
        <color theme="1"/>
        <sz val="10.0"/>
      </rPr>
      <t>Kosorukova, I., Voronov, A., Mirgorod, E., Lupacheva, S., &amp; Trubetskaya, O. (2023). BRICS COUNTRIES IN A PERIOD OF UNCERTAINTY AND TURBULENCE: OPPORTUNITIES FOR THE FORMATION OF A NEW CONFIGURATION OF THE GLOBAL ECONOMY. </t>
    </r>
    <r>
      <rPr>
        <rFont val="Arial Narrow"/>
        <i/>
        <color theme="1"/>
        <sz val="10.0"/>
      </rPr>
      <t>Economic Studies</t>
    </r>
    <r>
      <rPr>
        <rFont val="Arial Narrow"/>
        <color theme="1"/>
        <sz val="10.0"/>
      </rPr>
      <t>, </t>
    </r>
    <r>
      <rPr>
        <rFont val="Arial Narrow"/>
        <i/>
        <color theme="1"/>
        <sz val="10.0"/>
      </rPr>
      <t>32</t>
    </r>
    <r>
      <rPr>
        <rFont val="Arial Narrow"/>
        <color theme="1"/>
        <sz val="10.0"/>
      </rPr>
      <t>(7).</t>
    </r>
  </si>
  <si>
    <t>https://www.scopus.com/record/display.uri?eid=2-s2.0-85172780044&amp;origin=resultslist&amp;sort=plf-f&amp;src=s&amp;sid=8d42c6a053a48d94ea95a114212bf60c&amp;sot=b&amp;sdt=b&amp;s=TITLE%28BRICS+Countries+in+a+Period+of+Uncertainty+and+Turbulence%3A+Opportunities+for+the+Formation+of+a+New+Configuration+of+the+Global+Economy%29&amp;sl=67&amp;sessionSearchId=8d42c6a053a48d94ea95a114212bf60c&amp;relpos=0</t>
  </si>
  <si>
    <r>
      <rPr>
        <rFont val="Arial Narrow"/>
        <color theme="1"/>
        <sz val="10.0"/>
      </rPr>
      <t>(2007). From business corruption to business ethics–new challenges for the competitive strategy of the firm. </t>
    </r>
    <r>
      <rPr>
        <rFont val="Arial Narrow"/>
        <i/>
        <color theme="1"/>
        <sz val="10.0"/>
      </rPr>
      <t>Studies in Business and Economics</t>
    </r>
    <r>
      <rPr>
        <rFont val="Arial Narrow"/>
        <color theme="1"/>
        <sz val="10.0"/>
      </rPr>
      <t>, </t>
    </r>
    <r>
      <rPr>
        <rFont val="Arial Narrow"/>
        <i/>
        <color theme="1"/>
        <sz val="10.0"/>
      </rPr>
      <t>2</t>
    </r>
    <r>
      <rPr>
        <rFont val="Arial Narrow"/>
        <color theme="1"/>
        <sz val="10.0"/>
      </rPr>
      <t>(2), 49-64.</t>
    </r>
  </si>
  <si>
    <r>
      <rPr>
        <rFont val="Arial Narrow"/>
        <color theme="1"/>
        <sz val="10.0"/>
      </rPr>
      <t>Momot, T., Chekh, N., Prylypko, S., Filonych, O., &amp; Cherednychenko, O. (2023). Corruption in business: motives and influence on shadow economy. </t>
    </r>
    <r>
      <rPr>
        <rFont val="Arial Narrow"/>
        <i/>
        <color theme="1"/>
        <sz val="10.0"/>
      </rPr>
      <t>Business: Theory and Practice</t>
    </r>
    <r>
      <rPr>
        <rFont val="Arial Narrow"/>
        <color theme="1"/>
        <sz val="10.0"/>
      </rPr>
      <t>, </t>
    </r>
    <r>
      <rPr>
        <rFont val="Arial Narrow"/>
        <i/>
        <color theme="1"/>
        <sz val="10.0"/>
      </rPr>
      <t>24</t>
    </r>
    <r>
      <rPr>
        <rFont val="Arial Narrow"/>
        <color theme="1"/>
        <sz val="10.0"/>
      </rPr>
      <t>(1), 206-215.</t>
    </r>
  </si>
  <si>
    <t>https://www.scopus.com/record/display.uri?eid=2-s2.0-85160075736&amp;origin=resultslist&amp;sort=plf-f&amp;src=s&amp;sid=463f22f681bfffcaf4d9de5228e0892a&amp;sot=b&amp;sdt=b&amp;s=TITLE%28CORRUPTION+IN+BUSINESS%3A+MOTIVES+AND+INFLUENCE+ON+SHADOW+ECONOMY%29&amp;sl=168&amp;sessionSearchId=463f22f681bfffcaf4d9de5228e0892a&amp;relpos=0</t>
  </si>
  <si>
    <r>
      <rPr>
        <rFont val="Arial Narrow"/>
        <color theme="1"/>
        <sz val="10.0"/>
      </rPr>
      <t>OPREANA Alin (ULBS),</t>
    </r>
    <r>
      <rPr>
        <rFont val="Arial Narrow"/>
        <color theme="1"/>
        <sz val="10.0"/>
      </rPr>
      <t xml:space="preserve"> VINEREAN Simona (ULBS)</t>
    </r>
  </si>
  <si>
    <t>A New Development in Online Marketing: Introducing Digital Inbound Marketing. Expert Journal of Marketing, 3(1), pp.29-34. 2080</t>
  </si>
  <si>
    <r>
      <rPr>
        <rFont val="Arial Narrow"/>
        <color theme="1"/>
        <sz val="10.0"/>
      </rPr>
      <t>Bhanushali, M. M., Sharma, A., Sharma, S., Gehlot, A., Rawal, P., &amp; Kapila, D. (2023, May). A detailed and significant analysis of The Effects of Big-Data over The Revolution of Internet Marketing. In </t>
    </r>
    <r>
      <rPr>
        <rFont val="Arial Narrow"/>
        <i/>
        <color theme="1"/>
        <sz val="10.0"/>
      </rPr>
      <t>2023 3rd International Conference on Advance Computing and Innovative Technologies in Engineering (ICACITE)</t>
    </r>
    <r>
      <rPr>
        <rFont val="Arial Narrow"/>
        <color theme="1"/>
        <sz val="10.0"/>
      </rPr>
      <t> (pp. 1026-1031). IEEE.</t>
    </r>
  </si>
  <si>
    <t>https://ieeexplore.ieee.org/abstract/document/10182372/</t>
  </si>
  <si>
    <r>
      <rPr>
        <rFont val="Arial Narrow"/>
        <color theme="1"/>
        <sz val="10.0"/>
      </rPr>
      <t>OPREANA Alin (ULBS),</t>
    </r>
    <r>
      <rPr>
        <rFont val="Arial Narrow"/>
        <color theme="1"/>
        <sz val="10.0"/>
      </rPr>
      <t xml:space="preserve"> VINEREAN Simona (ULBS)</t>
    </r>
  </si>
  <si>
    <t>A New Development in Online Marketing: Introducing Digital Inbound Marketing. Expert Journal of Marketing, 3(1), pp.29-34. 2081</t>
  </si>
  <si>
    <r>
      <rPr>
        <rFont val="Arial Narrow"/>
        <color theme="1"/>
        <sz val="10.0"/>
      </rPr>
      <t>Naseri, Z., Noroozi Chakoli, A., &amp; Malekolkalami, M. (2023). Evaluating and ranking the digital content generation components for marketing the libraries and information centres’ goods and services using fuzzy TOPSIS technique. </t>
    </r>
    <r>
      <rPr>
        <rFont val="Arial Narrow"/>
        <i/>
        <color theme="1"/>
        <sz val="10.0"/>
      </rPr>
      <t>Journal of information science</t>
    </r>
    <r>
      <rPr>
        <rFont val="Arial Narrow"/>
        <color theme="1"/>
        <sz val="10.0"/>
      </rPr>
      <t>, </t>
    </r>
    <r>
      <rPr>
        <rFont val="Arial Narrow"/>
        <i/>
        <color theme="1"/>
        <sz val="10.0"/>
      </rPr>
      <t>49</t>
    </r>
    <r>
      <rPr>
        <rFont val="Arial Narrow"/>
        <color theme="1"/>
        <sz val="10.0"/>
      </rPr>
      <t>(1), 261-282.</t>
    </r>
  </si>
  <si>
    <t>https://journals.sagepub.com/doi/abs/10.1177/0165551521998045</t>
  </si>
  <si>
    <r>
      <rPr>
        <rFont val="Arial Narrow"/>
        <color theme="1"/>
        <sz val="10.0"/>
      </rPr>
      <t>OPREANA Alin (ULBS),</t>
    </r>
    <r>
      <rPr>
        <rFont val="Arial Narrow"/>
        <color theme="1"/>
        <sz val="10.0"/>
      </rPr>
      <t xml:space="preserve"> VINEREAN Simona (ULBS)</t>
    </r>
  </si>
  <si>
    <t>A New Development in Online Marketing: Introducing Digital Inbound Marketing. Expert Journal of Marketing, 3(1), pp.29-34. 2083</t>
  </si>
  <si>
    <r>
      <rPr>
        <rFont val="Arial Narrow"/>
        <color theme="1"/>
        <sz val="10.0"/>
      </rPr>
      <t>Alqudah, A., Alqudah, D., AlDaoud, W. A. D. I., AlObaydi, B., Shari, A., &amp; Abdulraheem, A. (2023). The impact of creative thinking of marketing ideas on the design structure of the modern Jorda-nian advertisement: Evidence from the Jordanian telecommunications companies. </t>
    </r>
    <r>
      <rPr>
        <rFont val="Arial Narrow"/>
        <i/>
        <color theme="1"/>
        <sz val="10.0"/>
      </rPr>
      <t>International Journal of Data and Network Science</t>
    </r>
    <r>
      <rPr>
        <rFont val="Arial Narrow"/>
        <color theme="1"/>
        <sz val="10.0"/>
      </rPr>
      <t>, </t>
    </r>
    <r>
      <rPr>
        <rFont val="Arial Narrow"/>
        <i/>
        <color theme="1"/>
        <sz val="10.0"/>
      </rPr>
      <t>7</t>
    </r>
    <r>
      <rPr>
        <rFont val="Arial Narrow"/>
        <color theme="1"/>
        <sz val="10.0"/>
      </rPr>
      <t>(4), 1875-1884.</t>
    </r>
  </si>
  <si>
    <t>http://m.growingscience.com/beta/ijds/6362-the-impact-of-creative-thinking-of-marketing-ideas-on-the-design-structure-of-the-modern-jorda-nian-advertisement-evidence-from-the-jordanian-telecommunications-companies.html</t>
  </si>
  <si>
    <r>
      <rPr>
        <rFont val="Arial Narrow"/>
        <color theme="1"/>
        <sz val="10.0"/>
      </rPr>
      <t>OPREANA Alin (ULBS),</t>
    </r>
    <r>
      <rPr>
        <rFont val="Arial Narrow"/>
        <color theme="1"/>
        <sz val="10.0"/>
      </rPr>
      <t xml:space="preserve"> VINEREAN Simona (ULBS)</t>
    </r>
  </si>
  <si>
    <t>A New Development in Online Marketing: Introducing Digital Inbound Marketing. Expert Journal of Marketing, 3(1), pp.29-34. 2085</t>
  </si>
  <si>
    <r>
      <rPr>
        <rFont val="Arial Narrow"/>
        <color theme="1"/>
        <sz val="10.0"/>
      </rPr>
      <t>Santy, R. D., &amp; Andriani, R. (2023). Purchase decision in terms of content marketing and e-WOM on social media. </t>
    </r>
    <r>
      <rPr>
        <rFont val="Arial Narrow"/>
        <i/>
        <color theme="1"/>
        <sz val="10.0"/>
      </rPr>
      <t>Journal of Eastern European and Central Asian Research (JEECAR)</t>
    </r>
    <r>
      <rPr>
        <rFont val="Arial Narrow"/>
        <color theme="1"/>
        <sz val="10.0"/>
      </rPr>
      <t>, </t>
    </r>
    <r>
      <rPr>
        <rFont val="Arial Narrow"/>
        <i/>
        <color theme="1"/>
        <sz val="10.0"/>
      </rPr>
      <t>10</t>
    </r>
    <r>
      <rPr>
        <rFont val="Arial Narrow"/>
        <color theme="1"/>
        <sz val="10.0"/>
      </rPr>
      <t>(6), 921-928.</t>
    </r>
  </si>
  <si>
    <t>https://www.ieeca.org/journal/index.php/JEECAR/article/view/1502</t>
  </si>
  <si>
    <r>
      <rPr>
        <rFont val="Arial Narrow"/>
        <color theme="1"/>
        <sz val="10.0"/>
      </rPr>
      <t>OPREANA Alin (ULBS),</t>
    </r>
    <r>
      <rPr>
        <rFont val="Arial Narrow"/>
        <color theme="1"/>
        <sz val="10.0"/>
      </rPr>
      <t xml:space="preserve"> VINEREAN Simona (ULBS)</t>
    </r>
  </si>
  <si>
    <t>A New Development in Online Marketing: Introducing Digital Inbound Marketing. Expert Journal of Marketing, 3(1), pp.29-34. 2086</t>
  </si>
  <si>
    <r>
      <rPr>
        <rFont val="Arial Narrow"/>
        <color theme="1"/>
        <sz val="10.0"/>
      </rPr>
      <t>Díaz-Meneses, G., Amador-Marrero, M., &amp; Spinelli Guedes, C. (2023). The Criteria of Inbound Marketing to Segment and Explain the Domain Authority of the Cellars’ E-Commerce in the Canary Islands. </t>
    </r>
    <r>
      <rPr>
        <rFont val="Arial Narrow"/>
        <i/>
        <color theme="1"/>
        <sz val="10.0"/>
      </rPr>
      <t>Systems</t>
    </r>
    <r>
      <rPr>
        <rFont val="Arial Narrow"/>
        <color theme="1"/>
        <sz val="10.0"/>
      </rPr>
      <t>, </t>
    </r>
    <r>
      <rPr>
        <rFont val="Arial Narrow"/>
        <i/>
        <color theme="1"/>
        <sz val="10.0"/>
      </rPr>
      <t>11</t>
    </r>
    <r>
      <rPr>
        <rFont val="Arial Narrow"/>
        <color theme="1"/>
        <sz val="10.0"/>
      </rPr>
      <t>(11), 527.</t>
    </r>
  </si>
  <si>
    <t>https://www.mdpi.com/2079-8954/11/11/527?utm_campaign=releaseissue_systemsutm_medium=emailutm_source=releaseissueutm_term=doilink19</t>
  </si>
  <si>
    <r>
      <rPr>
        <rFont val="Arial Narrow"/>
        <color theme="1"/>
        <sz val="10.0"/>
      </rPr>
      <t>OPREANA Alin (ULBS),</t>
    </r>
    <r>
      <rPr>
        <rFont val="Arial Narrow"/>
        <color theme="1"/>
        <sz val="10.0"/>
      </rPr>
      <t xml:space="preserve"> VINEREAN Simona (ULBS)</t>
    </r>
  </si>
  <si>
    <t>A New Development in Online Marketing: Introducing Digital Inbound Marketing. Expert Journal of Marketing, 3(1), pp.29-34. 2090</t>
  </si>
  <si>
    <r>
      <rPr>
        <rFont val="Arial Narrow"/>
        <color theme="1"/>
        <sz val="10.0"/>
      </rPr>
      <t>Ata, F. (2023). Production and Consumption in the Relationship Between Digital Culture and New Communication Technologies. In </t>
    </r>
    <r>
      <rPr>
        <rFont val="Arial Narrow"/>
        <i/>
        <color theme="1"/>
        <sz val="10.0"/>
      </rPr>
      <t>Handbook of Research on Perspectives on Society and Technology Addiction</t>
    </r>
    <r>
      <rPr>
        <rFont val="Arial Narrow"/>
        <color theme="1"/>
        <sz val="10.0"/>
      </rPr>
      <t> (pp. 71-86). IGI Global.</t>
    </r>
  </si>
  <si>
    <t>https://www.igi-global.com/chapter/production-and-consumption-in-the-relationship-between-digital-culture-and-new-communication-technologies/325182</t>
  </si>
  <si>
    <t xml:space="preserve">Idea Group Publishing                                                                                   </t>
  </si>
  <si>
    <r>
      <rPr>
        <rFont val="Arial Narrow"/>
        <color theme="1"/>
        <sz val="10.0"/>
      </rPr>
      <t>OPREANA Alin (ULBS),</t>
    </r>
    <r>
      <rPr>
        <rFont val="Arial Narrow"/>
        <color theme="1"/>
        <sz val="10.0"/>
      </rPr>
      <t xml:space="preserve"> VINEREAN Simona (ULBS)</t>
    </r>
  </si>
  <si>
    <t>A New Development in Online Marketing: Introducing Digital Inbound Marketing. Expert Journal of Marketing, 3(1), pp.29-34. 2092</t>
  </si>
  <si>
    <r>
      <rPr>
        <rFont val="Arial Narrow"/>
        <color theme="1"/>
        <sz val="10.0"/>
      </rPr>
      <t>Repovienė, R., &amp; Pažėraitė, A. (2023). Content marketing towards customer value creation. </t>
    </r>
    <r>
      <rPr>
        <rFont val="Arial Narrow"/>
        <i/>
        <color theme="1"/>
        <sz val="10.0"/>
      </rPr>
      <t>International Journal of Internet Marketing and Advertising</t>
    </r>
    <r>
      <rPr>
        <rFont val="Arial Narrow"/>
        <color theme="1"/>
        <sz val="10.0"/>
      </rPr>
      <t>, </t>
    </r>
    <r>
      <rPr>
        <rFont val="Arial Narrow"/>
        <i/>
        <color theme="1"/>
        <sz val="10.0"/>
      </rPr>
      <t>18</t>
    </r>
    <r>
      <rPr>
        <rFont val="Arial Narrow"/>
        <color theme="1"/>
        <sz val="10.0"/>
      </rPr>
      <t>(2-3), 263-285.</t>
    </r>
  </si>
  <si>
    <t>https://www.inderscienceonline.com/doi/abs/10.1504/IJIMA.2023.129666</t>
  </si>
  <si>
    <r>
      <rPr>
        <rFont val="Arial Narrow"/>
        <color theme="1"/>
        <sz val="10.0"/>
      </rPr>
      <t>OPREANA Alin (ULBS),</t>
    </r>
    <r>
      <rPr>
        <rFont val="Arial Narrow"/>
        <color theme="1"/>
        <sz val="10.0"/>
      </rPr>
      <t xml:space="preserve"> VINEREAN Simona (ULBS)</t>
    </r>
  </si>
  <si>
    <t>A New Development in Online Marketing: Introducing Digital Inbound Marketing. Expert Journal of Marketing, 3(1), pp.29-34. 2093</t>
  </si>
  <si>
    <r>
      <rPr>
        <rFont val="Arial Narrow"/>
        <color theme="1"/>
        <sz val="10.0"/>
      </rPr>
      <t>Hasani, V. V., Zeqiri, J., Todorovik, T., Jaziri, D., &amp; Toska, A. (2023). Digital Content Marketing and EWOM: A Mediational Serial Approach. </t>
    </r>
    <r>
      <rPr>
        <rFont val="Arial Narrow"/>
        <i/>
        <color theme="1"/>
        <sz val="10.0"/>
      </rPr>
      <t>Business Systems Research: International journal of the Society for Advancing Innovation and Research in Economy</t>
    </r>
    <r>
      <rPr>
        <rFont val="Arial Narrow"/>
        <color theme="1"/>
        <sz val="10.0"/>
      </rPr>
      <t>, </t>
    </r>
    <r>
      <rPr>
        <rFont val="Arial Narrow"/>
        <i/>
        <color theme="1"/>
        <sz val="10.0"/>
      </rPr>
      <t>14</t>
    </r>
    <r>
      <rPr>
        <rFont val="Arial Narrow"/>
        <color theme="1"/>
        <sz val="10.0"/>
      </rPr>
      <t>(2), 24-43.</t>
    </r>
  </si>
  <si>
    <t>https://hrcak.srce.hr/ojs/index.php/bsr/article/view/27653</t>
  </si>
  <si>
    <r>
      <rPr>
        <rFont val="Arial Narrow"/>
        <color theme="1"/>
        <sz val="10.0"/>
      </rPr>
      <t>OPREANA Alin (ULBS),</t>
    </r>
    <r>
      <rPr>
        <rFont val="Arial Narrow"/>
        <color theme="1"/>
        <sz val="10.0"/>
      </rPr>
      <t xml:space="preserve"> VINEREAN Simona (ULBS)</t>
    </r>
  </si>
  <si>
    <t>A New Development in Online Marketing: Introducing Digital Inbound Marketing. Expert Journal of Marketing, 3(1), pp.29-34. 2097</t>
  </si>
  <si>
    <r>
      <rPr>
        <rFont val="Arial Narrow"/>
        <color theme="1"/>
        <sz val="10.0"/>
      </rPr>
      <t>Valente, N., &amp; Alturas, B. (2023). Marketing Business Processes in a Multinational Organization: A Case Study of an Information System Implementation. In </t>
    </r>
    <r>
      <rPr>
        <rFont val="Arial Narrow"/>
        <i/>
        <color theme="1"/>
        <sz val="10.0"/>
      </rPr>
      <t>Confronting Security and Privacy Challenges in Digital Marketing</t>
    </r>
    <r>
      <rPr>
        <rFont val="Arial Narrow"/>
        <color theme="1"/>
        <sz val="10.0"/>
      </rPr>
      <t> (pp. 28-49). IGI Global.</t>
    </r>
  </si>
  <si>
    <t>https://www.igi-global.com/chapter/marketing-business-processes-in-a-multinational-organization/326390</t>
  </si>
  <si>
    <r>
      <rPr>
        <rFont val="Arial Narrow"/>
        <color theme="1"/>
        <sz val="10.0"/>
      </rPr>
      <t>OPREANA Alin (ULBS),</t>
    </r>
    <r>
      <rPr>
        <rFont val="Arial Narrow"/>
        <color theme="1"/>
        <sz val="10.0"/>
      </rPr>
      <t xml:space="preserve"> VINEREAN Simona (ULBS)</t>
    </r>
  </si>
  <si>
    <t xml:space="preserve"> Consumer engagement in online settings: conceptualization and validation of measurement scales. Expert Journal of Marketing, 3(2).  (2015). </t>
  </si>
  <si>
    <r>
      <rPr>
        <rFont val="Arial Narrow"/>
        <color theme="1"/>
        <sz val="10.0"/>
      </rPr>
      <t>Levesque, N., &amp; Pons, F. (2023). Influencer Engagement on Social Media: A Conceptual Model, the Development and Validation of a Measurement Scale. </t>
    </r>
    <r>
      <rPr>
        <rFont val="Arial Narrow"/>
        <i/>
        <color theme="1"/>
        <sz val="10.0"/>
      </rPr>
      <t>Journal of Theoretical and Applied Electronic Commerce Research</t>
    </r>
    <r>
      <rPr>
        <rFont val="Arial Narrow"/>
        <color theme="1"/>
        <sz val="10.0"/>
      </rPr>
      <t>, </t>
    </r>
    <r>
      <rPr>
        <rFont val="Arial Narrow"/>
        <i/>
        <color theme="1"/>
        <sz val="10.0"/>
      </rPr>
      <t>18</t>
    </r>
    <r>
      <rPr>
        <rFont val="Arial Narrow"/>
        <color theme="1"/>
        <sz val="10.0"/>
      </rPr>
      <t>(4), 1741-1763.</t>
    </r>
  </si>
  <si>
    <t>https://www.mdpi.com/0718-1876/18/4/88</t>
  </si>
  <si>
    <r>
      <rPr>
        <rFont val="Arial Narrow"/>
        <color theme="1"/>
        <sz val="10.0"/>
      </rPr>
      <t>OPREANA Alin (ULBS),</t>
    </r>
    <r>
      <rPr>
        <rFont val="Arial Narrow"/>
        <color theme="1"/>
        <sz val="10.0"/>
      </rPr>
      <t xml:space="preserve"> VINEREAN Simona (ULBS)</t>
    </r>
  </si>
  <si>
    <r>
      <rPr>
        <rFont val="Arial Narrow"/>
        <color theme="1"/>
        <sz val="10.0"/>
      </rPr>
      <t>Keng, C. J., Liu, H. Y., &amp; Chen, Y. H. (2023). How internet of things is shaping consumer behavior? The interactive experience between customer and smart object. In </t>
    </r>
    <r>
      <rPr>
        <rFont val="Arial Narrow"/>
        <i/>
        <color theme="1"/>
        <sz val="10.0"/>
      </rPr>
      <t>The Palgrave Handbook of Interactive Marketing</t>
    </r>
    <r>
      <rPr>
        <rFont val="Arial Narrow"/>
        <color theme="1"/>
        <sz val="10.0"/>
      </rPr>
      <t> (pp. 219-238). Cham: Springer International Publishing.</t>
    </r>
  </si>
  <si>
    <t>https://link.springer.com/chapter/10.1007/978-3-031-14961-0_10</t>
  </si>
  <si>
    <r>
      <rPr>
        <rFont val="Arial Narrow"/>
        <color theme="1"/>
        <sz val="10.0"/>
      </rPr>
      <t>OPREANA Alin (ULBS),</t>
    </r>
    <r>
      <rPr>
        <rFont val="Arial Narrow"/>
        <color theme="1"/>
        <sz val="10.0"/>
      </rPr>
      <t xml:space="preserve"> VINEREAN Simona (ULBS)</t>
    </r>
  </si>
  <si>
    <r>
      <rPr>
        <rFont val="Arial Narrow"/>
        <color theme="1"/>
        <sz val="10.0"/>
      </rPr>
      <t>Bilal, A., Siddique, M., &amp; Shafiq, M. A. (2023). An Analysis Of Social Media Marketing In Developing Customer Engagement And Customer Loyalty: The Moderating Role Of Brand Trust. </t>
    </r>
    <r>
      <rPr>
        <rFont val="Arial Narrow"/>
        <i/>
        <color theme="1"/>
        <sz val="10.0"/>
      </rPr>
      <t>Journal of Namibian Studies: History Politics Culture</t>
    </r>
    <r>
      <rPr>
        <rFont val="Arial Narrow"/>
        <color theme="1"/>
        <sz val="10.0"/>
      </rPr>
      <t>, </t>
    </r>
    <r>
      <rPr>
        <rFont val="Arial Narrow"/>
        <i/>
        <color theme="1"/>
        <sz val="10.0"/>
      </rPr>
      <t>33</t>
    </r>
    <r>
      <rPr>
        <rFont val="Arial Narrow"/>
        <color theme="1"/>
        <sz val="10.0"/>
      </rPr>
      <t>, 5640-5664.</t>
    </r>
  </si>
  <si>
    <t>https://namibian-studies.com/index.php/JNS/article/view/5303</t>
  </si>
  <si>
    <r>
      <rPr>
        <rFont val="Arial Narrow"/>
        <color theme="1"/>
        <sz val="10.0"/>
      </rPr>
      <t xml:space="preserve">VINEREAN Simona (ULBS), </t>
    </r>
    <r>
      <rPr>
        <rFont val="Arial Narrow"/>
        <color theme="1"/>
        <sz val="10.0"/>
      </rPr>
      <t>OPREANA Alin (ULBS)</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</si>
  <si>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144-152</t>
    </r>
  </si>
  <si>
    <r>
      <rPr>
        <rFont val="Arial Narrow"/>
        <color theme="1"/>
        <sz val="10.0"/>
      </rPr>
      <t>Yoo, J. J. (2023). Visual strategies of luxury and fast fashion brands on Instagram and their effects on user engagement. </t>
    </r>
    <r>
      <rPr>
        <rFont val="Arial Narrow"/>
        <i/>
        <color theme="1"/>
        <sz val="10.0"/>
      </rPr>
      <t>Journal of Retailing and Consumer Services</t>
    </r>
    <r>
      <rPr>
        <rFont val="Arial Narrow"/>
        <color theme="1"/>
        <sz val="10.0"/>
      </rPr>
      <t>, </t>
    </r>
    <r>
      <rPr>
        <rFont val="Arial Narrow"/>
        <i/>
        <color theme="1"/>
        <sz val="10.0"/>
      </rPr>
      <t>75</t>
    </r>
    <r>
      <rPr>
        <rFont val="Arial Narrow"/>
        <color theme="1"/>
        <sz val="10.0"/>
      </rPr>
      <t>, 103517.</t>
    </r>
  </si>
  <si>
    <t>https://www.sciencedirect.com/science/article/pii/S0969698923002643?casa_token=qxkQ4mpJclIAAAAA:U_jw9cqBYfkco0tcvj5smT3BD4zYXONMCi0wDMLLdEeiZCCyM3q_5EjPk93MmJCiPm1DojmLtg</t>
  </si>
  <si>
    <r>
      <rPr>
        <rFont val="Arial Narrow"/>
        <color theme="1"/>
        <sz val="10.0"/>
      </rPr>
      <t xml:space="preserve">VINEREAN Simona (ULBS), </t>
    </r>
    <r>
      <rPr>
        <rFont val="Arial Narrow"/>
        <color theme="1"/>
        <sz val="10.0"/>
      </rPr>
      <t>OPREANA Alin (ULBS)</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</si>
  <si>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144-153</t>
    </r>
  </si>
  <si>
    <r>
      <rPr>
        <rFont val="Arial Narrow"/>
        <color theme="1"/>
        <sz val="10.0"/>
      </rPr>
      <t>Gornostaeva, G. (2023). The development of digital commerce in the fashion industry: The typology of emerging designers in London. </t>
    </r>
    <r>
      <rPr>
        <rFont val="Arial Narrow"/>
        <i/>
        <color theme="1"/>
        <sz val="10.0"/>
      </rPr>
      <t>Technological Forecasting and Social Change</t>
    </r>
    <r>
      <rPr>
        <rFont val="Arial Narrow"/>
        <color theme="1"/>
        <sz val="10.0"/>
      </rPr>
      <t>, </t>
    </r>
    <r>
      <rPr>
        <rFont val="Arial Narrow"/>
        <i/>
        <color theme="1"/>
        <sz val="10.0"/>
      </rPr>
      <t>186</t>
    </r>
    <r>
      <rPr>
        <rFont val="Arial Narrow"/>
        <color theme="1"/>
        <sz val="10.0"/>
      </rPr>
      <t>, 122122.</t>
    </r>
  </si>
  <si>
    <t>https://www.sciencedirect.com/science/article/pii/S0040162522006436?casa_token=LDaBetSGuSEAAAAA:K5Bq1_BNr3JzwZ_XT9jm3jA00IVN10wevHsRNXCe_0hB8a0LxPMtH1LmShed8XFAZZVC6cckkw</t>
  </si>
  <si>
    <r>
      <rPr>
        <rFont val="Arial Narrow"/>
        <color theme="1"/>
        <sz val="10.0"/>
      </rPr>
      <t>OPREANA Alin (ULBS),</t>
    </r>
    <r>
      <rPr>
        <rFont val="Arial Narrow"/>
        <color theme="1"/>
        <sz val="10.0"/>
      </rPr>
      <t xml:space="preserve"> Simona VINEREAN (ULBS), Diana M. MIHAIU (ULBS), Liliana BARBU (ULBS), Radu A. ȘERBAN (ULBS)</t>
    </r>
  </si>
  <si>
    <r>
      <rPr>
        <rFont val="Arial Narrow"/>
        <color theme="1"/>
        <sz val="10.0"/>
      </rPr>
      <t xml:space="preserve"> Fuzzy Analytic Network Process with Principal Component Analysis to Establish a Bank Performance Model under the Assumption of Country Risk. </t>
    </r>
    <r>
      <rPr>
        <rFont val="Arial Narrow"/>
        <i/>
        <color theme="1"/>
        <sz val="10.0"/>
      </rPr>
      <t>Mathematics</t>
    </r>
    <r>
      <rPr>
        <rFont val="Arial Narrow"/>
        <color theme="1"/>
        <sz val="10.0"/>
      </rPr>
      <t>, </t>
    </r>
    <r>
      <rPr>
        <rFont val="Arial Narrow"/>
        <i/>
        <color theme="1"/>
        <sz val="10.0"/>
      </rPr>
      <t>11</t>
    </r>
    <r>
      <rPr>
        <rFont val="Arial Narrow"/>
        <color theme="1"/>
        <sz val="10.0"/>
      </rPr>
      <t>(14), 3257. (2023)</t>
    </r>
  </si>
  <si>
    <r>
      <rPr>
        <rFont val="Arial Narrow"/>
        <color theme="1"/>
        <sz val="10.0"/>
      </rPr>
      <t>Aungkulanon, P., Atthirawong, W., Sangmanee, W., &amp; Luangpaiboon, P. (2023). Fuzzy Techniques and Adjusted Mixture Design-Based Scenario Analysis in the CLMV (Cambodia, Lao PDR, Myanmar and Vietnam) Subregion for Multi-Criteria Decision Making in the Apparel Industry. </t>
    </r>
    <r>
      <rPr>
        <rFont val="Arial Narrow"/>
        <i/>
        <color theme="1"/>
        <sz val="10.0"/>
      </rPr>
      <t>Mathematics</t>
    </r>
    <r>
      <rPr>
        <rFont val="Arial Narrow"/>
        <color theme="1"/>
        <sz val="10.0"/>
      </rPr>
      <t>, </t>
    </r>
    <r>
      <rPr>
        <rFont val="Arial Narrow"/>
        <i/>
        <color theme="1"/>
        <sz val="10.0"/>
      </rPr>
      <t>11</t>
    </r>
    <r>
      <rPr>
        <rFont val="Arial Narrow"/>
        <color theme="1"/>
        <sz val="10.0"/>
      </rPr>
      <t>(23), 4743.</t>
    </r>
  </si>
  <si>
    <t>https://www.mdpi.com/2227-7390/11/23/4743</t>
  </si>
  <si>
    <r>
      <rPr>
        <rFont val="Arial Narrow"/>
        <color theme="1"/>
        <sz val="10.0"/>
      </rPr>
      <t xml:space="preserve">Iuliana CETINĂ (ASE), Simona VINEREAN (ULBS), </t>
    </r>
    <r>
      <rPr>
        <rFont val="Arial Narrow"/>
        <color theme="1"/>
        <sz val="10.0"/>
      </rPr>
      <t xml:space="preserve">OPREANA Alin (ULBS), </t>
    </r>
    <r>
      <rPr>
        <rFont val="Arial Narrow"/>
        <color theme="1"/>
        <sz val="10.0"/>
      </rPr>
      <t>Violeta RĂDULESCU (ASE), Dumitru Goldbach (Valahia University of Targoviste), Andreea Radulian (ASE)</t>
    </r>
  </si>
  <si>
    <t>THE IMPACT OF THE COVID-19 PANDEMIC ON CONSUMERS'ONLINE SHOPPING BEHAVIOUR-AN EMPIRICAL MODEL. 2022.  Economic Computation &amp; Economic Cybernetics Studies &amp; Research, Volume 56, Issue 1. 2022</t>
  </si>
  <si>
    <r>
      <rPr>
        <rFont val="Arial Narrow"/>
        <color theme="1"/>
        <sz val="10.0"/>
      </rPr>
      <t>Li, N., Guan, C., Huang, X., Zhen, Q., Wang, A., Dai, X., &amp; Zhang, Y. (2023). Factors Influencing the Willingness to Accept Health Behavior and Psychological Monitoring Systems in the Milieu of Information Management Technology. </t>
    </r>
    <r>
      <rPr>
        <rFont val="Arial Narrow"/>
        <i/>
        <color theme="1"/>
        <sz val="10.0"/>
      </rPr>
      <t>Journal of Organizational and End User Computing (JOEUC)</t>
    </r>
    <r>
      <rPr>
        <rFont val="Arial Narrow"/>
        <color theme="1"/>
        <sz val="10.0"/>
      </rPr>
      <t>, </t>
    </r>
    <r>
      <rPr>
        <rFont val="Arial Narrow"/>
        <i/>
        <color theme="1"/>
        <sz val="10.0"/>
      </rPr>
      <t>35</t>
    </r>
    <r>
      <rPr>
        <rFont val="Arial Narrow"/>
        <color theme="1"/>
        <sz val="10.0"/>
      </rPr>
      <t>(1), 1-19.</t>
    </r>
  </si>
  <si>
    <t>https://www.igi-global.com/article/factors-influencing-the-willingness-to-accept-health-behavior-and-psychological-monitoring-systems-in-the-milieu-of-information-management-technology/330020</t>
  </si>
  <si>
    <r>
      <rPr>
        <rFont val="Arial Narrow"/>
        <color theme="1"/>
        <sz val="10.0"/>
      </rPr>
      <t xml:space="preserve">Iuliana CETINĂ (ASE), Simona VINEREAN (ULBS), </t>
    </r>
    <r>
      <rPr>
        <rFont val="Arial Narrow"/>
        <color theme="1"/>
        <sz val="10.0"/>
      </rPr>
      <t xml:space="preserve">OPREANA Alin (ULBS), </t>
    </r>
    <r>
      <rPr>
        <rFont val="Arial Narrow"/>
        <color theme="1"/>
        <sz val="10.0"/>
      </rPr>
      <t>Violeta RĂDULESCU (ASE), Dumitru Goldbach (Valahia University of Targoviste), Andreea Radulian (ASE)</t>
    </r>
  </si>
  <si>
    <r>
      <rPr>
        <rFont val="Arial Narrow"/>
        <color theme="1"/>
        <sz val="10.0"/>
      </rPr>
      <t>Semenchenko, N. Economic Cybernetics: Development Paradigm and Global Modeling in the Modern World. </t>
    </r>
    <r>
      <rPr>
        <rFont val="Arial Narrow"/>
        <i/>
        <color theme="1"/>
        <sz val="10.0"/>
      </rPr>
      <t>Review of Economics and Finance</t>
    </r>
    <r>
      <rPr>
        <rFont val="Arial Narrow"/>
        <color theme="1"/>
        <sz val="10.0"/>
      </rPr>
      <t>, </t>
    </r>
    <r>
      <rPr>
        <rFont val="Arial Narrow"/>
        <i/>
        <color theme="1"/>
        <sz val="10.0"/>
      </rPr>
      <t>20</t>
    </r>
    <r>
      <rPr>
        <rFont val="Arial Narrow"/>
        <color theme="1"/>
        <sz val="10.0"/>
      </rPr>
      <t>, 1077-1084.</t>
    </r>
  </si>
  <si>
    <t>https://refpress.org/wp-content/uploads/2023/03/Paper-10_REF.pdf</t>
  </si>
  <si>
    <r>
      <rPr>
        <rFont val="Arial Narrow"/>
        <color theme="1"/>
        <sz val="10.0"/>
      </rPr>
      <t xml:space="preserve">Iuliana CETINĂ (ASE), Simona VINEREAN (ULBS), </t>
    </r>
    <r>
      <rPr>
        <rFont val="Arial Narrow"/>
        <color theme="1"/>
        <sz val="10.0"/>
      </rPr>
      <t xml:space="preserve">OPREANA Alin (ULBS), </t>
    </r>
    <r>
      <rPr>
        <rFont val="Arial Narrow"/>
        <color theme="1"/>
        <sz val="10.0"/>
      </rPr>
      <t>Violeta RĂDULESCU (ASE), Dumitru Goldbach (Valahia University of Targoviste), Andreea Radulian (ASE)</t>
    </r>
  </si>
  <si>
    <r>
      <rPr>
        <rFont val="Arial Narrow"/>
        <color theme="1"/>
        <sz val="10.0"/>
      </rPr>
      <t>Li, C. H., Yuen, H. Y., Lee, T. T., Ng, C., Mak, S. L., &amp; Tang, W. F. (2023, August). From Industry 4.0 to Industry 5.0: Challenges and Opportunities in the Testing Inspection and Certification (TIC) Industry. In </t>
    </r>
    <r>
      <rPr>
        <rFont val="Arial Narrow"/>
        <i/>
        <color theme="1"/>
        <sz val="10.0"/>
      </rPr>
      <t>International conference on WorldS4</t>
    </r>
    <r>
      <rPr>
        <rFont val="Arial Narrow"/>
        <color theme="1"/>
        <sz val="10.0"/>
      </rPr>
      <t> (pp. 435-448). Singapore: Springer Nature Singapore.</t>
    </r>
  </si>
  <si>
    <t>https://link.springer.com/chapter/10.1007/978-981-99-8031-4_38</t>
  </si>
  <si>
    <r>
      <rPr>
        <rFont val="Arial Narrow"/>
        <color theme="1"/>
        <sz val="10.0"/>
      </rPr>
      <t xml:space="preserve">VINEREAN Simona (ULBS), </t>
    </r>
    <r>
      <rPr>
        <rFont val="Arial Narrow"/>
        <color theme="1"/>
        <sz val="10.0"/>
      </rPr>
      <t>OPREANA Alin (ULBS)</t>
    </r>
  </si>
  <si>
    <t>Analyzing mediators of the customer satisfaction-loyalty relation in Internet retailing. Expert Journal of Marketing, 2014, 2(1), pp.1-14</t>
  </si>
  <si>
    <r>
      <rPr>
        <rFont val="Arial Narrow"/>
        <color theme="1"/>
        <sz val="10.0"/>
      </rPr>
      <t>Klein, K., &amp; Martinez, L. F. (2023). The impact of anthropomorphism on customer satisfaction in chatbot commerce: an experimental study in the food sector. </t>
    </r>
    <r>
      <rPr>
        <rFont val="Arial Narrow"/>
        <i/>
        <color theme="1"/>
        <sz val="10.0"/>
      </rPr>
      <t>Electronic commerce research</t>
    </r>
    <r>
      <rPr>
        <rFont val="Arial Narrow"/>
        <color theme="1"/>
        <sz val="10.0"/>
      </rPr>
      <t>, </t>
    </r>
    <r>
      <rPr>
        <rFont val="Arial Narrow"/>
        <i/>
        <color theme="1"/>
        <sz val="10.0"/>
      </rPr>
      <t>23</t>
    </r>
    <r>
      <rPr>
        <rFont val="Arial Narrow"/>
        <color theme="1"/>
        <sz val="10.0"/>
      </rPr>
      <t>(4), 2789-2825.</t>
    </r>
  </si>
  <si>
    <t>https://link.springer.com/article/10.1007/s10660-022-09562-8</t>
  </si>
  <si>
    <r>
      <rPr>
        <rFont val="Arial Narrow"/>
        <color theme="1"/>
        <sz val="10.0"/>
      </rPr>
      <t xml:space="preserve">VINEREAN Simona (ULBS), </t>
    </r>
    <r>
      <rPr>
        <rFont val="Arial Narrow"/>
        <color theme="1"/>
        <sz val="10.0"/>
      </rPr>
      <t>OPREANA Alin (ULBS)</t>
    </r>
  </si>
  <si>
    <r>
      <rPr>
        <rFont val="Arial Narrow"/>
        <color theme="1"/>
        <sz val="10.0"/>
      </rPr>
      <t>Venkatakrishnan, J., Alagiriswamy, R., &amp; Parayitam, S. (2023). Disentangling the relationship between trust, online buying, and customer satisfaction: a three-way interaction model. </t>
    </r>
    <r>
      <rPr>
        <rFont val="Arial Narrow"/>
        <i/>
        <color theme="1"/>
        <sz val="10.0"/>
      </rPr>
      <t>Journal of Marketing Analytics</t>
    </r>
    <r>
      <rPr>
        <rFont val="Arial Narrow"/>
        <color theme="1"/>
        <sz val="10.0"/>
      </rPr>
      <t>, 1-23.</t>
    </r>
  </si>
  <si>
    <t>https://idp.springer.com/authorize/casa?redirect_uri=https://link.springer.com/article/10.1057/s41270-023-00228-4&amp;casa_token=V6aEYPxOyYMAAAAA:Z71za5ZcjWkgSxg16tINQ7n-gIux7IvbUqnPh7UUYkmO2_vxV2RKFk2UJN6M0TIYXb5zGytt5VqVM2aw</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</si>
  <si>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</si>
  <si>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</si>
  <si>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Schönherr, S., Bichler, B. F., &amp; Pikkemaat, B. (2023). Attitudes not set in stone: Existential crises changing residents’ irritation. </t>
    </r>
    <r>
      <rPr>
        <rFont val="Arial Narrow"/>
        <i/>
        <color theme="1"/>
        <sz val="10.0"/>
      </rPr>
      <t>Tourism Management</t>
    </r>
    <r>
      <rPr>
        <rFont val="Arial Narrow"/>
        <color theme="1"/>
        <sz val="10.0"/>
      </rPr>
      <t>, </t>
    </r>
    <r>
      <rPr>
        <rFont val="Arial Narrow"/>
        <i/>
        <color theme="1"/>
        <sz val="10.0"/>
      </rPr>
      <t>96</t>
    </r>
    <r>
      <rPr>
        <rFont val="Arial Narrow"/>
        <color theme="1"/>
        <sz val="10.0"/>
      </rPr>
      <t>, 104708.</t>
    </r>
  </si>
  <si>
    <t>https://www.sciencedirect.com/science/article/pii/S0261517722002217</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</si>
  <si>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</si>
  <si>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</si>
  <si>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Gajić, T., Đoković, F., Blešić, I., Petrović, M. D., Radovanović, M. M., Vukolić, D., ... &amp; Mićović, A. (2023). Pandemic Boosts Prospects for Recovery of Rural Tourism in Serbia. </t>
    </r>
    <r>
      <rPr>
        <rFont val="Arial Narrow"/>
        <i/>
        <color theme="1"/>
        <sz val="10.0"/>
      </rPr>
      <t>Land</t>
    </r>
    <r>
      <rPr>
        <rFont val="Arial Narrow"/>
        <color theme="1"/>
        <sz val="10.0"/>
      </rPr>
      <t>, </t>
    </r>
    <r>
      <rPr>
        <rFont val="Arial Narrow"/>
        <i/>
        <color theme="1"/>
        <sz val="10.0"/>
      </rPr>
      <t>12</t>
    </r>
    <r>
      <rPr>
        <rFont val="Arial Narrow"/>
        <color theme="1"/>
        <sz val="10.0"/>
      </rPr>
      <t>(3), 624.</t>
    </r>
  </si>
  <si>
    <t>https://www.mdpi.com/2073-445X/12/3/624</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</si>
  <si>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</si>
  <si>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</si>
  <si>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Singh, S., &amp; Dutt, C. S. (2023). The adoption of the UN sustainable development goals in hotels in Dubai. </t>
    </r>
    <r>
      <rPr>
        <rFont val="Arial Narrow"/>
        <i/>
        <color theme="1"/>
        <sz val="10.0"/>
      </rPr>
      <t>Tourism and Hospitality Research</t>
    </r>
    <r>
      <rPr>
        <rFont val="Arial Narrow"/>
        <color theme="1"/>
        <sz val="10.0"/>
      </rPr>
      <t>, 14673584231164941.</t>
    </r>
  </si>
  <si>
    <t>https://journals.sagepub.com/doi/abs/10.1177/14673584231164941?casa_token=vkbHg33nIi4AAAAA:4UbTmDU3orHQzFf-i5lnNCmHiG6Jro00xXtORLYazsEiJ0eI1tjFv8wYWbeXGpNdeptEpdND7PLh</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</si>
  <si>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</si>
  <si>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</si>
  <si>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Yayla, Ö., Koç, B., &amp; Dimanche, F. (2023). Residents’ support for tourism development: Investigating quality-of-life, community commitment, and communication. </t>
    </r>
    <r>
      <rPr>
        <rFont val="Arial Narrow"/>
        <i/>
        <color theme="1"/>
        <sz val="10.0"/>
      </rPr>
      <t>European Journal of Tourism Research</t>
    </r>
    <r>
      <rPr>
        <rFont val="Arial Narrow"/>
        <color theme="1"/>
        <sz val="10.0"/>
      </rPr>
      <t>, </t>
    </r>
    <r>
      <rPr>
        <rFont val="Arial Narrow"/>
        <i/>
        <color theme="1"/>
        <sz val="10.0"/>
      </rPr>
      <t>33</t>
    </r>
    <r>
      <rPr>
        <rFont val="Arial Narrow"/>
        <color theme="1"/>
        <sz val="10.0"/>
      </rPr>
      <t>, 3311-3311.</t>
    </r>
  </si>
  <si>
    <t>https://ejtr.vumk.eu/index.php/about/article/view/2762</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</si>
  <si>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</si>
  <si>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</si>
  <si>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Lulu, L., Ramachandran, S., Bidin, S., Subramaniam, T., &amp; Chaoyi, C. (2023). A bibliometric analysis of residents’ perceptions in rural tourism development using CiteSpace. </t>
    </r>
    <r>
      <rPr>
        <rFont val="Arial Narrow"/>
        <i/>
        <color theme="1"/>
        <sz val="10.0"/>
      </rPr>
      <t>Tourism Planning &amp; Development</t>
    </r>
    <r>
      <rPr>
        <rFont val="Arial Narrow"/>
        <color theme="1"/>
        <sz val="10.0"/>
      </rPr>
      <t>, 1-24.</t>
    </r>
  </si>
  <si>
    <t>https://www.tandfonline.com/doi/abs/10.1080/21568316.2023.2209057?casa_token=_GnJhTI20awAAAAA:HUAXEB2CARSxeaTKCl4prrJbI6PJju0u4XlUGwY25qi5GfCaU4fhbVW-s-91ZSm-W-lk8rLFMbad</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</si>
  <si>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</si>
  <si>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</si>
  <si>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Chakraborty, S., &amp; Sadachar, A. (2023). Did Anything Good Come Out of the Pandemic? COVID-19-Stress Induced Self-Regulatory Sustainable Apparel Consumption among the Millennials in the US. </t>
    </r>
    <r>
      <rPr>
        <rFont val="Arial Narrow"/>
        <i/>
        <color theme="1"/>
        <sz val="10.0"/>
      </rPr>
      <t>Sustainability</t>
    </r>
    <r>
      <rPr>
        <rFont val="Arial Narrow"/>
        <color theme="1"/>
        <sz val="10.0"/>
      </rPr>
      <t>, </t>
    </r>
    <r>
      <rPr>
        <rFont val="Arial Narrow"/>
        <i/>
        <color theme="1"/>
        <sz val="10.0"/>
      </rPr>
      <t>15</t>
    </r>
    <r>
      <rPr>
        <rFont val="Arial Narrow"/>
        <color theme="1"/>
        <sz val="10.0"/>
      </rPr>
      <t>(9), 7356.</t>
    </r>
  </si>
  <si>
    <t>https://www.mdpi.com/2071-1050/15/9/7356</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</si>
  <si>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</si>
  <si>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</si>
  <si>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Đerčan, B., Gatarić, D., Bubalo Živković, M., Belij Radin, M., Vukoičić, D., Kalenjuk Pivarski, B., ... &amp; Bjelajac, D. (2023). Evaluating Farm Tourism Development for Sustainability: A Case Study of Farms in the Peri-Urban Area of Novi Sad (Serbia). </t>
    </r>
    <r>
      <rPr>
        <rFont val="Arial Narrow"/>
        <i/>
        <color theme="1"/>
        <sz val="10.0"/>
      </rPr>
      <t>Sustainability</t>
    </r>
    <r>
      <rPr>
        <rFont val="Arial Narrow"/>
        <color theme="1"/>
        <sz val="10.0"/>
      </rPr>
      <t>, </t>
    </r>
    <r>
      <rPr>
        <rFont val="Arial Narrow"/>
        <i/>
        <color theme="1"/>
        <sz val="10.0"/>
      </rPr>
      <t>15</t>
    </r>
    <r>
      <rPr>
        <rFont val="Arial Narrow"/>
        <color theme="1"/>
        <sz val="10.0"/>
      </rPr>
      <t>(17), 12952.</t>
    </r>
  </si>
  <si>
    <t>https://www.mdpi.com/2071-1050/15/17/12952</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</si>
  <si>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</si>
  <si>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</si>
  <si>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Woosnam, K. M., Erul, E., Russell, Z. A., Rahman, S., Perren, C., Lefavi, M., &amp; Bennett, C. (2023). Social Distance with Tourists in US Counties with the Highest Historical Numbers of Reported COVID-19 Cases. </t>
    </r>
    <r>
      <rPr>
        <rFont val="Arial Narrow"/>
        <i/>
        <color theme="1"/>
        <sz val="10.0"/>
      </rPr>
      <t>Sustainability</t>
    </r>
    <r>
      <rPr>
        <rFont val="Arial Narrow"/>
        <color theme="1"/>
        <sz val="10.0"/>
      </rPr>
      <t>, </t>
    </r>
    <r>
      <rPr>
        <rFont val="Arial Narrow"/>
        <i/>
        <color theme="1"/>
        <sz val="10.0"/>
      </rPr>
      <t>15</t>
    </r>
    <r>
      <rPr>
        <rFont val="Arial Narrow"/>
        <color theme="1"/>
        <sz val="10.0"/>
      </rPr>
      <t>(11), 8944.</t>
    </r>
  </si>
  <si>
    <t>https://www.mdpi.com/2071-1050/15/11/8944</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</si>
  <si>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</si>
  <si>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</si>
  <si>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Jiménez, S. O., del Río, S. V., García, A. R. G., &amp; Osuna, B. A. L. (2023). Residents’ Perceptions Towards the Touristic Development of a Rural Mexican Community. </t>
    </r>
    <r>
      <rPr>
        <rFont val="Arial Narrow"/>
        <i/>
        <color theme="1"/>
        <sz val="10.0"/>
      </rPr>
      <t>Global Business Review</t>
    </r>
    <r>
      <rPr>
        <rFont val="Arial Narrow"/>
        <color theme="1"/>
        <sz val="10.0"/>
      </rPr>
      <t>, 09721509231175552.</t>
    </r>
  </si>
  <si>
    <t>https://journals.sagepub.com/doi/abs/10.1177/09721509231175552?casa_token=Hkopojz5ASoAAAAA:fIi23BtYloX1F0VZw_pDxojEWZ_jFU5mQHQbepkVujxb67PWaV2c7j-bDk5APwFM9RZfJjdnfioA</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</si>
  <si>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</si>
  <si>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</si>
  <si>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t>Vieira, I., Alén-González, E., Fernandes, D., &amp; Rodrigues, A. P. (2023). Sustainable Tourism Development in Times of Pandemic: Correlational Analysis Applied to Residents of a Portuguese Historic Town. Journal of Tourism, Sustainability and Well-being, 11(3), 159-174.</t>
  </si>
  <si>
    <t>https://jsod-cieo.net/journal-tsw/index.php/jtsw/article/view/394</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</si>
  <si>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</si>
  <si>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</si>
  <si>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Echeverri Rubio, A., Vieira-Salazar, J. A., &amp; Urrego-Badillo, J. F. (2023). Líneas de investigación futura en turismo pospandemia. Un análisis de la literatura. </t>
    </r>
    <r>
      <rPr>
        <rFont val="Arial Narrow"/>
        <i/>
        <color theme="1"/>
        <sz val="10.0"/>
      </rPr>
      <t>Revista Universidad y Empresa</t>
    </r>
    <r>
      <rPr>
        <rFont val="Arial Narrow"/>
        <color theme="1"/>
        <sz val="10.0"/>
      </rPr>
      <t>, </t>
    </r>
    <r>
      <rPr>
        <rFont val="Arial Narrow"/>
        <i/>
        <color theme="1"/>
        <sz val="10.0"/>
      </rPr>
      <t>25</t>
    </r>
    <r>
      <rPr>
        <rFont val="Arial Narrow"/>
        <color theme="1"/>
        <sz val="10.0"/>
      </rPr>
      <t>(44).</t>
    </r>
  </si>
  <si>
    <t>https://revistas.urosario.edu.co/index.php/empresa/article/view/12116</t>
  </si>
  <si>
    <r>
      <rPr>
        <rFont val="Arial Narrow"/>
        <color theme="1"/>
        <sz val="10.0"/>
      </rPr>
      <t xml:space="preserve">VINEREAN Simona (ULBS),  </t>
    </r>
    <r>
      <rPr>
        <rFont val="Arial Narrow"/>
        <color theme="1"/>
        <sz val="10.0"/>
      </rPr>
      <t>OPREANA Alin (ULBS)</t>
    </r>
    <r>
      <rPr>
        <rFont val="Arial Narrow"/>
        <color theme="1"/>
        <sz val="10.0"/>
      </rPr>
      <t>, Tileaga Cosmin, (ULBS), Roxana Popsa (ULBS).</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</si>
  <si>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</si>
  <si>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Kramáreková, H., Petrikovičová, L., Krogmann, A., &amp; Grežo, H. (2023). The Pandemic As a Challenge for the Diversification of Tourism. </t>
    </r>
    <r>
      <rPr>
        <rFont val="Arial Narrow"/>
        <i/>
        <color theme="1"/>
        <sz val="10.0"/>
      </rPr>
      <t>Tourism Culture &amp; Communication</t>
    </r>
    <r>
      <rPr>
        <rFont val="Arial Narrow"/>
        <color theme="1"/>
        <sz val="10.0"/>
      </rPr>
      <t>, </t>
    </r>
    <r>
      <rPr>
        <rFont val="Arial Narrow"/>
        <i/>
        <color theme="1"/>
        <sz val="10.0"/>
      </rPr>
      <t>23</t>
    </r>
    <r>
      <rPr>
        <rFont val="Arial Narrow"/>
        <color theme="1"/>
        <sz val="10.0"/>
      </rPr>
      <t>(2-3), 131-149.</t>
    </r>
  </si>
  <si>
    <t>https://www.ingentaconnect.com/content/cog/tcc/2023/00000023/f0020002/art00005</t>
  </si>
  <si>
    <r>
      <rPr>
        <rFont val="Arial Narrow"/>
        <color theme="1"/>
        <sz val="10.0"/>
      </rPr>
      <t xml:space="preserve">VINEREAN Simona (ULBS),  </t>
    </r>
    <r>
      <rPr>
        <rFont val="Arial Narrow"/>
        <color theme="1"/>
        <sz val="10.0"/>
      </rPr>
      <t>OPREANA Alin (ULBS)</t>
    </r>
  </si>
  <si>
    <t>Measuring customer engagement in social media marketing: A higher-order model. Journal of Theoretical and Applied Electronic Commerce Research, 2021, 16(7), pp. 2633-2655</t>
  </si>
  <si>
    <r>
      <rPr>
        <rFont val="Arial Narrow"/>
        <color theme="1"/>
        <sz val="10.0"/>
      </rPr>
      <t>Dhaigude, S. A., &amp; Mohan, B. C. (2023). Customer experience in social commerce: A systematic literature review and research agenda. </t>
    </r>
    <r>
      <rPr>
        <rFont val="Arial Narrow"/>
        <i/>
        <color theme="1"/>
        <sz val="10.0"/>
      </rPr>
      <t>International Journal of Consumer Studies</t>
    </r>
    <r>
      <rPr>
        <rFont val="Arial Narrow"/>
        <color theme="1"/>
        <sz val="10.0"/>
      </rPr>
      <t>, </t>
    </r>
    <r>
      <rPr>
        <rFont val="Arial Narrow"/>
        <i/>
        <color theme="1"/>
        <sz val="10.0"/>
      </rPr>
      <t>47</t>
    </r>
    <r>
      <rPr>
        <rFont val="Arial Narrow"/>
        <color theme="1"/>
        <sz val="10.0"/>
      </rPr>
      <t>(5), 1629-1668.</t>
    </r>
  </si>
  <si>
    <t>https://onlinelibrary.wiley.com/doi/abs/10.1111/ijcs.12954</t>
  </si>
  <si>
    <r>
      <rPr>
        <rFont val="Arial Narrow"/>
        <color theme="1"/>
        <sz val="10.0"/>
      </rPr>
      <t xml:space="preserve">VINEREAN Simona (ULBS),  </t>
    </r>
    <r>
      <rPr>
        <rFont val="Arial Narrow"/>
        <color theme="1"/>
        <sz val="10.0"/>
      </rPr>
      <t>OPREANA Alin (ULBS)</t>
    </r>
  </si>
  <si>
    <t>Measuring customer engagement in social media marketing: A higher-order model. Journal of Theoretical and Applied Electronic Commerce Research, 2021, 16(7), pp. 2633-2656</t>
  </si>
  <si>
    <r>
      <rPr>
        <rFont val="Arial Narrow"/>
        <color theme="1"/>
        <sz val="10.0"/>
      </rPr>
      <t>Park, J., Hong, E., Ahn, J., &amp; Hyun, H. (2023). Role of multidimensional customer brand engagement on customer behavior for online grocery shopping. </t>
    </r>
    <r>
      <rPr>
        <rFont val="Arial Narrow"/>
        <i/>
        <color theme="1"/>
        <sz val="10.0"/>
      </rPr>
      <t>Journal of Retailing and Consumer Services</t>
    </r>
    <r>
      <rPr>
        <rFont val="Arial Narrow"/>
        <color theme="1"/>
        <sz val="10.0"/>
      </rPr>
      <t>, </t>
    </r>
    <r>
      <rPr>
        <rFont val="Arial Narrow"/>
        <i/>
        <color theme="1"/>
        <sz val="10.0"/>
      </rPr>
      <t>73</t>
    </r>
    <r>
      <rPr>
        <rFont val="Arial Narrow"/>
        <color theme="1"/>
        <sz val="10.0"/>
      </rPr>
      <t>, 103380.</t>
    </r>
  </si>
  <si>
    <t>https://www.sciencedirect.com/science/article/pii/S0969698923001273?casa_token=M3MdotPJgLkAAAAA:EWOe5dGv3tP41LJDWtBbxP_QbauAtwxqn4tIn85PE3qbjmW6exGck4BvBhUEZXCwoTByUF7ipA</t>
  </si>
  <si>
    <r>
      <rPr>
        <rFont val="Arial Narrow"/>
        <color theme="1"/>
        <sz val="10.0"/>
      </rPr>
      <t xml:space="preserve">VINEREAN Simona (ULBS),  </t>
    </r>
    <r>
      <rPr>
        <rFont val="Arial Narrow"/>
        <color theme="1"/>
        <sz val="10.0"/>
      </rPr>
      <t>OPREANA Alin (ULBS)</t>
    </r>
  </si>
  <si>
    <t>Measuring customer engagement in social media marketing: A higher-order model. Journal of Theoretical and Applied Electronic Commerce Research, 2021, 16(7), pp. 2633-2657</t>
  </si>
  <si>
    <r>
      <rPr>
        <rFont val="Arial Narrow"/>
        <color theme="1"/>
        <sz val="10.0"/>
      </rPr>
      <t>Santos, S., Gonçalves, H. M., &amp; Teles, M. (2023). Social media engagement and real‐time marketing: Using net‐effects and set‐theoretic approaches to understand audience and content‐related effects. </t>
    </r>
    <r>
      <rPr>
        <rFont val="Arial Narrow"/>
        <i/>
        <color theme="1"/>
        <sz val="10.0"/>
      </rPr>
      <t>Psychology &amp; Marketing</t>
    </r>
    <r>
      <rPr>
        <rFont val="Arial Narrow"/>
        <color theme="1"/>
        <sz val="10.0"/>
      </rPr>
      <t>, </t>
    </r>
    <r>
      <rPr>
        <rFont val="Arial Narrow"/>
        <i/>
        <color theme="1"/>
        <sz val="10.0"/>
      </rPr>
      <t>40</t>
    </r>
    <r>
      <rPr>
        <rFont val="Arial Narrow"/>
        <color theme="1"/>
        <sz val="10.0"/>
      </rPr>
      <t>(3), 497-515.</t>
    </r>
  </si>
  <si>
    <t>https://onlinelibrary.wiley.com/doi/abs/10.1002/mar.21756</t>
  </si>
  <si>
    <r>
      <rPr>
        <rFont val="Arial Narrow"/>
        <color theme="1"/>
        <sz val="10.0"/>
      </rPr>
      <t xml:space="preserve">VINEREAN Simona (ULBS),  </t>
    </r>
    <r>
      <rPr>
        <rFont val="Arial Narrow"/>
        <color theme="1"/>
        <sz val="10.0"/>
      </rPr>
      <t>OPREANA Alin (ULBS)</t>
    </r>
  </si>
  <si>
    <t>Measuring customer engagement in social media marketing: A higher-order model. Journal of Theoretical and Applied Electronic Commerce Research, 2021, 16(7), pp. 2633-2658</t>
  </si>
  <si>
    <r>
      <rPr>
        <rFont val="Arial Narrow"/>
        <color theme="1"/>
        <sz val="10.0"/>
      </rPr>
      <t>Fatima, N., &amp; Ali, R. (2023). How businesswomen engage customers on social media?. </t>
    </r>
    <r>
      <rPr>
        <rFont val="Arial Narrow"/>
        <i/>
        <color theme="1"/>
        <sz val="10.0"/>
      </rPr>
      <t>Spanish Journal of Marketing-ESIC</t>
    </r>
    <r>
      <rPr>
        <rFont val="Arial Narrow"/>
        <color theme="1"/>
        <sz val="10.0"/>
      </rPr>
      <t>, </t>
    </r>
    <r>
      <rPr>
        <rFont val="Arial Narrow"/>
        <i/>
        <color theme="1"/>
        <sz val="10.0"/>
      </rPr>
      <t>27</t>
    </r>
    <r>
      <rPr>
        <rFont val="Arial Narrow"/>
        <color theme="1"/>
        <sz val="10.0"/>
      </rPr>
      <t>(2), 221-240.</t>
    </r>
  </si>
  <si>
    <r>
      <rPr>
        <rFont val="Arial Narrow"/>
        <color theme="1"/>
        <sz val="10.0"/>
      </rPr>
      <t xml:space="preserve">VINEREAN Simona (ULBS),  </t>
    </r>
    <r>
      <rPr>
        <rFont val="Arial Narrow"/>
        <color theme="1"/>
        <sz val="10.0"/>
      </rPr>
      <t>OPREANA Alin (ULBS)</t>
    </r>
  </si>
  <si>
    <t>Measuring customer engagement in social media marketing: A higher-order model. Journal of Theoretical and Applied Electronic Commerce Research, 2021, 16(7), pp. 2633-2659</t>
  </si>
  <si>
    <r>
      <rPr>
        <rFont val="Arial Narrow"/>
        <color theme="1"/>
        <sz val="10.0"/>
      </rPr>
      <t>Islam, S., Islam, M. F., &amp; Zannat, N. E. (2023). Behavioral Intention to Use Online for Shopping in Bangladesh: A Technology Acceptance Model Analysis. </t>
    </r>
    <r>
      <rPr>
        <rFont val="Arial Narrow"/>
        <i/>
        <color theme="1"/>
        <sz val="10.0"/>
      </rPr>
      <t>SAGE Open</t>
    </r>
    <r>
      <rPr>
        <rFont val="Arial Narrow"/>
        <color theme="1"/>
        <sz val="10.0"/>
      </rPr>
      <t>, </t>
    </r>
    <r>
      <rPr>
        <rFont val="Arial Narrow"/>
        <i/>
        <color theme="1"/>
        <sz val="10.0"/>
      </rPr>
      <t>13</t>
    </r>
    <r>
      <rPr>
        <rFont val="Arial Narrow"/>
        <color theme="1"/>
        <sz val="10.0"/>
      </rPr>
      <t>(3), 21582440231197495.</t>
    </r>
  </si>
  <si>
    <t>https://journals.sagepub.com/doi/abs/10.1177/21582440231197495</t>
  </si>
  <si>
    <r>
      <rPr>
        <rFont val="Arial Narrow"/>
        <color theme="1"/>
        <sz val="10.0"/>
      </rPr>
      <t xml:space="preserve">VINEREAN Simona (ULBS),  </t>
    </r>
    <r>
      <rPr>
        <rFont val="Arial Narrow"/>
        <color theme="1"/>
        <sz val="10.0"/>
      </rPr>
      <t>OPREANA Alin (ULBS)</t>
    </r>
  </si>
  <si>
    <t>Measuring customer engagement in social media marketing: A higher-order model. Journal of Theoretical and Applied Electronic Commerce Research, 2021, 16(7), pp. 2633-2660</t>
  </si>
  <si>
    <r>
      <rPr>
        <rFont val="Arial Narrow"/>
        <color theme="1"/>
        <sz val="10.0"/>
      </rPr>
      <t>Shen, Z. (2023). Platform or content strategy? Exploring engagement with brand posts on different social media platforms. </t>
    </r>
    <r>
      <rPr>
        <rFont val="Arial Narrow"/>
        <i/>
        <color theme="1"/>
        <sz val="10.0"/>
      </rPr>
      <t>SAGE Open</t>
    </r>
    <r>
      <rPr>
        <rFont val="Arial Narrow"/>
        <color theme="1"/>
        <sz val="10.0"/>
      </rPr>
      <t>, </t>
    </r>
    <r>
      <rPr>
        <rFont val="Arial Narrow"/>
        <i/>
        <color theme="1"/>
        <sz val="10.0"/>
      </rPr>
      <t>13</t>
    </r>
    <r>
      <rPr>
        <rFont val="Arial Narrow"/>
        <color theme="1"/>
        <sz val="10.0"/>
      </rPr>
      <t>(4), 21582440231219096.</t>
    </r>
  </si>
  <si>
    <t>https://journals.sagepub.com/doi/abs/10.1177/21582440231219096</t>
  </si>
  <si>
    <r>
      <rPr>
        <rFont val="Arial Narrow"/>
        <color theme="1"/>
        <sz val="10.0"/>
      </rPr>
      <t xml:space="preserve">VINEREAN Simona (ULBS),  </t>
    </r>
    <r>
      <rPr>
        <rFont val="Arial Narrow"/>
        <color theme="1"/>
        <sz val="10.0"/>
      </rPr>
      <t>OPREANA Alin (ULBS)</t>
    </r>
  </si>
  <si>
    <t>Measuring customer engagement in social media marketing: A higher-order model. Journal of Theoretical and Applied Electronic Commerce Research, 2021, 16(7), pp. 2633-2661</t>
  </si>
  <si>
    <r>
      <rPr>
        <rFont val="Arial Narrow"/>
        <color theme="1"/>
        <sz val="10.0"/>
      </rPr>
      <t>Guzmán Ordóñez, A., Arroyo Cañada, F. J., Lasso, E., Sánchez-Torres, J. A., &amp; Escobar-Sierra, M. (2023). Analytical model to measure the effectiveness of content marketing on Twitter: the case of governorates in Colombia. </t>
    </r>
    <r>
      <rPr>
        <rFont val="Arial Narrow"/>
        <i/>
        <color theme="1"/>
        <sz val="10.0"/>
      </rPr>
      <t>Journal of Marketing Analytics</t>
    </r>
    <r>
      <rPr>
        <rFont val="Arial Narrow"/>
        <color theme="1"/>
        <sz val="10.0"/>
      </rPr>
      <t>, 1-17.</t>
    </r>
  </si>
  <si>
    <t>https://idp.springer.com/authorize/casa?redirect_uri=https://link.springer.com/article/10.1057/s41270-023-00243-5&amp;casa_token=bErvEPdy90AAAAAA:o94hlXuw3UHm_iXgmuLHZskIpJnNnfuWuIVeDyQQA1IkeDqJso56sZNegUkv85DGdCTt57oFGhLbmqdn</t>
  </si>
  <si>
    <r>
      <rPr>
        <rFont val="Arial Narrow"/>
        <color theme="1"/>
        <sz val="10.0"/>
      </rPr>
      <t xml:space="preserve">VINEREAN Simona (ULBS),  </t>
    </r>
    <r>
      <rPr>
        <rFont val="Arial Narrow"/>
        <color theme="1"/>
        <sz val="10.0"/>
      </rPr>
      <t>OPREANA Alin (ULBS)</t>
    </r>
  </si>
  <si>
    <t>Measuring customer engagement in social media marketing: A higher-order model. Journal of Theoretical and Applied Electronic Commerce Research, 2021, 16(7), pp. 2633-2663</t>
  </si>
  <si>
    <r>
      <rPr>
        <rFont val="Arial Narrow"/>
        <color theme="1"/>
        <sz val="10.0"/>
      </rPr>
      <t>Chuang, H. M., &amp; Chen, C. I. (2023). The role of two-way influences on sustaining green brand engagement and loyalty in social media. </t>
    </r>
    <r>
      <rPr>
        <rFont val="Arial Narrow"/>
        <i/>
        <color theme="1"/>
        <sz val="10.0"/>
      </rPr>
      <t>Sustainability</t>
    </r>
    <r>
      <rPr>
        <rFont val="Arial Narrow"/>
        <color theme="1"/>
        <sz val="10.0"/>
      </rPr>
      <t>, </t>
    </r>
    <r>
      <rPr>
        <rFont val="Arial Narrow"/>
        <i/>
        <color theme="1"/>
        <sz val="10.0"/>
      </rPr>
      <t>15</t>
    </r>
    <r>
      <rPr>
        <rFont val="Arial Narrow"/>
        <color theme="1"/>
        <sz val="10.0"/>
      </rPr>
      <t>(2), 1291.</t>
    </r>
  </si>
  <si>
    <t>https://www.mdpi.com/2071-1050/15/2/1291</t>
  </si>
  <si>
    <r>
      <rPr>
        <rFont val="Arial Narrow"/>
        <color theme="1"/>
        <sz val="10.0"/>
      </rPr>
      <t xml:space="preserve">VINEREAN Simona (ULBS),  </t>
    </r>
    <r>
      <rPr>
        <rFont val="Arial Narrow"/>
        <color theme="1"/>
        <sz val="10.0"/>
      </rPr>
      <t>OPREANA Alin (ULBS)</t>
    </r>
  </si>
  <si>
    <t>Measuring customer engagement in social media marketing: A higher-order model. Journal of Theoretical and Applied Electronic Commerce Research, 2021, 16(7), pp. 2633-2664</t>
  </si>
  <si>
    <r>
      <rPr>
        <rFont val="Arial Narrow"/>
        <color theme="1"/>
        <sz val="10.0"/>
      </rPr>
      <t>Shen, Z. (2023). The platform revolution in interactive marketing: Increasing customer-brand engagement on social media platforms. In </t>
    </r>
    <r>
      <rPr>
        <rFont val="Arial Narrow"/>
        <i/>
        <color theme="1"/>
        <sz val="10.0"/>
      </rPr>
      <t>The Palgrave handbook of interactive marketing</t>
    </r>
    <r>
      <rPr>
        <rFont val="Arial Narrow"/>
        <color theme="1"/>
        <sz val="10.0"/>
      </rPr>
      <t> (pp. 433-450). Cham: Springer International Publishing.</t>
    </r>
  </si>
  <si>
    <t>https://link.springer.com/chapter/10.1007/978-3-031-14961-0_19</t>
  </si>
  <si>
    <r>
      <rPr>
        <rFont val="Arial Narrow"/>
        <color theme="1"/>
        <sz val="10.0"/>
      </rPr>
      <t xml:space="preserve">VINEREAN Simona (ULBS),  </t>
    </r>
    <r>
      <rPr>
        <rFont val="Arial Narrow"/>
        <color theme="1"/>
        <sz val="10.0"/>
      </rPr>
      <t>OPREANA Alin (ULBS)</t>
    </r>
  </si>
  <si>
    <t>Measuring customer engagement in social media marketing: A higher-order model. Journal of Theoretical and Applied Electronic Commerce Research, 2021, 16(7), pp. 2633-2673</t>
  </si>
  <si>
    <r>
      <rPr>
        <rFont val="Arial Narrow"/>
        <color theme="1"/>
        <sz val="10.0"/>
      </rPr>
      <t>Fitz-Oliveira, M., Wasgen, A. M., &amp; Slongo, L. A. (2023). FROM THE PHYSICAL TO THE ONLINE ENVIRONMENT: IMPACTS OF THE DIGITAL TRANSFORMATION ON CONSUMER ATTITUDES. </t>
    </r>
    <r>
      <rPr>
        <rFont val="Arial Narrow"/>
        <i/>
        <color theme="1"/>
        <sz val="10.0"/>
      </rPr>
      <t>REMark. Revista Brasileira de Marketing</t>
    </r>
    <r>
      <rPr>
        <rFont val="Arial Narrow"/>
        <color theme="1"/>
        <sz val="10.0"/>
      </rPr>
      <t>, </t>
    </r>
    <r>
      <rPr>
        <rFont val="Arial Narrow"/>
        <i/>
        <color theme="1"/>
        <sz val="10.0"/>
      </rPr>
      <t>22</t>
    </r>
    <r>
      <rPr>
        <rFont val="Arial Narrow"/>
        <color theme="1"/>
        <sz val="10.0"/>
      </rPr>
      <t>(4), 1474-1506.</t>
    </r>
  </si>
  <si>
    <t>https://ijwr.usc.ac.ir/article_193976.html</t>
  </si>
  <si>
    <r>
      <rPr>
        <rFont val="Arial Narrow"/>
        <color theme="1"/>
        <sz val="10.0"/>
      </rPr>
      <t xml:space="preserve">VINEREAN Simona (ULBS),  </t>
    </r>
    <r>
      <rPr>
        <rFont val="Arial Narrow"/>
        <color theme="1"/>
        <sz val="10.0"/>
      </rPr>
      <t>OPREANA Alin (ULBS)</t>
    </r>
  </si>
  <si>
    <t xml:space="preserve"> Alblowi, M., Aloufi, O., Fallatah, N., Allam, A.A., Al-Dhaqm, A. (2023). Modeling of Observer-Based Social Media Marketing for Saudi Arabia Consumers. Journal of Computer Science, 19(7), pp. 825-835 </t>
  </si>
  <si>
    <t>https://thescipub.com/abstract/10.3844/jcssp.2023.825.835</t>
  </si>
  <si>
    <r>
      <rPr>
        <rFont val="Arial Narrow"/>
        <color theme="1"/>
        <sz val="10.0"/>
      </rPr>
      <t xml:space="preserve">VINEREAN Simona (ULBS),  </t>
    </r>
    <r>
      <rPr>
        <rFont val="Arial Narrow"/>
        <color theme="1"/>
        <sz val="10.0"/>
      </rPr>
      <t>OPREANA Alin (ULBS)</t>
    </r>
  </si>
  <si>
    <t>Measuring customer engagement in social media marketing: A higher-order model. Journal of Theoretical and Applied Electronic Commerce Research, 2021, 16(7), pp. 2633-2682</t>
  </si>
  <si>
    <r>
      <rPr>
        <rFont val="Arial Narrow"/>
        <color theme="1"/>
        <sz val="10.0"/>
      </rPr>
      <t>Nusair, K., Okumus, F., Karatepe, O. M., Alfarhan, U. F., &amp; de Larrea, G. L. (2023). From tourist motivations to buying decisions: A multilevel engagement perspective. </t>
    </r>
    <r>
      <rPr>
        <rFont val="Arial Narrow"/>
        <i/>
        <color theme="1"/>
        <sz val="10.0"/>
      </rPr>
      <t>Tourism Management Perspectives</t>
    </r>
    <r>
      <rPr>
        <rFont val="Arial Narrow"/>
        <color theme="1"/>
        <sz val="10.0"/>
      </rPr>
      <t>, </t>
    </r>
    <r>
      <rPr>
        <rFont val="Arial Narrow"/>
        <i/>
        <color theme="1"/>
        <sz val="10.0"/>
      </rPr>
      <t>48</t>
    </r>
    <r>
      <rPr>
        <rFont val="Arial Narrow"/>
        <color theme="1"/>
        <sz val="10.0"/>
      </rPr>
      <t>, 101148.</t>
    </r>
  </si>
  <si>
    <t>https://www.sciencedirect.com/science/article/pii/S2211973623000764?casa_token=fHHwzakRBiUAAAAA:4-7_VlkcePYuHs9_2Eqg8xY7GJvItvbfpdDiYZ5aJ7InCrP_oTkg3JAWCdBCCkBBloGLMzDk5A</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</si>
  <si>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</si>
  <si>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t>EFFICIENCY, EFFECTIVENESS AND PERFORMANCE OF THE PUBLIC SECTOR</t>
  </si>
  <si>
    <r>
      <rPr>
        <rFont val="Arial Narrow"/>
        <color theme="1"/>
        <sz val="10.0"/>
      </rPr>
      <t xml:space="preserve">Peter Wanke, Fernando Rojas, Yong Tan, Jorge Moreira, </t>
    </r>
    <r>
      <rPr>
        <rFont val="Arial Narrow"/>
        <i/>
        <color theme="1"/>
        <sz val="10.0"/>
      </rPr>
      <t>Temporal dependence and bank efficiency drivers in OECD: A stochastic DEA-ratio approach based on generalized auto-regressive moving averages</t>
    </r>
    <r>
      <rPr>
        <rFont val="Arial Narrow"/>
        <color theme="1"/>
        <sz val="10.0"/>
      </rPr>
      <t>, Expert Systems with Applications</t>
    </r>
  </si>
  <si>
    <t>https://www.sciencedirect.com/science/article/abs/pii/S0957417422021388</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</si>
  <si>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</si>
  <si>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Sandra Matos, Susana Jorge, Patrícia Moura e Sá, </t>
    </r>
    <r>
      <rPr>
        <rFont val="Arial Narrow"/>
        <i/>
        <color theme="1"/>
        <sz val="10.0"/>
      </rPr>
      <t>Measuring local public expenditure effectiveness using sustainable development goals</t>
    </r>
    <r>
      <rPr>
        <rFont val="Arial Narrow"/>
        <color theme="1"/>
        <sz val="10.0"/>
      </rPr>
      <t>, International Journal of Public Sector Management</t>
    </r>
  </si>
  <si>
    <t>https://www.emerald.com/insight/content/doi/10.1108/IJPSM-01-2023-0003/full/html</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</si>
  <si>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</si>
  <si>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Siti Afiani Musyarofah, Alva Edy Tontowi, Nur Aini Masruroh, Budhi Sholeh Wibowo </t>
    </r>
    <r>
      <rPr>
        <rFont val="Arial Narrow"/>
        <i/>
        <color theme="1"/>
        <sz val="10.0"/>
      </rPr>
      <t>Developing supply chain readiness measurement tool for the manufacturing industrial estates</t>
    </r>
    <r>
      <rPr>
        <rFont val="Arial Narrow"/>
        <color theme="1"/>
        <sz val="10.0"/>
      </rPr>
      <t>, Journal of Open Innovation: Technology, Market, and Complexity</t>
    </r>
  </si>
  <si>
    <t>https://www.sciencedirect.com/science/article/pii/S219985312300121X</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</si>
  <si>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</si>
  <si>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Timothy Olaniyi Aluko, Paul Kibuuka, </t>
    </r>
    <r>
      <rPr>
        <rFont val="Arial Narrow"/>
        <i/>
        <color theme="1"/>
        <sz val="10.0"/>
      </rPr>
      <t>Effectiveness in the small enterprise state grant-funded programme performance – a balanced scorecard application</t>
    </r>
    <r>
      <rPr>
        <rFont val="Arial Narrow"/>
        <color theme="1"/>
        <sz val="10.0"/>
      </rPr>
      <t>, Development Southern Africa, Volume 40, 2023 - Issue 2</t>
    </r>
  </si>
  <si>
    <t>https://www.tandfonline.com/doi/ref/10.1080/0376835X.2022.2036595?scroll=top</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</si>
  <si>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</si>
  <si>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Irman Firmansyah, Dedi Kusmayadi, </t>
    </r>
    <r>
      <rPr>
        <rFont val="Arial Narrow"/>
        <i/>
        <color theme="1"/>
        <sz val="10.0"/>
      </rPr>
      <t>ANALYSIS OF EFFICIENCY LEVEL OF ENERGY COMPANIES BEFORE AND DURING THE COVID-19 PANDEMIC</t>
    </r>
    <r>
      <rPr>
        <rFont val="Arial Narrow"/>
        <color theme="1"/>
        <sz val="10.0"/>
      </rPr>
      <t>, Journal of Southwest Jiaotong University, ISSN: 0258-2724</t>
    </r>
  </si>
  <si>
    <t>http://www.jsju.org/index.php/journal/article/view/1591</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</si>
  <si>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</si>
  <si>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Simona Alfiero &amp; Alfredo Esposito, </t>
    </r>
    <r>
      <rPr>
        <rFont val="Arial Narrow"/>
        <i/>
        <color theme="1"/>
        <sz val="10.0"/>
      </rPr>
      <t>Comparative Efficiency Studies</t>
    </r>
    <r>
      <rPr>
        <rFont val="Arial Narrow"/>
        <color theme="1"/>
        <sz val="10.0"/>
      </rPr>
      <t>, Global Encyclopedia of Public Administration, Public Policy, and Governance, Editor: Ali Farazmand, Springer Nature, pp: 2036–2039</t>
    </r>
  </si>
  <si>
    <t>https://link.springer.com/referenceworkentry/10.1007/978-3-030-66252-3_3292</t>
  </si>
  <si>
    <t>Opreana Alin (ULBS), Mihaiu Diana (ULBS)</t>
  </si>
  <si>
    <t>Correlation analysis between the health system and human development level within the European Union</t>
  </si>
  <si>
    <t>Banik, Banna, Chandan Kumar Roy, and Rabiul Hossain. "Healthcare expenditure, good governance and human development." EconomiA 24, no. 1 (2023): 1-23.</t>
  </si>
  <si>
    <t>https://www.emerald.com/insight/content/doi/10.1108/ECON-06-2022-0072/full/html</t>
  </si>
  <si>
    <t>Barbu L, Mihaiu DM, Șerban R-A, Opreana A. (ULBS)</t>
  </si>
  <si>
    <t>Knowledge Mapping of Optimal Taxation Studies: A Bibliometric Analysis and Network Visualization. Sustainability. 2022; 14(2):1043. https://doi.org/10.3390/su14021043</t>
  </si>
  <si>
    <t>Jingying Wu, Qing Liu, Shile Wang, Jinfang Sun, Ting Zhang (2023). Trends and prospects in graphene and its derivatives toxicity research: A bibliometric analysis, Journal of Applied Toxicology, 43 (1), p. 146-166, https://doi.org/10.1002/jat.4373, WOS:000846788600001</t>
  </si>
  <si>
    <t>https://www.webofscience.com/wos/woscc/full-record/WOS:000846788600001</t>
  </si>
  <si>
    <t>Li X, Tang J, Li W, Si Q, Guo X, Niu L. A Bibliometric Analysis and Visualization of Aviation Carbon Emissions Studies. Sustainability. 2023; 15(5):4644. https://doi.org/10.3390/su15054644 WOS:00094743890000</t>
  </si>
  <si>
    <t>https://www.webofscience.com/wos/woscc/full-record/WOS:000947438900001</t>
  </si>
  <si>
    <t>Barbu L, Mihaiu DM, Șerban R-A, Opreana A.(ULBS)</t>
  </si>
  <si>
    <t>Mu R, Fentaw NM, Zhang L. (2023). Tax evasion, psychological egoism, and revenue collection performance: Evidence from Amhara region, Ethiopia. Frontiers in Psychology. Vol. 14:1045537. doi:  10.3389/fpsyg.2023.1045537. WOS:001063461400001</t>
  </si>
  <si>
    <t>https://www.webofscience.com/wos/woscc/full-record/WOS:001063461400001</t>
  </si>
  <si>
    <t>Țimbalari C., Herciu M (2023). The Synergy Between Culture and Competitiveness: A Bibliometric Analysis, Studies in Business and Economics, 18 (2). DOI 10.2478/sbe-2023-0039 
WOS:001069869700019</t>
  </si>
  <si>
    <t>https://www.webofscience.com/wos/woscc/full-record/WOS:001069869700019</t>
  </si>
  <si>
    <t>Xie J, Zhang G, Li Y, Yan X, Zang L, Liu Q, Chen D, Sui M, He Y. (2023). A Bibliometric Analysis of Forest Gap Research during 1980–2021. Sustainability. 15(3):1994. https://doi.org/10.3390/su15031994 WOS:000929548200001</t>
  </si>
  <si>
    <t>https://www.webofscience.com/wos/woscc/full-record/WOS:000929548200001</t>
  </si>
  <si>
    <t>Xiumei Xu, Zhen Dan (2023). Exploring the evolution of energy research in hospitality: Mapping knowledge trends, insights, and frontiers, Energy Reports, Vol. 10, p. 864-880, https://doi.org/10.1016/j.egyr.2023.07.030. WOS:001049404000001</t>
  </si>
  <si>
    <t>https://www.webofscience.com/wos/woscc/full-record/WOS:001049404000001</t>
  </si>
  <si>
    <t>Opreana Alin (ULBS), Tichindelean Mihai (ULBS), Mihaiu Diana (ULBS), Tileaga Cosmin (ULBS)</t>
  </si>
  <si>
    <t>Forecasting Passenger Traffic for a Regional Airport</t>
  </si>
  <si>
    <t>Piratla, Sudhakar, and Binod Kumar Singh. "Airport passenger movement, revenue and expenditure at non-major airports using panel data regression." Social Sciences &amp; Humanities Open 8, no. 1 (2023): 100658.</t>
  </si>
  <si>
    <t>https://www.sciencedirect.com/science/article/pii/S2590291123002632</t>
  </si>
  <si>
    <t>Panța Nancy Diana (ULBS)</t>
  </si>
  <si>
    <t>The Triple Layered Business Model Canvas Meets the Beekeeping Sector. General and Particular Considerations from the Romanian Industry</t>
  </si>
  <si>
    <t>Čavlin, M.; Prdić, N.; Ignjatijević, S.; Vapa Tankosić, J.; Lekić, N.; Kostić, S. Research on the Determination of the Factors Affecting Business Performance in Beekeeping Production. Agriculture</t>
  </si>
  <si>
    <t>https://www.mdpi.com/2077-0472/13/3/686</t>
  </si>
  <si>
    <t>Anton, T.S.; Trupp, A.; Stephenson, M.L.; Chong, K.L. The Technology Adoption Model Canvas (TAMC): A Smart Framework to Guide the Advancement of Microbusinesses in Emerging Economies. Smart Cities</t>
  </si>
  <si>
    <t>https://www.mdpi.com/2624-6511/6/6/146</t>
  </si>
  <si>
    <t>Applying Value Chain Analysis through the Lens of Sustainability to Enterprises in the Beekeeping Sector</t>
  </si>
  <si>
    <t>Sengül, Z; Saner, G. Assessing the sustainability of beekeeping
farms in Turkey: Case of the Aegean region. NEW MEDIT</t>
  </si>
  <si>
    <t>https://www.webofscience.com/wos/woscc/full-record/WOS:001080391200005</t>
  </si>
  <si>
    <t>Panța Nancy Diana (ULBS), Bahnean Paul Gheorghe (UVT)</t>
  </si>
  <si>
    <t>Corporate Responsibility Reporting: A Content Analysis Of Non-Financial Reports Issued By The Top Ten Companies Listed On The Bucharest Stock Exchange Market</t>
  </si>
  <si>
    <t>Irizarry Quintero, A., Rodríguez Ramírez, J. and Villafañe-Rodríguez, C., "Cultural communication differences in initial public offering documentation: the case of China", Journal of Economics, Finance and Administrative Science</t>
  </si>
  <si>
    <t>https://www.webofscience.com/wos/woscc/full-record/WOS:000983700900001</t>
  </si>
  <si>
    <r>
      <rPr>
        <rFont val="Arial Narrow"/>
        <color theme="1"/>
        <sz val="10.0"/>
      </rPr>
      <t xml:space="preserve">Horobeț Alexandra (ASE), Belașcu Lucian (ULBS), Curea Ștefania C. (ASE), </t>
    </r>
    <r>
      <rPr>
        <rFont val="Arial Narrow"/>
        <color theme="1"/>
        <sz val="10.0"/>
      </rPr>
      <t>Pentescu Alma</t>
    </r>
    <r>
      <rPr>
        <rFont val="Arial Narrow"/>
        <color theme="1"/>
        <sz val="10.0"/>
      </rPr>
      <t xml:space="preserve"> (ULBS)</t>
    </r>
  </si>
  <si>
    <t>Ownership Concentration and Performance Recovery Patterns in the European Union, Sustainability, 11, 2019</t>
  </si>
  <si>
    <t>Zahid RMA, Taran A, Khan MK, Simga-Mugan C, The effect of ownership composition on corporate financial performance in the European frontier markets, Blatic Journal of Management</t>
  </si>
  <si>
    <t>https://www.webofscience.com/wos/woscc/full-record/WOS:000940683300001</t>
  </si>
  <si>
    <r>
      <rPr>
        <rFont val="Arial Narrow"/>
        <color theme="1"/>
        <sz val="10.0"/>
      </rPr>
      <t xml:space="preserve">Horobeț Alexandra (ASE), Belașcu Lucian (ULBS), Curea Ștefania C. (ASE), </t>
    </r>
    <r>
      <rPr>
        <rFont val="Arial Narrow"/>
        <color theme="1"/>
        <sz val="10.0"/>
      </rPr>
      <t>Pentescu Alma</t>
    </r>
    <r>
      <rPr>
        <rFont val="Arial Narrow"/>
        <color theme="1"/>
        <sz val="10.0"/>
      </rPr>
      <t xml:space="preserve"> (ULBS)</t>
    </r>
  </si>
  <si>
    <t>Margaret I, Schoubben F, Verwaal E, When do investors see value in international environmental management certification of multinational corporations? A study of ISO 14001 certification after the Paris Agreement, Global Strategy Journal</t>
  </si>
  <si>
    <t>https://www.webofscience.com/wos/woscc/full-record/WOS:001044470700001</t>
  </si>
  <si>
    <r>
      <rPr>
        <rFont val="Arial Narrow"/>
        <color theme="1"/>
        <sz val="10.0"/>
      </rPr>
      <t xml:space="preserve">Horobeț Alexandra (ASE), Belașcu Lucian (ULBS), Curea Ștefania C. (ASE), </t>
    </r>
    <r>
      <rPr>
        <rFont val="Arial Narrow"/>
        <color theme="1"/>
        <sz val="10.0"/>
      </rPr>
      <t>Pentescu Alma</t>
    </r>
    <r>
      <rPr>
        <rFont val="Arial Narrow"/>
        <color theme="1"/>
        <sz val="10.0"/>
      </rPr>
      <t xml:space="preserve"> (ULBS)</t>
    </r>
  </si>
  <si>
    <t>Noja GG, Cristea M, Sirghi N, Gurita ORS, Vadasan I, Circiumaru D, Corporate governance, ownership concentration and performance of European agricultural companies: New empirical evidence, Agricultural Economics - Zemedelska Ekonomika</t>
  </si>
  <si>
    <t>https://www.webofscience.com/wos/woscc/full-record/WOS:000983302800003</t>
  </si>
  <si>
    <r>
      <rPr>
        <rFont val="Arial Narrow"/>
        <color theme="1"/>
        <sz val="10.0"/>
      </rPr>
      <t xml:space="preserve">Horobeț Alexandra (ASE), Belașcu Lucian (ULBS), Curea Ștefania C. (ASE), </t>
    </r>
    <r>
      <rPr>
        <rFont val="Arial Narrow"/>
        <color theme="1"/>
        <sz val="10.0"/>
      </rPr>
      <t>Pentescu Alma</t>
    </r>
    <r>
      <rPr>
        <rFont val="Arial Narrow"/>
        <color theme="1"/>
        <sz val="10.0"/>
      </rPr>
      <t xml:space="preserve"> (ULBS)</t>
    </r>
  </si>
  <si>
    <t>Noja GG, Hurduzeu G, Cristea M, Barna F, Năchescu ML, Gavrilescu C, Board characteristics, ownership concentration and the financial performance of European listed insurance companies: new empirical evidence, Romanian Journal of Economic Forecasting – XXVI (4) 2023</t>
  </si>
  <si>
    <t>https://www.webofscience.com/wos/woscc/full-record/WOS:001179208500002</t>
  </si>
  <si>
    <r>
      <rPr>
        <rFont val="Arial Narrow"/>
        <color theme="1"/>
        <sz val="10.0"/>
      </rPr>
      <t xml:space="preserve">Horobeț Alexandra (ASE), Belașcu Lucian (ULBS), Curea Ștefania C. (ASE), </t>
    </r>
    <r>
      <rPr>
        <rFont val="Arial Narrow"/>
        <color theme="1"/>
        <sz val="10.0"/>
      </rPr>
      <t>Pentescu Alma</t>
    </r>
    <r>
      <rPr>
        <rFont val="Arial Narrow"/>
        <color theme="1"/>
        <sz val="10.0"/>
      </rPr>
      <t xml:space="preserve"> (ULBS)</t>
    </r>
  </si>
  <si>
    <t>Pourmansouri R, Fallah MF, Birau R..., Investigating the relationship between ownership structure, board composition, and company performance: An extensive overview of companies in the textile …, revistaindustriatextila.ro</t>
  </si>
  <si>
    <t>https://www.webofscience.com/wos/woscc/full-record/WOS:001108635700002</t>
  </si>
  <si>
    <r>
      <rPr>
        <rFont val="Arial Narrow"/>
        <color theme="1"/>
        <sz val="10.0"/>
      </rPr>
      <t>Pentescu Alma</t>
    </r>
    <r>
      <rPr>
        <rFont val="Arial Narrow"/>
        <color theme="1"/>
        <sz val="10.0"/>
      </rPr>
      <t xml:space="preserve"> (ULBS), Orzan Mihai (ASE), Ștefănescu Cristian Dragoș (UMFCD), Orzan Olguța Anca (UMFCD)</t>
    </r>
  </si>
  <si>
    <t>Modelling patient satisfaction in healthcare, Economic Computation and Economic Cybernetics Studies and Research, Vol. 48, No. 4, 2014</t>
  </si>
  <si>
    <t>Veghes CP, Orzan MC, Chivu RG, Popa IO, Ciocodeica DF, Orzan AO, An empirical model of antecedents of marketing information technology (martech) adoption, Economic Computation and Economic Cybernetics Studies and Research</t>
  </si>
  <si>
    <t>https://www.webofscience.com/wos/woscc/full-record/WOS:000960039800009</t>
  </si>
  <si>
    <r>
      <rPr>
        <rFont val="Arial Narrow"/>
        <color theme="1"/>
        <sz val="10.0"/>
      </rPr>
      <t>Pentescu Alma</t>
    </r>
    <r>
      <rPr>
        <rFont val="Arial Narrow"/>
        <color theme="1"/>
        <sz val="10.0"/>
      </rPr>
      <t xml:space="preserve"> (ULBS), Orzan Mihai (ASE), Ștefănescu Cristian Dragoș (UMFCD), Orzan Olguța Anca (UMFCD)</t>
    </r>
  </si>
  <si>
    <t>Pauli G, Martin S, Greiling D, The current state of research of word-of-mouth in the health care sector, International Review on Public and Nonprofit Marketing</t>
  </si>
  <si>
    <t>https://www.webofscience.com/wos/woscc/full-record/WOS:000752800500001</t>
  </si>
  <si>
    <r>
      <rPr>
        <rFont val="Arial Narrow"/>
        <color theme="1"/>
        <sz val="10.0"/>
      </rPr>
      <t>Pentescu Alma</t>
    </r>
    <r>
      <rPr>
        <rFont val="Arial Narrow"/>
        <color theme="1"/>
        <sz val="10.0"/>
      </rPr>
      <t xml:space="preserve"> (ULBS), Orzan Mihai (ASE), Ștefănescu Cristian Dragoș (UMFCD), Orzan Olguța Anca (UMFCD)</t>
    </r>
  </si>
  <si>
    <t>Nuairi AA, Simsekler MCE, Qazi A..., A data-driven Bayesian belief network model for exploring patient experience drivers in healthcare sector..., Annals of Operations Research</t>
  </si>
  <si>
    <t>https://link.springer.com/article/10.1007/s10479-023-05437-9</t>
  </si>
  <si>
    <r>
      <rPr>
        <rFont val="Arial Narrow"/>
        <color theme="1"/>
        <sz val="10.0"/>
      </rPr>
      <t xml:space="preserve">Baltador Lia Alexandra (ULBS), Grecu Valentin (ULBS), </t>
    </r>
    <r>
      <rPr>
        <rFont val="Arial Narrow"/>
        <color theme="1"/>
        <sz val="10.0"/>
      </rPr>
      <t>Pentescu Alma</t>
    </r>
    <r>
      <rPr>
        <rFont val="Arial Narrow"/>
        <color theme="1"/>
        <sz val="10.0"/>
      </rPr>
      <t xml:space="preserve"> (ULBS)</t>
    </r>
  </si>
  <si>
    <t>Using Design Thinking to Redesign the Educational Experience, MATEC Web Conf., Vol. 343, 2021, 10th International Conference on Manufacturing Science and Education – MSE 2021</t>
  </si>
  <si>
    <t>Martin S, Goff R, O'Keeffe P, Integrating design thinking into social work education: a scoping review of practices and identification of opportunities for curriculum innovation, Social Work Education</t>
  </si>
  <si>
    <t>https://www.webofscience.com/wos/woscc/full-record/WOS:001040684000001</t>
  </si>
  <si>
    <t>Millennials, Peer-to-Peer Accommodation and the Hotel Industry, Ovidius University Annals - Economic Sciences Series, 16(2), 2016</t>
  </si>
  <si>
    <t>Clark C, Nyaupane GP, Understanding Millennials' nature-based tourism experience through their perceptions of technology use and travel constraints, Journal of Ecoturism</t>
  </si>
  <si>
    <t>https://www.webofscience.com/wos/woscc/full-record/WOS:000738545100001</t>
  </si>
  <si>
    <t>Emerging Sources Citation Index (ESCI), Scopus</t>
  </si>
  <si>
    <r>
      <rPr>
        <rFont val="Arial Narrow"/>
        <color theme="1"/>
        <sz val="10.0"/>
      </rPr>
      <t>Pentescu Alma</t>
    </r>
    <r>
      <rPr>
        <rFont val="Arial Narrow"/>
        <color theme="1"/>
        <sz val="10.0"/>
      </rPr>
      <t xml:space="preserve"> (ULBS), Cetină Iuliana (ASE), Orzan Gheorghe (ASE)</t>
    </r>
  </si>
  <si>
    <t>Social media's impact on healthcare services, Procedia Economics and Finance, 27, 2015</t>
  </si>
  <si>
    <t>Chauhan T, Sindhu S, Mor RS, Modelling the factors impacting customer engagement for branded content in healthcare, International Journal of Pharmaceutical and Healthcare Marketing, 18(1)</t>
  </si>
  <si>
    <t>https://www.emerald.com/insight/content/doi/10.1108/IJPHM-03-2022-0030/full/html</t>
  </si>
  <si>
    <t>POPA CRISTINA ELENA</t>
  </si>
  <si>
    <t>THE CHALLENGES OF THE SCHENGEN AREA</t>
  </si>
  <si>
    <t>N. Moch si J. Stochaj, Titlu capitol: SCHENGEN AND SECURITY IN TIMES OF COVID-19, Titlu carte: INFORMATION, SECURITY AND SOCIETY IN THE COVID-19 PANDEMIC, Editori: N Moch, WS Wereda, J Stańczyk,  Editura: Routledge, 2023</t>
  </si>
  <si>
    <t>https://www.taylorfrancis.com/chapters/edit/10.4324/9781003309772-5/schengen-security-times-covid-19-natalia-moch-justyna-stochaj</t>
  </si>
  <si>
    <t>Capitol  Routledge</t>
  </si>
  <si>
    <t>PARTICULARITIES OF EARLY SCHOOL LEAVING IN ROMANIA</t>
  </si>
  <si>
    <t xml:space="preserve"> Nastacă, C.C., Ploae, C., Titlu capitol: THE IMPACT OF THE COVID-19 PANDEMIC ON THE ROMANIAN EDUCATION SYSTEM, Titlu carte: CROSS-DRIVEN INSTITUTIONAL RESILIENCE, Editori: Sigurjonsson, T.O., Ruano, J.M., Profiroiu, A.G., Maciukaite-Zviniene, S., Dumančić, K., Editura: Springer</t>
  </si>
  <si>
    <t>https://link.springer.com/chapter/10.1007/978-3-031-31883-2_9</t>
  </si>
  <si>
    <t>Capitol  Springer</t>
  </si>
  <si>
    <t>Popescu Doris-Louise, Facultatea de Stiinte Economice, Universitatea "Lucian Blaga" din Sibiu</t>
  </si>
  <si>
    <t>Subsistence/semi-subsistence agricultural exploitations.Their roles and dynamics within rural economy/rural sustanaible development in Romania</t>
  </si>
  <si>
    <t>Murtiningrum, F., Noer, M., Empowerment in the development of agricultural areas, IOP Conference Series, Earth and Enviromnental Science, Volume 1160, 2nd Agrifood System International Conference, Padag, Indonesia</t>
  </si>
  <si>
    <t>https://iopscience.iop.org/article/10.1088/1755-1315/1160/1/012059/pdf</t>
  </si>
  <si>
    <t>Popescu Doris-Louisei, Facultatea de Stiinte Economice, Universitatea "Lucian Blaga" din Sibiu, Ungureanu Andrei, Facultatea de Stiinte Economice, Universitatea "Lucian Blaga" din Sibiu</t>
  </si>
  <si>
    <t>Online Advertising - History, Evolution and Challenges</t>
  </si>
  <si>
    <t>Ungureanu, Andrei, Belascu, Lucian, Horobet, Alexandra, Croitoru, Marius, Programmatic Advertising and Online Publishers, Studies in Business and Economic, volume 15 (2023)</t>
  </si>
  <si>
    <t>WosS                                   SCOPUS</t>
  </si>
  <si>
    <t>Popescu N Eugen</t>
  </si>
  <si>
    <t>Entrepreneurship and SMEs innovation in Romania.</t>
  </si>
  <si>
    <r>
      <rPr>
        <rFont val="Arial Narrow"/>
        <color theme="1"/>
        <sz val="10.0"/>
      </rPr>
      <t>Utami, D. D., Dhewanto, W., &amp; Lestari, Y. D. (2023). Rural tourism entrepreneurship success factors for sustainable tourism village: Evidence from Indonesia. </t>
    </r>
    <r>
      <rPr>
        <rFont val="Arial Narrow"/>
        <i/>
        <color theme="1"/>
        <sz val="10.0"/>
      </rPr>
      <t>Cogent Business &amp; Management</t>
    </r>
    <r>
      <rPr>
        <rFont val="Arial Narrow"/>
        <color theme="1"/>
        <sz val="10.0"/>
      </rPr>
      <t>, </t>
    </r>
    <r>
      <rPr>
        <rFont val="Arial Narrow"/>
        <i/>
        <color theme="1"/>
        <sz val="10.0"/>
      </rPr>
      <t>10</t>
    </r>
    <r>
      <rPr>
        <rFont val="Arial Narrow"/>
        <color theme="1"/>
        <sz val="10.0"/>
      </rPr>
      <t>(1), 2180845</t>
    </r>
  </si>
  <si>
    <t>https://www.tandfonline.com/doi/full/10.1080/23311975.2023.2180845</t>
  </si>
  <si>
    <t>SCOPUS https://www.scopus.com/sourceid/21100855822               WOS https://mjl.clarivate.com:/search-results?issn=2331-1975&amp;hide_exact_match_fl=true&amp;utm_source=mjl&amp;utm_medium=share-by-link&amp;utm_campaign=journal-profile-share-this-journal</t>
  </si>
  <si>
    <r>
      <rPr>
        <rFont val="Arial Narrow"/>
        <color theme="1"/>
        <sz val="10.0"/>
      </rPr>
      <t>Valentová, M., &amp; Dvořáková, L. (2023). New Ways to Finance Micro and Small Enterprises in Agriculture. In </t>
    </r>
    <r>
      <rPr>
        <rFont val="Arial Narrow"/>
        <i/>
        <color theme="1"/>
        <sz val="10.0"/>
      </rPr>
      <t>Handbook of Research on Acceleration Programs for SMEs</t>
    </r>
    <r>
      <rPr>
        <rFont val="Arial Narrow"/>
        <color theme="1"/>
        <sz val="10.0"/>
      </rPr>
      <t> (pp. 113-137). IGI Global.</t>
    </r>
  </si>
  <si>
    <t>https://www.igi-global.com/viewtitlesample.aspx?id=315908&amp;ptid=296686&amp;t=New%20Ways%20to%20Finance%20Micro%20and%20Small%20Enterprises%20in%20Agriculture&amp;isxn=9781668456668</t>
  </si>
  <si>
    <t>Popsa Roxana</t>
  </si>
  <si>
    <t>Simona Vinerean, Alin Opreana, Cosmin Tileagă, Roxana Elena Popșa (ULBS)</t>
  </si>
  <si>
    <t>The Impact of COVID-19 Pandemic on Residents’ Support for Sustainable Tourism Development</t>
  </si>
  <si>
    <t>Sarah Schönherr, Bernhard Fabian Bichler, Birgit Pikkemaat, Attitudes not set in stone: Existential crises changing residents’ irritation, Tourism Management, Volume 96, 2023</t>
  </si>
  <si>
    <t>https://doi.org/10.1016/j.tourman.2022.104708</t>
  </si>
  <si>
    <t>Gajić T, Đoković F, Blešić I, Petrović MD, Radovanović MM, Vukolić D, Mandarić M, Dašić G, Syromiatnikova JA, Mićović A. Pandemic Boosts Prospects for Recovery of Rural Tourism in Serbia. Land. 2023; 12(3):624.</t>
  </si>
  <si>
    <t>https://doi.org/10.3390/land12030624</t>
  </si>
  <si>
    <t>SCOPUS, DOAJ, EBSCO</t>
  </si>
  <si>
    <t>Singh, S., &amp; Dutt, C. S. The adoption of the UN sustainable development goals in hotels in Dubai. Tourism and Hospitality Research, 2023</t>
  </si>
  <si>
    <t>https://doi.org/10.1177/14673584231164941</t>
  </si>
  <si>
    <t>Yayla, Özgür, Koç, B., &amp; Dimanche, F.  Residents’ support for tourism development: Investigating quality-of-life, community commitment, and communication. European Journal of Tourism Research, Volume 33, 2023</t>
  </si>
  <si>
    <t>https://doi.org/10.54055/ejtr.v33i.2762</t>
  </si>
  <si>
    <t xml:space="preserve"> Scopus, Clarivate Analytics' Emerging Sources Citation Index</t>
  </si>
  <si>
    <t>Chakraborty, S.; Sadachar, A. Did Anything Good Come Out of the Pandemic? COVID-19-Stress Induced Self-Regulatory Sustainable Apparel Consumption among the Millennials in the U.S. Sustainability 2023, 15, 7356</t>
  </si>
  <si>
    <t>https://doi.org/10.3390/su15097356</t>
  </si>
  <si>
    <t xml:space="preserve">Scopus, SCIE and SSCI (Web of Science), GEOBASE, GeoRef, Inspec, AGRIS, RePEc, CAPlus / SciFinder, </t>
  </si>
  <si>
    <t>Đerčan B, Gatarić D, Bubalo Živković M, Belij Radin M, Vukoičić D, Kalenjuk Pivarski B, Lukić T, Vasić P, Nikolić M, Lutovac M, et al. Evaluating Farm Tourism Development for Sustainability: A Case Study of Farms in the Peri-Urban Area of Novi Sad (Serbia). Sustainability. 2023; 15(17):12952</t>
  </si>
  <si>
    <t>https://doi.org/10.3390/su151712952</t>
  </si>
  <si>
    <t>Woosnam KM, Erul E, Russell ZA, Rahman S, Perren C, Lefavi M, Bennett C. Social Distance with Tourists in U.S. Counties with the Highest Historical Numbers of Reported COVID-19 Cases. Sustainability. 2023; 15(11):8944</t>
  </si>
  <si>
    <t>https://doi.org/10.3390/su15118944</t>
  </si>
  <si>
    <t>Jiménez, S. O., del Río, S. V., García, A. R. G., &amp; Osuna, B. A. L. Residents’ Perceptions Towards the Touristic Development of a Rural Mexican Community. Global Business Review, 2023</t>
  </si>
  <si>
    <t>https://doi.org/10.1177/09721509231175552</t>
  </si>
  <si>
    <t>SCOPUS, Web of Science: Emerging Sources Citation Index (ESCI), Research Papers in Economics (RePEc), ProQuest: International Bibliography of the Social Sciences (IBSS), EBSCO</t>
  </si>
  <si>
    <t>Lam Minh Trung, Sudesh Prabhakaran, The Role of Sustainable Tourism Policy, Destination Management, and Tourist Perceptions towards Sustainable Tourism in Vietnam, Przestrzeń Społeczna (Social Space) no 3/2023 (23)</t>
  </si>
  <si>
    <t>https://socialspacejournal.eu/menu-script/index.php/ssj/article/view/267/128</t>
  </si>
  <si>
    <t>SCOPUS, DOAJ, EBSCO, ERIH PLUS</t>
  </si>
  <si>
    <t>Kramáreková, Hilda; Petrikovičová, Lucia; Krogmann, Alfred; Grežo, Henrich; The Pandemic As a Challenge for the Diversification of Tourism, Tourism Culture &amp; Communication, Volume 23, Numbers 2-3, 2023, pp. 131-149(19)</t>
  </si>
  <si>
    <t>https://doi.org/10.3727/109830422X16600594683409</t>
  </si>
  <si>
    <t>SCOPUS, PROQUEST, CAB INTERNATIONAL (CABI), C.I.R.E.T., EBSCO DISCOVERY SERVICE-EDS, EMERGING SOURCES CITATION INDEX, GOOGLE ANALYTICS</t>
  </si>
  <si>
    <t>Roxana Elena Popșa (ULBS)</t>
  </si>
  <si>
    <t>The impact of rural tourism on the socio-economic development of local communities.</t>
  </si>
  <si>
    <t>Li Huang, Jingwei Zhai, A study on the economic and sustainable development forecast of rural tourism industry based on ANN, International Journal of Web Engineering and Technology  (IJWET), Vol. 18, No. 3, 2023</t>
  </si>
  <si>
    <t>https://doi.org/10.1504/IJWET.2023.133610</t>
  </si>
  <si>
    <t>Scopus, Compendex, Academic OneFile , ACM Digital Library</t>
  </si>
  <si>
    <t>Alexa, Lidia (TUIASI) Maier, Veronica (UTCN), Serban Anca (ULBS); Craciunescu, Razvan (UPB)</t>
  </si>
  <si>
    <t>Engineers Changing the World: Education for Sustainability in Romanian Technical Universities-An Empirical Web-Based Content Analysis</t>
  </si>
  <si>
    <t>Cacciuttolo, Vasquez, Cano, Research Thesis for Undergraduate Engineering Programs in the Digitalization Era: Learning Strategies and Responsible Research Conduct Road to a University Education 4.0 Paradigm</t>
  </si>
  <si>
    <t>https://www.mdpi.com/2071-1050/15/14/11206</t>
  </si>
  <si>
    <t>Alarcon-Pereira, Rampasso, Ubeda, Aguilar, Cordova, The evolution of sustainability in engineering education research: a longitudinal analysis through bibliometrics and the CDIO initiative</t>
  </si>
  <si>
    <t>https://www.emerald.com/insight/content/doi/10.1108/IJSHE-03-2022-0073/full/html</t>
  </si>
  <si>
    <t>Amoako, Marfo, Sekyi, Amaning, Yankey, Stakeholder perceptions of sustainability reporting on the websites of technical universities in Ghana</t>
  </si>
  <si>
    <t>https://www.emerald.com/insight/content/doi/10.1108/bij-02-2022-0104/full/html</t>
  </si>
  <si>
    <t>Todericiu, Ramona and Serban, Anca</t>
  </si>
  <si>
    <t xml:space="preserve">Intellectual Capital and its Relationship with Universities
</t>
  </si>
  <si>
    <t>Wen, Okolo, Does global economic reform accentuate
technological innovation? A comparative evidence
around the world</t>
  </si>
  <si>
    <t>https://hrcak.srce.hr/file/455376</t>
  </si>
  <si>
    <t>Routledge</t>
  </si>
  <si>
    <t>Muquarshi, Adalwi, Bahlani, English as a medium of instruction and intellectual capital creation in Omani higher education: unravelling the dilemma</t>
  </si>
  <si>
    <t>https://www.emerald.com/insight/content/doi/10.1108/JIC-10-2022-0192/full/html</t>
  </si>
  <si>
    <t>Palalic, Durakovic, Ramadani, FereiraHuman capital and youth emigration in the “new normal”</t>
  </si>
  <si>
    <t>https://onlinelibrary.wiley.com/doi/abs/10.1002/tie.22250</t>
  </si>
  <si>
    <t>Wiley</t>
  </si>
  <si>
    <t>Șerban Radu-Alexandru (ULBS)</t>
  </si>
  <si>
    <t>The impact of big data, sustainability, and digitalization on company performance</t>
  </si>
  <si>
    <t>Diófási-Kovács, O., &amp; Nagy, J. (2023). Beyond CO2 emissions–The role of digitalization in multi-dimensional environmental performance measurement. Environmental and Sustainability Indicators, 18, 100252.</t>
  </si>
  <si>
    <t>https://www.sciencedirect.com/science/article/pii/S2665972723000296</t>
  </si>
  <si>
    <t>Tick, A. (2023). Industry 4.0 Narratives through the Eyes of SMEs in V4 Countries, Serbia and Bulgaria. Acta Polytechnica Hungarica, 20(2).</t>
  </si>
  <si>
    <t>http://acta.uni-obuda.hu/Tick_131.pdf</t>
  </si>
  <si>
    <t>Herciu Mihaela (ULBS), Șerban Radu-Alexandru (ULBS)</t>
  </si>
  <si>
    <t>Measuring firm performance: Testing a proposed model</t>
  </si>
  <si>
    <t>Bocok, V., Hinke, J., &amp; Abrham, J. (2023). Leasing from the perspective of environmental management and its influence on business performance. Frontiers in Environmental Science.</t>
  </si>
  <si>
    <t>https://www.proquest.com/docview/2864397849?pq-origsite=gscholar&amp;fromopenview=true</t>
  </si>
  <si>
    <t>Șerban Radu-Alexandru (ULBS), Herciu Mihaela (ULBS)</t>
  </si>
  <si>
    <t>Performance management systems–proposing and testing a conceptual model</t>
  </si>
  <si>
    <t>Cunha, F., Dinis-Carvalho, J., &amp; Sousa, R. M. (2023). Performance measurement systems in continuous improvement environments: obstacles to their effectiveness. Sustainability, 15(1), 867.</t>
  </si>
  <si>
    <t>https://www.mdpi.com/2071-1050/15/1/867</t>
  </si>
  <si>
    <t>Ghanizadeh, A., Noori, R., Hassanpoor, A., &amp; Vakili, Y. (2023). Considering and Validating the Leadership as a Driver in Public Sector Organizations Performance Management. Public Organization Review, 23(1), 23-41.</t>
  </si>
  <si>
    <t>https://link.springer.com/article/10.1007/s11115-022-00601-4</t>
  </si>
  <si>
    <t>Liliana Barbu (ULBS), Diana Marieta Mihaiu (ULBS), Radu-Alexandru Șerban (ULBS), Alin Opreana (ULBS)</t>
  </si>
  <si>
    <t>Knowledge mapping of optimal taxation studies: A bibliometric analysis and network visualization</t>
  </si>
  <si>
    <t>Li, X., Tang, J., Li, W., Si, Q., Guo, X., &amp; Niu, L. (2023). A bibliometric analysis and visualization of aviation carbon emissions studies. Sustainability, 15(5), 4644.</t>
  </si>
  <si>
    <t>https://www.mdpi.com/2071-1050/15/5/4644</t>
  </si>
  <si>
    <t>Țîmbalari, C., &amp; Herciu, M. (2023). The synergy between culture and competitiveness: A bibliometric analysis. Studies in Business and Economics, 18(2), 303-319.</t>
  </si>
  <si>
    <t>https://sciendo.com/it/article/10.2478/sbe-2023-0039</t>
  </si>
  <si>
    <t>Xu, X., &amp; Dan, Z. (2023). Exploring the evolution of energy research in hospitality: Mapping knowledge trends, insights, and frontiers. Energy Reports, 10, 864-880.</t>
  </si>
  <si>
    <t>https://www.sciencedirect.com/science/article/pii/S2352484723011083</t>
  </si>
  <si>
    <t>Xie, J., Zhang, G., Li, Y., Yan, X., Zang, L., Liu, Q., ... &amp; He, Y. (2023). A Bibliometric Analysis of Forest Gap Research during 1980–2021. Sustainability, 15(3), 1994.</t>
  </si>
  <si>
    <t>https://www.mdpi.com/2071-1050/15/3/1994</t>
  </si>
  <si>
    <t>Mu, R., Fentaw, N. M., &amp; Zhang, L. (2023). Tax evasion, psychological egoism, and revenue collection performance: Evidence from Amhara region, Ethiopia. Frontiers in Psychology, 14, 1045537.</t>
  </si>
  <si>
    <t>https://www.frontiersin.org/articles/10.3389/fpsyg.2023.1045537/full</t>
  </si>
  <si>
    <t>Wu, J., Liu, Q., Wang, S., Sun, J., &amp; Zhang, T. (2023). Trends and prospects in graphene and its derivatives toxicity research: A bibliometric analysis. Journal of Applied Toxicology, 43(1), 146-166.</t>
  </si>
  <si>
    <t>https://analyticalsciencejournals.onlinelibrary.wiley.com/doi/abs/10.1002/jat.4373</t>
  </si>
  <si>
    <t>Radu-Alexandru Șerban (ULBS), Diana Marieta Mihaiu (ULBS), Mihai Tichindelean (ULBS)</t>
  </si>
  <si>
    <t>Environment, social, and governance score and value added impacts on market capitalization: A sectoral-based approach</t>
  </si>
  <si>
    <t>Iazzolino, G., Bruni, M. E., Veltri, S., Morea, D., &amp; Baldissarro, G. (2023). The impact of ESG factors on financial efficiency: An empirical analysis for the selection of sustainable firm portfolios. Corporate Social Responsibility and Environmental Management.</t>
  </si>
  <si>
    <t>https://onlinelibrary.wiley.com/doi/full/10.1002/csr.2463</t>
  </si>
  <si>
    <t>Jung, Y. L., &amp; Yoo, H. S. (2023). Environmental, social, and governance activities and firm performance: Global evidence and the moderating effect of market competition. Corporate Social Responsibility and Environmental Management.</t>
  </si>
  <si>
    <t>https://onlinelibrary.wiley.com/doi/full/10.1002/csr.2518</t>
  </si>
  <si>
    <t>Sahlian, D. N., Popa, A. F., Nicoară, Ș. A., &amp; Bâtcă-Dumitru, C. G. (2023). Examining the Causality between Integrated Reporting and Stock Market Capitalization. The Case of the European Renewable Energy Equipment and Services Industry. Energies, 16(3), 1398.</t>
  </si>
  <si>
    <t>https://www.mdpi.com/1996-1073/16/3/1398</t>
  </si>
  <si>
    <t>Pinheiro, A. B., Mazzo, G. G., Lopes, G. D. C., &amp; Branco, M. C. (2023). A Bird’s Eye View: Uncovering the Impact of Stakeholder Pressure on Sustainable Development Goal Disclosure. Sustainability, 15(23), 16156.</t>
  </si>
  <si>
    <t>https://www.mdpi.com/2071-1050/15/23/16156</t>
  </si>
  <si>
    <t>Aungkulanon, P., Atthirawong, W., Sangmanee, W., &amp; Luangpaiboon, P. (2023). Fuzzy Techniques and Adjusted Mixture Design-Based Scenario Analysis in the CLMV (Cambodia, Lao PDR, Myanmar and Vietnam) Subregion for Multi-Criteria Decision Making in the Apparel Industry. Mathematics, 11(23), 4743.</t>
  </si>
  <si>
    <t>Șerban Radu-Alexandru (ULBS), Diana Marieta Mihaiu (ULBS), Herciu Mihaela (ULBS), Ogrean Claudia (ULBS)</t>
  </si>
  <si>
    <t>Vasiu, D. E. (2023). Analysis of the Links Between ESG Performance and Liquidity Rates for the Companies Listed on the Emerging Markets in the European Union. Studies in Business and Economics, 18(3), 322-337.</t>
  </si>
  <si>
    <t>Borza Sorin (ULBS), Ința Marinela (ULBS), Șerbu Răzvan (ULBS), Mârza Bogdan (ULBS)</t>
  </si>
  <si>
    <t>Multi-criteria analysis of pollution caused by auto traffic in a geographical area limited to applicability for an eco-economy environment</t>
  </si>
  <si>
    <t>Auttha W, Klungboonkrong P; Evaluation of the Transport Environmental Effects of an Urban Road Network in a Medium-Sized City in a Developing Country; Sustainability</t>
  </si>
  <si>
    <t>https://www.mdpi.com/2071-1050/15/24/16743</t>
  </si>
  <si>
    <t>Bogdan Mârza (ULBS), Liviu Mărcuţă (USAMVB), Alina Mărcuţă (USAMVB)</t>
  </si>
  <si>
    <t>Statistical analysis of the indicators that have influenced the standard of living in Romania during the economic crisis</t>
  </si>
  <si>
    <t>Tinkova E.V., Konina O.V., Tinkov S.A.; Revealing the Correspondence Between the Level of Development of Production Potential and the Quality of Life in the Regions Based on Cluster Analysis. In: Popkova E.G., Sergi B.S. (eds) Anti-Crisis Approach to the Provision of the Environmental Sustainability of Economy. Approaches to Global Sustainability, Markets, and Governance; Springer</t>
  </si>
  <si>
    <t>https://link.springer.com/chapter/10.1007/978-981-99-2198-0_31</t>
  </si>
  <si>
    <t>Capitol Springer</t>
  </si>
  <si>
    <t>Razvan Serbu (ULBS), Sorin Borza (ULBS), Bogdan Marza (ULBS)</t>
  </si>
  <si>
    <t>Bio-Eco-Analysis for Risk Factors using GIS Software</t>
  </si>
  <si>
    <t>Zhiyuan Zhu, Jiajia Duan, Zhenzhong Dai, Yongzhong Feng, Gaihe Yang; Seeking sustainable solutions for human food systems; Geography and Sustainability</t>
  </si>
  <si>
    <t>https://www.sciencedirect.com/science/article/pii/S2666683923000202</t>
  </si>
  <si>
    <t>Bogdan Mârza (ULBS), Renate Bratu (ULBS), Răzvan Șerbu (ULBS), Sebastian Stan (AFT), Camelia Oprean-Stan (ULBS)</t>
  </si>
  <si>
    <t>Applying ahp and fuzzy ahp management methods to assess the level of financial and digital inclusion</t>
  </si>
  <si>
    <t>Zongsen Zou, Xindi Liu, Meng Wang, Xinze Yang; Insight into digital finance and fintech: A bibliometric and content analysis; Technology in Society</t>
  </si>
  <si>
    <t>https://www.sciencedirect.com/science/article/pii/S0160791X2300026X?casa_token=fTe1DoCXEYIAAAAA:eDuo1OPpDxfd78aZxl4xvjnGhZR7-8v6kYykooQHRHm4DA4qIiRvcqrKjS2NCYh7JS8XLfssCw</t>
  </si>
  <si>
    <t>Nataliia Semenchenko; Economic Cybernetics: Development Paradigm and Global Modeling in the Modern World; Review of Economics and Finance</t>
  </si>
  <si>
    <t>Wang, L., Dong, M., An Entropy Weight-TOPSIS Based Method for e-Commerce Logistics Service Quality Evaluation, Tehnicki Vjesnik, Volume 30, Issue 4, Pages 1253 - 1256, 28 June 2023</t>
  </si>
  <si>
    <t>https://15109ll2f-y-https-www-scopus-com.z.e-nformation.ro/record/display.uri?eid=2-s2.0-85166364950&amp;origin=resultslist&amp;sort=plf-f&amp;cite=2-s2.0-85121983514&amp;src=s&amp;imp=t&amp;sid=b211205f150c6e2cff7c36cdcf139eff&amp;sot=cite&amp;sdt=a&amp;sl=0&amp;relpos=2&amp;citeCnt=1&amp;searchTerm=</t>
  </si>
  <si>
    <t>Zou, Z., Liu, X., Wang, M., Yang, X., Insight into digital finance and fintech: A bibliometric and content analysis, Technology in Society, Volume 73,May 2023, Article number 102221</t>
  </si>
  <si>
    <t>https://15109llb8-y-https-www-scopus-com.z.e-nformation.ro/record/display.uri?eid=2-s2.0-85149307575&amp;origin=resultslist&amp;sort=plf-f&amp;cite=2-s2.0-85121983514&amp;src=s&amp;imp=t&amp;sid=ab51630826e83c53125fa3b0aeb79720&amp;sot=cite&amp;sdt=a&amp;sl=0&amp;relpos=3&amp;citeCnt=20&amp;searchTerm=</t>
  </si>
  <si>
    <t>Eduard Alexandru Stoica, Ioana Andreea Bogoslov, Razvan Sorin Serbu</t>
  </si>
  <si>
    <t xml:space="preserve">Aleksandra Penjišević, Zorana Nikitović, Borko SOMBORAC, Carmine D'Arconte, Guiding principles for fostering economic growth in private secondary schools illustration through the business model generation, International Review
Aleksandra Penjišević, Zorana Nikitović, Borko SOMBORAC, Carmine D'Arconte GUIDING PRINCIPLES FOR FOSTERING ECONOMIC GROWTH IN PRIVATE SECONDARY SCHOOLS ILLUSTRATION THROUGH THE BUSINESS MODEL GENERATION
</t>
  </si>
  <si>
    <t>https://1510qll1m-y-https-www-webofscience-com.z.e-nformation.ro/wos/woscc/full-record/WOS:001166805700007</t>
  </si>
  <si>
    <t>An Interdisciplinary Approach to the Significance of Digital Economy for Competitiveness in Romanian Rural Area Through E-agriculture</t>
  </si>
  <si>
    <t>Barros, M.V., de Jesus, R.H.G., Ribeiro, B.S. et al. Going in Circles: Key Aspects for Circular Economy Contributions to Agro-industrial Cooperatives. Circ.Econ.Sust. 3, 861–880 (2023). https://doi.org/10.1007/s43615-022-00211-8</t>
  </si>
  <si>
    <t>https://link.springer.com/article/10.1007/s43615-022-00211-8</t>
  </si>
  <si>
    <t>Serbu Razvan(ULBS), Tanase Renate(ULBS)</t>
  </si>
  <si>
    <t>OPERATIONAL RISK AND E-BANKING</t>
  </si>
  <si>
    <t xml:space="preserve">Moch Panji Agung Saputra , Diah Chaerani, Sukono 2 and Mazlynda Md. Yusuf, Reserve Fund Optimization Model for Digital Banking
Transaction Risk with Extreme Value-at-Risk Constraints, </t>
  </si>
  <si>
    <t>https://1510qllb0-y-https-www-webofscience-com.z.e-nformation.ro/wos/woscc/full-record/WOS:001055835100001</t>
  </si>
  <si>
    <t>C Oprean, C Tanasescu</t>
  </si>
  <si>
    <t>(2014). Effects of behavioural finance on emerging capital markets. Procedia Economics and Finance, 15, 1710-1716.</t>
  </si>
  <si>
    <t>KM Zawadzki, M Potrykus - Journal of Sports Economics, Stock Markets’ Reactions to the Announcement of the Hosts. An Event Study in the Analysis of Large Sporting Events in the Years 1976–2032</t>
  </si>
  <si>
    <t>https://journals.sagepub.com/doi/full/10.1177/15270025231156051?casa_token=nNoUase3VCEAAAAA%3AZWAiI5WBy1vKtHzbLMneQn9KGpngkRGYktSyGCV7ugWX5BQBnZr0fuYZPgmfFeVC2VhCiFsUqA</t>
  </si>
  <si>
    <t>Bruno Uekane Okumura, Tabajara Pimenta Júnior, Márcia Mitie Durante Maemura, Luiz Eduardo Gaio, Rafael Confetti Gatsios 
Journal of Economics, Finance and Administrative Science; Behavioural finance: the decoy effect on stock investment decisions</t>
  </si>
  <si>
    <t>https://www.emerald.com/insight/content/doi/10.1108/JEFAS-01-2022-0007/full/html</t>
  </si>
  <si>
    <t>E Dinga, CR Tănăsescu, GM Ionescu</t>
  </si>
  <si>
    <t>Social entropy and normative network</t>
  </si>
  <si>
    <t>ZL Fu, JC Cong, L Wang, LW Shi, W Guo, A novel evolutionary analysis model for social collaborative design ecosystem based on information entropy, Advanced Engineering Informatics</t>
  </si>
  <si>
    <t>https://www.sciencedirect.com/science/article/pii/S1474034622003299?casa_token=D57k16jaiS8AAAAA:r3UlHJoGnV0oVLBOmtC4fTkmoAwlHpu4-HNyUNnAt5mVdZQ_sR-zJ__IVFME6gnTpxQg4hY</t>
  </si>
  <si>
    <t xml:space="preserve">Oprean, C., &amp; Tanasescu, C. </t>
  </si>
  <si>
    <t>(2013). Applications of chaos and fractal theory on emerging capital markets. International Journal of Academic Research in Business and Social Sciences, 3(11), 633.</t>
  </si>
  <si>
    <t>Abreu, D. P. A. D., Camargos, M. A. D., &amp; Bressan, A. A. (2023). The (In) Efficiency of Emerging and Developed Markets: An Analysis from Fractal Theory. BAR-Brazilian Administration Review, 20, e220051.</t>
  </si>
  <si>
    <t>https://www.scielo.br/j/bar/a/BhVqXyJM8QpTJCbVCcM6qMq/</t>
  </si>
  <si>
    <t xml:space="preserve">Brătian, V., Acu, A. M., Oprean-Stan, C., Dinga, E., &amp; Ionescu, G. M. </t>
  </si>
  <si>
    <t>(2021). Efficient or fractal market hypothesis? A stock indexes modelling using geometric brownian motion and geometric fractional brownian motion. Mathematics, 9(22), 2983.</t>
  </si>
  <si>
    <t>Gospodinova, E., Lebamovski, P., Georgieva-Tsaneva, G., &amp; Negreva, M. (2023). Evaluation of the Methods for Nonlinear Analysis of Heart Rate Variability. Fractal and Fractional, 7(5), 388.</t>
  </si>
  <si>
    <t>https://www.mdpi.com/2504-3110/7/5/388</t>
  </si>
  <si>
    <t>WoS / SCOPUS</t>
  </si>
  <si>
    <t>Munis, R. A., Camargo, D. A., Rocha, Q. S., Pandolfo, P. T., da Silva, R. B. G., &amp; Simões, D. (2023). Economic analysis of the feller buncher in Brazilian Eucalyptus plantations: modeling with time series. International Journal of Forest Engineering, 1-7.</t>
  </si>
  <si>
    <t>https://www.tandfonline.com/doi/full/10.1080/14942119.2023.2290800?casa_token=fIq5vVqTLiwAAAAA%3AoqRbX1nAB97Ea_DP8SZ7xlfugP-e7chBABsA3fl7hvpU6f9KfdWtfXpCpeh4V1h8_ZHTxFRR2ys</t>
  </si>
  <si>
    <t xml:space="preserve">Oprean, C., &amp; Tănăsescu, C. </t>
  </si>
  <si>
    <t>(2014). Fractality evidence and long-range dependence on capital markets: A Hurst exponent evaluation. Fractals, 22(04), 1450010.</t>
  </si>
  <si>
    <t>Ben-Ahmed, K., Theiri, S., &amp; Kasraoui, N. (2023). Short-term effect of COVID-19 pandemic on cryptocurrency markets: A DCC-GARCH model analysis. Heliyon, 9(8).</t>
  </si>
  <si>
    <t>https://www.cell.com/heliyon/pdf/S2405-8440(23)06055-3.pdf</t>
  </si>
  <si>
    <t>Constantin Oprean, Mihail Țîțu, Cristina Tănăsescu</t>
  </si>
  <si>
    <t>(2017) Security Management of University Campuses, Jurnal
International conference KNOWLEDGE-BASED ORGANIZATION, Volumul
23, Numărul 1</t>
  </si>
  <si>
    <t>Robino D. Cawi, Ariel Nimo B. Pumecha (2023). Understanding Threats to Campus Security in Baguio City and La Trinidad</t>
  </si>
  <si>
    <t>https://jrtdd.com/index.php/journal/article/view/1899</t>
  </si>
  <si>
    <t>X Wang, C Qin, Y Liu, C Tanasescu, J Bao</t>
  </si>
  <si>
    <t>(2023). Emerging enablers of green low-carbon development: Do digital economy and open innovation matter?, Energy Economics, 127, 107065</t>
  </si>
  <si>
    <t>M Li, Y Zhao, J Yan, Y Huang  (2023). Enterprise Digital Transformation and Green Technology Innovation: Evidence from Innovation Sub-Dimension and Time Lag Effect, Polish Journal of Environmental Studies</t>
  </si>
  <si>
    <t>https://www.pjoes.com/Enterprise-Digital-Transformation-and-Green-nTechnology-Innovation-Evidence-from,183026,0,2.html</t>
  </si>
  <si>
    <t>(2020). Social entropy and normative network, Entropy 22 (9), 1051</t>
  </si>
  <si>
    <t>ZL Fu, JC Cong, L Wang, LW Shi, W Guo (2023). A novel evolutionary analysis model for social collaborative design ecosystem based on information entropy, Advanced Engineering Informatics
Volume 55, January 2023, 101871</t>
  </si>
  <si>
    <t>https://www.sciencedirect.com/science/article/pii/S1474034622003299?casa_token=pms1GtGZmwAAAAAA:pU4AHR8v071-mJTSvA1HQcqF7gtDdRIEtwza2qH_WAKv5mNLgxOR5M_8XWZWQohmljdYI0o</t>
  </si>
  <si>
    <t>S Vinerean, A Opreana, C Tileagă, RE Popșa (Universitatea Lucian Blaga Sibiu)</t>
  </si>
  <si>
    <t>The impact of COVID-19 pandemic on residents’ support for sustainable tourism development</t>
  </si>
  <si>
    <t>Pandemic Boosts Prospects for Recovery of Rural Tourism in Serbia (Tamara Gajić ,Filip Đoković ,Ivana Blešić ,Marko D. Petrović ,Milan M. Radovanović,Dragan Vukolić ,Marija Mandarić ,Goran Dašić,Julia A. Syromiatnikova  Andrej Mićović)</t>
  </si>
  <si>
    <t>MPDI</t>
  </si>
  <si>
    <t>The adoption of the UN sustainable development goals in hotels in Dubai, (Simarna Singh, Christopher S Dutt)</t>
  </si>
  <si>
    <t>DOI: 10.1177/14673584231164941</t>
  </si>
  <si>
    <t xml:space="preserve">Tourism and Hospitality Research </t>
  </si>
  <si>
    <t>Attitudes not set in stone: Existential crises changing residents' irritation (S Schönherr, BF Bichler, B Pikkemaat - Tourism Management, 2023 - Elsevier)</t>
  </si>
  <si>
    <t>ELSEVIER</t>
  </si>
  <si>
    <t>Residents’ support for tourism development: Investigating quality-of-life, community commitment, and communication (Özgür Yayla, Burcu Koç, Frederic Dimanche)</t>
  </si>
  <si>
    <t>European Journal of Tourism Research Vol. 33 (2023)</t>
  </si>
  <si>
    <t>A Bibliometric Analysis of Residents’ Perceptions in Rural Tourism Development Using CiteSpace, (Liu Lulu, Sridar Ramachandran, Sheena Bidin, Thanam Subramaniam &amp; Cao
Chaoyi)</t>
  </si>
  <si>
    <t>https://doi.org/10.1080/21568316.2023.2209057</t>
  </si>
  <si>
    <t>Tourism Planning &amp; Development</t>
  </si>
  <si>
    <t xml:space="preserve">Navigating uncertainty: The role of perceived risks in supporting sustainable tourism development in low-density territories (Isabel Vieira, Elisa Alén, Didiana Fernandes, Ana Paula Rodrigues) Journal of Destination Marketing &amp; Management </t>
  </si>
  <si>
    <t>https://doi.org/10.1016/j.jdmm.2024.100895</t>
  </si>
  <si>
    <t>Investigating the Impact of Green Marketing on Stay Decisions: The Mediating Role of Green Consumer Behavior (Ni Made Ayu Natih Widhiarini, Theresia Pradiani, Fathorrahman) International Journal of Social Science and Business</t>
  </si>
  <si>
    <t>https://doi.org/10.23887/ijssb.v7i2.53309</t>
  </si>
  <si>
    <t>Evaluating Farm Tourism Development for Sustainability: A Case Study of Farms in the Peri-Urban Area of Novi Sad (Serbia) Sustainability</t>
  </si>
  <si>
    <t>Anti-migration in tourism destinations: An interpretation of population changes and the related socio-cultural impacts (Elizabeth A. Cartier) Annals of Tourism Research Empirical Insights</t>
  </si>
  <si>
    <t>https://doi.org/10.1016/j.annale.2024.100129</t>
  </si>
  <si>
    <t>Social Distance with Tourists in U.S. Counties with the Highest Historical Numbers of Reported COVID-19 Cases (Kyle Maurice Woosnam, Emrullah Erul ,Zachary A. Russell Zachary A. Russell ,Sabrina Rahman, Chase Perren, Michael Lefavi, Camille Bennett) Sustainability</t>
  </si>
  <si>
    <t>Determinants of residents’ preferences in local elections in a tourism destination (Petr Štumpf, Viktor Vojtko, Martin Luštický &amp; Petr Janeček), Current Issues in Tourism</t>
  </si>
  <si>
    <t>https://doi.org/10.1080/13683500.2022.2162372</t>
  </si>
  <si>
    <t>CURRENT ISSUES IN TOURISM Publisher name ROUTLEDGE JOURNALS, TAYLOR &amp; FRANCIS LTD</t>
  </si>
  <si>
    <t>Residents’ Perceptions Towards the Touristic Development of a Rural Mexican Community (Sergio Ochoa Jiménez, Sacnicté Valdez del Río, Alma Rocío García García, Beatriz Alicia Leyva Osuna)</t>
  </si>
  <si>
    <t>GLOBAL BUSINESS REVIEW Publisher name SAGE PUBLICATIONS LTD</t>
  </si>
  <si>
    <t>The Role of Sustainable Tourism Policy, Destination Management, and Tourist Perceptions towards Sustainable Tourism in Vietnam (Lam Minh Trung, Sudesh Prabhakaran), Przestrzeń Społeczna (Social Space)</t>
  </si>
  <si>
    <t>Oprișan Oana, Niţu Claudiu Valentin Tileagă Cosmin (Universitatea Lucian Blaga Sibiu)</t>
  </si>
  <si>
    <t>Artificial Intelligence-a new field of computer science which any business should consider</t>
  </si>
  <si>
    <t>Adoption of Artificial Intelligence and Cutting-Edge Technologies for Production System Sustainability: A Moderator-Mediation Analysis (Sheshadri Chatterjee, Ranjan Chaudhuri, Sachin Kamble, Shivam Gupta, Uthayasankar Sivarajah) SPRINGER</t>
  </si>
  <si>
    <t>https://link.springer.com/article/10.1007/s10479-020-03620-w</t>
  </si>
  <si>
    <t xml:space="preserve">INFORMATION SYSTEMS FRONTIERS </t>
  </si>
  <si>
    <t>An empirical evaluation of technology acceptance model for Artificial Intelligence in E-commerce (Chenxing Wang, Sayed Fayaz Ahmad, Ahmad Y.A. Bani Ahmad Ayassrah, Emad Mahrous Awwad, Muhammad Irshad, Yasser A. Ali, Muna Al-Razgan, Yasser Khan, Heesup Han) CellPress</t>
  </si>
  <si>
    <t>https://doi.org/10.1016/j.heliyon.2023.e18349</t>
  </si>
  <si>
    <t>Heliyon</t>
  </si>
  <si>
    <t>G. Bucata, C Tileaga (Universitatea Lucian Blaga Sibiu)</t>
  </si>
  <si>
    <t>Digital Transformation of Higher Education System</t>
  </si>
  <si>
    <t>Building a Digital Transformation Maturity Evaluation Model for Construction Enterprises Based on the Analytic Hierarchy Process and Decision-Making Trial and Evaluation Laboratory Method (Hongwei Zhu, Liang Wang, Chao Li, Simon P. Philbin,Hui Li, Martin Skitmore) Buildings</t>
  </si>
  <si>
    <t>https://doi.org/10.3390/buildings14010091</t>
  </si>
  <si>
    <t>Blanca Grama, Ramona Todericiu</t>
  </si>
  <si>
    <t>Change, resistance to change and organizational cynicism</t>
  </si>
  <si>
    <t>Occupational Stress-Induced Consequences to Employees in the Context of Teleworking from Home: A Preliminary Study;Agota Giedrė Raišienė , Evelina Danauskė ,Karolina Kavaliauskienė , Vida Gudžinskienė ;Administrative Sciences  Volume 13  Issue 2 ;</t>
  </si>
  <si>
    <t>https://www.mdpi.com/2076-3387/13/2/55</t>
  </si>
  <si>
    <t>https://www.mdpi.com/journal/admsci/indexing</t>
  </si>
  <si>
    <t>Change, rezistance to change and organizational cinism</t>
  </si>
  <si>
    <t>An exploratory examination of the barriers to innovation and change as perceived by senior management</t>
  </si>
  <si>
    <t>https://www.sciencedirect.com/science/article/pii/S2096248722000613</t>
  </si>
  <si>
    <t>https://www.sciencedirect.com/journal/international-journal-of-innovation-studies/about/insights#abstracting-and-indexing</t>
  </si>
  <si>
    <t>Krauter, J,(2023), New Insights in the Basic Psychological Needs of Leaders Not to Fail Organizational Change: Post-Pandemic View on Leader's Experience—A Qualitative …, Open Journal of Leadership, 2023 - scirp.org.</t>
  </si>
  <si>
    <t>https://www.scirp.org/journal/paperinformation?paperid=127598</t>
  </si>
  <si>
    <t>https://www.scirp.org/journal/indexing?journalid=1186</t>
  </si>
  <si>
    <t>Fernandes dos Santos, N.I. and Aires, R.F.d.F. (2023), "Individuals' attitudes about organizational change: relationship between BPM and resistance to change", Business Process Management Journal, Vol. 29 No. 2, pp. 413-429. https://doi.org/10.1108/BPMJ-08-2022-0385</t>
  </si>
  <si>
    <t>https://www.emerald.com/insight/content/doi/10.1108/BPMJ-08-2022-0385/full/html</t>
  </si>
  <si>
    <t>https://www.emeraldgrouppublishing.com/journal/bpmj?distinct_id=%24device%3A18f6adb5529493-0f045ada9ee7c1-26001d51-1fa400-18f6adb5529493&amp;_ga=2.8570998.2101387309.1715484711-357556975.1715484711&amp;_gl=1*s5bqkr*_ga*MzU3NTU2OTc1LjE3MTU0ODQ3MTE.*_ga_45RWY1YP1V*MTcxNTQ4NDcxMC4xLjEuMTcxNTQ4NTg3MS4wLjAuMA..</t>
  </si>
  <si>
    <t>Keser, E., &amp; Arkan, U. (2023). TÜKETİCİ SİNİZMİNİN DEMOGRAFİK ÖZELLİKLER AÇISINDAN ANALİZİ: OTOMOTİV SEKTÖRÜNDE BİR UYGULAMA. Güncel Pazarlama Yaklaşımları Ve Araştırmaları Dergisi, 4(2), 178-193. https://doi.org/10.54439/gupayad.1402017</t>
  </si>
  <si>
    <t>https://dergipark.org.tr/en/pub/gupayad/issue/80353/1402017#article_cite</t>
  </si>
  <si>
    <t>https://dergipark.org.tr/en/pub/gupayad/indexes</t>
  </si>
  <si>
    <t>Filippo Ferrari, Managing Organizational Change During Turbulent Times: A Socio-Psychological Perspective, Source Title: Change Management During Unprecedented Times
Copyright: © 2023 |Pages: 24</t>
  </si>
  <si>
    <t>https://www.igi-global.com/chapter/managing-organizational-change-during-turbulent-times/322654</t>
  </si>
  <si>
    <t>https://www.igi-global.com/book/change-management-during-unprecedented-times/308290#indices</t>
  </si>
  <si>
    <t>Ramona Todericiu, Alexandra Stăniţ</t>
  </si>
  <si>
    <t>Intellectual capital–The key for sustainable competitive advantage for the SME's sector</t>
  </si>
  <si>
    <r>
      <rPr>
        <rFont val="Arial Narrow"/>
        <color theme="1"/>
        <sz val="10.0"/>
      </rPr>
      <t>Mohammed Awad Alshahrani, </t>
    </r>
    <r>
      <rPr>
        <rFont val="Arial Narrow"/>
        <color theme="1"/>
        <sz val="10.0"/>
        <u/>
      </rPr>
      <t>Mohammad Asif Salam</t>
    </r>
    <r>
      <rPr>
        <rFont val="Arial Narrow"/>
        <color theme="1"/>
        <sz val="10.0"/>
      </rPr>
      <t>,Entrepreneurial orientation and SMEs performance in an emerging economy: the mediating role of absorptive capacity, Journal of Research in Marketing and Entrepreneurship
ISSN: 1471-5201,</t>
    </r>
  </si>
  <si>
    <t>https://www.emerald.com/insight/content/doi/10.1108/JRME-07-2022-0090/full/html</t>
  </si>
  <si>
    <t>Intellectual capital and performance: evidence from SMEs in Vietnam, SY Kim, DB Tran - Asia-Pacific Journal of Business Administration, 2023 - emerald.com</t>
  </si>
  <si>
    <t>https://www.emerald.com/insight/content/doi/10.1108/APJBA-08-2022-0343/full/html</t>
  </si>
  <si>
    <t>Do ex-bureaucrats on boards improve efficiency in intellectual capital? Evidence from an emerging country, M Ocak, T Dalwai, VE Altuk-Ozturk, E AriogluBorsa Istanbul Review
Volume 23, Issue 5, September 2023, Pages 1111-1131,</t>
  </si>
  <si>
    <t>https://www.sciencedirect.com/science/article/pii/S2214845023000716</t>
  </si>
  <si>
    <t xml:space="preserve">Business intelligence model empowering SMEs to make better decisions and enhance their competitive advantage, K Ragazou, I Passas, A Garefalakis, C Zopounidis, </t>
  </si>
  <si>
    <t>https://link.springer.com/article/10.1007/s44257-022-00002-3</t>
  </si>
  <si>
    <t xml:space="preserve">SU Rehman, Industry 4.0 adoption and firm efficiency: evidence from emerging Giants in Asia Pacific regionBrazilian Journal of Operations &amp; Production,, , </t>
  </si>
  <si>
    <t>https://orcid.org/0000-0001-8737-570X</t>
  </si>
  <si>
    <t>https://www.bjopm.org.br/bjopm/article/view/1958</t>
  </si>
  <si>
    <t>Amr H. Zyoud, Main Naser AlolayyanMenahi Mosallam Alqahtani, Nursing Perspectives on the Association between
Human Capital Development and the Work Engagement:
A Cross-Sectional Study
, Islam A. Azzam4
, Sulieman Ibraheem Shelash
Al-Hawary and Anber Abraheem Shlash MohammadNursing Perspectives on the Association between
Human Capital Development and the Work Engagement:
A Cross-Sectional StudyInf. Sci. Lett. 12, No. 6, 2289-2298, (2023) ,
, Menahi Mosallam Alqahtani3
, Islam A. Azzam4
, Sulieman Ibraheem Shelash
Al-Hawary and Anber Abraheem Shlash Mohammad,</t>
  </si>
  <si>
    <t>https://www.naturalspublishing.com/files/published/zt232ju4m9v833.pdf</t>
  </si>
  <si>
    <t>https://www.naturalspublishing.com/show.asp?JorID=6&amp;pgid=473</t>
  </si>
  <si>
    <t>Norbert Sipos, Edit Bányai, Tímea Venczel-Szakó,An international empirical study on the relationship between decision-making information complexity and resource-based view in small and medium-sized enterprises</t>
  </si>
  <si>
    <t>https://onlinelibrary.wiley.com/doi/10.1002/sres.29882</t>
  </si>
  <si>
    <t>https://onlinelibrary.wiley.com/page/journal/10991743a/homepage/productinformation.html</t>
  </si>
  <si>
    <t>Amr H. Zyoud, Main Naser AlolayyanMenahi Mosallam Alqahtani, Nursing Perspectives on the Association between Human Capital
Development and the Work Engagement: A Cross-Sectional Study 
, Islam A. Azzam4
, Sulieman Ibraheem Shelash
Al-Hawary and Anber Abraheem Shlash MohammadNursing Perspectives on the Association between
Human Capital Development and the Work Engagement:
Amr H. Zyoud ,Main Naser Alolayyan,Menahi Mosallam Alqahtani ,Islam A. Azzam,Sulieman Ibraheem Shelash Al-Hawary,Nursing Perspectives on the Association between Human Capital
Development and the Work Engagement: A Cross-Sectional Study</t>
  </si>
  <si>
    <t>https://digitalcommons.aaru.edu.jo/cgi/viewcontent.cgi?article=1910&amp;context=isl</t>
  </si>
  <si>
    <t>R Hanifa, M Adam, I Andriana ,Does Competitive Advantage, Operating Efficiency and Intellectual Capital Effect Sustainable Competitive Advantage (SCA)?</t>
  </si>
  <si>
    <t>https://ojs.journalsdg.org/jlss/article/view/463</t>
  </si>
  <si>
    <t>https://www.scopus.com/sourceid/21101089994#tabs=0</t>
  </si>
  <si>
    <t xml:space="preserve">Deepak Kumar Nama, Ranjana Kanungo,Intellectual Capital: A New Process of Sustainable Value Creation for the Corporation, </t>
  </si>
  <si>
    <t>https://www.igi-global.com/chapter/intellectual-capital/316070</t>
  </si>
  <si>
    <t>https://www.igi-global.com/journals/indices/scopus/39</t>
  </si>
  <si>
    <t>Irayani, . and Kamaludin, . and Fachruzzaman, . and Muhammad Rusdi, The Moderatoring Role of Digital Transformation Strategy on the Relationship between Intellectual Capital and Competitive Advantage in Private Universities in South Sumatra, Indonesia,Asian Journal of Economics, Business and Accounting, 23 (19). pp. 36-54. ISSN 2456-639X,</t>
  </si>
  <si>
    <t>http://ebooks.manu2sent.com/id/eprint/1660/</t>
  </si>
  <si>
    <t>https://www.scimagojr.com/journalsearch.php?q=21100199113&amp;tip=sid&amp;clean=0</t>
  </si>
  <si>
    <t>R Todericiu, A Şerban</t>
  </si>
  <si>
    <t>Intellectual Capital and its relationship with universities</t>
  </si>
  <si>
    <t xml:space="preserve">Ramo Palalić, Benjamin Duraković, Veland Ramadani, João J. M. Ferreira,Human capital and youth emigration in the “new normal”,  Thunderbird International Business Review </t>
  </si>
  <si>
    <t>https://onlinelibrary.wiley.com/page/journal/15206874/homepage/productinformation.html</t>
  </si>
  <si>
    <t>Hartono, Cindy Asli Pravesti, Human Capital and Psychological Empowerment in the Career Development of Private College Lecturers, Vol. 106 No. 106 (2023): Eurasian Journal of Educational Research /</t>
  </si>
  <si>
    <t>https://ejer.com.tr/manuscript/index.php/journal/article/view/1375</t>
  </si>
  <si>
    <t>https://ejer.com.tr/abstracting-and-indexing/</t>
  </si>
  <si>
    <t xml:space="preserve">E Muscalu, R Todericiu, L Fraticiu </t>
  </si>
  <si>
    <t>Efficient organizational communication–A key to success</t>
  </si>
  <si>
    <t xml:space="preserve">Victor von Loessl,Smart meter-related data privacy concerns and dynamic electricity tariffs: Evidence from a stated choice experiment, Energy Policy
Volume 180, </t>
  </si>
  <si>
    <t>https://www.sciencedirect.com/science/article/abs/pii/S0301421523002306?via%3Dihub2</t>
  </si>
  <si>
    <t>https://www.sciencedirect.com/journal/energy-policy/about/insights#abstracting-and-indexing</t>
  </si>
  <si>
    <t>Todericiu,R., Boantă, A.</t>
  </si>
  <si>
    <t>Knowledge retention within small and mediumsized enterprises</t>
  </si>
  <si>
    <t>Knowledge Sharing Practices and performance of Public Research Institutions in Kenya.
V Muleke, M Sakwa, A Simiyu
Journal of International Business, Innovation and Strategic Management 7</t>
  </si>
  <si>
    <t>https://scholar.google.com/citations?user=UY-UHLMAAAAJ&amp;hl=ro&amp;oi=sra</t>
  </si>
  <si>
    <t>https://www.inderscience.com/jhome.php?jcode=ijbir</t>
  </si>
  <si>
    <t xml:space="preserve">Todericiu, R., Serban, A., &amp; Dimitrascu, O. </t>
  </si>
  <si>
    <t>Particularities of knowledge worker's motivation strategies in Romanian organisations </t>
  </si>
  <si>
    <t>Marina Alekseevna Romanovich
Belgorod state technological University named after V. G. Shukhov
Marina Alekseevna Romanovich, Nasser Safaie,Samaneh Agha Kazem Shirazi, The systematic approach to creating the proper motivation of young researchers in scientific institutions, Serbian Journal of Management
Samaneh Agha Kazem Shirazi</t>
  </si>
  <si>
    <t>https://www.aseestant.ceon.rs/index.php/sjm/article/view/30276</t>
  </si>
  <si>
    <t>https://www.sjm06.com/</t>
  </si>
  <si>
    <t>Todericiu R.</t>
  </si>
  <si>
    <t>The impact of intellectual capital on the SMEs performance: A study of the Romanian central...</t>
  </si>
  <si>
    <t>Conference proceedings
RD de Andrade, PG Pinheiro , Startups Knowledge Sharing Through Entrepreneurial Networks and the Catalytic Role of Incubators
Knowledge Management in Organisations
,17th International Conference, KMO 2023, Bangkok, Thailand</t>
  </si>
  <si>
    <t>https://link.springer.com/chapter/10.1007/978-3-031-34045-1_1</t>
  </si>
  <si>
    <t>https://link.springer.com/book/10.1007/978-3-031-34045-1</t>
  </si>
  <si>
    <t>Roberta Dutra de Andrade, RD de Andrade, PG Pinheiro, MDM Pontes,Unleashing Knowledge Sharing in Emerging Economy Startups: A Multilevel Analysis,  Sustainability,</t>
  </si>
  <si>
    <t>https://www.mdpi.com/2071-1050/15/13/10338</t>
  </si>
  <si>
    <t>https://www.mdpi.com/journal/sustainability/indexing</t>
  </si>
  <si>
    <t>R Todericiu, E Muscalu, L Fraticiu</t>
  </si>
  <si>
    <t>Prapti Mutha, Manjari Srivastava,Decoding leadership to leverage employee engagement in virtual teams
Prapti Mutha, Manjari Srivastava ,Decoding leadership to leverage employee engagement in virtual teams
Prapti Mutha, Manjari Srivastava , Decoding leadership to leverage employee engagement in virtual teams</t>
  </si>
  <si>
    <t>https://www.emerald.com/insight/content/doi/10.1108/IJOA-07-2021-2856/full/html</t>
  </si>
  <si>
    <t>https://www.emeraldgrouppublishing.com/journal/ijoa</t>
  </si>
  <si>
    <t>Stanciu Mirela, Todericiu Ramona</t>
  </si>
  <si>
    <t>Bioeconomic and ecoeconomic aspects reflected in the sheep exploitating from Sibiu county</t>
  </si>
  <si>
    <t>M. Stanciu1*
, I. Antonie1
, C. Danciu1
, A. Tulbure1
, I. Bratu1
, E. Gaspar1
, G. Moise1
, C. Sava1 and I. Vlad,SUSTAINABILITY OF EXTENSIVE SHEEP FARMING PRACTICES: PASTORALISMAND TRADITIONAL USE OF MEDICINAL PLANTS, CASE STUDY ON THE
MĂRGINIMEA SIBIULUI AREA, ROMANIA, Journal of Animal &amp; Plant Sciences, 33(1)</t>
  </si>
  <si>
    <t>https://www.thejaps.org.pk/docs/2023/01/05.pdf</t>
  </si>
  <si>
    <t>https://www.thejaps.org.pk/</t>
  </si>
  <si>
    <t>R Todericiu </t>
  </si>
  <si>
    <t>Small and medium size enterprises-the main traditional Romanian suppliers</t>
  </si>
  <si>
    <t>B Kalenjuk Pivarski, D Tekić, S Šmugović, M Banjac, Factors Affecting the Consumption of Traditional Food in Tourism—Perceptions of the Management Sector of Catering Facilities</t>
  </si>
  <si>
    <t>https://www.mdpi.com/2304-8158/12/12/2338</t>
  </si>
  <si>
    <t>https://www.mdpi.com/journal/foods</t>
  </si>
  <si>
    <t>R.Todericiu</t>
  </si>
  <si>
    <t>QUALITY IN HIGHER EDUCATION-A CONTINUOUS REVOLUTION.</t>
  </si>
  <si>
    <t>Alberto M. Flores, Student Satisfaction and Academic Success With Mentoring</t>
  </si>
  <si>
    <t>https://www.igi-global.com/chapter/student-satisfaction-and-academic-success-with-mentoring/325376</t>
  </si>
  <si>
    <t>https://www.igi-global.com/book/multifaceted-analysis-sustainable-strategies-tactics/299053</t>
  </si>
  <si>
    <t>Troanca Dumitru</t>
  </si>
  <si>
    <t>The impact of tourism development on urban environment</t>
  </si>
  <si>
    <t>Determinants of Residents’ Support for Sustainable Tourism Development: An Empirical Study in Midyat, Turkey; Abdullah Uslu, Emrullah Erul, José António C. Santos, Sanja Obradović  and Margarida Custódio Santos; Sustenability</t>
  </si>
  <si>
    <t>https://www.mdpi.com/2071-1050/15/13/10013</t>
  </si>
  <si>
    <r>
      <rPr>
        <rFont val="Arial Narrow"/>
        <color theme="1"/>
        <sz val="10.0"/>
      </rPr>
      <t xml:space="preserve">Vinerean, S. (ULBS), Cetină, I. (ASE), Dumitrescu, L. (ULBS), </t>
    </r>
    <r>
      <rPr>
        <rFont val="Arial Narrow"/>
        <color theme="1"/>
        <sz val="10.0"/>
      </rPr>
      <t>Țichindelean Mihai (ULBS)</t>
    </r>
  </si>
  <si>
    <t>The Effect of Social Media Marketing on Online Consumer Behavior</t>
  </si>
  <si>
    <r>
      <rPr>
        <rFont val="Arial Narrow"/>
        <color theme="1"/>
        <sz val="10.0"/>
      </rPr>
      <t>Hazari, S., &amp; Sethna, B. N. (2023). A comparison of lifestyle marketing and brand influencer advertising for generation Z Instagram users. </t>
    </r>
    <r>
      <rPr>
        <rFont val="Arial Narrow"/>
        <i/>
        <color theme="1"/>
        <sz val="10.0"/>
      </rPr>
      <t>Journal of Promotion Management</t>
    </r>
    <r>
      <rPr>
        <rFont val="Arial Narrow"/>
        <color theme="1"/>
        <sz val="10.0"/>
      </rPr>
      <t>, </t>
    </r>
    <r>
      <rPr>
        <rFont val="Arial Narrow"/>
        <i/>
        <color theme="1"/>
        <sz val="10.0"/>
      </rPr>
      <t>29</t>
    </r>
    <r>
      <rPr>
        <rFont val="Arial Narrow"/>
        <color theme="1"/>
        <sz val="10.0"/>
      </rPr>
      <t>(4), 491-534.</t>
    </r>
  </si>
  <si>
    <t>https://www.tandfonline.com/doi/abs/10.1080/10496491.2022.2163033</t>
  </si>
  <si>
    <r>
      <rPr>
        <rFont val="Arial Narrow"/>
        <color theme="1"/>
        <sz val="10.0"/>
      </rPr>
      <t xml:space="preserve">Vinerean, S. (ULBS), Cetină, I. (ASE), Dumitrescu, L. (ULBS), </t>
    </r>
    <r>
      <rPr>
        <rFont val="Arial Narrow"/>
        <color theme="1"/>
        <sz val="10.0"/>
      </rPr>
      <t>Țichindelean Mihai (ULBS)</t>
    </r>
  </si>
  <si>
    <r>
      <rPr>
        <rFont val="Arial Narrow"/>
        <color theme="1"/>
        <sz val="10.0"/>
      </rPr>
      <t>Bushara, M. A., Abdou, A. H., Hassan, T. H., Sobaih, A. E. E., Albohnayh, A. S. M., Alshammari, W. G., ... &amp; Elsaied, M. A. (2023). Power of Social Media Marketing: How Perceived Value Mediates the Impact on Restaurant Followers’ Purchase Intention, Willingness to Pay a Premium Price, and E-WoM?. </t>
    </r>
    <r>
      <rPr>
        <rFont val="Arial Narrow"/>
        <i/>
        <color theme="1"/>
        <sz val="10.0"/>
      </rPr>
      <t>Sustainability</t>
    </r>
    <r>
      <rPr>
        <rFont val="Arial Narrow"/>
        <color theme="1"/>
        <sz val="10.0"/>
      </rPr>
      <t>, </t>
    </r>
    <r>
      <rPr>
        <rFont val="Arial Narrow"/>
        <i/>
        <color theme="1"/>
        <sz val="10.0"/>
      </rPr>
      <t>15</t>
    </r>
    <r>
      <rPr>
        <rFont val="Arial Narrow"/>
        <color theme="1"/>
        <sz val="10.0"/>
      </rPr>
      <t>(6), 5331.</t>
    </r>
  </si>
  <si>
    <t>https://www.mdpi.com/2071-1050/15/6/5331</t>
  </si>
  <si>
    <r>
      <rPr>
        <rFont val="Arial Narrow"/>
        <color theme="1"/>
        <sz val="10.0"/>
      </rPr>
      <t xml:space="preserve">Vinerean, S. (ULBS), Cetină, I. (ASE), Dumitrescu, L. (ULBS), </t>
    </r>
    <r>
      <rPr>
        <rFont val="Arial Narrow"/>
        <color theme="1"/>
        <sz val="10.0"/>
      </rPr>
      <t>Țichindelean Mihai (ULBS)</t>
    </r>
  </si>
  <si>
    <r>
      <rPr>
        <rFont val="Arial Narrow"/>
        <color theme="1"/>
        <sz val="10.0"/>
      </rPr>
      <t>Ebrahimi, P., Khajeheian, D., Soleimani, M., Gholampour, A., &amp; Fekete-Farkas, M. (2023). User engagement in social network platforms: what key strategic factors determine online consumer purchase behaviour?. </t>
    </r>
    <r>
      <rPr>
        <rFont val="Arial Narrow"/>
        <i/>
        <color theme="1"/>
        <sz val="10.0"/>
      </rPr>
      <t>Economic research-Ekonomska istraživanja</t>
    </r>
    <r>
      <rPr>
        <rFont val="Arial Narrow"/>
        <color theme="1"/>
        <sz val="10.0"/>
      </rPr>
      <t>, </t>
    </r>
    <r>
      <rPr>
        <rFont val="Arial Narrow"/>
        <i/>
        <color theme="1"/>
        <sz val="10.0"/>
      </rPr>
      <t>36</t>
    </r>
    <r>
      <rPr>
        <rFont val="Arial Narrow"/>
        <color theme="1"/>
        <sz val="10.0"/>
      </rPr>
      <t>(1).</t>
    </r>
  </si>
  <si>
    <t>https://hrcak.srce.hr/file/442379</t>
  </si>
  <si>
    <r>
      <rPr>
        <rFont val="Arial Narrow"/>
        <color theme="1"/>
        <sz val="10.0"/>
      </rPr>
      <t xml:space="preserve">Vinerean, S. (ULBS), Cetină, I. (ASE), Dumitrescu, L. (ULBS), </t>
    </r>
    <r>
      <rPr>
        <rFont val="Arial Narrow"/>
        <color theme="1"/>
        <sz val="10.0"/>
      </rPr>
      <t>Țichindelean Mihai (ULBS)</t>
    </r>
  </si>
  <si>
    <r>
      <rPr>
        <rFont val="Arial Narrow"/>
        <color theme="1"/>
        <sz val="10.0"/>
      </rPr>
      <t>Mathur, M., Lawrence, D., &amp; Chakravarty, A. (2023). Leveraging consumer personality and social media marketing to improve a brand's social media equity. </t>
    </r>
    <r>
      <rPr>
        <rFont val="Arial Narrow"/>
        <i/>
        <color theme="1"/>
        <sz val="10.0"/>
      </rPr>
      <t>International Journal of Consumer Studies</t>
    </r>
    <r>
      <rPr>
        <rFont val="Arial Narrow"/>
        <color theme="1"/>
        <sz val="10.0"/>
      </rPr>
      <t>, </t>
    </r>
    <r>
      <rPr>
        <rFont val="Arial Narrow"/>
        <i/>
        <color theme="1"/>
        <sz val="10.0"/>
      </rPr>
      <t>47</t>
    </r>
    <r>
      <rPr>
        <rFont val="Arial Narrow"/>
        <color theme="1"/>
        <sz val="10.0"/>
      </rPr>
      <t>(3), 1076-1094.</t>
    </r>
  </si>
  <si>
    <t>https://onlinelibrary.wiley.com/doi/abs/10.1111/ijcs.12888</t>
  </si>
  <si>
    <r>
      <rPr>
        <rFont val="Arial Narrow"/>
        <color theme="1"/>
        <sz val="10.0"/>
      </rPr>
      <t xml:space="preserve">Vinerean, S. (ULBS), Cetină, I. (ASE), Dumitrescu, L. (ULBS), </t>
    </r>
    <r>
      <rPr>
        <rFont val="Arial Narrow"/>
        <color theme="1"/>
        <sz val="10.0"/>
      </rPr>
      <t>Țichindelean Mihai (ULBS)</t>
    </r>
  </si>
  <si>
    <r>
      <rPr>
        <rFont val="Arial Narrow"/>
        <color theme="1"/>
        <sz val="10.0"/>
      </rPr>
      <t>Sakas, D. P., Reklitis, D. P., &amp; Terzi, M. C. (2023). Leading logistics firms’ re-engineering through the optimization of the customer’s social media and website activity. </t>
    </r>
    <r>
      <rPr>
        <rFont val="Arial Narrow"/>
        <i/>
        <color theme="1"/>
        <sz val="10.0"/>
      </rPr>
      <t>Electronics</t>
    </r>
    <r>
      <rPr>
        <rFont val="Arial Narrow"/>
        <color theme="1"/>
        <sz val="10.0"/>
      </rPr>
      <t>, </t>
    </r>
    <r>
      <rPr>
        <rFont val="Arial Narrow"/>
        <i/>
        <color theme="1"/>
        <sz val="10.0"/>
      </rPr>
      <t>12</t>
    </r>
    <r>
      <rPr>
        <rFont val="Arial Narrow"/>
        <color theme="1"/>
        <sz val="10.0"/>
      </rPr>
      <t>(11), 2443.</t>
    </r>
  </si>
  <si>
    <t>https://www.mdpi.com/2079-9292/12/11/2443</t>
  </si>
  <si>
    <r>
      <rPr>
        <rFont val="Arial Narrow"/>
        <color theme="1"/>
        <sz val="10.0"/>
      </rPr>
      <t xml:space="preserve">Vinerean, S. (ULBS), Cetină, I. (ASE), Dumitrescu, L. (ULBS), </t>
    </r>
    <r>
      <rPr>
        <rFont val="Arial Narrow"/>
        <color theme="1"/>
        <sz val="10.0"/>
      </rPr>
      <t>Țichindelean Mihai (ULBS)</t>
    </r>
  </si>
  <si>
    <r>
      <rPr>
        <rFont val="Arial Narrow"/>
        <color theme="1"/>
        <sz val="10.0"/>
      </rPr>
      <t>Taneja, S., &amp; Sharma, V. (2023). Role of beaconing marketing in improving customer buying experience. In </t>
    </r>
    <r>
      <rPr>
        <rFont val="Arial Narrow"/>
        <i/>
        <color theme="1"/>
        <sz val="10.0"/>
      </rPr>
      <t>Enhancing Customer Engagement Through Location-Based Marketing</t>
    </r>
    <r>
      <rPr>
        <rFont val="Arial Narrow"/>
        <color theme="1"/>
        <sz val="10.0"/>
      </rPr>
      <t> (pp. 176-184). IGI Global.</t>
    </r>
  </si>
  <si>
    <t>https://www.igi-global.com/chapter/role-of-beaconing-marketing-in-improving-customer-buying-experience/320156</t>
  </si>
  <si>
    <r>
      <rPr>
        <rFont val="Arial Narrow"/>
        <color theme="1"/>
        <sz val="10.0"/>
      </rPr>
      <t xml:space="preserve">Vinerean, S. (ULBS), Cetină, I. (ASE), Dumitrescu, L. (ULBS), </t>
    </r>
    <r>
      <rPr>
        <rFont val="Arial Narrow"/>
        <color theme="1"/>
        <sz val="10.0"/>
      </rPr>
      <t>Țichindelean Mihai (ULBS)</t>
    </r>
  </si>
  <si>
    <r>
      <rPr>
        <rFont val="Arial Narrow"/>
        <color theme="1"/>
        <sz val="10.0"/>
      </rPr>
      <t>Cerutti, P. S., Sarate, J. A. R., &amp; Macke, J. (2023). Organisational leadership for sustainability: employees' perception of talent retention. </t>
    </r>
    <r>
      <rPr>
        <rFont val="Arial Narrow"/>
        <i/>
        <color theme="1"/>
        <sz val="10.0"/>
      </rPr>
      <t>International Journal of Innovation and Sustainable Development</t>
    </r>
    <r>
      <rPr>
        <rFont val="Arial Narrow"/>
        <color theme="1"/>
        <sz val="10.0"/>
      </rPr>
      <t>, </t>
    </r>
    <r>
      <rPr>
        <rFont val="Arial Narrow"/>
        <i/>
        <color theme="1"/>
        <sz val="10.0"/>
      </rPr>
      <t>17</t>
    </r>
    <r>
      <rPr>
        <rFont val="Arial Narrow"/>
        <color theme="1"/>
        <sz val="10.0"/>
      </rPr>
      <t>(4), 425-446.</t>
    </r>
  </si>
  <si>
    <t>https://www.inderscienceonline.com/doi/abs/10.1504/IJISD.2023.133750</t>
  </si>
  <si>
    <r>
      <rPr>
        <rFont val="Arial Narrow"/>
        <color theme="1"/>
        <sz val="10.0"/>
      </rPr>
      <t xml:space="preserve">Vinerean, S. (ULBS), Cetină, I. (ASE), Dumitrescu, L. (ULBS), </t>
    </r>
    <r>
      <rPr>
        <rFont val="Arial Narrow"/>
        <color theme="1"/>
        <sz val="10.0"/>
      </rPr>
      <t>Țichindelean Mihai (ULBS)</t>
    </r>
  </si>
  <si>
    <r>
      <rPr>
        <rFont val="Arial Narrow"/>
        <color theme="1"/>
        <sz val="10.0"/>
      </rPr>
      <t>Mohapatra, S., &amp; Banerjee, S. S. (2023). Fashion market segmentation using Facebook: an empirical approach. </t>
    </r>
    <r>
      <rPr>
        <rFont val="Arial Narrow"/>
        <i/>
        <color theme="1"/>
        <sz val="10.0"/>
      </rPr>
      <t>International Journal of Enterprise Network Management</t>
    </r>
    <r>
      <rPr>
        <rFont val="Arial Narrow"/>
        <color theme="1"/>
        <sz val="10.0"/>
      </rPr>
      <t>, </t>
    </r>
    <r>
      <rPr>
        <rFont val="Arial Narrow"/>
        <i/>
        <color theme="1"/>
        <sz val="10.0"/>
      </rPr>
      <t>14</t>
    </r>
    <r>
      <rPr>
        <rFont val="Arial Narrow"/>
        <color theme="1"/>
        <sz val="10.0"/>
      </rPr>
      <t>(4), 348-369.</t>
    </r>
  </si>
  <si>
    <t>https://www.inderscienceonline.com/doi/abs/10.1504/IJENM.2023.134579</t>
  </si>
  <si>
    <r>
      <rPr>
        <rFont val="Arial Narrow"/>
        <color theme="1"/>
        <sz val="10.0"/>
      </rPr>
      <t xml:space="preserve">Vinerean, S. (ULBS), Cetină, I. (ASE), Dumitrescu, L. (ULBS), </t>
    </r>
    <r>
      <rPr>
        <rFont val="Arial Narrow"/>
        <color theme="1"/>
        <sz val="10.0"/>
      </rPr>
      <t>Țichindelean Mihai (ULBS)</t>
    </r>
  </si>
  <si>
    <r>
      <rPr>
        <rFont val="Arial Narrow"/>
        <color theme="1"/>
        <sz val="10.0"/>
      </rPr>
      <t>Aras, S. (2023). Effects of social media on restaurant visit intention and willingness to pay more: generation Z. </t>
    </r>
    <r>
      <rPr>
        <rFont val="Arial Narrow"/>
        <i/>
        <color theme="1"/>
        <sz val="10.0"/>
      </rPr>
      <t>Eastern Journal of European Studies</t>
    </r>
    <r>
      <rPr>
        <rFont val="Arial Narrow"/>
        <color theme="1"/>
        <sz val="10.0"/>
      </rPr>
      <t>, </t>
    </r>
    <r>
      <rPr>
        <rFont val="Arial Narrow"/>
        <i/>
        <color theme="1"/>
        <sz val="10.0"/>
      </rPr>
      <t>14</t>
    </r>
    <r>
      <rPr>
        <rFont val="Arial Narrow"/>
        <color theme="1"/>
        <sz val="10.0"/>
      </rPr>
      <t>(SI), 79-95.</t>
    </r>
  </si>
  <si>
    <t>https://www.ceeol.com/search/article-detail?id=1202091</t>
  </si>
  <si>
    <r>
      <rPr>
        <rFont val="Arial Narrow"/>
        <color theme="1"/>
        <sz val="10.0"/>
      </rPr>
      <t xml:space="preserve">Vinerean, S. (ULBS), Cetină, I. (ASE), Dumitrescu, L. (ULBS), </t>
    </r>
    <r>
      <rPr>
        <rFont val="Arial Narrow"/>
        <color theme="1"/>
        <sz val="10.0"/>
      </rPr>
      <t>Țichindelean Mihai (ULBS)</t>
    </r>
  </si>
  <si>
    <r>
      <rPr>
        <rFont val="Arial Narrow"/>
        <color theme="1"/>
        <sz val="10.0"/>
      </rPr>
      <t>Yahaya, N. (2023). Strategizing Islamic Medicine Marketing Through Social Media: The Case of Northern Nigeria. In </t>
    </r>
    <r>
      <rPr>
        <rFont val="Arial Narrow"/>
        <i/>
        <color theme="1"/>
        <sz val="10.0"/>
      </rPr>
      <t>Strategies and Applications of Islamic Entrepreneurship</t>
    </r>
    <r>
      <rPr>
        <rFont val="Arial Narrow"/>
        <color theme="1"/>
        <sz val="10.0"/>
      </rPr>
      <t> (pp. 201-217). IGI Global.</t>
    </r>
  </si>
  <si>
    <t>https://www.igi-global.com/chapter/strategizing-islamic-medicine-marketing-through-social-media/331153</t>
  </si>
  <si>
    <r>
      <rPr>
        <rFont val="Arial Narrow"/>
        <color theme="1"/>
        <sz val="10.0"/>
      </rPr>
      <t xml:space="preserve">Vinerean, S. (ULBS), Cetină, I. (ASE), Dumitrescu, L. (ULBS), </t>
    </r>
    <r>
      <rPr>
        <rFont val="Arial Narrow"/>
        <color theme="1"/>
        <sz val="10.0"/>
      </rPr>
      <t>Țichindelean Mihai (ULBS)</t>
    </r>
  </si>
  <si>
    <r>
      <rPr>
        <rFont val="Arial Narrow"/>
        <color theme="1"/>
        <sz val="10.0"/>
      </rPr>
      <t>Li, L. (2023, February). Social Media Peer Communication and Impacts on Purchase Intentions. In </t>
    </r>
    <r>
      <rPr>
        <rFont val="Arial Narrow"/>
        <i/>
        <color theme="1"/>
        <sz val="10.0"/>
      </rPr>
      <t>International Conference on Business and Policy Studies</t>
    </r>
    <r>
      <rPr>
        <rFont val="Arial Narrow"/>
        <color theme="1"/>
        <sz val="10.0"/>
      </rPr>
      <t> (pp. 756-765). Singapore: Springer Nature Singapore.</t>
    </r>
  </si>
  <si>
    <t>https://link.springer.com/chapter/10.1007/978-981-99-6441-3_69</t>
  </si>
  <si>
    <r>
      <rPr>
        <rFont val="Arial Narrow"/>
        <color theme="1"/>
        <sz val="10.0"/>
      </rPr>
      <t xml:space="preserve">Vinerean, S. (ULBS), Cetină, I. (ASE), Dumitrescu, L. (ULBS), </t>
    </r>
    <r>
      <rPr>
        <rFont val="Arial Narrow"/>
        <color theme="1"/>
        <sz val="10.0"/>
      </rPr>
      <t>Țichindelean Mihai (ULBS)</t>
    </r>
  </si>
  <si>
    <r>
      <rPr>
        <rFont val="Arial Narrow"/>
        <color theme="1"/>
        <sz val="10.0"/>
      </rPr>
      <t>Mastromartino, B., Bo, H. H., Zhao, T. T., &amp; Zhang, J. J. Transforming Sports Business with Digital Marketing. In </t>
    </r>
    <r>
      <rPr>
        <rFont val="Arial Narrow"/>
        <i/>
        <color theme="1"/>
        <sz val="10.0"/>
      </rPr>
      <t>Digital Marketing in Sports</t>
    </r>
    <r>
      <rPr>
        <rFont val="Arial Narrow"/>
        <color theme="1"/>
        <sz val="10.0"/>
      </rPr>
      <t> (pp. 3-14). Routledge.</t>
    </r>
  </si>
  <si>
    <t>https://www.taylorfrancis.com/chapters/edit/10.4324/9781003430353-2/transforming-sports-business-digital-marketing-brandon-mastromartino-hannah-bo-troy-zhao-james-zhang</t>
  </si>
  <si>
    <r>
      <rPr>
        <rFont val="Arial Narrow"/>
        <color theme="1"/>
        <sz val="10.0"/>
      </rPr>
      <t xml:space="preserve">Vinerean, S. (ULBS), Cetină, I. (ASE), Dumitrescu, L. (ULBS), </t>
    </r>
    <r>
      <rPr>
        <rFont val="Arial Narrow"/>
        <color theme="1"/>
        <sz val="10.0"/>
      </rPr>
      <t>Țichindelean Mihai (ULBS)</t>
    </r>
  </si>
  <si>
    <r>
      <rPr>
        <rFont val="Arial Narrow"/>
        <color theme="1"/>
        <sz val="10.0"/>
      </rPr>
      <t>Tangri, K., Joghee, S., Kalra, D., Shameem, B., &amp; Agarwal, R. (2023, March). Assessment of perception of usage of mobile social media on online business model through technological acceptance model (TAM) and structural equation modeling (SEM). In </t>
    </r>
    <r>
      <rPr>
        <rFont val="Arial Narrow"/>
        <i/>
        <color theme="1"/>
        <sz val="10.0"/>
      </rPr>
      <t>2023 International Conference on Business Analytics for Technology and Security (ICBATS)</t>
    </r>
    <r>
      <rPr>
        <rFont val="Arial Narrow"/>
        <color theme="1"/>
        <sz val="10.0"/>
      </rPr>
      <t> (pp. 1-6). IEEE.</t>
    </r>
  </si>
  <si>
    <t>https://ieeexplore.ieee.org/abstract/document/10111279/</t>
  </si>
  <si>
    <r>
      <rPr>
        <rFont val="Arial Narrow"/>
        <color theme="1"/>
        <sz val="10.0"/>
      </rPr>
      <t xml:space="preserve">Vinerean, S. (ULBS), Cetină, I. (ASE), Dumitrescu, L. (ULBS), </t>
    </r>
    <r>
      <rPr>
        <rFont val="Arial Narrow"/>
        <color theme="1"/>
        <sz val="10.0"/>
      </rPr>
      <t>Țichindelean Mihai (ULBS)</t>
    </r>
  </si>
  <si>
    <r>
      <rPr>
        <rFont val="Arial Narrow"/>
        <color theme="1"/>
        <sz val="10.0"/>
      </rPr>
      <t>Samad, A., Izani, M., Razak, A., &amp; Mustaffa, F. (2023, May). Understanding advertising in virtual worlds and best practices for metaverse advertising. In </t>
    </r>
    <r>
      <rPr>
        <rFont val="Arial Narrow"/>
        <i/>
        <color theme="1"/>
        <sz val="10.0"/>
      </rPr>
      <t>2023 Zooming Innovation in Consumer Technologies Conference (ZINC)</t>
    </r>
    <r>
      <rPr>
        <rFont val="Arial Narrow"/>
        <color theme="1"/>
        <sz val="10.0"/>
      </rPr>
      <t> (pp. 45-50). IEEE.</t>
    </r>
  </si>
  <si>
    <t>https://ieeexplore.ieee.org/abstract/document/10174214/</t>
  </si>
  <si>
    <r>
      <rPr>
        <rFont val="Arial Narrow"/>
        <color theme="1"/>
        <sz val="10.0"/>
      </rPr>
      <t xml:space="preserve">Dumitrescu, L. (ULBS), Stanciu Oana (ULBS) </t>
    </r>
    <r>
      <rPr>
        <rFont val="Arial Narrow"/>
        <color theme="1"/>
        <sz val="10.0"/>
      </rPr>
      <t>Țichindelean Mihai (ULBS)</t>
    </r>
    <r>
      <rPr>
        <rFont val="Arial Narrow"/>
        <color theme="1"/>
        <sz val="10.0"/>
      </rPr>
      <t>, Vinerean, S. (ULBS)</t>
    </r>
  </si>
  <si>
    <t>The Importance of Establishing Customer Experiences</t>
  </si>
  <si>
    <t xml:space="preserve">Anh Tho, To &amp; Cao, Thang &amp; Thuy, Nguyen &amp; Nguyen, Kim &amp; Truong, Thi. (2023). How Customer Experiences Influence Consumer Trust toward Local Clothing Brands. Journal of System and Management Sciences. 13. 325-336. 10.33168/JSMS.2023.0322. </t>
  </si>
  <si>
    <t>https://www.scopus.com/record/display.uri?eid=2-s2.0-85162843507&amp;origin=resultslist&amp;sort=plf-f&amp;src=s&amp;sid=aaa662dbc4055ca23c8d02856af04b2d&amp;sot=b&amp;sdt=b&amp;s=TITLE-ABS-KEY%28How+Customer+Experiences+Influence+Consumer+Trust+toward+Local+Clothing+Brands%29&amp;sl=93&amp;sessionSearchId=aaa662dbc4055ca23c8d02856af04b2d&amp;relpos=0</t>
  </si>
  <si>
    <r>
      <rPr>
        <rFont val="Arial Narrow"/>
        <color theme="1"/>
        <sz val="10.0"/>
      </rPr>
      <t xml:space="preserve">Dumitrescu, L. (ULBS), Stanciu Oana (ULBS) </t>
    </r>
    <r>
      <rPr>
        <rFont val="Arial Narrow"/>
        <color theme="1"/>
        <sz val="10.0"/>
      </rPr>
      <t>Țichindelean Mihai (ULBS)</t>
    </r>
    <r>
      <rPr>
        <rFont val="Arial Narrow"/>
        <color theme="1"/>
        <sz val="10.0"/>
      </rPr>
      <t>, Vinerean, S. (ULBS)</t>
    </r>
  </si>
  <si>
    <r>
      <rPr>
        <rFont val="Arial Narrow"/>
        <color theme="1"/>
        <sz val="10.0"/>
      </rPr>
      <t>Nuseir, M. T., El Refae, G. A., Aljumah, A., Alshurideh, M., Urabi, S., &amp; Kurdi, B. A. (2023). Digital Marketing Strategies and the Impact on Customer Experience: A Systematic Review. </t>
    </r>
    <r>
      <rPr>
        <rFont val="Arial Narrow"/>
        <i/>
        <color theme="1"/>
        <sz val="10.0"/>
      </rPr>
      <t>The Effect of Information Technology on Business and Marketing Intelligence Systems</t>
    </r>
    <r>
      <rPr>
        <rFont val="Arial Narrow"/>
        <color theme="1"/>
        <sz val="10.0"/>
      </rPr>
      <t>, 21-44.</t>
    </r>
  </si>
  <si>
    <t>https://link.springer.com/chapter/10.1007/978-3-031-12382-5_2</t>
  </si>
  <si>
    <r>
      <rPr>
        <rFont val="Arial Narrow"/>
        <color theme="1"/>
        <sz val="10.0"/>
      </rPr>
      <t xml:space="preserve">Luigi Dumitrescu (ULBS), Oana Stanciu (ULBS), </t>
    </r>
    <r>
      <rPr>
        <rFont val="Arial Narrow"/>
        <color theme="1"/>
        <sz val="10.0"/>
      </rPr>
      <t>Mihai Țichindelean (ULBS)</t>
    </r>
    <r>
      <rPr>
        <rFont val="Arial Narrow"/>
        <color theme="1"/>
        <sz val="10.0"/>
      </rPr>
      <t>, VINEREAN Simona (ULBS),</t>
    </r>
  </si>
  <si>
    <r>
      <rPr>
        <rFont val="Arial Narrow"/>
        <color theme="1"/>
        <sz val="10.0"/>
      </rPr>
      <t>Achieving Employee Satisfaction By Pursuing Sustainable Practices. </t>
    </r>
    <r>
      <rPr>
        <rFont val="Arial Narrow"/>
        <i/>
        <color theme="1"/>
        <sz val="10.0"/>
      </rPr>
      <t>Studies in Business &amp; Economics</t>
    </r>
    <r>
      <rPr>
        <rFont val="Arial Narrow"/>
        <color theme="1"/>
        <sz val="10.0"/>
      </rPr>
      <t>, </t>
    </r>
    <r>
      <rPr>
        <rFont val="Arial Narrow"/>
        <i/>
        <color theme="1"/>
        <sz val="10.0"/>
      </rPr>
      <t>8</t>
    </r>
    <r>
      <rPr>
        <rFont val="Arial Narrow"/>
        <color theme="1"/>
        <sz val="10.0"/>
      </rPr>
      <t xml:space="preserve">(1). (2013). </t>
    </r>
  </si>
  <si>
    <r>
      <rPr>
        <rFont val="Arial Narrow"/>
        <color theme="1"/>
        <sz val="10.0"/>
      </rPr>
      <t>Rajapakshe, W., Karunaratna, D. S. M., Ariyaratne, W. H. G., Madushika, H. L., Perera, G. S. K., &amp; Shamila, P. (2023). Aggressive strategies of the COVID-19 pandemic on the apparel industry of Sri Lanka using structural equation modeling. </t>
    </r>
    <r>
      <rPr>
        <rFont val="Arial Narrow"/>
        <i/>
        <color theme="1"/>
        <sz val="10.0"/>
      </rPr>
      <t>Plos one</t>
    </r>
    <r>
      <rPr>
        <rFont val="Arial Narrow"/>
        <color theme="1"/>
        <sz val="10.0"/>
      </rPr>
      <t>, </t>
    </r>
    <r>
      <rPr>
        <rFont val="Arial Narrow"/>
        <i/>
        <color theme="1"/>
        <sz val="10.0"/>
      </rPr>
      <t>18</t>
    </r>
    <r>
      <rPr>
        <rFont val="Arial Narrow"/>
        <color theme="1"/>
        <sz val="10.0"/>
      </rPr>
      <t>(6), e0286717.</t>
    </r>
  </si>
  <si>
    <t>https://journals.plos.org/plosone/article?id=10.1371/journal.pone.0286717</t>
  </si>
  <si>
    <r>
      <rPr>
        <rFont val="Arial Narrow"/>
        <color theme="1"/>
        <sz val="10.0"/>
      </rPr>
      <t xml:space="preserve">Vinerean Simona (ULBS), Iuliana Cetina (ASE Bucuresti), Luigi Dumitrescu (ULBS), </t>
    </r>
    <r>
      <rPr>
        <rFont val="Arial Narrow"/>
        <color theme="1"/>
        <sz val="10.0"/>
      </rPr>
      <t>Mihai Țichindelean (ULBS)</t>
    </r>
  </si>
  <si>
    <t>Modelling employee engagement in relation to CSR practices and employee satisfaction. Revista Economica, 65(1), 21-37.</t>
  </si>
  <si>
    <r>
      <rPr>
        <rFont val="Arial Narrow"/>
        <color theme="1"/>
        <sz val="10.0"/>
      </rPr>
      <t>Nasir Ansari, J. A., &amp; Irfan, S. (2023). Corporate social responsibility and employee engagement: the mediating role of personal environmental norms and employee green behavior. </t>
    </r>
    <r>
      <rPr>
        <rFont val="Arial Narrow"/>
        <i/>
        <color theme="1"/>
        <sz val="10.0"/>
      </rPr>
      <t>Social Responsibility Journal</t>
    </r>
    <r>
      <rPr>
        <rFont val="Arial Narrow"/>
        <color theme="1"/>
        <sz val="10.0"/>
      </rPr>
      <t>, </t>
    </r>
    <r>
      <rPr>
        <rFont val="Arial Narrow"/>
        <i/>
        <color theme="1"/>
        <sz val="10.0"/>
      </rPr>
      <t>19</t>
    </r>
    <r>
      <rPr>
        <rFont val="Arial Narrow"/>
        <color theme="1"/>
        <sz val="10.0"/>
      </rPr>
      <t>(9), 1728-1748.</t>
    </r>
  </si>
  <si>
    <t>https://www.emerald.com/insight/content/doi/10.1108/SRJ-03-2022-0153/full/html</t>
  </si>
  <si>
    <r>
      <rPr>
        <rFont val="Arial Narrow"/>
        <color theme="1"/>
        <sz val="10.0"/>
      </rPr>
      <t xml:space="preserve">Luigi Dumitrescu (ULBS), Oana Stanciu (ULBS), </t>
    </r>
    <r>
      <rPr>
        <rFont val="Arial Narrow"/>
        <color theme="1"/>
        <sz val="10.0"/>
      </rPr>
      <t>Mihai Țichindelean (ULBS)</t>
    </r>
    <r>
      <rPr>
        <rFont val="Arial Narrow"/>
        <color theme="1"/>
        <sz val="10.0"/>
      </rPr>
      <t>, VINEREAN Simona (ULBS),</t>
    </r>
  </si>
  <si>
    <t>THE USE OF REGRESSION ANALYSIS IN MARKETING RESEARCH. Studies in Business &amp; Economics, 7(2). (2012)</t>
  </si>
  <si>
    <r>
      <rPr>
        <rFont val="Arial Narrow"/>
        <color theme="1"/>
        <sz val="10.0"/>
      </rPr>
      <t>Erozan, I., Özel, E., &amp; Erozan, D. (2023). A two-stage system proposal based on a type-2 fuzzy logic system for ergonomic control of classrooms and offices. </t>
    </r>
    <r>
      <rPr>
        <rFont val="Arial Narrow"/>
        <i/>
        <color theme="1"/>
        <sz val="10.0"/>
      </rPr>
      <t>Engineering Applications of Artificial Intelligence</t>
    </r>
    <r>
      <rPr>
        <rFont val="Arial Narrow"/>
        <color theme="1"/>
        <sz val="10.0"/>
      </rPr>
      <t>, </t>
    </r>
    <r>
      <rPr>
        <rFont val="Arial Narrow"/>
        <i/>
        <color theme="1"/>
        <sz val="10.0"/>
      </rPr>
      <t>120</t>
    </r>
    <r>
      <rPr>
        <rFont val="Arial Narrow"/>
        <color theme="1"/>
        <sz val="10.0"/>
      </rPr>
      <t>, 105854.</t>
    </r>
  </si>
  <si>
    <t>https://www.sciencedirect.com/science/article/pii/S0952197623000386?casa_token=U1qZ0chKCgoAAAAA:9Jtg1v1B0vdpQL_-AD3EX24foAmTdwsBxNIYt4YkFCDfmygmvFbDWbmDQLi60Xhim3fi7zjQdQ</t>
  </si>
  <si>
    <r>
      <rPr>
        <rFont val="Arial Narrow"/>
        <color theme="1"/>
        <sz val="10.0"/>
      </rPr>
      <t xml:space="preserve">Luigi Dumitrescu (ULBS), </t>
    </r>
    <r>
      <rPr>
        <rFont val="Arial Narrow"/>
        <color theme="1"/>
        <sz val="10.0"/>
      </rPr>
      <t>Mihai Țichindelean (ULBS)</t>
    </r>
    <r>
      <rPr>
        <rFont val="Arial Narrow"/>
        <color theme="1"/>
        <sz val="10.0"/>
      </rPr>
      <t>, VINEREAN Simona (ULBS),</t>
    </r>
  </si>
  <si>
    <r>
      <rPr>
        <rFont val="Arial Narrow"/>
        <color theme="1"/>
        <sz val="10.0"/>
      </rPr>
      <t xml:space="preserve">Using factor analysis in relationship marketing. </t>
    </r>
    <r>
      <rPr>
        <rFont val="Arial Narrow"/>
        <i/>
        <color theme="1"/>
        <sz val="10.0"/>
      </rPr>
      <t>Procedia Economics and Finance</t>
    </r>
    <r>
      <rPr>
        <rFont val="Arial Narrow"/>
        <color theme="1"/>
        <sz val="10.0"/>
      </rPr>
      <t xml:space="preserve"> 6, 466-475. 2013</t>
    </r>
  </si>
  <si>
    <r>
      <rPr>
        <rFont val="Arial Narrow"/>
        <color theme="1"/>
        <sz val="10.0"/>
      </rPr>
      <t>Kleisiari, C., Kleftodimos, G., &amp; Vlontzos, G. (2023). Be (e) ha (i) viour (e): assessment of honey consumption in Europe. </t>
    </r>
    <r>
      <rPr>
        <rFont val="Arial Narrow"/>
        <i/>
        <color theme="1"/>
        <sz val="10.0"/>
      </rPr>
      <t>British Food Journal</t>
    </r>
    <r>
      <rPr>
        <rFont val="Arial Narrow"/>
        <color theme="1"/>
        <sz val="10.0"/>
      </rPr>
      <t>, </t>
    </r>
    <r>
      <rPr>
        <rFont val="Arial Narrow"/>
        <i/>
        <color theme="1"/>
        <sz val="10.0"/>
      </rPr>
      <t>125</t>
    </r>
    <r>
      <rPr>
        <rFont val="Arial Narrow"/>
        <color theme="1"/>
        <sz val="10.0"/>
      </rPr>
      <t>(4), 1374-1389.</t>
    </r>
  </si>
  <si>
    <t>https://www.emerald.com/insight/content/doi/10.1108/BFJ-12-2021-1300/full/html</t>
  </si>
  <si>
    <r>
      <rPr>
        <rFont val="Arial Narrow"/>
        <color theme="1"/>
        <sz val="10.0"/>
      </rPr>
      <t xml:space="preserve">Stanciu Oana, </t>
    </r>
    <r>
      <rPr>
        <rFont val="Arial Narrow"/>
        <color theme="1"/>
        <sz val="10.0"/>
      </rPr>
      <t>Țichindelean Mihai</t>
    </r>
  </si>
  <si>
    <t>Consumer Behavior in the Different Sectors of Tourism</t>
  </si>
  <si>
    <r>
      <rPr>
        <rFont val="Arial Narrow"/>
        <color theme="1"/>
        <sz val="10.0"/>
      </rPr>
      <t>Lee, J., &amp; Kim, J. J. (2023). A study on market segmentation according to wellness tourism motivation and differences in behavior between the groups—focusing on satisfaction, behavioral intention, and flow. </t>
    </r>
    <r>
      <rPr>
        <rFont val="Arial Narrow"/>
        <i/>
        <color theme="1"/>
        <sz val="10.0"/>
      </rPr>
      <t>International Journal of Environmental Research and Public Health</t>
    </r>
    <r>
      <rPr>
        <rFont val="Arial Narrow"/>
        <color theme="1"/>
        <sz val="10.0"/>
      </rPr>
      <t>, </t>
    </r>
    <r>
      <rPr>
        <rFont val="Arial Narrow"/>
        <i/>
        <color theme="1"/>
        <sz val="10.0"/>
      </rPr>
      <t>20</t>
    </r>
    <r>
      <rPr>
        <rFont val="Arial Narrow"/>
        <color theme="1"/>
        <sz val="10.0"/>
      </rPr>
      <t>(2), 1063.</t>
    </r>
  </si>
  <si>
    <t>https://www.mdpi.com/1660-4601/20/2/1063</t>
  </si>
  <si>
    <r>
      <rPr>
        <rFont val="Arial Narrow"/>
        <color theme="1"/>
        <sz val="10.0"/>
      </rPr>
      <t xml:space="preserve">Stanciu Oana, </t>
    </r>
    <r>
      <rPr>
        <rFont val="Arial Narrow"/>
        <color theme="1"/>
        <sz val="10.0"/>
      </rPr>
      <t>Țichindelean Mihai</t>
    </r>
  </si>
  <si>
    <r>
      <rPr>
        <rFont val="Arial Narrow"/>
        <color theme="1"/>
        <sz val="10.0"/>
      </rPr>
      <t>Godlewska, A., Mazurek-Kusiak, A., &amp; Soroka, A. (2023). Push and pull factors influencing the choice of a health resort by Polish treatment-seekers. </t>
    </r>
    <r>
      <rPr>
        <rFont val="Arial Narrow"/>
        <i/>
        <color theme="1"/>
        <sz val="10.0"/>
      </rPr>
      <t>BMC Public Health</t>
    </r>
    <r>
      <rPr>
        <rFont val="Arial Narrow"/>
        <color theme="1"/>
        <sz val="10.0"/>
      </rPr>
      <t>, </t>
    </r>
    <r>
      <rPr>
        <rFont val="Arial Narrow"/>
        <i/>
        <color theme="1"/>
        <sz val="10.0"/>
      </rPr>
      <t>23</t>
    </r>
    <r>
      <rPr>
        <rFont val="Arial Narrow"/>
        <color theme="1"/>
        <sz val="10.0"/>
      </rPr>
      <t>(1), 2192.</t>
    </r>
  </si>
  <si>
    <t>https://bmcpublichealth.biomedcentral.com/articles/10.1186/s12889-023-17086-5</t>
  </si>
  <si>
    <r>
      <rPr>
        <rFont val="Arial Narrow"/>
        <color theme="1"/>
        <sz val="10.0"/>
      </rPr>
      <t>Țichindelean Mihai (ULBS)</t>
    </r>
    <r>
      <rPr>
        <rFont val="Arial Narrow"/>
        <color theme="1"/>
        <sz val="10.0"/>
      </rPr>
      <t>, Țichindelean M-T.(ULBS), Cetină, I. (ASE), Orzan, Gh. (ASE)</t>
    </r>
  </si>
  <si>
    <t>A Comparative Eye Tracking Study of Usability - Towards a Sustainable Web Design</t>
  </si>
  <si>
    <r>
      <rPr>
        <rFont val="Arial Narrow"/>
        <color theme="1"/>
        <sz val="10.0"/>
      </rPr>
      <t>Novák, J. Š., Masner, J., Benda, P., Šimek, P., &amp; Merunka, V. (2023). Eye tracking, usability, and user experience: A systematic review. </t>
    </r>
    <r>
      <rPr>
        <rFont val="Arial Narrow"/>
        <i/>
        <color theme="1"/>
        <sz val="10.0"/>
      </rPr>
      <t>International Journal of Human–Computer Interaction</t>
    </r>
    <r>
      <rPr>
        <rFont val="Arial Narrow"/>
        <color theme="1"/>
        <sz val="10.0"/>
      </rPr>
      <t>, 1-17.</t>
    </r>
  </si>
  <si>
    <t>https://www.tandfonline.com/doi/full/10.1080/10447318.2023.2221600</t>
  </si>
  <si>
    <r>
      <rPr>
        <rFont val="Arial Narrow"/>
        <color theme="1"/>
        <sz val="10.0"/>
      </rPr>
      <t>Țichindelean Mihai (ULBS)</t>
    </r>
    <r>
      <rPr>
        <rFont val="Arial Narrow"/>
        <color theme="1"/>
        <sz val="10.0"/>
      </rPr>
      <t>, Țichindelean M-T.(ULBS), Cetină, I. (ASE), Orzan, Gh. (ASE)</t>
    </r>
  </si>
  <si>
    <r>
      <rPr>
        <rFont val="Arial Narrow"/>
        <color theme="1"/>
        <sz val="10.0"/>
      </rPr>
      <t>Duka, M., Sikora, M., &amp; Strzelecki, A. (2023). From Web Catalogs to Google: A Retrospective Study of Web Search Engines Sustainable Development. </t>
    </r>
    <r>
      <rPr>
        <rFont val="Arial Narrow"/>
        <i/>
        <color theme="1"/>
        <sz val="10.0"/>
      </rPr>
      <t>Sustainability</t>
    </r>
    <r>
      <rPr>
        <rFont val="Arial Narrow"/>
        <color theme="1"/>
        <sz val="10.0"/>
      </rPr>
      <t>, </t>
    </r>
    <r>
      <rPr>
        <rFont val="Arial Narrow"/>
        <i/>
        <color theme="1"/>
        <sz val="10.0"/>
      </rPr>
      <t>15</t>
    </r>
    <r>
      <rPr>
        <rFont val="Arial Narrow"/>
        <color theme="1"/>
        <sz val="10.0"/>
      </rPr>
      <t>(8), 6768.</t>
    </r>
  </si>
  <si>
    <t>https://www.mdpi.com/2071-1050/15/8/6768</t>
  </si>
  <si>
    <r>
      <rPr>
        <rFont val="Arial Narrow"/>
        <color theme="1"/>
        <sz val="10.0"/>
      </rPr>
      <t>Țichindelean Mihai (ULBS)</t>
    </r>
    <r>
      <rPr>
        <rFont val="Arial Narrow"/>
        <color theme="1"/>
        <sz val="10.0"/>
      </rPr>
      <t>, Țichindelean M-T.(ULBS), Cetină, I. (ASE), Orzan, Gh. (ASE)</t>
    </r>
  </si>
  <si>
    <r>
      <rPr>
        <rFont val="Arial Narrow"/>
        <color theme="1"/>
        <sz val="10.0"/>
      </rPr>
      <t>Li, D., Zhou, H., Zhou, S., Huang, G., Ma, X., Zhao, Y., ... &amp; Ng, S. T. (2023). An eye-tracking-based approach to evaluate the usability of government portal websites in pilot smart cities. </t>
    </r>
    <r>
      <rPr>
        <rFont val="Arial Narrow"/>
        <i/>
        <color theme="1"/>
        <sz val="10.0"/>
      </rPr>
      <t>Engineering, Construction and Architectural Management</t>
    </r>
    <r>
      <rPr>
        <rFont val="Arial Narrow"/>
        <color theme="1"/>
        <sz val="10.0"/>
      </rPr>
      <t>.</t>
    </r>
  </si>
  <si>
    <t>https://www.emerald.com/insight/content/doi/10.1108/ECAM-09-2023-0932/full/html</t>
  </si>
  <si>
    <r>
      <rPr>
        <rFont val="Arial Narrow"/>
        <color theme="1"/>
        <sz val="10.0"/>
      </rPr>
      <t>Țichindelean Mihai (ULBS)</t>
    </r>
    <r>
      <rPr>
        <rFont val="Arial Narrow"/>
        <color theme="1"/>
        <sz val="10.0"/>
      </rPr>
      <t>, Țichindelean M-T.(ULBS), Cetină, I. (ASE), Orzan, Gh. (ASE)</t>
    </r>
  </si>
  <si>
    <r>
      <rPr>
        <rFont val="Arial Narrow"/>
        <color theme="1"/>
        <sz val="10.0"/>
      </rPr>
      <t>Luo, Y., Zhou, T., Cui, S., Ye, Y., Liu, F., &amp; Cai, Z. (2023). Fixing the Double Agent Vulnerability of Deep Watermarking: A Patch-Level Solution against Artwork Plagiarism. </t>
    </r>
    <r>
      <rPr>
        <rFont val="Arial Narrow"/>
        <i/>
        <color theme="1"/>
        <sz val="10.0"/>
      </rPr>
      <t>IEEE Transactions on Circuits and Systems for Video Technology</t>
    </r>
    <r>
      <rPr>
        <rFont val="Arial Narrow"/>
        <color theme="1"/>
        <sz val="10.0"/>
      </rPr>
      <t>.</t>
    </r>
  </si>
  <si>
    <t>https://ieeexplore.ieee.org/abstract/document/10184464</t>
  </si>
  <si>
    <r>
      <rPr>
        <rFont val="Arial Narrow"/>
        <color theme="1"/>
        <sz val="10.0"/>
      </rPr>
      <t>Țichindelean Mihai (ULBS)</t>
    </r>
    <r>
      <rPr>
        <rFont val="Arial Narrow"/>
        <color theme="1"/>
        <sz val="10.0"/>
      </rPr>
      <t>, Țichindelean M-T.(ULBS), Cetină, I. (ASE), Orzan, Gh. (ASE)</t>
    </r>
  </si>
  <si>
    <r>
      <rPr>
        <rFont val="Arial Narrow"/>
        <color theme="1"/>
        <sz val="10.0"/>
      </rPr>
      <t>Iacobelli, E., Ponzi, V., Russo, S., &amp; Napoli, C. (2023). Eye-Tracking System with Low-End Hardware: Development and Evaluation. </t>
    </r>
    <r>
      <rPr>
        <rFont val="Arial Narrow"/>
        <i/>
        <color theme="1"/>
        <sz val="10.0"/>
      </rPr>
      <t>Information</t>
    </r>
    <r>
      <rPr>
        <rFont val="Arial Narrow"/>
        <color theme="1"/>
        <sz val="10.0"/>
      </rPr>
      <t>, </t>
    </r>
    <r>
      <rPr>
        <rFont val="Arial Narrow"/>
        <i/>
        <color theme="1"/>
        <sz val="10.0"/>
      </rPr>
      <t>14</t>
    </r>
    <r>
      <rPr>
        <rFont val="Arial Narrow"/>
        <color theme="1"/>
        <sz val="10.0"/>
      </rPr>
      <t>(12), 644.</t>
    </r>
  </si>
  <si>
    <t>https://www.mdpi.com/2078-2489/14/12/644</t>
  </si>
  <si>
    <r>
      <rPr>
        <rFont val="Arial Narrow"/>
        <color theme="1"/>
        <sz val="10.0"/>
      </rPr>
      <t>Țichindelean Mihai (ULBS)</t>
    </r>
    <r>
      <rPr>
        <rFont val="Arial Narrow"/>
        <color theme="1"/>
        <sz val="10.0"/>
      </rPr>
      <t>, Țichindelean M-T.(ULBS), Cetină, I. (ASE), Orzan, Gh. (ASE)</t>
    </r>
  </si>
  <si>
    <r>
      <rPr>
        <rFont val="Arial Narrow"/>
        <color theme="1"/>
        <sz val="10.0"/>
      </rPr>
      <t>Alshamari, M. A. (2023). Usability Evaluation of Information Retrieval web-based systems using User Testing and SUS methods. </t>
    </r>
    <r>
      <rPr>
        <rFont val="Arial Narrow"/>
        <i/>
        <color theme="1"/>
        <sz val="10.0"/>
      </rPr>
      <t>International Journal of Advances in Soft Computing &amp; Its Applications</t>
    </r>
    <r>
      <rPr>
        <rFont val="Arial Narrow"/>
        <color theme="1"/>
        <sz val="10.0"/>
      </rPr>
      <t>, </t>
    </r>
    <r>
      <rPr>
        <rFont val="Arial Narrow"/>
        <i/>
        <color theme="1"/>
        <sz val="10.0"/>
      </rPr>
      <t>15</t>
    </r>
    <r>
      <rPr>
        <rFont val="Arial Narrow"/>
        <color theme="1"/>
        <sz val="10.0"/>
      </rPr>
      <t>(2).</t>
    </r>
  </si>
  <si>
    <t>https://www.scopus.com/record/display.uri?eid=2-s2.0-85166282205&amp;origin=resultslist&amp;sort=plf-f&amp;src=s&amp;sid=aaa662dbc4055ca23c8d02856af04b2d&amp;sot=b&amp;sdt=b&amp;s=TITLE-ABS-KEY%28Usability+Evaluation+of+Information+Retrieval+web-based+systems+using+User+Testing+and+SUS+methods.%29&amp;sl=93&amp;sessionSearchId=aaa662dbc4055ca23c8d02856af04b2d&amp;relpos=0</t>
  </si>
  <si>
    <r>
      <rPr>
        <rFont val="Arial Narrow"/>
        <color theme="1"/>
        <sz val="10.0"/>
      </rPr>
      <t>Țichindelean Mihai (ULBS)</t>
    </r>
    <r>
      <rPr>
        <rFont val="Arial Narrow"/>
        <color theme="1"/>
        <sz val="10.0"/>
      </rPr>
      <t>, Țichindelean M-T.(ULBS), Cetină, I. (ASE), Orzan, Gh. (ASE)</t>
    </r>
  </si>
  <si>
    <r>
      <rPr>
        <rFont val="Arial Narrow"/>
        <color theme="1"/>
        <sz val="10.0"/>
      </rPr>
      <t>Mateja, A. (2023). Usability research of an online store using eye tracking: a comparison of product specification formats. </t>
    </r>
    <r>
      <rPr>
        <rFont val="Arial Narrow"/>
        <i/>
        <color theme="1"/>
        <sz val="10.0"/>
      </rPr>
      <t>Procedia Computer Science</t>
    </r>
    <r>
      <rPr>
        <rFont val="Arial Narrow"/>
        <color theme="1"/>
        <sz val="10.0"/>
      </rPr>
      <t>, </t>
    </r>
    <r>
      <rPr>
        <rFont val="Arial Narrow"/>
        <i/>
        <color theme="1"/>
        <sz val="10.0"/>
      </rPr>
      <t>225</t>
    </r>
    <r>
      <rPr>
        <rFont val="Arial Narrow"/>
        <color theme="1"/>
        <sz val="10.0"/>
      </rPr>
      <t>, 3233-3242.</t>
    </r>
  </si>
  <si>
    <t>https://www.scopus.com/record/display.uri?eid=2-s2.0-85183560621&amp;origin=resultslist&amp;sort=plf-f&amp;src=s&amp;sid=aaa662dbc4055ca23c8d02856af04b2d&amp;sot=b&amp;sdt=b&amp;s=TITLE-ABS-KEY%28Usability+research+of+an+online+store+using+eye+tracking%3A+a+comparison+of+product+specification+formats%29&amp;sl=93&amp;sessionSearchId=aaa662dbc4055ca23c8d02856af04b2d&amp;relpos=0</t>
  </si>
  <si>
    <r>
      <rPr>
        <rFont val="Arial Narrow"/>
        <color theme="1"/>
        <sz val="10.0"/>
      </rPr>
      <t>Țichindelean Mihai (ULBS)</t>
    </r>
    <r>
      <rPr>
        <rFont val="Arial Narrow"/>
        <color theme="1"/>
        <sz val="10.0"/>
      </rPr>
      <t>, Țichindelean M-T.(ULBS), Cetină, I. (ASE), Orzan, Gh. (ASE)</t>
    </r>
  </si>
  <si>
    <r>
      <rPr>
        <rFont val="Arial Narrow"/>
        <color theme="1"/>
        <sz val="10.0"/>
      </rPr>
      <t>Sun, Y. (2023, May). Design of Usability Information in Web Page Interaction Based on Constrained Clustering Algorithm. In </t>
    </r>
    <r>
      <rPr>
        <rFont val="Arial Narrow"/>
        <i/>
        <color theme="1"/>
        <sz val="10.0"/>
      </rPr>
      <t>2023 International Conference on Networking, Informatics and Computing (ICNETIC)</t>
    </r>
    <r>
      <rPr>
        <rFont val="Arial Narrow"/>
        <color theme="1"/>
        <sz val="10.0"/>
      </rPr>
      <t> (pp. 596-600). IEEE.</t>
    </r>
  </si>
  <si>
    <t>https://www.scopus.com/record/display.uri?eid=2-s2.0-85172909277&amp;origin=resultslist&amp;sort=plf-f&amp;src=s&amp;sid=aaa662dbc4055ca23c8d02856af04b2d&amp;sot=b&amp;sdt=b&amp;s=TITLE-ABS-KEY%28Design+of+Usability+Information+in+Web+Page+Interaction+Based+on+Constrained+Clustering+Algorithm%29&amp;sl=93&amp;sessionSearchId=aaa662dbc4055ca23c8d02856af04b2d&amp;relpos=0</t>
  </si>
  <si>
    <r>
      <rPr>
        <rFont val="Arial Narrow"/>
        <color theme="1"/>
        <sz val="10.0"/>
      </rPr>
      <t xml:space="preserve">Tartarin, T. (Saxion University of Applied Sciences), </t>
    </r>
    <r>
      <rPr>
        <rFont val="Arial Narrow"/>
        <color theme="1"/>
        <sz val="10.0"/>
      </rPr>
      <t>Țichindelean Mihai (ULBS)</t>
    </r>
    <r>
      <rPr>
        <rFont val="Arial Narrow"/>
        <color theme="1"/>
        <sz val="10.0"/>
      </rPr>
      <t>, Haaker, T. (Saxion University of Applied Sciences)</t>
    </r>
  </si>
  <si>
    <t>Effects of Covid-19 on Business Models in Romania and the Netherlands, a Digitalizaiton Perspective</t>
  </si>
  <si>
    <t xml:space="preserve">Kankovskaya, Alina &amp; Teslya, Anna. (2023). Digitalization of Functional Management: The View of Employers and Employees. 10.1007/978-3-031-47694-5_4. </t>
  </si>
  <si>
    <t>https://link.springer.com/book/10.1007/978-3-031-47694-5</t>
  </si>
  <si>
    <t>SpringerLink</t>
  </si>
  <si>
    <r>
      <rPr>
        <rFont val="Arial Narrow"/>
        <color theme="1"/>
        <sz val="10.0"/>
      </rPr>
      <t xml:space="preserve">Mihaiu, D.M. (ULBS), Șerban, R.A. (ULBS), </t>
    </r>
    <r>
      <rPr>
        <rFont val="Arial Narrow"/>
        <color theme="1"/>
        <sz val="10.0"/>
      </rPr>
      <t>Țichindelean Mihai (ULBS)</t>
    </r>
  </si>
  <si>
    <t>Environmental. Social, and Governance Score and Value Added Impacts on Market Capitalization: A Sectoral-Based Approach</t>
  </si>
  <si>
    <r>
      <rPr>
        <rFont val="Arial Narrow"/>
        <color theme="1"/>
        <sz val="10.0"/>
      </rPr>
      <t>Iazzolino, G., Bruni, M. E., Veltri, S., Morea, D., &amp; Baldissarro, G. (2023). The impact of ESG factors on financial efficiency: An empirical analysis for the selection of sustainable firm portfolios. </t>
    </r>
    <r>
      <rPr>
        <rFont val="Arial Narrow"/>
        <i/>
        <color theme="1"/>
        <sz val="10.0"/>
      </rPr>
      <t>Corporate Social Responsibility and Environmental Management</t>
    </r>
    <r>
      <rPr>
        <rFont val="Arial Narrow"/>
        <color theme="1"/>
        <sz val="10.0"/>
      </rPr>
      <t>, </t>
    </r>
    <r>
      <rPr>
        <rFont val="Arial Narrow"/>
        <i/>
        <color theme="1"/>
        <sz val="10.0"/>
      </rPr>
      <t>30</t>
    </r>
    <r>
      <rPr>
        <rFont val="Arial Narrow"/>
        <color theme="1"/>
        <sz val="10.0"/>
      </rPr>
      <t>(4), 1917-1927.</t>
    </r>
  </si>
  <si>
    <r>
      <rPr>
        <rFont val="Arial Narrow"/>
        <color theme="1"/>
        <sz val="10.0"/>
      </rPr>
      <t xml:space="preserve">Mihaiu, D.M. (ULBS), Șerban, R.A. (ULBS), </t>
    </r>
    <r>
      <rPr>
        <rFont val="Arial Narrow"/>
        <color theme="1"/>
        <sz val="10.0"/>
      </rPr>
      <t>Țichindelean Mihai (ULBS)</t>
    </r>
  </si>
  <si>
    <r>
      <rPr>
        <rFont val="Arial Narrow"/>
        <color theme="1"/>
        <sz val="10.0"/>
      </rPr>
      <t>Jung, Y. L., &amp; Yoo, H. S. (2023). Environmental, social, and governance activities and firm performance: Global evidence and the moderating effect of market competition. </t>
    </r>
    <r>
      <rPr>
        <rFont val="Arial Narrow"/>
        <i/>
        <color theme="1"/>
        <sz val="10.0"/>
      </rPr>
      <t>Corporate Social Responsibility and Environmental Management</t>
    </r>
    <r>
      <rPr>
        <rFont val="Arial Narrow"/>
        <color theme="1"/>
        <sz val="10.0"/>
      </rPr>
      <t>, </t>
    </r>
    <r>
      <rPr>
        <rFont val="Arial Narrow"/>
        <i/>
        <color theme="1"/>
        <sz val="10.0"/>
      </rPr>
      <t>30</t>
    </r>
    <r>
      <rPr>
        <rFont val="Arial Narrow"/>
        <color theme="1"/>
        <sz val="10.0"/>
      </rPr>
      <t>(6), 2830-2839.</t>
    </r>
  </si>
  <si>
    <t>chrome-extension://efaidnbmnnnibpcajpcglclefindmkaj/https://onlinelibrary.wiley.com/doi/pdfdirect/10.1002/csr.2518</t>
  </si>
  <si>
    <r>
      <rPr>
        <rFont val="Arial Narrow"/>
        <color theme="1"/>
        <sz val="10.0"/>
      </rPr>
      <t xml:space="preserve">Mihaiu, D.M. (ULBS), Șerban, R.A. (ULBS), </t>
    </r>
    <r>
      <rPr>
        <rFont val="Arial Narrow"/>
        <color theme="1"/>
        <sz val="10.0"/>
      </rPr>
      <t>Țichindelean Mihai (ULBS)</t>
    </r>
  </si>
  <si>
    <r>
      <rPr>
        <rFont val="Arial Narrow"/>
        <color theme="1"/>
        <sz val="10.0"/>
      </rPr>
      <t>Sahlian, D. N., Popa, A. F., Nicoară, Ș. A., &amp; Bâtcă-Dumitru, C. G. (2023). Examining the causality between integrated reporting and stock market capitalization. The case of the European renewable energy equipment and services industry. </t>
    </r>
    <r>
      <rPr>
        <rFont val="Arial Narrow"/>
        <i/>
        <color theme="1"/>
        <sz val="10.0"/>
      </rPr>
      <t>Energies</t>
    </r>
    <r>
      <rPr>
        <rFont val="Arial Narrow"/>
        <color theme="1"/>
        <sz val="10.0"/>
      </rPr>
      <t>, </t>
    </r>
    <r>
      <rPr>
        <rFont val="Arial Narrow"/>
        <i/>
        <color theme="1"/>
        <sz val="10.0"/>
      </rPr>
      <t>16</t>
    </r>
    <r>
      <rPr>
        <rFont val="Arial Narrow"/>
        <color theme="1"/>
        <sz val="10.0"/>
      </rPr>
      <t>(3), 1398.</t>
    </r>
  </si>
  <si>
    <r>
      <rPr>
        <rFont val="Arial Narrow"/>
        <color theme="1"/>
        <sz val="10.0"/>
      </rPr>
      <t xml:space="preserve">Mihaiu, D.M. (ULBS), Șerban, R.A. (ULBS), </t>
    </r>
    <r>
      <rPr>
        <rFont val="Arial Narrow"/>
        <color theme="1"/>
        <sz val="10.0"/>
      </rPr>
      <t>Țichindelean Mihai (ULBS)</t>
    </r>
  </si>
  <si>
    <r>
      <rPr>
        <rFont val="Arial Narrow"/>
        <color theme="1"/>
        <sz val="10.0"/>
      </rPr>
      <t>Pinheiro, A. B., Mazzo, G. G., Lopes, G. D. C., &amp; Branco, M. C. (2023). A Bird’s Eye View: Uncovering the Impact of Stakeholder Pressure on Sustainable Development Goal Disclosure. </t>
    </r>
    <r>
      <rPr>
        <rFont val="Arial Narrow"/>
        <i/>
        <color theme="1"/>
        <sz val="10.0"/>
      </rPr>
      <t>Sustainability</t>
    </r>
    <r>
      <rPr>
        <rFont val="Arial Narrow"/>
        <color theme="1"/>
        <sz val="10.0"/>
      </rPr>
      <t>, </t>
    </r>
    <r>
      <rPr>
        <rFont val="Arial Narrow"/>
        <i/>
        <color theme="1"/>
        <sz val="10.0"/>
      </rPr>
      <t>15</t>
    </r>
    <r>
      <rPr>
        <rFont val="Arial Narrow"/>
        <color theme="1"/>
        <sz val="10.0"/>
      </rPr>
      <t>(23), 16156.</t>
    </r>
  </si>
  <si>
    <r>
      <rPr>
        <rFont val="Arial Narrow"/>
        <color theme="1"/>
        <sz val="10.0"/>
      </rPr>
      <t xml:space="preserve">Mihaiu, D.M. (ULBS), Șerban, R.A. (ULBS), </t>
    </r>
    <r>
      <rPr>
        <rFont val="Arial Narrow"/>
        <color theme="1"/>
        <sz val="10.0"/>
      </rPr>
      <t>Țichindelean Mihai (ULBS)</t>
    </r>
  </si>
  <si>
    <r>
      <rPr>
        <rFont val="Arial Narrow"/>
        <color theme="1"/>
        <sz val="10.0"/>
      </rPr>
      <t>Schaefler, D. (2023). The Indispensability of Authenticity in Leadership: Why It Is the Essence of Leadership Success. In </t>
    </r>
    <r>
      <rPr>
        <rFont val="Arial Narrow"/>
        <i/>
        <color theme="1"/>
        <sz val="10.0"/>
      </rPr>
      <t>The Emerald Handbook of Authentic Leadership</t>
    </r>
    <r>
      <rPr>
        <rFont val="Arial Narrow"/>
        <color theme="1"/>
        <sz val="10.0"/>
      </rPr>
      <t> (pp. 341-358). Emerald Publishing Limited.</t>
    </r>
  </si>
  <si>
    <t>https://www.emerald.com/insight/content/doi/10.1108/978-1-80262-013-920231015/full/html</t>
  </si>
  <si>
    <r>
      <rPr>
        <rFont val="Arial Narrow"/>
        <color theme="1"/>
        <sz val="10.0"/>
      </rPr>
      <t xml:space="preserve">Mihaiu, D.M. (ULBS), Șerban, R.A. (ULBS), </t>
    </r>
    <r>
      <rPr>
        <rFont val="Arial Narrow"/>
        <color theme="1"/>
        <sz val="10.0"/>
      </rPr>
      <t>Țichindelean Mihai (ULBS)</t>
    </r>
  </si>
  <si>
    <r>
      <rPr>
        <rFont val="Arial Narrow"/>
        <color theme="1"/>
        <sz val="10.0"/>
      </rPr>
      <t>Sakalauskas, D. P., &amp; Terry, G. S. (2023). Limitations and Opportunities in Entrepreneurial Innovation and Education: Values in Authentic Leadership. In </t>
    </r>
    <r>
      <rPr>
        <rFont val="Arial Narrow"/>
        <i/>
        <color theme="1"/>
        <sz val="10.0"/>
      </rPr>
      <t>The Emerald Handbook of Authentic Leadership</t>
    </r>
    <r>
      <rPr>
        <rFont val="Arial Narrow"/>
        <color theme="1"/>
        <sz val="10.0"/>
      </rPr>
      <t> (pp. 359-373). Emerald Publishing Limited.</t>
    </r>
  </si>
  <si>
    <t>https://www.emerald.com/insight/content/doi/10.1108/978-1-80262-013-920231016/full/html</t>
  </si>
  <si>
    <r>
      <rPr>
        <rFont val="Arial Narrow"/>
        <color theme="1"/>
        <sz val="10.0"/>
      </rPr>
      <t xml:space="preserve">Țichindelean M-T.(ULBS), Cetină, I. (ASE), </t>
    </r>
    <r>
      <rPr>
        <rFont val="Arial Narrow"/>
        <color theme="1"/>
        <sz val="10.0"/>
      </rPr>
      <t>Țichindelean Mihai (ULBS)</t>
    </r>
  </si>
  <si>
    <t>Studying the User Experience in Online banking Services: An Eye-Tracking Application</t>
  </si>
  <si>
    <r>
      <rPr>
        <rFont val="Arial Narrow"/>
        <color theme="1"/>
        <sz val="10.0"/>
      </rPr>
      <t>Naeini, A. B., Mahdipour, A. G., &amp; Dorri, R. (2023). Using Eye Tracking to Measure Overall Usability of Online Grocery Shopping Websites. </t>
    </r>
    <r>
      <rPr>
        <rFont val="Arial Narrow"/>
        <i/>
        <color theme="1"/>
        <sz val="10.0"/>
      </rPr>
      <t>International Journal of Mobile Computing and Multimedia Communications (IJMCMC)</t>
    </r>
    <r>
      <rPr>
        <rFont val="Arial Narrow"/>
        <color theme="1"/>
        <sz val="10.0"/>
      </rPr>
      <t>, </t>
    </r>
    <r>
      <rPr>
        <rFont val="Arial Narrow"/>
        <i/>
        <color theme="1"/>
        <sz val="10.0"/>
      </rPr>
      <t>14</t>
    </r>
    <r>
      <rPr>
        <rFont val="Arial Narrow"/>
        <color theme="1"/>
        <sz val="10.0"/>
      </rPr>
      <t>(1), 1-24.</t>
    </r>
  </si>
  <si>
    <t>https://www.igi-global.com/article/using-eye-tracking-to-measure-overall-usability-of-online-grocery-shopping-websites/326129</t>
  </si>
  <si>
    <r>
      <rPr>
        <rFont val="Arial Narrow"/>
        <color theme="1"/>
        <sz val="10.0"/>
      </rPr>
      <t xml:space="preserve">Dumitrescu L. (ULBS), </t>
    </r>
    <r>
      <rPr>
        <rFont val="Arial Narrow"/>
        <color theme="1"/>
        <sz val="10.0"/>
      </rPr>
      <t>Țichindelean Mihai (ULBS)</t>
    </r>
  </si>
  <si>
    <t>Value Chain and Customer Relationship Cycle: Two Concepts of Relationship Marketing</t>
  </si>
  <si>
    <r>
      <rPr>
        <rFont val="Arial Narrow"/>
        <color theme="1"/>
        <sz val="10.0"/>
      </rPr>
      <t>Jacob, J., Chully, A. A., Godwin, B. J., &amp; George, J. P. (2023). Young consumers' green marketing orientation: role of customer citizenship behaviour in determining real estate purchase intention in India. </t>
    </r>
    <r>
      <rPr>
        <rFont val="Arial Narrow"/>
        <i/>
        <color theme="1"/>
        <sz val="10.0"/>
      </rPr>
      <t>International Journal of Housing Markets and Analysis</t>
    </r>
    <r>
      <rPr>
        <rFont val="Arial Narrow"/>
        <color theme="1"/>
        <sz val="10.0"/>
      </rPr>
      <t>.</t>
    </r>
  </si>
  <si>
    <t>https://www.emerald.com/insight/content/doi/10.1108/IJHMA-01-2023-0002/full/html</t>
  </si>
  <si>
    <r>
      <rPr>
        <rFont val="Arial Narrow"/>
        <color theme="1"/>
        <sz val="10.0"/>
      </rPr>
      <t xml:space="preserve">Opreana, A. (ULBS), </t>
    </r>
    <r>
      <rPr>
        <rFont val="Arial Narrow"/>
        <color theme="1"/>
        <sz val="10.0"/>
      </rPr>
      <t>Țichindelean Mihai (ULBS)</t>
    </r>
    <r>
      <rPr>
        <rFont val="Arial Narrow"/>
        <color theme="1"/>
        <sz val="10.0"/>
      </rPr>
      <t>, Mihaiu, D. (ULBS), Tileagă, C.(ULBS)</t>
    </r>
  </si>
  <si>
    <r>
      <rPr>
        <rFont val="Arial Narrow"/>
        <color theme="1"/>
        <sz val="10.0"/>
      </rPr>
      <t>Piratla, S., &amp; Singh, B. K. (2023). Airport passenger movement, revenue and expenditure at non-major airports using panel data regression. </t>
    </r>
    <r>
      <rPr>
        <rFont val="Arial Narrow"/>
        <i/>
        <color theme="1"/>
        <sz val="10.0"/>
      </rPr>
      <t>Social Sciences &amp; Humanities Open</t>
    </r>
    <r>
      <rPr>
        <rFont val="Arial Narrow"/>
        <color theme="1"/>
        <sz val="10.0"/>
      </rPr>
      <t>, </t>
    </r>
    <r>
      <rPr>
        <rFont val="Arial Narrow"/>
        <i/>
        <color theme="1"/>
        <sz val="10.0"/>
      </rPr>
      <t>8</t>
    </r>
    <r>
      <rPr>
        <rFont val="Arial Narrow"/>
        <color theme="1"/>
        <sz val="10.0"/>
      </rPr>
      <t>(1), 100658.</t>
    </r>
  </si>
  <si>
    <r>
      <rPr>
        <rFont val="Arial Narrow"/>
        <color theme="1"/>
        <sz val="10.0"/>
      </rPr>
      <t>Budac, C.(ULBS), Baltador, L. (ULBS), Ț</t>
    </r>
    <r>
      <rPr>
        <rFont val="Arial Narrow"/>
        <color theme="1"/>
        <sz val="10.0"/>
      </rPr>
      <t>ichindelean Mihai (ULBS)</t>
    </r>
  </si>
  <si>
    <t>Unfair Competition and the Use of Marketing Mic Components</t>
  </si>
  <si>
    <r>
      <rPr>
        <rFont val="Arial Narrow"/>
        <color theme="1"/>
        <sz val="10.0"/>
      </rPr>
      <t>Zhen, G., Jinjin, L., Zhiping, R., &amp; Manli, S. (2023). Manufacturing breakthrough: analysing the differential effect of digital transformation on continuous innovation capability in enterprises. </t>
    </r>
    <r>
      <rPr>
        <rFont val="Arial Narrow"/>
        <i/>
        <color theme="1"/>
        <sz val="10.0"/>
      </rPr>
      <t>Technology Analysis &amp; Strategic Management</t>
    </r>
    <r>
      <rPr>
        <rFont val="Arial Narrow"/>
        <color theme="1"/>
        <sz val="10.0"/>
      </rPr>
      <t>, 1-16.</t>
    </r>
  </si>
  <si>
    <t>https://www.tandfonline.com/doi/abs/10.1080/09537325.2023.2283548</t>
  </si>
  <si>
    <t>Vinerean, S. (ULBS), Cetină, I. (ASE), Dumitrescu, L. (ULBS), Țichindelean Mihai (ULBS)</t>
  </si>
  <si>
    <r>
      <rPr>
        <rFont val="Arial Narrow"/>
        <color theme="1"/>
        <sz val="10.0"/>
      </rPr>
      <t>Panda, V., Mishra, A., &amp; Sharma, M. (2023, September). Turning Data Into Insights: Leveraging Artificial Intelligence for Better Understanding of Social Media Consumer Behaviour. In </t>
    </r>
    <r>
      <rPr>
        <rFont val="Arial Narrow"/>
        <i/>
        <color theme="1"/>
        <sz val="10.0"/>
      </rPr>
      <t>2023 International Conference on Sustainable Emerging Innovations in Engineering and Technology (ICSEIET)</t>
    </r>
    <r>
      <rPr>
        <rFont val="Arial Narrow"/>
        <color theme="1"/>
        <sz val="10.0"/>
      </rPr>
      <t> (pp. 271-275). IEEE.</t>
    </r>
  </si>
  <si>
    <t>https://ieeexplore.ieee.org/abstract/document/10303309/</t>
  </si>
  <si>
    <t>VINEREAN Simona (ULBS)</t>
  </si>
  <si>
    <t>Importance of strategic social media marketing. Expert Journal of Marketing 5 (1) pp. 28-35. 2017.</t>
  </si>
  <si>
    <t>Ibrahim, A., Reza, I. F., Hamid, M. A., Ma'sum, H., Hatta, H. R., De Wibowo, A., &amp; Heroza, R. I. (2023). Social Consumer Relation Management Using Social Media as a Marketing Scheme in University. Journal of Applied Engineering and Technological Science (JAETS), 5(1), 229-224.</t>
  </si>
  <si>
    <t>https://yrpipku.com/journal/index.php/jaets/article/view/3149</t>
  </si>
  <si>
    <t>Kushcheva, N., &amp; Eilola, T. M. (2023). Relevance of social media management in online reputation building in tourism and hospitality: Case of Finland. In Online Reputation Management in Destination and Hospitality: What We Know, What We Need to Know (pp. 163-174). Emerald Publishing Limited.</t>
  </si>
  <si>
    <t>https://www.emerald.com/insight/content/doi/10.1108/978-1-80382-375-120231009/full/html</t>
  </si>
  <si>
    <t>Emerald Publishing Limited</t>
  </si>
  <si>
    <t>Ribeiro Cardoso, P., Jólluskin, G., Paz, L., Fonseca, M. J., &amp; Silva, I. (2023). Effects of awareness campaigns against domestic violence: perceived efficacy, adopted behavior and word of mouth. Journal of criminological research, policy and practice, 9(3/4), 177-192.</t>
  </si>
  <si>
    <t>https://www.emerald.com/insight/content/doi/10.1108/JCRPP-11-2022-0057/full/html</t>
  </si>
  <si>
    <t>Górska-Warsewicz, H., Krawczyk, A., &amp; Dębski, M. (2023). Brand trust and equity in social media. In Privacy, Trust and Social Media (pp. 261-272). Routledge.</t>
  </si>
  <si>
    <t>https://www.taylorfrancis.com/chapters/edit/10.4324/9781003368700-24/brand-trust-equity-social-media-hanna-g%C3%B3rska-warsewicz-adriana-krawczyk-maciej-d%C4%99bski</t>
  </si>
  <si>
    <t>Alhamad, B. M., Twaissi, N. M., Alabaddi, Z. A., &amp; Masa’deh, R. E. (2023). The Impact of Social Media Usage on Customer Decision Making-Process in Holiday Travel Planning Context, Applied Study Among Petra Visitors. In The Effect of Information Technology on Business and Marketing Intelligence Systems (pp. 283-304). Cham: Springer International Publishing.</t>
  </si>
  <si>
    <t>https://link.springer.com/chapter/10.1007/978-3-031-12382-5_15</t>
  </si>
  <si>
    <t>Yahaya, N. (2023). Strategizing Islamic Medicine Marketing Through Social Media: The Case of Northern Nigeria. In Strategies and Applications of Islamic Entrepreneurship (pp. 201-217). IGI Global.</t>
  </si>
  <si>
    <t>Duarte, P., &amp; Abreu, M. (2023). Web Marketing Trends—Case Study of Trigénius. In Marketing and Smart Technologies: Proceedings of ICMarkTech 2022, Volume 2 (pp. 627-639). Singapore: Springer Nature Singapore.</t>
  </si>
  <si>
    <t>https://link.springer.com/chapter/10.1007/978-981-19-9099-1_43</t>
  </si>
  <si>
    <t>Mancour, S. (2023). Social media marketing in luxury brand management. In Contemporary Issues in Luxury Brand Management (pp. 113-118). Routledge.</t>
  </si>
  <si>
    <t>https://www.taylorfrancis.com/chapters/edit/10.4324/9781003015826-10/social-media-marketing-luxury-brand-management-steve-mancour</t>
  </si>
  <si>
    <t>Richards-Carpenter, N. N. ‘A very useful text for any luxury brand management student, or luxury prac-titioner, interested in increasing their knowledge in contemporary luxury issues and the evolving luxury consumer.’–Debbie Pinder, University of Southampton ‘A good blend of practical and theoretical focus with new conceptual ideas to. y Routledge</t>
  </si>
  <si>
    <t>https://api.taylorfrancis.com/content/books/mono/download?identifierName=doi&amp;identifierValue=10.4324/9781003015826&amp;type=googlepdf</t>
  </si>
  <si>
    <t>Ronald, R., Salim, M., Theresia, M., &amp; Utama, Y. (2023, February). Analysis of Purchase Intention Factors Based on Social Media Marketing in Food and Beverage (F&amp;B) Industries. In 2023 International Conference on Computer Science, Information Technology and Engineering (ICCoSITE) (pp. 720-725). IEEE.</t>
  </si>
  <si>
    <t>https://ieeexplore.ieee.org/abstract/document/10127837?casa_token=IPGP8IBtwFIAAAAA:gtO3pfq2rgVGW6ZA1Xut3yYKTt_JJ0OxRlfhksqKv2bhyOnI9DguNfGiUzJOFJ6b79y_LH12_NOwIQ</t>
  </si>
  <si>
    <t>VINEREAN Simona (ULBS), Luigi Dumitrescu (ULBS)</t>
  </si>
  <si>
    <t xml:space="preserve">The glocal strategy of global brands. Studies in Business and Economics 5 (3), 147-155. 2010.
</t>
  </si>
  <si>
    <r>
      <rPr>
        <rFont val="Arial Narrow"/>
        <color theme="1"/>
        <sz val="10.0"/>
      </rPr>
      <t>Simões-Coelho, M., Figueira, A. R., &amp; Russo, E. (2023). Balancing global corporate sustainability engagement in asymmetric markets: The Coca-Cola Co. case. </t>
    </r>
    <r>
      <rPr>
        <rFont val="Arial Narrow"/>
        <i/>
        <color theme="1"/>
        <sz val="10.0"/>
      </rPr>
      <t>Sustainable Production and Consumption</t>
    </r>
    <r>
      <rPr>
        <rFont val="Arial Narrow"/>
        <color theme="1"/>
        <sz val="10.0"/>
      </rPr>
      <t>, </t>
    </r>
    <r>
      <rPr>
        <rFont val="Arial Narrow"/>
        <i/>
        <color theme="1"/>
        <sz val="10.0"/>
      </rPr>
      <t>40</t>
    </r>
    <r>
      <rPr>
        <rFont val="Arial Narrow"/>
        <color theme="1"/>
        <sz val="10.0"/>
      </rPr>
      <t>, 89-100.</t>
    </r>
  </si>
  <si>
    <t>https://www.sciencedirect.com/science/article/pii/S2352550923001379</t>
  </si>
  <si>
    <t>Ali, R., &amp; Ahmed, R. R. (2023). EMPIRICAL STUDY OF GLOCALIZATION ON GLOBAL BRANDS OF THE FAST-FOOD INDUSTRY TO INCREASE CONSUMER PURCHASE INTENTION. Transformations in Business &amp; Economics, 22(1).</t>
  </si>
  <si>
    <t>http://www.transformations.knf.vu.lt/58/gp58.pdf</t>
  </si>
  <si>
    <r>
      <rPr>
        <rFont val="Arial Narrow"/>
        <color theme="1"/>
        <sz val="10.0"/>
      </rPr>
      <t>Vaziri, M., Llonch-Andreu, J., &amp; López-Belbeze, P. (2023). Brand clarity of local and global brands in fast-moving consumer goods: an empirical study in a Middle East country. </t>
    </r>
    <r>
      <rPr>
        <rFont val="Arial Narrow"/>
        <i/>
        <color theme="1"/>
        <sz val="10.0"/>
      </rPr>
      <t>Journal of Islamic Marketing</t>
    </r>
    <r>
      <rPr>
        <rFont val="Arial Narrow"/>
        <color theme="1"/>
        <sz val="10.0"/>
      </rPr>
      <t>, </t>
    </r>
    <r>
      <rPr>
        <rFont val="Arial Narrow"/>
        <i/>
        <color theme="1"/>
        <sz val="10.0"/>
      </rPr>
      <t>14</t>
    </r>
    <r>
      <rPr>
        <rFont val="Arial Narrow"/>
        <color theme="1"/>
        <sz val="10.0"/>
      </rPr>
      <t>(1), 1-22.</t>
    </r>
  </si>
  <si>
    <t>https://www.emerald.com/insight/content/doi/10.1108/JIMA-01-2020-0018/full/html</t>
  </si>
  <si>
    <r>
      <rPr>
        <rFont val="Arial Narrow"/>
        <color theme="1"/>
        <sz val="10.0"/>
      </rPr>
      <t>Hellman, M., Männistö-Inkinen, V., Nilsson, R., &amp; Svensson, J. (2023). Being good while being bad: How does CSR-communication on the social media serve the gambling industry?. </t>
    </r>
    <r>
      <rPr>
        <rFont val="Arial Narrow"/>
        <i/>
        <color theme="1"/>
        <sz val="10.0"/>
      </rPr>
      <t>European Journal of Communication</t>
    </r>
    <r>
      <rPr>
        <rFont val="Arial Narrow"/>
        <color theme="1"/>
        <sz val="10.0"/>
      </rPr>
      <t>, </t>
    </r>
    <r>
      <rPr>
        <rFont val="Arial Narrow"/>
        <i/>
        <color theme="1"/>
        <sz val="10.0"/>
      </rPr>
      <t>38</t>
    </r>
    <r>
      <rPr>
        <rFont val="Arial Narrow"/>
        <color theme="1"/>
        <sz val="10.0"/>
      </rPr>
      <t>(6), 552-570.</t>
    </r>
  </si>
  <si>
    <t>https://journals.sagepub.com/doi/abs/10.1177/02673231221145363</t>
  </si>
  <si>
    <r>
      <rPr>
        <rFont val="Arial Narrow"/>
        <color theme="1"/>
        <sz val="10.0"/>
      </rPr>
      <t>Lu, X. (2023). </t>
    </r>
    <r>
      <rPr>
        <rFont val="Arial Narrow"/>
        <i/>
        <color theme="1"/>
        <sz val="10.0"/>
      </rPr>
      <t>Digital Games, Virtual Idols, and Market Success: Genshin Impact and Yun Jin</t>
    </r>
    <r>
      <rPr>
        <rFont val="Arial Narrow"/>
        <color theme="1"/>
        <sz val="10.0"/>
      </rPr>
      <t>. SAGE Publications: SAGE Business Cases Originals.</t>
    </r>
  </si>
  <si>
    <t>https://sk.sagepub.com/cases/digital-games-virtual-idols-market-success-genshin-impact-and-yun-jin?token=7c4af4d8-4bf4-46b8-ab94-3b15f047d025c8a200cc3fce9357e17ae19ebe0d57dea442f5550e183c7c6096dd91c7f0570d</t>
  </si>
  <si>
    <t>SAGE Publications</t>
  </si>
  <si>
    <t>Opreana Alin (ULBS), VINEREAN Simona (ULBS)</t>
  </si>
  <si>
    <t>A New Development in Online Marketing: Introducing Digital Inbound Marketing. Expert Journal of Marketing, 3(1), pp.29-34. 2078</t>
  </si>
  <si>
    <r>
      <rPr>
        <rFont val="Arial Narrow"/>
        <color theme="1"/>
        <sz val="10.0"/>
      </rPr>
      <t>Ponzoa, J. M., Gómez, A., &amp; Mas, J. M. (2023). EU27 and USA institutions in the digital ecosystem: Proposal for a digital presence measurement index. </t>
    </r>
    <r>
      <rPr>
        <rFont val="Arial Narrow"/>
        <i/>
        <color theme="1"/>
        <sz val="10.0"/>
      </rPr>
      <t>Journal of Business Research</t>
    </r>
    <r>
      <rPr>
        <rFont val="Arial Narrow"/>
        <color theme="1"/>
        <sz val="10.0"/>
      </rPr>
      <t>, </t>
    </r>
    <r>
      <rPr>
        <rFont val="Arial Narrow"/>
        <i/>
        <color theme="1"/>
        <sz val="10.0"/>
      </rPr>
      <t>154</t>
    </r>
    <r>
      <rPr>
        <rFont val="Arial Narrow"/>
        <color theme="1"/>
        <sz val="10.0"/>
      </rPr>
      <t>, 113354.</t>
    </r>
  </si>
  <si>
    <t>https://www.sciencedirect.com/science/article/pii/S0148296322008190</t>
  </si>
  <si>
    <r>
      <rPr>
        <rFont val="Arial Narrow"/>
        <color theme="1"/>
        <sz val="10.0"/>
      </rPr>
      <t>Bhanushali, M. M., Sharma, A., Sharma, S., Gehlot, A., Rawal, P., &amp; Kapila, D. (2023, May). A detailed and significant analysis of The Effects of Big-Data over The Revolution of Internet Marketing. In </t>
    </r>
    <r>
      <rPr>
        <rFont val="Arial Narrow"/>
        <i/>
        <color theme="1"/>
        <sz val="10.0"/>
      </rPr>
      <t>2023 3rd International Conference on Advance Computing and Innovative Technologies in Engineering (ICACITE)</t>
    </r>
    <r>
      <rPr>
        <rFont val="Arial Narrow"/>
        <color theme="1"/>
        <sz val="10.0"/>
      </rPr>
      <t> (pp. 1026-1031). IEEE.</t>
    </r>
  </si>
  <si>
    <r>
      <rPr>
        <rFont val="Arial Narrow"/>
        <color theme="1"/>
        <sz val="10.0"/>
      </rPr>
      <t>Naseri, Z., Noroozi Chakoli, A., &amp; Malekolkalami, M. (2023). Evaluating and ranking the digital content generation components for marketing the libraries and information centres’ goods and services using fuzzy TOPSIS technique. </t>
    </r>
    <r>
      <rPr>
        <rFont val="Arial Narrow"/>
        <i/>
        <color theme="1"/>
        <sz val="10.0"/>
      </rPr>
      <t>Journal of information science</t>
    </r>
    <r>
      <rPr>
        <rFont val="Arial Narrow"/>
        <color theme="1"/>
        <sz val="10.0"/>
      </rPr>
      <t>, </t>
    </r>
    <r>
      <rPr>
        <rFont val="Arial Narrow"/>
        <i/>
        <color theme="1"/>
        <sz val="10.0"/>
      </rPr>
      <t>49</t>
    </r>
    <r>
      <rPr>
        <rFont val="Arial Narrow"/>
        <color theme="1"/>
        <sz val="10.0"/>
      </rPr>
      <t>(1), 261-282.</t>
    </r>
  </si>
  <si>
    <r>
      <rPr>
        <rFont val="Arial Narrow"/>
        <color theme="1"/>
        <sz val="10.0"/>
      </rPr>
      <t>Alqudah, A., Alqudah, D., AlDaoud, W. A. D. I., AlObaydi, B., Shari, A., &amp; Abdulraheem, A. (2023). The impact of creative thinking of marketing ideas on the design structure of the modern Jorda-nian advertisement: Evidence from the Jordanian telecommunications companies. </t>
    </r>
    <r>
      <rPr>
        <rFont val="Arial Narrow"/>
        <i/>
        <color theme="1"/>
        <sz val="10.0"/>
      </rPr>
      <t>International Journal of Data and Network Science</t>
    </r>
    <r>
      <rPr>
        <rFont val="Arial Narrow"/>
        <color theme="1"/>
        <sz val="10.0"/>
      </rPr>
      <t>, </t>
    </r>
    <r>
      <rPr>
        <rFont val="Arial Narrow"/>
        <i/>
        <color theme="1"/>
        <sz val="10.0"/>
      </rPr>
      <t>7</t>
    </r>
    <r>
      <rPr>
        <rFont val="Arial Narrow"/>
        <color theme="1"/>
        <sz val="10.0"/>
      </rPr>
      <t>(4), 1875-1884.</t>
    </r>
  </si>
  <si>
    <r>
      <rPr>
        <rFont val="Arial Narrow"/>
        <color theme="1"/>
        <sz val="10.0"/>
      </rPr>
      <t>Santy, R. D., &amp; Andriani, R. (2023). Purchase decision in terms of content marketing and e-WOM on social media. </t>
    </r>
    <r>
      <rPr>
        <rFont val="Arial Narrow"/>
        <i/>
        <color theme="1"/>
        <sz val="10.0"/>
      </rPr>
      <t>Journal of Eastern European and Central Asian Research (JEECAR)</t>
    </r>
    <r>
      <rPr>
        <rFont val="Arial Narrow"/>
        <color theme="1"/>
        <sz val="10.0"/>
      </rPr>
      <t>, </t>
    </r>
    <r>
      <rPr>
        <rFont val="Arial Narrow"/>
        <i/>
        <color theme="1"/>
        <sz val="10.0"/>
      </rPr>
      <t>10</t>
    </r>
    <r>
      <rPr>
        <rFont val="Arial Narrow"/>
        <color theme="1"/>
        <sz val="10.0"/>
      </rPr>
      <t>(6), 921-928.</t>
    </r>
  </si>
  <si>
    <r>
      <rPr>
        <rFont val="Arial Narrow"/>
        <color theme="1"/>
        <sz val="10.0"/>
      </rPr>
      <t>Díaz-Meneses, G., Amador-Marrero, M., &amp; Spinelli Guedes, C. (2023). The Criteria of Inbound Marketing to Segment and Explain the Domain Authority of the Cellars’ E-Commerce in the Canary Islands. </t>
    </r>
    <r>
      <rPr>
        <rFont val="Arial Narrow"/>
        <i/>
        <color theme="1"/>
        <sz val="10.0"/>
      </rPr>
      <t>Systems</t>
    </r>
    <r>
      <rPr>
        <rFont val="Arial Narrow"/>
        <color theme="1"/>
        <sz val="10.0"/>
      </rPr>
      <t>, </t>
    </r>
    <r>
      <rPr>
        <rFont val="Arial Narrow"/>
        <i/>
        <color theme="1"/>
        <sz val="10.0"/>
      </rPr>
      <t>11</t>
    </r>
    <r>
      <rPr>
        <rFont val="Arial Narrow"/>
        <color theme="1"/>
        <sz val="10.0"/>
      </rPr>
      <t>(11), 527.</t>
    </r>
  </si>
  <si>
    <r>
      <rPr>
        <rFont val="Arial Narrow"/>
        <color theme="1"/>
        <sz val="10.0"/>
      </rPr>
      <t>Ata, F. (2023). Production and Consumption in the Relationship Between Digital Culture and New Communication Technologies. In </t>
    </r>
    <r>
      <rPr>
        <rFont val="Arial Narrow"/>
        <i/>
        <color theme="1"/>
        <sz val="10.0"/>
      </rPr>
      <t>Handbook of Research on Perspectives on Society and Technology Addiction</t>
    </r>
    <r>
      <rPr>
        <rFont val="Arial Narrow"/>
        <color theme="1"/>
        <sz val="10.0"/>
      </rPr>
      <t> (pp. 71-86). IGI Global.</t>
    </r>
  </si>
  <si>
    <r>
      <rPr>
        <rFont val="Arial Narrow"/>
        <color theme="1"/>
        <sz val="10.0"/>
      </rPr>
      <t>Repovienė, R., &amp; Pažėraitė, A. (2023). Content marketing towards customer value creation. </t>
    </r>
    <r>
      <rPr>
        <rFont val="Arial Narrow"/>
        <i/>
        <color theme="1"/>
        <sz val="10.0"/>
      </rPr>
      <t>International Journal of Internet Marketing and Advertising</t>
    </r>
    <r>
      <rPr>
        <rFont val="Arial Narrow"/>
        <color theme="1"/>
        <sz val="10.0"/>
      </rPr>
      <t>, </t>
    </r>
    <r>
      <rPr>
        <rFont val="Arial Narrow"/>
        <i/>
        <color theme="1"/>
        <sz val="10.0"/>
      </rPr>
      <t>18</t>
    </r>
    <r>
      <rPr>
        <rFont val="Arial Narrow"/>
        <color theme="1"/>
        <sz val="10.0"/>
      </rPr>
      <t>(2-3), 263-285.</t>
    </r>
  </si>
  <si>
    <r>
      <rPr>
        <rFont val="Arial Narrow"/>
        <color theme="1"/>
        <sz val="10.0"/>
      </rPr>
      <t>Hasani, V. V., Zeqiri, J., Todorovik, T., Jaziri, D., &amp; Toska, A. (2023). Digital Content Marketing and EWOM: A Mediational Serial Approach. </t>
    </r>
    <r>
      <rPr>
        <rFont val="Arial Narrow"/>
        <i/>
        <color theme="1"/>
        <sz val="10.0"/>
      </rPr>
      <t>Business Systems Research: International journal of the Society for Advancing Innovation and Research in Economy</t>
    </r>
    <r>
      <rPr>
        <rFont val="Arial Narrow"/>
        <color theme="1"/>
        <sz val="10.0"/>
      </rPr>
      <t>, </t>
    </r>
    <r>
      <rPr>
        <rFont val="Arial Narrow"/>
        <i/>
        <color theme="1"/>
        <sz val="10.0"/>
      </rPr>
      <t>14</t>
    </r>
    <r>
      <rPr>
        <rFont val="Arial Narrow"/>
        <color theme="1"/>
        <sz val="10.0"/>
      </rPr>
      <t>(2), 24-43.</t>
    </r>
  </si>
  <si>
    <r>
      <rPr>
        <rFont val="Arial Narrow"/>
        <color theme="1"/>
        <sz val="10.0"/>
      </rPr>
      <t>Valente, N., &amp; Alturas, B. (2023). Marketing Business Processes in a Multinational Organization: A Case Study of an Information System Implementation. In </t>
    </r>
    <r>
      <rPr>
        <rFont val="Arial Narrow"/>
        <i/>
        <color theme="1"/>
        <sz val="10.0"/>
      </rPr>
      <t>Confronting Security and Privacy Challenges in Digital Marketing</t>
    </r>
    <r>
      <rPr>
        <rFont val="Arial Narrow"/>
        <color theme="1"/>
        <sz val="10.0"/>
      </rPr>
      <t> (pp. 28-49). IGI Global.</t>
    </r>
  </si>
  <si>
    <t>Content Marketing Strategy. Definition, Objectives and Tactics. Expert Journal of Marketing. Vol.5, Issue 2, pp. 92-98, 2018</t>
  </si>
  <si>
    <r>
      <rPr>
        <rFont val="Arial Narrow"/>
        <color theme="1"/>
        <sz val="10.0"/>
      </rPr>
      <t>Jami Pour, M., &amp; Karimi, Z. (2023). An integrated framework of digital content marketing implementation: an exploration of antecedents, processes, and consequences. </t>
    </r>
    <r>
      <rPr>
        <rFont val="Arial Narrow"/>
        <i/>
        <color theme="1"/>
        <sz val="10.0"/>
      </rPr>
      <t>Kybernetes</t>
    </r>
    <r>
      <rPr>
        <rFont val="Arial Narrow"/>
        <color theme="1"/>
        <sz val="10.0"/>
      </rPr>
      <t>.</t>
    </r>
  </si>
  <si>
    <t>https://www.emerald.com/insight/content/doi/10.1108/K-02-2023-0178/full/html</t>
  </si>
  <si>
    <t>Content Marketing Strategy. Definition, Objectives and Tactics. Expert Journal of Marketing. Vol.5, Issue 2, pp. 92-98, 2019</t>
  </si>
  <si>
    <r>
      <rPr>
        <rFont val="Arial Narrow"/>
        <color theme="1"/>
        <sz val="10.0"/>
      </rPr>
      <t>Alqurashi, D. R., Alkhaffaf, M., Daoud, M. K., Al-Gasawneh, J. A., &amp; Alghizzawi, M. (2023). Exploring the Impact of Artificial Intelligence in Personalized Content Marketing: A Contemporary Digital Marketing. </t>
    </r>
    <r>
      <rPr>
        <rFont val="Arial Narrow"/>
        <i/>
        <color theme="1"/>
        <sz val="10.0"/>
      </rPr>
      <t>Migration Letters</t>
    </r>
    <r>
      <rPr>
        <rFont val="Arial Narrow"/>
        <color theme="1"/>
        <sz val="10.0"/>
      </rPr>
      <t>, </t>
    </r>
    <r>
      <rPr>
        <rFont val="Arial Narrow"/>
        <i/>
        <color theme="1"/>
        <sz val="10.0"/>
      </rPr>
      <t>20</t>
    </r>
    <r>
      <rPr>
        <rFont val="Arial Narrow"/>
        <color theme="1"/>
        <sz val="10.0"/>
      </rPr>
      <t>(S8), 548-560.</t>
    </r>
  </si>
  <si>
    <t>https://migrationletters.com/index.php/ml/article/view/4630</t>
  </si>
  <si>
    <t>Content Marketing Strategy. Definition, Objectives and Tactics. Expert Journal of Marketing. Vol.5, Issue 2, pp. 92-98, 2022</t>
  </si>
  <si>
    <r>
      <rPr>
        <rFont val="Arial Narrow"/>
        <color theme="1"/>
        <sz val="10.0"/>
      </rPr>
      <t>Mogull, S. A. (2023). Strategy of Technical Content Marketing in an Entrepreneurial Tech Company: Using the Funnel-Bucket Model to Guide the Message and Media. </t>
    </r>
    <r>
      <rPr>
        <rFont val="Arial Narrow"/>
        <i/>
        <color theme="1"/>
        <sz val="10.0"/>
      </rPr>
      <t>Technical Communication</t>
    </r>
    <r>
      <rPr>
        <rFont val="Arial Narrow"/>
        <color theme="1"/>
        <sz val="10.0"/>
      </rPr>
      <t>, </t>
    </r>
    <r>
      <rPr>
        <rFont val="Arial Narrow"/>
        <i/>
        <color theme="1"/>
        <sz val="10.0"/>
      </rPr>
      <t>70</t>
    </r>
    <r>
      <rPr>
        <rFont val="Arial Narrow"/>
        <color theme="1"/>
        <sz val="10.0"/>
      </rPr>
      <t>(2), 43-54.</t>
    </r>
  </si>
  <si>
    <t>https://www.ingentaconnect.com/content/stc/tc/2023/00000070/00000002/art00005</t>
  </si>
  <si>
    <t>Content Marketing Strategy. Definition, Objectives and Tactics. Expert Journal of Marketing. Vol.5, Issue 2, pp. 92-98, 2024</t>
  </si>
  <si>
    <r>
      <rPr>
        <rFont val="Arial Narrow"/>
        <color theme="1"/>
        <sz val="10.0"/>
      </rPr>
      <t>Díaz-Meneses, G., Amador-Marrero, M., &amp; Spinelli Guedes, C. (2023). The Criteria of Inbound Marketing to Segment and Explain the Domain Authority of the Cellars’ E-Commerce in the Canary Islands. </t>
    </r>
    <r>
      <rPr>
        <rFont val="Arial Narrow"/>
        <i/>
        <color theme="1"/>
        <sz val="10.0"/>
      </rPr>
      <t>Systems</t>
    </r>
    <r>
      <rPr>
        <rFont val="Arial Narrow"/>
        <color theme="1"/>
        <sz val="10.0"/>
      </rPr>
      <t>, </t>
    </r>
    <r>
      <rPr>
        <rFont val="Arial Narrow"/>
        <i/>
        <color theme="1"/>
        <sz val="10.0"/>
      </rPr>
      <t>11</t>
    </r>
    <r>
      <rPr>
        <rFont val="Arial Narrow"/>
        <color theme="1"/>
        <sz val="10.0"/>
      </rPr>
      <t>(11), 527.</t>
    </r>
  </si>
  <si>
    <t>Content Marketing Strategy. Definition, Objectives and Tactics. Expert Journal of Marketing. Vol.5, Issue 2, pp. 92-98, 2027</t>
  </si>
  <si>
    <r>
      <rPr>
        <rFont val="Arial Narrow"/>
        <color theme="1"/>
        <sz val="10.0"/>
      </rPr>
      <t>Repovienė, R., &amp; Pažėraitė, A. (2023). Content marketing towards customer value creation. </t>
    </r>
    <r>
      <rPr>
        <rFont val="Arial Narrow"/>
        <i/>
        <color theme="1"/>
        <sz val="10.0"/>
      </rPr>
      <t>International Journal of Internet Marketing and Advertising</t>
    </r>
    <r>
      <rPr>
        <rFont val="Arial Narrow"/>
        <color theme="1"/>
        <sz val="10.0"/>
      </rPr>
      <t>, </t>
    </r>
    <r>
      <rPr>
        <rFont val="Arial Narrow"/>
        <i/>
        <color theme="1"/>
        <sz val="10.0"/>
      </rPr>
      <t>18</t>
    </r>
    <r>
      <rPr>
        <rFont val="Arial Narrow"/>
        <color theme="1"/>
        <sz val="10.0"/>
      </rPr>
      <t>(2-3), 263-285.</t>
    </r>
  </si>
  <si>
    <t>Content Marketing Strategy. Definition, Objectives and Tactics. Expert Journal of Marketing. Vol.5, Issue 2, pp. 92-98, 2030</t>
  </si>
  <si>
    <r>
      <rPr>
        <rFont val="Arial Narrow"/>
        <color theme="1"/>
        <sz val="10.0"/>
      </rPr>
      <t>Boehncke, G. (2023). Corporate Social Responsibility: Hiring Requisition in Media Companies?. In </t>
    </r>
    <r>
      <rPr>
        <rFont val="Arial Narrow"/>
        <i/>
        <color theme="1"/>
        <sz val="10.0"/>
      </rPr>
      <t>CSR Communication in the Media: Media Management on Sustainability at a Global Level</t>
    </r>
    <r>
      <rPr>
        <rFont val="Arial Narrow"/>
        <color theme="1"/>
        <sz val="10.0"/>
      </rPr>
      <t> (pp. 75-92). Cham: Springer International Publishing.</t>
    </r>
  </si>
  <si>
    <t>https://link.springer.com/chapter/10.1007/978-3-031-18976-0_7</t>
  </si>
  <si>
    <r>
      <rPr>
        <rFont val="Arial Narrow"/>
        <color theme="1"/>
        <sz val="10.0"/>
      </rPr>
      <t>Levesque, N., &amp; Pons, F. (2023). Influencer Engagement on Social Media: A Conceptual Model, the Development and Validation of a Measurement Scale. </t>
    </r>
    <r>
      <rPr>
        <rFont val="Arial Narrow"/>
        <i/>
        <color theme="1"/>
        <sz val="10.0"/>
      </rPr>
      <t>Journal of Theoretical and Applied Electronic Commerce Research</t>
    </r>
    <r>
      <rPr>
        <rFont val="Arial Narrow"/>
        <color theme="1"/>
        <sz val="10.0"/>
      </rPr>
      <t>, </t>
    </r>
    <r>
      <rPr>
        <rFont val="Arial Narrow"/>
        <i/>
        <color theme="1"/>
        <sz val="10.0"/>
      </rPr>
      <t>18</t>
    </r>
    <r>
      <rPr>
        <rFont val="Arial Narrow"/>
        <color theme="1"/>
        <sz val="10.0"/>
      </rPr>
      <t>(4), 1741-1763.</t>
    </r>
  </si>
  <si>
    <r>
      <rPr>
        <rFont val="Arial Narrow"/>
        <color theme="1"/>
        <sz val="10.0"/>
      </rPr>
      <t>Keng, C. J., Liu, H. Y., &amp; Chen, Y. H. (2023). How internet of things is shaping consumer behavior? The interactive experience between customer and smart object. In </t>
    </r>
    <r>
      <rPr>
        <rFont val="Arial Narrow"/>
        <i/>
        <color theme="1"/>
        <sz val="10.0"/>
      </rPr>
      <t>The Palgrave Handbook of Interactive Marketing</t>
    </r>
    <r>
      <rPr>
        <rFont val="Arial Narrow"/>
        <color theme="1"/>
        <sz val="10.0"/>
      </rPr>
      <t> (pp. 219-238). Cham: Springer International Publishing.</t>
    </r>
  </si>
  <si>
    <r>
      <rPr>
        <rFont val="Arial Narrow"/>
        <color theme="1"/>
        <sz val="10.0"/>
      </rPr>
      <t>Bilal, A., Siddique, M., &amp; Shafiq, M. A. (2023). An Analysis Of Social Media Marketing In Developing Customer Engagement And Customer Loyalty: The Moderating Role Of Brand Trust. </t>
    </r>
    <r>
      <rPr>
        <rFont val="Arial Narrow"/>
        <i/>
        <color theme="1"/>
        <sz val="10.0"/>
      </rPr>
      <t>Journal of Namibian Studies: History Politics Culture</t>
    </r>
    <r>
      <rPr>
        <rFont val="Arial Narrow"/>
        <color theme="1"/>
        <sz val="10.0"/>
      </rPr>
      <t>, </t>
    </r>
    <r>
      <rPr>
        <rFont val="Arial Narrow"/>
        <i/>
        <color theme="1"/>
        <sz val="10.0"/>
      </rPr>
      <t>33</t>
    </r>
    <r>
      <rPr>
        <rFont val="Arial Narrow"/>
        <color theme="1"/>
        <sz val="10.0"/>
      </rPr>
      <t>, 5640-5664.</t>
    </r>
  </si>
  <si>
    <t>VINEREAN Simona (ULBS), Alin OPREANA (ULBS)</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</si>
  <si>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144-152</t>
    </r>
  </si>
  <si>
    <r>
      <rPr>
        <rFont val="Arial Narrow"/>
        <color theme="1"/>
        <sz val="10.0"/>
      </rPr>
      <t>Yoo, J. J. (2023). Visual strategies of luxury and fast fashion brands on Instagram and their effects on user engagement. </t>
    </r>
    <r>
      <rPr>
        <rFont val="Arial Narrow"/>
        <i/>
        <color theme="1"/>
        <sz val="10.0"/>
      </rPr>
      <t>Journal of Retailing and Consumer Services</t>
    </r>
    <r>
      <rPr>
        <rFont val="Arial Narrow"/>
        <color theme="1"/>
        <sz val="10.0"/>
      </rPr>
      <t>, </t>
    </r>
    <r>
      <rPr>
        <rFont val="Arial Narrow"/>
        <i/>
        <color theme="1"/>
        <sz val="10.0"/>
      </rPr>
      <t>75</t>
    </r>
    <r>
      <rPr>
        <rFont val="Arial Narrow"/>
        <color theme="1"/>
        <sz val="10.0"/>
      </rPr>
      <t>, 103517.</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</si>
  <si>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144-153</t>
    </r>
  </si>
  <si>
    <r>
      <rPr>
        <rFont val="Arial Narrow"/>
        <color theme="1"/>
        <sz val="10.0"/>
      </rPr>
      <t>Gornostaeva, G. (2023). The development of digital commerce in the fashion industry: The typology of emerging designers in London. </t>
    </r>
    <r>
      <rPr>
        <rFont val="Arial Narrow"/>
        <i/>
        <color theme="1"/>
        <sz val="10.0"/>
      </rPr>
      <t>Technological Forecasting and Social Change</t>
    </r>
    <r>
      <rPr>
        <rFont val="Arial Narrow"/>
        <color theme="1"/>
        <sz val="10.0"/>
      </rPr>
      <t>, </t>
    </r>
    <r>
      <rPr>
        <rFont val="Arial Narrow"/>
        <i/>
        <color theme="1"/>
        <sz val="10.0"/>
      </rPr>
      <t>186</t>
    </r>
    <r>
      <rPr>
        <rFont val="Arial Narrow"/>
        <color theme="1"/>
        <sz val="10.0"/>
      </rPr>
      <t>, 122122.</t>
    </r>
  </si>
  <si>
    <t>Alin OPREANA (ULBS), Simona VINEREAN (ULBS), Diana M. MIHAIU (ULBS), Liliana BARBU (ULBS), Radu A. ȘERBAN (ULBS)</t>
  </si>
  <si>
    <r>
      <rPr>
        <rFont val="Arial Narrow"/>
        <color theme="1"/>
        <sz val="10.0"/>
      </rPr>
      <t xml:space="preserve"> Fuzzy Analytic Network Process with Principal Component Analysis to Establish a Bank Performance Model under the Assumption of Country Risk. </t>
    </r>
    <r>
      <rPr>
        <rFont val="Arial Narrow"/>
        <i/>
        <color theme="1"/>
        <sz val="10.0"/>
      </rPr>
      <t>Mathematics</t>
    </r>
    <r>
      <rPr>
        <rFont val="Arial Narrow"/>
        <color theme="1"/>
        <sz val="10.0"/>
      </rPr>
      <t>, </t>
    </r>
    <r>
      <rPr>
        <rFont val="Arial Narrow"/>
        <i/>
        <color theme="1"/>
        <sz val="10.0"/>
      </rPr>
      <t>11</t>
    </r>
    <r>
      <rPr>
        <rFont val="Arial Narrow"/>
        <color theme="1"/>
        <sz val="10.0"/>
      </rPr>
      <t>(14), 3257. (2023)</t>
    </r>
  </si>
  <si>
    <r>
      <rPr>
        <rFont val="Arial Narrow"/>
        <color theme="1"/>
        <sz val="10.0"/>
      </rPr>
      <t>Aungkulanon, P., Atthirawong, W., Sangmanee, W., &amp; Luangpaiboon, P. (2023). Fuzzy Techniques and Adjusted Mixture Design-Based Scenario Analysis in the CLMV (Cambodia, Lao PDR, Myanmar and Vietnam) Subregion for Multi-Criteria Decision Making in the Apparel Industry. </t>
    </r>
    <r>
      <rPr>
        <rFont val="Arial Narrow"/>
        <i/>
        <color theme="1"/>
        <sz val="10.0"/>
      </rPr>
      <t>Mathematics</t>
    </r>
    <r>
      <rPr>
        <rFont val="Arial Narrow"/>
        <color theme="1"/>
        <sz val="10.0"/>
      </rPr>
      <t>, </t>
    </r>
    <r>
      <rPr>
        <rFont val="Arial Narrow"/>
        <i/>
        <color theme="1"/>
        <sz val="10.0"/>
      </rPr>
      <t>11</t>
    </r>
    <r>
      <rPr>
        <rFont val="Arial Narrow"/>
        <color theme="1"/>
        <sz val="10.0"/>
      </rPr>
      <t>(23), 4743.</t>
    </r>
  </si>
  <si>
    <t>Iuliana CETINĂ (ASE), Simona VINEREAN (ULBS), Alin OPREANA (ULBS), Violeta RĂDULESCU (ASE), Dumitru Goldbach (Valahia University of Targoviste), Andreea Radulian (ASE)</t>
  </si>
  <si>
    <r>
      <rPr>
        <rFont val="Arial Narrow"/>
        <color theme="1"/>
        <sz val="10.0"/>
      </rPr>
      <t>Li, N., Guan, C., Huang, X., Zhen, Q., Wang, A., Dai, X., &amp; Zhang, Y. (2023). Factors Influencing the Willingness to Accept Health Behavior and Psychological Monitoring Systems in the Milieu of Information Management Technology. </t>
    </r>
    <r>
      <rPr>
        <rFont val="Arial Narrow"/>
        <i/>
        <color theme="1"/>
        <sz val="10.0"/>
      </rPr>
      <t>Journal of Organizational and End User Computing (JOEUC)</t>
    </r>
    <r>
      <rPr>
        <rFont val="Arial Narrow"/>
        <color theme="1"/>
        <sz val="10.0"/>
      </rPr>
      <t>, </t>
    </r>
    <r>
      <rPr>
        <rFont val="Arial Narrow"/>
        <i/>
        <color theme="1"/>
        <sz val="10.0"/>
      </rPr>
      <t>35</t>
    </r>
    <r>
      <rPr>
        <rFont val="Arial Narrow"/>
        <color theme="1"/>
        <sz val="10.0"/>
      </rPr>
      <t>(1), 1-19.</t>
    </r>
  </si>
  <si>
    <r>
      <rPr>
        <rFont val="Arial Narrow"/>
        <color theme="1"/>
        <sz val="10.0"/>
      </rPr>
      <t>Semenchenko, N. Economic Cybernetics: Development Paradigm and Global Modeling in the Modern World. </t>
    </r>
    <r>
      <rPr>
        <rFont val="Arial Narrow"/>
        <i/>
        <color theme="1"/>
        <sz val="10.0"/>
      </rPr>
      <t>Review of Economics and Finance</t>
    </r>
    <r>
      <rPr>
        <rFont val="Arial Narrow"/>
        <color theme="1"/>
        <sz val="10.0"/>
      </rPr>
      <t>, </t>
    </r>
    <r>
      <rPr>
        <rFont val="Arial Narrow"/>
        <i/>
        <color theme="1"/>
        <sz val="10.0"/>
      </rPr>
      <t>20</t>
    </r>
    <r>
      <rPr>
        <rFont val="Arial Narrow"/>
        <color theme="1"/>
        <sz val="10.0"/>
      </rPr>
      <t>, 1077-1084.</t>
    </r>
  </si>
  <si>
    <r>
      <rPr>
        <rFont val="Arial Narrow"/>
        <color theme="1"/>
        <sz val="10.0"/>
      </rPr>
      <t>Li, C. H., Yuen, H. Y., Lee, T. T., Ng, C., Mak, S. L., &amp; Tang, W. F. (2023, August). From Industry 4.0 to Industry 5.0: Challenges and Opportunities in the Testing Inspection and Certification (TIC) Industry. In </t>
    </r>
    <r>
      <rPr>
        <rFont val="Arial Narrow"/>
        <i/>
        <color theme="1"/>
        <sz val="10.0"/>
      </rPr>
      <t>International conference on WorldS4</t>
    </r>
    <r>
      <rPr>
        <rFont val="Arial Narrow"/>
        <color theme="1"/>
        <sz val="10.0"/>
      </rPr>
      <t> (pp. 435-448). Singapore: Springer Nature Singapore.</t>
    </r>
  </si>
  <si>
    <t>Luigi Dumitrescu (ULBS), Oana Stanciu (ULBS), Mihai Țichindelean (ULBS), VINEREAN Simona (ULBS),</t>
  </si>
  <si>
    <r>
      <rPr>
        <rFont val="Arial Narrow"/>
        <color theme="1"/>
        <sz val="10.0"/>
      </rPr>
      <t>Achieving Employee Satisfaction By Pursuing Sustainable Practices. </t>
    </r>
    <r>
      <rPr>
        <rFont val="Arial Narrow"/>
        <i/>
        <color theme="1"/>
        <sz val="10.0"/>
      </rPr>
      <t>Studies in Business &amp; Economics</t>
    </r>
    <r>
      <rPr>
        <rFont val="Arial Narrow"/>
        <color theme="1"/>
        <sz val="10.0"/>
      </rPr>
      <t>, </t>
    </r>
    <r>
      <rPr>
        <rFont val="Arial Narrow"/>
        <i/>
        <color theme="1"/>
        <sz val="10.0"/>
      </rPr>
      <t>8</t>
    </r>
    <r>
      <rPr>
        <rFont val="Arial Narrow"/>
        <color theme="1"/>
        <sz val="10.0"/>
      </rPr>
      <t xml:space="preserve">(1). (2013). </t>
    </r>
  </si>
  <si>
    <r>
      <rPr>
        <rFont val="Arial Narrow"/>
        <color theme="1"/>
        <sz val="10.0"/>
      </rPr>
      <t>Rajapakshe, W., Karunaratna, D. S. M., Ariyaratne, W. H. G., Madushika, H. L., Perera, G. S. K., &amp; Shamila, P. (2023). Aggressive strategies of the COVID-19 pandemic on the apparel industry of Sri Lanka using structural equation modeling. </t>
    </r>
    <r>
      <rPr>
        <rFont val="Arial Narrow"/>
        <i/>
        <color theme="1"/>
        <sz val="10.0"/>
      </rPr>
      <t>Plos one</t>
    </r>
    <r>
      <rPr>
        <rFont val="Arial Narrow"/>
        <color theme="1"/>
        <sz val="10.0"/>
      </rPr>
      <t>, </t>
    </r>
    <r>
      <rPr>
        <rFont val="Arial Narrow"/>
        <i/>
        <color theme="1"/>
        <sz val="10.0"/>
      </rPr>
      <t>18</t>
    </r>
    <r>
      <rPr>
        <rFont val="Arial Narrow"/>
        <color theme="1"/>
        <sz val="10.0"/>
      </rPr>
      <t>(6), e0286717.</t>
    </r>
  </si>
  <si>
    <t>VINEREAN Simona (ULBS), Iuliana Cetina (ASE Bucuresti), Luigi Dumitrescu (ULBS), Mihai Țichindelean (ULBS)</t>
  </si>
  <si>
    <r>
      <rPr>
        <rFont val="Arial Narrow"/>
        <color theme="1"/>
        <sz val="10.0"/>
      </rPr>
      <t>Nasir Ansari, J. A., &amp; Irfan, S. (2023). Corporate social responsibility and employee engagement: the mediating role of personal environmental norms and employee green behavior. </t>
    </r>
    <r>
      <rPr>
        <rFont val="Arial Narrow"/>
        <i/>
        <color theme="1"/>
        <sz val="10.0"/>
      </rPr>
      <t>Social Responsibility Journal</t>
    </r>
    <r>
      <rPr>
        <rFont val="Arial Narrow"/>
        <color theme="1"/>
        <sz val="10.0"/>
      </rPr>
      <t>, </t>
    </r>
    <r>
      <rPr>
        <rFont val="Arial Narrow"/>
        <i/>
        <color theme="1"/>
        <sz val="10.0"/>
      </rPr>
      <t>19</t>
    </r>
    <r>
      <rPr>
        <rFont val="Arial Narrow"/>
        <color theme="1"/>
        <sz val="10.0"/>
      </rPr>
      <t>(9), 1728-1748.</t>
    </r>
  </si>
  <si>
    <r>
      <rPr>
        <rFont val="Arial Narrow"/>
        <color theme="1"/>
        <sz val="10.0"/>
      </rPr>
      <t>Understanding consumers online shopping behavior during the Covid-19 pandemic: empirical research. </t>
    </r>
    <r>
      <rPr>
        <rFont val="Arial Narrow"/>
        <i/>
        <color theme="1"/>
        <sz val="10.0"/>
      </rPr>
      <t>Expert Journal of Marketing 8 (2), 140-150. 2020</t>
    </r>
  </si>
  <si>
    <r>
      <rPr>
        <rFont val="Arial Narrow"/>
        <color theme="1"/>
        <sz val="10.0"/>
      </rPr>
      <t>Mustakim, N. A., Abdul-Rahman, S., Aziz, M. A., &amp; Hasan, Z. (2023, September). A Descriptive Study of Factors Influencing Online Purchasing Behavior: Malaysian Consumer Perspective. In </t>
    </r>
    <r>
      <rPr>
        <rFont val="Arial Narrow"/>
        <i/>
        <color theme="1"/>
        <sz val="10.0"/>
      </rPr>
      <t>International Conference on Computing and Informatics</t>
    </r>
    <r>
      <rPr>
        <rFont val="Arial Narrow"/>
        <color theme="1"/>
        <sz val="10.0"/>
      </rPr>
      <t> (pp. 296-308). Singapore: Springer Nature Singapore.</t>
    </r>
  </si>
  <si>
    <t>https://link.springer.com/chapter/10.1007/978-981-99-9592-9_23</t>
  </si>
  <si>
    <r>
      <rPr>
        <rFont val="Arial Narrow"/>
        <color theme="1"/>
        <sz val="10.0"/>
      </rPr>
      <t>Understanding consumers online shopping behavior during the Covid-19 pandemic: empirical research. </t>
    </r>
    <r>
      <rPr>
        <rFont val="Arial Narrow"/>
        <i/>
        <color theme="1"/>
        <sz val="10.0"/>
      </rPr>
      <t>Expert Journal of Marketing 8 (2), 140-150. 2020</t>
    </r>
  </si>
  <si>
    <r>
      <rPr>
        <rFont val="Arial Narrow"/>
        <color theme="1"/>
        <sz val="10.0"/>
      </rPr>
      <t>Lefophane, M. H. (2023). Rural Consumers’ Willingness to Pay for Online Grocery Delivery Services during COVID-19 Pandemic: Preliminary Evidence from South Africa. In </t>
    </r>
    <r>
      <rPr>
        <rFont val="Arial Narrow"/>
        <i/>
        <color theme="1"/>
        <sz val="10.0"/>
      </rPr>
      <t>E-Service Digital Innovation</t>
    </r>
    <r>
      <rPr>
        <rFont val="Arial Narrow"/>
        <color theme="1"/>
        <sz val="10.0"/>
      </rPr>
      <t>. IntechOpen.</t>
    </r>
  </si>
  <si>
    <t>https://www.intechopen.com/chapters/84297</t>
  </si>
  <si>
    <t>In Tech Open Science Open Minds (http://www.intechopen.com/)</t>
  </si>
  <si>
    <r>
      <rPr>
        <rFont val="Arial Narrow"/>
        <color theme="1"/>
        <sz val="10.0"/>
      </rPr>
      <t>Understanding consumers online shopping behavior during the Covid-19 pandemic: empirical research. </t>
    </r>
    <r>
      <rPr>
        <rFont val="Arial Narrow"/>
        <i/>
        <color theme="1"/>
        <sz val="10.0"/>
      </rPr>
      <t>Expert Journal of Marketing 8 (2), 140-150. 2020</t>
    </r>
  </si>
  <si>
    <r>
      <rPr>
        <rFont val="Arial Narrow"/>
        <color theme="1"/>
        <sz val="10.0"/>
      </rPr>
      <t>Kobsch, H., Conrad, R., Goetze, M., &amp; Stricker, S. (2023). Digital Communication Strategies: The Impact of Framing in Debt Collection Messages. In </t>
    </r>
    <r>
      <rPr>
        <rFont val="Arial Narrow"/>
        <i/>
        <color theme="1"/>
        <sz val="10.0"/>
      </rPr>
      <t>Soziale Themen in Unternehmens-und Wirtschaftskommunikation: Social Issues in Corporate and Business Communication</t>
    </r>
    <r>
      <rPr>
        <rFont val="Arial Narrow"/>
        <color theme="1"/>
        <sz val="10.0"/>
      </rPr>
      <t> (pp. 59-77). Wiesbaden: Springer Fachmedien Wiesbaden.</t>
    </r>
  </si>
  <si>
    <t>https://link.springer.com/chapter/10.1007/978-3-658-40705-6_3</t>
  </si>
  <si>
    <t>VINEREAN Simona (ULBS)
Opreana Alin (ULBS)</t>
  </si>
  <si>
    <r>
      <rPr>
        <rFont val="Arial Narrow"/>
        <color theme="1"/>
        <sz val="10.0"/>
      </rPr>
      <t>Klein, K., &amp; Martinez, L. F. (2023). The impact of anthropomorphism on customer satisfaction in chatbot commerce: an experimental study in the food sector. </t>
    </r>
    <r>
      <rPr>
        <rFont val="Arial Narrow"/>
        <i/>
        <color theme="1"/>
        <sz val="10.0"/>
      </rPr>
      <t>Electronic commerce research</t>
    </r>
    <r>
      <rPr>
        <rFont val="Arial Narrow"/>
        <color theme="1"/>
        <sz val="10.0"/>
      </rPr>
      <t>, </t>
    </r>
    <r>
      <rPr>
        <rFont val="Arial Narrow"/>
        <i/>
        <color theme="1"/>
        <sz val="10.0"/>
      </rPr>
      <t>23</t>
    </r>
    <r>
      <rPr>
        <rFont val="Arial Narrow"/>
        <color theme="1"/>
        <sz val="10.0"/>
      </rPr>
      <t>(4), 2789-2825.</t>
    </r>
  </si>
  <si>
    <r>
      <rPr>
        <rFont val="Arial Narrow"/>
        <color theme="1"/>
        <sz val="10.0"/>
      </rPr>
      <t>Venkatakrishnan, J., Alagiriswamy, R., &amp; Parayitam, S. (2023). Disentangling the relationship between trust, online buying, and customer satisfaction: a three-way interaction model. </t>
    </r>
    <r>
      <rPr>
        <rFont val="Arial Narrow"/>
        <i/>
        <color theme="1"/>
        <sz val="10.0"/>
      </rPr>
      <t>Journal of Marketing Analytics</t>
    </r>
    <r>
      <rPr>
        <rFont val="Arial Narrow"/>
        <color theme="1"/>
        <sz val="10.0"/>
      </rPr>
      <t>, 1-23.</t>
    </r>
  </si>
  <si>
    <r>
      <rPr>
        <rFont val="Arial Narrow"/>
        <color theme="1"/>
        <sz val="10.0"/>
      </rPr>
      <t>Erozan, I., Özel, E., &amp; Erozan, D. (2023). A two-stage system proposal based on a type-2 fuzzy logic system for ergonomic control of classrooms and offices. </t>
    </r>
    <r>
      <rPr>
        <rFont val="Arial Narrow"/>
        <i/>
        <color theme="1"/>
        <sz val="10.0"/>
      </rPr>
      <t>Engineering Applications of Artificial Intelligence</t>
    </r>
    <r>
      <rPr>
        <rFont val="Arial Narrow"/>
        <color theme="1"/>
        <sz val="10.0"/>
      </rPr>
      <t>, </t>
    </r>
    <r>
      <rPr>
        <rFont val="Arial Narrow"/>
        <i/>
        <color theme="1"/>
        <sz val="10.0"/>
      </rPr>
      <t>120</t>
    </r>
    <r>
      <rPr>
        <rFont val="Arial Narrow"/>
        <color theme="1"/>
        <sz val="10.0"/>
      </rPr>
      <t>, 105854.</t>
    </r>
  </si>
  <si>
    <t>VINEREAN Simona (ULBS), Iuliana Cetina (ASE Bucuresti), Luigi Dumitrescu (ULBS)</t>
  </si>
  <si>
    <t>Modeling employee satisfaction in relation to CSR practices and attraction and retention of top talent. 2013. Expert Journal of Business and Management, 1(1)</t>
  </si>
  <si>
    <r>
      <rPr>
        <rFont val="Arial Narrow"/>
        <color theme="1"/>
        <sz val="10.0"/>
      </rPr>
      <t>Rawshdeh, Z. A., Makhbul, Z. K. M., Rawshdeh, M., &amp; Sinniah, S. (2023). Perceived socially responsible-HRM on talent retention: the mediating effect of trust and motivation and the moderating effect of other-regarding value orientation. </t>
    </r>
    <r>
      <rPr>
        <rFont val="Arial Narrow"/>
        <i/>
        <color theme="1"/>
        <sz val="10.0"/>
      </rPr>
      <t>Frontiers in Psychology</t>
    </r>
    <r>
      <rPr>
        <rFont val="Arial Narrow"/>
        <color theme="1"/>
        <sz val="10.0"/>
      </rPr>
      <t>, </t>
    </r>
    <r>
      <rPr>
        <rFont val="Arial Narrow"/>
        <i/>
        <color theme="1"/>
        <sz val="10.0"/>
      </rPr>
      <t>13</t>
    </r>
    <r>
      <rPr>
        <rFont val="Arial Narrow"/>
        <color theme="1"/>
        <sz val="10.0"/>
      </rPr>
      <t>, 1087065.</t>
    </r>
  </si>
  <si>
    <t>https://www.frontiersin.org/articles/10.3389/fpsyg.2022.1087065/full</t>
  </si>
  <si>
    <r>
      <rPr>
        <rFont val="Arial Narrow"/>
        <color theme="1"/>
        <sz val="10.0"/>
      </rPr>
      <t>Han, S., &amp; Ito, K. (2023). What explains the spread of corporate social responsibility? The role of competitive pressure and institutional isomorphism in the diffusion of voluntary adoption. </t>
    </r>
    <r>
      <rPr>
        <rFont val="Arial Narrow"/>
        <i/>
        <color theme="1"/>
        <sz val="10.0"/>
      </rPr>
      <t>Journal of Management &amp; Organization</t>
    </r>
    <r>
      <rPr>
        <rFont val="Arial Narrow"/>
        <color theme="1"/>
        <sz val="10.0"/>
      </rPr>
      <t>, 1-22.</t>
    </r>
  </si>
  <si>
    <t>https://www.cambridge.org/core/journals/journal-of-management-and-organization/article/what-explains-the-spread-of-corporate-social-responsibility-the-role-of-competitive-pressure-and-institutional-isomorphism-in-the-diffusion-of-voluntary-adoption/A7853CFBA795A8B3F8A181BBA8FC4BC6</t>
  </si>
  <si>
    <t>VINEREAN Simona (ULBS),  Alin OPREANA (ULBS), Tileaga Cosmin, (ULBS), Roxana Popsa (ULBS).</t>
  </si>
  <si>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</si>
  <si>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Schönherr, S., Bichler, B. F., &amp; Pikkemaat, B. (2023). Attitudes not set in stone: Existential crises changing residents’ irritation. </t>
    </r>
    <r>
      <rPr>
        <rFont val="Arial Narrow"/>
        <i/>
        <color theme="1"/>
        <sz val="10.0"/>
      </rPr>
      <t>Tourism Management</t>
    </r>
    <r>
      <rPr>
        <rFont val="Arial Narrow"/>
        <color theme="1"/>
        <sz val="10.0"/>
      </rPr>
      <t>, </t>
    </r>
    <r>
      <rPr>
        <rFont val="Arial Narrow"/>
        <i/>
        <color theme="1"/>
        <sz val="10.0"/>
      </rPr>
      <t>96</t>
    </r>
    <r>
      <rPr>
        <rFont val="Arial Narrow"/>
        <color theme="1"/>
        <sz val="10.0"/>
      </rPr>
      <t>, 104708.</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</si>
  <si>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</si>
  <si>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Gajić, T., Đoković, F., Blešić, I., Petrović, M. D., Radovanović, M. M., Vukolić, D., ... &amp; Mićović, A. (2023). Pandemic Boosts Prospects for Recovery of Rural Tourism in Serbia. </t>
    </r>
    <r>
      <rPr>
        <rFont val="Arial Narrow"/>
        <i/>
        <color theme="1"/>
        <sz val="10.0"/>
      </rPr>
      <t>Land</t>
    </r>
    <r>
      <rPr>
        <rFont val="Arial Narrow"/>
        <color theme="1"/>
        <sz val="10.0"/>
      </rPr>
      <t>, </t>
    </r>
    <r>
      <rPr>
        <rFont val="Arial Narrow"/>
        <i/>
        <color theme="1"/>
        <sz val="10.0"/>
      </rPr>
      <t>12</t>
    </r>
    <r>
      <rPr>
        <rFont val="Arial Narrow"/>
        <color theme="1"/>
        <sz val="10.0"/>
      </rPr>
      <t>(3), 624.</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</si>
  <si>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</si>
  <si>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Singh, S., &amp; Dutt, C. S. (2023). The adoption of the UN sustainable development goals in hotels in Dubai. </t>
    </r>
    <r>
      <rPr>
        <rFont val="Arial Narrow"/>
        <i/>
        <color theme="1"/>
        <sz val="10.0"/>
      </rPr>
      <t>Tourism and Hospitality Research</t>
    </r>
    <r>
      <rPr>
        <rFont val="Arial Narrow"/>
        <color theme="1"/>
        <sz val="10.0"/>
      </rPr>
      <t>, 14673584231164941.</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</si>
  <si>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</si>
  <si>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Yayla, Ö., Koç, B., &amp; Dimanche, F. (2023). Residents’ support for tourism development: Investigating quality-of-life, community commitment, and communication. </t>
    </r>
    <r>
      <rPr>
        <rFont val="Arial Narrow"/>
        <i/>
        <color theme="1"/>
        <sz val="10.0"/>
      </rPr>
      <t>European Journal of Tourism Research</t>
    </r>
    <r>
      <rPr>
        <rFont val="Arial Narrow"/>
        <color theme="1"/>
        <sz val="10.0"/>
      </rPr>
      <t>, </t>
    </r>
    <r>
      <rPr>
        <rFont val="Arial Narrow"/>
        <i/>
        <color theme="1"/>
        <sz val="10.0"/>
      </rPr>
      <t>33</t>
    </r>
    <r>
      <rPr>
        <rFont val="Arial Narrow"/>
        <color theme="1"/>
        <sz val="10.0"/>
      </rPr>
      <t>, 3311-3311.</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</si>
  <si>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</si>
  <si>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Lulu, L., Ramachandran, S., Bidin, S., Subramaniam, T., &amp; Chaoyi, C. (2023). A bibliometric analysis of residents’ perceptions in rural tourism development using CiteSpace. </t>
    </r>
    <r>
      <rPr>
        <rFont val="Arial Narrow"/>
        <i/>
        <color theme="1"/>
        <sz val="10.0"/>
      </rPr>
      <t>Tourism Planning &amp; Development</t>
    </r>
    <r>
      <rPr>
        <rFont val="Arial Narrow"/>
        <color theme="1"/>
        <sz val="10.0"/>
      </rPr>
      <t>, 1-24.</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</si>
  <si>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</si>
  <si>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Chakraborty, S., &amp; Sadachar, A. (2023). Did Anything Good Come Out of the Pandemic? COVID-19-Stress Induced Self-Regulatory Sustainable Apparel Consumption among the Millennials in the US. </t>
    </r>
    <r>
      <rPr>
        <rFont val="Arial Narrow"/>
        <i/>
        <color theme="1"/>
        <sz val="10.0"/>
      </rPr>
      <t>Sustainability</t>
    </r>
    <r>
      <rPr>
        <rFont val="Arial Narrow"/>
        <color theme="1"/>
        <sz val="10.0"/>
      </rPr>
      <t>, </t>
    </r>
    <r>
      <rPr>
        <rFont val="Arial Narrow"/>
        <i/>
        <color theme="1"/>
        <sz val="10.0"/>
      </rPr>
      <t>15</t>
    </r>
    <r>
      <rPr>
        <rFont val="Arial Narrow"/>
        <color theme="1"/>
        <sz val="10.0"/>
      </rPr>
      <t>(9), 7356.</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</si>
  <si>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</si>
  <si>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Đerčan, B., Gatarić, D., Bubalo Živković, M., Belij Radin, M., Vukoičić, D., Kalenjuk Pivarski, B., ... &amp; Bjelajac, D. (2023). Evaluating Farm Tourism Development for Sustainability: A Case Study of Farms in the Peri-Urban Area of Novi Sad (Serbia). </t>
    </r>
    <r>
      <rPr>
        <rFont val="Arial Narrow"/>
        <i/>
        <color theme="1"/>
        <sz val="10.0"/>
      </rPr>
      <t>Sustainability</t>
    </r>
    <r>
      <rPr>
        <rFont val="Arial Narrow"/>
        <color theme="1"/>
        <sz val="10.0"/>
      </rPr>
      <t>, </t>
    </r>
    <r>
      <rPr>
        <rFont val="Arial Narrow"/>
        <i/>
        <color theme="1"/>
        <sz val="10.0"/>
      </rPr>
      <t>15</t>
    </r>
    <r>
      <rPr>
        <rFont val="Arial Narrow"/>
        <color theme="1"/>
        <sz val="10.0"/>
      </rPr>
      <t>(17), 12952.</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</si>
  <si>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</si>
  <si>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Woosnam, K. M., Erul, E., Russell, Z. A., Rahman, S., Perren, C., Lefavi, M., &amp; Bennett, C. (2023). Social Distance with Tourists in US Counties with the Highest Historical Numbers of Reported COVID-19 Cases. </t>
    </r>
    <r>
      <rPr>
        <rFont val="Arial Narrow"/>
        <i/>
        <color theme="1"/>
        <sz val="10.0"/>
      </rPr>
      <t>Sustainability</t>
    </r>
    <r>
      <rPr>
        <rFont val="Arial Narrow"/>
        <color theme="1"/>
        <sz val="10.0"/>
      </rPr>
      <t>, </t>
    </r>
    <r>
      <rPr>
        <rFont val="Arial Narrow"/>
        <i/>
        <color theme="1"/>
        <sz val="10.0"/>
      </rPr>
      <t>15</t>
    </r>
    <r>
      <rPr>
        <rFont val="Arial Narrow"/>
        <color theme="1"/>
        <sz val="10.0"/>
      </rPr>
      <t>(11), 8944.</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</si>
  <si>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</si>
  <si>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Jiménez, S. O., del Río, S. V., García, A. R. G., &amp; Osuna, B. A. L. (2023). Residents’ Perceptions Towards the Touristic Development of a Rural Mexican Community. </t>
    </r>
    <r>
      <rPr>
        <rFont val="Arial Narrow"/>
        <i/>
        <color theme="1"/>
        <sz val="10.0"/>
      </rPr>
      <t>Global Business Review</t>
    </r>
    <r>
      <rPr>
        <rFont val="Arial Narrow"/>
        <color theme="1"/>
        <sz val="10.0"/>
      </rPr>
      <t>, 09721509231175552.</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</si>
  <si>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</si>
  <si>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Kramáreková, H., Petrikovičová, L., Krogmann, A., &amp; Grežo, H. (2023). The Pandemic As a Challenge for the Diversification of Tourism. </t>
    </r>
    <r>
      <rPr>
        <rFont val="Arial Narrow"/>
        <i/>
        <color theme="1"/>
        <sz val="10.0"/>
      </rPr>
      <t>Tourism Culture &amp; Communication</t>
    </r>
    <r>
      <rPr>
        <rFont val="Arial Narrow"/>
        <color theme="1"/>
        <sz val="10.0"/>
      </rPr>
      <t>, </t>
    </r>
    <r>
      <rPr>
        <rFont val="Arial Narrow"/>
        <i/>
        <color theme="1"/>
        <sz val="10.0"/>
      </rPr>
      <t>23</t>
    </r>
    <r>
      <rPr>
        <rFont val="Arial Narrow"/>
        <color theme="1"/>
        <sz val="10.0"/>
      </rPr>
      <t>(2-3), 131-149.</t>
    </r>
  </si>
  <si>
    <t>Luigi Dumitrescu (ULBS), Mihai Țichindelean (ULBS), VINEREAN Simona (ULBS),</t>
  </si>
  <si>
    <r>
      <rPr>
        <rFont val="Arial Narrow"/>
        <color theme="1"/>
        <sz val="10.0"/>
      </rPr>
      <t xml:space="preserve">Using factor analysis in relationship marketing. </t>
    </r>
    <r>
      <rPr>
        <rFont val="Arial Narrow"/>
        <i/>
        <color theme="1"/>
        <sz val="10.0"/>
      </rPr>
      <t>Procedia Economics and Finance</t>
    </r>
    <r>
      <rPr>
        <rFont val="Arial Narrow"/>
        <color theme="1"/>
        <sz val="10.0"/>
      </rPr>
      <t xml:space="preserve"> 6, 466-475. 2013</t>
    </r>
  </si>
  <si>
    <r>
      <rPr>
        <rFont val="Arial Narrow"/>
        <color theme="1"/>
        <sz val="10.0"/>
      </rPr>
      <t>Kleisiari, C., Kleftodimos, G., &amp; Vlontzos, G. (2023). Be (e) ha (i) viour (e): assessment of honey consumption in Europe. </t>
    </r>
    <r>
      <rPr>
        <rFont val="Arial Narrow"/>
        <i/>
        <color theme="1"/>
        <sz val="10.0"/>
      </rPr>
      <t>British Food Journal</t>
    </r>
    <r>
      <rPr>
        <rFont val="Arial Narrow"/>
        <color theme="1"/>
        <sz val="10.0"/>
      </rPr>
      <t>, </t>
    </r>
    <r>
      <rPr>
        <rFont val="Arial Narrow"/>
        <i/>
        <color theme="1"/>
        <sz val="10.0"/>
      </rPr>
      <t>125</t>
    </r>
    <r>
      <rPr>
        <rFont val="Arial Narrow"/>
        <color theme="1"/>
        <sz val="10.0"/>
      </rPr>
      <t>(4), 1374-1389.</t>
    </r>
  </si>
  <si>
    <t>VINEREAN Simona (ULBS),  Opreana Alin (ULBS)</t>
  </si>
  <si>
    <r>
      <rPr>
        <rFont val="Arial Narrow"/>
        <color theme="1"/>
        <sz val="10.0"/>
      </rPr>
      <t>Dhaigude, S. A., &amp; Mohan, B. C. (2023). Customer experience in social commerce: A systematic literature review and research agenda. </t>
    </r>
    <r>
      <rPr>
        <rFont val="Arial Narrow"/>
        <i/>
        <color theme="1"/>
        <sz val="10.0"/>
      </rPr>
      <t>International Journal of Consumer Studies</t>
    </r>
    <r>
      <rPr>
        <rFont val="Arial Narrow"/>
        <color theme="1"/>
        <sz val="10.0"/>
      </rPr>
      <t>, </t>
    </r>
    <r>
      <rPr>
        <rFont val="Arial Narrow"/>
        <i/>
        <color theme="1"/>
        <sz val="10.0"/>
      </rPr>
      <t>47</t>
    </r>
    <r>
      <rPr>
        <rFont val="Arial Narrow"/>
        <color theme="1"/>
        <sz val="10.0"/>
      </rPr>
      <t>(5), 1629-1668.</t>
    </r>
  </si>
  <si>
    <r>
      <rPr>
        <rFont val="Arial Narrow"/>
        <color theme="1"/>
        <sz val="10.0"/>
      </rPr>
      <t>Park, J., Hong, E., Ahn, J., &amp; Hyun, H. (2023). Role of multidimensional customer brand engagement on customer behavior for online grocery shopping. </t>
    </r>
    <r>
      <rPr>
        <rFont val="Arial Narrow"/>
        <i/>
        <color theme="1"/>
        <sz val="10.0"/>
      </rPr>
      <t>Journal of Retailing and Consumer Services</t>
    </r>
    <r>
      <rPr>
        <rFont val="Arial Narrow"/>
        <color theme="1"/>
        <sz val="10.0"/>
      </rPr>
      <t>, </t>
    </r>
    <r>
      <rPr>
        <rFont val="Arial Narrow"/>
        <i/>
        <color theme="1"/>
        <sz val="10.0"/>
      </rPr>
      <t>73</t>
    </r>
    <r>
      <rPr>
        <rFont val="Arial Narrow"/>
        <color theme="1"/>
        <sz val="10.0"/>
      </rPr>
      <t>, 103380.</t>
    </r>
  </si>
  <si>
    <r>
      <rPr>
        <rFont val="Arial Narrow"/>
        <color theme="1"/>
        <sz val="10.0"/>
      </rPr>
      <t>Santos, S., Gonçalves, H. M., &amp; Teles, M. (2023). Social media engagement and real‐time marketing: Using net‐effects and set‐theoretic approaches to understand audience and content‐related effects. </t>
    </r>
    <r>
      <rPr>
        <rFont val="Arial Narrow"/>
        <i/>
        <color theme="1"/>
        <sz val="10.0"/>
      </rPr>
      <t>Psychology &amp; Marketing</t>
    </r>
    <r>
      <rPr>
        <rFont val="Arial Narrow"/>
        <color theme="1"/>
        <sz val="10.0"/>
      </rPr>
      <t>, </t>
    </r>
    <r>
      <rPr>
        <rFont val="Arial Narrow"/>
        <i/>
        <color theme="1"/>
        <sz val="10.0"/>
      </rPr>
      <t>40</t>
    </r>
    <r>
      <rPr>
        <rFont val="Arial Narrow"/>
        <color theme="1"/>
        <sz val="10.0"/>
      </rPr>
      <t>(3), 497-515.</t>
    </r>
  </si>
  <si>
    <r>
      <rPr>
        <rFont val="Arial Narrow"/>
        <color theme="1"/>
        <sz val="10.0"/>
      </rPr>
      <t>Fatima, N., &amp; Ali, R. (2023). How businesswomen engage customers on social media?. </t>
    </r>
    <r>
      <rPr>
        <rFont val="Arial Narrow"/>
        <i/>
        <color theme="1"/>
        <sz val="10.0"/>
      </rPr>
      <t>Spanish Journal of Marketing-ESIC</t>
    </r>
    <r>
      <rPr>
        <rFont val="Arial Narrow"/>
        <color theme="1"/>
        <sz val="10.0"/>
      </rPr>
      <t>, </t>
    </r>
    <r>
      <rPr>
        <rFont val="Arial Narrow"/>
        <i/>
        <color theme="1"/>
        <sz val="10.0"/>
      </rPr>
      <t>27</t>
    </r>
    <r>
      <rPr>
        <rFont val="Arial Narrow"/>
        <color theme="1"/>
        <sz val="10.0"/>
      </rPr>
      <t>(2), 221-240.</t>
    </r>
  </si>
  <si>
    <r>
      <rPr>
        <rFont val="Arial Narrow"/>
        <color theme="1"/>
        <sz val="10.0"/>
      </rPr>
      <t>Islam, S., Islam, M. F., &amp; Zannat, N. E. (2023). Behavioral Intention to Use Online for Shopping in Bangladesh: A Technology Acceptance Model Analysis. </t>
    </r>
    <r>
      <rPr>
        <rFont val="Arial Narrow"/>
        <i/>
        <color theme="1"/>
        <sz val="10.0"/>
      </rPr>
      <t>SAGE Open</t>
    </r>
    <r>
      <rPr>
        <rFont val="Arial Narrow"/>
        <color theme="1"/>
        <sz val="10.0"/>
      </rPr>
      <t>, </t>
    </r>
    <r>
      <rPr>
        <rFont val="Arial Narrow"/>
        <i/>
        <color theme="1"/>
        <sz val="10.0"/>
      </rPr>
      <t>13</t>
    </r>
    <r>
      <rPr>
        <rFont val="Arial Narrow"/>
        <color theme="1"/>
        <sz val="10.0"/>
      </rPr>
      <t>(3), 21582440231197495.</t>
    </r>
  </si>
  <si>
    <r>
      <rPr>
        <rFont val="Arial Narrow"/>
        <color theme="1"/>
        <sz val="10.0"/>
      </rPr>
      <t>Shen, Z. (2023). Platform or content strategy? Exploring engagement with brand posts on different social media platforms. </t>
    </r>
    <r>
      <rPr>
        <rFont val="Arial Narrow"/>
        <i/>
        <color theme="1"/>
        <sz val="10.0"/>
      </rPr>
      <t>SAGE Open</t>
    </r>
    <r>
      <rPr>
        <rFont val="Arial Narrow"/>
        <color theme="1"/>
        <sz val="10.0"/>
      </rPr>
      <t>, </t>
    </r>
    <r>
      <rPr>
        <rFont val="Arial Narrow"/>
        <i/>
        <color theme="1"/>
        <sz val="10.0"/>
      </rPr>
      <t>13</t>
    </r>
    <r>
      <rPr>
        <rFont val="Arial Narrow"/>
        <color theme="1"/>
        <sz val="10.0"/>
      </rPr>
      <t>(4), 21582440231219096.</t>
    </r>
  </si>
  <si>
    <r>
      <rPr>
        <rFont val="Arial Narrow"/>
        <color theme="1"/>
        <sz val="10.0"/>
      </rPr>
      <t>Guzmán Ordóñez, A., Arroyo Cañada, F. J., Lasso, E., Sánchez-Torres, J. A., &amp; Escobar-Sierra, M. (2023). Analytical model to measure the effectiveness of content marketing on Twitter: the case of governorates in Colombia. </t>
    </r>
    <r>
      <rPr>
        <rFont val="Arial Narrow"/>
        <i/>
        <color theme="1"/>
        <sz val="10.0"/>
      </rPr>
      <t>Journal of Marketing Analytics</t>
    </r>
    <r>
      <rPr>
        <rFont val="Arial Narrow"/>
        <color theme="1"/>
        <sz val="10.0"/>
      </rPr>
      <t>, 1-17.</t>
    </r>
  </si>
  <si>
    <r>
      <rPr>
        <rFont val="Arial Narrow"/>
        <color theme="1"/>
        <sz val="10.0"/>
      </rPr>
      <t>Chuang, H. M., &amp; Chen, C. I. (2023). The role of two-way influences on sustaining green brand engagement and loyalty in social media. </t>
    </r>
    <r>
      <rPr>
        <rFont val="Arial Narrow"/>
        <i/>
        <color theme="1"/>
        <sz val="10.0"/>
      </rPr>
      <t>Sustainability</t>
    </r>
    <r>
      <rPr>
        <rFont val="Arial Narrow"/>
        <color theme="1"/>
        <sz val="10.0"/>
      </rPr>
      <t>, </t>
    </r>
    <r>
      <rPr>
        <rFont val="Arial Narrow"/>
        <i/>
        <color theme="1"/>
        <sz val="10.0"/>
      </rPr>
      <t>15</t>
    </r>
    <r>
      <rPr>
        <rFont val="Arial Narrow"/>
        <color theme="1"/>
        <sz val="10.0"/>
      </rPr>
      <t>(2), 1291.</t>
    </r>
  </si>
  <si>
    <r>
      <rPr>
        <rFont val="Arial Narrow"/>
        <color theme="1"/>
        <sz val="10.0"/>
      </rPr>
      <t>Shen, Z. (2023). The platform revolution in interactive marketing: Increasing customer-brand engagement on social media platforms. In </t>
    </r>
    <r>
      <rPr>
        <rFont val="Arial Narrow"/>
        <i/>
        <color theme="1"/>
        <sz val="10.0"/>
      </rPr>
      <t>The Palgrave handbook of interactive marketing</t>
    </r>
    <r>
      <rPr>
        <rFont val="Arial Narrow"/>
        <color theme="1"/>
        <sz val="10.0"/>
      </rPr>
      <t> (pp. 433-450). Cham: Springer International Publishing.</t>
    </r>
  </si>
  <si>
    <r>
      <rPr>
        <rFont val="Arial Narrow"/>
        <color theme="1"/>
        <sz val="10.0"/>
      </rPr>
      <t>Nusair, K., Okumus, F., Karatepe, O. M., Alfarhan, U. F., &amp; de Larrea, G. L. (2023). From tourist motivations to buying decisions: A multilevel engagement perspective. </t>
    </r>
    <r>
      <rPr>
        <rFont val="Arial Narrow"/>
        <i/>
        <color theme="1"/>
        <sz val="10.0"/>
      </rPr>
      <t>Tourism Management Perspectives</t>
    </r>
    <r>
      <rPr>
        <rFont val="Arial Narrow"/>
        <color theme="1"/>
        <sz val="10.0"/>
      </rPr>
      <t>, </t>
    </r>
    <r>
      <rPr>
        <rFont val="Arial Narrow"/>
        <i/>
        <color theme="1"/>
        <sz val="10.0"/>
      </rPr>
      <t>48</t>
    </r>
    <r>
      <rPr>
        <rFont val="Arial Narrow"/>
        <color theme="1"/>
        <sz val="10.0"/>
      </rPr>
      <t>, 101148.</t>
    </r>
  </si>
  <si>
    <r>
      <rPr>
        <rFont val="Arial Narrow"/>
        <color theme="1"/>
        <sz val="10.0"/>
      </rPr>
      <t>Andronie, M., Lăzăroiu, G., Iatagan, M., Hurloiu, I., Ștefănescu, R., Dijmărescu, A., &amp; Dijmărescu, I. (2023). Big data management algorithms, deep learning-based object detection technologies, and geospatial simulation and sensor fusion tools in the internet of robotic things. </t>
    </r>
    <r>
      <rPr>
        <rFont val="Arial Narrow"/>
        <i/>
        <color theme="1"/>
        <sz val="10.0"/>
      </rPr>
      <t>ISPRS International Journal of Geo-Information</t>
    </r>
    <r>
      <rPr>
        <rFont val="Arial Narrow"/>
        <color theme="1"/>
        <sz val="10.0"/>
      </rPr>
      <t>, </t>
    </r>
    <r>
      <rPr>
        <rFont val="Arial Narrow"/>
        <i/>
        <color theme="1"/>
        <sz val="10.0"/>
      </rPr>
      <t>12</t>
    </r>
    <r>
      <rPr>
        <rFont val="Arial Narrow"/>
        <color theme="1"/>
        <sz val="10.0"/>
      </rPr>
      <t>(2), 35.</t>
    </r>
  </si>
  <si>
    <r>
      <rPr>
        <rFont val="Arial Narrow"/>
        <color theme="1"/>
        <sz val="10.0"/>
      </rPr>
      <t>Alrawad, M., Lutfi, A., Alyatama, S., Al Khattab, A., Alsoboa, S. S., Almaiah, M. A., ... &amp; Al-Khasawneh, A. L. (2023). Assessing customers perception of online shopping risks: A structural equation modeling–based multigroup analysis. </t>
    </r>
    <r>
      <rPr>
        <rFont val="Arial Narrow"/>
        <i/>
        <color theme="1"/>
        <sz val="10.0"/>
      </rPr>
      <t>Journal of Retailing and Consumer Services</t>
    </r>
    <r>
      <rPr>
        <rFont val="Arial Narrow"/>
        <color theme="1"/>
        <sz val="10.0"/>
      </rPr>
      <t>, </t>
    </r>
    <r>
      <rPr>
        <rFont val="Arial Narrow"/>
        <i/>
        <color theme="1"/>
        <sz val="10.0"/>
      </rPr>
      <t>71</t>
    </r>
    <r>
      <rPr>
        <rFont val="Arial Narrow"/>
        <color theme="1"/>
        <sz val="10.0"/>
      </rPr>
      <t>, 103188.</t>
    </r>
  </si>
  <si>
    <r>
      <rPr>
        <rFont val="Arial Narrow"/>
        <color theme="1"/>
        <sz val="10.0"/>
      </rPr>
      <t>Nagy, M., Lăzăroiu, G., &amp; Valaskova, K. (2023). Machine intelligence and autonomous robotic technologies in the corporate context of SMEs: Deep learning and virtual simulation algorithms, cyber-physical production networks, and Industry 4.0-based manufacturing systems. </t>
    </r>
    <r>
      <rPr>
        <rFont val="Arial Narrow"/>
        <i/>
        <color theme="1"/>
        <sz val="10.0"/>
      </rPr>
      <t>Applied Sciences</t>
    </r>
    <r>
      <rPr>
        <rFont val="Arial Narrow"/>
        <color theme="1"/>
        <sz val="10.0"/>
      </rPr>
      <t>, </t>
    </r>
    <r>
      <rPr>
        <rFont val="Arial Narrow"/>
        <i/>
        <color theme="1"/>
        <sz val="10.0"/>
      </rPr>
      <t>13</t>
    </r>
    <r>
      <rPr>
        <rFont val="Arial Narrow"/>
        <color theme="1"/>
        <sz val="10.0"/>
      </rPr>
      <t>(3), 1681.</t>
    </r>
  </si>
  <si>
    <r>
      <rPr>
        <rFont val="Arial Narrow"/>
        <color theme="1"/>
        <sz val="10.0"/>
      </rPr>
      <t>Horak, J., Voumik, L. C., &amp; Popescu, G. H. (2023). Remote sensing data fusion techniques, multimodal behavioral predictive and mobile location analytics, and spatial cognition and context awareness algorithms in the metaverse economy. </t>
    </r>
    <r>
      <rPr>
        <rFont val="Arial Narrow"/>
        <i/>
        <color theme="1"/>
        <sz val="10.0"/>
      </rPr>
      <t>Linguistic and Philosophical Investigations</t>
    </r>
    <r>
      <rPr>
        <rFont val="Arial Narrow"/>
        <color theme="1"/>
        <sz val="10.0"/>
      </rPr>
      <t>, </t>
    </r>
    <r>
      <rPr>
        <rFont val="Arial Narrow"/>
        <i/>
        <color theme="1"/>
        <sz val="10.0"/>
      </rPr>
      <t>22</t>
    </r>
    <r>
      <rPr>
        <rFont val="Arial Narrow"/>
        <color theme="1"/>
        <sz val="10.0"/>
      </rPr>
      <t>, 77-93.</t>
    </r>
  </si>
  <si>
    <r>
      <rPr>
        <rFont val="Arial Narrow"/>
        <color theme="1"/>
        <sz val="10.0"/>
      </rPr>
      <t>Kliestik, T., Nagy, M., &amp; Valaskova, K. (2023). Global value chains and industry 4.0 in the context of lean workplaces for enhancing company performance and its comprehension via the digital readiness and expertise of workforce in the V4 nations. </t>
    </r>
    <r>
      <rPr>
        <rFont val="Arial Narrow"/>
        <i/>
        <color theme="1"/>
        <sz val="10.0"/>
      </rPr>
      <t>Mathematics</t>
    </r>
    <r>
      <rPr>
        <rFont val="Arial Narrow"/>
        <color theme="1"/>
        <sz val="10.0"/>
      </rPr>
      <t>, </t>
    </r>
    <r>
      <rPr>
        <rFont val="Arial Narrow"/>
        <i/>
        <color theme="1"/>
        <sz val="10.0"/>
      </rPr>
      <t>11</t>
    </r>
    <r>
      <rPr>
        <rFont val="Arial Narrow"/>
        <color theme="1"/>
        <sz val="10.0"/>
      </rPr>
      <t>(3), 601.</t>
    </r>
  </si>
  <si>
    <r>
      <rPr>
        <rFont val="Arial Narrow"/>
        <color theme="1"/>
        <sz val="10.0"/>
      </rPr>
      <t>Raj, L. V., Amilan, S., Aparna, K., &amp; Swaminathan, K. (2023). Factors influencing the adoption of cashless transactions during COVID-19: an extension of enhanced UTAUT with pandemic precautionary measures. </t>
    </r>
    <r>
      <rPr>
        <rFont val="Arial Narrow"/>
        <i/>
        <color theme="1"/>
        <sz val="10.0"/>
      </rPr>
      <t>Journal of Financial Services Marketing</t>
    </r>
    <r>
      <rPr>
        <rFont val="Arial Narrow"/>
        <color theme="1"/>
        <sz val="10.0"/>
      </rPr>
      <t>, 1-20.</t>
    </r>
  </si>
  <si>
    <r>
      <rPr>
        <rFont val="Arial Narrow"/>
        <color theme="1"/>
        <sz val="10.0"/>
      </rPr>
      <t>Jena, R. (2023). Factors impacting senior citizens’ adoption of E-banking post COVID-19 pandemic: an empirical study from India. </t>
    </r>
    <r>
      <rPr>
        <rFont val="Arial Narrow"/>
        <i/>
        <color theme="1"/>
        <sz val="10.0"/>
      </rPr>
      <t>Journal of Risk and Financial Management</t>
    </r>
    <r>
      <rPr>
        <rFont val="Arial Narrow"/>
        <color theme="1"/>
        <sz val="10.0"/>
      </rPr>
      <t>, </t>
    </r>
    <r>
      <rPr>
        <rFont val="Arial Narrow"/>
        <i/>
        <color theme="1"/>
        <sz val="10.0"/>
      </rPr>
      <t>16</t>
    </r>
    <r>
      <rPr>
        <rFont val="Arial Narrow"/>
        <color theme="1"/>
        <sz val="10.0"/>
      </rPr>
      <t>(9), 380.</t>
    </r>
  </si>
  <si>
    <r>
      <rPr>
        <rFont val="Arial Narrow"/>
        <color theme="1"/>
        <sz val="10.0"/>
      </rPr>
      <t>Poliak, M., Poliakova, A., &amp; Lăzăroiu, G. (2023). Image Processing Computational Algorithms, Multimodal Behavioral Analytics, and Generative Artificial Intelligence and Ambient Scene Detection Tools in Immersive Interconnected 3D Worlds. </t>
    </r>
    <r>
      <rPr>
        <rFont val="Arial Narrow"/>
        <i/>
        <color theme="1"/>
        <sz val="10.0"/>
      </rPr>
      <t>Contemporary Readings in Law and Social Justice</t>
    </r>
    <r>
      <rPr>
        <rFont val="Arial Narrow"/>
        <color theme="1"/>
        <sz val="10.0"/>
      </rPr>
      <t>, </t>
    </r>
    <r>
      <rPr>
        <rFont val="Arial Narrow"/>
        <i/>
        <color theme="1"/>
        <sz val="10.0"/>
      </rPr>
      <t>15</t>
    </r>
    <r>
      <rPr>
        <rFont val="Arial Narrow"/>
        <color theme="1"/>
        <sz val="10.0"/>
      </rPr>
      <t>(2), 103-121.</t>
    </r>
  </si>
  <si>
    <r>
      <rPr>
        <rFont val="Arial Narrow"/>
        <color theme="1"/>
        <sz val="10.0"/>
      </rPr>
      <t>Gil‐Cordero, E., Ledesma‐Chaves, P., &amp; Baena‐Luna, P. (2023). Acceptance factors of Zara's shopping app among fashion consumers during COVID‐19. </t>
    </r>
    <r>
      <rPr>
        <rFont val="Arial Narrow"/>
        <i/>
        <color theme="1"/>
        <sz val="10.0"/>
      </rPr>
      <t>Journal of Consumer Behaviour</t>
    </r>
    <r>
      <rPr>
        <rFont val="Arial Narrow"/>
        <color theme="1"/>
        <sz val="10.0"/>
      </rPr>
      <t>, </t>
    </r>
    <r>
      <rPr>
        <rFont val="Arial Narrow"/>
        <i/>
        <color theme="1"/>
        <sz val="10.0"/>
      </rPr>
      <t>22</t>
    </r>
    <r>
      <rPr>
        <rFont val="Arial Narrow"/>
        <color theme="1"/>
        <sz val="10.0"/>
      </rPr>
      <t>(4), 955-970.</t>
    </r>
  </si>
  <si>
    <r>
      <rPr>
        <rFont val="Arial Narrow"/>
        <color theme="1"/>
        <sz val="10.0"/>
      </rPr>
      <t>Mazilu, M., Niță, A., Drăguleasa, I. A., &amp; Mititelu-Ionuș, O. (2023). Fostering Urban Destination Prosperity through Post COVID-19 Sustainable Tourism in Craiova, Romania. </t>
    </r>
    <r>
      <rPr>
        <rFont val="Arial Narrow"/>
        <i/>
        <color theme="1"/>
        <sz val="10.0"/>
      </rPr>
      <t>Sustainability</t>
    </r>
    <r>
      <rPr>
        <rFont val="Arial Narrow"/>
        <color theme="1"/>
        <sz val="10.0"/>
      </rPr>
      <t>, </t>
    </r>
    <r>
      <rPr>
        <rFont val="Arial Narrow"/>
        <i/>
        <color theme="1"/>
        <sz val="10.0"/>
      </rPr>
      <t>15</t>
    </r>
    <r>
      <rPr>
        <rFont val="Arial Narrow"/>
        <color theme="1"/>
        <sz val="10.0"/>
      </rPr>
      <t>(17), 13106.</t>
    </r>
  </si>
  <si>
    <r>
      <rPr>
        <rFont val="Arial Narrow"/>
        <color theme="1"/>
        <sz val="10.0"/>
      </rPr>
      <t>Diwanji, V. S., Lee, J., &amp; Cortese, J. (2023). Future-proofing search engine Marketing: An Empirical investigation of effects of search engine results on consumer purchase decisions. </t>
    </r>
    <r>
      <rPr>
        <rFont val="Arial Narrow"/>
        <i/>
        <color theme="1"/>
        <sz val="10.0"/>
      </rPr>
      <t>Journal of Strategic Marketing</t>
    </r>
    <r>
      <rPr>
        <rFont val="Arial Narrow"/>
        <color theme="1"/>
        <sz val="10.0"/>
      </rPr>
      <t>, 1-21.</t>
    </r>
  </si>
  <si>
    <r>
      <rPr>
        <rFont val="Arial Narrow"/>
        <color theme="1"/>
        <sz val="10.0"/>
      </rPr>
      <t>Zvarikova, K., Novak, A., &amp; Popescu, G. H. (2023). Neural Network-based Recognition and Virtual Simulation Algorithms, Interactive 3D Geo-Visualization and Neuromorphic Computing Systems, and Tactile Sensing and Cognitive Modeling Technologies in Web3-powered Metaverse Worlds. </t>
    </r>
    <r>
      <rPr>
        <rFont val="Arial Narrow"/>
        <i/>
        <color theme="1"/>
        <sz val="10.0"/>
      </rPr>
      <t>Review of Contemporary Philosophy</t>
    </r>
    <r>
      <rPr>
        <rFont val="Arial Narrow"/>
        <color theme="1"/>
        <sz val="10.0"/>
      </rPr>
      <t>, </t>
    </r>
    <r>
      <rPr>
        <rFont val="Arial Narrow"/>
        <i/>
        <color theme="1"/>
        <sz val="10.0"/>
      </rPr>
      <t>21</t>
    </r>
    <r>
      <rPr>
        <rFont val="Arial Narrow"/>
        <color theme="1"/>
        <sz val="10.0"/>
      </rPr>
      <t>, 190-207.</t>
    </r>
  </si>
  <si>
    <r>
      <rPr>
        <rFont val="Arial Narrow"/>
        <color theme="1"/>
        <sz val="10.0"/>
      </rPr>
      <t>Nguyen, T. T. T. (2023). Citizens' intentions to use e-government during the COVID-19 pandemic: integrating the technology acceptance model and perceived risk theory. </t>
    </r>
    <r>
      <rPr>
        <rFont val="Arial Narrow"/>
        <i/>
        <color theme="1"/>
        <sz val="10.0"/>
      </rPr>
      <t>Kybernetes</t>
    </r>
    <r>
      <rPr>
        <rFont val="Arial Narrow"/>
        <color theme="1"/>
        <sz val="10.0"/>
      </rPr>
      <t>, </t>
    </r>
    <r>
      <rPr>
        <rFont val="Arial Narrow"/>
        <i/>
        <color theme="1"/>
        <sz val="10.0"/>
      </rPr>
      <t>52</t>
    </r>
    <r>
      <rPr>
        <rFont val="Arial Narrow"/>
        <color theme="1"/>
        <sz val="10.0"/>
      </rPr>
      <t>(7), 2329-2346.</t>
    </r>
  </si>
  <si>
    <r>
      <rPr>
        <rFont val="Arial Narrow"/>
        <color theme="1"/>
        <sz val="10.0"/>
      </rPr>
      <t>Bugaj, M., Durana, P., &amp; Lăzăroiu, G. (2023). Virtual navigation and digital twin simulation tools, internet of things-based decision support and big data computing systems, and image recognition and geolocation data processing algorithms in the virtual economy of the metaverse. </t>
    </r>
    <r>
      <rPr>
        <rFont val="Arial Narrow"/>
        <i/>
        <color theme="1"/>
        <sz val="10.0"/>
      </rPr>
      <t>Review of Contemporary Philosophy</t>
    </r>
    <r>
      <rPr>
        <rFont val="Arial Narrow"/>
        <color theme="1"/>
        <sz val="10.0"/>
      </rPr>
      <t>, </t>
    </r>
    <r>
      <rPr>
        <rFont val="Arial Narrow"/>
        <i/>
        <color theme="1"/>
        <sz val="10.0"/>
      </rPr>
      <t>21</t>
    </r>
    <r>
      <rPr>
        <rFont val="Arial Narrow"/>
        <color theme="1"/>
        <sz val="10.0"/>
      </rPr>
      <t>, 137-153.</t>
    </r>
  </si>
  <si>
    <r>
      <rPr>
        <rFont val="Arial Narrow"/>
        <color theme="1"/>
        <sz val="10.0"/>
      </rPr>
      <t>Vochozka, M., Horak, J., &amp; Morley, N. (2023). Generative Artificial Intelligence and Voice and Gesture Recognition Technologies, Virtual Team Movement and Behavior Tracking, and Haptic and Biometric Sensors in Virtual Immersive Workspaces. </t>
    </r>
    <r>
      <rPr>
        <rFont val="Arial Narrow"/>
        <i/>
        <color theme="1"/>
        <sz val="10.0"/>
      </rPr>
      <t>Contemporary Readings in Law and Social Justice</t>
    </r>
    <r>
      <rPr>
        <rFont val="Arial Narrow"/>
        <color theme="1"/>
        <sz val="10.0"/>
      </rPr>
      <t>, </t>
    </r>
    <r>
      <rPr>
        <rFont val="Arial Narrow"/>
        <i/>
        <color theme="1"/>
        <sz val="10.0"/>
      </rPr>
      <t>15</t>
    </r>
    <r>
      <rPr>
        <rFont val="Arial Narrow"/>
        <color theme="1"/>
        <sz val="10.0"/>
      </rPr>
      <t>(2), 160-178.</t>
    </r>
  </si>
  <si>
    <r>
      <rPr>
        <rFont val="Arial Narrow"/>
        <color theme="1"/>
        <sz val="10.0"/>
      </rPr>
      <t>Scholz, T. B., Pagel, S., &amp; Henseler, J. (2023). Shopping Companions and Their Diverse Impacts: A Systematic Annotated Bibliography. </t>
    </r>
    <r>
      <rPr>
        <rFont val="Arial Narrow"/>
        <i/>
        <color theme="1"/>
        <sz val="10.0"/>
      </rPr>
      <t>SAGE Open</t>
    </r>
    <r>
      <rPr>
        <rFont val="Arial Narrow"/>
        <color theme="1"/>
        <sz val="10.0"/>
      </rPr>
      <t>, </t>
    </r>
    <r>
      <rPr>
        <rFont val="Arial Narrow"/>
        <i/>
        <color theme="1"/>
        <sz val="10.0"/>
      </rPr>
      <t>13</t>
    </r>
    <r>
      <rPr>
        <rFont val="Arial Narrow"/>
        <color theme="1"/>
        <sz val="10.0"/>
      </rPr>
      <t>(4), 21582440231221905.</t>
    </r>
  </si>
  <si>
    <r>
      <rPr>
        <rFont val="Arial Narrow"/>
        <color theme="1"/>
        <sz val="10.0"/>
      </rPr>
      <t>Martinez, B. M., &amp; McAndrews, L. E. (2023). Investigating US consumers' mobile pay through UTAUT2 and generational cohort theory: An analysis of mobile pay in pandemic times. </t>
    </r>
    <r>
      <rPr>
        <rFont val="Arial Narrow"/>
        <i/>
        <color theme="1"/>
        <sz val="10.0"/>
      </rPr>
      <t>Telematics and Informatics Reports</t>
    </r>
    <r>
      <rPr>
        <rFont val="Arial Narrow"/>
        <color theme="1"/>
        <sz val="10.0"/>
      </rPr>
      <t>, </t>
    </r>
    <r>
      <rPr>
        <rFont val="Arial Narrow"/>
        <i/>
        <color theme="1"/>
        <sz val="10.0"/>
      </rPr>
      <t>11</t>
    </r>
    <r>
      <rPr>
        <rFont val="Arial Narrow"/>
        <color theme="1"/>
        <sz val="10.0"/>
      </rPr>
      <t>, 100076.</t>
    </r>
  </si>
  <si>
    <r>
      <rPr>
        <rFont val="Arial Narrow"/>
        <color theme="1"/>
        <sz val="10.0"/>
      </rPr>
      <t>Horak, J., Novak, A., &amp; Voumik, L. C. (2023). Healthcare generative artificial intelligence tools in medical diagnosis, treatment, and prognosis. </t>
    </r>
    <r>
      <rPr>
        <rFont val="Arial Narrow"/>
        <i/>
        <color theme="1"/>
        <sz val="10.0"/>
      </rPr>
      <t>Contemporary Readings in Law and Social Justice</t>
    </r>
    <r>
      <rPr>
        <rFont val="Arial Narrow"/>
        <color theme="1"/>
        <sz val="10.0"/>
      </rPr>
      <t>, </t>
    </r>
    <r>
      <rPr>
        <rFont val="Arial Narrow"/>
        <i/>
        <color theme="1"/>
        <sz val="10.0"/>
      </rPr>
      <t>15</t>
    </r>
    <r>
      <rPr>
        <rFont val="Arial Narrow"/>
        <color theme="1"/>
        <sz val="10.0"/>
      </rPr>
      <t>(1), 81-98.</t>
    </r>
  </si>
  <si>
    <r>
      <rPr>
        <rFont val="Arial Narrow"/>
        <color theme="1"/>
        <sz val="10.0"/>
      </rPr>
      <t>Ariza-Montes, A., Quan, W., Radic, A., Yu, J., &amp; Han, H. (2023). Human values and traveler behaviors: metaverse for conferences and meetings. </t>
    </r>
    <r>
      <rPr>
        <rFont val="Arial Narrow"/>
        <i/>
        <color theme="1"/>
        <sz val="10.0"/>
      </rPr>
      <t>Journal of Travel &amp; Tourism Marketing</t>
    </r>
    <r>
      <rPr>
        <rFont val="Arial Narrow"/>
        <color theme="1"/>
        <sz val="10.0"/>
      </rPr>
      <t>, </t>
    </r>
    <r>
      <rPr>
        <rFont val="Arial Narrow"/>
        <i/>
        <color theme="1"/>
        <sz val="10.0"/>
      </rPr>
      <t>40</t>
    </r>
    <r>
      <rPr>
        <rFont val="Arial Narrow"/>
        <color theme="1"/>
        <sz val="10.0"/>
      </rPr>
      <t>(6), 490-511.</t>
    </r>
  </si>
  <si>
    <r>
      <rPr>
        <rFont val="Arial Narrow"/>
        <color theme="1"/>
        <sz val="10.0"/>
      </rPr>
      <t>Wallace, S. (2023). Digital Twin and Metaverse Technologies, Geospatial Simulation and Sensor Fusion Tools, and Object Perception and Motion Control Algorithms in Immersive Hyper-Connected Virtual Spaces. </t>
    </r>
    <r>
      <rPr>
        <rFont val="Arial Narrow"/>
        <i/>
        <color theme="1"/>
        <sz val="10.0"/>
      </rPr>
      <t>Linguistic and Philosophical Investigations</t>
    </r>
    <r>
      <rPr>
        <rFont val="Arial Narrow"/>
        <color theme="1"/>
        <sz val="10.0"/>
      </rPr>
      <t>, (22), 264-280.</t>
    </r>
  </si>
  <si>
    <r>
      <rPr>
        <rFont val="Arial Narrow"/>
        <color theme="1"/>
        <sz val="10.0"/>
      </rPr>
      <t>Düzenli, Ö., &amp; Felekoğlu, B. (2023). Intention of mix-mode consumer shopping service adoption: a case in the retailing context. </t>
    </r>
    <r>
      <rPr>
        <rFont val="Arial Narrow"/>
        <i/>
        <color theme="1"/>
        <sz val="10.0"/>
      </rPr>
      <t>International Journal of Retail &amp; Distribution Management</t>
    </r>
    <r>
      <rPr>
        <rFont val="Arial Narrow"/>
        <color theme="1"/>
        <sz val="10.0"/>
      </rPr>
      <t>, </t>
    </r>
    <r>
      <rPr>
        <rFont val="Arial Narrow"/>
        <i/>
        <color theme="1"/>
        <sz val="10.0"/>
      </rPr>
      <t>51</t>
    </r>
    <r>
      <rPr>
        <rFont val="Arial Narrow"/>
        <color theme="1"/>
        <sz val="10.0"/>
      </rPr>
      <t>(12), 1617-1636.</t>
    </r>
  </si>
  <si>
    <r>
      <rPr>
        <rFont val="Arial Narrow"/>
        <color theme="1"/>
        <sz val="10.0"/>
      </rPr>
      <t>Gumasing, M. J. J., Ong, A. K. S., Sy, M. A. P. C., Prasetyo, Y. T., &amp; Persada, S. F. (2023). A machine learning ensemble approach to predicting factors affecting the intention and usage behavior towards online groceries applications in the Philippines. </t>
    </r>
    <r>
      <rPr>
        <rFont val="Arial Narrow"/>
        <i/>
        <color theme="1"/>
        <sz val="10.0"/>
      </rPr>
      <t>Heliyon</t>
    </r>
    <r>
      <rPr>
        <rFont val="Arial Narrow"/>
        <color theme="1"/>
        <sz val="10.0"/>
      </rPr>
      <t>, </t>
    </r>
    <r>
      <rPr>
        <rFont val="Arial Narrow"/>
        <i/>
        <color theme="1"/>
        <sz val="10.0"/>
      </rPr>
      <t>9</t>
    </r>
    <r>
      <rPr>
        <rFont val="Arial Narrow"/>
        <color theme="1"/>
        <sz val="10.0"/>
      </rPr>
      <t>(10).</t>
    </r>
  </si>
  <si>
    <r>
      <rPr>
        <rFont val="Arial Narrow"/>
        <color theme="1"/>
        <sz val="10.0"/>
      </rPr>
      <t>Yao, K. C., Yang, J. J., Lo, H. W., Lin, S. W., &amp; Li, G. H. (2023). Using a BBWM-PROMETHEE model for evaluating mobile commerce service quality: A case study of food delivery platform. </t>
    </r>
    <r>
      <rPr>
        <rFont val="Arial Narrow"/>
        <i/>
        <color theme="1"/>
        <sz val="10.0"/>
      </rPr>
      <t>Research in Transportation Business &amp; Management</t>
    </r>
    <r>
      <rPr>
        <rFont val="Arial Narrow"/>
        <color theme="1"/>
        <sz val="10.0"/>
      </rPr>
      <t>, </t>
    </r>
    <r>
      <rPr>
        <rFont val="Arial Narrow"/>
        <i/>
        <color theme="1"/>
        <sz val="10.0"/>
      </rPr>
      <t>49</t>
    </r>
    <r>
      <rPr>
        <rFont val="Arial Narrow"/>
        <color theme="1"/>
        <sz val="10.0"/>
      </rPr>
      <t>, 100988.</t>
    </r>
  </si>
  <si>
    <r>
      <rPr>
        <rFont val="Arial Narrow"/>
        <color theme="1"/>
        <sz val="10.0"/>
      </rPr>
      <t>Elgammal, I., Tan, C. C., Aureliano-Silva, L., &amp; Selem, K. M. (2023). Employing SOR approach in linking mobile commerce ubiquity with usage behavior: roles of product reputation and brand trust. </t>
    </r>
    <r>
      <rPr>
        <rFont val="Arial Narrow"/>
        <i/>
        <color theme="1"/>
        <sz val="10.0"/>
      </rPr>
      <t>Kybernetes</t>
    </r>
    <r>
      <rPr>
        <rFont val="Arial Narrow"/>
        <color theme="1"/>
        <sz val="10.0"/>
      </rPr>
      <t>.</t>
    </r>
  </si>
  <si>
    <r>
      <rPr>
        <rFont val="Arial Narrow"/>
        <color theme="1"/>
        <sz val="10.0"/>
      </rPr>
      <t>Nichifor, E., Brătucu, G., Chiţu, I. B., Ţierean, O. M., Litră, A. V., Zamfirache, A., &amp; Vuţă, D. R. (2023). Getting users out of the loop: Key factors to surpass the messy middle point. </t>
    </r>
    <r>
      <rPr>
        <rFont val="Arial Narrow"/>
        <i/>
        <color theme="1"/>
        <sz val="10.0"/>
      </rPr>
      <t>Electronic Commerce Research and Applications</t>
    </r>
    <r>
      <rPr>
        <rFont val="Arial Narrow"/>
        <color theme="1"/>
        <sz val="10.0"/>
      </rPr>
      <t>, </t>
    </r>
    <r>
      <rPr>
        <rFont val="Arial Narrow"/>
        <i/>
        <color theme="1"/>
        <sz val="10.0"/>
      </rPr>
      <t>59</t>
    </r>
    <r>
      <rPr>
        <rFont val="Arial Narrow"/>
        <color theme="1"/>
        <sz val="10.0"/>
      </rPr>
      <t>, 101264.</t>
    </r>
  </si>
  <si>
    <r>
      <rPr>
        <rFont val="Arial Narrow"/>
        <color theme="1"/>
        <sz val="10.0"/>
      </rPr>
      <t>Cioc, M. M., Popa, Ș. C., Olariu, A. A., Popa, C. F., &amp; Nica, C. B. (2023). Behavioral Intentions to Use Energy Efficiency Smart Solutions under the Impact of Social Influence: An Extended TAM Approach. </t>
    </r>
    <r>
      <rPr>
        <rFont val="Arial Narrow"/>
        <i/>
        <color theme="1"/>
        <sz val="10.0"/>
      </rPr>
      <t>Applied Sciences</t>
    </r>
    <r>
      <rPr>
        <rFont val="Arial Narrow"/>
        <color theme="1"/>
        <sz val="10.0"/>
      </rPr>
      <t>, </t>
    </r>
    <r>
      <rPr>
        <rFont val="Arial Narrow"/>
        <i/>
        <color theme="1"/>
        <sz val="10.0"/>
      </rPr>
      <t>13</t>
    </r>
    <r>
      <rPr>
        <rFont val="Arial Narrow"/>
        <color theme="1"/>
        <sz val="10.0"/>
      </rPr>
      <t>(18), 10241.</t>
    </r>
  </si>
  <si>
    <r>
      <rPr>
        <rFont val="Arial Narrow"/>
        <color theme="1"/>
        <sz val="10.0"/>
      </rPr>
      <t>Cug, J., Palcak, L., &amp; Matei, A. D. (2023). Movement and Behavior Tracking Tools, Spatial Computing and Visual Perception Algorithms, and Deep Learning-based Sensing and Digital Twin Technologies in the Virtual Economy of the Metaverse. </t>
    </r>
    <r>
      <rPr>
        <rFont val="Arial Narrow"/>
        <i/>
        <color theme="1"/>
        <sz val="10.0"/>
      </rPr>
      <t>Linguistic and Philosophical Investigations</t>
    </r>
    <r>
      <rPr>
        <rFont val="Arial Narrow"/>
        <color theme="1"/>
        <sz val="10.0"/>
      </rPr>
      <t>, </t>
    </r>
    <r>
      <rPr>
        <rFont val="Arial Narrow"/>
        <i/>
        <color theme="1"/>
        <sz val="10.0"/>
      </rPr>
      <t>22</t>
    </r>
    <r>
      <rPr>
        <rFont val="Arial Narrow"/>
        <color theme="1"/>
        <sz val="10.0"/>
      </rPr>
      <t>, 162-178.</t>
    </r>
  </si>
  <si>
    <r>
      <rPr>
        <rFont val="Arial Narrow"/>
        <color theme="1"/>
        <sz val="10.0"/>
      </rPr>
      <t>Blackburn, E. (2023). Visual Perception and Environment Mapping Algorithms, Spatial Computing and Immersive 3D Technologies, and Movement and Behavior Tracking Tools in the Metaverse. </t>
    </r>
    <r>
      <rPr>
        <rFont val="Arial Narrow"/>
        <i/>
        <color theme="1"/>
        <sz val="10.0"/>
      </rPr>
      <t>Linguistic and Philosophical Investigations</t>
    </r>
    <r>
      <rPr>
        <rFont val="Arial Narrow"/>
        <color theme="1"/>
        <sz val="10.0"/>
      </rPr>
      <t>, (22), 213-229.</t>
    </r>
  </si>
  <si>
    <r>
      <rPr>
        <rFont val="Arial Narrow"/>
        <color theme="1"/>
        <sz val="10.0"/>
      </rPr>
      <t>Manikas, A. S., Kroes, J. R., Mattingly, E. S., &amp; McBrayer, G. A. (2023). Do Online Consumers Value Corporate Social Responsibility More in Times of Uncertainty?: Evidence from Online Auctions Conducted During the Onset of the COVID-19 Pandemic. </t>
    </r>
    <r>
      <rPr>
        <rFont val="Arial Narrow"/>
        <i/>
        <color theme="1"/>
        <sz val="10.0"/>
      </rPr>
      <t>Journal of Electronic Commerce Research</t>
    </r>
    <r>
      <rPr>
        <rFont val="Arial Narrow"/>
        <color theme="1"/>
        <sz val="10.0"/>
      </rPr>
      <t>.</t>
    </r>
  </si>
  <si>
    <r>
      <rPr>
        <rFont val="Arial Narrow"/>
        <color theme="1"/>
        <sz val="10.0"/>
      </rPr>
      <t>Oyewole, O., &amp; Onaolapo, S. (2023). COVID-19 Pandemic and the Use of Emergency Remote Teaching (ERT) Platforms: Lessons From a Nigerian University. </t>
    </r>
    <r>
      <rPr>
        <rFont val="Arial Narrow"/>
        <i/>
        <color theme="1"/>
        <sz val="10.0"/>
      </rPr>
      <t>Journal of Information Technology Education: Innovations in Practice</t>
    </r>
    <r>
      <rPr>
        <rFont val="Arial Narrow"/>
        <color theme="1"/>
        <sz val="10.0"/>
      </rPr>
      <t>, </t>
    </r>
    <r>
      <rPr>
        <rFont val="Arial Narrow"/>
        <i/>
        <color theme="1"/>
        <sz val="10.0"/>
      </rPr>
      <t>22</t>
    </r>
    <r>
      <rPr>
        <rFont val="Arial Narrow"/>
        <color theme="1"/>
        <sz val="10.0"/>
      </rPr>
      <t>, 133-158.</t>
    </r>
  </si>
  <si>
    <r>
      <rPr>
        <rFont val="Arial Narrow"/>
        <color theme="1"/>
        <sz val="10.0"/>
      </rPr>
      <t>Atkinson, D. (2023). Metaverse Decentralized Governance and Networked Immersive Virtual Reality Systems, Machine Learning-based Image Recognition and Predictive Modeling Tools, and Cognitive Automation and Multisensor Fusion Technologies in Digital Hyper-Realistic Worlds. </t>
    </r>
    <r>
      <rPr>
        <rFont val="Arial Narrow"/>
        <i/>
        <color theme="1"/>
        <sz val="10.0"/>
      </rPr>
      <t>Review of Contemporary Philosophy</t>
    </r>
    <r>
      <rPr>
        <rFont val="Arial Narrow"/>
        <color theme="1"/>
        <sz val="10.0"/>
      </rPr>
      <t>, (22), 68-84.</t>
    </r>
  </si>
  <si>
    <r>
      <rPr>
        <rFont val="Arial Narrow"/>
        <color theme="1"/>
        <sz val="10.0"/>
      </rPr>
      <t>Stevens, A. (2023). Visual Perceptive and Blockchain-based Decentralized Metaverse Systems, Machine Vision and Geolocation Data Processing Algorithms, and Virtual Twin and Deep Learning-based Sensing Technologies in 3D Immersive Environments. </t>
    </r>
    <r>
      <rPr>
        <rFont val="Arial Narrow"/>
        <i/>
        <color theme="1"/>
        <sz val="10.0"/>
      </rPr>
      <t>Review of Contemporary Philosophy</t>
    </r>
    <r>
      <rPr>
        <rFont val="Arial Narrow"/>
        <color theme="1"/>
        <sz val="10.0"/>
      </rPr>
      <t>, (22), 244-260.</t>
    </r>
  </si>
  <si>
    <r>
      <rPr>
        <rFont val="Arial Narrow"/>
        <color theme="1"/>
        <sz val="10.0"/>
      </rPr>
      <t>Henley, S. (2023). Generative Artificial Intelligence-based Clinical Decision Support in Screening, Prevention, and Treatment Choices in Medical Care. </t>
    </r>
    <r>
      <rPr>
        <rFont val="Arial Narrow"/>
        <i/>
        <color theme="1"/>
        <sz val="10.0"/>
      </rPr>
      <t>Contemporary Readings in Law and Social Justice</t>
    </r>
    <r>
      <rPr>
        <rFont val="Arial Narrow"/>
        <color theme="1"/>
        <sz val="10.0"/>
      </rPr>
      <t>, </t>
    </r>
    <r>
      <rPr>
        <rFont val="Arial Narrow"/>
        <i/>
        <color theme="1"/>
        <sz val="10.0"/>
      </rPr>
      <t>15</t>
    </r>
    <r>
      <rPr>
        <rFont val="Arial Narrow"/>
        <color theme="1"/>
        <sz val="10.0"/>
      </rPr>
      <t>(1), 27-44.</t>
    </r>
  </si>
  <si>
    <r>
      <rPr>
        <rFont val="Arial Narrow"/>
        <color theme="1"/>
        <sz val="10.0"/>
      </rPr>
      <t>Campisi, T., Russo, A., Bouhouras, E., Tesoriere, G., &amp; Basbas, S. (2023). The Increase in E-commerce Purchases and the Impact on the Newest European City Logistics Development. </t>
    </r>
    <r>
      <rPr>
        <rFont val="Arial Narrow"/>
        <i/>
        <color theme="1"/>
        <sz val="10.0"/>
      </rPr>
      <t>The Open Transportation Journal</t>
    </r>
    <r>
      <rPr>
        <rFont val="Arial Narrow"/>
        <color theme="1"/>
        <sz val="10.0"/>
      </rPr>
      <t>, </t>
    </r>
    <r>
      <rPr>
        <rFont val="Arial Narrow"/>
        <i/>
        <color theme="1"/>
        <sz val="10.0"/>
      </rPr>
      <t>17</t>
    </r>
    <r>
      <rPr>
        <rFont val="Arial Narrow"/>
        <color theme="1"/>
        <sz val="10.0"/>
      </rPr>
      <t>(1).</t>
    </r>
  </si>
  <si>
    <r>
      <rPr>
        <rFont val="Arial Narrow"/>
        <color theme="1"/>
        <sz val="10.0"/>
      </rPr>
      <t>Horak, J., &amp; Balica, R. Ş. (2023). Metaverse and Digital Twin Technologies, Machine Learning and Image Processing Computational Algorithms, and Geospatial Analytics and Simulation Modeling Tools in Interactive Virtual and Extended Reality Environments. </t>
    </r>
    <r>
      <rPr>
        <rFont val="Arial Narrow"/>
        <i/>
        <color theme="1"/>
        <sz val="10.0"/>
      </rPr>
      <t>Review of Contemporary Philosophy</t>
    </r>
    <r>
      <rPr>
        <rFont val="Arial Narrow"/>
        <color theme="1"/>
        <sz val="10.0"/>
      </rPr>
      <t>, </t>
    </r>
    <r>
      <rPr>
        <rFont val="Arial Narrow"/>
        <i/>
        <color theme="1"/>
        <sz val="10.0"/>
      </rPr>
      <t>22</t>
    </r>
    <r>
      <rPr>
        <rFont val="Arial Narrow"/>
        <color theme="1"/>
        <sz val="10.0"/>
      </rPr>
      <t>, 34-50.</t>
    </r>
  </si>
  <si>
    <r>
      <rPr>
        <rFont val="Arial Narrow"/>
        <color theme="1"/>
        <sz val="10.0"/>
      </rPr>
      <t>Phung, T. B., On, T. T., &amp; Nguyen, D. V. P. (2023). Impulsive buying in Vietnamese mobile commerce: from the perspective of the SOR model. </t>
    </r>
    <r>
      <rPr>
        <rFont val="Arial Narrow"/>
        <i/>
        <color theme="1"/>
        <sz val="10.0"/>
      </rPr>
      <t>International Journal of Electronic Business</t>
    </r>
    <r>
      <rPr>
        <rFont val="Arial Narrow"/>
        <color theme="1"/>
        <sz val="10.0"/>
      </rPr>
      <t>, </t>
    </r>
    <r>
      <rPr>
        <rFont val="Arial Narrow"/>
        <i/>
        <color theme="1"/>
        <sz val="10.0"/>
      </rPr>
      <t>18</t>
    </r>
    <r>
      <rPr>
        <rFont val="Arial Narrow"/>
        <color theme="1"/>
        <sz val="10.0"/>
      </rPr>
      <t>(2), 226-248.</t>
    </r>
  </si>
  <si>
    <r>
      <rPr>
        <rFont val="Arial Narrow"/>
        <color theme="1"/>
        <sz val="10.0"/>
      </rPr>
      <t>Benavides, T. B. T. (2023). “The New Online Normal”: Exploring Online Trends on E-commerce and Internet Use During and After COVID-19 Pandemic. In </t>
    </r>
    <r>
      <rPr>
        <rFont val="Arial Narrow"/>
        <i/>
        <color theme="1"/>
        <sz val="10.0"/>
      </rPr>
      <t>Management for Digital Transformation</t>
    </r>
    <r>
      <rPr>
        <rFont val="Arial Narrow"/>
        <color theme="1"/>
        <sz val="10.0"/>
      </rPr>
      <t> (pp. 123-146). Cham: Springer International Publishing.</t>
    </r>
  </si>
  <si>
    <r>
      <rPr>
        <rFont val="Arial Narrow"/>
        <color theme="1"/>
        <sz val="10.0"/>
      </rPr>
      <t>Wu, W., Widiatmo, G., &amp; Riantama, D. (2023). What motivates customers to repurchase online under social distancing?. </t>
    </r>
    <r>
      <rPr>
        <rFont val="Arial Narrow"/>
        <i/>
        <color theme="1"/>
        <sz val="10.0"/>
      </rPr>
      <t>Frontiers in Psychology</t>
    </r>
    <r>
      <rPr>
        <rFont val="Arial Narrow"/>
        <color theme="1"/>
        <sz val="10.0"/>
      </rPr>
      <t>, </t>
    </r>
    <r>
      <rPr>
        <rFont val="Arial Narrow"/>
        <i/>
        <color theme="1"/>
        <sz val="10.0"/>
      </rPr>
      <t>14</t>
    </r>
    <r>
      <rPr>
        <rFont val="Arial Narrow"/>
        <color theme="1"/>
        <sz val="10.0"/>
      </rPr>
      <t>, 1155302.</t>
    </r>
  </si>
  <si>
    <t>VINEREAN Simona (ULBS), Cetină, I. (ASE), Dumitrescu, L. (ULBS), Țichindelean Mihai (ULBS)</t>
  </si>
  <si>
    <r>
      <rPr>
        <rFont val="Arial Narrow"/>
        <color theme="1"/>
        <sz val="10.0"/>
      </rPr>
      <t>Hazari, S., &amp; Sethna, B. N. (2023). A comparison of lifestyle marketing and brand influencer advertising for generation Z Instagram users. </t>
    </r>
    <r>
      <rPr>
        <rFont val="Arial Narrow"/>
        <i/>
        <color theme="1"/>
        <sz val="10.0"/>
      </rPr>
      <t>Journal of Promotion Management</t>
    </r>
    <r>
      <rPr>
        <rFont val="Arial Narrow"/>
        <color theme="1"/>
        <sz val="10.0"/>
      </rPr>
      <t>, </t>
    </r>
    <r>
      <rPr>
        <rFont val="Arial Narrow"/>
        <i/>
        <color theme="1"/>
        <sz val="10.0"/>
      </rPr>
      <t>29</t>
    </r>
    <r>
      <rPr>
        <rFont val="Arial Narrow"/>
        <color theme="1"/>
        <sz val="10.0"/>
      </rPr>
      <t>(4), 491-534.</t>
    </r>
  </si>
  <si>
    <r>
      <rPr>
        <rFont val="Arial Narrow"/>
        <color theme="1"/>
        <sz val="10.0"/>
      </rPr>
      <t>Bushara, M. A., Abdou, A. H., Hassan, T. H., Sobaih, A. E. E., Albohnayh, A. S. M., Alshammari, W. G., ... &amp; Elsaied, M. A. (2023). Power of Social Media Marketing: How Perceived Value Mediates the Impact on Restaurant Followers’ Purchase Intention, Willingness to Pay a Premium Price, and E-WoM?. </t>
    </r>
    <r>
      <rPr>
        <rFont val="Arial Narrow"/>
        <i/>
        <color theme="1"/>
        <sz val="10.0"/>
      </rPr>
      <t>Sustainability</t>
    </r>
    <r>
      <rPr>
        <rFont val="Arial Narrow"/>
        <color theme="1"/>
        <sz val="10.0"/>
      </rPr>
      <t>, </t>
    </r>
    <r>
      <rPr>
        <rFont val="Arial Narrow"/>
        <i/>
        <color theme="1"/>
        <sz val="10.0"/>
      </rPr>
      <t>15</t>
    </r>
    <r>
      <rPr>
        <rFont val="Arial Narrow"/>
        <color theme="1"/>
        <sz val="10.0"/>
      </rPr>
      <t>(6), 5331.</t>
    </r>
  </si>
  <si>
    <r>
      <rPr>
        <rFont val="Arial Narrow"/>
        <color theme="1"/>
        <sz val="10.0"/>
      </rPr>
      <t>Ebrahimi, P., Khajeheian, D., Soleimani, M., Gholampour, A., &amp; Fekete-Farkas, M. (2023). User engagement in social network platforms: what key strategic factors determine online consumer purchase behaviour?. </t>
    </r>
    <r>
      <rPr>
        <rFont val="Arial Narrow"/>
        <i/>
        <color theme="1"/>
        <sz val="10.0"/>
      </rPr>
      <t>Economic research-Ekonomska istraživanja</t>
    </r>
    <r>
      <rPr>
        <rFont val="Arial Narrow"/>
        <color theme="1"/>
        <sz val="10.0"/>
      </rPr>
      <t>, </t>
    </r>
    <r>
      <rPr>
        <rFont val="Arial Narrow"/>
        <i/>
        <color theme="1"/>
        <sz val="10.0"/>
      </rPr>
      <t>36</t>
    </r>
    <r>
      <rPr>
        <rFont val="Arial Narrow"/>
        <color theme="1"/>
        <sz val="10.0"/>
      </rPr>
      <t>(1).</t>
    </r>
  </si>
  <si>
    <r>
      <rPr>
        <rFont val="Arial Narrow"/>
        <color theme="1"/>
        <sz val="10.0"/>
      </rPr>
      <t>Mathur, M., Lawrence, D., &amp; Chakravarty, A. (2023). Leveraging consumer personality and social media marketing to improve a brand's social media equity. </t>
    </r>
    <r>
      <rPr>
        <rFont val="Arial Narrow"/>
        <i/>
        <color theme="1"/>
        <sz val="10.0"/>
      </rPr>
      <t>International Journal of Consumer Studies</t>
    </r>
    <r>
      <rPr>
        <rFont val="Arial Narrow"/>
        <color theme="1"/>
        <sz val="10.0"/>
      </rPr>
      <t>, </t>
    </r>
    <r>
      <rPr>
        <rFont val="Arial Narrow"/>
        <i/>
        <color theme="1"/>
        <sz val="10.0"/>
      </rPr>
      <t>47</t>
    </r>
    <r>
      <rPr>
        <rFont val="Arial Narrow"/>
        <color theme="1"/>
        <sz val="10.0"/>
      </rPr>
      <t>(3), 1076-1094.</t>
    </r>
  </si>
  <si>
    <r>
      <rPr>
        <rFont val="Arial Narrow"/>
        <color theme="1"/>
        <sz val="10.0"/>
      </rPr>
      <t>Sakas, D. P., Reklitis, D. P., &amp; Terzi, M. C. (2023). Leading logistics firms’ re-engineering through the optimization of the customer’s social media and website activity. </t>
    </r>
    <r>
      <rPr>
        <rFont val="Arial Narrow"/>
        <i/>
        <color theme="1"/>
        <sz val="10.0"/>
      </rPr>
      <t>Electronics</t>
    </r>
    <r>
      <rPr>
        <rFont val="Arial Narrow"/>
        <color theme="1"/>
        <sz val="10.0"/>
      </rPr>
      <t>, </t>
    </r>
    <r>
      <rPr>
        <rFont val="Arial Narrow"/>
        <i/>
        <color theme="1"/>
        <sz val="10.0"/>
      </rPr>
      <t>12</t>
    </r>
    <r>
      <rPr>
        <rFont val="Arial Narrow"/>
        <color theme="1"/>
        <sz val="10.0"/>
      </rPr>
      <t>(11), 2443.</t>
    </r>
  </si>
  <si>
    <r>
      <rPr>
        <rFont val="Arial Narrow"/>
        <color theme="1"/>
        <sz val="10.0"/>
      </rPr>
      <t>Taneja, S., &amp; Sharma, V. (2023). Role of beaconing marketing in improving customer buying experience. In </t>
    </r>
    <r>
      <rPr>
        <rFont val="Arial Narrow"/>
        <i/>
        <color theme="1"/>
        <sz val="10.0"/>
      </rPr>
      <t>Enhancing Customer Engagement Through Location-Based Marketing</t>
    </r>
    <r>
      <rPr>
        <rFont val="Arial Narrow"/>
        <color theme="1"/>
        <sz val="10.0"/>
      </rPr>
      <t> (pp. 176-184). IGI Global.</t>
    </r>
  </si>
  <si>
    <r>
      <rPr>
        <rFont val="Arial Narrow"/>
        <color theme="1"/>
        <sz val="10.0"/>
      </rPr>
      <t>Tangri, K., Joghee, S., Kalra, D., Shameem, B., &amp; Agarwal, R. (2023, March). Assessment of perception of usage of mobile social media on online business model through technological acceptance model (TAM) and structural equation modeling (SEM). In </t>
    </r>
    <r>
      <rPr>
        <rFont val="Arial Narrow"/>
        <i/>
        <color theme="1"/>
        <sz val="10.0"/>
      </rPr>
      <t>2023 International Conference on Business Analytics for Technology and Security (ICBATS)</t>
    </r>
    <r>
      <rPr>
        <rFont val="Arial Narrow"/>
        <color theme="1"/>
        <sz val="10.0"/>
      </rPr>
      <t> (pp. 1-6). IEEE.</t>
    </r>
  </si>
  <si>
    <r>
      <rPr>
        <rFont val="Arial Narrow"/>
        <color theme="1"/>
        <sz val="10.0"/>
      </rPr>
      <t>Samad, A., Izani, M., Razak, A., &amp; Mustaffa, F. (2023, May). Understanding advertising in virtual worlds and best practices for metaverse advertising. In </t>
    </r>
    <r>
      <rPr>
        <rFont val="Arial Narrow"/>
        <i/>
        <color theme="1"/>
        <sz val="10.0"/>
      </rPr>
      <t>2023 Zooming Innovation in Consumer Technologies Conference (ZINC)</t>
    </r>
    <r>
      <rPr>
        <rFont val="Arial Narrow"/>
        <color theme="1"/>
        <sz val="10.0"/>
      </rPr>
      <t> (pp. 45-50). IEEE.</t>
    </r>
  </si>
  <si>
    <r>
      <rPr>
        <rFont val="Arial Narrow"/>
        <color theme="1"/>
        <sz val="10.0"/>
      </rPr>
      <t>Cerutti, P. S., Sarate, J. A. R., &amp; Macke, J. (2023). Organisational leadership for sustainability: employees' perception of talent retention. </t>
    </r>
    <r>
      <rPr>
        <rFont val="Arial Narrow"/>
        <i/>
        <color theme="1"/>
        <sz val="10.0"/>
      </rPr>
      <t>International Journal of Innovation and Sustainable Development</t>
    </r>
    <r>
      <rPr>
        <rFont val="Arial Narrow"/>
        <color theme="1"/>
        <sz val="10.0"/>
      </rPr>
      <t>, </t>
    </r>
    <r>
      <rPr>
        <rFont val="Arial Narrow"/>
        <i/>
        <color theme="1"/>
        <sz val="10.0"/>
      </rPr>
      <t>17</t>
    </r>
    <r>
      <rPr>
        <rFont val="Arial Narrow"/>
        <color theme="1"/>
        <sz val="10.0"/>
      </rPr>
      <t>(4), 425-446.</t>
    </r>
  </si>
  <si>
    <r>
      <rPr>
        <rFont val="Arial Narrow"/>
        <color theme="1"/>
        <sz val="10.0"/>
      </rPr>
      <t>Alhashem, M., Nabi, M. K., Pant, R., Inkesar, A., Khan, N., &amp; Khan, M. A. (2023). Exploring the Factors Affecting Online Trust in B2C E-Commerce Transactions in India: an Empirical Study. </t>
    </r>
    <r>
      <rPr>
        <rFont val="Arial Narrow"/>
        <i/>
        <color theme="1"/>
        <sz val="10.0"/>
      </rPr>
      <t>International Journal of Professional Business Review: Int. J. Prof. Bus. Rev.</t>
    </r>
    <r>
      <rPr>
        <rFont val="Arial Narrow"/>
        <color theme="1"/>
        <sz val="10.0"/>
      </rPr>
      <t>, </t>
    </r>
    <r>
      <rPr>
        <rFont val="Arial Narrow"/>
        <i/>
        <color theme="1"/>
        <sz val="10.0"/>
      </rPr>
      <t>8</t>
    </r>
    <r>
      <rPr>
        <rFont val="Arial Narrow"/>
        <color theme="1"/>
        <sz val="10.0"/>
      </rPr>
      <t>(12), 3.</t>
    </r>
  </si>
  <si>
    <t>https://dialnet.unirioja.es/servlet/articulo?codigo=9298403</t>
  </si>
  <si>
    <r>
      <rPr>
        <rFont val="Arial Narrow"/>
        <color theme="1"/>
        <sz val="10.0"/>
      </rPr>
      <t>Mohapatra, S., &amp; Banerjee, S. S. (2023). Fashion market segmentation using Facebook: an empirical approach. </t>
    </r>
    <r>
      <rPr>
        <rFont val="Arial Narrow"/>
        <i/>
        <color theme="1"/>
        <sz val="10.0"/>
      </rPr>
      <t>International Journal of Enterprise Network Management</t>
    </r>
    <r>
      <rPr>
        <rFont val="Arial Narrow"/>
        <color theme="1"/>
        <sz val="10.0"/>
      </rPr>
      <t>, </t>
    </r>
    <r>
      <rPr>
        <rFont val="Arial Narrow"/>
        <i/>
        <color theme="1"/>
        <sz val="10.0"/>
      </rPr>
      <t>14</t>
    </r>
    <r>
      <rPr>
        <rFont val="Arial Narrow"/>
        <color theme="1"/>
        <sz val="10.0"/>
      </rPr>
      <t>(4), 348-369.</t>
    </r>
  </si>
  <si>
    <r>
      <rPr>
        <rFont val="Arial Narrow"/>
        <color theme="1"/>
        <sz val="10.0"/>
      </rPr>
      <t>Aras, S. (2023). Effects of social media on restaurant visit intention and willingness to pay more: generation Z. </t>
    </r>
    <r>
      <rPr>
        <rFont val="Arial Narrow"/>
        <i/>
        <color theme="1"/>
        <sz val="10.0"/>
      </rPr>
      <t>Eastern Journal of European Studies</t>
    </r>
    <r>
      <rPr>
        <rFont val="Arial Narrow"/>
        <color theme="1"/>
        <sz val="10.0"/>
      </rPr>
      <t>, </t>
    </r>
    <r>
      <rPr>
        <rFont val="Arial Narrow"/>
        <i/>
        <color theme="1"/>
        <sz val="10.0"/>
      </rPr>
      <t>14</t>
    </r>
    <r>
      <rPr>
        <rFont val="Arial Narrow"/>
        <color theme="1"/>
        <sz val="10.0"/>
      </rPr>
      <t>(SI), 79-95.</t>
    </r>
  </si>
  <si>
    <r>
      <rPr>
        <rFont val="Arial Narrow"/>
        <color theme="1"/>
        <sz val="10.0"/>
      </rPr>
      <t>Yahaya, N. (2023). Strategizing Islamic Medicine Marketing Through Social Media: The Case of Northern Nigeria. In </t>
    </r>
    <r>
      <rPr>
        <rFont val="Arial Narrow"/>
        <i/>
        <color theme="1"/>
        <sz val="10.0"/>
      </rPr>
      <t>Strategies and Applications of Islamic Entrepreneurship</t>
    </r>
    <r>
      <rPr>
        <rFont val="Arial Narrow"/>
        <color theme="1"/>
        <sz val="10.0"/>
      </rPr>
      <t> (pp. 201-217). IGI Global.</t>
    </r>
  </si>
  <si>
    <r>
      <rPr>
        <rFont val="Arial Narrow"/>
        <color theme="1"/>
        <sz val="10.0"/>
      </rPr>
      <t>Li, L. (2023, February). Social Media Peer Communication and Impacts on Purchase Intentions. In </t>
    </r>
    <r>
      <rPr>
        <rFont val="Arial Narrow"/>
        <i/>
        <color theme="1"/>
        <sz val="10.0"/>
      </rPr>
      <t>International Conference on Business and Policy Studies</t>
    </r>
    <r>
      <rPr>
        <rFont val="Arial Narrow"/>
        <color theme="1"/>
        <sz val="10.0"/>
      </rPr>
      <t> (pp. 756-765). Singapore: Springer Nature Singapore.</t>
    </r>
  </si>
  <si>
    <r>
      <rPr>
        <rFont val="Arial Narrow"/>
        <color theme="1"/>
        <sz val="10.0"/>
      </rPr>
      <t>Mastromartino, B., Bo, H. H., Zhao, T. T., &amp; Zhang, J. J. Transforming Sports Business with Digital Marketing. In </t>
    </r>
    <r>
      <rPr>
        <rFont val="Arial Narrow"/>
        <i/>
        <color theme="1"/>
        <sz val="10.0"/>
      </rPr>
      <t>Digital Marketing in Sports</t>
    </r>
    <r>
      <rPr>
        <rFont val="Arial Narrow"/>
        <color theme="1"/>
        <sz val="10.0"/>
      </rPr>
      <t> (pp. 3-14). Routledge.</t>
    </r>
  </si>
  <si>
    <t>Panda, V., Mishra, A., &amp; Sharma, M. (2023, September). Turning Data Into Insights: Leveraging Artificial Intelligence for Better Understanding of Social Media Consumer Behaviour. In 2023 International Conference on Sustainable Emerging Innovations in Engineering and Technology (ICSEIET) (pp. 271-275). IEEE.</t>
  </si>
  <si>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</si>
  <si>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Echeverri Rubio, A., Vieira-Salazar, J. A., &amp; Urrego-Badillo, J. F. (2023). Líneas de investigación futura en turismo pospandemia. Un análisis de la literatura. </t>
    </r>
    <r>
      <rPr>
        <rFont val="Arial Narrow"/>
        <i/>
        <color theme="1"/>
        <sz val="10.0"/>
      </rPr>
      <t>Revista Universidad y Empresa</t>
    </r>
    <r>
      <rPr>
        <rFont val="Arial Narrow"/>
        <color theme="1"/>
        <sz val="10.0"/>
      </rPr>
      <t>, </t>
    </r>
    <r>
      <rPr>
        <rFont val="Arial Narrow"/>
        <i/>
        <color theme="1"/>
        <sz val="10.0"/>
      </rPr>
      <t>25</t>
    </r>
    <r>
      <rPr>
        <rFont val="Arial Narrow"/>
        <color theme="1"/>
        <sz val="10.0"/>
      </rPr>
      <t>(44).</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</si>
  <si>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</si>
  <si>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t xml:space="preserve">Alblowi, M., Aloufi, O., Fallatah, N., Allam, A.A., Al-Dhaqm, A. (2023). Modeling of Observer-Based Social Media Marketing for Saudi Arabia Consumers. Journal of Computer Science, 19(7), pp. 825-835 </t>
  </si>
  <si>
    <r>
      <rPr>
        <rFont val="Arial Narrow"/>
        <color theme="1"/>
        <sz val="10.0"/>
      </rPr>
      <t>Fitz-Oliveira, M., Wasgen, A. M., &amp; Slongo, L. A. (2023). FROM THE PHYSICAL TO THE ONLINE ENVIRONMENT: IMPACTS OF THE DIGITAL TRANSFORMATION ON CONSUMER ATTITUDES. </t>
    </r>
    <r>
      <rPr>
        <rFont val="Arial Narrow"/>
        <i/>
        <color theme="1"/>
        <sz val="10.0"/>
      </rPr>
      <t>REMark. Revista Brasileira de Marketing</t>
    </r>
    <r>
      <rPr>
        <rFont val="Arial Narrow"/>
        <color theme="1"/>
        <sz val="10.0"/>
      </rPr>
      <t>, </t>
    </r>
    <r>
      <rPr>
        <rFont val="Arial Narrow"/>
        <i/>
        <color theme="1"/>
        <sz val="10.0"/>
      </rPr>
      <t>22</t>
    </r>
    <r>
      <rPr>
        <rFont val="Arial Narrow"/>
        <color theme="1"/>
        <sz val="10.0"/>
      </rPr>
      <t>(4), 1474-1506.</t>
    </r>
  </si>
  <si>
    <t>Google Scholar</t>
  </si>
  <si>
    <r>
      <rPr>
        <rFont val="Arial Narrow"/>
        <color theme="1"/>
        <sz val="10.0"/>
      </rPr>
      <t xml:space="preserve"> The importance of establishing customer experiences. </t>
    </r>
    <r>
      <rPr>
        <rFont val="Arial Narrow"/>
        <i/>
        <color theme="1"/>
        <sz val="10.0"/>
      </rPr>
      <t>Studies in Business and Economics</t>
    </r>
    <r>
      <rPr>
        <rFont val="Arial Narrow"/>
        <color theme="1"/>
        <sz val="10.0"/>
      </rPr>
      <t>, </t>
    </r>
    <r>
      <rPr>
        <rFont val="Arial Narrow"/>
        <i/>
        <color theme="1"/>
        <sz val="10.0"/>
      </rPr>
      <t>7</t>
    </r>
    <r>
      <rPr>
        <rFont val="Arial Narrow"/>
        <color theme="1"/>
        <sz val="10.0"/>
      </rPr>
      <t>(1), 56-61. 2012</t>
    </r>
  </si>
  <si>
    <r>
      <rPr>
        <rFont val="Arial Narrow"/>
        <color theme="1"/>
        <sz val="10.0"/>
      </rPr>
      <t>Nuseir, M. T., El Refae, G. A., Aljumah, A., Alshurideh, M., Urabi, S., &amp; Kurdi, B. A. (2023). Digital Marketing Strategies and the Impact on Customer Experience: A Systematic Review. </t>
    </r>
    <r>
      <rPr>
        <rFont val="Arial Narrow"/>
        <i/>
        <color theme="1"/>
        <sz val="10.0"/>
      </rPr>
      <t>The Effect of Information Technology on Business and Marketing Intelligence Systems</t>
    </r>
    <r>
      <rPr>
        <rFont val="Arial Narrow"/>
        <color theme="1"/>
        <sz val="10.0"/>
      </rPr>
      <t>, 21-44.</t>
    </r>
  </si>
  <si>
    <t>Bogoslov Ioana Andreea (Universitatea Lucian Blaga din Sibiu), Lungu Anca Elena (Universitatea Alexandru Ioan Cuza din Iași), Eduard Alexandru Stoica (Universitatea Lucian Blaga din Sibiu), Mircea Radu Georgescu (Universitatea Alexandru Ioan Cuza din Iași)</t>
  </si>
  <si>
    <t>From Decision to Survival—Shifting the Paradigm in Entrepreneurship during the COVID-19 Pandemic</t>
  </si>
  <si>
    <t>Lwesya, F., &amp; Mwakasangula, E. (2023). A scientometric analysis of entrepreneurship research in the age of COVID-19 pandemic. Future Business Journal, 9(1), 103.</t>
  </si>
  <si>
    <t>https://www.webofscience.com/wos/woscc/full-record/WOS:001118658400001</t>
  </si>
  <si>
    <t>Web of Science</t>
  </si>
  <si>
    <t>Ratten, V. (Ed.). (2023). Entrepreneurship Research: Developing New and Emerging Patterns in the Post COVID-19 Pandemic Era. Springer Nature.</t>
  </si>
  <si>
    <t>https://books.google.ro/books?hl=en&amp;lr=&amp;id=MnjSEAAAQBAJ&amp;oi=fnd&amp;pg=PP5&amp;ots=tggUtW35g9&amp;sig=qBbEWgkwQhfDbLUo4NcqaM4OHF0&amp;redir_esc=y#v=onepage&amp;q&amp;f=false</t>
  </si>
  <si>
    <t>Springer Nature</t>
  </si>
  <si>
    <t>Vasilev, J., Nikolaev, R., &amp; Milkova, T. (2023). Transport Task Models with Variable Supplier Availabilities. Logistics, 7(3), 45.</t>
  </si>
  <si>
    <t>https://www.webofscience.com/wos/woscc/full-record/WOS:001078201300001</t>
  </si>
  <si>
    <t>Laachach, A., Laaraj, N., &amp; Farissi, N. (2023). The effects of the COVID-19 pandemic on tourism entrepreneurial intention among university students: The role of entrepreneurship education. Industry and Higher Education, 09504222231189708.</t>
  </si>
  <si>
    <t>https://www.webofscience.com/wos/woscc/full-record/WOS:001044115200001</t>
  </si>
  <si>
    <t>Wardoyo, C., Narmaditya, B. S., Handayati, P., Fauzan, S., Prayitno, P. H., Sahid, S., &amp; Wibowo, A. (2023). Determinant factors of entrepreneurial ideation among university students: A systematic literature review. Heliyon, 9(6).</t>
  </si>
  <si>
    <t>https://www.webofscience.com/wos/woscc/full-record/WOS:001035359500001</t>
  </si>
  <si>
    <t>Filipeanu, D., Luca, F. A., Maha, L. G., Țarcă, V., &amp; Țigănaș, C. G. (2023). The nexus between digital skills' dynamics and employment in the pandemic context. Eastern Journal of European Studies, 14(2).</t>
  </si>
  <si>
    <t>https://www.webofscience.com/wos/woscc/full-record/WOS:001137028500002</t>
  </si>
  <si>
    <t>CEEOL, DOAJ, EBSCO, Google Academic, ProQuest, RePEc, SCOPUS, Web of Science - ESCI</t>
  </si>
  <si>
    <t>Yadav, U. S., Tripathi, R., Tripathi, M. A., Ghosal, I., Kumar, A., Mandal, M., &amp; Singh, A. (2023). Digital and innovative entrepreneurship in the Indian handicraft sector after the COVID-19 pandemic: challenges and opportunities. Journal of Innovation and Entrepreneurship, 12(1), 69.</t>
  </si>
  <si>
    <t>https://www.scopus.com/record/display.uri?eid=2-s2.0-85174165927&amp;origin=resultslist&amp;sort=plf-f&amp;cite=2-s2.0-85111115948&amp;src=s&amp;imp=t&amp;sid=f3747962873103efc786d867440193f5&amp;sot=cite&amp;sdt=a&amp;sl=0&amp;relpos=0&amp;citeCnt=0&amp;searchTerm=</t>
  </si>
  <si>
    <t>Nungsari, M., Ni Shi Wong, D., Wei, C. J., Kirjane, N., Yee, C. S., Flanders, S., &amp; Shian, P. Y. (2023). Perceptions of Entrepreneurship and Online Learning During the Coronavirus-2019 (COVID-19) Pandemic. Entrepreneurship Education and Pedagogy, 6(4), 665-695.</t>
  </si>
  <si>
    <t>https://www.scopus.com/record/display.uri?eid=2-s2.0-85170435662&amp;origin=resultslist&amp;sort=plf-f&amp;cite=2-s2.0-85111115948&amp;src=s&amp;imp=t&amp;sid=f3747962873103efc786d867440193f5&amp;sot=cite&amp;sdt=a&amp;sl=0&amp;relpos=1&amp;citeCnt=1&amp;searchTerm=</t>
  </si>
  <si>
    <t>Youssef, S., Ramadan, M., Baydoun, H., Zakhem, N. B., Tahan, S., Diab, M. B., ... &amp; Yassine, D. (2023). Entrepreneurial Intentions in Crisis: Shaping Through the Triad of Influence-Government, Education, and Environment. Journal of Law and Sustainable Development, 11(6), e890-e890.</t>
  </si>
  <si>
    <t>https://www.scopus.com/record/display.uri?eid=2-s2.0-85171885913&amp;origin=resultslist&amp;sort=plf-f&amp;cite=2-s2.0-85111115948&amp;src=s&amp;imp=t&amp;sid=f3747962873103efc786d867440193f5&amp;sot=cite&amp;sdt=a&amp;sl=0&amp;relpos=2&amp;citeCnt=0&amp;searchTerm=</t>
  </si>
  <si>
    <t>Galindo-Martín, M. Á., Castaño-Martínez, M. S., &amp; Méndez-Picazo, M. T. (2022, July). The Relationship Between Entrepreneurship and Economic Growth in the Pandemic Crisis. In International Conference on Applied Economics (pp. 711-725). Cham: Springer International Publishing.</t>
  </si>
  <si>
    <t>https://www.scopus.com/record/display.uri?eid=2-s2.0-85172251809&amp;origin=resultslist&amp;sort=plf-f&amp;cite=2-s2.0-85111115948&amp;src=s&amp;imp=t&amp;sid=f3747962873103efc786d867440193f5&amp;sot=cite&amp;sdt=a&amp;sl=0&amp;relpos=6&amp;citeCnt=0&amp;searchTerm=</t>
  </si>
  <si>
    <t>Varlamova, J., &amp; Kadochnikova, E. (2023). Modeling the Spatial Effects of Digital Data Economy on Regional Economic Growth: SAR, SEM and SAC Models. Mathematics, 11(16), 3516.</t>
  </si>
  <si>
    <t>https://www.webofscience.com/wos/woscc/full-record/WOS:001057107200001</t>
  </si>
  <si>
    <t>European Green Deal Impact on Entrepreneurship and Competition: A Free Market Approach</t>
  </si>
  <si>
    <t>Ravani, M., Georgiou, K., Tselempi, S., Monokrousos, N., &amp; Ntinas, G. K. (2023). Carbon Footprint of Greenhouse Production in EU—How Close Are We to Green Deal Goals?. Sustainability, 16(1), 191.</t>
  </si>
  <si>
    <t>https://www.scopus.com/record/display.uri?eid=2-s2.0-85181974938&amp;origin=resultslist&amp;sort=plf-f&amp;cite=2-s2.0-85181974938&amp;src=s&amp;imp=t&amp;sid=7fc1d9e9bcbb4c2daab85560da220fb8&amp;sot=cite&amp;sdt=a&amp;sl=0</t>
  </si>
  <si>
    <t>Kehayova-Stoycheva, M., &amp; Vasilev, J. (2023). Developing a Household Sustainable Consumption Index Calculator–Marketing and IT Dimensions. TEM Journal, 12(4), 2101.</t>
  </si>
  <si>
    <t>https://www.scopus.com/record/display.uri?eid=2-s2.0-85179450524&amp;origin=resultslist&amp;sort=plf-f&amp;cite=2-s2.0-85139908408&amp;src=s&amp;imp=t&amp;sid=423de0a5a54f863bf8f577b1853a4adb&amp;sot=cite&amp;sdt=a&amp;sl=0&amp;relpos=0&amp;citeCnt=0&amp;searchTerm=</t>
  </si>
  <si>
    <t>Taneja, S., &amp; Ozen, E. (2023). Impact of the European Green Deal (EDG) on the Agricultural Carbon (CO2) Emission in Turkey. International Journal of Sustainable Development &amp; Planning, 18(3).</t>
  </si>
  <si>
    <t>https://www.scopus.com/record/display.uri?eid=2-s2.0-85158903569&amp;origin=resultslist&amp;sort=plf-f&amp;cite=2-s2.0-85139908408&amp;src=s&amp;imp=t&amp;sid=423de0a5a54f863bf8f577b1853a4adb&amp;sot=cite&amp;sdt=a&amp;sl=0&amp;relpos=1&amp;citeCnt=9&amp;searchTerm=</t>
  </si>
  <si>
    <t>Managing Efficiency in Digital Transformation – EU Member States Performance during the COVID-19 Pandemic</t>
  </si>
  <si>
    <t>https://www.scopus.com/record/display.uri?eid=2-s2.0-85179450524&amp;origin=resultslist&amp;sort=plf-f&amp;cite=2-s2.0-85142884799&amp;src=s&amp;imp=t&amp;sid=f9b988a2fd5cc7c8d2faf70fb1572354&amp;sot=cite&amp;sdt=a&amp;sl=0&amp;relpos=0&amp;citeCnt=0&amp;searchTerm=</t>
  </si>
  <si>
    <t>Tîrnovanu, A. C., Năstase, M., Șișu, J. A., &amp; Mujaya, J. (2023). Digital Transformation during COVID-19 Pandemic–a Bibliometric Analysis. In Proceedings of the International Conference on Business Excellence (Vol. 17, No. 1, pp. 2070-2084).</t>
  </si>
  <si>
    <t>https://www.webofscience.com/wos/woscc/full-record/WOS:001031464500048</t>
  </si>
  <si>
    <t>https://www.scopus.com/record/display.uri?eid=2-s2.0-85172925302&amp;origin=resultslist&amp;sort=plf-f&amp;cite=2-s2.0-85142884799&amp;src=s&amp;imp=t&amp;sid=f9b988a2fd5cc7c8d2faf70fb1572354&amp;sot=cite&amp;sdt=a&amp;sl=0&amp;relpos=1&amp;citeCnt=0&amp;searchTerm=</t>
  </si>
  <si>
    <t>Mihu, C., Pitic, A. G., &amp; Bayraktar, D. (2023). Drivers of Digital Transformation and their Impact on Organizational Management. Studies in Business and Economics, 18(1), 149-170.</t>
  </si>
  <si>
    <t>https://www.scopus.com/record/display.uri?eid=2-s2.0-85159866168&amp;origin=resultslist&amp;sort=plf-f&amp;cite=2-s2.0-85142884799&amp;src=s&amp;imp=t&amp;sid=f9b988a2fd5cc7c8d2faf70fb1572354&amp;sot=cite&amp;sdt=a&amp;sl=0&amp;relpos=2&amp;citeCnt=0&amp;searchTerm=</t>
  </si>
  <si>
    <t>Bánhidi, Z., &amp; Dobos, I. (2023). A Data Envelopment Analysis model for ranking digital development in the countries of the European Union without explicit inputs and common weights analysis. Decision Analytics Journal, 6, 100167.</t>
  </si>
  <si>
    <t>https://www.scopus.com/record/display.uri?eid=2-s2.0-85147232131&amp;origin=resultslist&amp;sort=plf-f&amp;cite=2-s2.0-85142884799&amp;src=s&amp;imp=t&amp;sid=f9b988a2fd5cc7c8d2faf70fb1572354&amp;sot=cite&amp;sdt=a&amp;sl=0&amp;relpos=3&amp;citeCnt=2&amp;searchTerm=</t>
  </si>
  <si>
    <t>Pei, Y., Chen, H., Liu, Z., &amp; Hu, H. (2023). Does environmental regulation improve residents' health? Evidence from China. Frontiers in Public Health, 11, 973499.</t>
  </si>
  <si>
    <t>https://www.scopus.com/record/display.uri?eid=2-s2.0-85148658907&amp;origin=resultslist&amp;sort=plf-f&amp;cite=2-s2.0-85142884799&amp;src=s&amp;imp=t&amp;sid=f9b988a2fd5cc7c8d2faf70fb1572354&amp;sot=cite&amp;sdt=a&amp;sl=0&amp;relpos=4&amp;citeCnt=1&amp;searchTerm=</t>
  </si>
  <si>
    <t>Ivanová, E., &amp; Grmanová, E. (2023). DIGITAL TRANSFORMATION AND ICT SECTOR PERFORMANCE.</t>
  </si>
  <si>
    <t>https://www.scopus.com/record/display.uri?eid=2-s2.0-85147584329&amp;origin=resultslist&amp;sort=plf-f&amp;cite=2-s2.0-85142884799&amp;src=s&amp;imp=t&amp;sid=f9b988a2fd5cc7c8d2faf70fb1572354&amp;sot=cite&amp;sdt=a&amp;sl=0&amp;relpos=5&amp;citeCnt=1&amp;searchTerm=</t>
  </si>
  <si>
    <t>Bogoslov Ioana Andreea (Universitatea Lucian Blaga din Sibiu), Eduard Alexandru Stoica (Universitatea Lucian Blaga din Sibiu), Mircea Radu Georgescu (Universitatea Alexandru Ioan Cuza din Iași)</t>
  </si>
  <si>
    <t>The Labor Market in Relation to Digitalization—Perspectives on the European Union</t>
  </si>
  <si>
    <t>Stryzhak, O. (2023). Analysis of Labor Market Transformation in the Context of Industry 4.0. Studia Universitatis Vasile Goldiş, Arad-Seria Ştiinţe Economice, 33(4), 23-44.</t>
  </si>
  <si>
    <t>https://www.scopus.com/record/display.uri?eid=2-s2.0-85174686400&amp;origin=resultslist&amp;sort=plf-f&amp;cite=2-s2.0-85128897858&amp;src=s&amp;imp=t&amp;sid=939574b04c09ac71fa61b7df54c2c2ff&amp;sot=cite&amp;sdt=a&amp;sl=0&amp;relpos=0&amp;citeCnt=0&amp;searchTerm=</t>
  </si>
  <si>
    <t>Tokunova, A., Zvonar, V., Polozhentsev, D., Pavlova, V., &amp; Teres, Y. (2023). Economic consequences of artificial intelligence and labor automation: employment recovery, transformation of labor markets, and dynamics of social structure in the context of digital transformation. Economic Affairs, 68(04), 2035-2046.</t>
  </si>
  <si>
    <t>https://www.scopus.com/record/display.uri?eid=2-s2.0-85182920661&amp;origin=resultslist&amp;sort=plf-f&amp;src=s&amp;sid=d0df00f7db02215adf6b577969e54894&amp;sot=b&amp;sdt=b&amp;s=TITLE-ABS-KEY%28Economic+consequences+of+artificial+intelligence+and+labor+automation%3A+employment+recovery%2C+transformation+of+labor+markets%2C+and+dynamics+of+social+structure%29&amp;sl=80&amp;sessionSearchId=d0df00f7db02215adf6b577969e54894&amp;relpos=0</t>
  </si>
  <si>
    <t>Koç, P., &amp; Şahpaz, K. İ. (2023). Analysis of the causality relationship among digitalisation, unemployment rate, and divorce rates: a research on Türkiye. Sosyoekonomi, 31(56), 151-169.</t>
  </si>
  <si>
    <t>https://www.webofscience.com/wos/woscc/full-record/WOS:001008236600007</t>
  </si>
  <si>
    <t>Varlamova, J., &amp; Kadochnikova, E. (2023). Does Digitalization Boost Unemployment: Spatial Effects and COVID-19 Case. Industrial Engineering &amp; Management Systems, 22(3), 313-326.</t>
  </si>
  <si>
    <t>https://www.scopus.com/record/display.uri?eid=2-s2.0-85175802054&amp;origin=resultslist&amp;sort=plf-f&amp;cite=2-s2.0-85128897858&amp;src=s&amp;imp=t&amp;sid=939574b04c09ac71fa61b7df54c2c2ff&amp;sot=cite&amp;sdt=a&amp;sl=0&amp;relpos=1&amp;citeCnt=0&amp;searchTerm=</t>
  </si>
  <si>
    <t>Eduard Alexandru Stoica (Universitatea Lucian Blaga din Sibiu), Ioana Andreea Bogoslov (Universitatea Lucian Blaga din Sibiu)</t>
  </si>
  <si>
    <t>A Comprehensive Analysis Regarding DESI Country Progress for Romania Relative to the European Average Trend</t>
  </si>
  <si>
    <t>Marti, L., &amp; Puertas, R. (2023). Analysis of European competitiveness based on its innovative capacity and digitalization level. Technology in Society, 72, 102206.</t>
  </si>
  <si>
    <t>https://www.scopus.com/record/display.uri?eid=2-s2.0-85147194345&amp;origin=resultslist&amp;sort=plf-f&amp;cite=2-s2.0-85041135717&amp;src=s&amp;imp=t&amp;sid=7f2e5ac20f815dcc1c8672414d364ee4&amp;sot=cite&amp;sdt=a&amp;sl=0&amp;relpos=0&amp;citeCnt=8&amp;searchTerm=</t>
  </si>
  <si>
    <t>Masoura, M., &amp; Malefaki, S. (2023). Evolution of the Digital Economy and Society Index in the European Union: Α Socioeconomic Perspective. TalTech Journal of European Studies, 13(2), 177-203.</t>
  </si>
  <si>
    <t>https://www.webofscience.com/wos/woscc/full-record/WOS:001118924200001</t>
  </si>
  <si>
    <t>Nadoleanu, G., Staiculescu, A. R., Bran, E., &amp; Ghiocanu, S. C. (2023). Eastern Orthodoxy as a Resource of Ethics and Social Sustainability for the Challenges Faced by the Digital Transformation of Society. Revista Romaneasca Pentru Educatie Multidimensionala, 15(1), 107-124.</t>
  </si>
  <si>
    <t>https://www.webofscience.com/wos/woscc/full-record/WOS:000952669100007</t>
  </si>
  <si>
    <t>Web of Science (WOS); EBSCO; Google Scholar; ICI Journals Master List - Index Copernicus; Ideas RePeC; Econpapers; Socionet; CEEOL; Ulrich ProQuest; Cabell, Journalseek; Scipio; Philpapers;  KVK; WorldCat; CrossRef; J-GATE</t>
  </si>
  <si>
    <t>Jenčová, S., Vašaničová, P., &amp; Miškufová, M. (2023). Multidimensional Evaluation of EU and Slovakia in the Context of Digital Transformation. Central European Business Review, 12(1), 65-95.</t>
  </si>
  <si>
    <t>https://www.scopus.com/record/display.uri?eid=2-s2.0-85152123919&amp;origin=resultslist&amp;sort=plf-f&amp;cite=2-s2.0-85041135717&amp;src=s&amp;imp=t&amp;sid=7f2e5ac20f815dcc1c8672414d364ee4&amp;sot=cite&amp;sdt=a&amp;sl=0&amp;relpos=1&amp;citeCnt=1&amp;searchTerm=</t>
  </si>
  <si>
    <t>Bogoslov Ioana Andreea (Universitatea Lucian Blaga din Sibiu), Lungu Anca Elena (Universitatea Alexandru Ioan Cuza din Iași)</t>
  </si>
  <si>
    <t>Entrepreneurship in pandemic: how to succeed</t>
  </si>
  <si>
    <t>Abdallah, H., &amp; Moh'd Anwer, A. S. (2023). On the Interplay between the entrepreneurs' challenges and the business performance: empirical study and evidence from emerging economies. Management &amp; Sustainability: An Arab Review, (ahead-of-print).</t>
  </si>
  <si>
    <t>https://www.scopus.com/record/display.uri?eid=2-s2.0-85192163978&amp;origin=resultslist&amp;sort=plf-f&amp;src=s&amp;sid=3d6199a944104f155be43a5cb0586262&amp;sot=b&amp;sdt=b&amp;s=TITLE-ABS-KEY%28On+the+Interplay+between+the+entrepreneurs%27+challenges+and+the+business+performance%3A+empirical+study+and+evidence+from+emerging+economies%29&amp;sl=152&amp;sessionSearchId=3d6199a944104f155be43a5cb0586262&amp;relpos=0</t>
  </si>
  <si>
    <t>Bogoslov Ioana Andreea (Universitatea Lucian Blaga din Sibiu), Mircea Radu Georgescu (Universitatea Alexandru Ioan Cuza din Iași)</t>
  </si>
  <si>
    <t>IMPORTANCE AND OPPORTUNITIES OF SENTIMENT ANALYSIS IN DEVELOPING E-LEARNING SYSTEMS THROUGH SOCIAL MEDIA</t>
  </si>
  <si>
    <t>Ahmad, K., Iqbal, W., El-Hassan, A., Qadir, J., Benhaddou, D., Ayyash, M., &amp; Al-Fuqaha, A. (2023). Data-driven artificial intelligence in education: A comprehensive review. IEEE Transactions on Learning Technologies.</t>
  </si>
  <si>
    <t>https://www.webofscience.com/wos/woscc/full-record/WOS:001141545900045</t>
  </si>
  <si>
    <t>Mathilde, Yousefi, and Stéphanie Fleck. "Embodying emotional presence through a tangible interface in a hybrid collaborative learning situation: state of the art." In Adjunct Proceedings of the 34th Conference on l'Interaction Humain-Machine, pp. 1-9. 2023.</t>
  </si>
  <si>
    <t>https://www.scopus.com/record/display.uri?eid=2-s2.0-85170842672&amp;origin=resultslist&amp;sort=plf-f&amp;src=s&amp;sid=3d6199a944104f155be43a5cb0586262&amp;sot=b&amp;sdt=b&amp;s=TITLE-ABS-KEY%28Embodying+emotional+presence+through+a+tangible+interface+in+a+hybrid+collaborative+learning+situation%3A+state+of+the+art%29&amp;sl=152&amp;sessionSearchId=3d6199a944104f155be43a5cb0586262&amp;relpos=0</t>
  </si>
  <si>
    <t>Srivastava, P. K., Roy, S., &amp; Pranav, P. (2023, December). A review of sentiment analysis of educational sector stakeholders. In AIP Conference Proceedings (Vol. 2981, No. 1). AIP Publishing.</t>
  </si>
  <si>
    <t>https://www.scopus.com/record/display.uri?eid=2-s2.0-85180593873&amp;origin=resultslist&amp;sort=plf-f&amp;src=s&amp;sid=d0df00f7db02215adf6b577969e54894&amp;sot=b&amp;sdt=b&amp;s=TITLE-ABS-KEY%28A+review+of+sentiment+analysis+of+educational+sector+stakeholders%29&amp;sl=80&amp;sessionSearchId=d0df00f7db02215adf6b577969e54894&amp;relpos=0</t>
  </si>
  <si>
    <t>Cantemir Mihu (Universitatea Lucian Blaga din Sibiu), Bogoslov Ioana Andreea (Universitatea Lucian Blaga din Sibiu), Lungu Anca Elena (Universitatea Alexandru Ioan Cuza din Iași)</t>
  </si>
  <si>
    <t>THE IMPACT OF DIGITAL TRANSFORMATION ON BUSINESS MANAGEMENT</t>
  </si>
  <si>
    <t>Panța, N., &amp; Popescu, N. E. (2023). Charting the Course of AI in Business Sustainability: A Bibliometric Analysis. Studies in Business and Economics, 18(3), 214-229.</t>
  </si>
  <si>
    <t>Bogoslov Ioana Andreea (Universitatea Lucian Blaga din Sibiu)</t>
  </si>
  <si>
    <t>Future Research Directions on Web-Based Educational Systems</t>
  </si>
  <si>
    <t>Antunes, A. L., Lopes, M., Barateiro, J., &amp; Cardoso, E. (2023). GELCO: Gamified Educational Learning Contents Ontology.</t>
  </si>
  <si>
    <t>https://www.scopus.com/record/display.uri?eid=2-s2.0-85187540120&amp;origin=resultslist&amp;sort=plf-f&amp;src=s&amp;sid=bd50f92a86c1f928a503b53b6974867a&amp;sot=b&amp;sdt=b&amp;s=TITLE-ABS-KEY%28GELCO%3A+Gamified+Educational+Learning+Contents+Ontology%29&amp;sl=69&amp;sessionSearchId=bd50f92a86c1f928a503b53b6974867a&amp;relpos=0</t>
  </si>
  <si>
    <t>Ioana Andreea Bogoslov (Universitatea Lucian Blaga din Sibiu), Eduard Alexandru Stoica (Universitatea Lucian Blaga din Sibiu)</t>
  </si>
  <si>
    <t>EUROPE'S STRUGGLE AND TRANSFORMATION IN AN ALMOST FULLY DIGITIZED WORLD.</t>
  </si>
  <si>
    <t>Yadav, U. S., Sood, K., Tripathi, R., Grima, S., &amp; Yadav, N. (2023). Entrepreneurship in India's handicraft industry with the support of digital technology and innovation during natural calamities.</t>
  </si>
  <si>
    <t>https://www.scopus.com/record/display.uri?eid=2-s2.0-85164286373&amp;origin=resultslist&amp;sort=plf-f&amp;src=s&amp;sid=3ec8e1be68ca564cb52572affb0e5ea8&amp;sot=b&amp;sdt=b&amp;s=TITLE-ABS-KEY%28Entrepreneurship+in+India%27s+handicraft+industry+with+the+support+of+digital+technology+and+innovation+during+natural+calamities%29&amp;sl=114&amp;sessionSearchId=3ec8e1be68ca564cb52572affb0e5ea8&amp;relpos=0</t>
  </si>
  <si>
    <t>Kumar, T. B. J., Rathakrishnan, T., Feranita, F., &amp; Yi, Y. J. (2023). Adversity Breeds Innovation: The Essential Role of Necessity-Preneurs in the COVID-19 Era. In Entrepreneurship Research: Developing New and Emerging Patterns in the Post COVID-19 Pandemic Era (pp. 1-18). Singapore: Springer Nature Singapore.</t>
  </si>
  <si>
    <t>https://link.springer.com/chapter/10.1007/978-981-99-4452-1_1</t>
  </si>
  <si>
    <t>FACING THE NEW LEARNING NORMALITY-EUROPE AT A GLANCE IN THE CONTEXT OF CORONAVIRUS PANDEMIC.</t>
  </si>
  <si>
    <t>Das, N. (2023). Digital education as an integral part of a smart and intelligent city: a short review. Digital learning based education: transcending physical barriers, 81-96.</t>
  </si>
  <si>
    <t>https://link.springer.com/chapter/10.1007/978-981-19-8967-4_5</t>
  </si>
  <si>
    <t>Eduard Alexandru Stoica (Universitatea Lucian Blaga din Sibiu), Ioana Andreea Bogoslov (Universitatea Lucian Blaga din Sibiu), Razvan Serbu (Universitatea Lucian Blaga din Sibiu)</t>
  </si>
  <si>
    <t>Scientific  research perspectives on the  relationship between FinTech and education</t>
  </si>
  <si>
    <t>Aleksandra Penjišević, Zorana Nikitović, Borko SOMBORAC, Carmine D'Arconte (2023), GUIDING PRINCIPLES FOR FOSTERING ECONOMIC GROWTH IN PRIVATE SECONDARY SCHOOLS ILLUSTRATION THROUGH THE BUSINESS MODEL GENERATION, International Review Belgrade</t>
  </si>
  <si>
    <t>https://www.webofscience.com/wos/woscc/full-record/WOS:001166805700007</t>
  </si>
  <si>
    <t>Europe’s Struggle and Transformation in an Almost Fully Digitized World</t>
  </si>
  <si>
    <t>Masoura Melpomeni, Malefaki Sonia, Evolution of the Digital Economy and Society Index in the European Union: Α Socioeconomic Perspective, TALTECH JOURNAL OF EUROPEAN STUDIES</t>
  </si>
  <si>
    <t>https://www.scopus.com/record/display.uri?eid=2-s2.0-85185304760&amp;origin=resultslist&amp;sort=plf-f&amp;src=s&amp;sid=660b9c1069f8436a8d3e9f5c1054ca42&amp;sot=b&amp;sdt=b&amp;s=TITLE-ABS-KEY%28Evolution+of+the+Digital+Economy+and+Society+Index+in+the+European+Union%3A+%CE%91+Socioeconomic+Perspective%29&amp;sl=94&amp;sessionSearchId=660b9c1069f8436a8d3e9f5c1054ca42&amp;relpos=0</t>
  </si>
  <si>
    <t>Mihaiu DM, Șerban R-A, Opreana A, Țichindelean M, Brătian V, Barbu L. (ULBS)</t>
  </si>
  <si>
    <t>The Impact of Mergers and Acquisitions and Sustainability on Company Performance in the Pharmaceutical Sector. Sustainability. 2021; 13(12):6525. https://doi.org/10.3390/su13126525</t>
  </si>
  <si>
    <t>Saha, K., Yarnall, M., Paladini, S. (2023). Sustainable practices in the animal health industry: A stakeholder-based view. Business Strategy and the Environment, 1–27. https://doi.org/10.1002/bse.3633 WOS:001132877500001</t>
  </si>
  <si>
    <t>https://www.webofscience.com/wos/woscc/full-record/WOS:001132877500001</t>
  </si>
  <si>
    <t>I Made Suidarma, Re Dream JS Jacko Remses (2023). Using mergers and acquisitions to increase stock returns in the banking sector: A case study on the Indonesian stock exchange, Asian Economic and Financial Review 13(12):1020-1029, DOI: 10.55493/5002.v13i12.4935</t>
  </si>
  <si>
    <t>https://www.scopus.com/record/display.uri?eid=2-s2.0-85182359484&amp;origin=resultslist&amp;sort=plf-f&amp;src=s&amp;sid=aff25d984bded949b3b40995fc314b79&amp;sot=b&amp;sdt=b&amp;s=DOI%2810.55493%2F5002.v13i12.4935%29&amp;sl=36&amp;sessionSearchId=aff25d984bded949b3b40995fc314b79&amp;relpos=0</t>
  </si>
  <si>
    <t>Mârza Bogdan (Univ. Lucian Blaga Sibiu), Bratu Renate (Univ. Lucian Blaga Sibiu), Șerbu Răzvan (Univ. Lucian Blaga Sibiu), Stan Sebastian (AFT Sibiu), Oprean Camelia Stan (Univ. Lucian Blaga Sibiu)</t>
  </si>
  <si>
    <t>Applying AHP and fuzzy AHP management methods to assess the level of financial and digital inclusio</t>
  </si>
  <si>
    <t>Wang, LH Dong, MP - An Entropy Weight-TOPSIS Based Method for e-Commerce Logistics Service Quality Evaluation, TEHNICKI VJESNIK-TECHNICAL GAZETTE</t>
  </si>
  <si>
    <t>https://www.webofscience.com/wos/woscc/full-record/WOS:001027296400030</t>
  </si>
  <si>
    <t>BRATU RENATE</t>
  </si>
  <si>
    <t>Zou, ZS, Liu, XD, Wang, M., Yang, XZ - Insight into digital finance and fintech: A bibliometric and content analysis, TECHNOLOGY IN SOCIETY</t>
  </si>
  <si>
    <t>https://www.webofscience.com/wos/woscc/full-record/WOS:000951486600001</t>
  </si>
  <si>
    <t>Bratu Renate (Univ. Lucian Blaga Sibiu)</t>
  </si>
  <si>
    <t>Contemporary Aspects of Financial - Banking Responsibility</t>
  </si>
  <si>
    <t>Stoica, EA, Bogoslov, IA, Serbu, RS - Scientific Research Perspectives on the Relationship Between Fintech and Education, INTERNATIONAL REVIEW</t>
  </si>
  <si>
    <t>Plopeanu Aurelian Petrus (Univ. Alexandru Ioan Cuza Iasi), Homocianu Daniela (Univ. Alexandru Ioan Cuza Iasi), Mihăilă Alin Adrian (Univ. Babeș Bolyai Cluj Napoca), Emil Crișan (Univ. Babeș Bolyai Cluj Napoca), Bodea Gabriela (Univ. Babeș Bolyai Cluj Napoca), Bratu Renate (Univ. Lucian Blaga Sibiu), Airinei Dinu (Univ. Alexandru Ioan Cuza Iasi)</t>
  </si>
  <si>
    <t>Exploring the Influence of Personal Motivations, Beliefs and Attitudes on Students' Post-Graduation Migration Intentions: Evidence from Three Major Romanian Universities</t>
  </si>
  <si>
    <t>Kulikov, L, Totskiy, D., Potapova, Y., Malenova, A., Malenov, A - Career orientations and migration attitudes of schoolchildren with different levels of giftedness - E3S WEB OF CONFERENCES</t>
  </si>
  <si>
    <t>https://www.scopus.com/record/display.uri?eid=2-s2.0-85159420269&amp;origin=resultslist&amp;sort=plf-f&amp;cite=2-s2.0-85056001522&amp;src=s&amp;imp=t&amp;sid=b7d3960387dc5914135d308f669c2e26&amp;sot=cite&amp;sdt=a&amp;sl=0&amp;relpos=0&amp;citeCnt=0&amp;searchTerm=</t>
  </si>
  <si>
    <t>Bratu (Tanase) Renate (Univ. Lucian Blaga din Sibiu), Răzvan Șerbu (Univ. Lucian Blaga din Sibiu)</t>
  </si>
  <si>
    <t>Operational Risk and E-Banking</t>
  </si>
  <si>
    <t>Moch Panji Agung Saputra, Diah Chaerani Sukono Mazlynda Md. Yusuf - Reserve Fund Optimization Model for Digital Banking Transaction Risk with Extreme Value-at-Risk Constraints - MATHEMATICS 2023, 11(16), 3507</t>
  </si>
  <si>
    <t>https://www.mdpi.com/2227-7390/11/16/3507</t>
  </si>
  <si>
    <t>MDPI</t>
  </si>
  <si>
    <t>Neacsu, NA, Anton, CE, Baba, CM, Popescu, A. - Financial and Banking Education of Consumers in the Context of Sustainable Development Society</t>
  </si>
  <si>
    <t>https://www.mdpi.com/2071-1050/15/13/10052</t>
  </si>
  <si>
    <t>Abd. Rashid, Noorhaslinda Kulub, Mat Dalam, Anis, Husain, Zuhda,Mohamad, Zaleha - Big Five Personality Traits on Migration Intention Among Terengganu Graduates - Malaysian Journal of Consumer and Family Economics</t>
  </si>
  <si>
    <t>https://www.scopus.com/record/display.uri?eid=2-s2.0-85178941720&amp;origin=resultslist&amp;sort=plf-f&amp;cite=2-s2.0-85056001522&amp;src=s&amp;imp=t&amp;sid=b7d3960387dc5914135d308f669c2e26&amp;sot=cite&amp;sdt=a&amp;sl=0&amp;relpos=1&amp;citeCnt=0&amp;searchTerm=</t>
  </si>
  <si>
    <t xml:space="preserve">Global Financial Crisis and Reverberations on Capital Market, Romanian Economic and Business Review,  2010, Vol. 5, Issue 3, p. 226-235 </t>
  </si>
  <si>
    <t>Kammoun, M., Mrissa Bouden, H. (2023). Performance and diversification benefits of IPO-focused mutual funds. Journal of Financial Research, 46, 315–341. https://doi.org/10.1111/jfir.12323 WOS:000963072800001</t>
  </si>
  <si>
    <t>https://www.webofscience.com/wos/woscc/full-record/WOS:000963072800001</t>
  </si>
  <si>
    <t>Bunescu L., Comaniciu C. (ULBS)</t>
  </si>
  <si>
    <t>Tax elasticity analysis in Romania: 2001 - 2012”, 20th International Economic Conference – IECS 2013 “Post Crisis Economy: Challenges and Opportunities,  Procedia Economics and Finance , Volume 6, octombrie 2013, p. 609-614</t>
  </si>
  <si>
    <t>Afonso, W. (2023). Chapter 10: Foundations of government taxation and revenue management". In Research Handbook on Public Financial Management. Cheltenham, UK: Edward Elgar Publishing. https://doi.org/10.4337/9781800379718.00022</t>
  </si>
  <si>
    <t>https://www.elgaronline.com/edcollchap/book/9781800379718/book-part-9781800379718-22.xml</t>
  </si>
  <si>
    <t>Volum editură de prestigiu</t>
  </si>
  <si>
    <t>Analysis of correlation between tax revenues and other economic indicators in European Union Member States. Studies in Business and Economics, 2014,  9(1): 24–34.</t>
  </si>
  <si>
    <t>Camara, A. (2023). The Effect of Foreign Direct Investment on Tax Revenue. Comparative Economic Studies 65, 168–190. https://doi.org/10.1057/s41294-022-00195-2 WOS:000812601700001</t>
  </si>
  <si>
    <t>https://www.webofscience.com/wos/woscc/full-record/WOS:000812601700001</t>
  </si>
  <si>
    <t xml:space="preserve"> https://www.scopus.com/record/display.uri?eid=2-s2.0-85182359484&amp;origin=resultslist&amp;sort=plf-f&amp;src=s&amp;sid=aff25d984bded949b3b40995fc314b79&amp;sot=b&amp;sdt=b&amp;s=DOI%2810.55493%2F5002.v13i12.4935%29&amp;sl=36&amp;sessionSearchId=aff25d984bded949b3b40995fc314b79&amp;relpos=0</t>
  </si>
  <si>
    <t>Opreana A, Vinerean S, Mihaiu DM, Barbu L, Șerban R-A. (ULBS)</t>
  </si>
  <si>
    <t>Fuzzy Analytic Network Process with Principal Component Analysis to Establish a Bank Performance Model under the Assumption of Country Risk. Mathematics. 2023. 11(14):3257. https://doi.org/10.3390/math11143257</t>
  </si>
  <si>
    <t>Aungkulanon, P.; Atthirawong, W.; Sangmanee, W.; Luangpaiboon, P. (2023). Fuzzy Techniques and Adjusted Mixture Design-Based Scenario Analysis in the CLMV (Cambodia, Lao PDR, Myanmar and Vietnam) Subregion for Multi-Criteria Decision Making in the Apparel Industry. Mathematics, 11, 4743. https://doi.org/10.3390/math11234743 WOS:001116341400001</t>
  </si>
  <si>
    <t>https://www.webofscience.com/wos/woscc/full-record/WOS:001116341400001</t>
  </si>
  <si>
    <t>Bunescu Liliana (ULBS)     Comaniciu Carmen (ULBS)</t>
  </si>
  <si>
    <t>Analysis of correlation between tax revenues and other economic indicators in European Union Member States</t>
  </si>
  <si>
    <t>Camara, A. (2023). The effect of foreign direct investment on tax revenue. Comparative Economic Studies, 65(1), 168-190.</t>
  </si>
  <si>
    <t>https://1510qkhlr-y-https-www-webofscience-com.z.e-nformation.ro/wos/woscc/full-record/WOS:000812601700001</t>
  </si>
  <si>
    <t>COMANICIU CARMEN</t>
  </si>
  <si>
    <t xml:space="preserve">Tax elasticity analysis in Romania: 2001–2012, Procedia Economics and Finance, Published by Elsevier B.V
Volume 6, 2013
</t>
  </si>
  <si>
    <t>Afonso, W. (2023). Foundations of government taxation and revenue management. In Research Handbook on Public Financial Management (pp. 179-201). Edward Elgar Publishing.</t>
  </si>
  <si>
    <t>Edward Elgar Publishing</t>
  </si>
  <si>
    <t>Mihaiu Diana Marieta(ULB Sibiu), Opreana Alin(ULB Sibiu, Cristescu Marian Pompiliu(ULB Sibiu)</t>
  </si>
  <si>
    <r>
      <rPr>
        <rFont val="Arial Narrow"/>
        <color theme="1"/>
        <sz val="10.0"/>
      </rPr>
      <t xml:space="preserve">Peter Wanke, Fernando Rojas, Yong Tan, Jorge Moreira, </t>
    </r>
    <r>
      <rPr>
        <rFont val="Arial Narrow"/>
        <i/>
        <color theme="1"/>
        <sz val="10.0"/>
      </rPr>
      <t>Temporal dependence and bank efficiency drivers in OECD: A stochastic DEA-ratio approach based on generalized auto-regressive moving averages</t>
    </r>
    <r>
      <rPr>
        <rFont val="Arial Narrow"/>
        <color theme="1"/>
        <sz val="10.0"/>
      </rPr>
      <t>, Expert Systems with Applications</t>
    </r>
  </si>
  <si>
    <r>
      <rPr>
        <rFont val="Arial Narrow"/>
        <color theme="1"/>
        <sz val="10.0"/>
      </rPr>
      <t xml:space="preserve">Sandra Matos, Susana Jorge, Patrícia Moura e Sá, </t>
    </r>
    <r>
      <rPr>
        <rFont val="Arial Narrow"/>
        <i/>
        <color theme="1"/>
        <sz val="10.0"/>
      </rPr>
      <t>Measuring local public expenditure effectiveness using sustainable development goals</t>
    </r>
    <r>
      <rPr>
        <rFont val="Arial Narrow"/>
        <color theme="1"/>
        <sz val="10.0"/>
      </rPr>
      <t>, International Journal of Public Sector Management</t>
    </r>
  </si>
  <si>
    <r>
      <rPr>
        <rFont val="Arial Narrow"/>
        <color theme="1"/>
        <sz val="10.0"/>
      </rPr>
      <t xml:space="preserve">Siti Afiani Musyarofah, Alva Edy Tontowi, Nur Aini Masruroh, Budhi Sholeh Wibowo </t>
    </r>
    <r>
      <rPr>
        <rFont val="Arial Narrow"/>
        <i/>
        <color theme="1"/>
        <sz val="10.0"/>
      </rPr>
      <t>Developing supply chain readiness measurement tool for the manufacturing industrial estates</t>
    </r>
    <r>
      <rPr>
        <rFont val="Arial Narrow"/>
        <color theme="1"/>
        <sz val="10.0"/>
      </rPr>
      <t>, Journal of Open Innovation: Technology, Market, and Complexity</t>
    </r>
  </si>
  <si>
    <r>
      <rPr>
        <rFont val="Arial Narrow"/>
        <color theme="1"/>
        <sz val="10.0"/>
      </rPr>
      <t xml:space="preserve">Timothy Olaniyi Aluko, Paul Kibuuka, </t>
    </r>
    <r>
      <rPr>
        <rFont val="Arial Narrow"/>
        <i/>
        <color theme="1"/>
        <sz val="10.0"/>
      </rPr>
      <t>Effectiveness in the small enterprise state grant-funded programme performance – a balanced scorecard application</t>
    </r>
    <r>
      <rPr>
        <rFont val="Arial Narrow"/>
        <color theme="1"/>
        <sz val="10.0"/>
      </rPr>
      <t>, Development Southern Africa, Volume 40, 2023 - Issue 2</t>
    </r>
  </si>
  <si>
    <r>
      <rPr>
        <rFont val="Arial Narrow"/>
        <color theme="1"/>
        <sz val="10.0"/>
      </rPr>
      <t xml:space="preserve">Irman Firmansyah, Dedi Kusmayadi, </t>
    </r>
    <r>
      <rPr>
        <rFont val="Arial Narrow"/>
        <i/>
        <color theme="1"/>
        <sz val="10.0"/>
      </rPr>
      <t>ANALYSIS OF EFFICIENCY LEVEL OF ENERGY COMPANIES BEFORE AND DURING THE COVID-19 PANDEMIC</t>
    </r>
    <r>
      <rPr>
        <rFont val="Arial Narrow"/>
        <color theme="1"/>
        <sz val="10.0"/>
      </rPr>
      <t>, Journal of Southwest Jiaotong University, ISSN: 0258-2724</t>
    </r>
  </si>
  <si>
    <r>
      <rPr>
        <rFont val="Arial Narrow"/>
        <color theme="1"/>
        <sz val="10.0"/>
      </rPr>
      <t xml:space="preserve">Simona Alfiero &amp; Alfredo Esposito, </t>
    </r>
    <r>
      <rPr>
        <rFont val="Arial Narrow"/>
        <i/>
        <color theme="1"/>
        <sz val="10.0"/>
      </rPr>
      <t>Comparative Efficiency Studies</t>
    </r>
    <r>
      <rPr>
        <rFont val="Arial Narrow"/>
        <color theme="1"/>
        <sz val="10.0"/>
      </rPr>
      <t>, Global Encyclopedia of Public Administration, Public Policy, and Governance, Editor: Ali Farazmand, Springer Nature, pp: 2036–2039</t>
    </r>
  </si>
  <si>
    <t>Martin F.M., Ciovica L., Cristescu Marian Pompiliu(ULB Sibiu)</t>
  </si>
  <si>
    <t>Implication of Human Capital in the Development of SMEs through the ICT Adoption</t>
  </si>
  <si>
    <r>
      <rPr>
        <rFont val="Arial Narrow"/>
        <color theme="1"/>
        <sz val="10.0"/>
      </rPr>
      <t xml:space="preserve">Qiong Xu, Xin Li, Fei Guo, </t>
    </r>
    <r>
      <rPr>
        <rFont val="Arial Narrow"/>
        <i/>
        <color theme="1"/>
        <sz val="10.0"/>
      </rPr>
      <t>Digital transformation and environmental performance: Evidence from Chinese resource-based enterprises</t>
    </r>
    <r>
      <rPr>
        <rFont val="Arial Narrow"/>
        <color theme="1"/>
        <sz val="10.0"/>
      </rPr>
      <t>, CORPORATE SOCIAL RESPONSIBILITY AND ENVIRONMENTAL MANAGEMENT, Volume 30, Issue 4, Page: 1816-1840,DOI: 10.1002/csr.2457, Published, JUL 2023</t>
    </r>
  </si>
  <si>
    <t>https://www.webofscience.com/wos/woscc/full-record/WOS:000932461100001</t>
  </si>
  <si>
    <r>
      <rPr>
        <rFont val="Arial Narrow"/>
        <color theme="1"/>
        <sz val="10.0"/>
      </rPr>
      <t xml:space="preserve">Huanyu Cui, Yuequn Cao, Chi Zhang, </t>
    </r>
    <r>
      <rPr>
        <rFont val="Arial Narrow"/>
        <i/>
        <color theme="1"/>
        <sz val="10.0"/>
      </rPr>
      <t>Assessing the digital economy and its effect on carbon performance:
the case of China</t>
    </r>
    <r>
      <rPr>
        <rFont val="Arial Narrow"/>
        <color theme="1"/>
        <sz val="10.0"/>
      </rPr>
      <t>, Environmental Science and Pollution Research (2023), Volume 30, Issue 29, Page: 73299-73320, DOI10.1007/s11356-023-26825-5, Published: JUN 2023</t>
    </r>
  </si>
  <si>
    <t>https://www.webofscience.com/wos/woscc/full-record/WOS:000988611300002</t>
  </si>
  <si>
    <r>
      <rPr>
        <rFont val="Arial Narrow"/>
        <color theme="1"/>
        <sz val="10.0"/>
      </rPr>
      <t xml:space="preserve">Xu, Q (Xu, Qiong), Li, X (Li, Xin), Dong, Y (Dong, Yu), Guo, F (Guo, Fei), </t>
    </r>
    <r>
      <rPr>
        <rFont val="Arial Narrow"/>
        <i/>
        <color theme="1"/>
        <sz val="10.0"/>
      </rPr>
      <t>Digitization and green innovation: how does digitization affect enterprises' green technology innovation?</t>
    </r>
    <r>
      <rPr>
        <rFont val="Arial Narrow"/>
        <color theme="1"/>
        <sz val="10.0"/>
      </rPr>
      <t>, JOURNAL OF ENVIRONMENTAL PLANNING AND MANAGEMENT, DOI: 10.1080/09640568.2023.2285729, Early Access: NOV 2023, Indexed
2023-12-17</t>
    </r>
  </si>
  <si>
    <t>https://www.webofscience.com/wos/woscc/full-record/WOS:001114760800001</t>
  </si>
  <si>
    <r>
      <rPr>
        <rFont val="Arial Narrow"/>
        <color theme="1"/>
        <sz val="10.0"/>
      </rPr>
      <t xml:space="preserve">Yu Cheng Lin, Sang Do Park, </t>
    </r>
    <r>
      <rPr>
        <rFont val="Arial Narrow"/>
        <i/>
        <color theme="1"/>
        <sz val="10.0"/>
      </rPr>
      <t>Effects of FDI, External Trade, and Human Capital of the ICT Industry on Sustainable Development in Taiwan</t>
    </r>
    <r>
      <rPr>
        <rFont val="Arial Narrow"/>
        <color theme="1"/>
        <sz val="10.0"/>
      </rPr>
      <t>, Sustainable Development in Taiwan, Sustainability 2023, 15, 11467, https://doi.org/10.3390/su151411467</t>
    </r>
  </si>
  <si>
    <t>https://www.webofscience.com/wos/woscc/full-record/WOS:001036445500001</t>
  </si>
  <si>
    <r>
      <rPr>
        <rFont val="Arial Narrow"/>
        <color theme="1"/>
        <sz val="10.0"/>
      </rPr>
      <t xml:space="preserve">Eller, R (Eller, Robert, Kronenberg, C (Kronenberg, Christopher, Peters, M (Peters, Mike), </t>
    </r>
    <r>
      <rPr>
        <rFont val="Arial Narrow"/>
        <i/>
        <color theme="1"/>
        <sz val="10.0"/>
      </rPr>
      <t>EDigital transformation in small and medium-sized enterprises: business model innovation and information technology adoption - the case of Austria</t>
    </r>
    <r>
      <rPr>
        <rFont val="Arial Narrow"/>
        <color theme="1"/>
        <sz val="10.0"/>
      </rPr>
      <t>, INTERNATIONAL JOURNAL OF ENTREPRENEURSHIP &amp; SMALL BUSINESS,
Volume 48, Issue 3, pp: 318–342, DOI:10.1504/IJESB.2023.129294, Published 2023, Indexed 2024-05-15</t>
    </r>
  </si>
  <si>
    <t>https://www.webofscience.com/wos/woscc/full-record/WOS:001215681600001</t>
  </si>
  <si>
    <r>
      <rPr>
        <rFont val="Arial Narrow"/>
        <color theme="1"/>
        <sz val="10.0"/>
      </rPr>
      <t xml:space="preserve">Xu YB (Xu, Yubing), Li CX (Li, Cuixia), Wang XY (Wang, Xinyao), Wang JJ (Wang, Jingjing), </t>
    </r>
    <r>
      <rPr>
        <rFont val="Arial Narrow"/>
        <i/>
        <color theme="1"/>
        <sz val="10.0"/>
      </rPr>
      <t>Digitalization, resource misallocation and low-carbon agricultural production: evidence from China</t>
    </r>
    <r>
      <rPr>
        <rFont val="Arial Narrow"/>
        <color theme="1"/>
        <sz val="10.0"/>
      </rPr>
      <t>, FRONTIERS IN ENVIRONMENTAL SCIENCE, Volume 11, DOI:10.3389/fenvs.2023.1117086, Article Number
1117086, Published APR 13 2023, Indexed 2023-05-12</t>
    </r>
  </si>
  <si>
    <t>https://www.webofscience.com/wos/woscc/full-record/WOS:000979664000001</t>
  </si>
  <si>
    <r>
      <rPr>
        <rFont val="Arial Narrow"/>
        <color theme="1"/>
        <sz val="10.0"/>
      </rPr>
      <t xml:space="preserve">Jencová, S (Jencova, Sylvia), Vasanicová, P (Vasanicova, Petra), Miskufová, M (Miskufova, Marta), </t>
    </r>
    <r>
      <rPr>
        <rFont val="Arial Narrow"/>
        <i/>
        <color theme="1"/>
        <sz val="10.0"/>
      </rPr>
      <t>MULTIDIMENSIONAL EVALUATION OF EU AND SLOVAKIA IN THE CONTEXT OF DIGITAL TRANSFORMATION USING DIGITAL ECONOMY AND SOCIETY INDEX</t>
    </r>
    <r>
      <rPr>
        <rFont val="Arial Narrow"/>
        <color theme="1"/>
        <sz val="10.0"/>
      </rPr>
      <t>, CENTRAL EUROPEAN BUSINESS REVIEW, Volume 12, Issue 1, Page: 65-95, DOI:10.18267/j.cebr.313,
Published 2023, Indexed
2023-05-26</t>
    </r>
  </si>
  <si>
    <t>https://www.webofscience.com/wos/woscc/full-record/WOS:000959631400003</t>
  </si>
  <si>
    <t>Ceptureanu, S.I., Ceptureanu, E.G., Cristescu M.P-ULB Sibiu, Dhesi G*</t>
  </si>
  <si>
    <t>Analysis of social media impact on opportunity recognition. A social networks and entrepreneurial alertness mixed approach</t>
  </si>
  <si>
    <r>
      <rPr>
        <rFont val="Arial Narrow"/>
        <color theme="1"/>
        <sz val="10.0"/>
      </rPr>
      <t xml:space="preserve">Araujo Clécio Falcão, Karami Masoud,
Tang Jintong, Roldan Lucas Bonacina,
dos Santos Julia Aita, </t>
    </r>
    <r>
      <rPr>
        <rFont val="Arial Narrow"/>
        <i/>
        <color theme="1"/>
        <sz val="10.0"/>
      </rPr>
      <t>Entrepreneurial alertness: A meta-analysis and empirical review</t>
    </r>
    <r>
      <rPr>
        <rFont val="Arial Narrow"/>
        <color theme="1"/>
        <sz val="10.0"/>
      </rPr>
      <t>, Journal of Business Venturing Insights, Volume 19, June 2023, Article number e00394</t>
    </r>
  </si>
  <si>
    <t>https://www.scopus.com/record/display.uri?eid=2-s2.0-85152912449&amp;origin=resultslist&amp;sort=plf-f&amp;src=s&amp;sid=7da4775dc15feed131e0109b27dc2963&amp;sot=b&amp;sdt=b&amp;s=TITLE%28Entrepreneurial+alertness%3A+A+meta-analysis+and+empirical+review%29&amp;sl=70&amp;sessionSearchId=7da4775dc15feed131e0109b27dc2963&amp;relpos=0</t>
  </si>
  <si>
    <r>
      <rPr>
        <rFont val="Arial Narrow"/>
        <color theme="1"/>
        <sz val="10.0"/>
      </rPr>
      <t xml:space="preserve">Mehdi Tajpour, Elahe Hosseini, Vanessa Ratten, Behrooz Bahman-Zangi, Seydeh Mersedeh Soleymanian, </t>
    </r>
    <r>
      <rPr>
        <rFont val="Arial Narrow"/>
        <i/>
        <color theme="1"/>
        <sz val="10.0"/>
      </rPr>
      <t>The Role of Entrepreneurial Thinking Mediated by Social
Media on the Sustainability of Small and Medium-Sized
Enterprises in Iran</t>
    </r>
    <r>
      <rPr>
        <rFont val="Arial Narrow"/>
        <color theme="1"/>
        <sz val="10.0"/>
      </rPr>
      <t>, Sustainability
2023, Volume 15, Issue 5, DOI:10.3390/su1505451,
Article Number 4518, Published MAR 2023, Indexed 2023-03-30</t>
    </r>
  </si>
  <si>
    <t>https://www.webofscience.com/wos/woscc/full-record/WOS:000947394100001</t>
  </si>
  <si>
    <r>
      <rPr>
        <rFont val="Arial Narrow"/>
        <color theme="1"/>
        <sz val="10.0"/>
      </rPr>
      <t xml:space="preserve">Rasha Hammad, Rasha El Naggar, </t>
    </r>
    <r>
      <rPr>
        <rFont val="Arial Narrow"/>
        <i/>
        <color theme="1"/>
        <sz val="10.0"/>
      </rPr>
      <t>The Role of Digital Platforms in Women’s Entrepreneurial Opportunity Process: Does Online Social Capital Matter?</t>
    </r>
    <r>
      <rPr>
        <rFont val="Arial Narrow"/>
        <color theme="1"/>
        <sz val="10.0"/>
      </rPr>
      <t>, HUMAN BEHAVIOR AND EMERGING TECHNOLOGIES, Volume 2023, DOI:10.1155/2023/5357335, Article Number
5357335, Published
FEB 13 2023, Indexed
2023-03-20</t>
    </r>
  </si>
  <si>
    <t>https://www.webofscience.com/wos/woscc/full-record/WOS:000939354900001</t>
  </si>
  <si>
    <r>
      <rPr>
        <rFont val="Arial Narrow"/>
        <color theme="1"/>
        <sz val="10.0"/>
      </rPr>
      <t xml:space="preserve">Botella-Carrubi, D., 
Ulrich-Berenguer, K., 
Ribeiro Soriano, D.E., </t>
    </r>
    <r>
      <rPr>
        <rFont val="Arial Narrow"/>
        <i/>
        <color theme="1"/>
        <sz val="10.0"/>
      </rPr>
      <t>The Role of Digital Platforms in Women’s Entrepreneurial Opportunity Process: Does Online Social Capital Matter?</t>
    </r>
    <r>
      <rPr>
        <rFont val="Arial Narrow"/>
        <color theme="1"/>
        <sz val="10.0"/>
      </rPr>
      <t>, VENTURE CAPITAL, DOI:10.1080/13691066.2023.2240019, Early Access, JUL 2023, Indexed 2023-08-10</t>
    </r>
  </si>
  <si>
    <t>https://www.webofscience.com/wos/woscc/full-record/WOS:001036818200001</t>
  </si>
  <si>
    <r>
      <rPr>
        <rFont val="Arial Narrow"/>
        <color theme="1"/>
        <sz val="10.0"/>
      </rPr>
      <t xml:space="preserve">Nafukho, F.M., 
El Mansour, W., </t>
    </r>
    <r>
      <rPr>
        <rFont val="Arial Narrow"/>
        <i/>
        <color theme="1"/>
        <sz val="10.0"/>
      </rPr>
      <t>Factors determining entrepreneurial opportunity recognition and the significant role of education and training</t>
    </r>
    <r>
      <rPr>
        <rFont val="Arial Narrow"/>
        <color theme="1"/>
        <sz val="10.0"/>
      </rPr>
      <t>, EUROPEAN JOURNAL OF TRAINING AND DEVELOPMENT, DOI:10.1108/EJTD-04-2023-0054, Early Access,
DEC 2023, Indexed
2024-01-14</t>
    </r>
  </si>
  <si>
    <t>https://www.webofscience.com/wos/woscc/full-record/WOS:001133562300001</t>
  </si>
  <si>
    <r>
      <rPr>
        <rFont val="Arial Narrow"/>
        <color theme="1"/>
        <sz val="10.0"/>
      </rPr>
      <t xml:space="preserve">Giovanni Di Stefano, Stefano Ruggieri, Rubinia Celeste Bonfanti, Palmira Faraci, </t>
    </r>
    <r>
      <rPr>
        <rFont val="Arial Narrow"/>
        <i/>
        <color theme="1"/>
        <sz val="10.0"/>
      </rPr>
      <t>Entrepreneurship on Social Networking Sites: The Roles of
Attitude and Perceived Usefulness</t>
    </r>
    <r>
      <rPr>
        <rFont val="Arial Narrow"/>
        <color theme="1"/>
        <sz val="10.0"/>
      </rPr>
      <t>, BEHAVIORAL SCIENCES, Volume 13, Issue 4, DOI: 10.3390/bs13040323, Article Number 323, Published APR 2023, Indexed 2023-05-19</t>
    </r>
  </si>
  <si>
    <t>https://www.webofscience.com/wos/woscc/full-record/WOS:000977981400001</t>
  </si>
  <si>
    <r>
      <rPr>
        <rFont val="Arial Narrow"/>
        <color theme="1"/>
        <sz val="10.0"/>
      </rPr>
      <t xml:space="preserve">Rubinia Celeste Bonfanti, Francesco Tommasi, Andrea Ceschi, Riccardo Sartori, Stefano Ruggieri, </t>
    </r>
    <r>
      <rPr>
        <rFont val="Arial Narrow"/>
        <i/>
        <color theme="1"/>
        <sz val="10.0"/>
      </rPr>
      <t>The Antecedents of the Technology Acceptance Model in
Microentrepreneurs’ Intention to Use Social Networking Sites</t>
    </r>
    <r>
      <rPr>
        <rFont val="Arial Narrow"/>
        <color theme="1"/>
        <sz val="10.0"/>
      </rPr>
      <t>, EUROPEAN JOURNAL OF INVESTIGATION IN HEALTH PSYCHOLOGY AND EDUCATION, Volume 13, Issue 7, Page:1306-1317, DOI:10.3390/ejihpe13070096, Published JUL 2023,
Indexed 2023-08-10</t>
    </r>
  </si>
  <si>
    <t>https://www.webofscience.com/wos/woscc/full-record/WOS:001035049100001</t>
  </si>
  <si>
    <r>
      <rPr>
        <rFont val="Arial Narrow"/>
        <color theme="1"/>
        <sz val="10.0"/>
      </rPr>
      <t xml:space="preserve">Sawy A., 
Bögenhold D., </t>
    </r>
    <r>
      <rPr>
        <rFont val="Arial Narrow"/>
        <i/>
        <color theme="1"/>
        <sz val="10.0"/>
      </rPr>
      <t>Dark, darker, social media: dark side experiences, identity protection, and preventive strategies of micro entrepreneurs on social media</t>
    </r>
    <r>
      <rPr>
        <rFont val="Arial Narrow"/>
        <color theme="1"/>
        <sz val="10.0"/>
      </rPr>
      <t xml:space="preserve">, JOURNAL OF RESEARCH IN MARKETING AND ENTREPRENEURSHIP,Volume 25, Issue 2, Page: 223-252, DOI:10.1108/JRME-02-2022-0017, Published MAR 27 2023, Early Access
DEC 2022, Indexed 2022-12-16 </t>
    </r>
  </si>
  <si>
    <t>https://www.webofscience.com/wos/woscc/full-record/WOS:000893095300001</t>
  </si>
  <si>
    <r>
      <rPr>
        <rFont val="Arial Narrow"/>
        <color theme="1"/>
        <sz val="10.0"/>
      </rPr>
      <t xml:space="preserve">Sedita S.R., Lajçi, R., 
Blasi, S., </t>
    </r>
    <r>
      <rPr>
        <rFont val="Arial Narrow"/>
        <i/>
        <color theme="1"/>
        <sz val="10.0"/>
      </rPr>
      <t>FOUNDERS’ NETWORKING ABILITY AND THE INNOVATION INTENSITY OF NEW VENTURES: THE MEDIATION EFFECT OF COLLABORATION NETWORK</t>
    </r>
    <r>
      <rPr>
        <rFont val="Arial Narrow"/>
        <color theme="1"/>
        <sz val="10.0"/>
      </rPr>
      <t>, INTERNATIONAL JOURNAL OF INNOVATION MANAGEMENT, Volume 27, Issue 03, N04, DOI:10.1142/S1363919623500202, Article Number
2350020, Published MAY 2023, Indexed 2023-11-30</t>
    </r>
  </si>
  <si>
    <t>https://www.webofscience.com/wos/woscc/full-record/WOS:001097235700011</t>
  </si>
  <si>
    <r>
      <rPr>
        <rFont val="Arial Narrow"/>
        <color theme="1"/>
        <sz val="10.0"/>
      </rPr>
      <t xml:space="preserve">Isaic-Maniu, A (Isaic-Maniu, Alexandru), Dragan, IM (Dragan, Irina-Maria), Gogu, E (Gogu, Emilia), Constantin, F (Constantin, Florentina) , </t>
    </r>
    <r>
      <rPr>
        <rFont val="Arial Narrow"/>
        <i/>
        <color theme="1"/>
        <sz val="10.0"/>
      </rPr>
      <t>Alpha Distribution and the Economic Resilience System</t>
    </r>
    <r>
      <rPr>
        <rFont val="Arial Narrow"/>
        <color theme="1"/>
        <sz val="10.0"/>
      </rPr>
      <t>, ROMANIAN STATISTICAL REVIEW, Issue 3, Page:3-20, Published 2023, Indexed
2023-12-16</t>
    </r>
  </si>
  <si>
    <t>https://www.webofscience.com/wos/woscc/full-record/WOS:001110136100003</t>
  </si>
  <si>
    <t>Cristescu M.P-ULB Sibiu, RA Nerisanu, DA Mara, SV Oprea</t>
  </si>
  <si>
    <t>Using market news sentiment analysis for stock market prediction</t>
  </si>
  <si>
    <r>
      <rPr>
        <rFont val="Arial Narrow"/>
        <color theme="1"/>
        <sz val="10.0"/>
      </rPr>
      <t xml:space="preserve">Khan Z.A., Hussain T., Ullah A., Ullah W., Del Ser J., Muhammad K., Sajjad, M., Baik SW, </t>
    </r>
    <r>
      <rPr>
        <rFont val="Arial Narrow"/>
        <i/>
        <color theme="1"/>
        <sz val="10.0"/>
      </rPr>
      <t>Modelling Electricity Consumption During the COVID19 Pandemic: Datasets, Models, Results and a Research Agenda</t>
    </r>
    <r>
      <rPr>
        <rFont val="Arial Narrow"/>
        <color theme="1"/>
        <sz val="10.0"/>
      </rPr>
      <t>, ENERGY AND BUILDINGS, Volume 294, DOI:10.1016/j.enbuild.2023.113204, Article Number
113204, Published SEP 1 2023, Early Access
JUN 2023</t>
    </r>
  </si>
  <si>
    <t>https://www.webofscience.com/wos/woscc/full-record/WOS:001032389100001</t>
  </si>
  <si>
    <r>
      <rPr>
        <rFont val="Arial Narrow"/>
        <color theme="1"/>
        <sz val="10.0"/>
      </rPr>
      <t xml:space="preserve">ERIK-ROBERT KOVACS, LIVIU-ADRIAN COTFAS, CAMELIA DELCEA, MARGARETA-STELA FLORESCU, </t>
    </r>
    <r>
      <rPr>
        <rFont val="Arial Narrow"/>
        <i/>
        <color theme="1"/>
        <sz val="10.0"/>
      </rPr>
      <t>1000 Days of COVID-19: A Gender-Based
Long-Term Investigation Into Attitudes
With Regards to Vaccination</t>
    </r>
    <r>
      <rPr>
        <rFont val="Arial Narrow"/>
        <color theme="1"/>
        <sz val="10.0"/>
      </rPr>
      <t>, IEEE ACCESS, Volume 11, Page: 25351-25371, DOI:10.1109/ACCESS.2023.3254503, Published
2023, Indexed 2023-04-22</t>
    </r>
  </si>
  <si>
    <t>https://www.webofscience.com/wos/woscc/full-record/WOS:000953875800001</t>
  </si>
  <si>
    <r>
      <rPr>
        <rFont val="Arial Narrow"/>
        <color theme="1"/>
        <sz val="10.0"/>
      </rPr>
      <t xml:space="preserve">Liviu-Adrian Cotfas, Liliana Craciun, Camelia Delcea, Margareta Stela Florescu, Erik-Robert Kovacs, Anca Gabriela Molanescu, Mihai Orzan, </t>
    </r>
    <r>
      <rPr>
        <rFont val="Arial Narrow"/>
        <i/>
        <color theme="1"/>
        <sz val="10.0"/>
      </rPr>
      <t>Unveiling Vaccine Hesitancy on Twitter: Analyzing Trends and
Reasons during the Emergence of COVID-19 Delta and
Omicron Variants</t>
    </r>
    <r>
      <rPr>
        <rFont val="Arial Narrow"/>
        <color theme="1"/>
        <sz val="10.0"/>
      </rPr>
      <t>, Vaccines 2023, 11, 1381.
https://doi.org/10.3390/
vaccines11081381</t>
    </r>
  </si>
  <si>
    <t>https://www.webofscience.com/wos/woscc/full-record/WOS:001056799100001</t>
  </si>
  <si>
    <r>
      <rPr>
        <rFont val="Arial Narrow"/>
        <color theme="1"/>
        <sz val="10.0"/>
      </rPr>
      <t xml:space="preserve">Sarma S.L.V.V.D., 
Venkata Sekhar D., 
Murali G., </t>
    </r>
    <r>
      <rPr>
        <rFont val="Arial Narrow"/>
        <i/>
        <color theme="1"/>
        <sz val="10.0"/>
      </rPr>
      <t>Sentence Level Sentimental Analysis with Neural Network Using RSS News Feed on Stock Market Informations</t>
    </r>
    <r>
      <rPr>
        <rFont val="Arial Narrow"/>
        <color theme="1"/>
        <sz val="10.0"/>
      </rPr>
      <t>, SN Computer Science, Volume 4, Issue 5, September 2023, Article number 468</t>
    </r>
  </si>
  <si>
    <t>https://www.scopus.com/record/display.uri?eid=2-s2.0-85162908635&amp;origin=resultslist&amp;sort=plf-f&amp;src=s&amp;sid=c541e1b055dab3116c97388d6e568ba9&amp;sot=b&amp;sdt=b&amp;s=TITLE%28Sentence+Level+Sentimental+Analysis+with+Neural+Network+Using+RSS+News+Feed+on+Stock+Market+Informations%29&amp;sl=111&amp;sessionSearchId=c541e1b055dab3116c97388d6e568ba9&amp;relpos=0</t>
  </si>
  <si>
    <r>
      <rPr>
        <rFont val="Arial Narrow"/>
        <color theme="1"/>
        <sz val="10.0"/>
      </rPr>
      <t xml:space="preserve">Liviu-Adrian Cotfas, Camelia Delcea, Erik-Robert Kovacs, </t>
    </r>
    <r>
      <rPr>
        <rFont val="Arial Narrow"/>
        <i/>
        <color theme="1"/>
        <sz val="10.0"/>
      </rPr>
      <t>Measuring Gender: A Machine Learning Approach to Social Media Demographics and Author Profiling</t>
    </r>
    <r>
      <rPr>
        <rFont val="Arial Narrow"/>
        <color theme="1"/>
        <sz val="10.0"/>
      </rPr>
      <t>, COMPUTATIONAL COLLECTIVE INTELLIGENCE, ICCCI 2023, Volume 14162, Page:337-349, DOI:10.1007/978-3-031-41456-5_26, Book Series:
Lecture Notes in Artificial Intelligence, Published 2023</t>
    </r>
  </si>
  <si>
    <t>https://www.webofscience.com/wos/woscc/full-record/WOS:001162153100026</t>
  </si>
  <si>
    <r>
      <rPr>
        <rFont val="Arial Narrow"/>
        <color theme="1"/>
        <sz val="10.0"/>
      </rPr>
      <t xml:space="preserve">Akmaludheen, K.K., 
Pankaj, D.S., </t>
    </r>
    <r>
      <rPr>
        <rFont val="Arial Narrow"/>
        <i/>
        <color theme="1"/>
        <sz val="10.0"/>
      </rPr>
      <t>Forecasting the Market: A Survey of Techniques for Stock Market Prediction</t>
    </r>
    <r>
      <rPr>
        <rFont val="Arial Narrow"/>
        <color theme="1"/>
        <sz val="10.0"/>
      </rPr>
      <t>, 2023 International Conference on Control, Communication and Computing, ICCC 2023, Open Access 2023, 5th International Conference on Control, Communication and Computing, ICCC 2023, 19 May 2023-through 21 May 2023, Code: 190424</t>
    </r>
  </si>
  <si>
    <t>https://www.scopus.com/record/display.uri?eid=2-s2.0-85165202572&amp;origin=resultslist&amp;sort=plf-f&amp;src=s&amp;sid=fc891f175d8dbb6dd173de1163f21ebd&amp;sot=b&amp;sdt=b&amp;s=TITLE%28Forecasting+the+Market%3A+A+Survey+of+Techniques+for+Stock+Market+Prediction%29&amp;sl=81&amp;sessionSearchId=fc891f175d8dbb6dd173de1163f21ebd&amp;relpos=0</t>
  </si>
  <si>
    <r>
      <rPr>
        <rFont val="Arial Narrow"/>
        <color theme="1"/>
        <sz val="10.0"/>
      </rPr>
      <t xml:space="preserve">Karimova, L., Rakhmetulayeva, S., </t>
    </r>
    <r>
      <rPr>
        <rFont val="Arial Narrow"/>
        <i/>
        <color theme="1"/>
        <sz val="10.0"/>
      </rPr>
      <t>Application of the Algorithm for Analyzing Stock Prices Based on Sentiment Analysis</t>
    </r>
    <r>
      <rPr>
        <rFont val="Arial Narrow"/>
        <color theme="1"/>
        <sz val="10.0"/>
      </rPr>
      <t>, SIST 2023 - 2023 IEEE International Conference on Smart Information Systems and Technologies, ProceedingsPages 214 - 2202023 2023 IEEE International Conference on Smart Information Systems and Technologies, SIST 2023Astana4 May 2023through 6 May 2023Code 192082</t>
    </r>
  </si>
  <si>
    <t>https://www.scopus.com/record/display.uri?eid=2-s2.0-85172007306&amp;origin=resultslist&amp;sort=plf-f&amp;src=s&amp;sid=bd275db42cc7c2202eefb64ebc644c9c&amp;sot=b&amp;sdt=b&amp;s=TITLE%28Application+of+the+Algorithm+for+Analyzing+Stock+Prices+Based+on+Sentiment+Analysis%29&amp;sl=90&amp;sessionSearchId=bd275db42cc7c2202eefb64ebc644c9c&amp;relpos=0</t>
  </si>
  <si>
    <r>
      <rPr>
        <rFont val="Arial Narrow"/>
        <color theme="1"/>
        <sz val="10.0"/>
      </rPr>
      <t xml:space="preserve">Patel M., Jariwala K., 
Chattopadhyay C., </t>
    </r>
    <r>
      <rPr>
        <rFont val="Arial Narrow"/>
        <i/>
        <color theme="1"/>
        <sz val="10.0"/>
      </rPr>
      <t>Advancing Indian Stock Market Prediction with TRNet: A Graph Neural Network Model</t>
    </r>
    <r>
      <rPr>
        <rFont val="Arial Narrow"/>
        <color theme="1"/>
        <sz val="10.0"/>
      </rPr>
      <t>, Proceedings of IEEE International Conference on Modelling, Simulation and Intelligent Computing, MoSICom 2023Pages 173 - 1782023 2023 IEEE International Conference on Modelling, Simulation and Intelligent Computing, MoSICom 2023Dubai7 December 2023through 9 December 2023Code 198251</t>
    </r>
  </si>
  <si>
    <t>https://www.scopus.com/record/display.uri?eid=2-s2.0-85190119509&amp;origin=resultslist&amp;sort=plf-f&amp;src=s&amp;sid=df2111523b2c3c6ca7d1d85477b1a667&amp;sot=b&amp;sdt=b&amp;s=TITLE%28Advancing+Indian+Stock+Market+Prediction+with+TRNet%3A+A+Graph+Neural+Network+Model%29&amp;sl=88&amp;sessionSearchId=df2111523b2c3c6ca7d1d85477b1a667&amp;relpos=0</t>
  </si>
  <si>
    <t>Stoyanova, M.*, Vasilev, J.,*, Cristescu M.P-ULB Sibiu</t>
  </si>
  <si>
    <t>Big data in property management</t>
  </si>
  <si>
    <r>
      <rPr>
        <rFont val="Arial Narrow"/>
        <color theme="1"/>
        <sz val="10.0"/>
      </rPr>
      <t xml:space="preserve">Jordan Jordanov, Pavel Petrov, </t>
    </r>
    <r>
      <rPr>
        <rFont val="Arial Narrow"/>
        <i/>
        <color theme="1"/>
        <sz val="10.0"/>
      </rPr>
      <t>Domain Driven Design Approaches in Cloud Native Service Architecture</t>
    </r>
    <r>
      <rPr>
        <rFont val="Arial Narrow"/>
        <color theme="1"/>
        <sz val="10.0"/>
      </rPr>
      <t>, TEM Journal. Volume 12, Issue 4, pages 1985-1994, ISSN 2217-8309, DOI: 10.18421/TEM124-09, November 2023.</t>
    </r>
  </si>
  <si>
    <t>https://www.webofscience.com/wos/woscc/full-record/WOS:001111557300032</t>
  </si>
  <si>
    <t>Dogaru V., Brândaș C., Cristescu M.P-ULB Sibiu</t>
  </si>
  <si>
    <t xml:space="preserve"> An urban system optimization model based on CO2 sequestration index: A big data analytics approach</t>
  </si>
  <si>
    <r>
      <rPr>
        <rFont val="Arial Narrow"/>
        <color theme="1"/>
        <sz val="10.0"/>
      </rPr>
      <t xml:space="preserve">Maria Kehayova-Stoycheva, Julian Vasilev, </t>
    </r>
    <r>
      <rPr>
        <rFont val="Arial Narrow"/>
        <i/>
        <color theme="1"/>
        <sz val="10.0"/>
      </rPr>
      <t>Developing a Household Sustainable Consumption Index Calculator –  Marketing and IT Dimensions</t>
    </r>
    <r>
      <rPr>
        <rFont val="Arial Narrow"/>
        <color theme="1"/>
        <sz val="10.0"/>
      </rPr>
      <t>, TEM Journal. Volume 12, Issue 4, pages 2101-2111, ISSN 2217-8309, DOI: 10.18421/TEM124-21, November 2023</t>
    </r>
  </si>
  <si>
    <t>https://www.webofscience.com/wos/woscc/full-record/WOS:001111557300016</t>
  </si>
  <si>
    <r>
      <rPr>
        <rFont val="Arial Narrow"/>
        <color theme="1"/>
        <sz val="10.0"/>
      </rPr>
      <t xml:space="preserve">Izabela Rojek, Adam Mrozinski, Piotr Kotlarz, Marek Macko, Dariusz Mikołajewski, </t>
    </r>
    <r>
      <rPr>
        <rFont val="Arial Narrow"/>
        <i/>
        <color theme="1"/>
        <sz val="10.0"/>
      </rPr>
      <t>AI-Based Computational Model in Sustainable Transformation
of Energy Markets</t>
    </r>
    <r>
      <rPr>
        <rFont val="Arial Narrow"/>
        <color theme="1"/>
        <sz val="10.0"/>
      </rPr>
      <t>, Energies 2023, 16, 8059.
https://doi.org/10.3390/en16248059</t>
    </r>
  </si>
  <si>
    <t>https://www.webofscience.com/wos/woscc/full-record/WOS:001130821500001</t>
  </si>
  <si>
    <r>
      <rPr>
        <rFont val="Arial Narrow"/>
        <color theme="1"/>
        <sz val="10.0"/>
      </rPr>
      <t xml:space="preserve">Vasilev J., Nikolaev R., 
Milkova T., </t>
    </r>
    <r>
      <rPr>
        <rFont val="Arial Narrow"/>
        <i/>
        <color theme="1"/>
        <sz val="10.0"/>
      </rPr>
      <t xml:space="preserve">	
Transport Task Models with Variable Supplier Availabilities</t>
    </r>
    <r>
      <rPr>
        <rFont val="Arial Narrow"/>
        <color theme="1"/>
        <sz val="10.0"/>
      </rPr>
      <t>, Volume 7, Issue 3, DOI:10.3390/logistics7030045, Article Number 45, Published SEP 2023, Indexed:2023-10-16</t>
    </r>
  </si>
  <si>
    <r>
      <rPr>
        <rFont val="Arial Narrow"/>
        <color theme="1"/>
        <sz val="10.0"/>
      </rPr>
      <t>Pan C.-L., Hong Y., Du J., Peng Y., Zhang,</t>
    </r>
    <r>
      <rPr>
        <rFont val="Arial Narrow"/>
        <i/>
        <color theme="1"/>
        <sz val="10.0"/>
      </rPr>
      <t xml:space="preserve">	
Construction of carbon-neutral data governance framework in the context of big data</t>
    </r>
    <r>
      <rPr>
        <rFont val="Arial Narrow"/>
        <color theme="1"/>
        <sz val="10.0"/>
      </rPr>
      <t>,E3S Web of ConferencesOpen AccessVolume 3932 June 2023 Article number 020155th International Conference on Environmental Prevention and Pollution Control Technologies, EPPCT 2023Chengdu21 April 2023through 23 April 2023Code 189064</t>
    </r>
  </si>
  <si>
    <t>https://www.scopus.com/record/display.uri?eid=2-s2.0-85163609638&amp;origin=resultslist&amp;sort=plf-f&amp;src=s&amp;sid=00d544376a56f6f0b1b8dcea60263350&amp;sot=b&amp;sdt=b&amp;s=TITLE%28Construction+of+carbon-neutral+data+governance+framework+in+the+context+of+big+data%29&amp;sl=90&amp;sessionSearchId=00d544376a56f6f0b1b8dcea60263350&amp;relpos=0</t>
  </si>
  <si>
    <t>Martin F.M., Cristescu Marian Pompiliu(ULB Sibiu), Ciovica L.</t>
  </si>
  <si>
    <t>E-readiness of Romanian SMEs</t>
  </si>
  <si>
    <r>
      <rPr>
        <rFont val="Arial Narrow"/>
        <color theme="1"/>
        <sz val="10.0"/>
      </rPr>
      <t xml:space="preserve">Tandon, P.K., Shobhit, X., </t>
    </r>
    <r>
      <rPr>
        <rFont val="Arial Narrow"/>
        <i/>
        <color theme="1"/>
        <sz val="10.0"/>
      </rPr>
      <t>Mapping the digital entrepreneurial landscape of SMEs</t>
    </r>
    <r>
      <rPr>
        <rFont val="Arial Narrow"/>
        <color theme="1"/>
        <sz val="10.0"/>
      </rPr>
      <t>, Constructive Discontent in Execution: Creative Approaches to Technology and ManagementPages 31 - 5818 August 2023, eBook ISBN9781003314837</t>
    </r>
  </si>
  <si>
    <t>https://www.scopus.com/record/display.uri?eid=2-s2.0-85162226341&amp;origin=resultslist&amp;sort=plf-f&amp;src=s&amp;sid=779e91393d3beaf037c233b9e48e359b&amp;sot=b&amp;sdt=b&amp;s=TITLE%28Mapping+the+Digital+Entrepreneurial+Landscape+of+SMEs%29&amp;sl=60&amp;sessionSearchId=779e91393d3beaf037c233b9e48e359b&amp;relpos=0</t>
  </si>
  <si>
    <t>Cristescu Marian Pompiliu (ULB Sibiu), Nerișanu, R.A.</t>
  </si>
  <si>
    <t>Sustainable Development with Schumpeter Extended Endogenous Type of Innovation and Statistics in European Countries</t>
  </si>
  <si>
    <r>
      <rPr>
        <rFont val="Arial Narrow"/>
        <color theme="1"/>
        <sz val="10.0"/>
      </rPr>
      <t xml:space="preserve">Xuhua, H., Larbi-Siaw, O., Thompson, E.T., </t>
    </r>
    <r>
      <rPr>
        <rFont val="Arial Narrow"/>
        <i/>
        <color theme="1"/>
        <sz val="10.0"/>
      </rPr>
      <t>Diminishing returns or inverted U? The curvilinear relationship between eco-innovation and firms' sustainable business performance: the impact of market turbulence</t>
    </r>
    <r>
      <rPr>
        <rFont val="Arial Narrow"/>
        <color theme="1"/>
        <sz val="10.0"/>
      </rPr>
      <t xml:space="preserve">, Kybernetes, DOI10.1108/K-01-2023-0003, Early Access JUL 2023, Indexed 2023-08-06 </t>
    </r>
  </si>
  <si>
    <t>https://www.webofscience.com/wos/woscc/full-record/WOS:001032676400001</t>
  </si>
  <si>
    <r>
      <rPr>
        <rFont val="Arial Narrow"/>
        <color theme="1"/>
        <sz val="10.0"/>
      </rPr>
      <t xml:space="preserve">Vasilev, J., Iliev, I., </t>
    </r>
    <r>
      <rPr>
        <rFont val="Arial Narrow"/>
        <i/>
        <color theme="1"/>
        <sz val="10.0"/>
      </rPr>
      <t>Digital Competences, Dependencies Between Mental Indicators and Defensive Tactical Performance Indicators for Students Playing Basketball</t>
    </r>
    <r>
      <rPr>
        <rFont val="Arial Narrow"/>
        <color theme="1"/>
        <sz val="10.0"/>
      </rPr>
      <t>, TEM Journal
, 12(1), pp. 445–451, Volume 12, Issue 1, Page: 445-451, DOI10.18421/TEM121-54
Published FEB 2023, Indexed 2023-03-22</t>
    </r>
  </si>
  <si>
    <t>https://www.webofscience.com/wos/woscc/full-record/WOS:000942592300054</t>
  </si>
  <si>
    <t>Liviu Constantin Stoica, Cristescu Marian Pompiliu (ULB Sibiu), Ana-Maria Ramona Stancu</t>
  </si>
  <si>
    <t>Relationship between consumer behavior and marketing strategies</t>
  </si>
  <si>
    <r>
      <rPr>
        <rFont val="Arial Narrow"/>
        <color theme="1"/>
        <sz val="10.0"/>
      </rPr>
      <t xml:space="preserve">Mahmoud Alghizzawi, Audai Al-ameer, Mohammed Habes, Razaz Waheeb Attar, </t>
    </r>
    <r>
      <rPr>
        <rFont val="Arial Narrow"/>
        <i/>
        <color theme="1"/>
        <sz val="10.0"/>
      </rPr>
      <t>Social Media Marketing during COVID-19: Behaviors of Jordanian Users</t>
    </r>
    <r>
      <rPr>
        <rFont val="Arial Narrow"/>
        <color theme="1"/>
        <sz val="10.0"/>
      </rPr>
      <t>, Studies in Media and Communication Vol. 11, No. 3; 2023, Special Issue ISSN: 2325-8071   E-ISSN: 2325-808X Published by Redfame Publishing</t>
    </r>
  </si>
  <si>
    <t>https://www.scopus.com/record/display.uri?eid=2-s2.0-85168197723&amp;origin=resultslist&amp;sort=plf-f&amp;src=s&amp;sid=a588e3b60da6d9746c4a0b0b6aadce9e&amp;sot=b&amp;sdt=b&amp;s=TITLE-ABS-KEY%28Social+Media+Marketing+during+COVID-19%3A+Behaviors+of+Jordanian+Users%29&amp;sl=83&amp;sessionSearchId=a588e3b60da6d9746c4a0b0b6aadce9e&amp;relpos=0</t>
  </si>
  <si>
    <t>Ileanu, B. V., Ausloos, M.*, Herteliu, C., Cristescu Marian Pompiliu (ULB Sibiu)</t>
  </si>
  <si>
    <t>Intriguing behavior when testing the impact of quotation marks usage in Google search results</t>
  </si>
  <si>
    <r>
      <rPr>
        <rFont val="Arial Narrow"/>
        <color theme="1"/>
        <sz val="10.0"/>
      </rPr>
      <t xml:space="preserve">Arezzo, M.F., Cerqueti, R., </t>
    </r>
    <r>
      <rPr>
        <rFont val="Arial Narrow"/>
        <i/>
        <color theme="1"/>
        <sz val="10.0"/>
      </rPr>
      <t>A Benford's Law view of inspections’ reasonability</t>
    </r>
    <r>
      <rPr>
        <rFont val="Arial Narrow"/>
        <color theme="1"/>
        <sz val="10.0"/>
      </rPr>
      <t>, 	
Physica A: Statistical Mechanics and its Applications, 632, 129294, Volume632Part1
DOI10.1016/j.physa.2023.129294
Article Number
129294
Published
DEC 15 2023
Early Access
OCT 2023
Indexed
2023-12-06</t>
    </r>
  </si>
  <si>
    <t>https://www.webofscience.com/wos/woscc/full-record/WOS:001103690300001</t>
  </si>
  <si>
    <r>
      <rPr>
        <rFont val="Arial Narrow"/>
        <color theme="1"/>
        <sz val="10.0"/>
      </rPr>
      <t xml:space="preserve">Kehayova-Stoycheva, M., Vasilev, J., </t>
    </r>
    <r>
      <rPr>
        <rFont val="Arial Narrow"/>
        <i/>
        <color theme="1"/>
        <sz val="10.0"/>
      </rPr>
      <t>Developing a Household Sustainable Consumption Index Calculator – Marketing and IT Dimensions</t>
    </r>
    <r>
      <rPr>
        <rFont val="Arial Narrow"/>
        <color theme="1"/>
        <sz val="10.0"/>
      </rPr>
      <t>,TEM Journal
, 12(4), pp. 2101–2111, Volume12Issue4Page2101-2111
DOI10.18421/TEM124-21
Published
NOV 2023</t>
    </r>
  </si>
  <si>
    <r>
      <rPr>
        <rFont val="Arial Narrow"/>
        <color theme="1"/>
        <sz val="10.0"/>
      </rPr>
      <t xml:space="preserve">Vasilev, J., Iliev, I., </t>
    </r>
    <r>
      <rPr>
        <rFont val="Arial Narrow"/>
        <i/>
        <color theme="1"/>
        <sz val="10.0"/>
      </rPr>
      <t>Digital Competences, Dependencies Between Mental Indicators and Defensive Tactical Performance Indicators for Students Playing Basketball</t>
    </r>
    <r>
      <rPr>
        <rFont val="Arial Narrow"/>
        <color theme="1"/>
        <sz val="10.0"/>
      </rPr>
      <t>, TEM Journal
, 12(1), pp. 445–451, Volume 12, Issue 1, Page: 445-451, DOI10.18421/TEM121-54
Published FEB 2023, Indexed 2023-03-22</t>
    </r>
  </si>
  <si>
    <t>Cristescu Marian Pompiliu (ULB Sibiu)</t>
  </si>
  <si>
    <t>Using OLAP data cubes in business intelligence</t>
  </si>
  <si>
    <r>
      <rPr>
        <rFont val="Arial Narrow"/>
        <color theme="1"/>
        <sz val="10.0"/>
      </rPr>
      <t xml:space="preserve">Khrisat, D.A.,Darwazeh, S.S., </t>
    </r>
    <r>
      <rPr>
        <rFont val="Arial Narrow"/>
        <i/>
        <color theme="1"/>
        <sz val="10.0"/>
      </rPr>
      <t>The Impact of Business Intelligence on the Effectiveness of Decision Making at the Islamic International Arab Bank</t>
    </r>
    <r>
      <rPr>
        <rFont val="Arial Narrow"/>
        <color theme="1"/>
        <sz val="10.0"/>
      </rPr>
      <t>, Journal of Intelligence Studies in Business, 13(3), pp.71–90
2023</t>
    </r>
  </si>
  <si>
    <t>https://www.scopus.com/record/display.uri?eid=2-s2.0-85192958222&amp;origin=resultslist&amp;sort=plf-f&amp;src=s&amp;sid=1e7268195cb51fce58a195c1ec9186dd&amp;sot=b&amp;sdt=b&amp;s=TITLE-ABS-KEY%28The+Impact+of+Business+Intelligence+on+the+Effectiveness+of+Decision+Making+at+the+Islamic+International+Arab+Bank%29&amp;sl=129&amp;sessionSearchId=1e7268195cb51fce58a195c1ec9186dd&amp;relpos=0</t>
  </si>
  <si>
    <t>SV Oprea, A Bâra, AI Andreescu, Cristescu Marian Pompiliu (ULB Sibiu)</t>
  </si>
  <si>
    <t>Conceptual architecture of a blockchain solution for E-voting in elections at the university level</t>
  </si>
  <si>
    <r>
      <rPr>
        <rFont val="Arial Narrow"/>
        <color theme="1"/>
        <sz val="10.0"/>
      </rPr>
      <t xml:space="preserve">Mohammad Hajian Berenjestanaki , Hamid R. Barzegar, Nabil El Ioini, Claus Pahl, </t>
    </r>
    <r>
      <rPr>
        <rFont val="Arial Narrow"/>
        <i/>
        <color theme="1"/>
        <sz val="10.0"/>
      </rPr>
      <t>Blockchain-Based E-Voting Systems: A Technology Review</t>
    </r>
    <r>
      <rPr>
        <rFont val="Arial Narrow"/>
        <color theme="1"/>
        <sz val="10.0"/>
      </rPr>
      <t>, Electronics 13, 17.https://doi.org/10.3390/
electronics13010017</t>
    </r>
  </si>
  <si>
    <t>https://www.webofscience.com/wos/woscc/full-record/WOS:001139289600001</t>
  </si>
  <si>
    <r>
      <rPr>
        <rFont val="Arial Narrow"/>
        <color theme="1"/>
        <sz val="10.0"/>
      </rPr>
      <t xml:space="preserve">Gupta, Y.,Verma, R.,
Sharma, S.S.P.M.B., 
Kumar, I., </t>
    </r>
    <r>
      <rPr>
        <rFont val="Arial Narrow"/>
        <i/>
        <color theme="1"/>
        <sz val="10.0"/>
      </rPr>
      <t>An IoT Application Based Decentralized Electronic Voting System Using Blockchain</t>
    </r>
    <r>
      <rPr>
        <rFont val="Arial Narrow"/>
        <color theme="1"/>
        <sz val="10.0"/>
      </rPr>
      <t>, Lecture Notes of the Institute for Computer Sciences, Social-Informatics and Telecommunications Engineering, LNICSTVolume 537, Pages 148 - 1612024 4th EAI International Conference on Cognitive Computing and Cyber Physical Systems, IC4S 2023Bhimavaram4 August 2023through 6 August 2023Code 306529</t>
    </r>
  </si>
  <si>
    <t>https://www.scopus.com/record/display.uri?eid=2-s2.0-85182598356&amp;origin=resultslist&amp;sort=plf-f&amp;src=s&amp;sid=d8e90117bfb4b5631d552aac1a8496f9&amp;sot=b&amp;sdt=b&amp;s=TITLE-ABS-KEY%28An+IoT+Application+Based+Decentralized+Electronic+Voting+System+Using+Blockchain%29&amp;sl=95&amp;sessionSearchId=d8e90117bfb4b5631d552aac1a8496f9&amp;relpos=0</t>
  </si>
  <si>
    <t>Muntean M-UV Timișoara, Brândaș C-UV Timișoara, Cristescu Marian Pompiliu (ULB Sibiu), Mațiu D*</t>
  </si>
  <si>
    <t>IMPROVING CLOUD INTEGRATION USING DESIGN SCIENCE RESEARCH</t>
  </si>
  <si>
    <t xml:space="preserve">Zhuolin MEI, Jing YU, Jinzhou HUANG*, Bin WU, Zhiqiang ZHAO, Caicai ZHANG, Zongda WU, Enabling Access Control for Encrypted Multi-Dimensional Data in Cloud Computing
through Range Search, TEHNICKI VJESNIK-TECHNICAL GAZETTE, Volume 30, Issue 6, Page:1704-1716,
DOI10.17559/TV-20230415000536, Published
DEC 2023, Indexed
2023-11-27 </t>
  </si>
  <si>
    <t>https://www.webofscience.com/wos/woscc/full-record/WOS:001096963800003</t>
  </si>
  <si>
    <t>Haojue ZHANG, Yilin YUAN*, Xianwei XIN, Yanbo QU, Identity-Based Integrity Verification and Public Auditing Scheme in Cloud Storage System
Against Malicious Auditors, Tehnicki Vjesnik, Volume 30, Issue 2, Page:408-415, DOI10.17559/TV-20221216171505, Published 2023, Indexed 2023-03-18</t>
  </si>
  <si>
    <t>https://www.webofscience.com/wos/woscc/full-record/WOS:000939509100005</t>
  </si>
  <si>
    <t>Ramona, S. A. M., Cristescu Marian Pompiliu (ULB Sibiu), Stoyanova M.*</t>
  </si>
  <si>
    <t>Data Mining Algorithms for Knowledge Extraction</t>
  </si>
  <si>
    <r>
      <rPr>
        <rFont val="Arial Narrow"/>
        <color theme="1"/>
        <sz val="10.0"/>
      </rPr>
      <t xml:space="preserve">Julian A. Vasilev, Snezhana Sulova, </t>
    </r>
    <r>
      <rPr>
        <rFont val="Arial Narrow"/>
        <i/>
        <color theme="1"/>
        <sz val="10.0"/>
      </rPr>
      <t>AN APPROACH FOR THE IN-DEPTH DATA ANALYSIS OF THE MARINE TRAFFIC OF INDEPENDENT NEARBY PORTS</t>
    </r>
    <r>
      <rPr>
        <rFont val="Arial Narrow"/>
        <color theme="1"/>
        <sz val="10.0"/>
      </rPr>
      <t>, Folia Oeconomica Stetinensia, Open Access, Volume 23, Issue 2, Pages 402 - 4261 December 2023</t>
    </r>
  </si>
  <si>
    <t>https://www.scopus.com/record/display.uri?eid=2-s2.0-85188220424&amp;origin=resultslist&amp;sort=plf-f&amp;src=s&amp;sid=9fc6f36a7ab075360310015023ab56b1&amp;sot=b&amp;sdt=b&amp;s=TITLE%28AN+APPROACH+FOR+THE+IN-DEPTH+DATA+ANALYSIS+OF+THE+MARINE+TRAFFIC+OF+INDEPENDENT+NEARBY+PORTS%29&amp;sl=99&amp;sessionSearchId=9fc6f36a7ab075360310015023ab56b1&amp;relpos=0</t>
  </si>
  <si>
    <r>
      <rPr>
        <rFont val="Arial Narrow"/>
        <color theme="1"/>
        <sz val="10.0"/>
      </rPr>
      <t xml:space="preserve">Simeonidis Dimitrios, Petrov Pavel, Jordanov, Jordan, </t>
    </r>
    <r>
      <rPr>
        <rFont val="Arial Narrow"/>
        <i/>
        <color theme="1"/>
        <sz val="10.0"/>
      </rPr>
      <t>Network Intrusion Detection Through Classification Methods and Machine Learning Techniques</t>
    </r>
    <r>
      <rPr>
        <rFont val="Arial Narrow"/>
        <color theme="1"/>
        <sz val="10.0"/>
      </rPr>
      <t>, International Conference Automatics and Informatics, ICAI 2023 - ProceedingsPages 409 - 4132023 2023 International Conference Automatics and Informatics, ICAI 2023Varna5 October 2023through 7 October 2023Code 195277</t>
    </r>
  </si>
  <si>
    <t>https://www.scopus.com/record/display.uri?eid=2-s2.0-85181774856&amp;origin=resultslist&amp;sort=plf-f&amp;src=s&amp;sid=e361a98a518c4624d8b1cfce859f3566&amp;sot=b&amp;sdt=b&amp;s=AUTH%28Simeonidis%2C+D.%29&amp;sl=20&amp;sessionSearchId=e361a98a518c4624d8b1cfce859f3566&amp;relpos=5</t>
  </si>
  <si>
    <r>
      <rPr>
        <rFont val="Arial Narrow"/>
        <color theme="1"/>
        <sz val="10.0"/>
      </rPr>
      <t xml:space="preserve">Dolores Botella-Carrubi, Klaus Ulrich-Berenguer &amp; Domingo E. Ribeiro
Soriano, </t>
    </r>
    <r>
      <rPr>
        <rFont val="Arial Narrow"/>
        <i/>
        <color theme="1"/>
        <sz val="10.0"/>
      </rPr>
      <t>What entrepreneurial skills are the key to startup
finance performance?</t>
    </r>
    <r>
      <rPr>
        <rFont val="Arial Narrow"/>
        <color theme="1"/>
        <sz val="10.0"/>
      </rPr>
      <t>, Venture Capital, DOI10.1080/13691066.2023.2240019, Early Access, JUL 2023, Indexed 2023-08-10</t>
    </r>
  </si>
  <si>
    <r>
      <rPr>
        <rFont val="Arial Narrow"/>
        <color theme="1"/>
        <sz val="10.0"/>
      </rPr>
      <t xml:space="preserve">Jin, Jiahua
Send mail to Jin J.;
Zhang, Tingting
Send mail to Zhang T.;
Yan, Xiangbin, </t>
    </r>
    <r>
      <rPr>
        <rFont val="Arial Narrow"/>
        <i/>
        <color theme="1"/>
        <sz val="10.0"/>
      </rPr>
      <t>Why do users continually seek knowledge in online Q&amp;A communities? An empirical investigation</t>
    </r>
    <r>
      <rPr>
        <rFont val="Arial Narrow"/>
        <color theme="1"/>
        <sz val="10.0"/>
      </rPr>
      <t>, Information Discovery and Delivery, Volume 51, Issue 1, Pages 1 - 126 January 2023</t>
    </r>
  </si>
  <si>
    <t>https://www.webofscience.com/wos/woscc/full-record/WOS:000759521400001</t>
  </si>
  <si>
    <r>
      <rPr>
        <rFont val="Arial Narrow"/>
        <color theme="1"/>
        <sz val="10.0"/>
      </rPr>
      <t xml:space="preserve">Mohammad Nurunnabi, </t>
    </r>
    <r>
      <rPr>
        <rFont val="Arial Narrow"/>
        <i/>
        <color theme="1"/>
        <sz val="10.0"/>
      </rPr>
      <t>Government Reforms and Public Administration Quality</t>
    </r>
    <r>
      <rPr>
        <rFont val="Arial Narrow"/>
        <color theme="1"/>
        <sz val="10.0"/>
      </rPr>
      <t>,  Global Encyclopedia of Public Administration, Public Policy, and Governance, Ali Farazmand-Editor, First Online: 01 January 2023, pp 6024–6033,ISBN 978-3-030-66251-6, ISBN 978-3-030-66252-3 (eBook)</t>
    </r>
  </si>
  <si>
    <t>https://link.springer.com/referenceworkentry/10.1007/978-3-030-66252-3_1225</t>
  </si>
  <si>
    <r>
      <rPr>
        <rFont val="Arial Narrow"/>
        <color theme="1"/>
        <sz val="10.0"/>
      </rPr>
      <t xml:space="preserve">Simona Alfiero &amp; Alfredo Esposito, </t>
    </r>
    <r>
      <rPr>
        <rFont val="Arial Narrow"/>
        <i/>
        <color theme="1"/>
        <sz val="10.0"/>
      </rPr>
      <t>Comparative Efficiency Studies</t>
    </r>
    <r>
      <rPr>
        <rFont val="Arial Narrow"/>
        <color theme="1"/>
        <sz val="10.0"/>
      </rPr>
      <t>,  Global Encyclopedia of Public Administration, Public Policy, and Governance, Ali Farazmand-Editor, First Online: 01 January 2023, pp 6024–6033,ISBN 978-3-030-66251-6, ISBN 978-3-030-66252-3 (eBook)</t>
    </r>
  </si>
  <si>
    <r>
      <rPr>
        <rFont val="Arial Narrow"/>
        <color theme="1"/>
        <sz val="10.0"/>
      </rPr>
      <t xml:space="preserve">Refiloe Malete &amp; Nthatisi Khatleli, </t>
    </r>
    <r>
      <rPr>
        <rFont val="Arial Narrow"/>
        <i/>
        <color theme="1"/>
        <sz val="10.0"/>
      </rPr>
      <t>Investigating Effective Infrastructure Delivery in South Africa: An Assessment of Infrastructure Delivery Reforms</t>
    </r>
    <r>
      <rPr>
        <rFont val="Arial Narrow"/>
        <color theme="1"/>
        <sz val="10.0"/>
      </rPr>
      <t>,  Towards a Sustainable Construction Industry: The Role of Innovation and Digitalisation Proceedings of 12th Construction Industry Development Board (CIDB) Postgraduate Research Conference, Clinton Aigbavboa, Wellington Thwala, Douglas Aghimien-Editors, Conference paper, First Online: 24 April 2023, pp 382–391, ISBN 978-3-031-22433-1, ISBN 978-3-031-22434-8 (eBook), https://doi.org/10.1007/978-3-031-22434-8</t>
    </r>
  </si>
  <si>
    <t>https://link.springer.com/chapter/10.1007/978-3-031-22434-8_38</t>
  </si>
  <si>
    <r>
      <rPr>
        <rFont val="Arial Narrow"/>
        <color theme="1"/>
        <sz val="10.0"/>
      </rPr>
      <t xml:space="preserve">Wahyudi, S., Yogia, M.A., Amrillah, M.F., </t>
    </r>
    <r>
      <rPr>
        <rFont val="Arial Narrow"/>
        <i/>
        <color theme="1"/>
        <sz val="10.0"/>
      </rPr>
      <t>Unlocking User-driven Innovation and Sustainable Competitive Advantage through Partnership: An Open Innovation Perspective</t>
    </r>
    <r>
      <rPr>
        <rFont val="Arial Narrow"/>
        <color theme="1"/>
        <sz val="10.0"/>
      </rPr>
      <t>, Scientific Papers of the University of Pardubice, Series D: Faculty of Economics and Administration, Volume 31, Issue 1, DOI:10.46585/sp31011650, Article Number:1650, Published 2023, Indexed
2023-08-22</t>
    </r>
  </si>
  <si>
    <t>https://www.webofscience.com/wos/woscc/full-record/WOS:001041317500007</t>
  </si>
  <si>
    <r>
      <rPr>
        <rFont val="Arial Narrow"/>
        <color theme="1"/>
        <sz val="10.0"/>
      </rPr>
      <t xml:space="preserve">He, M., Xiao, W., Zhou, J.,Zhang, Q.,Cui, L., </t>
    </r>
    <r>
      <rPr>
        <rFont val="Arial Narrow"/>
        <i/>
        <color theme="1"/>
        <sz val="10.0"/>
      </rPr>
      <t>Performance characteristics, spatial connection and industry prospects for China's energy storage industry based on Chinese listed companies</t>
    </r>
    <r>
      <rPr>
        <rFont val="Arial Narrow"/>
        <color theme="1"/>
        <sz val="10.0"/>
      </rPr>
      <t>, Journal of Energy Storage, Volume 62,DOI10.1016/j.est.2023.106907, Article Number 106907, Published JUN 2023, Early Access FEB 2023, Indexed 2023-04-26 106907</t>
    </r>
  </si>
  <si>
    <t>https://www.webofscience.com/wos/woscc/full-record/WOS:000965756400001</t>
  </si>
  <si>
    <r>
      <rPr>
        <rFont val="Arial Narrow"/>
        <color theme="1"/>
        <sz val="10.0"/>
      </rPr>
      <t xml:space="preserve">Seethiraju L.V.V.D. Sarma, Dorai Venkata Sekhar, Gudipati Murali, </t>
    </r>
    <r>
      <rPr>
        <rFont val="Arial Narrow"/>
        <i/>
        <color theme="1"/>
        <sz val="10.0"/>
      </rPr>
      <t>Neural Network and Sentimental Model for Prediction of Stock Trade Value</t>
    </r>
    <r>
      <rPr>
        <rFont val="Arial Narrow"/>
        <color theme="1"/>
        <sz val="10.0"/>
      </rPr>
      <t>, Revue d'Intelligence Artificielle, 37(2), pp. 315–321, 2023</t>
    </r>
  </si>
  <si>
    <t>https://www.scopus.com/record/display.uri?eid=2-s2.0-85163984655&amp;origin=resultslist&amp;sort=plf-f&amp;src=s&amp;sid=4effb2f97e122d60b6e37f8c57912e90&amp;sot=b&amp;sdt=b&amp;s=TITLE-ABS-KEY%28Neural+Network+and+Sentimental+Model+for+Prediction+of+Stock+Trade+Value%29&amp;sl=87&amp;sessionSearchId=4effb2f97e122d60b6e37f8c57912e90&amp;relpos=0</t>
  </si>
  <si>
    <r>
      <rPr>
        <rFont val="Arial Narrow"/>
        <color theme="1"/>
        <sz val="10.0"/>
      </rPr>
      <t>Panța, N., &amp; Popescu, N. E. (2023). Charting the Course of AI in Business Sustainability: A Bibliometric Analysis.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(3), 214-229.</t>
    </r>
  </si>
  <si>
    <r>
      <rPr>
        <rFont val="Arial Narrow"/>
        <color theme="1"/>
        <sz val="10.0"/>
      </rPr>
      <t>Horobeţ, A., Mnohoghitnei, I., Belaşcu, L., &amp; Croitoru, I. M. (2023). ESG Reporting and Capital Market Investors: Insights from the Global Technology and Fintech Industries.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(2), 178-195.</t>
    </r>
  </si>
  <si>
    <r>
      <rPr>
        <rFont val="Arial Narrow"/>
        <color theme="1"/>
        <sz val="10.0"/>
      </rPr>
      <t>Rad, D., Cuc, L. D., Lile, R., Cuc, P. N., Pantea, M. F., &amp; Anta, D. (2023). Suspiciousness and Fast and Slow Thinking Impact on Trust in Recommender Systems. In </t>
    </r>
    <r>
      <rPr>
        <rFont val="Arial Narrow"/>
        <i/>
        <color theme="1"/>
        <sz val="10.0"/>
      </rPr>
      <t>Proceedings of the International Conference on Business Excellence</t>
    </r>
    <r>
      <rPr>
        <rFont val="Arial Narrow"/>
        <color theme="1"/>
        <sz val="10.0"/>
      </rPr>
      <t> (Vol. 17, No. 1, pp. 1103-1118).</t>
    </r>
  </si>
  <si>
    <r>
      <rPr>
        <rFont val="Arial Narrow"/>
        <color theme="1"/>
        <sz val="10.0"/>
      </rPr>
      <t>Cao, W., Cai, Z., Yao, X., &amp; Chen, L. (2023). Digital transformation to help carbon neutrality and green sustainable development based on the metaverse. </t>
    </r>
    <r>
      <rPr>
        <rFont val="Arial Narrow"/>
        <i/>
        <color theme="1"/>
        <sz val="10.0"/>
      </rPr>
      <t>Sustainability</t>
    </r>
    <r>
      <rPr>
        <rFont val="Arial Narrow"/>
        <color theme="1"/>
        <sz val="10.0"/>
      </rPr>
      <t>, </t>
    </r>
    <r>
      <rPr>
        <rFont val="Arial Narrow"/>
        <i/>
        <color theme="1"/>
        <sz val="10.0"/>
      </rPr>
      <t>15</t>
    </r>
    <r>
      <rPr>
        <rFont val="Arial Narrow"/>
        <color theme="1"/>
        <sz val="10.0"/>
      </rPr>
      <t>(9), 7132.</t>
    </r>
  </si>
  <si>
    <r>
      <rPr>
        <rFont val="Arial Narrow"/>
        <color theme="1"/>
        <sz val="10.0"/>
      </rPr>
      <t>(2018). Business Sustainable Competitiveness a Synergistic, Long-Run Approach of a Company's Resources and Results.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(3), 26-44.</t>
    </r>
  </si>
  <si>
    <r>
      <rPr>
        <rFont val="Arial Narrow"/>
        <color theme="1"/>
        <sz val="10.0"/>
      </rPr>
      <t>(2018). Business Sustainable Competitiveness a Synergistic, Long-Run Approach of a Company's Resources and Results.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(3), 26-44.</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</si>
  <si>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</si>
  <si>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</si>
  <si>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Tran, V. H., Van Nguyen, D., Tran, M. M., &amp; Duong, K. D. (2023). Capital Structure and Profitability of Listed Firms in a Transition Market, Does Debt Maturity Matter?. </t>
    </r>
    <r>
      <rPr>
        <rFont val="Arial Narrow"/>
        <i/>
        <color theme="1"/>
        <sz val="10.0"/>
      </rPr>
      <t>Montenegrin Journal of Economics</t>
    </r>
    <r>
      <rPr>
        <rFont val="Arial Narrow"/>
        <color theme="1"/>
        <sz val="10.0"/>
      </rPr>
      <t>, </t>
    </r>
    <r>
      <rPr>
        <rFont val="Arial Narrow"/>
        <i/>
        <color theme="1"/>
        <sz val="10.0"/>
      </rPr>
      <t>19</t>
    </r>
    <r>
      <rPr>
        <rFont val="Arial Narrow"/>
        <color theme="1"/>
        <sz val="10.0"/>
      </rPr>
      <t>(1), 161-171.</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</si>
  <si>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</si>
  <si>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Özer, G., &amp; Merter, A. K. (2023, March). Audit committee financial expertise, tenure, and capital structure decisions, evidence from Turkey. In </t>
    </r>
    <r>
      <rPr>
        <rFont val="Arial Narrow"/>
        <i/>
        <color theme="1"/>
        <sz val="10.0"/>
      </rPr>
      <t>Global economic challenges: 6th international conference on banking and finance perspectives, Cuenca, Spain</t>
    </r>
    <r>
      <rPr>
        <rFont val="Arial Narrow"/>
        <color theme="1"/>
        <sz val="10.0"/>
      </rPr>
      <t> (pp. 55-66). Cham: Springer International Publishing.</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</si>
  <si>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</si>
  <si>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Azahar, N. S., &amp; Uthamaputhran, S. (2023). The Effectuation Approach of Micro-enterprises in Malaysia: Conceptual Paper. In </t>
    </r>
    <r>
      <rPr>
        <rFont val="Arial Narrow"/>
        <i/>
        <color theme="1"/>
        <sz val="10.0"/>
      </rPr>
      <t>AI and Business, and Innovation Research: Understanding the Potential and Risks of AI for Modern Enterprises</t>
    </r>
    <r>
      <rPr>
        <rFont val="Arial Narrow"/>
        <color theme="1"/>
        <sz val="10.0"/>
      </rPr>
      <t> (pp. 419-430). Cham: Springer Nature Switzerland.</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</si>
  <si>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</si>
  <si>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Murugesan, T. K., &amp; Vidhya, S. (2023). Rational Influence of Debt Structure Patterns on Sustainable Profitability: A Pragmatic Evidence from Tata Steel. In </t>
    </r>
    <r>
      <rPr>
        <rFont val="Arial Narrow"/>
        <i/>
        <color theme="1"/>
        <sz val="10.0"/>
      </rPr>
      <t>Digital Transformation for Business Sustainability: Trends, Challenges and Opportunities</t>
    </r>
    <r>
      <rPr>
        <rFont val="Arial Narrow"/>
        <color theme="1"/>
        <sz val="10.0"/>
      </rPr>
      <t> (pp. 197-202). Singapore: Springer Nature Singapore.</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</si>
  <si>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</si>
  <si>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Zhang, Y. (2023, August). Baidu’s Financial Competitiveness Research Based on DuPont Analysis Method. In </t>
    </r>
    <r>
      <rPr>
        <rFont val="Arial Narrow"/>
        <i/>
        <color theme="1"/>
        <sz val="10.0"/>
      </rPr>
      <t>International Conference on Economic Management and Green Development</t>
    </r>
    <r>
      <rPr>
        <rFont val="Arial Narrow"/>
        <color theme="1"/>
        <sz val="10.0"/>
      </rPr>
      <t> (pp. 738-751). Singapore: Springer Nature Singapore.</t>
    </r>
  </si>
  <si>
    <r>
      <rPr>
        <rFont val="Arial Narrow"/>
        <color theme="1"/>
        <sz val="10.0"/>
      </rPr>
      <t>(2015). Wealth, competitiveness, and intellectual capital–sources for economic development. </t>
    </r>
    <r>
      <rPr>
        <rFont val="Arial Narrow"/>
        <i/>
        <color theme="1"/>
        <sz val="10.0"/>
      </rPr>
      <t>Procedia Economics and Finance</t>
    </r>
    <r>
      <rPr>
        <rFont val="Arial Narrow"/>
        <color theme="1"/>
        <sz val="10.0"/>
      </rPr>
      <t>, </t>
    </r>
    <r>
      <rPr>
        <rFont val="Arial Narrow"/>
        <i/>
        <color theme="1"/>
        <sz val="10.0"/>
      </rPr>
      <t>27</t>
    </r>
    <r>
      <rPr>
        <rFont val="Arial Narrow"/>
        <color theme="1"/>
        <sz val="10.0"/>
      </rPr>
      <t>, 556-566.</t>
    </r>
  </si>
  <si>
    <r>
      <rPr>
        <rFont val="Arial Narrow"/>
        <color theme="1"/>
        <sz val="10.0"/>
      </rPr>
      <t>(2015). Wealth, competitiveness, and intellectual capital–sources for economic development. </t>
    </r>
    <r>
      <rPr>
        <rFont val="Arial Narrow"/>
        <i/>
        <color theme="1"/>
        <sz val="10.0"/>
      </rPr>
      <t>Procedia Economics and Finance</t>
    </r>
    <r>
      <rPr>
        <rFont val="Arial Narrow"/>
        <color theme="1"/>
        <sz val="10.0"/>
      </rPr>
      <t>, </t>
    </r>
    <r>
      <rPr>
        <rFont val="Arial Narrow"/>
        <i/>
        <color theme="1"/>
        <sz val="10.0"/>
      </rPr>
      <t>27</t>
    </r>
    <r>
      <rPr>
        <rFont val="Arial Narrow"/>
        <color theme="1"/>
        <sz val="10.0"/>
      </rPr>
      <t>, 556-566.</t>
    </r>
  </si>
  <si>
    <r>
      <rPr>
        <rFont val="Arial Narrow"/>
        <color theme="1"/>
        <sz val="10.0"/>
      </rPr>
      <t>(2015). Wealth, competitiveness, and intellectual capital–sources for economic development. </t>
    </r>
    <r>
      <rPr>
        <rFont val="Arial Narrow"/>
        <i/>
        <color theme="1"/>
        <sz val="10.0"/>
      </rPr>
      <t>Procedia Economics and Finance</t>
    </r>
    <r>
      <rPr>
        <rFont val="Arial Narrow"/>
        <color theme="1"/>
        <sz val="10.0"/>
      </rPr>
      <t>, </t>
    </r>
    <r>
      <rPr>
        <rFont val="Arial Narrow"/>
        <i/>
        <color theme="1"/>
        <sz val="10.0"/>
      </rPr>
      <t>27</t>
    </r>
    <r>
      <rPr>
        <rFont val="Arial Narrow"/>
        <color theme="1"/>
        <sz val="10.0"/>
      </rPr>
      <t>, 556-566.</t>
    </r>
  </si>
  <si>
    <r>
      <rPr>
        <rFont val="Arial Narrow"/>
        <color theme="1"/>
        <sz val="10.0"/>
      </rPr>
      <t>Nguyen, N. T. (2023). The impact of intellectual capital on service firm financial performance in emerging countries: The case of Vietnam. </t>
    </r>
    <r>
      <rPr>
        <rFont val="Arial Narrow"/>
        <i/>
        <color theme="1"/>
        <sz val="10.0"/>
      </rPr>
      <t>Sustainability</t>
    </r>
    <r>
      <rPr>
        <rFont val="Arial Narrow"/>
        <color theme="1"/>
        <sz val="10.0"/>
      </rPr>
      <t>, </t>
    </r>
    <r>
      <rPr>
        <rFont val="Arial Narrow"/>
        <i/>
        <color theme="1"/>
        <sz val="10.0"/>
      </rPr>
      <t>15</t>
    </r>
    <r>
      <rPr>
        <rFont val="Arial Narrow"/>
        <color theme="1"/>
        <sz val="10.0"/>
      </rPr>
      <t>(9), 7332.</t>
    </r>
  </si>
  <si>
    <r>
      <rPr>
        <rFont val="Arial Narrow"/>
        <color theme="1"/>
        <sz val="10.0"/>
      </rPr>
      <t>(2023). A Sectoral-Based Approach to the Link Between Financial Performance and Sustainability.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(1), 367-377.</t>
    </r>
  </si>
  <si>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</si>
  <si>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</si>
  <si>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</si>
  <si>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r>
      <rPr>
        <rFont val="Arial Narrow"/>
        <color theme="1"/>
        <sz val="10.0"/>
      </rPr>
      <t>Gupta, U., &amp; Agarwal, B. (2023). The role of digital financial services on Indian MSMEs. </t>
    </r>
    <r>
      <rPr>
        <rFont val="Arial Narrow"/>
        <i/>
        <color theme="1"/>
        <sz val="10.0"/>
      </rPr>
      <t>Indian Journal of Finance</t>
    </r>
    <r>
      <rPr>
        <rFont val="Arial Narrow"/>
        <color theme="1"/>
        <sz val="10.0"/>
      </rPr>
      <t>, </t>
    </r>
    <r>
      <rPr>
        <rFont val="Arial Narrow"/>
        <i/>
        <color theme="1"/>
        <sz val="10.0"/>
      </rPr>
      <t>17</t>
    </r>
    <r>
      <rPr>
        <rFont val="Arial Narrow"/>
        <color theme="1"/>
        <sz val="10.0"/>
      </rPr>
      <t>(2), 08-26.</t>
    </r>
  </si>
  <si>
    <r>
      <rPr>
        <rFont val="Arial Narrow"/>
        <color theme="1"/>
        <sz val="10.0"/>
      </rPr>
      <t>(2019). Ambidexterity–a new paradigm for organizations facing complexity. </t>
    </r>
    <r>
      <rPr>
        <rFont val="Arial Narrow"/>
        <i/>
        <color theme="1"/>
        <sz val="10.0"/>
      </rPr>
      <t>Studies in Business and Economics</t>
    </r>
    <r>
      <rPr>
        <rFont val="Arial Narrow"/>
        <color theme="1"/>
        <sz val="10.0"/>
      </rPr>
      <t>, </t>
    </r>
    <r>
      <rPr>
        <rFont val="Arial Narrow"/>
        <i/>
        <color theme="1"/>
        <sz val="10.0"/>
      </rPr>
      <t>14</t>
    </r>
    <r>
      <rPr>
        <rFont val="Arial Narrow"/>
        <color theme="1"/>
        <sz val="10.0"/>
      </rPr>
      <t>(3), 145-159.</t>
    </r>
  </si>
  <si>
    <r>
      <rPr>
        <rFont val="Arial Narrow"/>
        <color theme="1"/>
        <sz val="10.0"/>
      </rPr>
      <t>Schindler, J. (2023). 4. Disruptive innovation in family firms: a systematic literature review. </t>
    </r>
    <r>
      <rPr>
        <rFont val="Arial Narrow"/>
        <i/>
        <color theme="1"/>
        <sz val="10.0"/>
      </rPr>
      <t>Research Handbook on Entrepreneurship and Innovation in Family Firms</t>
    </r>
    <r>
      <rPr>
        <rFont val="Arial Narrow"/>
        <color theme="1"/>
        <sz val="10.0"/>
      </rPr>
      <t>, 60.</t>
    </r>
  </si>
  <si>
    <r>
      <rPr>
        <rFont val="Arial Narrow"/>
        <color theme="1"/>
        <sz val="10.0"/>
      </rPr>
      <t>(2019). Ambidexterity–a new paradigm for organizations facing complexity. </t>
    </r>
    <r>
      <rPr>
        <rFont val="Arial Narrow"/>
        <i/>
        <color theme="1"/>
        <sz val="10.0"/>
      </rPr>
      <t>Studies in Business and Economics</t>
    </r>
    <r>
      <rPr>
        <rFont val="Arial Narrow"/>
        <color theme="1"/>
        <sz val="10.0"/>
      </rPr>
      <t>, </t>
    </r>
    <r>
      <rPr>
        <rFont val="Arial Narrow"/>
        <i/>
        <color theme="1"/>
        <sz val="10.0"/>
      </rPr>
      <t>14</t>
    </r>
    <r>
      <rPr>
        <rFont val="Arial Narrow"/>
        <color theme="1"/>
        <sz val="10.0"/>
      </rPr>
      <t>(3), 145-159.</t>
    </r>
  </si>
  <si>
    <r>
      <rPr>
        <rFont val="Arial Narrow"/>
        <color theme="1"/>
        <sz val="10.0"/>
      </rPr>
      <t>(2012). Leveraging tangible and intangible assets by using a possible firm competitiveness index. </t>
    </r>
    <r>
      <rPr>
        <rFont val="Arial Narrow"/>
        <i/>
        <color theme="1"/>
        <sz val="10.0"/>
      </rPr>
      <t>Global business and economics review</t>
    </r>
    <r>
      <rPr>
        <rFont val="Arial Narrow"/>
        <color theme="1"/>
        <sz val="10.0"/>
      </rPr>
      <t>, </t>
    </r>
    <r>
      <rPr>
        <rFont val="Arial Narrow"/>
        <i/>
        <color theme="1"/>
        <sz val="10.0"/>
      </rPr>
      <t>14</t>
    </r>
    <r>
      <rPr>
        <rFont val="Arial Narrow"/>
        <color theme="1"/>
        <sz val="10.0"/>
      </rPr>
      <t>(1-2), 115-124.</t>
    </r>
  </si>
  <si>
    <r>
      <rPr>
        <rFont val="Arial Narrow"/>
        <color theme="1"/>
        <sz val="10.0"/>
      </rPr>
      <t>Derkacz, A. J., Dudziak, A., Stopka, O., &amp; Stopková, M. (2023). Profitability Determinants of Transport Service and Warehouse Enterprises: A Case Study from Poland. </t>
    </r>
    <r>
      <rPr>
        <rFont val="Arial Narrow"/>
        <i/>
        <color theme="1"/>
        <sz val="10.0"/>
      </rPr>
      <t>Periodica Polytechnica Transportation Engineering</t>
    </r>
    <r>
      <rPr>
        <rFont val="Arial Narrow"/>
        <color theme="1"/>
        <sz val="10.0"/>
      </rPr>
      <t>, </t>
    </r>
    <r>
      <rPr>
        <rFont val="Arial Narrow"/>
        <i/>
        <color theme="1"/>
        <sz val="10.0"/>
      </rPr>
      <t>51</t>
    </r>
    <r>
      <rPr>
        <rFont val="Arial Narrow"/>
        <color theme="1"/>
        <sz val="10.0"/>
      </rPr>
      <t>(3), 275-286.</t>
    </r>
  </si>
  <si>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</si>
  <si>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</si>
  <si>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Zhang, Y. (2023, August). Baidu’s Financial Competitiveness Research Based on DuPont Analysis Method. In </t>
    </r>
    <r>
      <rPr>
        <rFont val="Arial Narrow"/>
        <i/>
        <color theme="1"/>
        <sz val="10.0"/>
      </rPr>
      <t>International Conference on Economic Management and Green Development</t>
    </r>
    <r>
      <rPr>
        <rFont val="Arial Narrow"/>
        <color theme="1"/>
        <sz val="10.0"/>
      </rPr>
      <t> (pp. 738-751). Singapore: Springer Nature Singapore.</t>
    </r>
  </si>
  <si>
    <r>
      <rPr>
        <rFont val="Arial Narrow"/>
        <color theme="1"/>
        <sz val="10.0"/>
      </rPr>
      <t>(2013). THE COMPLEX, YET SMALL WORLD OF GLOBAL MULTINATIONALS-INSIGHTS ON SOME APPARENT PARADOXES. </t>
    </r>
    <r>
      <rPr>
        <rFont val="Arial Narrow"/>
        <i/>
        <color theme="1"/>
        <sz val="10.0"/>
      </rPr>
      <t>Studies in Business &amp; Economics</t>
    </r>
    <r>
      <rPr>
        <rFont val="Arial Narrow"/>
        <color theme="1"/>
        <sz val="10.0"/>
      </rPr>
      <t>, </t>
    </r>
    <r>
      <rPr>
        <rFont val="Arial Narrow"/>
        <i/>
        <color theme="1"/>
        <sz val="10.0"/>
      </rPr>
      <t>8</t>
    </r>
    <r>
      <rPr>
        <rFont val="Arial Narrow"/>
        <color theme="1"/>
        <sz val="10.0"/>
      </rPr>
      <t>(2).</t>
    </r>
  </si>
  <si>
    <r>
      <rPr>
        <rFont val="Arial Narrow"/>
        <color theme="1"/>
        <sz val="10.0"/>
      </rPr>
      <t>Atkinson, D. (2023). </t>
    </r>
    <r>
      <rPr>
        <rFont val="Arial Narrow"/>
        <i/>
        <color theme="1"/>
        <sz val="10.0"/>
      </rPr>
      <t>Reimagining Capitalism: Applying Negative Dialectics for a Better Future</t>
    </r>
    <r>
      <rPr>
        <rFont val="Arial Narrow"/>
        <color theme="1"/>
        <sz val="10.0"/>
      </rPr>
      <t>. Vernon Press.</t>
    </r>
  </si>
  <si>
    <r>
      <rPr>
        <rFont val="Arial Narrow"/>
        <color theme="1"/>
        <sz val="10.0"/>
      </rPr>
      <t>(2010). CHANGING THE PATTERNS OF THE GLOBAL ECONOMY-THE EMERGENCE AND EVOLUTION OF THE BRIC COUNTRIES. </t>
    </r>
    <r>
      <rPr>
        <rFont val="Arial Narrow"/>
        <i/>
        <color theme="1"/>
        <sz val="10.0"/>
      </rPr>
      <t>Studies in Business &amp; Economics</t>
    </r>
    <r>
      <rPr>
        <rFont val="Arial Narrow"/>
        <color theme="1"/>
        <sz val="10.0"/>
      </rPr>
      <t>, </t>
    </r>
    <r>
      <rPr>
        <rFont val="Arial Narrow"/>
        <i/>
        <color theme="1"/>
        <sz val="10.0"/>
      </rPr>
      <t>5</t>
    </r>
    <r>
      <rPr>
        <rFont val="Arial Narrow"/>
        <color theme="1"/>
        <sz val="10.0"/>
      </rPr>
      <t>(2).</t>
    </r>
  </si>
  <si>
    <r>
      <rPr>
        <rFont val="Arial Narrow"/>
        <color theme="1"/>
        <sz val="10.0"/>
      </rPr>
      <t>Kosorukova, I., Voronov, A., Mirgorod, E., Lupacheva, S., &amp; Trubetskaya, O. (2023). BRICS COUNTRIES IN A PERIOD OF UNCERTAINTY AND TURBULENCE: OPPORTUNITIES FOR THE FORMATION OF A NEW CONFIGURATION OF THE GLOBAL ECONOMY. </t>
    </r>
    <r>
      <rPr>
        <rFont val="Arial Narrow"/>
        <i/>
        <color theme="1"/>
        <sz val="10.0"/>
      </rPr>
      <t>Economic Studies</t>
    </r>
    <r>
      <rPr>
        <rFont val="Arial Narrow"/>
        <color theme="1"/>
        <sz val="10.0"/>
      </rPr>
      <t>, </t>
    </r>
    <r>
      <rPr>
        <rFont val="Arial Narrow"/>
        <i/>
        <color theme="1"/>
        <sz val="10.0"/>
      </rPr>
      <t>32</t>
    </r>
    <r>
      <rPr>
        <rFont val="Arial Narrow"/>
        <color theme="1"/>
        <sz val="10.0"/>
      </rPr>
      <t>(7).</t>
    </r>
  </si>
  <si>
    <t>Herciu, M. (ULBS)</t>
  </si>
  <si>
    <t>(2013) Measuring international competitiveness of Romania by using porter's diamond and revealed comparative advantage. Procedia Economics and Finance, 6, 273-279.</t>
  </si>
  <si>
    <t>Shafiee, M. M., &amp; Zadeh, F. P. (2023). Developing a scale for export competitiveness: a mixed method approach in the minerals industry in Iran. Competitiveness Review: An International Business Journal, (ahead-of-print).</t>
  </si>
  <si>
    <t>https://1510qktab-y-https-www-webofscience-com.z.e-nformation.ro/wos/woscc/full-record/WOS:000913639000001</t>
  </si>
  <si>
    <t>(2016). ISO 26000–An integrative approach of corporate social responsibility. Studies in Business and Economics, 11(1), 73-79.</t>
  </si>
  <si>
    <t>Shidpour, H., Shidpour, M., &amp; Tirkolaee, E. B. (2023). A multi-phase decision-making approach for supplier selection and order allocation with corporate social responsibility. Applied Soft Computing, 149, 110946.</t>
  </si>
  <si>
    <t>https://1510qktab-y-https-www-webofscience-com.z.e-nformation.ro/wos/woscc/full-record/WOS:001102839100001</t>
  </si>
  <si>
    <t>Torres-Rubira, J. L. (2023). SQAS, social responsibility assessment or instrumentalisation?. WPOM-Working Papers on Operations Management, 14(1), 11-40.</t>
  </si>
  <si>
    <t>https://1510qktab-y-https-www-webofscience-com.z.e-nformation.ro/wos/woscc/full-record/WOS:000904632000002</t>
  </si>
  <si>
    <t>(2015). Challenges for business competitiveness from managerial and knowledge economy perspectives. Studies in business and economics, 10(3), 32-40.</t>
  </si>
  <si>
    <t>Silva, G., Pereira, L. F., Carvalho, J. C., da Silva, R. V., &amp; Simoes, A. (2023). The competitiveness of Portugal: views from the market. Competitiveness Review: An International Business Journal, (ahead-of-print).</t>
  </si>
  <si>
    <t>https://1510qktab-y-https-www-webofscience-com.z.e-nformation.ro/wos/woscc/full-record/WOS:001062618400001</t>
  </si>
  <si>
    <t xml:space="preserve">Șerban, R. A., &amp; Herciu, M. </t>
  </si>
  <si>
    <t>(2019). Performance management systems–proposing and testing a conceptual model. Studies in Business and Economics, 14(1), 231-244.</t>
  </si>
  <si>
    <t>Cunha, F., Dinis-Carvalho, J., &amp; Sousa, R. M. (2023). Performance measurement systems in continuous improvement environments: obstacles to their effectiveness. Sustainability, 15(1), 867.</t>
  </si>
  <si>
    <t>https://1510qktab-y-https-www-webofscience-com.z.e-nformation.ro/wos/woscc/full-record/WOS:000909027300001</t>
  </si>
  <si>
    <t>Ghanizadeh, A., Noori, R., Hassanpoor, A., &amp; Vakili, Y. (2023). Considering and Validating the Leadership as a Driver in Public Sector Organizations Performance Management. Public Organization Review, 23(1), 23-41.</t>
  </si>
  <si>
    <t>https://1510qktab-y-https-www-webofscience-com.z.e-nformation.ro/wos/woscc/full-record/WOS:000757731000001</t>
  </si>
  <si>
    <t>(2017). Financing small businesses: From venture capital to crowdfunding. Studies in Business and Economics, 12(2), 63-69.</t>
  </si>
  <si>
    <t>Berné-Martínez, J. M., Planells-Artigot, E., &amp; Ortigosa-Blanch, A. (2023). The discussion of crowdfunding policies among policymakers. Journal of Business Research, 156, 113542.</t>
  </si>
  <si>
    <t>https://1510qktab-y-https-www-webofscience-com.z.e-nformation.ro/wos/woscc/full-record/WOS:000911568100001</t>
  </si>
  <si>
    <t xml:space="preserve">Herciu, M., &amp; Șerban, R. A. </t>
  </si>
  <si>
    <t>(2018). Measuring firm performance: Testing a proposed model. Studies in Business and Economics, 13(2), 103-114.</t>
  </si>
  <si>
    <t>Bocok, V., Hinke, J., &amp; Abrham, J. (2023). Leasing from the perspective of environmental management and its influence on business performance. Frontiers in Environmental Science.</t>
  </si>
  <si>
    <t>https://1510qktab-y-https-www-webofscience-com.z.e-nformation.ro/wos/woscc/full-record/WOS:001072810900001</t>
  </si>
  <si>
    <t>Chelba, A. A., Melega, A., &amp; Grosu, V. (2023). Determinants of goodwill: Empirical study from emerging economies. International Journal of Innovative Research and Scientific Studies, 6(3), 525-537.</t>
  </si>
  <si>
    <t>https://15109ktax-y-https-www-scopus-com.z.e-nformation.ro/sourceid/21101057630</t>
  </si>
  <si>
    <t>Saptana, S., Sativa, M., &amp; Ar-Rozy, A. M. (2023). Transformation of the Governance of the Farmer Groups Association towards Farmer Corporation in The Shalot Area of Solok Regency, Indonesia. In E3S Web of Conferences (Vol. 444, p. 02016). EDP Sciences.</t>
  </si>
  <si>
    <t>https://15109ktax-y-https-www-scopus-com.z.e-nformation.ro/record/display.uri?eid=2-s2.0-85178606207&amp;origin=resultslist&amp;sort=plf-f&amp;cite=2-s2.0-85057578201&amp;src=s&amp;imp=t&amp;sid=0e74a62e4c8ec06a1d28ee1a167badd4&amp;sot=cite&amp;sdt=a&amp;sl=0&amp;relpos=0&amp;citeCnt=0&amp;searchTerm=</t>
  </si>
  <si>
    <t xml:space="preserve">Herciu, M. </t>
  </si>
  <si>
    <t>(2019). Sustainability And profitability can coexist. Improving business models. Fluxos &amp; Riscos-Revista de Estudos Sociais, 5(4), 15-33.</t>
  </si>
  <si>
    <t>Tetrevova, L., Kopriva, J., &amp; Zahorska, A. (2023). A Systematic Literature Review of the Context of the Sharing Economy and CSR in 2017–2021. TalTech Journal of European Studies, 13(1), 87-106.</t>
  </si>
  <si>
    <t>https://1510qktab-y-https-www-webofscience-com.z.e-nformation.ro/wos/alldb/full-record/WOS:000994330900005</t>
  </si>
  <si>
    <t xml:space="preserve">Țîmbalari, C., &amp; Herciu, M. </t>
  </si>
  <si>
    <t>(2023). The synergy between culture and competitiveness: A bibliometric analysis. Studies in Business and Economics, 18(2), 303-319.</t>
  </si>
  <si>
    <t>https://1510qktab-y-https-www-webofscience-com.z.e-nformation.ro/wos/woscc/full-record/WOS:001141117800006</t>
  </si>
  <si>
    <t>Stan, M. I., Țenea, D. D., Vintilă, D. F., &amp; Tasențe, T. (2023). Curricular Relevance and Workforce Preparedness: Student Perspectives on Practical Experiences in Urban Planning and Construction Courses. Studies in Business and Economics, 18(3), 261-280.</t>
  </si>
  <si>
    <t>https://1510qktab-y-https-www-webofscience-com.z.e-nformation.ro/wos/woscc/full-record/WOS:001141117800014</t>
  </si>
  <si>
    <t>(2017). Drivers of firm performance: exploring quantitative and qualitative approaches. Studies in business and economics, 12(1), 79-84.</t>
  </si>
  <si>
    <t>Masruroh, M., Irvianti, L. S. D., Hindarwati, E. N., Nursanti, T. D., &amp; Augie, R. K. (2023). Does Sustainability (Reporting and Three Bottom Lines) matter: The Facts from Energy Sector Companies Listed on The Indonesian Stock Exchange 2017-2021. In E3S Web of Conferences (Vol. 426, p. 02072). EDP Sciences.</t>
  </si>
  <si>
    <t>https://15109ktax-y-https-www-scopus-com.z.e-nformation.ro/record/display.uri?eid=2-s2.0-85174568132&amp;origin=resultslist&amp;sort=plf-f&amp;src=s&amp;sid=7ff2d2a056d61578a3c51d082429d72a&amp;sot=a&amp;sdt=sisr&amp;s=SOURCE-ID+%2821100795900%29&amp;sl=23&amp;sessionSearchId=7ff2d2a056d61578a3c51d082429d72a&amp;relpos=1</t>
  </si>
  <si>
    <t>Jia, J., &amp; Mishra, A. (2023). Uppsala Theory. SAGE Publications, Inc..</t>
  </si>
  <si>
    <t>https://sk.sagepub.com/foundations/uppsala-theory</t>
  </si>
  <si>
    <t>Sage publication</t>
  </si>
  <si>
    <t>(2018). Market capitalization, enterprise value and brand value of the world's most reputable companies. Economic and social development: Book of proceedings, 420-428.</t>
  </si>
  <si>
    <t>Ismail, E., Halim, Y. T., &amp; EL-Deeb, M. S. (2023). Corporate reputation and shareholder investment: a study of Egypt's tourism listed companies. Future Business Journal, 9(1), 56.</t>
  </si>
  <si>
    <t>https://1510qktab-y-https-www-webofscience-com.z.e-nformation.ro/wos/woscc/full-record/WOS:001042627900001</t>
  </si>
  <si>
    <t>Mârza Bogdan (ULBS), Angelescu Carmen (USAMVB), Tindeche Cristina (USAMVB)</t>
  </si>
  <si>
    <t>Agricultural Insurances and Food Security. The New Climate Change Challenges</t>
  </si>
  <si>
    <t>Ameena Arshad; Nexus between financial inclusion and women empowerment: evidence from developing countries; Gender in Management: An International Journal</t>
  </si>
  <si>
    <t>https://www.emerald.com/insight/content/doi/10.1108/GM-04-2022-0125/full/html</t>
  </si>
  <si>
    <t>MÂRZA BOGDAN</t>
  </si>
  <si>
    <t>Isaac Koomson, Simplice A. Asongu, Alex O. Acheampong; Financial inclusion and food insecurity: Examining linkages and potential pathways; Journal of Consumer Affairs (JCA)</t>
  </si>
  <si>
    <t>https://onlinelibrary.wiley.com/doi/full/10.1111/joca.12505</t>
  </si>
  <si>
    <t>Sava Raluca (ULBS), Mârza Bogdan (ULBS), Eșanu Nicolae (ULBS)</t>
  </si>
  <si>
    <t>Financial reporting for SMEs–past and perspectives</t>
  </si>
  <si>
    <t>Peter Sappor, Francis Atta Sarpong and Rezikatu Ahmed Seidu Seini; The adoption of IFRS for SMEs in the northern sector of Ghana: A case of structural equation modeling; Cogent Business &amp; Management</t>
  </si>
  <si>
    <t>https://www.tandfonline.com/doi/full/10.1080/23311975.2023.2180840</t>
  </si>
  <si>
    <t>Nisansala Wijekoon, Umesh Sharma, Grant Samkin; SME owners and accountants' perceptions of financial information in small- and medium-sized entities: a Sri Lanka case study; Journal of Accounting in Emerging Economies</t>
  </si>
  <si>
    <t>https://www.emerald.com/insight/content/doi/10.1108/JAEE-10-2021-0308/full/html</t>
  </si>
  <si>
    <t>Xiaoxue Gao; Digital transformation in finance and its role in promoting financial transparency; Global Finance Journal</t>
  </si>
  <si>
    <t>https://www.sciencedirect.com/science/article/pii/S1044028323000984?casa_token=_5w8KoJ35iAAAAAA:MZTvQnLNXbpKXLw6i5iqlXUw_4m_iGoq1bR_7soD_Xu4YhAY2GQFiVabLNyJe9IFBQUXM-VO2Q</t>
  </si>
  <si>
    <t>Patiño Jacinto, R. A., Melgarejo Molina, Z. A., Valero Zapata, G. M., &amp; Plata Becerra, M. T.; Estudio de la regulación contable para pymes en Colombia: Una mirada desde las problemáticas en el contexto latinoamericano; Contabilidad Y Negocios</t>
  </si>
  <si>
    <t>https://www.webofscience.com/wos/woscc/full-record/WOS:001141639800004</t>
  </si>
  <si>
    <t>Mărcuță Liviu (USAMVB), Mărcuță Alina (USAMVB), Mârza Bogdan (ULBS)</t>
  </si>
  <si>
    <t>Modern tendencies in changing the consumers’ preferences</t>
  </si>
  <si>
    <t>Emmanuel de Jesús Ramírez-Rivera, Miguel Eduardo Galván-Herrera, Cristian González-López, Monserrat Tello-Torres, Carlos Norberto Sánchez-González, Cristal Arany Guerrero-Ortiz, Gregorio Hernández-Salinas, Adan Cabal-Prieto, José Andrés Herrera-Corredor; Novel Oaxaca cheese-based food products prepared by molecular cooking techniques: An insight into attributes, emotions, memories, and liking; International Journal of Gastronomy and Food Science</t>
  </si>
  <si>
    <t>https://www.sciencedirect.com/science/article/pii/S1878450X23000367?casa_token=6eK5TC-Ckr0AAAAA:wzQtUrY0VoHiOB3fsaUf8tU_qJM0Kflf1xRcR8qGvJjOIuVGqs0tzLMlDhcrTD0epyGRFEngHg</t>
  </si>
  <si>
    <t>Lihong Wang, Manpei Dong; An Entropy Weight-TOPSIS Based Method for e-Commerce Logistics Service Quality Evaluation; Tehnički vjesnik</t>
  </si>
  <si>
    <t>https://www.scopus.com/record/display.uri?eid=2-s2.0-85166364950&amp;origin=resultslist&amp;sort=plf-f&amp;src=s&amp;sid=f94b3802d77af42039dd6d7f3e54e19e&amp;sot=b&amp;sdt=b&amp;s=DOI%2810.17559%2FTV-20230306000408%29&amp;sl=31&amp;sessionSearchId=f94b3802d77af42039dd6d7f3e54e19e&amp;relpos=0</t>
  </si>
  <si>
    <t>O Alin, T Mihai, M Diana, T Cosmin</t>
  </si>
  <si>
    <t>Piratla, S., &amp; Singh, B. K. (2023). Airport passenger movement, revenue and expenditure at non-major airports using panel data regression. Social Sciences &amp; Humanities Open, 8(1), 100658.</t>
  </si>
  <si>
    <t>DM Mihaiu, A Opreana, MP Cristescu</t>
  </si>
  <si>
    <t>Efficiency, effectiveness and performance of the public sector</t>
  </si>
  <si>
    <t>Wanke, P., Rojas, F., Tan, Y., &amp; Moreira, J. (2023). Temporal dependence and bank efficiency drivers in OECD: A stochastic DEA-ratio approach based on generalized auto-regressive moving averages. Expert Systems with Applications, 214, 119120.</t>
  </si>
  <si>
    <t>https://www.sciencedirect.com/journal/expert-systems-with-applications/about/insights#abstracting-and-indexing</t>
  </si>
  <si>
    <t>Matos, S., Jorge, S., &amp; Moura e Sá, P. (2023). Measuring local public expenditure effectiveness using sustainable development goals. International Journal of Public Sector Management, 36(4/5), 440-462.</t>
  </si>
  <si>
    <t>Musyarofah, S. A., Tontowi, A. E., Masruroh, N. A., &amp; Wibowo, B. S. (2023). Developing supply chain readiness measurement tool for the manufacturing industrial estates. Journal of Open Innovation: Technology, Market, and Complexity, 9(1), 100019.</t>
  </si>
  <si>
    <t>https://www.sciencedirect.com/journal/journal-of-open-innovation-technology-market-and-complexity/about/insights#abstracting-and-indexing</t>
  </si>
  <si>
    <t>Aluko, T. O., &amp; Kibuuka, P. (2023). Effectiveness in the small enterprise state grant-funded programme performance–a balanced scorecard application. Development Southern Africa, 40(2), 390-405.</t>
  </si>
  <si>
    <t>https://www.tandfonline.com/action/journalInformation?show=journalMetrics&amp;journalCode=cdsa20</t>
  </si>
  <si>
    <t>Alfiero, S., &amp; Esposito, A. (2023). Comparative Efficiency Studies. In Global Encyclopedia of Public Administration, Public Policy, and Governance (pp. 2036-2039). Cham: Springer International Publishing.</t>
  </si>
  <si>
    <t>https://link.springer.com/content/pdf/10.1007/978-3-030-66252-3_3292.pdf</t>
  </si>
  <si>
    <t>editura prestigiu</t>
  </si>
  <si>
    <r>
      <rPr>
        <rFont val="Arial Narrow"/>
        <color theme="1"/>
        <sz val="10.0"/>
      </rPr>
      <t xml:space="preserve">Irman Firmansyah, Dedi Kusmayadi, </t>
    </r>
    <r>
      <rPr>
        <rFont val="Arial Narrow"/>
        <i/>
        <color theme="1"/>
        <sz val="10.0"/>
      </rPr>
      <t>ANALYSIS OF EFFICIENCY LEVEL OF ENERGY COMPANIES BEFORE AND DURING THE COVID-19 PANDEMIC</t>
    </r>
    <r>
      <rPr>
        <rFont val="Arial Narrow"/>
        <color theme="1"/>
        <sz val="10.0"/>
      </rPr>
      <t>, Journal of Southwest Jiaotong University, ISSN: 0258-2724</t>
    </r>
  </si>
  <si>
    <t>O Alin, MD Marieta</t>
  </si>
  <si>
    <t>Banik, Banna, Chandan Kumar Roy, and Rabiul Hossain. "Healthcare expenditure, good governance and human development." EconomiA 24.1 (2023): 1-23.</t>
  </si>
  <si>
    <t>https://www.emerald.com/insight/publication/issn/1517-7580</t>
  </si>
  <si>
    <t>Schaefler, D. (2023). The Indispensability of Authenticity in Leadership: Why It Is the Essence of Leadership Success. In The Emerald Handbook of Authentic Leadership (pp. 341-358). Emerald Publishing Limited.</t>
  </si>
  <si>
    <t>Carte editura de pestigiu</t>
  </si>
  <si>
    <t>Sakalauskas, D. P., &amp; Terry, G. S. (2023). Limitations and Opportunities in Entrepreneurial Innovation and Education: Values in Authentic Leadership. In The Emerald Handbook of Authentic Leadership (pp. 359-373). Emerald Publishing Limited.</t>
  </si>
  <si>
    <r>
      <rPr>
        <rFont val="Arial Narrow"/>
        <color theme="1"/>
        <sz val="10.0"/>
      </rPr>
      <t xml:space="preserve">Mohammad Nurunnabi, </t>
    </r>
    <r>
      <rPr>
        <rFont val="Arial Narrow"/>
        <i/>
        <color theme="1"/>
        <sz val="10.0"/>
      </rPr>
      <t>Government Reforms and Public Administration Quality</t>
    </r>
    <r>
      <rPr>
        <rFont val="Arial Narrow"/>
        <color theme="1"/>
        <sz val="10.0"/>
      </rPr>
      <t>,  Global Encyclopedia of Public Administration, Public Policy, and Governance, Ali Farazmand-Editor, First Online: 01 January 2023, pp 6024–6033,ISBN 978-3-030-66251-6, ISBN 978-3-030-66252-3 (eBook)</t>
    </r>
  </si>
  <si>
    <r>
      <rPr>
        <rFont val="Arial Narrow"/>
        <color theme="1"/>
        <sz val="10.0"/>
      </rPr>
      <t xml:space="preserve">Refiloe Malete &amp; Nthatisi Khatleli, </t>
    </r>
    <r>
      <rPr>
        <rFont val="Arial Narrow"/>
        <i/>
        <color theme="1"/>
        <sz val="10.0"/>
      </rPr>
      <t>Investigating Effective Infrastructure Delivery in South Africa: An Assessment of Infrastructure Delivery Reforms</t>
    </r>
    <r>
      <rPr>
        <rFont val="Arial Narrow"/>
        <color theme="1"/>
        <sz val="10.0"/>
      </rPr>
      <t>,  Towards a Sustainable Construction Industry: The Role of Innovation and Digitalisation Proceedings of 12th Construction Industry Development Board (CIDB) Postgraduate Research Conference, Clinton Aigbavboa, Wellington Thwala, Douglas Aghimien-Editors, Conference paper, First Online: 24 April 2023, pp 382–391, ISBN 978-3-031-22433-1, ISBN 978-3-031-22434-8 (eBook), https://doi.org/10.1007/978-3-031-22434-8</t>
    </r>
  </si>
  <si>
    <t>Moroșan Adrian (ULBS)</t>
  </si>
  <si>
    <t>The Relative Strength Index Revisited</t>
  </si>
  <si>
    <t>FSEC 2</t>
  </si>
  <si>
    <t>Huang, HF (Huang, Huifang); Gao, T (Gao, Ting); Li, PB (Li, Pengbo); Guo, J (Guo, Jin); Zhang, P (Zhang, Peng); Du, N (Du, Nan); Duan, JQ (Duan, Jinqiao); Model-based reinforcement learning with non-Gaussian environment dynamics and its application to portfolio optimization; Chaos An Interdisciplinary Journal of Nonlinear Science.</t>
  </si>
  <si>
    <t>https://www.webofscience.com/wos/woscc/full-record/WOS:001068869000001</t>
  </si>
  <si>
    <t>Albahli, S (Albahli, Saleh); Nazir, T (Nazir, Tahira); Nawaz, M (Nawaz, Marriam); Irtaza, A (Irtaza, Aun); An improved DenseNet model for prediction of stock market using stock technical indicators; Expert Systems with Applications.</t>
  </si>
  <si>
    <t>https://www.webofscience.com/wos/woscc/full-record/WOS:001040998900001</t>
  </si>
  <si>
    <t>Jayarajan, A (Jayarajan, Anand); Zhao, W (Zhao, Wei); Sun, YD (Sun, Yudi); Pekhimenko, G (Pekhimenko, Gennady); TiLT: A Time-Centric Approach for Stream Query Optimization and Parallelization; PROCEEDINGS OF THE 28TH ACM INTERNATIONAL CONFERENCE ON ARCHITECTURAL SUPPORT FOR PROGRAMMING LANGUAGES AND OPERATING SYSTEMS, VOL 2, ASPLOS 2023 , pp.818-832.</t>
  </si>
  <si>
    <t>https://www.webofscience.com/wos/woscc/full-record/WOS:001074472300057</t>
  </si>
  <si>
    <t>Oprean-Stan, C., Oncioiu, I., Iuga, I. C., &amp; Stan, S.</t>
  </si>
  <si>
    <t>Impact of sustainability reporting and inadequate management of ESG factors on corporate performance and sustainable growth</t>
  </si>
  <si>
    <t>Sandberg, H., Alnoor, A., &amp; Tiberius, V. (2023). Environmental, social, and governance ratings and financial performance: Evidence from the European food industry. Business Strategy and the Environment, 32(4), 2471-2489.</t>
  </si>
  <si>
    <t>https://onlinelibrary.wiley.com/doi/full/10.1002/bse.3259</t>
  </si>
  <si>
    <t>Mneimneh, F., Al Kodsi, M., Chamoun, M. et al. How Can Green Energy Technology Innovations Improve the Carbon-Related Environmental Dimension of ESG Rating?. Circ.Econ.Sust. 3, 2183–2199 (2023). https://doi.org/10.1007/s43615-023-00261-6</t>
  </si>
  <si>
    <t>https://link.springer.com/article/10.1007/s43615-023-00261-6</t>
  </si>
  <si>
    <t>Srouji, A. F., Hamdallah, M. E., Al‐Hamadeen, R., Al‐Okaily, M., &amp; Elamer, A. A. (2023). The impact of green innovation on sustainability and financial performance: Evidence from the Jordanian financial sector. Business Strategy &amp; Development, 6(4), 1037-1052.</t>
  </si>
  <si>
    <t>https://onlinelibrary.wiley.com/doi/full/10.1002/bsd2.296</t>
  </si>
  <si>
    <t>Sanoran, K. L. (2023). Corporate sustainability and sustainable growth: The role of industry sensitivity. Finance Research Letters, 53, 103596.</t>
  </si>
  <si>
    <t>https://www.sciencedirect.com/science/article/pii/S1544612322007723?casa_token=j6cIzeBTZfMAAAAA:Em67iKRZg1ygzf2olzF3XOGETZhlIZvwX3MN9-1nvxFTy4g3-MtK7h9EPS4gEvElE4oV4_vO</t>
  </si>
  <si>
    <t>Khalil, R. G., Damrah, S., Bajaher, M., &amp; Shawtari, F. A. (2023). Unveiling the relationship of ESG, fintech, green finance, innovation and sustainability: case of Gulf countries. Environmental Science and Pollution Research, 30(54), 116299-116312.</t>
  </si>
  <si>
    <t>https://link.springer.com/article/10.1007/s11356-023-30584-8</t>
  </si>
  <si>
    <t>Miklautsch, P., &amp; Woschank, M. (2023). The adoption of industrial logistics decarbonization practices: Evidence from Austria. Transportation Research Interdisciplinary Perspectives, 21, 100857.</t>
  </si>
  <si>
    <t>https://www.sciencedirect.com/science/article/pii/S2590198223001045</t>
  </si>
  <si>
    <t>Qi, X., Sun, L., Hu, Z., Li, E., &amp; Ning, Z. (2023). An applied framework to assess sustainability awareness and corporate misconduct considering just transition. Environmental Impact Assessment Review, 103, 107261.</t>
  </si>
  <si>
    <t>https://www.sciencedirect.com/science/article/pii/S0195925523002275?casa_token=f1ArE-mXoWAAAAAA:S-iL8UrdFKX_3U_9Nj8BjkzoyLtArJpVtEhaDzqduXktoYJTGuyplIQpXftt8qbrKrdyIpwr</t>
  </si>
  <si>
    <t>Kumar, R., &amp; Bangwal, D. (2023). An assessment of sustainable supply chain initiatives in Indian automobile industry using PPS method. Environment, Development and Sustainability, 25(9), 9703-9729.</t>
  </si>
  <si>
    <t>https://link.springer.com/article/10.1007/s10668-022-02456-7</t>
  </si>
  <si>
    <t>Nitlarp, T., &amp; Mayakul, T. (2023). The Implications of Triple Transformation on ESG in the Energy Sector: Fuzzy-Set Qualitative Comparative Analysis (fsQCA) and Structural Equation Modeling (SEM) Findings. Energies, 16(5), 2090.</t>
  </si>
  <si>
    <t>https://www.mdpi.com/1996-1073/16/5/2090</t>
  </si>
  <si>
    <t>Jyoti, G., &amp; Khanna, A. (2023). How does sustainability performance affect firms' market performance? An empirical investigation in the Indian context. Environment, Development and Sustainability, 1-27.</t>
  </si>
  <si>
    <t>https://link.springer.com/article/10.1007/s10668-023-03482-9</t>
  </si>
  <si>
    <t>Kim, J., Kim, S., &amp; Chung, J. (2023). Examining the Relationship between Pro-Environmental Attitudes, Self-Determination, and Sustained Intention in Eco-Friendly Sports Participation: A Study on Plogging Participants. Sustainability, 15(15), 11806.</t>
  </si>
  <si>
    <t>https://www.mdpi.com/2071-1050/15/15/11806</t>
  </si>
  <si>
    <t>Lee, M. S. (2023). The relationship between green innovation and sustainable growth in Korean companies: Moderated mediation effect of ESG score by industry. Sustainable Development.</t>
  </si>
  <si>
    <t>https://onlinelibrary.wiley.com/doi/abs/10.1002/sd.2807</t>
  </si>
  <si>
    <t>Herghiligiu, I. V., Robu, I. B., Istrate, M., Grosu, M., Mihalciuc, C. C., &amp; Vilcu, A. (2023). Sustainable Corporate Performance Based on Audit Report Influence: An Empirical Approach through Financial Transparency and Gender Equality Dimensions. Sustainability, 15(18), 14033.</t>
  </si>
  <si>
    <t>https://www.mdpi.com/2071-1050/15/18/14033</t>
  </si>
  <si>
    <t>Srouji, A. F., Hamdallah, M. E., &amp; Zulkarnain, L. (2023, May). The Mediating Role of Green Disclosures on the Relationship Between Sustainability and Financial Performance in an Emerging Market. In Conference on Sustainability and Cutting-Edge Business Technologies (pp. 301-312). Cham: Springer Nature Switzerland.</t>
  </si>
  <si>
    <t>https://link.springer.com/chapter/10.1007/978-3-031-42463-2_28</t>
  </si>
  <si>
    <t>Rantala, T., Wessberg, N., &amp; Korin, A. (2023, September). Measuring Sustainability in Wood Fibre-Based Production Chain. In International Conference on Sustainable Design and Manufacturing (pp. 33-44). Singapore: Springer Nature Singapore.</t>
  </si>
  <si>
    <t>https://link.springer.com/chapter/10.1007/978-981-99-8159-5_4</t>
  </si>
  <si>
    <t>Pascoal, F. B., Juwana, H., Karuniasa, M., &amp; Djojokusumo, H. H. (2023). Sovereign ESG Integration: A Bibliometric and Systematic Literature Review. Studies in Business and Economics, 18(1), 231-260.</t>
  </si>
  <si>
    <t>https://sciendo.com/article/10.2478/sbe-2023-0013</t>
  </si>
  <si>
    <t>Miklautsch, P., &amp; Woschank, M. The adoption of industrial logistics decarbonization practices: Evidence from Austria, Transportation Research Interdisciplinary Perspectives, 21, 2023, https://doi.org/10.1016/j.trip.2023.100857.</t>
  </si>
  <si>
    <t>https://www.sciencedirect.com/science/article/pii/S2590198223001045?via%3Dihub</t>
  </si>
  <si>
    <t>Okumura, B. U., Pimenta Junior, T., Maemura, M. M. D., Gaio, L. E., &amp; Gatsios, R. C. (2023). Behavioural finance: the decoy effect on stock investment decisions. Journal of Economics, Finance and Administrative Science, 28(56), 335-351.</t>
  </si>
  <si>
    <t>Zawadzki, K. M., &amp; Potrykus, M. (2023). Stock Markets’ Reactions to the Announcement of the Hosts. An Event Study in the Analysis of Large Sporting Events in the Years 1976–2032. Journal of Sports Economics, 24(6), 759-800.</t>
  </si>
  <si>
    <t>https://journals.sagepub.com/doi/full/10.1177/15270025231156051?casa_token=71TnOgk5COoAAAAA%3AsuO6FefHjNLaHn-XtJweOPgjTRftAEo3t1aNrTMYYjdxaGPPt4WNHEFwH7xt4AX8eQiLbsG_XdA</t>
  </si>
  <si>
    <t xml:space="preserve">Oprean, C. </t>
  </si>
  <si>
    <t>(2014). Effects of behavioural factors on human financial decisions. Procedia economics and finance, 16, 458-463.</t>
  </si>
  <si>
    <t>Thomas, S. S., George, J. P., Godwin, B. J., &amp; Siby, A. (2023). Young adults’ default intention: influence of behavioral factors in determining housing and real estate loan repayment in India. International Journal of Housing Markets and Analysis, 16(2), 426-444.</t>
  </si>
  <si>
    <t>https://www.emerald.com/insight/content/doi/10.1108/IJHMA-01-2022-0012/full/html</t>
  </si>
  <si>
    <t>ZEN, F., MURWANI, D., MUKHLIS, I., &amp; WINARNO, A. FINANCIAL BEHAVIOR AND SUBJECTIVE WELLBEING IN THE PERSPECTIVE OF SANTRI ENTREPRENEURS, Seybold Report, DOI: 10.5281/zenodo.8366135</t>
  </si>
  <si>
    <t>file:///C:/Users/Camelia/Downloads/V18I09A17_8366135-Ffy3TRg54QpCGlr.pdf</t>
  </si>
  <si>
    <t xml:space="preserve">Oprean-Stan, C., Stan, S., &amp; Brătian, V. </t>
  </si>
  <si>
    <t>(2020). Corporate sustainability and intangible resources binomial: New proposal on intangible resources recognition and evaluation. Sustainability, 12(10), 4150.</t>
  </si>
  <si>
    <t>Purba, J. T., Gumulya, D., Hariandja, E., &amp; Pramono, R. (2023). Valuable, Rare, Inimitable, Non-Substitutable of Resources in Building Innovation Capability for Sustainable Development: Evidence from Creative Social Enterprises. International Journal of Sustainable Development &amp; Planning, 18(2).</t>
  </si>
  <si>
    <t>https://www.researchgate.net/profile/Evo-Hariandja-2/publication/370442095_Valuable_Rare_Inimitable_Non-Substitutable_of_Resources_in_Building_Innovation_Capability_for_Sustainable_Development_Evidence_from_Creative_Social_Enterprises/links/645073d75762c95ac3677bb8/Valuable-Rare-Inimitable-Non-Substitutable-of-Resources-in-Building-Innovation-Capability-for-Sustainable-Development-Evidence-from-Creative-Social-Enterprises.pdf</t>
  </si>
  <si>
    <t xml:space="preserve">Li, X., Umar, M., Zhu, C. B., &amp; Oprean-Stan, C. </t>
  </si>
  <si>
    <t>(2023). Can geopolitical risk stably predict crude oil prices? A multi-dimensional perspective. Resources Policy, 85, 103785.</t>
  </si>
  <si>
    <t>Han, Z., Gong, L., Long, C., &amp; Afzal, A. (2023). Towards resourceful sustainability: Integrating minerals resources in achieving development goals. Resources Policy, 87, 104378.</t>
  </si>
  <si>
    <t>https://www.sciencedirect.com/science/article/pii/S0301420723010899?casa_token=CIp_DswqlO0AAAAA:BXOvaddoTDkU9GpBtTF3mZydqI-pRPPFnTDD3rSiDAvpMHTXXBaDwLp-whMvng58yPkZrRtV</t>
  </si>
  <si>
    <t>Wang, G., Yin, Q., Yu, M., &amp; Chen, J. (2023). Data-and Model-Driven Crude Oil Supply Risk Assessment of China Considering Maritime Transportation Factors. Journal of Marine Science and Engineering, 12(1), 52.</t>
  </si>
  <si>
    <t>https://www.mdpi.com/2077-1312/12/1/52</t>
  </si>
  <si>
    <t xml:space="preserve">Bucur, A., Dobrotă, G., Oprean-Stan, C., &amp; Tănăsescu, C. </t>
  </si>
  <si>
    <t>(2017). Economic and qualitative determinants of the world steel production. Metals, 7(5), 163.</t>
  </si>
  <si>
    <t>Ren, X., Dong, K., Feng, C., Zhu, R., Wei, G., &amp; Wang, C. (2023). Application of MLR, BP and PCA-BP Neural Network for Predicting FeO in Bottom-Blowing O2-CaO Converter. Metals, 13(4), 782.</t>
  </si>
  <si>
    <t>https://www.mdpi.com/2075-4701/13/4/782</t>
  </si>
  <si>
    <t>Buyle, M., Audenaert, A., Brusselaers, J., &amp; Van Passel, S. (2023). Rebound effects following technological advancement? The case of a global shock in ferrochrome supply. Journal of Cleaner Production, 391, 136264.</t>
  </si>
  <si>
    <t>https://www.sciencedirect.com/science/article/pii/S0959652623004225?casa_token=yuw8FWM92EAAAAAA:D2M3BR0DkYQ4W9KDA19DnJ750MadscFYDOceVZGM0Z-AcW4pQ1-k9RApbE72_6tvg58APUas</t>
  </si>
  <si>
    <t xml:space="preserve">Marza, B., Bratu, R., ŞERBU, R., Stan, S., &amp; Oprean-Stan, C. </t>
  </si>
  <si>
    <t>(2021). APPLYING AHP AND FUZZY AHP MANAGEMENT METHODS TO ASSESS THE LEVEL OF FINANCIAL AND DIGITAL INCLUSION. Economic Computation &amp; Economic Cybernetics Studies &amp; Research, 55(4).</t>
  </si>
  <si>
    <t>Zou, Z., Liu, X., Wang, M., &amp; Yang, X. (2023). Insight into digital finance and fintech: A bibliometric and content analysis. Technology in Society, 73, 102221.</t>
  </si>
  <si>
    <t>https://www.sciencedirect.com/science/article/pii/S0160791X2300026X?casa_token=TnRKYG85ZMQAAAAA:WydZHRmGaseE3d9Qv8Ad6bdvkNtq9AKELtX_yDto8so7UNKV7UzFx55fWc8yxgwQDLErEFX3</t>
  </si>
  <si>
    <t>Semenchenko, N. Economic Cybernetics: Development Paradigm and Global Modeling in the Modern World. Review of Economics and Finance, 20, 1077-1084.</t>
  </si>
  <si>
    <t>Lihong, W. A. N. G., &amp; Manpei, D. O. N. G. (2023). An Entropy Weight-TOPSIS Based Method for e-Commerce Logistics Service Quality Evaluation. Tehnicki vjesnik/Technical Gazette, 30(4).</t>
  </si>
  <si>
    <t>https://openurl.ebsco.com/EPDB%3Agcd%3A1%3A6491489/detailv2?sid=ebsco%3Aplink%3Ascholar&amp;id=ebsco%3Agcd%3A166919170&amp;crl=c</t>
  </si>
  <si>
    <t xml:space="preserve">Peykani, P., Sargolzaei, M., Botshekan, M. H., Oprean-Stan, C., &amp; Takaloo, A. </t>
  </si>
  <si>
    <t>(2023). Optimization of asset and liability management of banks with minimum possible changes. Mathematics, 11(12), 2761.</t>
  </si>
  <si>
    <t>Peykani, P., Sargolzaei, M., Sanadgol, N., Takaloo, A., &amp; Kamyabfar, H. (2023). The application of structural and machine learning models to predict the default risk of listed companies in the Iranian capital market. Plos one, 18(11), e0292081.</t>
  </si>
  <si>
    <t>https://journals.plos.org/plosone/article?id=10.1371/journal.pone.0292081</t>
  </si>
  <si>
    <t>Peykani, P., Sargolzaei, M., Takaloo, A., &amp; Sanadgol, N. (2023). Investigating the monetary policy risk channel based on the dynamic stochastic general equilibrium model: Empirical evidence from Iran. Plos one, 18(10), e0291934.</t>
  </si>
  <si>
    <t>https://journals.plos.org/plosone/article?id=10.1371/journal.pone.0291934</t>
  </si>
  <si>
    <t>Chernov, A., Flerova, A., &amp; Zhukova, A. (2023, September). Application of Optimization Methods in Solving the Problem of Optimal Control of Assets and Liabilities by a Bank. In International Conference on Optimization and Applications (pp. 235-250). Cham: Springer Nature Switzerland.</t>
  </si>
  <si>
    <t>https://link.springer.com/chapter/10.1007/978-3-031-47859-8_17</t>
  </si>
  <si>
    <t xml:space="preserve">Oprean, C., &amp; Dobrotă, G. </t>
  </si>
  <si>
    <t>(2015). Correlations between indebtness grade and the value of companies in metallurgical industry of Romania. Metalurgija, 54(3), 563-566.</t>
  </si>
  <si>
    <r>
      <rPr>
        <rFont val="Arial Narrow"/>
        <color theme="1"/>
        <sz val="10.0"/>
      </rPr>
      <t xml:space="preserve">Tîmbalari, C,Herciu, M, The Synergy Between Culture and Competitiveness: A Bibliometric Analysis, </t>
    </r>
    <r>
      <rPr>
        <rFont val="Arial Narrow"/>
        <i/>
        <color theme="1"/>
        <sz val="10.0"/>
      </rPr>
      <t>Studies in Business and Economics</t>
    </r>
    <r>
      <rPr>
        <rFont val="Arial Narrow"/>
        <color theme="1"/>
        <sz val="10.0"/>
      </rPr>
      <t>, 18(2), 2023</t>
    </r>
  </si>
  <si>
    <r>
      <rPr>
        <rFont val="Arial Narrow"/>
        <color theme="1"/>
        <sz val="10.0"/>
      </rPr>
      <t xml:space="preserve">Lee, TY, Ahmad, F, Sarijari, MA;Current Status and Future Research Trends of Construction Labor Productivity Monitoring: A Bibliometric Review, </t>
    </r>
    <r>
      <rPr>
        <rFont val="Arial Narrow"/>
        <i/>
        <color theme="1"/>
        <sz val="10.0"/>
      </rPr>
      <t>Buildings</t>
    </r>
    <r>
      <rPr>
        <rFont val="Arial Narrow"/>
        <color theme="1"/>
        <sz val="10.0"/>
      </rPr>
      <t>, 13(6), 2023</t>
    </r>
  </si>
  <si>
    <r>
      <rPr>
        <rFont val="Arial Narrow"/>
        <color theme="1"/>
        <sz val="10.0"/>
      </rPr>
      <t xml:space="preserve">Abderahman Rejeb, Karim Rejeb ,Khalil Alnabulsi, Suhaiza Zailani, Tracing Knowledge Diffusion Trajectories in Scholarly Bitcoin Research: Co-Word and Main Path Analyses, </t>
    </r>
    <r>
      <rPr>
        <rFont val="Arial Narrow"/>
        <i/>
        <color theme="1"/>
        <sz val="10.0"/>
      </rPr>
      <t>Journal of Risk and Financial Managemen</t>
    </r>
    <r>
      <rPr>
        <rFont val="Arial Narrow"/>
        <color theme="1"/>
        <sz val="10.0"/>
      </rPr>
      <t>t, 16(8), 2023</t>
    </r>
  </si>
  <si>
    <t>WoS (ESCI), SCOPUS</t>
  </si>
  <si>
    <t>Health Spending Patterns and COVID-19 Crisis in European Union: A Cross-Country Analysis, Systems, 10 (6), 2022, 238</t>
  </si>
  <si>
    <r>
      <rPr>
        <rFont val="Arial Narrow"/>
        <color theme="1"/>
        <sz val="10.0"/>
      </rPr>
      <t xml:space="preserve">DINCĂ, Marius Sorin, et al. Modelling Health Financing Performance in Europe in the Context of Macroeconomic Uncertainties. </t>
    </r>
    <r>
      <rPr>
        <rFont val="Arial Narrow"/>
        <i/>
        <color theme="1"/>
        <sz val="10.0"/>
      </rPr>
      <t>Economies</t>
    </r>
    <r>
      <rPr>
        <rFont val="Arial Narrow"/>
        <color theme="1"/>
        <sz val="10.0"/>
      </rPr>
      <t>, 2023, 11.12: 299.</t>
    </r>
  </si>
  <si>
    <t>WoS (ESCI)</t>
  </si>
  <si>
    <t>The road to the economics of Brexit: a new direction in economic research, 
Journal of Business Economics and Management, 21(6), 2020, 1665-1682</t>
  </si>
  <si>
    <r>
      <rPr>
        <rFont val="Arial Narrow"/>
        <color theme="1"/>
        <sz val="10.0"/>
      </rPr>
      <t xml:space="preserve">MAHDI, Shaik Numan, et al. Life Cycle Cost Analysis of Flexible Pavements Reinforced with Geosynthetics: A Case Study of New Construction or Repair Overlays in Thailand’s Roads. </t>
    </r>
    <r>
      <rPr>
        <rFont val="Arial Narrow"/>
        <i/>
        <color theme="1"/>
        <sz val="10.0"/>
      </rPr>
      <t>Engineered Science</t>
    </r>
    <r>
      <rPr>
        <rFont val="Arial Narrow"/>
        <color theme="1"/>
        <sz val="10.0"/>
      </rPr>
      <t>, 2023, 28: 1071</t>
    </r>
  </si>
  <si>
    <t>The Challenges of Reforming the International Monetary System in the Post COVID-19 World,
Studies in Business and Economics, 15(3), 2020, 61-73</t>
  </si>
  <si>
    <r>
      <rPr>
        <rFont val="Arial Narrow"/>
        <color theme="1"/>
        <sz val="10.0"/>
      </rPr>
      <t xml:space="preserve">LUPU, Iulia; CRISTE, Adina. Climate Change in the Discourse of Central Banks. Influence on Financial Stability at the European Level. </t>
    </r>
    <r>
      <rPr>
        <rFont val="Arial Narrow"/>
        <i/>
        <color theme="1"/>
        <sz val="10.0"/>
      </rPr>
      <t>Studies in Business and Economics</t>
    </r>
    <r>
      <rPr>
        <rFont val="Arial Narrow"/>
        <color theme="1"/>
        <sz val="10.0"/>
      </rPr>
      <t>, 2023, 18.2: 235-246</t>
    </r>
  </si>
  <si>
    <t>Renminbi internationalization process: a quantitative literature review, International Journal of Financial Studies, 11(1), 2023</t>
  </si>
  <si>
    <r>
      <rPr>
        <rFont val="Arial Narrow"/>
        <color theme="1"/>
        <sz val="10.0"/>
      </rPr>
      <t xml:space="preserve">JHAWAR, Purvi; SEAL, Jayanta Kumar. Political Uncertainty and Initial Public Offerings: A Literature Review. </t>
    </r>
    <r>
      <rPr>
        <rFont val="Arial Narrow"/>
        <i/>
        <color theme="1"/>
        <sz val="10.0"/>
      </rPr>
      <t>International Journal of Financial Studies</t>
    </r>
    <r>
      <rPr>
        <rFont val="Arial Narrow"/>
        <color theme="1"/>
        <sz val="10.0"/>
      </rPr>
      <t>, 2023, 11(2)</t>
    </r>
  </si>
  <si>
    <t>The IMF Lending Activity – A Survey, Procedia Economics and Finance, 16, 2014</t>
  </si>
  <si>
    <t>Alessandro Romagnoli, The Structure and Operation of Modern Economies, Routledge</t>
  </si>
  <si>
    <t>https://books.google.ro/books?hl=ro&amp;lr=&amp;id=igHzEAAAQBAJ&amp;oi=fnd&amp;pg=PP1&amp;ots=hLMWwTqTny&amp;sig=Dk9-5krBV1MKwGahZ7o8TZuTeTY&amp;redir_esc=y#v=onepage&amp;q&amp;f=false</t>
  </si>
  <si>
    <t xml:space="preserve">Petraşcu Daniela (ULBS), Tieanu Alexandra (fără afiliere) </t>
  </si>
  <si>
    <t>The role of internal audit in fraud prevention and detection. Procedia Economics and Finance, 16, 489–497.https://doi.org/10.1016/S2212-5671(14)00829-6.</t>
  </si>
  <si>
    <r>
      <rPr>
        <rFont val="Arial Narrow"/>
        <color theme="1"/>
        <sz val="10.0"/>
      </rPr>
      <t>Arum, Enggar Diah Puspa, et al. "Corporate governance and financial statement fraud during the COVID-19: Study of companies under special monitoring in Indonesia." </t>
    </r>
    <r>
      <rPr>
        <rFont val="Arial Narrow"/>
        <i/>
        <color theme="1"/>
        <sz val="10.0"/>
      </rPr>
      <t>Journal of Risk and Financial Management</t>
    </r>
    <r>
      <rPr>
        <rFont val="Arial Narrow"/>
        <color theme="1"/>
        <sz val="10.0"/>
      </rPr>
      <t> 16.7 (2023): 318.</t>
    </r>
  </si>
  <si>
    <t>https://www.mdpi.com/1911-8074/16/7/318</t>
  </si>
  <si>
    <t>https://www.mdpi.com/journal/jrfm/indexing, CNKI, CNPIEC, Dimensions, EBSCO, EconBIZ, EconList, ELSEVIER Database SCOPUS, GALE , Open AIRE, ProQuest, RePEC, EconPapers, IDEAS</t>
  </si>
  <si>
    <t>PETRAȘCU DANIELA</t>
  </si>
  <si>
    <t>Petrașcu Daniela (ULBS)</t>
  </si>
  <si>
    <t>Internal audit: Defining, objectives, functions and stages. Studies in Business &amp; Economics, 5(3), 238–246.(2010)</t>
  </si>
  <si>
    <r>
      <rPr>
        <rFont val="Arial Narrow"/>
        <color theme="1"/>
        <sz val="10.0"/>
      </rPr>
      <t>Abdulhussein, Azher Subhi, Hussen Amran Naji Al-Refiay, and Asaad Mohammed Ali Wahhab. "The Impact of Internal Auditing on Corruption: Evidence from The Emerging Market." </t>
    </r>
    <r>
      <rPr>
        <rFont val="Arial Narrow"/>
        <i/>
        <color theme="1"/>
        <sz val="10.0"/>
      </rPr>
      <t>Journal of Governance and Regulation/Volume</t>
    </r>
    <r>
      <rPr>
        <rFont val="Arial Narrow"/>
        <color theme="1"/>
        <sz val="10.0"/>
      </rPr>
      <t> 12.1 (2023): 367-375.</t>
    </r>
  </si>
  <si>
    <t>https://www.researchgate.net/profile/Asaad-Wahhab/publication/369618713_THE_IMPACT_OF_INTERNAL_AUDITING_ON_CORRUPTION_EVIDENCE_FROM_THE_EMERGING_MARKET/links/6424846a66f8522c38e08c0e/The-impact-of-internal-auditing-on-corruption-Evidence-from-the-emerging-market.pdf?origin=journalDetail&amp;_tp=eyJwYWdlIjoiam91cm5hbERldGFpbCJ9</t>
  </si>
  <si>
    <t>Journal of Governance and Regulation / Volume 12, Issue 1, Special Issue, 2023,https://doi.org/10.22495/jgrv12i1siart15 ISSN 2220-9352 SCOPUS https://www.scopus.com/sources.uri</t>
  </si>
  <si>
    <t>BITCOIN IN THE SCIENTIFIC LITERATURE - A BIBLIOMETRIC STUDY</t>
  </si>
  <si>
    <t>Tîmbalari, C,Herciu, M, The Synergy Between Culture and Competitiveness: A Bibliometric Analysis, STUDIES IN BUSINESS AND ECONOMICS</t>
  </si>
  <si>
    <t>SAVA RALUCA</t>
  </si>
  <si>
    <t>Lee, TY; Ahmad, F; Sarijari, MA;Current Status and Future Research Trends of Construction Labor Productivity Monitoring: A Bibliometric Review;Buildings</t>
  </si>
  <si>
    <t>https://www.webofscience.com/wos/woscc/full-record/WOS:001014274800001</t>
  </si>
  <si>
    <t>Sava Raluca, Mârza Bogdan, Eșanu Nicolae</t>
  </si>
  <si>
    <t>FINANCIAL REPORTING FOR SMEs - PAST AND PERSPECTIVES</t>
  </si>
  <si>
    <t>Sappor, P; Sarpong, FA; Seini, RAS; The adoption of IFRS for SMEs in the northern sector of Ghana: A case of structural equation modeling; COGENT BUSINESS&amp;MANAGEMENT</t>
  </si>
  <si>
    <t>https://www.webofscience.com/wos/woscc/full-record/WOS:000935226600001</t>
  </si>
  <si>
    <t>Jacinto, RAP; Molina, ZAM; (...); Becerra, MTP; 
Study of the accounting regulation for SMEs in Colombia: A look from the problems in the Latin American context; CONTABILIDAD Y NEGOCIOS</t>
  </si>
  <si>
    <t>Gao, XX; 
Digital transformation in finance and its role in promoting financial transparency; GLOBAL FINANCE JOURNAL</t>
  </si>
  <si>
    <t>https://www.webofscience.com/wos/woscc/full-record/WOS:001098776900001</t>
  </si>
  <si>
    <t>Wijekoon, N; Sharma, U; Samkin, G; SME owners and accountants' perceptions of financial information in small- and medium-sized entities: a Sri Lanka case study; JOURNAL OF ACCOUNTING IN EMERGING ECONOMIES</t>
  </si>
  <si>
    <t>https://www.webofscience.com/wos/woscc/full-record/WOS:000986515400001</t>
  </si>
  <si>
    <t xml:space="preserve">Sava Raluca </t>
  </si>
  <si>
    <t>Using interactive methods in teaching accounting</t>
  </si>
  <si>
    <t>Wendy Terblanche, Ilse Lubbe, Elmarie Papageorgiou, Nico van der Merwe, Acceptance of e-learning applications by accounting students in anonline learning environment at residential universities, South African Journal of Accounting Research, 2023Vol. 37, No. 1, 35–61</t>
  </si>
  <si>
    <t>https://www.webofscience.com/wos/woscc/summary/298ecf29-b41e-4284-af92-0d75783a4149-ec3ef88e/relevance/1</t>
  </si>
  <si>
    <t>Abderahman Rejeb, Karim Rejeb ,Khalil Alnabulsi, Suhaiza Zailani, Tracing Knowledge Diffusion Trajectories in Scholarly Bitcoin Research: Co-Word and Main Path Analyses, Journal of Risk and Financial Management, 16(8), 2023</t>
  </si>
  <si>
    <t xml:space="preserve"> https://www.mdpi.com/1911-8074/16/8/355</t>
  </si>
  <si>
    <t>Viktor Romanenko, Yurii Miliavskyi, Heorhii Kantsedal, Automated Control Problem for Dynamic Processes Applied to Cryptocurrency in Financial Markets 17</t>
  </si>
  <si>
    <t>https://www.taylorfrancis.com/chapters/edit/10.1201/9781003339229-20/automated-control-problem-dynamic-processes-applied-cryptocurrency-financial-markets-17-viktor-romanenko-yurii-miliavskyi-heorhii-kantsedal</t>
  </si>
  <si>
    <t>Carte editură de prestigiu</t>
  </si>
  <si>
    <t>Innovative teaching strategies in accounting</t>
  </si>
  <si>
    <t xml:space="preserve">CL Bazani, GC Santos, Contribuições das metodologias ativas de aprendizagem em contabilidade: uma revisão integrativa, Revista de Contabilidade e Organizações, 2023 </t>
  </si>
  <si>
    <t>https://www.revistas.usp.br/rco/article/view/211942</t>
  </si>
  <si>
    <t>Customer loyalty programmes accounting under IFRS and Romanian accounting system</t>
  </si>
  <si>
    <t>SM Brink, G Steenkamp, An IFRS Decision Heuristic—A Model for Accounting for Credit Card Rewards Programme Transactions, Journal of Risk and Financial Management, 2023  https://doi.org/10.3390/jrfm16030169</t>
  </si>
  <si>
    <t>https://www.mdpi.com/1911-8074/16/3/169</t>
  </si>
  <si>
    <t>Mărginean S., Orăastean R., Sava R.</t>
  </si>
  <si>
    <t>The road to the economics of Brexit: a new direction in economic research,Journal of Business Economics and Management 21 (6), 1665-1682</t>
  </si>
  <si>
    <t>16.66</t>
  </si>
  <si>
    <t>Sbarcea Ioana Raluca</t>
  </si>
  <si>
    <t>BANKS DIGITALIZATION - A CHALLENGE FOR THE ROMANIAN BANKING SECTOR</t>
  </si>
  <si>
    <t>Filipovska, O (Filipovska, Olivija), General Aspects of Bank Strategy on the Digital Transformation in North Macedonia, ZAGREB INTERNATIONAL REVIEW OF ECONOMICS &amp; BUSINESS, 2023</t>
  </si>
  <si>
    <t>https://1510ql5pe-y-https-www-webofscience-com.z.e-nformation.ro/wos/woscc/full-record/WOS:001120174800010</t>
  </si>
  <si>
    <t>Ionascu, AE (Ionascu, Alina Elena); Gheorghiu, G (Gheorghiu, Gabriela); Spatariu, EC (Spatariu, Elena Cerasela); Munteanu, I (Munteanu, Irena); Grigorescu, A (Grigorescu, Adriana); Danila, A (Danila, Alexandra), Unraveling Digital Transformation in Banking: Evidence from Romania, Revista Systems, 2023</t>
  </si>
  <si>
    <t>https://1510ql5pe-y-https-www-webofscience-com.z.e-nformation.ro/wos/woscc/full-record/WOS:001119924500001</t>
  </si>
  <si>
    <t>International Concerns for Evaluating and Preventing The Bank Risks - Basel I Versus Basel II Versus Basel III</t>
  </si>
  <si>
    <t>Qi, BL (Qi, Baolei) ; Marie, M (Marie, Mohamed); Abdelwahed, AS (Abdelwahed, Ahmed S.); Khatatbeh, IN (Khatatbeh, Ibrahim N.); Omran, M (Omran, Mohamed); Fayad, AAS (Fayad, Abdallah A. S.), Bank Risk Literature (1978–2022): A Bibliometric Analysis and Research Front Mapping, Sustainability, 2023</t>
  </si>
  <si>
    <t>https://1510ql5pe-y-https-www-webofscience-com.z.e-nformation.ro/wos/woscc/full-record/WOS:000946882800001</t>
  </si>
  <si>
    <t>Sbârcea Ioana Raluca</t>
  </si>
  <si>
    <t> Banks Digitalization - A Challenge for the Romanian Banking Sector</t>
  </si>
  <si>
    <t>Raad Oleiwi, The Impact of Electronic Data Interchange on Accounting Systems,  International Journal of Professional Business Review: Int. J. Prof.Bus. Rev., 2023</t>
  </si>
  <si>
    <t>https://openaccessojs.com/JBReview/article/view/1163</t>
  </si>
  <si>
    <t>Dr.D.Joel Jebadurai, Dr.V.Raji, Dr.E.Jasmin Suganthi, Mrs. S. Sivapriya, Dr. N. Kaliraj, CONSUMER AWARENESS AND ITS IMPACT ON BEHAVIOUR,  INTENTION TOWARDS CASHLESS TRANSACTION, Journal of Research Administration, 2023</t>
  </si>
  <si>
    <t>https://journalra.org/index.php/jra/article/view/217</t>
  </si>
  <si>
    <t>Rusu R, Sbârcea I,  Bătușaru C</t>
  </si>
  <si>
    <t>The Impact of Knowledge Assets in Motivating Employees and its Role in Business Performance</t>
  </si>
  <si>
    <t>Raiko, Diana; Shypulina, Yuliia; Vasyltsova, Svitlana; Oborina, Anastasiia; Fedorenko, Irina, DEVELOPMENT OF A SYSTEM OF MOTIVATION FOR EMPLOYEES OF THE MARKETING DEPARTMENT OF THE ENTERPRISE FOR PRODUCT PROMOTION USING TOOLS OF INFORMATIONAL INTERACTION OF VIRTUAL SPACE., Eastern-European Journal of Enterprise Technologies, 2023</t>
  </si>
  <si>
    <t>https://journals.uran.ua/eejet/article/view/282056</t>
  </si>
  <si>
    <t>Mihai Gabriel Cristian (ULBS), Maria Lazăr (ULBS), Daria Maria Sitea (ULBS), Carolina Țîmbalari (ULBS)</t>
  </si>
  <si>
    <t>Mapping the COVID-19 Economy: An Exploratory Bibliometric Analysis</t>
  </si>
  <si>
    <r>
      <rPr>
        <rFont val="Arial Narrow"/>
        <color theme="1"/>
        <sz val="10.0"/>
      </rPr>
      <t xml:space="preserve">Yuriy Bilan, Alina Vysochyna, Tetiana Vasylieva, Dymytrii Grytsyshen, Luboš Smutka, </t>
    </r>
    <r>
      <rPr>
        <rFont val="Arial Narrow"/>
        <i/>
        <color theme="1"/>
        <sz val="10.0"/>
      </rPr>
      <t>Impact of coronavirus disease (COVID-19) on food security: bibliometric analysis and empirical evidence</t>
    </r>
    <r>
      <rPr>
        <rFont val="Arial Narrow"/>
        <color theme="1"/>
        <sz val="10.0"/>
      </rPr>
      <t>, Front. Sustain. Food Syst. 7:1126454</t>
    </r>
  </si>
  <si>
    <t>https://doi.org/10.3389/fsufs.2023.1126454</t>
  </si>
  <si>
    <t>Scopus, Google Scholar, DOAJ, CrossRef, Web of Science Science Citation Index Expanded (SCIE), CLOCKSS</t>
  </si>
  <si>
    <t>SITEA DARIA</t>
  </si>
  <si>
    <r>
      <rPr>
        <rFont val="Arial Narrow"/>
        <color theme="1"/>
        <sz val="10.0"/>
      </rPr>
      <t xml:space="preserve">Ramona Iulia Dieaconesc, Mihaela Gabriela Belu, Ioan Popa, Dorel Mihai Paraschiv; </t>
    </r>
    <r>
      <rPr>
        <rFont val="Arial Narrow"/>
        <i/>
        <color theme="1"/>
        <sz val="10.0"/>
      </rPr>
      <t>Mapping the Supply Chain Digitalization: An Exploratory
Bibliometric Analysis</t>
    </r>
    <r>
      <rPr>
        <rFont val="Arial Narrow"/>
        <color theme="1"/>
        <sz val="10.0"/>
      </rPr>
      <t xml:space="preserve">; </t>
    </r>
    <r>
      <rPr>
        <rFont val="Arial Narrow"/>
        <i/>
        <color theme="1"/>
        <sz val="10.0"/>
      </rPr>
      <t xml:space="preserve"> </t>
    </r>
    <r>
      <rPr>
        <rFont val="Arial Narrow"/>
        <color theme="1"/>
        <sz val="10.0"/>
      </rPr>
      <t>In: R.
Pamfilie, V. Dinu, C. Vasiliu, D. Pleșea, L. Tăchiciu eds. 2023. 9th BASIQ
International Conference on New Trends in Sustainable Business and
Consumption. Constanța, Romania, 8-10 June 2023. Bucharest: ASE</t>
    </r>
  </si>
  <si>
    <t>https://www.researchgate.net/profile/Mihaela-Belu/publication/372275787_Mapping_the_Supply_Chain_Digitalization_An_Exploratory_Bibliometric_Analysis/links/6526c31482fd2a6bab85b22e/Mapping-the-Supply-Chain-Digitalization-An-Exploratory-Bibliometric-Analysis.pdf</t>
  </si>
  <si>
    <t>Clarivate Analytics</t>
  </si>
  <si>
    <t>Andriy Stavytskyy (Taras Shevchenko National University of Kyiv), Ganna Kharlamova (Taras Shevchenko National University of Kyiv), Eduard Alexandru Stoica (Universitatea Lucian Blaga din Sibiu)</t>
  </si>
  <si>
    <t>The Analysis of the Digital Economy and Society Index in the EU</t>
  </si>
  <si>
    <t>Jencova Sylvia, Vasanicova Petra, Miskufova Marta, MULTIDIMENSIONAL EVALUATION OF EU AND SLOVAKIA IN THE CONTEXT OF DIGITAL TRANSFORMATION USING DIGITAL ECONOMY AND SOCIETY INDEX, CENTRAL EUROPEAN BUSINESS REVIEW</t>
  </si>
  <si>
    <t>Skvarciany Viktorija, Lapinskaite Indre, Stasytyte Viktorija, Efficiency of Digital Economy in the Context of Sustainable Development: DEA-Tobit Approach, PRAGUE ECONOMIC PAPERS</t>
  </si>
  <si>
    <t>https://www.webofscience.com/wos/woscc/full-record/WOS:000980539700002</t>
  </si>
  <si>
    <t xml:space="preserve">
Tarjani Janka Ariella, Kallo Noemi, Dobos Imre, Evaluation of Digital Development Based on the International Digital Economy and Society Index 2020 Data, STATISTIKA-STATISTICS AND ECONOMY JOURNAL</t>
  </si>
  <si>
    <t>https://www.webofscience.com/wos/woscc/full-record/WOS:001082841100002</t>
  </si>
  <si>
    <t>Esses Diana, Csete Maria Szalman, Digital Transformation and Regional Competitiveness Assessment in the Hungarian SME Sector, INFORMACIOS TARSADALOM</t>
  </si>
  <si>
    <t>https://www.webofscience.com/wos/woscc/full-record/WOS:001103486400001</t>
  </si>
  <si>
    <t>Marti Luisa, Puertas Rosa, Analysis of European competitiveness based on its innovative capacity and digitalization level, TECHNOLOGY IN SOCIETY</t>
  </si>
  <si>
    <t>https://www.webofscience.com/wos/woscc/full-record/WOS:000927293600001</t>
  </si>
  <si>
    <t>Si Hongcheng), Tian Ze, Guo Canyu, Zhang Jun, The driving effect of digital economy on green transformation of manufacturing, ENERGY &amp; ENVIRONMENT</t>
  </si>
  <si>
    <t>https://www.webofscience.com/wos/woscc/full-record/WOS:000930275400001</t>
  </si>
  <si>
    <t>Tudose Mihaela Brindusa, Georgescu Amalia, Avasilcai Silvia, Global Analysis Regarding the Impact of Digital Transformation on Macroeconomic Outcomes, SUSTAINABILITY</t>
  </si>
  <si>
    <t>https://www.webofscience.com/wos/woscc/full-record/WOS:000947649300001</t>
  </si>
  <si>
    <t>Doru Serkan, Balku Yasam, E-DEMOCRACY AND CITIZENSHIP IN DIGITALIZED PUBLIC SERVICES: ENTROPY- BASED MABAC APPLICATION EXAMPLE OF EU COUNTRIES, JOURNAL OF MEHMET AKIF ERSOY UNIVERSITY ECONOMICS AND ADMINISTRATIVE SCIENCES FACULTY</t>
  </si>
  <si>
    <t>https://www.webofscience.com/wos/woscc/full-record/WOS:000960855600025</t>
  </si>
  <si>
    <t>Zhou Hao, Li Xinyi, Li Xiaoli, Can the Digital Economy Improve the Level of High-Quality Financial Development? Evidence from China, SUSTAINABILITY</t>
  </si>
  <si>
    <t>https://www.webofscience.com/wos/woscc/full-record/WOS:000987727400001</t>
  </si>
  <si>
    <t>Hintosova Aneta Bobenic, Body Gloria, Sustainable FDI in the Digital Economy, SUSTAINABILITY</t>
  </si>
  <si>
    <t>https://www.webofscience.com/wos/woscc/full-record/WOS:001036368900001</t>
  </si>
  <si>
    <t>Papadopoulos Efthymis, Sdoukopoulos Alexandros, Politis Ioannis, Measuring compliance with the 15-minute city concept: State-of-the-art, major components and further requirements, SUSTAINABLE CITIES AND SOCIETY</t>
  </si>
  <si>
    <t>https://www.webofscience.com/wos/woscc/full-record/WOS:001071809700001</t>
  </si>
  <si>
    <t>Wang Qiang, Cheng Xinchen, Li Rongrong, Does the digital economy reduce carbon emissions? The role of technological innovation and trade openness, ENERGY &amp; ENVIRONMENT</t>
  </si>
  <si>
    <t>https://www.webofscience.com/wos/woscc/full-record/WOS:001065211400001</t>
  </si>
  <si>
    <t>Wang Zhihao, Zhang Ziyan, The carbon emission reduction effect and mechanism analysis of digital economy: Evidence of prefecture-level cities in China, APPLIED ECONOMICS</t>
  </si>
  <si>
    <t>https://www.webofscience.com/wos/woscc/full-record/WOS:001092639700001</t>
  </si>
  <si>
    <t>Bocean Claudiu George, Varzaru Anca Antoaneta, EU countries' digital transformation, economic performance, and sustainability analysis, HUMANITIES &amp; SOCIAL SCIENCES COMMUNICATIONS</t>
  </si>
  <si>
    <t>https://www.webofscience.com/wos/woscc/full-record/WOS:001114801800003</t>
  </si>
  <si>
    <t>Feng Hui, Li Yirong, Mu Renyan, Wu Le, De Feo Giovanni, The Impact of Investment Efficiency in the Digital Economy on Urban Waste Reduction: Evidence from China, SUSTAINABILITY</t>
  </si>
  <si>
    <t>https://www.webofscience.com/wos/woscc/full-record/WOS:001137854200001</t>
  </si>
  <si>
    <t>Karpenko Oleksandr, Zaporozhets Tetiana, Tsedik Mariia, Vasiuk Nataliia, Osmak AntonDigital Transformations of Public Administration in Countries with Transition Economies, EUROPEAN REVIEW</t>
  </si>
  <si>
    <t>https://www.webofscience.com/wos/woscc/full-record/WOS:001112593200001</t>
  </si>
  <si>
    <t>Rossidis Ioannis, Mihiotis, Athanasios, Koutsoukis Nikitas, Ntalakos Angelos, The Effect of Digital Transformation on the Development of E-Governance in Cyprus and Greece. A Critical Review Through the Analysis of the Digital Economy and Society Index, Cyprus Review</t>
  </si>
  <si>
    <t>https://www.scopus.com/record/display.uri?eid=2-s2.0-85165159526&amp;origin=resultslist&amp;sort=plf-f&amp;src=s&amp;sid=0be3a2a3b15d254b352b6d7b28daed11&amp;sot=b&amp;sdt=b&amp;s=TITLE-ABS-KEY%28The+Effect+of+Digital+Transformation+on+the+Development+of+E-Governance+in+Cyprus+and+Greece%29&amp;sl=74&amp;sessionSearchId=0be3a2a3b15d254b352b6d7b28daed11&amp;relpos=0</t>
  </si>
  <si>
    <t>Mayis Gulaliyev, Samira Abasova, Shafa Guliyeva, Elnara Samedova, Mehpare Orucova, The Main Problems of Building the Digital Economy of Azerbaijan, WSEAS Transactions on Business and Economics</t>
  </si>
  <si>
    <t>https://www.scopus.com/record/display.uri?eid=2-s2.0-85163666152&amp;origin=resultslist&amp;sort=plf-f&amp;src=s&amp;sid=0be3a2a3b15d254b352b6d7b28daed11&amp;sot=b&amp;sdt=b&amp;s=TITLE-ABS-KEY%28The+Main+Problems+of+Building+the+Digital+Economy+of+Azerbaijan%29&amp;sl=74&amp;sessionSearchId=0be3a2a3b15d254b352b6d7b28daed11&amp;relpos=0</t>
  </si>
  <si>
    <t>Rossidis Ioannis, 
Mihiotis Athanasios, 
Ntalakos Angelos, The contribution of change management to the integration of E-governance systems, Managing Successful and Ethical Organizational Change</t>
  </si>
  <si>
    <t>https://www.scopus.com/record/display.uri?eid=2-s2.0-85175667916&amp;origin=resultslist&amp;sort=plf-f&amp;src=s&amp;sid=0be3a2a3b15d254b352b6d7b28daed11&amp;sot=b&amp;sdt=b&amp;s=TITLE-ABS-KEY%28The+Contribution+of+Change+Management+to+the+Integration+of+E-Governance+Systems%29&amp;sl=74&amp;sessionSearchId=0be3a2a3b15d254b352b6d7b28daed11&amp;relpos=0</t>
  </si>
  <si>
    <t>Korzhyk Olena, Gomes Jorge Vareda, João Gonçalo, A comparative study of different digitalization indexes, Effective AI, Blockchain, and E-Governance Applications for Knowledge Discovery and Management</t>
  </si>
  <si>
    <t>https://www.scopus.com/record/display.uri?eid=2-s2.0-85175391493&amp;origin=resultslist&amp;sort=plf-f&amp;src=s&amp;sid=0be3a2a3b15d254b352b6d7b28daed11&amp;sot=b&amp;sdt=b&amp;s=TITLE-ABS-KEY%28A+Comparative+Study+of+Different+Digitalization+Indexes%29&amp;sl=74&amp;sessionSearchId=0be3a2a3b15d254b352b6d7b28daed11&amp;relpos=2</t>
  </si>
  <si>
    <t>Diána Esses, Csete Mária, Szalmáné Dr., Digital Transformation and Regional Competitiveness Assessment in the Hungarian SME Sector, Informacios Tarsadalom</t>
  </si>
  <si>
    <t>https://www.scopus.com/record/display.uri?eid=2-s2.0-85179119568&amp;origin=resultslist&amp;sort=plf-f&amp;src=s&amp;sid=4ad6bbdea04d5005a3d4fd1ea3a785eb&amp;sot=b&amp;sdt=b&amp;s=TITLE-ABS-KEY%28Digital+Transformation+and+Regional+Competitiveness+Assessment+in+the+Hungarian+SME+Sector%29&amp;sl=92&amp;sessionSearchId=4ad6bbdea04d5005a3d4fd1ea3a785eb&amp;relpos=0</t>
  </si>
  <si>
    <t>lwesya, F., &amp; Mwakasangula, E. (2023). A scientometric analysis of entrepreneurship research in the age of COVID-19 pandemic. Future Business Journal, 9(1), 103.</t>
  </si>
  <si>
    <t xml:space="preserve"> SCOPUS, Web of Science</t>
  </si>
  <si>
    <t xml:space="preserve">Thivashini B Jaya Kumar, Thanuja Rathakrishnan, Feranita Feranita &amp; Yong Jing Yi, Adversity Breeds Innovation: The Essential Role of Necessity-Preneurs in the COVID-19 Era, Entrepreneurship Research </t>
  </si>
  <si>
    <t>Eduard Alexandru Stoica (Universitatea Lucian Blaga din Sibiu), Daria Sitea (Universitatea Lucian Blaga din Sibiu)</t>
  </si>
  <si>
    <t>Blockchain Disrupting Fintech and the Banking System</t>
  </si>
  <si>
    <t>Qi Xiaodong, Jiao Jiao, Li Yi, Smart Contract Parallel Execution with Fine-Grained State Accesses, IEEE International Conference on Distributed Computing Systems</t>
  </si>
  <si>
    <t>https://www.webofscience.com/wos/woscc/full-record/WOS:001081242600074</t>
  </si>
  <si>
    <t>Aleksandra Penjišević, Zorana Nikitović, Borko SOMBORAC, Carmine D'Arconte, GUIDING PRINCIPLES FOR FOSTERING ECONOMIC GROWTH IN PRIVATE SECONDARY SCHOOLS ILLUSTRATION THROUGH THE BUSINESS MODEL GENERATION, International Review Belgrade</t>
  </si>
  <si>
    <t>Radu Adrian Ciora  (Universitatea Lucian Blaga din Sibiu), Eduard Alexandru Stoica (Universitatea Lucian Blaga din Sibiu)</t>
  </si>
  <si>
    <t>A Modern 2.0 E-Learning Platform Implemented at Lucian Blaga University of Sibiu</t>
  </si>
  <si>
    <t>Vasilev Julian, Nikolaev Rosen, Milkova Tanka, Transport Task Models with Variable Supplier Availabilities, LOGISTICS-BASEL</t>
  </si>
  <si>
    <t>Vasiu Diana Elena, Balteș Nicolae</t>
  </si>
  <si>
    <t>Case Study Regarding Financial Performance in Terms of Cash Flow Return on Investment (CFROI) for Companies Listed and Traded on the Bucharest Stock Exchange, During 2006-2013</t>
  </si>
  <si>
    <r>
      <rPr>
        <rFont val="Arial Narrow"/>
        <color theme="1"/>
        <sz val="10.0"/>
      </rPr>
      <t>Боярко, І., Панченко, О., &amp; Приймак, Н. (2023). ASSESSING ACCEPTABLE AND MARGINAL VALUES OF MARKET VALUE FORMATION FACTORS IN THE VBM SYSTEM. </t>
    </r>
    <r>
      <rPr>
        <rFont val="Arial Narrow"/>
        <i/>
        <color theme="1"/>
        <sz val="10.0"/>
      </rPr>
      <t>Financial and credit activity problems of theory and practice</t>
    </r>
    <r>
      <rPr>
        <rFont val="Arial Narrow"/>
        <color theme="1"/>
        <sz val="10.0"/>
      </rPr>
      <t>, </t>
    </r>
    <r>
      <rPr>
        <rFont val="Arial Narrow"/>
        <i/>
        <color theme="1"/>
        <sz val="10.0"/>
      </rPr>
      <t>3</t>
    </r>
    <r>
      <rPr>
        <rFont val="Arial Narrow"/>
        <color theme="1"/>
        <sz val="10.0"/>
      </rPr>
      <t>(50), 140-150.</t>
    </r>
  </si>
  <si>
    <t>https://www.webofscience.com/wos/woscc/full-record/WOS:001035387500011</t>
  </si>
  <si>
    <t>Vasiu Diana Elena, Gheorghe Iulian</t>
  </si>
  <si>
    <t>Case study regarding solvency analysis, during 2006-2012, of the companies having the business line in industry and construction, listed and traded on the Bucharest Stock Exchange</t>
  </si>
  <si>
    <r>
      <rPr>
        <rFont val="Arial Narrow"/>
        <color theme="1"/>
        <sz val="10.0"/>
      </rPr>
      <t>Gomes, C., Campos, F., Malheiros, C., &amp; Lima Santos, L. (2023). Restaurants’ Solvency in Portugal during COVID-19. </t>
    </r>
    <r>
      <rPr>
        <rFont val="Arial Narrow"/>
        <i/>
        <color theme="1"/>
        <sz val="10.0"/>
      </rPr>
      <t>International Journal of Financial Studies</t>
    </r>
    <r>
      <rPr>
        <rFont val="Arial Narrow"/>
        <color theme="1"/>
        <sz val="10.0"/>
      </rPr>
      <t>, </t>
    </r>
    <r>
      <rPr>
        <rFont val="Arial Narrow"/>
        <i/>
        <color theme="1"/>
        <sz val="10.0"/>
      </rPr>
      <t>11</t>
    </r>
    <r>
      <rPr>
        <rFont val="Arial Narrow"/>
        <color theme="1"/>
        <sz val="10.0"/>
      </rPr>
      <t>(2), 63.</t>
    </r>
  </si>
  <si>
    <t>https://www.webofscience.com/wos/woscc/full-record/WOS:001015371500001</t>
  </si>
  <si>
    <r>
      <rPr>
        <rFont val="Arial Narrow"/>
        <color theme="1"/>
        <sz val="10.0"/>
      </rPr>
      <t>Suresh, M., Antony, J., Nair, G., &amp; Garza-Reyes, J. A. (2023). Lean-sustainability assessment framework development: evidence from the construction industry. </t>
    </r>
    <r>
      <rPr>
        <rFont val="Arial Narrow"/>
        <i/>
        <color theme="1"/>
        <sz val="10.0"/>
      </rPr>
      <t>Total Quality Management &amp; Business Excellence</t>
    </r>
    <r>
      <rPr>
        <rFont val="Arial Narrow"/>
        <color theme="1"/>
        <sz val="10.0"/>
      </rPr>
      <t>, </t>
    </r>
    <r>
      <rPr>
        <rFont val="Arial Narrow"/>
        <i/>
        <color theme="1"/>
        <sz val="10.0"/>
      </rPr>
      <t>34</t>
    </r>
    <r>
      <rPr>
        <rFont val="Arial Narrow"/>
        <color theme="1"/>
        <sz val="10.0"/>
      </rPr>
      <t>(15-16), 2046-2081.</t>
    </r>
  </si>
  <si>
    <t>https://www.webofscience.com/wos/woscc/full-record/WOS:001016010600001</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</si>
  <si>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</si>
  <si>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</si>
  <si>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</si>
  <si>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</si>
  <si>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</si>
  <si>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</si>
  <si>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</si>
  <si>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</si>
  <si>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</si>
  <si>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</si>
  <si>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</si>
  <si>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</si>
  <si>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</si>
  <si>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</si>
  <si>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</si>
  <si>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</si>
  <si>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</si>
  <si>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</si>
  <si>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</si>
  <si>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</si>
  <si>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</si>
  <si>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</si>
  <si>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</si>
  <si>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</si>
  <si>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</si>
  <si>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</si>
  <si>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</si>
  <si>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</si>
  <si>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</si>
  <si>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</si>
  <si>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</si>
  <si>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</si>
  <si>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</si>
  <si>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</si>
  <si>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</si>
  <si>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</si>
  <si>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</si>
  <si>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</si>
  <si>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</si>
  <si>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</si>
  <si>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</si>
  <si>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</si>
  <si>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</si>
  <si>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</si>
  <si>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</si>
  <si>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</si>
  <si>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</si>
  <si>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</si>
  <si>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</si>
  <si>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</si>
  <si>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</si>
  <si>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</si>
  <si>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</si>
  <si>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</si>
  <si>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</si>
  <si>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</si>
  <si>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</si>
  <si>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</si>
  <si>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</si>
  <si>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</si>
  <si>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Is There An Optimal Value Added Tax Rate?</t>
  </si>
  <si>
    <t>Articol</t>
  </si>
  <si>
    <t>SMEDOIU-POPOVICIU Alexandra (ASE București), HOROBET Alexandra-Lavinia (ASE București), BELASCU Lucian (ULBS)</t>
  </si>
  <si>
    <t>Revista Economica</t>
  </si>
  <si>
    <t xml:space="preserve">ISSN15826 260, eISSN 2344-5424 </t>
  </si>
  <si>
    <t>80-90</t>
  </si>
  <si>
    <t>https://doi.org/10.56043/reveco-2023-0007</t>
  </si>
  <si>
    <t>EBSCO HOST, RePEc, ULRICHSWEB</t>
  </si>
  <si>
    <t>Global Research Trends in Sustainable or Green Consumer Behavior – A Bibliometric Analysis</t>
  </si>
  <si>
    <t>Camelia Budac (ULBS), Carolina Țîmbalari</t>
  </si>
  <si>
    <t>Expert Journal of Marketing 11(2)</t>
  </si>
  <si>
    <t>ISSN: 2344-6773</t>
  </si>
  <si>
    <t>pp. 225-238</t>
  </si>
  <si>
    <t>RePEc, DOAJ</t>
  </si>
  <si>
    <t>CONSUMER BEHAVIOR AND SUSTAINABLE MARKETING</t>
  </si>
  <si>
    <t>Revista Economică</t>
  </si>
  <si>
    <t>2344-5424</t>
  </si>
  <si>
    <t>29-37</t>
  </si>
  <si>
    <t>10.56043/reveco-2023-0034</t>
  </si>
  <si>
    <t>Repec, Ebsco, Ulrichs</t>
  </si>
  <si>
    <t>MANAGEMENT QUALITY AND ITS SIGNIFICANT VARIABLES</t>
  </si>
  <si>
    <t>Lucia Fraticiu(ULBS);Mihaescu Liviu(ULBS)</t>
  </si>
  <si>
    <t>1582-6260</t>
  </si>
  <si>
    <t>71-77</t>
  </si>
  <si>
    <t>10.56043/reveco-2023-0017</t>
  </si>
  <si>
    <t>RePec, Ulrich`s Periodicals Directory, EBSCO – Business Source Complete Plus, Crossref</t>
  </si>
  <si>
    <t>OPTIMIZING EXPENSES IN HOSPITAL UNITS</t>
  </si>
  <si>
    <t>MEZEI, Sebastian(ULBS); LUCIAN, Paul(ULBS); FRĂTICIU, Lucia(ULBS)</t>
  </si>
  <si>
    <t>47-56</t>
  </si>
  <si>
    <t>10.56043/reveco-2023-0026</t>
  </si>
  <si>
    <t>EMPLOYEES’ SATISFACTION - THE KEY TO A SUCCESFUL INTERNAL MARKETING STRATEGY</t>
  </si>
  <si>
    <t>ISSN: 1582-6260 (print), 2344-5424 (online)</t>
  </si>
  <si>
    <t>42 - 46</t>
  </si>
  <si>
    <t>DOI: 10.56043/reveco-2023-0025</t>
  </si>
  <si>
    <t>Repec, UlrichsWeb, EbscoHost. CrossRef</t>
  </si>
  <si>
    <t>OPTIMIZING EXPENSES IN HOSPITAL UNITS.</t>
  </si>
  <si>
    <t>MEZEI, Sebastian-ULBS; LUCIAN, Paul-ULBS; FRĂTICIU, Lucia-ULBS</t>
  </si>
  <si>
    <t>Revista Economică, 2023</t>
  </si>
  <si>
    <t>ISSN
1582-6260</t>
  </si>
  <si>
    <t>REPEC,EBSCO,Crossref</t>
  </si>
  <si>
    <t>Journal</t>
  </si>
  <si>
    <t>Lucia Mariana FRĂTICIU, Liviu Nicolae MIHĂESCU</t>
  </si>
  <si>
    <t>DOI: 10.56043/reveco-2023-0017</t>
  </si>
  <si>
    <t>RePEc, EBSCO. Ulrichs, Crossref</t>
  </si>
  <si>
    <t>Special Issue on Capitalism and Heterodox Economics</t>
  </si>
  <si>
    <t>Articol si simpozion editat</t>
  </si>
  <si>
    <t>Negru Ioana (ULBS) si Alexandra Arnsten (Nottingham Trent University, UK)</t>
  </si>
  <si>
    <t>Economic Issues (indexed 1star ABS list, 2* Keele list)</t>
  </si>
  <si>
    <t>1-4 (1-55 for entire issue)</t>
  </si>
  <si>
    <t>ABS list, Keele List, REPEC  https://ideas.repec.org/cgi-bin/htsearch?q=Introduction+to+special+issue+on+Capitalism+and+Heterodox+economics</t>
  </si>
  <si>
    <t>RĂŞINARI, BIERTAN AND RÂU SADULUI – TOP RURAL TOURIST DESTINATIONS WORLDWID</t>
  </si>
  <si>
    <t>Virgil NICULA1, Simona SPÂNU (ULB Sibiu)</t>
  </si>
  <si>
    <t>FSEC 3</t>
  </si>
  <si>
    <t>The USV Annals of Economics and Public Administration,Vol 23, No 2(38) (2023</t>
  </si>
  <si>
    <t xml:space="preserve">  ISSN 2066-575X ISSN 2285-3332</t>
  </si>
  <si>
    <t>62-67</t>
  </si>
  <si>
    <t>ERIH PLUS</t>
  </si>
  <si>
    <t>UNDERSTANDING THE FINANCIAL DECISION-MAKING PROCESS: INSIGHTS FROM NEUROSCIENTIFIC, PSYCHO-EMOTIONAL, AND CULTURAL PERSPECTIVES.</t>
  </si>
  <si>
    <t>Bahnean Paul (Universitatea de Vest Timisoara), Panța Nancy Diana (Universitatea Lucian Blaga Sibiu)</t>
  </si>
  <si>
    <t>ISSN: 1582-6260</t>
  </si>
  <si>
    <t>pp. 7-15</t>
  </si>
  <si>
    <t>10.56043/reveco-2023-0022</t>
  </si>
  <si>
    <t>RePEc, EBSCO Host, ULRICHS WEB, Crossref</t>
  </si>
  <si>
    <t>THE CHALLENGES OF GLOBALIZATION</t>
  </si>
  <si>
    <t>Expert Journal of Economics</t>
  </si>
  <si>
    <t>2359-7704</t>
  </si>
  <si>
    <t>23-31</t>
  </si>
  <si>
    <t>https://economics.expertjournals.com/23597704-1103/</t>
  </si>
  <si>
    <t>BDI, RePEc, DOAJ, EconLit, etc. Ulrich’s Periodicals Directory</t>
  </si>
  <si>
    <t>THE RISK OF DEINDUSTRIALIZATION OF GERMANY</t>
  </si>
  <si>
    <t>Expert Journal of Business and Management,</t>
  </si>
  <si>
    <t xml:space="preserve"> 2344-6781</t>
  </si>
  <si>
    <t>238-247</t>
  </si>
  <si>
    <t>https://business.expertjournals.com/23446781-1121/</t>
  </si>
  <si>
    <t>The Agrarian Reform of 1921. Impact on the Romanian Agricultural Development</t>
  </si>
  <si>
    <t>Revista economica, Volume 75, Issue 4</t>
  </si>
  <si>
    <t>74-81</t>
  </si>
  <si>
    <t>DOI: 10.56043/reveco-2022-0016</t>
  </si>
  <si>
    <t xml:space="preserve">RePEC   ULRICHSWEBEBSCO Crossref          </t>
  </si>
  <si>
    <t>Management pf competencies and skills in the project team</t>
  </si>
  <si>
    <t xml:space="preserve">Goran Lapčević, Milan Krtic, Eugen Popescu / Business College of Applied Studies „Prof. PhD Radomir Bojković“ Kruševac, Universitatea Lucian Blaga Sibiu </t>
  </si>
  <si>
    <t>Thematic proceedings / 12th International Scientific Conference Employment, Education and Entrepreneurship</t>
  </si>
  <si>
    <t>ISBN 978-86-6069-216-2</t>
  </si>
  <si>
    <t>418-426</t>
  </si>
  <si>
    <t>https://eee-conference.com/wp-content/uploads/2023/12/Thematic_Proceedings_EEE2023.pdf</t>
  </si>
  <si>
    <t>Importance of Sustainability in the Hotel Industry</t>
  </si>
  <si>
    <t>Popșa Roxana Elena (ULBS)</t>
  </si>
  <si>
    <t xml:space="preserve"> Expert Journal of Business and Management,</t>
  </si>
  <si>
    <t>ISSN 2344-6781</t>
  </si>
  <si>
    <t>183-188</t>
  </si>
  <si>
    <t>https://business.expertjournals.com/23446781-1116/</t>
  </si>
  <si>
    <t>RePEc
DOAJ
Electronic Journals Library
EconBiz
Bielefeld Academic Search Engine
EconPapers
Open Academic Journals Index</t>
  </si>
  <si>
    <t>Digitalization: A Strategic Approach for the Travel and Tourism Industry</t>
  </si>
  <si>
    <t> Expert Journal of Marketing</t>
  </si>
  <si>
    <t>ISSN 2344-6773</t>
  </si>
  <si>
    <t>181-187</t>
  </si>
  <si>
    <t>https://marketing.expertjournals.com/23446773-1113/</t>
  </si>
  <si>
    <t>TRANSFORMING COMPANIES AND ADAPTING TO THE NEW GLOBAL CONTEXT. PERSPECTIVES, CHALLENGES AND OPPORTUNITIES.</t>
  </si>
  <si>
    <t>TERCHILA SORIN</t>
  </si>
  <si>
    <t>REVISTA ECONOMICA</t>
  </si>
  <si>
    <t>ISSN 1582-6260</t>
  </si>
  <si>
    <t>82-93</t>
  </si>
  <si>
    <t>10.56043/reveco-2023-0040</t>
  </si>
  <si>
    <t>RePEc, Ebsco, UlrichsWeb, Crossref</t>
  </si>
  <si>
    <t>Terchila Sorin</t>
  </si>
  <si>
    <t xml:space="preserve">THE ROLE OF HUMAN CAPITAL  IN THE UNIVERSITIES’ MANAGEMENT EFFICIENCY PROCESS </t>
  </si>
  <si>
    <t>Tileaga Cosmin - Lucian Blaga University of Sibiu, Romania, Bucăţa George - Nicolae Bălcescu Land Forces Academy, Sibiu, Romania,</t>
  </si>
  <si>
    <t xml:space="preserve">Land Forces Academy Review </t>
  </si>
  <si>
    <t>2247-840X</t>
  </si>
  <si>
    <t>136-147</t>
  </si>
  <si>
    <t>Sciendo</t>
  </si>
  <si>
    <t>Global Tourism-A Quick Rebound After The Pandemic</t>
  </si>
  <si>
    <t>Tileaga Cosmin - Lucian Blaga University of Sibiu, Romania</t>
  </si>
  <si>
    <t>91-99</t>
  </si>
  <si>
    <t xml:space="preserve">DOI: 10.56043/reveco-2023-0008  </t>
  </si>
  <si>
    <t>RePec/Ebsco/UlrichWeb</t>
  </si>
  <si>
    <t>DIGITAL TRANSFORMATION AND THE FINANCIAL SECTOR: A COMPREHENSIVE PERSPECTIVE</t>
  </si>
  <si>
    <t>Troanca Dumitru (ULBS)
Ioana-Luciana Grozea (ULBS)</t>
  </si>
  <si>
    <t>SAECULUM</t>
  </si>
  <si>
    <t>ISSN 2601-1182</t>
  </si>
  <si>
    <t>56-63</t>
  </si>
  <si>
    <t>10.2478/saec-2023-0018</t>
  </si>
  <si>
    <t>ERIH Plus</t>
  </si>
  <si>
    <t>Evaluation of the Efficiency of National Defense, Through the Data Envelopment Analysis Method</t>
  </si>
  <si>
    <t>HUSERAȘ, Alin Teodor; BALTEȘ, Nicolae</t>
  </si>
  <si>
    <t xml:space="preserve">	International conference KNOWLEDGE-BASED ORGANIZATION 29(2):95-100, volumul XXIX, NR. 2/2023</t>
  </si>
  <si>
    <t>95-100</t>
  </si>
  <si>
    <t>10.2478/kbo-2023-0041</t>
  </si>
  <si>
    <t>Sciendo B+, cod 478 EBSCO</t>
  </si>
  <si>
    <t>BALTEȘ NICOLAE</t>
  </si>
  <si>
    <t>EVALUATION OF NATIONAL DEFENSE FROM AN ECONOMIC PERSPECTIVE.</t>
  </si>
  <si>
    <t>Revista Economica . 2023, Vol. 75 Issue 2</t>
  </si>
  <si>
    <t>87-97</t>
  </si>
  <si>
    <t>: 10.56043/reveco-2023-0019</t>
  </si>
  <si>
    <t>B+, cod 478  EBSCO</t>
  </si>
  <si>
    <t>GAMIFICATION IN E-COMMERCE: ADVANTAGES, CHALLENGES, AND FUTURE TRENDS</t>
  </si>
  <si>
    <t>Bogoslov Ioana Andreea (Universitatea Lucian Blaga din Sibiu), Lungu Anca Elena (Universitatea Alexandru Ioan Cuza din Iași), Eduard Alexandru Stoica (Universitatea Lucian Blaga din Sibiu), Mircea Radu Georgescu (Universitatea Alexandru Ioan Cuza din Iași), Daria Sitea (Universitatea Lucian Blaga din Sibiu)</t>
  </si>
  <si>
    <t>17 - 33</t>
  </si>
  <si>
    <t>10.56043/reveco-2023-0012</t>
  </si>
  <si>
    <t>RePEc (Research Papers in Economics), EBSCO (Business Source Corporate Plus), ULRICHSWEB, DOAJ (Directory of Open Access Journals)</t>
  </si>
  <si>
    <t>THE ACCOUNTING PROFESSION UNDER THE INFLUENCE OF DIGITALIZATION - PREMISES OF THE INTELLIGENT FUTURE</t>
  </si>
  <si>
    <t>Bogoslov Ioana Andreea (Universitatea Lucian Blaga din Sibiu), Marina Alexandra-Gabriela (Universitatea Lucian Blaga din Sibiu)</t>
  </si>
  <si>
    <t>20 - 28</t>
  </si>
  <si>
    <t>10.56043/reveco-2023-0033</t>
  </si>
  <si>
    <t>TAX EVASION - A TOPIC OF MAJOR INTEREST IN SPECIALIZED LITERATURE</t>
  </si>
  <si>
    <t>Comaniciu Carmen (ULBS)</t>
  </si>
  <si>
    <t>Journal Of Romanian Literary Studies, Issue No. 34/2023</t>
  </si>
  <si>
    <t>2248-3004</t>
  </si>
  <si>
    <t>50-57</t>
  </si>
  <si>
    <t>CEEOL, Global Impact Factor, Google Scholar</t>
  </si>
  <si>
    <t>CONTINUING MEDICAL EDUCATION - NECESSITY AND OPPORTUNITY</t>
  </si>
  <si>
    <t>Comaniciu Carmen (ULBS), Comaniciu Andra (Spitalul Clinic Județean Sibiu)</t>
  </si>
  <si>
    <t>Journal Of Romanian Literary Studies, Issue No. 35/2023</t>
  </si>
  <si>
    <t>54-63</t>
  </si>
  <si>
    <t>DIGITALIZATION – ESSENTIAL FACTOR FOR INCREASING THE PERFORMANCE IN THE HEALTH FIELD</t>
  </si>
  <si>
    <t>64-72</t>
  </si>
  <si>
    <t>APPLYING BERT AND VADER IN HR SENTIMENT ANALYSIS</t>
  </si>
  <si>
    <t>Marian Pompiliu Cristescu-ULB Sibiu, Dumitru Alexandru Mara-ULB Sibiu, Lia-Cornelia Culda-ULB Sibiu, Raluca Andreea Nerișanu</t>
  </si>
  <si>
    <t>Journal "Човешки ресурси &amp; Технологии = HR &amp; Technologies"</t>
  </si>
  <si>
    <t>ISSN 2738-8719</t>
  </si>
  <si>
    <t>6 ... 23</t>
  </si>
  <si>
    <t>Google Scholar, RePEc (Ideas, EconPapers) and NACID (ID 4348).</t>
  </si>
  <si>
    <t>„INTEGRATED REPORTING - A ROMANIAN PERSPECTIVE.”</t>
  </si>
  <si>
    <t>Adrian MOROȘAN, Ioana GEMENEL, Alexandra Gabriela MARINA</t>
  </si>
  <si>
    <t>Revista Economică, 2023, Vol 75, Issue 3</t>
  </si>
  <si>
    <t>p. 57 - p. 69</t>
  </si>
  <si>
    <t>10.56043/reveco-2023-0027</t>
  </si>
  <si>
    <t>RePEc, EBSCO Host, ULRICHS WEB Global Series Directory, Crossref</t>
  </si>
  <si>
    <t>GEMENEL IOANA</t>
  </si>
  <si>
    <t>INTEGRATED REPORTING – A ROMANIAN PERSPECTIVE</t>
  </si>
  <si>
    <t>MOROȘAN Adrian, Lucian Blaga University of Sibiu;
GEMENEL Ioana, Lucian Blaga University of Sibiu;
MARINA Alexandra-Gabriela, Lucian Blaga University of Sibiu</t>
  </si>
  <si>
    <t>57-69</t>
  </si>
  <si>
    <t>DOI: 10.56043/reveco-2023-0027</t>
  </si>
  <si>
    <t>RePec, Ebsco Host, UlrichsWeb, Crossref</t>
  </si>
  <si>
    <t>MARINA ALEXANDRA GABRIELA</t>
  </si>
  <si>
    <t>BOGOSLOV Ioana Andreea, Lucian Blaga University of Sibiu;
MARINA Alexandra-Gabriela, Lucian Blaga University of Sibiu</t>
  </si>
  <si>
    <t>20-28</t>
  </si>
  <si>
    <t>DOI: 10.56043/reveco-2023-0033</t>
  </si>
  <si>
    <t>INTEGRATED REPORTING - A ROMANIAN PERSPECTIVE.</t>
  </si>
  <si>
    <t>Moroșan Adrian (ULBS); Gemenel Ioana (ULBS); Marina Alexandra Gabriela (ULBS).</t>
  </si>
  <si>
    <t>1582-6260; 2344-5424.</t>
  </si>
  <si>
    <t>TAX EVASION BETWEEN TAX OPTIMIZATION AT THE BORDER OF
LEGALITY, TAX BURDEN AND VOLUNTARY COMPLIANCE (articol)</t>
  </si>
  <si>
    <t>Daniela Petrașcu (ULBS), Ioana Pacurariu (ULBS), Bianca Cristina Ciocanea (Directia Reg Antifrauda Sibiu), Cosmin Ioan Pițu (Directia Reg Antifrauda Sibiu)</t>
  </si>
  <si>
    <t>Journal of Legal Studies</t>
  </si>
  <si>
    <t>2457-9017</t>
  </si>
  <si>
    <t>163-180</t>
  </si>
  <si>
    <t>https://doi.org/10.2478/jles-2023-0019</t>
  </si>
  <si>
    <t>Baidu Scholar
CEEAS (Central &amp; Eastern European Academic Source)
CEEOL - Central and Eastern European Online Library
CEJSH (The Central European Journal of Social Sciences and Humanities)
CNKI Scholar (China National Knowledge Infrastructure)
Dimensions
DOAJ (Directory of Open Access Journals)
EBSCO
ERIH PLUS (European Reference Index for the Humanities and Social Sciences)
EuroPub
ExLibris
Google Scholar
Index Copernicus International
J-Gate
JournalTOCs
KESLI-NDSL (Korean National Discovery for Science Leaders)
MyScienceWork
Naver Academic
Naviga (Softweco)
ProQuest
ReadCube
SCILIT
Scite_
Semantic Scholar
Sherpa/RoMEO
TDNet
Ulrich's Periodicals Directory/ulrichsweb
WanFang Data
WorldCat (OCLC)
X-MOL</t>
  </si>
  <si>
    <t>HARMONIZING CIRCULARITY: ROMANIA’S PROGRESSIVE EFFORTS TOWARDS CIRCULAR ECONOMY INTEGRATION IN EUROPE</t>
  </si>
  <si>
    <t>Bătușaru Cristina-Maria,  ”Nicolae Bălcescu” Land Forces Academy of Sibiu, Ioana-Raluca Sbârcea, "Lucian Blaga" University of Sibiu</t>
  </si>
  <si>
    <t>MANAGEMENT OF SUSTAINABLE DEVELOPMENT JOURNAL</t>
  </si>
  <si>
    <t>ISSN 2066 – 9380</t>
  </si>
  <si>
    <t>62-74</t>
  </si>
  <si>
    <t>https://doi.org/10.54989/msd-2023-0009</t>
  </si>
  <si>
    <t>ERIH PLUS, DOAJ, Index Copernicus, Crossref</t>
  </si>
  <si>
    <t xml:space="preserve">GAMIFICATION IN E-COMMERCE: ADVANTAGES, CHALLENGES, AND FUTURE TRENDS </t>
  </si>
  <si>
    <t>Bogoslov loana Andrea (Universitatea Lucian
Blaga din Sibiu), Lungu Anca Elena (Universitatea Alexandru loan Cuza din (lasi), Eduard Alexandru Stoica (Universitatea Lucian Blaga din Sibiu).
Mircea Radu Georgescu (Universitatea Alexandru (loan Cuza din lasi). Daria Sitea (Universitatea Lucian Blaga din Sibiu)</t>
  </si>
  <si>
    <t>pp. 17-33</t>
  </si>
  <si>
    <t>RePEc (Research
Papers in
Economics).
EBSCO (Business Source Corporate Plus).
ULRICHSWEB.
DOAJ (Directory of
Open Access
Journals)</t>
  </si>
  <si>
    <t>Deciphering User Feedback: Clustering Of Digital Well-Being System Reviews</t>
  </si>
  <si>
    <t>Kahya Özyirmidokuz Esra (Erciyes University, Türkiye, Engineering Faculty)
Stoica Eduard Alexandru (Universitatea Lucian Blaga din Sibiu)</t>
  </si>
  <si>
    <t>Management of Sustainable Development Journal</t>
  </si>
  <si>
    <t>2247-0220</t>
  </si>
  <si>
    <t>7-12</t>
  </si>
  <si>
    <t>10.54989/msd-2023-0011</t>
  </si>
  <si>
    <t>ERIH PLUS
Crossref
DOAJ
Index Copernicus
RePec</t>
  </si>
  <si>
    <t xml:space="preserve">Exercitarea controlului financiar preventiv în cadrul entităților publice – formă de control intern și fundament în asigurarea bunei gestiuni financiare a fondurilor publice 
</t>
  </si>
  <si>
    <t>Florina-Maria Tăvală</t>
  </si>
  <si>
    <t xml:space="preserve">FSEC2 </t>
  </si>
  <si>
    <t>Acta Universitatis Lucian Blaga. Iurisprudentia, Issue no 1, 2023</t>
  </si>
  <si>
    <t>1582-4608</t>
  </si>
  <si>
    <t>CEEOL - Journal Detail</t>
  </si>
  <si>
    <t>EBSCO, CEEOL, HeinOnline</t>
  </si>
  <si>
    <t>TĂVALĂ FLORINA</t>
  </si>
  <si>
    <t xml:space="preserve">Considerații privind parteneriatul public-privat în România </t>
  </si>
  <si>
    <t>ENVIRONMENTAL, SOCIAL AND GOVERNANCE PERFORMANCE ON THE ROMANIAN CAPITAL MARKET</t>
  </si>
  <si>
    <t xml:space="preserve">VASIU Diana Elena </t>
  </si>
  <si>
    <t>2247 – 0220</t>
  </si>
  <si>
    <t>80-86</t>
  </si>
  <si>
    <t>https://doi.org/10.54989/msd-2023-0019</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</si>
  <si>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</si>
  <si>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</si>
  <si>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</si>
  <si>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</si>
  <si>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</si>
  <si>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</si>
  <si>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</si>
  <si>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</si>
  <si>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</si>
  <si>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</si>
  <si>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</si>
  <si>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</si>
  <si>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</si>
  <si>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</si>
  <si>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Paradigmele managementului si tehnologiei generate de noua realitate globala</t>
  </si>
  <si>
    <t>Editura Academiei fortelor terestre `Nicolae Balcescu`, Sibiu</t>
  </si>
  <si>
    <t>978-973-153-546-3</t>
  </si>
  <si>
    <t>Decembrie</t>
  </si>
  <si>
    <t>212-236</t>
  </si>
  <si>
    <t>Capitol: Produsele și serviciile bancare în modernitatea digitală (Cartea: Paradigmele managementului și tehnologiei generate de noua realitate globală</t>
  </si>
  <si>
    <t>Editura Academiei Forțelor Terestre Nicolae Bălcescu Sibiu</t>
  </si>
  <si>
    <t>Identities in the spotlight. Dialogue in a global world. Capitolul IMPROVING TAX ADMINISTRATION THROUGH NEW TAX INSPECTION
TECHNIQUES AND METHODS https://asociatia-alpha.ro/gidni/10-2023/GIDNI-10-Socs-e.pdf</t>
  </si>
  <si>
    <t>”Arhipelag XXI” Press, Tîrgu Mureş</t>
  </si>
  <si>
    <t xml:space="preserve"> 978-606-8624-18-1</t>
  </si>
  <si>
    <t>mai</t>
  </si>
  <si>
    <t>10 pag. (pp. 73-82)</t>
  </si>
  <si>
    <t>ATRIBUTE-CHEIE ALE MANAGEMENTULUI IN CONTEXTUL TRANSFORMĂRII DIGITALE A ORGANIZATIILOR (Capitol) - Paradigmele managementului și tehnologiei generate de noua realitate globală (carte)</t>
  </si>
  <si>
    <t>Cantemir Mihu (Universitatea Lucian Blaga din Sibiu), Dorin Bayraktar (Universitatea Lucian Blaga din Sibiu), Eduard Alexandru Stoica (Universitatea  Lucian Blaga din Sibiu)</t>
  </si>
  <si>
    <t xml:space="preserve">Editura Academiei Forțelor Terestre „Nicolae Bălcescu”, Sibiu </t>
  </si>
  <si>
    <t xml:space="preserve">Taxation, Religions and Philosophical and Non-Confessional Organisations in Europe </t>
  </si>
  <si>
    <t>Tăvală Emanuel, Tăvală Florina</t>
  </si>
  <si>
    <t>Editorial Comares</t>
  </si>
  <si>
    <t>978-84-1369-508-2</t>
  </si>
  <si>
    <t>Februarie</t>
  </si>
  <si>
    <t>189-196</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</si>
  <si>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</si>
  <si>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</si>
  <si>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</si>
  <si>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</si>
  <si>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</si>
  <si>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</si>
  <si>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</si>
  <si>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</si>
  <si>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</si>
  <si>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</si>
  <si>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</si>
  <si>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</si>
  <si>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</si>
  <si>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</si>
  <si>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</si>
  <si>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</si>
  <si>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</si>
  <si>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</si>
  <si>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</si>
  <si>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</si>
  <si>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</si>
  <si>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</si>
  <si>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</si>
  <si>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</si>
  <si>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r>
      <rPr>
        <rFont val="Arial Narrow"/>
        <color rgb="FF222222"/>
        <sz val="10.0"/>
      </rPr>
      <t>Ashoer, M., Karim, K., Syahnur, M. H., &amp; Ating, R. (2023). Reinvestigating millennial shopping behavior on the sharing economy platform: The moderating role of COVID-19 awareness level. </t>
    </r>
    <r>
      <rPr>
        <rFont val="Arial Narrow"/>
        <i/>
        <color rgb="FF222222"/>
        <sz val="10.0"/>
      </rPr>
      <t>Diponegoro International Journal of Business</t>
    </r>
    <r>
      <rPr>
        <rFont val="Arial Narrow"/>
        <color rgb="FF222222"/>
        <sz val="10.0"/>
      </rPr>
      <t>, </t>
    </r>
    <r>
      <rPr>
        <rFont val="Arial Narrow"/>
        <i/>
        <color rgb="FF222222"/>
        <sz val="10.0"/>
      </rPr>
      <t>6</t>
    </r>
    <r>
      <rPr>
        <rFont val="Arial Narrow"/>
        <color rgb="FF222222"/>
        <sz val="10.0"/>
      </rPr>
      <t>(2), 64-76.</t>
    </r>
  </si>
  <si>
    <t>https://ejournal2.undip.ac.id/index.php/ijb/article/view/16518</t>
  </si>
  <si>
    <t>DOAJ, Google Scholar</t>
  </si>
  <si>
    <r>
      <rPr>
        <rFont val="Arial Narrow"/>
        <color rgb="FF222222"/>
        <sz val="10.0"/>
      </rPr>
      <t>Akasreku, F., Mensah, K., Amenuvor, F. E., Adingo, S. A., &amp; Nkukpornu, A. (2023). Brand Equity, Website Quality and M-Commerce Adoption: An Extended Tam Study in the Apparel Industry. </t>
    </r>
    <r>
      <rPr>
        <rFont val="Arial Narrow"/>
        <i/>
        <color rgb="FF222222"/>
        <sz val="10.0"/>
      </rPr>
      <t>Current Journal of Applied Science and Technology</t>
    </r>
    <r>
      <rPr>
        <rFont val="Arial Narrow"/>
        <color rgb="FF222222"/>
        <sz val="10.0"/>
      </rPr>
      <t>, </t>
    </r>
    <r>
      <rPr>
        <rFont val="Arial Narrow"/>
        <i/>
        <color rgb="FF222222"/>
        <sz val="10.0"/>
      </rPr>
      <t>42</t>
    </r>
    <r>
      <rPr>
        <rFont val="Arial Narrow"/>
        <color rgb="FF222222"/>
        <sz val="10.0"/>
      </rPr>
      <t>(26), 17-37.</t>
    </r>
  </si>
  <si>
    <t>https://papers.ssrn.com/sol3/papers.cfm?abstract_id=4550930</t>
  </si>
  <si>
    <t>Index Copernicus, Google Scholar</t>
  </si>
  <si>
    <r>
      <rPr>
        <rFont val="Arial Narrow"/>
        <color rgb="FF222222"/>
        <sz val="10.0"/>
      </rPr>
      <t>Mundim, M. A. B., Scussel, F. B. C., Petroll, M. D. L. M., Damacena, C., &amp; Soares, J. C. (2023). Technology hunger: m-commerce user retention in the food delivery market. </t>
    </r>
    <r>
      <rPr>
        <rFont val="Arial Narrow"/>
        <i/>
        <color rgb="FF222222"/>
        <sz val="10.0"/>
      </rPr>
      <t>ReMark-Revista Brasileira de Marketing</t>
    </r>
    <r>
      <rPr>
        <rFont val="Arial Narrow"/>
        <color rgb="FF222222"/>
        <sz val="10.0"/>
      </rPr>
      <t>, </t>
    </r>
    <r>
      <rPr>
        <rFont val="Arial Narrow"/>
        <i/>
        <color rgb="FF222222"/>
        <sz val="10.0"/>
      </rPr>
      <t>22</t>
    </r>
    <r>
      <rPr>
        <rFont val="Arial Narrow"/>
        <color rgb="FF222222"/>
        <sz val="10.0"/>
      </rPr>
      <t>(4), 1645-1708.</t>
    </r>
  </si>
  <si>
    <t>https://uninove.emnuvens.com.br/remark/article/view/23354</t>
  </si>
  <si>
    <r>
      <rPr>
        <rFont val="Arial Narrow"/>
        <color rgb="FF222222"/>
        <sz val="10.0"/>
      </rPr>
      <t>Arista, A., Tjahjanto, T., Ernawati, I., Purabaya, R. H., &amp; Abdullah, E. F. H. S. (2023). The Extension of the UTAUT2 Model: A Case Study of Indonesian SMEs Acceptance of Social Commerce. </t>
    </r>
    <r>
      <rPr>
        <rFont val="Arial Narrow"/>
        <i/>
        <color rgb="FF222222"/>
        <sz val="10.0"/>
      </rPr>
      <t>JOIV: International Journal on Informatics Visualization</t>
    </r>
    <r>
      <rPr>
        <rFont val="Arial Narrow"/>
        <color rgb="FF222222"/>
        <sz val="10.0"/>
      </rPr>
      <t>, </t>
    </r>
    <r>
      <rPr>
        <rFont val="Arial Narrow"/>
        <i/>
        <color rgb="FF222222"/>
        <sz val="10.0"/>
      </rPr>
      <t>7</t>
    </r>
    <r>
      <rPr>
        <rFont val="Arial Narrow"/>
        <color rgb="FF222222"/>
        <sz val="10.0"/>
      </rPr>
      <t>(4), 2404-2414.</t>
    </r>
  </si>
  <si>
    <t>ALDIANSYAH, M. F. (2023). Analisis Niat Perilaku Konsumen Batik UMKM Di Yogyakarta Dalam Menggunakan Social Commerce: Pengembangan Model UTAUT 2.</t>
  </si>
  <si>
    <t>https://dspace.uii.ac.id/handle/123456789/42326</t>
  </si>
  <si>
    <r>
      <rPr>
        <rFont val="Arial Narrow"/>
        <color rgb="FF222222"/>
        <sz val="10.0"/>
      </rPr>
      <t>Zhou, X., &amp; Mingyue, Z. (2023). A Study of the Influence of ESG Performance, Social Influence, Facilitating Conditions, Hedonic Motivation, Price Value and Habit on Tourists’ Behavioural Intentions towards Sports Complexes. </t>
    </r>
    <r>
      <rPr>
        <rFont val="Arial Narrow"/>
        <i/>
        <color rgb="FF222222"/>
        <sz val="10.0"/>
      </rPr>
      <t>Studies of the Industrial Geography Commission of the Polish Geographical Society</t>
    </r>
    <r>
      <rPr>
        <rFont val="Arial Narrow"/>
        <color rgb="FF222222"/>
        <sz val="10.0"/>
      </rPr>
      <t>, </t>
    </r>
    <r>
      <rPr>
        <rFont val="Arial Narrow"/>
        <i/>
        <color rgb="FF222222"/>
        <sz val="10.0"/>
      </rPr>
      <t>37</t>
    </r>
    <r>
      <rPr>
        <rFont val="Arial Narrow"/>
        <color rgb="FF222222"/>
        <sz val="10.0"/>
      </rPr>
      <t>(4), 86-102.</t>
    </r>
  </si>
  <si>
    <t>https://prace-kgp.up.krakow.pl/article/view/10473</t>
  </si>
  <si>
    <r>
      <rPr>
        <rFont val="Arial Narrow"/>
        <color rgb="FF222222"/>
        <sz val="10.0"/>
      </rPr>
      <t>Irshad, M. Z., &amp; Tariq, A. (2023). Use of Mobile Banking Apps in Pakistan: Extending UTAUT2 Framework with Trust and Innovativeness. </t>
    </r>
    <r>
      <rPr>
        <rFont val="Arial Narrow"/>
        <i/>
        <color rgb="FF222222"/>
        <sz val="10.0"/>
      </rPr>
      <t>Journal of Development and Social Sciences</t>
    </r>
    <r>
      <rPr>
        <rFont val="Arial Narrow"/>
        <color rgb="FF222222"/>
        <sz val="10.0"/>
      </rPr>
      <t>, </t>
    </r>
    <r>
      <rPr>
        <rFont val="Arial Narrow"/>
        <i/>
        <color rgb="FF222222"/>
        <sz val="10.0"/>
      </rPr>
      <t>4</t>
    </r>
    <r>
      <rPr>
        <rFont val="Arial Narrow"/>
        <color rgb="FF222222"/>
        <sz val="10.0"/>
      </rPr>
      <t>(4), 539-553.</t>
    </r>
  </si>
  <si>
    <t>https://www.ojs.jdss.org.pk/journal/article/view/832</t>
  </si>
  <si>
    <t>Emon, M. M. H. (2023). Predicting Adoption Intention of ChatGPT-A Study on Business Professionals of Bangladesh.</t>
  </si>
  <si>
    <t>https://www.researchsquare.com/article/rs-3749611/latest</t>
  </si>
  <si>
    <r>
      <rPr>
        <rFont val="Arial Narrow"/>
        <color rgb="FF222222"/>
        <sz val="10.0"/>
      </rPr>
      <t>Akwa-Mensah, H. (2023). </t>
    </r>
    <r>
      <rPr>
        <rFont val="Arial Narrow"/>
        <i/>
        <color rgb="FF222222"/>
        <sz val="10.0"/>
      </rPr>
      <t>Examining the Sustained Adoption of Omnichannel Shopping Beyond the COVID-19 Pandemic</t>
    </r>
    <r>
      <rPr>
        <rFont val="Arial Narrow"/>
        <color rgb="FF222222"/>
        <sz val="10.0"/>
      </rPr>
      <t> (Doctoral dissertation, Franklin University).</t>
    </r>
  </si>
  <si>
    <t>https://search.proquest.com/openview/b05cf6d9656b1fa3a5b89131ca897666/1?pq-origsite=gscholar&amp;cbl=18750&amp;diss=y</t>
  </si>
  <si>
    <r>
      <rPr>
        <rFont val="Arial Narrow"/>
        <color rgb="FF222222"/>
        <sz val="10.0"/>
      </rPr>
      <t>Rahmawati, S., Madjid, I., Khoiry, M. A. B., Arafat, M. F., Salsa, N., Hutahean, D. P. S., ... &amp; Fairuzzabadi, F. (2023). Enhancing student competencies through entrepreneurship and cultural collaboration: A community engagement approach. </t>
    </r>
    <r>
      <rPr>
        <rFont val="Arial Narrow"/>
        <i/>
        <color rgb="FF222222"/>
        <sz val="10.0"/>
      </rPr>
      <t>Journal of Community Service and Empowerment</t>
    </r>
    <r>
      <rPr>
        <rFont val="Arial Narrow"/>
        <color rgb="FF222222"/>
        <sz val="10.0"/>
      </rPr>
      <t>, </t>
    </r>
    <r>
      <rPr>
        <rFont val="Arial Narrow"/>
        <i/>
        <color rgb="FF222222"/>
        <sz val="10.0"/>
      </rPr>
      <t>4</t>
    </r>
    <r>
      <rPr>
        <rFont val="Arial Narrow"/>
        <color rgb="FF222222"/>
        <sz val="10.0"/>
      </rPr>
      <t>(3), 652-663.</t>
    </r>
  </si>
  <si>
    <t>https://ejournal.umm.ac.id/index.php/jcse/article/view/29805</t>
  </si>
  <si>
    <t>DOAJ, Google Scholar, Sinta, EBSCO, Research Gate, Crossref, ROAD</t>
  </si>
  <si>
    <r>
      <rPr>
        <rFont val="Arial Narrow"/>
        <color rgb="FF222222"/>
        <sz val="10.0"/>
      </rPr>
      <t>Elahi, A. R., Shakir, H., &amp; Ahmed, S. (2023). Fostering Future Entrepreneurs: Exploring the Role of Extracurricular Engagement on University Campuses. </t>
    </r>
    <r>
      <rPr>
        <rFont val="Arial Narrow"/>
        <i/>
        <color rgb="FF222222"/>
        <sz val="10.0"/>
      </rPr>
      <t>Journal of Management and Administrative Sciences (JMAS)</t>
    </r>
    <r>
      <rPr>
        <rFont val="Arial Narrow"/>
        <color rgb="FF222222"/>
        <sz val="10.0"/>
      </rPr>
      <t>, </t>
    </r>
    <r>
      <rPr>
        <rFont val="Arial Narrow"/>
        <i/>
        <color rgb="FF222222"/>
        <sz val="10.0"/>
      </rPr>
      <t>3</t>
    </r>
    <r>
      <rPr>
        <rFont val="Arial Narrow"/>
        <color rgb="FF222222"/>
        <sz val="10.0"/>
      </rPr>
      <t>(2), 47-68.</t>
    </r>
  </si>
  <si>
    <t>http://jmas.pk/ojs/index.php/1/article/view/62</t>
  </si>
  <si>
    <t>nk</t>
  </si>
  <si>
    <t>Camelia Budac, Lia Alexandra Baltador</t>
  </si>
  <si>
    <r>
      <rPr>
        <rFont val="Arial Narrow"/>
        <color rgb="FF222222"/>
        <sz val="10.0"/>
      </rPr>
      <t>Bhagat, S., Aishwarya, N., &amp; Chellasamy, A. (2023). Brand centric transmutation: A way to enhance customer’s loyalty in fashion retail market. </t>
    </r>
    <r>
      <rPr>
        <rFont val="Arial Narrow"/>
        <i/>
        <color rgb="FF222222"/>
        <sz val="10.0"/>
      </rPr>
      <t>JIMS8M The Journal of Indian Management &amp; Strategy</t>
    </r>
    <r>
      <rPr>
        <rFont val="Arial Narrow"/>
        <color rgb="FF222222"/>
        <sz val="10.0"/>
      </rPr>
      <t>, </t>
    </r>
    <r>
      <rPr>
        <rFont val="Arial Narrow"/>
        <i/>
        <color rgb="FF222222"/>
        <sz val="10.0"/>
      </rPr>
      <t>28</t>
    </r>
    <r>
      <rPr>
        <rFont val="Arial Narrow"/>
        <color rgb="FF222222"/>
        <sz val="10.0"/>
      </rPr>
      <t>(2), 14-22.</t>
    </r>
  </si>
  <si>
    <t>Thomson Reuters/Web of Science (emerging Sources Citation Index)</t>
  </si>
  <si>
    <t>Lia Baltador</t>
  </si>
  <si>
    <t>Open Government–A Long Way Ahead for Romania</t>
  </si>
  <si>
    <t>Premilasari, P., Wasistiono, S., Prabowo, H., Rowa, H., &amp; Alma'arif, A. A. (2023). BAGAIMANA OPEN GOVERNMENT DITERAPKAN DALAM PERENCANAAN PEMBANGUNAN DAERAH?(Sebuah Analisis dengan Menggunakan Soft Systems Methodology). Academia Praja, 6(1).</t>
  </si>
  <si>
    <t>http://eprints2.ipdn.ac.id/id/eprint/952/2/Academia%20Praja-Turnitin.pdf</t>
  </si>
  <si>
    <t>Lia Baltador, Valentin Grecu, Alma Pentescu</t>
  </si>
  <si>
    <t>Using Design Thinking to Redesign the Educational Experience</t>
  </si>
  <si>
    <t>ntegrating design thinking into social work education: a scoping review of practices and identification of opportunities for curriculum innovation</t>
  </si>
  <si>
    <t>https://www.tandfonline.com/doi/full/10.1080/02615479.2023.2238713</t>
  </si>
  <si>
    <t> ASSIA; British Education Index; Criminal Justice Abstracts; Education Research Index; FRANCIS; Contents Pages in Education; Social Care Online (SCIE); Periodicals Index Online (PIO); ProQuest Education Journals, ProQuest Health and Medical Complete; ProQuest Research Library; PsycINFO; Research into Higher Education Abstracts; SCOPUS; Social Services Abstracts and Sociological Abstracts.</t>
  </si>
  <si>
    <t>Olufemi, G. O., &amp; Agbo, I. S. (2023). Corporate Governance Committees and Financial Performance: An Empirical Study of Healthcare Companies in Nigeria. International Journal of Trend in Scientific Research and Development, Volume 7 Issue 2, March-April 2023</t>
  </si>
  <si>
    <t>https://www.ijtsrd.com/management/accounting-and-finance/54006/corporate-governance-committees-and-financial-performance-an-empirical-study-of-healthcare-companies-in-nigeria/gina-oghogho-olufemi</t>
  </si>
  <si>
    <t>Google Scholar, Index Copernicus, Base Search</t>
  </si>
  <si>
    <t>Vlavi, I. (2023). Determinants of the Return on Equity (ROE) of Greek public companies. Teza doctorat</t>
  </si>
  <si>
    <t>https://repository.ihu.edu.gr/xmlui/handle/11544/30309</t>
  </si>
  <si>
    <t xml:space="preserve">Google Scholar </t>
  </si>
  <si>
    <t>Unamma, A. N., &amp; Raphael, N. (2023). Effect of Corporate Governance Committees and Financial Performance of Healthcare Companies in Nigeria. International Journal of Trend in Scientific Research and Development, Volume-7 | Issue-4 , August 2023</t>
  </si>
  <si>
    <t>https://www.ijtsrd.com/management/accounting-and-finance/59782/effect-of-corporate-governance-committees-and-financial-performance-of-healthcare-companies-in-nigeria/unamma-amaka-nkiru</t>
  </si>
  <si>
    <t>Živković, A. (2023). Impact of macroeconomic variables on profitability of selected companies from energy sector. Megatrend revija, 20(1), 179-196.</t>
  </si>
  <si>
    <t>https://scindeks.ceon.rs/Article.aspx?artid=1820-31592301179Q&amp;lang=en</t>
  </si>
  <si>
    <t>IBSS, COBISS.NET, Gesis</t>
  </si>
  <si>
    <t>Son, C. L. (2023). A Study of 4 Automobile Companies in China through DuPont Analysis. Industrial Engineering and Innovation Management, 6(11), 33-38.</t>
  </si>
  <si>
    <t>https://www.clausiuspress.com/article/10369.html</t>
  </si>
  <si>
    <t>Google Scholar, DOAJ, EBSCO</t>
  </si>
  <si>
    <t>Negi, V. S. Prospects of Growth in E-Commerce in India and Security Framework. INTERNATIONAL JOURNAL OF TRADE &amp; COMMERCE-IIARTC, July-December 2022, Volume 11, No. 2, pp. 493-499</t>
  </si>
  <si>
    <t>https://www.researchgate.net/profile/Md-Zahir-Uddin-Arif/publication/369022442_Impacts_of_Competitive_Price_Reduction_Policy_on_Consumers'_Trust_in_the_Supermarket_Industry/links/6410601e92cfd54f84fd3c61/Impacts-of-Competitive-Price-Reduction-Policy-on-Consumers-Trust-in-the-Supermarket-Industry.pdf</t>
  </si>
  <si>
    <t>Cite Factor, DRJI, International Scientific Indexing</t>
  </si>
  <si>
    <t>Dayag, A. J., Latosa, J., &amp; Dimatulac, O. (2023). PFRS 16 compliance: How operating lease capitalization affects financial ratios of selected Philippine public companies. International Journal of Finance &amp; Banking Studies (2147-4486), 12(1), 74-84.</t>
  </si>
  <si>
    <t>https://www.ssbfnet.com/ojs/index.php/ijfbs/article/view/2634</t>
  </si>
  <si>
    <t>Index Copernicus, Mendeley, ProQuest, ProQuest Business Premium Collection, Ulrich's, RePEc, EconPapers, IDEAS, BASE, EDIRC, Scilit, Sherpa Romeo,  Google Scholar, WorldCat, EuroPub, Asos Index, OAJI, Rice Bibliography, AqEcon, and WAICENTO.</t>
  </si>
  <si>
    <t>Nawaz, F., Zeb, A., &amp; Jehan, N. (2023). An empirical assessment of the determinants of financial performance of commercial banks in Afghanistan. iRASD Journal of Economics, 5(2), 452-464.</t>
  </si>
  <si>
    <t>https://journals.internationalrasd.org/index.php/joe/article/view/1470</t>
  </si>
  <si>
    <t>HEC, CrossRef, Research Gate, 
OCLC, IDEAS RePEc, Cite Factor, DRJI,
ESJI, ResearchBib, Advance Science Index, Scilit, SIS, Asian Research Index,
Europub, Google Scholar</t>
  </si>
  <si>
    <t>Sarkar, S., &amp; Rakshit, D. (2023). Macroeconomic Factors Affecting the Profitability of Commercial Banks: A Case Study of Public Sector Banks in India. Asia-Pacific Journal of Management Research and Innovation, 2319510X231181891.</t>
  </si>
  <si>
    <t>https://journals.sagepub.com/doi/full/10.1177/2319510X231181891?casa_token=3VezBwMpb84AAAAA%3Aw1PlVB0BGvbN9K4qSNxJ--tBJq3QRpsxJbuJkPl0aZoiGpv-EtlxC5VI4tow7l8MvBbyurIBFXs</t>
  </si>
  <si>
    <t>DeepDyve
Dutch-KB
Indian Citation Index (ICI)
J-Gate
OCLC
Ohio
Portico</t>
  </si>
  <si>
    <t>Đaković, M., Milenković, N., &amp; Andrašić, J. (2023). Factors affecting the profitability of banks-Evidence from Serbia's banking sector. Management: Journal of Sustainable Business and Management Solutions in Emerging Economies.</t>
  </si>
  <si>
    <t>http://managementold.erc.fon.bg.ac.rs/index.php/mng/article/download/457/285</t>
  </si>
  <si>
    <t>ERIH+
EBSCO
DOAJ 
ProQuest
Google Scholar
MIT library
CEEOL
UTS library
Periodicos CAPES
National Library of Serbia Digital Repozitory
Serbian Citation Index
Index Copernicus
Anvur 
Ulrich Periodicals</t>
  </si>
  <si>
    <t>Villa, J. G. U. (2023). El desempeño financiero: un enfoque econométrico del sector cooperativista ecuatoriano: Financial performance: an econometric approach to the ecuadorian cooperative sector. Journal Business Science-ISSN: 2737-615X, 4(1), 83-94.</t>
  </si>
  <si>
    <t>https://revistas.uleam.edu.ec/index.php/business_science/article/view/347</t>
  </si>
  <si>
    <t>CrossRef, Open Alex</t>
  </si>
  <si>
    <t>Fattahi, S. B., Mirbargkar, S. M., Chirani, E., &amp; Vatanparast, M. (2023). Predicting Iran Cooperative Development Bank's Profit/Loss: Two-stage Collective Learning. Financial Research Journal, 25(4), 596-613.</t>
  </si>
  <si>
    <t>https://jfr.ut.ac.ir/article_93241_en.html?lang=fa</t>
  </si>
  <si>
    <t>EBSCO, DOAJ, Google Scholar</t>
  </si>
  <si>
    <t>Ajizah, S. D. N., &amp; Widarjono, A. (2023). Indonesia's Islamic Banking Stability in The Shadow of the Covid-19 Outbreak. Jurnal Ekonomi Syariah Teori dan Terapan, 10(1).</t>
  </si>
  <si>
    <t>https://openurl.ebsco.com/EPDB%3Agcd%3A14%3A20067022/detailv2?sid=ebsco%3Aplink%3Ascholar&amp;id=ebsco%3Agcd%3A162282703&amp;crl=c</t>
  </si>
  <si>
    <t>EBSCO</t>
  </si>
  <si>
    <t>Pawiati, S., &amp; Nadiyah Faiqoh, D. . (2023). Efisiensi dan Kompetisi terhadap Margin Bank (Studi Perbandingan BPR dan BPRS). Jurnal Ekobistek, 12(1), 513–319. https://doi.org/10.35134/ekobistek.v12i1.532</t>
  </si>
  <si>
    <t>https://jman-upiyptk.org/ojs/index.php/ekobistek/article/view/532</t>
  </si>
  <si>
    <t>Ademola, A. O. (2023). WHAT FACTORS DRIVE THE MICROFINANCE BANKS’PROFITABILITY IN NIGERIA?. Gomal University Journal of Research, 39(1), 31-46.</t>
  </si>
  <si>
    <t>http://www.gujr.com.pk/index.php/GUJR/article/view/1611</t>
  </si>
  <si>
    <t>Google Scholar, EBSCO, WorldCat</t>
  </si>
  <si>
    <t>Auzi, M., Ruhadi, R., &amp; Marwansyah, M. (2023). PENGUJIAN DAMPAK BANK-SPECIFIC DAN MACROECONOMIC TERHADAP PROFITABILITAS. I-Finance: a Research Journal on Islamic Finance, 9(1), 1-18.</t>
  </si>
  <si>
    <t>https://openrecruitment.radenfatah.ac.id/index.php/I-Finance/article/view/16935</t>
  </si>
  <si>
    <t>Imane, A., Messaoud, Z., &amp; Mehdi, B. (2023). Internal Determinants Of Profitability In Public Algerian Banks. Journal of Financial Studies, 8(Special-June_2023), 95-116.</t>
  </si>
  <si>
    <t>https://www.ceeol.com/search/article-detail?id=1169379</t>
  </si>
  <si>
    <t>Google Scholar, CEEOL</t>
  </si>
  <si>
    <t>Oluwaseyi, A., &amp; Oluwaseyi, A. (2023). WHAT FACTORS DRIVE THE MICROFINANCE BANKS'PROFITABILITY IN NIGERIA?. Gomal University Journal of Research, 39(1).</t>
  </si>
  <si>
    <t>https://openurl.ebsco.com/EPDB%3Agcd%3A1%3A16149521/detailv2?sid=ebsco%3Aplink%3Ascholar&amp;id=ebsco%3Agcd%3A163010788&amp;crl=c</t>
  </si>
  <si>
    <t>Suprapto, Y., &amp; Junita, J. (2023). Pengaruh Variabel Macroeconomic terhadap Firm Performance pada Sektor LQ45. Jurnal Ekonomi Akuntansi dan Manajemen, 22(2), 115-127.</t>
  </si>
  <si>
    <t>https://jurnal.unej.ac.id/index.php/JEAM/article/view/39718</t>
  </si>
  <si>
    <t>Luitel, U. (2023). Impact of macro-economic variables on the profitability of Nepalese commercial banks. PERSPECTIVES IN NEPALESE MANAGEMENT, 457.</t>
  </si>
  <si>
    <t>https://uniglobe.edu.np/wp-content/uploads/2023/04/Perspectives-in-Nepalese-Management-Inner_compressed.pdf</t>
  </si>
  <si>
    <t>Yadav, S. K. (2023). Variability of macroeconomic variables and its implications on the sustainability of profitability in Nepalese commercial banks. PERSPECTIVES IN NEPALESE MANAGEMENT, 515.</t>
  </si>
  <si>
    <t>Pasha, T. (2023). The Effects of Selected Determinants on The Performance of Banks: Evidence from Developed Market Economies from 1984 to 2018. QALAAI ZANIST JOURNAL, 8(2), 1126-1149.</t>
  </si>
  <si>
    <t>https://journal.lfu.edu.krd/ojs/index.php/qzj/article/view/1232</t>
  </si>
  <si>
    <t>Google Scholar, ROAD</t>
  </si>
  <si>
    <t>Warninda, T. D., &amp; Faujiyah, S. (2023). The effect of corporate social responsibility on profitability with leverage as moderating variable. Journal of Management and Business Insight, 1(1), 33-40.</t>
  </si>
  <si>
    <t>http://journal1.uad.ac.id/index.php/JOMBI/article/view/518</t>
  </si>
  <si>
    <t>Google Scholar, Garuda</t>
  </si>
  <si>
    <t>Iborra Meseguer, M. (2023). Análisis de variables financieras para predecir la rentabilidad en el sector bancario: Evidencia del ROE.</t>
  </si>
  <si>
    <t>https://repositorio.comillas.edu/xmlui/handle/11531/68765</t>
  </si>
  <si>
    <t>Ene, C. C. (2023). Econometric Insights into Non-Governmental Credit Fluctuations: A Case Study of Romania. Ovidius University Annals, Economic Sciences Series, 23(2), 694-699.</t>
  </si>
  <si>
    <t>https://www.researchgate.net/profile/Ene-Cezar-Catalin/publication/378071519_Econometric_Insights_into_Non-Governmental_Credit_Fluctuations_A_Case_Study_of_Romania/links/65c546e334bbff5ba7f5871a/Econometric-Insights-into-Non-Governmental-Credit-Fluctuations-A-Case-Study-of-Romania.pdf</t>
  </si>
  <si>
    <t>EBSCO, DOAJ, Google Scholar, ERIH PLUS</t>
  </si>
  <si>
    <t xml:space="preserve">Macenning, A. R. A. D., Manurung, A. H., &amp; Sembel, R. The Determinant of Regional Development Bank’s Profitability in Indonesia. International Journal of Research and Review, Volume 10; Issue: 11; November 2023 </t>
  </si>
  <si>
    <t>https://www.researchgate.net/profile/Adler-Manurung/publication/376067751_The_Determinant_of_Regional_Development_Bank's_Profitability_in_Indonesia/links/6601e8e7d3a085514251fc73/The-Determinant-of-Regional-Development-Banks-Profitability-in-Indonesia.pdf</t>
  </si>
  <si>
    <t>Google Scholar, CrossRef, Index Copernicus</t>
  </si>
  <si>
    <t>Daniela Danacica (Universitatea Tg. Jiu), Lucian Belascu (ULBS), Livia Ilie (ULBS)</t>
  </si>
  <si>
    <t>The interactive causality between higher education and economic growth in Romania</t>
  </si>
  <si>
    <t>DIAWARA, D. G. (2023). Enseignement supérieur et croissance économique: Cas du Mali. International Journal of Accounting, Finance, Auditing, Management and Economics, 4(5-2), 207-221.</t>
  </si>
  <si>
    <t>https://www.ijafame.org/index.php/ijafame/article/view/1229</t>
  </si>
  <si>
    <t>Google Scholar, Index Copernicus, Cite Factor</t>
  </si>
  <si>
    <t>Claudia Ogrean (ULBS), Mihaela Herciu (ULBS), Lucian Belascu (ULBS)</t>
  </si>
  <si>
    <t>Competency-based management and global competencies–challenges for firm strategic management</t>
  </si>
  <si>
    <t>Țîmbalari, C. (2023). Impactul culturii asupra competitivității–Abordare managerială multinivel (Doctoral dissertation).</t>
  </si>
  <si>
    <t>http://digital-library.ulbsibiu.ro/xmlui/bitstream/handle/123456789/3495/2023-Timbalari%20Carolina_en.pdf?sequence=3&amp;isAllowed=y</t>
  </si>
  <si>
    <t>Joshi, G., &amp; Dash, R. K. (2023). A bibliometric analysis of climate investing. International Journal of Energy Economics and Policy, 13(3), 396-407.</t>
  </si>
  <si>
    <t>https://www.zbw.eu/econis-archiv/bitstream/11159/631201/1/1860564402_0.pdf</t>
  </si>
  <si>
    <t>Google Scholar, DOAJ, REPEC</t>
  </si>
  <si>
    <t>Jain, M., Malik, T., &amp; Malik, S. (2023). Deciphering Financial Health and Risk: Hierarchical Relationships and Interdependencies among Key Factors. Acta Universitatis Sapientiae, Economics and Business, 11(1), 162-185.</t>
  </si>
  <si>
    <t>https://sciendo.com/article/10.2478/auseb-2023-0008</t>
  </si>
  <si>
    <t>EBSCO, Google Scholar, WorldCat</t>
  </si>
  <si>
    <t>Mihaela Herciu (ULBS), Claudia Ogrean (ULBS), Lucian Belascu (ULBS)</t>
  </si>
  <si>
    <t>Culture and national competitiveness</t>
  </si>
  <si>
    <t>Miglo, A. (2023). Moral Hazard, Ownership Concentration and Corporate Governance in Developing Countries. Ownership Concentration and Corporate Governance in Developing Countries (August 28, 2023).</t>
  </si>
  <si>
    <t>https://papers.ssrn.com/sol3/papers.cfm?abstract_id=4553934</t>
  </si>
  <si>
    <t>SSRN Electronic Journal</t>
  </si>
  <si>
    <t>Ihenyen, C. J., Akpe, O. M., &amp; Apiapia, W. T. (2023). IMPACT OF OWNERSHIP STRUCTURE CONCENTRATION ON QUOTED CONSUMER GOODS ENTITIES PERFORMANCE IN NIGERIA. BW Academic Journal, 7-7.</t>
  </si>
  <si>
    <t>https://bwjournal.org/index.php/bsjournal/article/view/1111</t>
  </si>
  <si>
    <t>Google Scholar, J-Gate, BASE</t>
  </si>
  <si>
    <t>Liang, R. (2023). Study on Influencing Factors of Rural Digital Cultural Industry from Principal Component Analysis:--Illustrated by the Case of Qiqihar City. Highlights in Business, Economics and Management, 9, 238-249.</t>
  </si>
  <si>
    <t>https://drpress.org/ojs/index.php/HBEM/article/view/9068</t>
  </si>
  <si>
    <t>Lucian Belascu (ULBS), Oana Popovici (ASE), Alexandra Horobet (ASE)</t>
  </si>
  <si>
    <t>Apostu, S. A., Panait, M., Gigauri, I., &amp; Vasile, V. (2023). Foreign Direct Investment and Competitiveness. Evidences from Romanian Economy. LUMEN Proceedings, 19, 36-47.</t>
  </si>
  <si>
    <t>https://www.proceedings.lumenpublishing.com/ojs/index.php/lumenproceedings/article/view/849</t>
  </si>
  <si>
    <t>Google Scholar, CEEOL, Criss Ref</t>
  </si>
  <si>
    <t xml:space="preserve">VINTILĂ, G., &amp; MOCANU, A. R. (2023). Do The Foreign Direct Investments Influence The Economic Growth In Emerging Countries? An Empirical Analysis In The Case Of European Countries. Journal of Economics Studies and Research
Vol. 2023 (2023), Article ID 400854, 11 pages,
DOI: 10.5171/2023.400854 </t>
  </si>
  <si>
    <t>https://ibimapublishing.com/articles/JESR/2023/400854/400854.pdf</t>
  </si>
  <si>
    <t>EBSCO, Proquest, J-Gate</t>
  </si>
  <si>
    <t>A Behavioural Model of Management–Synergy between triple Bottom Line and Knowledge Management</t>
  </si>
  <si>
    <t>Silva, H. J. D. (2023). Cultura de integridade: contribuições da Gestão do Conhecimento na efetividade dos programas de integridade e compliance (Doctoral dissertation, Doutorado em Sistemas de Informação e Gestão do Conhecimento).</t>
  </si>
  <si>
    <t>https://www.researchgate.net/publication/372401701_Cultura_de_integridade_-_Contribuicoes_da_Gestao_do_Conhecimento_na_efetividade_dos_programas_de_integridade_e_compliance</t>
  </si>
  <si>
    <t>Dias, R., &amp; Galvão, R. (2023). Do Dirty Energies Influence Sustainable Energy Indices Price Formation?. Climate Economics and Finance, 1(1), 45-64.</t>
  </si>
  <si>
    <t>https://ideas.repec.org/a/bba/j00011/v1y2023i1p45-64d269.html</t>
  </si>
  <si>
    <t>Repec, Google Scholar, ORCID, Crossef, Research Gate</t>
  </si>
  <si>
    <t>Yucel, A. S., Sahin, M., &amp; Yilmaz, E. (2023). Debt Restructuring of the Big Four Clubs; Money Dependent Systems in The Globalizing Football Industry. International Online Journal of Educational Sciences, 15(1).</t>
  </si>
  <si>
    <t>https://openurl.ebsco.com/EPDB%3Agcd%3A1%3A24832161/detailv2?sid=ebsco%3Aplink%3Ascholar&amp;id=ebsco%3Agcd%3A162887669&amp;crl=c</t>
  </si>
  <si>
    <t>EBSCO, ERIH PLUS, ERA</t>
  </si>
  <si>
    <t>Veckalne, R., &amp; Humbatov, H. (2023). IMPACT OF OIL PRICES ON THE CONSUMER PRICE INDEX: IN THE CASE OF AZERBAIJAN, LATVIA AND UZBEKISTAN. TURAN: Stratejik Arastirmalar Merkezi, 15, 341-355.</t>
  </si>
  <si>
    <t>https://www.proquest.com/openview/78f774db598540f8fe12b6df7f9ddb3e/1?pq-origsite=gscholar&amp;cbl=1356373</t>
  </si>
  <si>
    <t>Proquest, WorldCat, Google Scholar, CEEOL</t>
  </si>
  <si>
    <t>Ashokri, H. A. A., &amp; Abuzririq, M. A. K. (2023). The impact of environmental awareness on personal carbon footprint values of biology department students, Faculty of Science, El-Mergib University, Al-Khums, Libya. In Acta Biology Forum. V02i02 (Vol. 18, p. 22).</t>
  </si>
  <si>
    <t>https://www.researchgate.net/profile/Hosam-Ali-hsam-ly-aldawy-alshkry/publication/373878316_The_Impact_of_Environmental_Awareness_on_Personal_Carbon_Footprint_Values_of_Biology_Department_Students_Faculty_of_Science_El-Mergib_University_Al-Khums_Libya/links/6501ab919763a22fa3df5ad1/The-Impact-of-Environmental-Awareness-on-Personal-Carbon-Footprint-Values-of-Biology-Department-Students-Faculty-of-Science-El-Mergib-University-Al-Khums-Libya.pdf</t>
  </si>
  <si>
    <t>Kusuma, G. N. W., Alamsyah, A., &amp; Ramadhani, D. P. (2023, December). Mapping the Blockchain’s Decentralized Finance Characteristics. In Proceedings of the International Conference on Enterprise and Industrial Systems (ICOEINS 2023) (Vol. 270, p. 67). Springer Nature.</t>
  </si>
  <si>
    <t>https://books.google.ro/books?hl=ro&amp;lr=&amp;id=1nDrEAAAQBAJ&amp;oi=fnd&amp;pg=PA67&amp;ots=pYadVqRHd2&amp;sig=Nt_lQxvPxdeYyvB_Bfj4JG6jISs&amp;redir_esc=y#v=onepage&amp;q&amp;f=false</t>
  </si>
  <si>
    <t>Lucian Belascu (ULBS), Alexandra Horobet (ASE)</t>
  </si>
  <si>
    <t>Foreign direct investments and institutional performance: a Romanian perspective</t>
  </si>
  <si>
    <t>Bekmirzaeva, U. (2023). OVERVIEW OF THE WORLD BANK'S DOCUMENTS ROLE IN PROMOTING FOREIGN DIRECT INVESTMENTS. Евразийский журнал академических исследований, 3(6 Part 3), 46-60.</t>
  </si>
  <si>
    <t>https://in-academy.uz/index.php/ejar/article/view/17977</t>
  </si>
  <si>
    <t>Index Copernicus, ROAD, WorldCat, Google Scholar</t>
  </si>
  <si>
    <t>Alexandra Horobet (ASE), Marinela Zlatea (ASE), Lucian Belascu (ASE), Dan Gabriel Dumitrescu (ASE)</t>
  </si>
  <si>
    <t>Oil price volatility and airlines’ stock returns: evidence from the global aviation industry</t>
  </si>
  <si>
    <t>Gallagher, R. (2023). An Investigation Into the Economic Useful Life of Commercial Aircraft as Impacted by Maintenance and Economic Variables. Thesis</t>
  </si>
  <si>
    <t>https://commons.erau.edu/edt/722/</t>
  </si>
  <si>
    <t>Apostu, S. A., Panait, M., Gigauri, I., &amp; Vasile, V. (2023). Foreign Direct Investment and Competitiveness. Evidences from Romanian Economy. LUMEN Proceedings, 19, 36-47.</t>
  </si>
  <si>
    <t>From financial performance for shareholders to global performance for stakeholders</t>
  </si>
  <si>
    <t>Heshmat, N., Baradaran Hassan Zadeh, R., &amp; Mottaghi, A. (2023). Investigating the Impact of Six Approaches of Financial, Governantial, and Social Responsibility Comprehensive Model (FGSCM) on Stock Liquidity Using Feedback and Agency Theories. Journal of Management Accounting and Auditing Knowledge, 12(46), 473-498.</t>
  </si>
  <si>
    <t>https://www.jmaak.ir/article_21555.html?lang=en</t>
  </si>
  <si>
    <t>Magdalena Radulescu (Politehnica), Cirstea Cornelia Gabriela (Politehnica), Belascu Lucian (ULBS)</t>
  </si>
  <si>
    <t>FDIs and Commercial Balance in CEE Countries - Special Focus on the Manufacturing Economic Sectors. A VAR Analysis</t>
  </si>
  <si>
    <t>Yeboah, E., &amp; Baffour, A. A. (2023). The impact of exports and FDI on economic growth: Evidence from nine European Union member states.</t>
  </si>
  <si>
    <t>https://www.researchsquare.com/article/rs-2723141/v1</t>
  </si>
  <si>
    <t>Karelis, S., &amp; Kyrkilis, D. FOREIGN DIRECT INVESTMENTS COUNTRY ATTRACTIVENESS IN POST-COMMUNIST CENTRAL AND EASTERN EUROPE.</t>
  </si>
  <si>
    <t>https://www.researchgate.net/profile/Stavros-Karelis/publication/376885173_FOREIGN_DIRECT_INVESTMENTS_COUNTRY_ATTRACTIVENESS_IN_POST-COMMUNIST_CENTRAL_AND_EASTERN_EUROPE/links/658d7c5f3c472d2e8e953757/FOREIGN-DIRECT-INVESTMENTS-COUNTRY-ATTRACTIVENESS-IN-POST-COMMUNIST-CENTRAL-AND-EASTERN-EUROPE.pdf</t>
  </si>
  <si>
    <t>Measuring firm competitiveness: synergy between tangible and intangible assets</t>
  </si>
  <si>
    <t>Bassem, D. (2023). THE EFFECT OF THE CORPORATE SOCIAL RESPONSIBILITY FACTOR ON THE SUSTAINABLE DEVELOPMENT OF FAMILY SMES: A CASE STUDY IN TUNISIA. Revue Européenne du Droit Social, 59(2), 148-161.</t>
  </si>
  <si>
    <t>https://www.ceeol.com/search/article-detail?id=1102946</t>
  </si>
  <si>
    <t>CEEOL, Karlsruher Virtueller Katalog, WordCat, EBSCO,  Index Copernicus</t>
  </si>
  <si>
    <t>Cheruiyot, K. K. (2023). Strategies for Sustaining Leisure and Hospitality Small Businesses (Doctoral dissertation, Walden University).</t>
  </si>
  <si>
    <t>https://www.proquest.com/openview/ec4879f7bf3887132c17d49aef4aea96/1?cbl=18750&amp;diss=y&amp;pq-origsite=gscholar</t>
  </si>
  <si>
    <t>J. Mistar et al. (eds.), Proceedings of the 2nd International Conference on Multidisciplinary Sciences for Humanity
in Society 5.0 Era (ICOMSH 2022), Advances in Social Science, Education and Humanities Research 811,</t>
  </si>
  <si>
    <t>https://d-nb.info/1318629039/34#page=131</t>
  </si>
  <si>
    <t>Anca Simionescu (UMF Carol Davila), Alexandra Horobet (ASE), Lucian Belascu (ULBS)</t>
  </si>
  <si>
    <t>A statistical assessment of information, knowledge and attitudes of medical students regarding contraception use</t>
  </si>
  <si>
    <t>García Córdova, M. Y. (2023). Factores asociados al nivel de conocimiento sobre anticonceptivos en estudiantes de medicina de la Universidad Nacional de Piura durante el 2022. Thesis.</t>
  </si>
  <si>
    <t>https://repositorio.uroosevelt.edu.pe/bitstream/handle/20.500.14140/1914/TESIS%20%20AGUILAR%20-%20NOYA%20.pdf?sequence=1&amp;isAllowed=y</t>
  </si>
  <si>
    <t>Alexandra Horobet (ASE), Lucian Belascu (ULBS), Ana Maria Barsan (Univ Bucuresti)</t>
  </si>
  <si>
    <t>Exchange Rate Volatility in the Balkans and Eastern Europe: Implications for International Investments</t>
  </si>
  <si>
    <t>Đorđević, A. (2023). What drives movements in the REER of the SEE countries? A decomposition approach. Ekonomika preduzeća, 71(5-6), 271-285.</t>
  </si>
  <si>
    <t>https://scindeks.ceon.rs/article.aspx?artid=0353-443X2305271Q</t>
  </si>
  <si>
    <t>CrossRef, Google Scholar</t>
  </si>
  <si>
    <t>Alexandra Horobet (ASE), Lucian Belascu (ULBS), Persefoni Polychronidou (IHU Greece), Anastasios Karasavvoglou (IHU Greece)</t>
  </si>
  <si>
    <t>Global, regional and local perspectives on the economies of southeastern Europe</t>
  </si>
  <si>
    <t>Kypriotelis, E., Kolias, G., &amp; Pappa, P. (2023). The Growth of Global Risks After the COVID-19 Pandemic. KnE Social Sciences, 30-44.</t>
  </si>
  <si>
    <t>https://knepublishing.com/index.php/KnE-Social/article/view/12633</t>
  </si>
  <si>
    <t>He, Z., Lu, Z., &amp; Sun, Y. (2023). Principles and examples of drag reduction in civil airliners. Applied and Computational Engineering, 28(1), 80–91. https://doi.org/10.54254/2755-2721/28/20230131</t>
  </si>
  <si>
    <t>https://ace.ewapublishing.org/article/a22554595e9f438f963eb65963c11d1a</t>
  </si>
  <si>
    <t>DOAJ, EBSCO, Citefactor, Scilit</t>
  </si>
  <si>
    <t>Epurescu, V. (2023). THE CONTRIBUTION OF THE EU FDIs TO THE REDUCTION OF ROMANIA’S MANUFACTURING PRODUCTION CO2 EMISSIONS: HIGHER EXPORTS AND GDP GROWTH. Journal of Financial Studies, 8(Special), 83–94. https://doi.org/10.55654/jfs.2023.sp.06</t>
  </si>
  <si>
    <t>https://revista.isfin.ro/2023/06/25/the-contribution-of-the-eu-fdis-to-the-reduction-of-romanias-manufacturing-production-co2-emissions-higher-exports-and-gdp-growth/</t>
  </si>
  <si>
    <r>
      <rPr>
        <rFont val="Arial Narrow"/>
        <color rgb="FF222222"/>
        <sz val="10.0"/>
      </rPr>
      <t>Ashoer, M., Karim, K., Syahnur, M. H., &amp; Ating, R. (2023). Reinvestigating millennial shopping behavior on the sharing economy platform: The moderating role of COVID-19 awareness level. </t>
    </r>
    <r>
      <rPr>
        <rFont val="Arial Narrow"/>
        <i/>
        <color rgb="FF222222"/>
        <sz val="10.0"/>
      </rPr>
      <t>Diponegoro International Journal of Business</t>
    </r>
    <r>
      <rPr>
        <rFont val="Arial Narrow"/>
        <color rgb="FF222222"/>
        <sz val="10.0"/>
      </rPr>
      <t>, </t>
    </r>
    <r>
      <rPr>
        <rFont val="Arial Narrow"/>
        <i/>
        <color rgb="FF222222"/>
        <sz val="10.0"/>
      </rPr>
      <t>6</t>
    </r>
    <r>
      <rPr>
        <rFont val="Arial Narrow"/>
        <color rgb="FF222222"/>
        <sz val="10.0"/>
      </rPr>
      <t>(2), 64-76.</t>
    </r>
  </si>
  <si>
    <r>
      <rPr>
        <rFont val="Arial Narrow"/>
        <color rgb="FF222222"/>
        <sz val="10.0"/>
      </rPr>
      <t>Akasreku, F., Mensah, K., Amenuvor, F. E., Adingo, S. A., &amp; Nkukpornu, A. (2023). Brand Equity, Website Quality and M-Commerce Adoption: An Extended Tam Study in the Apparel Industry. </t>
    </r>
    <r>
      <rPr>
        <rFont val="Arial Narrow"/>
        <i/>
        <color rgb="FF222222"/>
        <sz val="10.0"/>
      </rPr>
      <t>Current Journal of Applied Science and Technology</t>
    </r>
    <r>
      <rPr>
        <rFont val="Arial Narrow"/>
        <color rgb="FF222222"/>
        <sz val="10.0"/>
      </rPr>
      <t>, </t>
    </r>
    <r>
      <rPr>
        <rFont val="Arial Narrow"/>
        <i/>
        <color rgb="FF222222"/>
        <sz val="10.0"/>
      </rPr>
      <t>42</t>
    </r>
    <r>
      <rPr>
        <rFont val="Arial Narrow"/>
        <color rgb="FF222222"/>
        <sz val="10.0"/>
      </rPr>
      <t>(26), 17-37.</t>
    </r>
  </si>
  <si>
    <r>
      <rPr>
        <rFont val="Arial Narrow"/>
        <color rgb="FF222222"/>
        <sz val="10.0"/>
      </rPr>
      <t>Irshad, M. Z., &amp; Tariq, A. (2023). Use of Mobile Banking Apps in Pakistan: Extending UTAUT2 Framework with Trust and Innovativeness. </t>
    </r>
    <r>
      <rPr>
        <rFont val="Arial Narrow"/>
        <i/>
        <color rgb="FF222222"/>
        <sz val="10.0"/>
      </rPr>
      <t>Journal of Development and Social Sciences</t>
    </r>
    <r>
      <rPr>
        <rFont val="Arial Narrow"/>
        <color rgb="FF222222"/>
        <sz val="10.0"/>
      </rPr>
      <t>, </t>
    </r>
    <r>
      <rPr>
        <rFont val="Arial Narrow"/>
        <i/>
        <color rgb="FF222222"/>
        <sz val="10.0"/>
      </rPr>
      <t>4</t>
    </r>
    <r>
      <rPr>
        <rFont val="Arial Narrow"/>
        <color rgb="FF222222"/>
        <sz val="10.0"/>
      </rPr>
      <t>(4), 539-553.</t>
    </r>
  </si>
  <si>
    <r>
      <rPr>
        <rFont val="Arial Narrow"/>
        <color rgb="FF222222"/>
        <sz val="10.0"/>
      </rPr>
      <t>Akwa-Mensah, H. (2023). </t>
    </r>
    <r>
      <rPr>
        <rFont val="Arial Narrow"/>
        <i/>
        <color rgb="FF222222"/>
        <sz val="10.0"/>
      </rPr>
      <t>Examining the Sustained Adoption of Omnichannel Shopping Beyond the COVID-19 Pandemic</t>
    </r>
    <r>
      <rPr>
        <rFont val="Arial Narrow"/>
        <color rgb="FF222222"/>
        <sz val="10.0"/>
      </rPr>
      <t> (Doctoral dissertation, Franklin University).</t>
    </r>
  </si>
  <si>
    <t>The value of brand equity</t>
  </si>
  <si>
    <t>Yalçin, H. (2022///Sep/Oct). FINANCIAL BASED BRAND VALUATION METHODS AND EXAMINING THE PRESENTATION OF BRAND VALUE IN FINANCIAL STATEMENTS WITHIN THE SCOPE OF IAS 38, Mali Cözüm Dergisi</t>
  </si>
  <si>
    <t>https://www.proquest.com/docview/2738608720/fulltextPDF/133FBFBA4F2B4DABPQ/1?accountid=8083&amp;sourcetype=Scholarly%20Journals</t>
  </si>
  <si>
    <t>Ali Abdullah AHMED, THE INFLUENCE OF USING SOCIAL NETWORKS ON BRAND
PERFORMANCE AND BRAND EQUITY IN TRADE BANKS OF IRAQ –
ERBIL BRUNCH, PhD Thesis</t>
  </si>
  <si>
    <t>http://acikerisim.karabuk.edu.tr:8080/xmlui/bitstream/handle/123456789/2894/10561929.pdf?sequence=1</t>
  </si>
  <si>
    <t>Özkan Pir, E. (2022). Z KUŞAĞININ ALIŞVERİŞ YÖNELİMİNDE YENİLİĞE AÇIKLIĞIN ROLÜ. İşletme Ekonomi Ve Yönetim Araştırmaları Dergis</t>
  </si>
  <si>
    <t>https://dergipark.org.tr/en/pub/baybem/article/1049018#article_cite</t>
  </si>
  <si>
    <t>Bora Semiz, B. (2022). Tüketicilerin Mobil Uygulamalara Yönelik Memnuniyetlerini Etkileyen Faktörlerin Belirlenmesi: Z Kuşağı Üzerine Bir Araştırma. İnsan Ve Toplum Bilimleri Araştırmaları Dergisi</t>
  </si>
  <si>
    <t>https://dergipark.org.tr/en/pub/itobiad/article/879819#article_cite</t>
  </si>
  <si>
    <t>Garip, S. (2022). MARKA ODAKLILIK-KALİTE BİLİNCİ İLE ÇEVRE DUYARLILIĞI İLİŞKİSİNİ X VE Z KUŞAĞI ÜZERİNDEN NİTEL BİR DEĞERLENDİRME. Uluslararası Toplumsal Bilimler Dergisi</t>
  </si>
  <si>
    <t>https://dergipark.org.tr/en/pub/toplumsalbilimler/issue/69372/1075390#article_cite</t>
  </si>
  <si>
    <t>Tükel Paker, İrem B. (2022). The Effect of Social Media Phenomena on Consumption Habits of Generation Z. Social, Human and Administrative SciencesSEARCH</t>
  </si>
  <si>
    <t>https://www.sobibder.org/index.php/sobibder/article/view/264</t>
  </si>
  <si>
    <t>Lichy, J. (2023). Managing consumption for a cleaner future… but what’s in it for me?. Question(s) de management</t>
  </si>
  <si>
    <t>https://www.cairn.info/revue-questions-de-management-2023-2-page-89.htm?contenu=citepar</t>
  </si>
  <si>
    <t>Israfilzade, K., &amp; Guliyeva, N. (2023). The Cross-Generational Impacts of Digital Remarketing: An Examination of Purchasing Behaviours among Generation Z and Generation Y. Futurity Economics&amp;Law</t>
  </si>
  <si>
    <t>https://www.futurity-econlaw.com/index.php/FEL/article/view/109/88</t>
  </si>
  <si>
    <t>Supriya, &amp; Kumar, S. (2023/06//). Affluenza: An intergenerational study. IAHRW International Journal of Social Sciences Review</t>
  </si>
  <si>
    <t>https://www.proquest.com/docview/2841559655?pq-origsite=gscholar&amp;fromopenview=true&amp;sourcetype=Scholarly%20Journals</t>
  </si>
  <si>
    <t xml:space="preserve">Nazrin GULIYEVA (2023), Understanding the Effects of Remarketing on
the Consumer Behaviour of Gen Z and Gen Y:
A Paradigm Shift in Digital Marketing, </t>
  </si>
  <si>
    <t>https://portalcris.vdu.lt/server/api/core/bitstreams/de028386-6889-40dd-80a8-52d3aae7da02/content</t>
  </si>
  <si>
    <t>Next generations of consumers–challenges and opportunities for brands</t>
  </si>
  <si>
    <t>Ateşgöz, K., &amp; Ulukan, C. (2023). ATTITUDES OF Y AND Z GENERATIONS TOWARDS ONLINE SHOPPING. Anadolu Üniversitesi İktisadi Ve İdari Bilimler Fakültesi Dergisi</t>
  </si>
  <si>
    <t>https://dergipark.org.tr/en/download/article-file/2686214</t>
  </si>
  <si>
    <t>Castain, D. (2023). The differences in instagram branding strategies, leadership, and decision-making competency in business practices between millennial and generation Z entrepreneurs in the western united states, PhD thesis</t>
  </si>
  <si>
    <t>https://www.proquest.com/docview/2917141743?pq-origsite=gscholar&amp;fromopenview=true&amp;sourcetype=Dissertations%20&amp;%20Theses</t>
  </si>
  <si>
    <t>Şendoğan, F., &amp; Öksüz, B. (2023). INSTAGRAM’DA MARKA SAVUNUCULUĞU: MARKA HAYRAN HESAPLARINA YÖNELİK BİR ARAŞTIRMA. Intermedia International E-Journal</t>
  </si>
  <si>
    <t>https://dergipark.org.tr/en/pub/intermedia/issue/82022/1360553#article_cite</t>
  </si>
  <si>
    <t>K. E. Pradipta Kusumah, and A. Kusumawardhani, 2023, "THE EFFECTIVENESS OF SALESERA PRIVATE LTD. EMAIL MARKETING TO THE GROWTH OF CUSTOMER NUMBERS," Diponegoro Journal of Management</t>
  </si>
  <si>
    <t>https://ejournal3.undip.ac.id/index.php/djom/article/view/41818</t>
  </si>
  <si>
    <t>Şener, Murat, 2023, Covid-19 pandemi sürecinde pazarlama iletişim unsurlarının müşteri memnuniyeti üzerindeki etkisi: Özel okullar örneği, PhD thesis</t>
  </si>
  <si>
    <t>https://acikerisim.gelisim.edu.tr/xmlui/bitstream/handle/11363/4635/791655.pdf?sequence=1&amp;isAllowed=y</t>
  </si>
  <si>
    <t>Christanto, H., Sutresno, S., Sidabutar, G., Seah, J., Tjhang, S., &amp; Krisrian, Y. (2023). Pengembangan Platform Coffee Shop KURLEB dengan Fokus pada User Interface dan Prinsip UX Law. Journal of Information System Research</t>
  </si>
  <si>
    <t>http://ejurnal.seminar-id.com/index.php/josh/article/view/3793</t>
  </si>
  <si>
    <t>Interplays Between Corporate Reputation And Media–A Bibliometric Analysis</t>
  </si>
  <si>
    <t>Mohd Sofian, F. N. R., Abdullah, K. H., &amp; Mohd-Sabrun, I. (2023). Research on corporate reputation: A bibliometric review of 43 years (1977−2020). International Journal of Information Science and Management</t>
  </si>
  <si>
    <t>https://ijism.isc.ac/article_701420_9dd1f7306456d7661d77270bebf9dc7d.pdf</t>
  </si>
  <si>
    <t>FSEC4</t>
  </si>
  <si>
    <t>Özgür, Ö. F. (2023). İTİBAR YÖNETİMİ KONULU LİSANSÜSTÜ TEZLERİN BİBLİYOMETRİK ANALİZİ. Bingöl Üniversitesi Sosyal Bilimler Enstitüsü Dergisi</t>
  </si>
  <si>
    <t>http://busbed.bingol.edu.tr/tr/pub/issue/80662/1300096#article_cite</t>
  </si>
  <si>
    <t>Rosita, L., Hariyati, F., Akbari, D. A., &amp; Agustini, V. D. (2023). Implementation of Integrated Marketing Communication for ERIGO Brand Through Instagram. Technium Soc. Sci. J., 42, 63.</t>
  </si>
  <si>
    <t>https://heinonline.org/hol-cgi-bin/get_pdf.cgi?handle=hein.journals/techssj42&amp;section=6</t>
  </si>
  <si>
    <t>BDI</t>
  </si>
  <si>
    <t>Supriyadi, S., Adi, S., &amp; Fathoni, A. F. (2023). Aplikasi Sport Human Connection (SHC) sebagai Marketplace untuk Publikasi dan Pemasaran Layanan Pelatih Olahraga. Sport Science and Health, 5(2), 218-235.</t>
  </si>
  <si>
    <t>http://journal3.um.ac.id/index.php/fik/article/view/3248</t>
  </si>
  <si>
    <t>Ndofirepi, T. M., &amp; Steyn, R. (2023). Income Elasticity of Information Technology and Financial Emancipation in South Africa. Journal of Public Administration, 58(3), 539-553.</t>
  </si>
  <si>
    <t>https://journals.co.za/doi/abs/10.53973/jopa.2023.58.3.a3</t>
  </si>
  <si>
    <t>Sofiyawati, N. (2023). STRATEGI PROMOSI TEBAR HEWAN KURBAN DOMPET DHUAFA DALAM PERSPEKTIF KOMUNIKASI PEMASARAN TERINTEGRASI. TRANSEKONOMIKA: AKUNTANSI, BISNIS DAN KEUANGAN, 3(3), 645-663.</t>
  </si>
  <si>
    <t>https://transpublika.co.id/ojs/index.php/Transekonomika/article/view/447</t>
  </si>
  <si>
    <t>Xitong, L. I. U. (2023). UNDERSTANDING CONSUMER CONFIDENCE EVOLUTION IN RESPONSE TO ADVERSE SHOCKS AND HOW MARKETING CONTRIBUTES TO BUSINESS SUCCESS IN ECONOMIC DOWNTURNS. Journal of Management Marketing and Logistics, 10(3), 115-131.</t>
  </si>
  <si>
    <t>https://dergipark.org.tr/en/pub/jmml/issue/80310/1372800</t>
  </si>
  <si>
    <t>Kayani, J. A., Faisal, F., Khan, S., &amp; Anjum, T. (2023). Analysing Consumer’s Intention to Buy Bottled Drinking Water in Pakistan Through Integrated Marketing Communication Framework. Journal of Business and Management Research, 2(2), 881-902.</t>
  </si>
  <si>
    <t>http://jbmr.com.pk/index.php/Journal/article/view/72</t>
  </si>
  <si>
    <t>Maria Sobreira, R., Arriscado, P., &amp; Fernandes, J. (2023). Brand Communication and Digital Influencers: Fad or Bab!. Journal of Marketing Development &amp; Competitiveness, 17(1).</t>
  </si>
  <si>
    <t>https://www.researchgate.net/profile/Rosa-Sobreira/publication/371903090_Brand_Communication_and_Digital_Influencers_Fad_or_Bab/links/649b132595bbbe0c6ef8e665/Brand-Communication-and-Digital-Influencers-Fad-or-Bab.pdf</t>
  </si>
  <si>
    <t>Ožvoldová, P. D. M. K. K., &amp; Kuchta, D. Š. M. (2023). INTEGRATED MARKETING COMMUNICATION THROUGH DIGITAL CHANNELS IN CONTEXT OF GENERATION Z IN SLOVAKIA. MARKETING IDENTITY, 48.</t>
  </si>
  <si>
    <t>https://www.researchgate.net/profile/David-Misko-2/publication/377447071_Perception_of_marketing_communication_in_a_store_using_sensory_marketing/links/65ae35b19ce29c458b9181ed/Perception-of-marketing-communication-in-a-store-using-sensory-marketing.pdf#page=49</t>
  </si>
  <si>
    <t>Chen, Y. (2023, December). Integrated Marketing Communication and Importance of Culture in Development of Communication Strategies in the Overseas Markets. In Modern Economic Management Forum (Vol. 1, No. 1).</t>
  </si>
  <si>
    <t>https://ojs.scineer-pub.com/index.php/MEMF/article/view/3442/3206</t>
  </si>
  <si>
    <t>Leksuma, P., Tosurat, P., Fakyen, A., &amp; Khetjenkarn, S. (2023). The Integrated Sales and Marketing Development of MICE for Community toward High Quality MICE Tourist Groups. Journal of Multidisciplinary in Humanities and Social Sciences, 6(1), 357-378.</t>
  </si>
  <si>
    <t>https://so04.tci-thaijo.org/index.php/jmhs1_s/article/view/262836</t>
  </si>
  <si>
    <t>Malik, M. U., Malik, Q. A., &amp; Dar, I. B. Advertisement and Consumer Buying Behaviour: A Case of Firm’s Financial Performance in Pakistan, Turkey and Malaysia. Journal of Law &amp; Social Studies (JLSS), 5(2), 322-337.</t>
  </si>
  <si>
    <t>https://www.researchgate.net/profile/Qaisar-Malik/publication/374919291_Advertisement_and_Consumer_Buying_Behaviour_A_Case_of_Firm's_Financial_Performance_in_Pakistan_Turkey_and_Malaysia/links/653688f71d6e8a707048fbfa/Advertisement-and-Consumer-Buying-Behaviour-A-Case-of-Firms-Financial-Performance-in-Pakistan-Turkey-and-Malaysia.pdf</t>
  </si>
  <si>
    <t>TÜRKOĞLU, M., TUNÇBİLEK, V. T., &amp; YETİŞEN, S. (2023). Covid-19 Pandemisi Döneminde Tüketim Alışkanlıkları: Süleyman Demirel Üniversitesi Akademisyenleri Üzerine Bir Araştırma. Kastamonu Üniversitesi İktisadi ve İdari Bilimler Fakültesi Dergisi, 25(2), 389-407.</t>
  </si>
  <si>
    <t>https://dergipark.org.tr/en/pub/iibfdkastamonu/issue/82405/1146694</t>
  </si>
  <si>
    <t>Culinary Tourism. A New Trend on the Tourism Market</t>
  </si>
  <si>
    <t xml:space="preserve">Firman S. et al.,Fine Dining Restaurant Development As Culinary Destination Attraction In Bali To Achieve Michelin Stars Award, ISSN: 2621-4075
 Jurnal Terakreditasi SINTA 5, Vol. 21 No. 3 (2023), </t>
  </si>
  <si>
    <t>https://jurnal.univpgri-palembang.ac.id/index.php/didaktika/article/view/12470</t>
  </si>
  <si>
    <t>Applying Sustainable Marketing Strategies – The Key To Obtaining Competitive Advantages On The Industrial Products Market</t>
  </si>
  <si>
    <t>Armutcu, B., Ramadani, V., Zeqiri, J., &amp; Dana, L. P. (2024). The role of social media in consumers’ intentions to buy green food: evidence from Türkiye. British Food Journal, 126(5), 1923-1940.</t>
  </si>
  <si>
    <t>https://www.emerald.com/insight/content/doi/10.1108/BFJ-11-2022-0988/full/html</t>
  </si>
  <si>
    <t>Purwanti, A., Pesiwarissa, R. C., Nuridah, S., Isma, A., &amp; Ardhiyansyah, A. (2023). Pengaruh Kualitas Sistem Akuntansi terhadap Pengendalian Internal dalam Rangka Pemasaran Berkelanjutan: Studi Kasus pada Industri Retail di Provinsi Jawa Barat. Jurnal Aktiva: Riset Akuntansi dan Keuangan, 5(2), 68-80.</t>
  </si>
  <si>
    <t>https://aktiva.nusaputra.ac.id/article/download/186/169</t>
  </si>
  <si>
    <t>Environmental Management Systems (Ems) - Control Instrument of the Impact of the Organization Activities on the Environment</t>
  </si>
  <si>
    <t>Elsergany, M., &amp; Al Bastaki, F. (2023). Exploring the Environmental Management Systems Practices within a Selected group of Small and Medium Enterprises in Dubai.</t>
  </si>
  <si>
    <t>https://www.researchgate.net/profile/Moetaz-Elsergany/publication/377306301_Exploring_the_Environmental_Management_Systems_Practices_within_a_Selected_group_of_Small_and_Medium_Enterprises_in_Dubai_International_Journal_of_Service_Excellence_Authors/links/659fa4b440ce1c5902d3ed6f/Exploring-the-Environmental-Management-Systems-Practices-within-a-Selected-group-of-Small-and-Medium-Enterprises-in-Dubai-International-Journal-of-Service-Excellence-Authors.pdf</t>
  </si>
  <si>
    <t>Particularities of the European Consumer’s Behavior in Online Environments</t>
  </si>
  <si>
    <t>He, H., &amp; Ariya, P. (2023, March). The Study of Customer Behavior through Buying Cosmetic Products for Designing the Knowledge Pack for Thai Cosmetic Sellers. In 2023 Joint International Conference on Digital Arts, Media and Technology with ECTI Northern Section Conference on Electrical, Electronics, Computer and Telecommunications Engineering (ECTI DAMT &amp; NCON) (pp. 90-95). IEEE.</t>
  </si>
  <si>
    <t>https://ieeexplore.ieee.org/abstract/document/10139370/</t>
  </si>
  <si>
    <t>Consumer Behavior And Competition-Factors Of A Successful Marketing Strategy</t>
  </si>
  <si>
    <t>Sotirofski, I. (2023). Turning employees into brand ambassadors: a qualitative study of four companies in Durres and Tirana. Journal of Financial Studies, 8(14), 192-203.</t>
  </si>
  <si>
    <t>https://revista.isfin.ro/wp-content/uploads/2023/05/13.-Ilindena-Sotirofski.pdf</t>
  </si>
  <si>
    <t>Xu, S., &amp; Guo, X. (2023). The Construction and Research and Analysis of the Environmental Protection Platform of Old Things in Smart Campus. Advances in Computer, Signals and Systems, 7(6), 84-91.</t>
  </si>
  <si>
    <t>http://www.clausiuspress.com/assets/default/article/2023/08/18/article_1692358102.pdf</t>
  </si>
  <si>
    <t>Changes In Brand-Related Consumer Loyalty In The Current Pandemic Context</t>
  </si>
  <si>
    <t>Ishrat, I., Hasan, M., Farooq, A., &amp; Khan, F. M. (2023). Modelling of consumer challenges and marketing strategies during crisis. Qualitative Market Research: An International Journal, 26(4), 285-319.</t>
  </si>
  <si>
    <t>https://www.emerald.com/insight/content/doi/10.1108/QMR-12-2021-0149/full/html</t>
  </si>
  <si>
    <t>Stanciu (Duralia) Oana (ULBS), Mihai Tichindelean(ULBS)</t>
  </si>
  <si>
    <t>Consumer Behavior In The Different Sectors Of Tourism</t>
  </si>
  <si>
    <t>Lee, J., &amp; Kim, J. J. (2023). A study on market segmentation according to wellness tourism motivation and differences in behavior between the groups—focusing on satisfaction, behavioral intention, and flow. International Journal of Environmental Research and Public Health, 20(2), 1063.</t>
  </si>
  <si>
    <t>Godlewska, A., Mazurek-Kusiak, A., &amp; Soroka, A. (2023). Push and pull factors influencing the choice of a health resort by Polish treatment-seekers. BMC Public Health, 23(1), 2192.</t>
  </si>
  <si>
    <t>https://link.springer.com/article/10.1186/s12889-023-17086-5</t>
  </si>
  <si>
    <t>Frăticiu Lucia(ULBS), Mihăescu Diana(ULBS), Andănuț Marcela</t>
  </si>
  <si>
    <t>Culture-Civilization-Organizational Culture and Managerial Performance</t>
  </si>
  <si>
    <t xml:space="preserve">Mojtaba HidariHasan ValiyanAlireza Koushki JahromiMohamadreza AbdoliMohamadreza Abdoli,Investor Protection Evaluation based on Themes of Corporate Governance Civilization, Iranian Journal of Finance
Iranian Journal of Finance
</t>
  </si>
  <si>
    <t>https://ensani.ir/file/download/article/1670655451-10275-2023-1-6.pdf</t>
  </si>
  <si>
    <t>Muscalu Emanoil(ULBS), Frăticiu Lucia(ULBS), Todericiu Ramona(ULBS)</t>
  </si>
  <si>
    <t>EFFICIENT ORGANIZATIONAL COMMUNICATION-A KEY TO SUCCESS</t>
  </si>
  <si>
    <t>Isabel Natália Vivas PonteJosé Carlos da Silva Freitas JuniorJosé Carlos da Silva Freitas JuniorGabriel Sperandio MilanGabriel Sperandio MilanSilvio de VasconcellosSilvio de Vasconcellos, Optimization of the Communication Processes and Knowledge Management in Retail Teams, Revista Inovação Projetos e Tecnologias, June 2023</t>
  </si>
  <si>
    <t>https://www.researchgate.net/publication/371951658_Optimization_of_the_Communication_Processes_and_Knowledge_Management_in_Retail_Teams</t>
  </si>
  <si>
    <t>Berrin Sarıtunç, KIZILIRMAK DELTASI ÜZERİNDE BASIN YAYIN HAYATIYLA BİR KÜLTÜR DURAĞI: BAFRA, In book: sosyal beşeri ve idari bilimler alanında yeni trendler 1Publisher: duvar yayınları</t>
  </si>
  <si>
    <t>https://www.researchgate.net/publication/367128557_KIZILIRMAK_DELTASI_UZERINDE_BASIN_YAYIN_HAYATIYLA_BIR_KULTUR_DURAGI_BAFRA/references</t>
  </si>
  <si>
    <t>volume apărute la edituri din străinătate</t>
  </si>
  <si>
    <t>Abshirini, Elham, KHODADADI, VALI, Nasiri, Saeed, &amp; KHEDRI, NADER. (2023). Evaluation of the Criteria of Corporate Civilizational Governance Structure in the Iranian Capital Market. MANAGEMENT ACCOUNTING, 15(55 ), 149-169. SID</t>
  </si>
  <si>
    <t>https://sid.ir/paper/1063295/en</t>
  </si>
  <si>
    <t>Mihăescu, L., Shifts and trends in the field of comparative mananagement,Conference "Competitiveness and Innovation in the Knowledge Economy", September 22-23,
2023,  Chişinău : ASEM, 2023, pp.97-105</t>
  </si>
  <si>
    <t>https://conferinte.stiu.md/sites/default/files/evenimente/Conference%20ASEM%20September%202023.pdf</t>
  </si>
  <si>
    <t>Ramona Todericiu(ULBS), Frăticiu Lucia(ULBS), Alexandra Stăniţ</t>
  </si>
  <si>
    <t>Reflections on human resources–vital intangible assets of organizations</t>
  </si>
  <si>
    <t xml:space="preserve">Soeharjoto Soeharjoto, Nirdukita Ratnawati, Tracer Study Program Doktor Ilmu Ekonomi Universitas Trisakti, Journal of Education Research, VOL. 4 NO. 4 (2023), </t>
  </si>
  <si>
    <t>https://jer.or.id/index.php/jer/article/view/586</t>
  </si>
  <si>
    <t xml:space="preserve">Rohimah Rohimah, Penguatan Kepemimpinan Transformasional Dan Peningkatan â€œOrganizational Citizenship Behaviorâ€_x009d_, EDUKASI ISLAMI: JURNALVOL. 12 NO. 001 (2023) PENDIDIKAN ISLAM (SPECIAL ISSUE 2023), </t>
  </si>
  <si>
    <t>https://www.jurnal.staialhidayahbogor.ac.id/index.php/ei/article/view/6096</t>
  </si>
  <si>
    <t>Frăticiu Lucia(ULBS)</t>
  </si>
  <si>
    <t>Positive Motivation of the Employees–One of the Organizations’ Extremely Important Aspects</t>
  </si>
  <si>
    <t>ABBASSI Boubakeur, Organizational affiliation of employees and support
mechanisms (Algeria Telecom Corporation in El Oued), Journal of Economics and Sustainable Development, Volume: 60 / N°: 60 (2023), P:867-880</t>
  </si>
  <si>
    <t>https://www.asjp.cerist.dz/en/downArticle/598/6/2/231990</t>
  </si>
  <si>
    <t>Yadav, Nidhi, Shikha Sota, and Harish Chaudhary. "Applications of virtual reality in marketing (2000-2020): a 4C marketing-mix based review and future research agenda." International Journal of Internet Marketing and Advertising 18.2-3 (2023): 121-147.</t>
  </si>
  <si>
    <t xml:space="preserve">https://www.inderscienceonline.com/doi/abs/10.1504/IJIMA.2023.129660 </t>
  </si>
  <si>
    <r>
      <rPr>
        <rFont val="Arial Narrow"/>
        <color rgb="FF222222"/>
        <sz val="10.0"/>
      </rPr>
      <t>López, David Alexander Morales, and David Zaldumbide Peralvo. "Marketing 5.0 como eje de posicionamiento en las empresas del Ecuador." </t>
    </r>
    <r>
      <rPr>
        <rFont val="Arial Narrow"/>
        <i/>
        <color rgb="FF222222"/>
        <sz val="10.0"/>
      </rPr>
      <t>593 Digital Publisher CEIT</t>
    </r>
    <r>
      <rPr>
        <rFont val="Arial Narrow"/>
        <color rgb="FF222222"/>
        <sz val="10.0"/>
      </rPr>
      <t> 8.3 (2023): 363-376.</t>
    </r>
  </si>
  <si>
    <t xml:space="preserve">https://dialnet.unirioja.es/servlet/articulo?codigo=9124397 </t>
  </si>
  <si>
    <r>
      <rPr>
        <rFont val="Arial Narrow"/>
        <color rgb="FF222222"/>
        <sz val="10.0"/>
      </rPr>
      <t>Raina, Attideep, and Hemraj Lamkuche. "The need for marketing automation: A review." </t>
    </r>
    <r>
      <rPr>
        <rFont val="Arial Narrow"/>
        <i/>
        <color rgb="FF222222"/>
        <sz val="10.0"/>
      </rPr>
      <t>AIP Conference Proceedings</t>
    </r>
    <r>
      <rPr>
        <rFont val="Arial Narrow"/>
        <color rgb="FF222222"/>
        <sz val="10.0"/>
      </rPr>
      <t>. Vol. 2914. No. 1. AIP Publishing, 2023.</t>
    </r>
  </si>
  <si>
    <t xml:space="preserve">https://pubs.aip.org/aip/acp/article-abstract/2914/1/030013/2929632/The-need-for-marketing-automation-A-review?redirectedFrom=fulltext </t>
  </si>
  <si>
    <r>
      <rPr>
        <rFont val="Arial Narrow"/>
        <color rgb="FF222222"/>
        <sz val="10.0"/>
      </rPr>
      <t>HASEKİ, Murat İsmet, Yalçın KÖKLÜ, and Onur ÇELİK. "ULAKBİM veri tabanında endüstri 4.0 ve pazarlama alanlarında yayınlanmış makalelerin bibliyometrik analizi." </t>
    </r>
    <r>
      <rPr>
        <rFont val="Arial Narrow"/>
        <i/>
        <color rgb="FF222222"/>
        <sz val="10.0"/>
      </rPr>
      <t>Mersin Üniversitesi Sosyal Bilimler Enstitüsü Dergisi</t>
    </r>
    <r>
      <rPr>
        <rFont val="Arial Narrow"/>
        <color rgb="FF222222"/>
        <sz val="10.0"/>
      </rPr>
      <t> 6.2 (2023): 71-78.</t>
    </r>
  </si>
  <si>
    <t>https://dergipark.org.tr/en/pub/meusbd/article/1303305</t>
  </si>
  <si>
    <t>ADIYAMAN, Emine, and Gökhan AKANDERE. "DİJİTAL PAZARLAMA KAVRAMI VE YÖNTEMLERİ¹." SOSYAL, BEŞERI VE İDARI BILIMLER ALANINDA ULUSLARARASI ARAŞTIRMALAR XIV (2023): 7.</t>
  </si>
  <si>
    <t>https://books.google.ro/books?hl=ro&amp;lr=&amp;id=GfLREAAAQBAJ&amp;oi=fnd&amp;pg=PA7&amp;ots=mEod8bohr2&amp;sig=ijI_aTUMplWk3Eg2JQUKWllmWqA&amp;redir_esc=y#v=onepage&amp;q&amp;f=false</t>
  </si>
  <si>
    <t>Sedofia, John, and Francis Fonyee Nutsugah. "Need-Based Guidance and Counseling Services for Tertiary Students: The Antecedents and the Outcomes." (2023).</t>
  </si>
  <si>
    <t>https://www.researchsquare.com/article/rs-3772309/v1</t>
  </si>
  <si>
    <t>García-Boente Vázquez, Silvia. "Análisis de la utilización de Instagram y Tik Tok en empresas del sector de la moda: capacidad de influir en la decisión de compra." (2023).</t>
  </si>
  <si>
    <t xml:space="preserve">https://ruc.udc.es/dspace/handle/2183/34454 </t>
  </si>
  <si>
    <t>Bhuyan, B. (2023). Marketing Strategies of Health Care Services for the elderliesin Select District of Assam (Doctoral dissertation).</t>
  </si>
  <si>
    <t>http://dspace.cus.ac.in/jspui/bitstream/1/7873/1/Bishal%20Bhuyan%20PhD%20Thesis%202023.pdf</t>
  </si>
  <si>
    <r>
      <rPr>
        <rFont val="Arial Narrow"/>
        <color rgb="FF222222"/>
        <sz val="10.0"/>
      </rPr>
      <t>Batista, S. V. D. (2023). </t>
    </r>
    <r>
      <rPr>
        <rFont val="Arial Narrow"/>
        <i/>
        <color rgb="FF222222"/>
        <sz val="10.0"/>
      </rPr>
      <t>The impact of metaverse on the fashion business</t>
    </r>
    <r>
      <rPr>
        <rFont val="Arial Narrow"/>
        <color rgb="FF222222"/>
        <sz val="10.0"/>
      </rPr>
      <t> (Doctoral dissertation).</t>
    </r>
  </si>
  <si>
    <t>https://comum.rcaap.pt/handle/10400.26/48582</t>
  </si>
  <si>
    <r>
      <rPr>
        <rFont val="Arial Narrow"/>
        <color rgb="FF222222"/>
        <sz val="10.0"/>
      </rPr>
      <t>Wasik, Z., Nugroho, K. C., &amp; Iswanto, D. (2023). Improving UMKM Marketing Performance by Optimising Marketing Strategy, Creative Product Innovation and Market Orientation. </t>
    </r>
    <r>
      <rPr>
        <rFont val="Arial Narrow"/>
        <i/>
        <color rgb="FF222222"/>
        <sz val="10.0"/>
      </rPr>
      <t>Journal of Managerial Sciences and Studies</t>
    </r>
    <r>
      <rPr>
        <rFont val="Arial Narrow"/>
        <color rgb="FF222222"/>
        <sz val="10.0"/>
      </rPr>
      <t>, </t>
    </r>
    <r>
      <rPr>
        <rFont val="Arial Narrow"/>
        <i/>
        <color rgb="FF222222"/>
        <sz val="10.0"/>
      </rPr>
      <t>1</t>
    </r>
    <r>
      <rPr>
        <rFont val="Arial Narrow"/>
        <color rgb="FF222222"/>
        <sz val="10.0"/>
      </rPr>
      <t>(2), 1-21.</t>
    </r>
  </si>
  <si>
    <t>https://d1wqtxts1xzle7.cloudfront.net/105650884/9-libre.pdf?1694407733=&amp;response-content-disposition=inline%3B+filename%3DImproving_UMKM_Marketing_Performance_by.pdf&amp;Expires=1716824087&amp;Signature=A2k1nGJJIA2wyTOJMKoYeYii080gXKhWIWT5vOzwbBy8UJJTUWnAkHPSq2ASmuX1XoZD0xzCtjyec9Hk4-iPGH-uGz3A6G~Vk2TwNfGedHvBqM4QhuB0doXKCm3rXd3qOXdFRQ-5iwKJmZf5WDZX8eOjeMMRuA4pNKRcrOKBbieatNSkBJ~Bj-BsPPVjdGBveY74~x28A2xg-MxEsnyT704b848Gs4Ns6N2PFUUtJVI97O9KiYeZXQyyZJHuW7qGGGvuy9F9f~3gb8e0uskKWSWjcd0Un4sxFjKo~Xzufe4MtVSr06xnPJGapSEeGcLyeY3P2Q1mM8qrCo5gTWezBQ__&amp;Key-Pair-Id=APKAJLOHF5GGSLRBV4ZA</t>
  </si>
  <si>
    <r>
      <rPr>
        <rFont val="Arial Narrow"/>
        <color rgb="FF222222"/>
        <sz val="10.0"/>
      </rPr>
      <t>Жумаев, О. (2023). КОРХОНАЛАР МАРКЕТИНГ ФАОЛИЯТИНИ БОШҚАРИШ САМАРАДОРЛИГИНИ СИФАТ ТАДҚИҚОТ УСУЛЛАРИ АСОСИДА АНИҚЛАШ. </t>
    </r>
    <r>
      <rPr>
        <rFont val="Arial Narrow"/>
        <i/>
        <color rgb="FF222222"/>
        <sz val="10.0"/>
      </rPr>
      <t>Economics and Innovative Technologies</t>
    </r>
    <r>
      <rPr>
        <rFont val="Arial Narrow"/>
        <color rgb="FF222222"/>
        <sz val="10.0"/>
      </rPr>
      <t>, </t>
    </r>
    <r>
      <rPr>
        <rFont val="Arial Narrow"/>
        <i/>
        <color rgb="FF222222"/>
        <sz val="10.0"/>
      </rPr>
      <t>11</t>
    </r>
    <r>
      <rPr>
        <rFont val="Arial Narrow"/>
        <color rgb="FF222222"/>
        <sz val="10.0"/>
      </rPr>
      <t>(6), 153-162.</t>
    </r>
  </si>
  <si>
    <t>https://iqtisodiyot.tsue.uz/journal/index.php/iit/article/view/441</t>
  </si>
  <si>
    <t>Moreno Henao, S. (2023). Estímulos que impulsan la compra. Una revisión teórica desde el punto de vista del neuromarketing.</t>
  </si>
  <si>
    <t>http://bibliotecadigital.iue.edu.co/handle/20.500.12717/3123</t>
  </si>
  <si>
    <t>ANGHEL, M. Hasan KARACAN, Ph. D., TRNC Ali KORKUT, Ph. D., TURKEY.</t>
  </si>
  <si>
    <t>https://www.researchgate.net/profile/Ergin-Akalpler/publication/371984155_The_Impact_of_Inflation_Exchange_rate_and_Interest_rate_on_RGDP_growth_rate_in_Turkiye/links/64a12077c41fb852dd4496b0/The-Impact-of-Inflation-Exchange-rate-and-Interest-rate-on-RGDP-growth-rate-in-Turkiye.pdf</t>
  </si>
  <si>
    <r>
      <rPr>
        <rFont val="Arial Narrow"/>
        <color rgb="FF222222"/>
        <sz val="10.0"/>
      </rPr>
      <t>Nurbela, A., &amp; Sulaiman, E. (2023). Growth Of Business Partners On Sales Volume And Stock As Moderating Variables On Stock Points. </t>
    </r>
    <r>
      <rPr>
        <rFont val="Arial Narrow"/>
        <i/>
        <color rgb="FF222222"/>
        <sz val="10.0"/>
      </rPr>
      <t>International Journal of Management, Economic, Business and Accounting</t>
    </r>
    <r>
      <rPr>
        <rFont val="Arial Narrow"/>
        <color rgb="FF222222"/>
        <sz val="10.0"/>
      </rPr>
      <t>, </t>
    </r>
    <r>
      <rPr>
        <rFont val="Arial Narrow"/>
        <i/>
        <color rgb="FF222222"/>
        <sz val="10.0"/>
      </rPr>
      <t>2</t>
    </r>
    <r>
      <rPr>
        <rFont val="Arial Narrow"/>
        <color rgb="FF222222"/>
        <sz val="10.0"/>
      </rPr>
      <t>(3), 1-13.</t>
    </r>
  </si>
  <si>
    <t>https://portal.xjurnal.com/index.php/ijmeba/article/view/65</t>
  </si>
  <si>
    <t>Santos, L. M. (2023). Estágio na empresa Happy Code Portugal (Doctoral dissertation).</t>
  </si>
  <si>
    <t>https://comum.rcaap.pt/handle/10400.26/46154</t>
  </si>
  <si>
    <t>ÇELİK, O., HASEKİ, M. İ., &amp; KÖKLÜ, Y. ULAKBİM VERİ TABANINDA ENDÜSTRİ 4.0 VE PAZARLAMA ALANLARINDA YAYINLANMIŞ MAKALELERİN BİBLİYOMETRİK ANALİZİ.</t>
  </si>
  <si>
    <t>https://www.researchgate.net/profile/Murat-Haseki/publication/371719928_ULAKBIM_VERI_TABANINDA_ENDUSTRI_40_VE_PAZARLAMA_ALANLARINDA_YAYINLANMIS_MAKALELERIN_BIBLIYOMETRIK_ANALIZI/links/64c118378de7ed28bac4c946/ULAKBIM-VERI-TABANINDA-ENDUeSTRI-40-VE-PAZARLAMA-ALANLARINDA-YAYINLANMIS-MAKALELERIN-BIBLIYOMETRIK-ANALIZI.pdf</t>
  </si>
  <si>
    <t>Sánchez Arrillaga, Nora. "Marketin digitaleko estrategia diseinatzea eta aplikatzea hezkuntza-teknologiako Startup batean." (2023).</t>
  </si>
  <si>
    <t>https://addi.ehu.es/handle/10810/60779</t>
  </si>
  <si>
    <t>De Ketelaere, S., &amp; Chevalier, L. Web 3.0 et NFT, évolution ou révolution? Quels impacts pour le décideur marketing?.</t>
  </si>
  <si>
    <t>https://dial.uclouvain.be/downloader/downloader.php?pid=thesis%3A41504&amp;datastream=PDF_01&amp;cover=cover-mem</t>
  </si>
  <si>
    <t>Hadijah, Sitti, and Dwi Cahyo Utomo. "Studi perkembangan penelitian tanggung jawab sosial perusahaan dan hubungannya dengan tata kelola perusahaan." Riset, Ekonomi, Akuntansi dan Perpajakan (Rekan) 4.1 (2023): 43-56.</t>
  </si>
  <si>
    <t>https://journal.universitasbumigora.ac.id/index.php/rekan/article/view/2750</t>
  </si>
  <si>
    <t>Castro Agudelo, Arcesio Julián. "Análisis de la gestión estratégica de la responsabilidad social en universidades acreditadas desde el enfoque de la teoría de los grupos de interés." (2023).</t>
  </si>
  <si>
    <t>http://bonga.unisimon.edu.co/handle/20.500.12442/12270</t>
  </si>
  <si>
    <r>
      <rPr>
        <rFont val="Arial Narrow"/>
        <color rgb="FF222222"/>
        <sz val="10.0"/>
      </rPr>
      <t>Abdulmalik, J. P., Usman, N. M., &amp; Guimba, S. D. (2023). Social Responsibility Performance of the Selected Business Enterprises in Marawi City: Challenges and Strategies. </t>
    </r>
    <r>
      <rPr>
        <rFont val="Arial Narrow"/>
        <i/>
        <color rgb="FF222222"/>
        <sz val="10.0"/>
      </rPr>
      <t>Asian Journal of Research in Business and Management</t>
    </r>
    <r>
      <rPr>
        <rFont val="Arial Narrow"/>
        <color rgb="FF222222"/>
        <sz val="10.0"/>
      </rPr>
      <t>, </t>
    </r>
    <r>
      <rPr>
        <rFont val="Arial Narrow"/>
        <i/>
        <color rgb="FF222222"/>
        <sz val="10.0"/>
      </rPr>
      <t>5</t>
    </r>
    <r>
      <rPr>
        <rFont val="Arial Narrow"/>
        <color rgb="FF222222"/>
        <sz val="10.0"/>
      </rPr>
      <t>(4), 30-41.</t>
    </r>
  </si>
  <si>
    <t>Dumitrescu L (ULBS), Orzan G. (ASE), Fuciu M. (ULBS)</t>
  </si>
  <si>
    <t>UNDERSTANDING THE ONLINE CONSUMER BEHAVIOUR AND THE USAGE OF THE INTERNET AS A BUSINESS ENVIRONMENT-A MARKETING RESEARCH.</t>
  </si>
  <si>
    <r>
      <rPr>
        <rFont val="Arial Narrow"/>
        <color rgb="FF222222"/>
        <sz val="10.0"/>
      </rPr>
      <t>Lesmana, C. I. (2023). KEADAAN PSIKOLOGIS DAN EMOSIONAL KONSUMEN DALAM PENGAMBILAN KEPUTUSAN MENABUNG PADA BANK SYARIAH DI JOMBANG–JAWA TIMUR. </t>
    </r>
    <r>
      <rPr>
        <rFont val="Arial Narrow"/>
        <i/>
        <color rgb="FF222222"/>
        <sz val="10.0"/>
      </rPr>
      <t>Jurnal Dinamika Ekonomi Syariah</t>
    </r>
    <r>
      <rPr>
        <rFont val="Arial Narrow"/>
        <color rgb="FF222222"/>
        <sz val="10.0"/>
      </rPr>
      <t>, </t>
    </r>
    <r>
      <rPr>
        <rFont val="Arial Narrow"/>
        <i/>
        <color rgb="FF222222"/>
        <sz val="10.0"/>
      </rPr>
      <t>10</t>
    </r>
    <r>
      <rPr>
        <rFont val="Arial Narrow"/>
        <color rgb="FF222222"/>
        <sz val="10.0"/>
      </rPr>
      <t>(2), 140-146.</t>
    </r>
  </si>
  <si>
    <t xml:space="preserve">http://ejurnal.iaipd-nganjuk.ac.id/index.php/es/article/view/701 </t>
  </si>
  <si>
    <t>Апатова, Н. В. (2023). ЭКОНОМИЧЕСКОЕ ПОВЕДЕНИЕ В ИНТЕРНЕТ.</t>
  </si>
  <si>
    <t>https://elibrary.ru/item.asp?id=53804409</t>
  </si>
  <si>
    <t>Dumitrescu L (ULBS), Fuciu M. (ULBS)</t>
  </si>
  <si>
    <t>BALANCE SCORECARD--A NEW TOOL FOR STRATEGIC MANAGEMENT.</t>
  </si>
  <si>
    <t>Horvathova, Jarmila, and M. Mokrisova. "Integrated performance measurement system for Slovak heating industry: A balanced scorecard approach." (2023).</t>
  </si>
  <si>
    <t>https://www.businessperspectives.org/images/pdf/applications/publishing/templates/article/assets/18683/PPM_2023_03_Horvathova.pdf</t>
  </si>
  <si>
    <t>Huang, F. (2023). Determinants of the guest-perceived performance of peer-to-peer shared accommodation.</t>
  </si>
  <si>
    <t>https://theses.lib.polyu.edu.hk/handle/200/12321</t>
  </si>
  <si>
    <t>The rise of Instagram–Evolution, statistics, advantages and disadvantages</t>
  </si>
  <si>
    <r>
      <rPr>
        <rFont val="Arial Narrow"/>
        <color rgb="FF222222"/>
        <sz val="10.0"/>
      </rPr>
      <t>김정우, and 권영범. "정보시스템 성공모형을 이용한 피트니스 센터의 소셜 미디어 품질특성이 브랜드태도와 구매의도에 미치는 영향." </t>
    </r>
    <r>
      <rPr>
        <rFont val="Arial Narrow"/>
        <i/>
        <color rgb="FF222222"/>
        <sz val="10.0"/>
      </rPr>
      <t>한국체육과학회지</t>
    </r>
    <r>
      <rPr>
        <rFont val="Arial Narrow"/>
        <color rgb="FF222222"/>
        <sz val="10.0"/>
      </rPr>
      <t> 32.1 (2023): 395-410.</t>
    </r>
  </si>
  <si>
    <t>https://www.dbpia.co.kr/Journal/articleDetail?nodeId=NODE11220761</t>
  </si>
  <si>
    <r>
      <rPr>
        <rFont val="Arial Narrow"/>
        <color rgb="FF222222"/>
        <sz val="10.0"/>
      </rPr>
      <t>Saputra, Ahmad, Zaitun Qamariah, and Imam Qalyubi. "Perception and Motivation of Students on EFL Learning Through Instagram." </t>
    </r>
    <r>
      <rPr>
        <rFont val="Arial Narrow"/>
        <i/>
        <color rgb="FF222222"/>
        <sz val="10.0"/>
      </rPr>
      <t>DIAJAR: Jurnal Pendidikan dan Pembelajaran</t>
    </r>
    <r>
      <rPr>
        <rFont val="Arial Narrow"/>
        <color rgb="FF222222"/>
        <sz val="10.0"/>
      </rPr>
      <t> 2.2 (2023): 228-241.</t>
    </r>
  </si>
  <si>
    <t>http://journal.yp3a.org/index.php/diajar/article/view/1501</t>
  </si>
  <si>
    <r>
      <rPr>
        <rFont val="Arial Narrow"/>
        <color rgb="FF222222"/>
        <sz val="10.0"/>
      </rPr>
      <t>Blažević, Dominik, and Tihana Babić. "Students’ Perception of Influencer Marketing on Instagram." </t>
    </r>
    <r>
      <rPr>
        <rFont val="Arial Narrow"/>
        <i/>
        <color rgb="FF222222"/>
        <sz val="10.0"/>
      </rPr>
      <t>2023 46th MIPRO ICT and Electronics Convention (MIPRO)</t>
    </r>
    <r>
      <rPr>
        <rFont val="Arial Narrow"/>
        <color rgb="FF222222"/>
        <sz val="10.0"/>
      </rPr>
      <t>. IEEE, 2023.</t>
    </r>
  </si>
  <si>
    <t>https://ieeexplore.ieee.org/abstract/document/10159961/</t>
  </si>
  <si>
    <r>
      <rPr>
        <rFont val="Arial Narrow"/>
        <color rgb="FF222222"/>
        <sz val="10.0"/>
      </rPr>
      <t>Sayyad Amin, Zahra. "Content Analysis of Young People's Attitude Towards the Positive and Negative Effects of Instagram." </t>
    </r>
    <r>
      <rPr>
        <rFont val="Arial Narrow"/>
        <i/>
        <color rgb="FF222222"/>
        <sz val="10.0"/>
      </rPr>
      <t>Journal of Modern Psychology</t>
    </r>
    <r>
      <rPr>
        <rFont val="Arial Narrow"/>
        <color rgb="FF222222"/>
        <sz val="10.0"/>
      </rPr>
      <t> (2023).</t>
    </r>
  </si>
  <si>
    <t>https://modernpsy.rahman.ac.ir/article_190796.html</t>
  </si>
  <si>
    <t>Fuciu M (ULBS), Gorski H (AFT), Dumitrescu L (ULBS)</t>
  </si>
  <si>
    <r>
      <rPr>
        <rFont val="Arial Narrow"/>
        <color rgb="FF222222"/>
        <sz val="10.0"/>
      </rPr>
      <t>Ramírez, Sergio Andrés Osuna, and Manuela Escobar Sierra. "Getting past the crisis: Marketing communication of university sustainability." </t>
    </r>
    <r>
      <rPr>
        <rFont val="Arial Narrow"/>
        <i/>
        <color rgb="FF222222"/>
        <sz val="10.0"/>
      </rPr>
      <t>Innovar</t>
    </r>
    <r>
      <rPr>
        <rFont val="Arial Narrow"/>
        <color rgb="FF222222"/>
        <sz val="10.0"/>
      </rPr>
      <t> 33.87 (2023): 109-122.</t>
    </r>
  </si>
  <si>
    <t>http://www.scielo.org.co/scielo.php?pid=S0121-50512023000100109&amp;script=sci_arttext</t>
  </si>
  <si>
    <r>
      <rPr>
        <rFont val="Arial Narrow"/>
        <color rgb="FF222222"/>
        <sz val="10.0"/>
      </rPr>
      <t>Sumiyati, Yeti, Jejen Hendar, and Diana Wiyanti. "Pengaturan CSR Dalam Rangka Percepatan Pembangunan Sosial dan Lingkungan di Indonesia: CSR Regulation in the Context of Accelerating Social and Environmental Development in Indonesia." </t>
    </r>
    <r>
      <rPr>
        <rFont val="Arial Narrow"/>
        <i/>
        <color rgb="FF222222"/>
        <sz val="10.0"/>
      </rPr>
      <t>Anterior Jurnal</t>
    </r>
    <r>
      <rPr>
        <rFont val="Arial Narrow"/>
        <color rgb="FF222222"/>
        <sz val="10.0"/>
      </rPr>
      <t> 22.3 (2023): 185-196.</t>
    </r>
  </si>
  <si>
    <t>https://journal.umpr.ac.id/index.php/anterior/article/view/5310</t>
  </si>
  <si>
    <r>
      <rPr>
        <rFont val="Arial Narrow"/>
        <color rgb="FF222222"/>
        <sz val="10.0"/>
      </rPr>
      <t>Ding, Xueyan, and Cheng-Jui Tseng. "Relationship between ESG strategies and financial performance of hotel industry in China: An empirical study." </t>
    </r>
    <r>
      <rPr>
        <rFont val="Arial Narrow"/>
        <i/>
        <color rgb="FF222222"/>
        <sz val="10.0"/>
      </rPr>
      <t>Nurture</t>
    </r>
    <r>
      <rPr>
        <rFont val="Arial Narrow"/>
        <color rgb="FF222222"/>
        <sz val="10.0"/>
      </rPr>
      <t> 17.3 (2023): 439-454.</t>
    </r>
  </si>
  <si>
    <t>http://nurture.org.pk/index.php/NURTURE/article/view/366</t>
  </si>
  <si>
    <r>
      <rPr>
        <rFont val="Arial Narrow"/>
        <color rgb="FF222222"/>
        <sz val="10.0"/>
      </rPr>
      <t>Singh, Amit Kumar, and Sandeep Kumar Goel. "Idiosyncratic Behavior of Shareholders Toward Corporate Sustainability Reports." </t>
    </r>
    <r>
      <rPr>
        <rFont val="Arial Narrow"/>
        <i/>
        <color rgb="FF222222"/>
        <sz val="10.0"/>
      </rPr>
      <t>Prabandhan: Indian Journal of Management</t>
    </r>
    <r>
      <rPr>
        <rFont val="Arial Narrow"/>
        <color rgb="FF222222"/>
        <sz val="10.0"/>
      </rPr>
      <t> 16.2 (2023): 08-23.</t>
    </r>
  </si>
  <si>
    <t>https://indianjournalofmanagement.com/index.php/pijom/article/view/172728</t>
  </si>
  <si>
    <r>
      <rPr>
        <rFont val="Arial Narrow"/>
        <color rgb="FF222222"/>
        <sz val="10.0"/>
      </rPr>
      <t>Vutsova, Albena, Martina Arabadzhieva, and Todor Yalamov. "Social responsibility at a university-students' perspectives." </t>
    </r>
    <r>
      <rPr>
        <rFont val="Arial Narrow"/>
        <i/>
        <color rgb="FF222222"/>
        <sz val="10.0"/>
      </rPr>
      <t>e-mentor. Czasopismo naukowe Szkoły Głównej Handlowej w Warszawie</t>
    </r>
    <r>
      <rPr>
        <rFont val="Arial Narrow"/>
        <color rgb="FF222222"/>
        <sz val="10.0"/>
      </rPr>
      <t> 101.4 (2023): 45-55.</t>
    </r>
  </si>
  <si>
    <t>https://bibliotekanauki.pl/articles/25806549.pdf</t>
  </si>
  <si>
    <t>van Gent, M., and Mary Zeldenrustlaan. "Opvattingen over verantwoordelijkheidsverdeling in de energietransitie in Nederland."</t>
  </si>
  <si>
    <t>https://research.uvh.nl/ws/portalfiles/portal/58777048/Opvattingen_over_verantwoordelijkheidsverdeling_in_de_energietransitie_in_Nederland.pdf</t>
  </si>
  <si>
    <t>Consumer Behaviour In The Tourist Segmentation Process–A Marketing Research</t>
  </si>
  <si>
    <r>
      <rPr>
        <rFont val="Arial Narrow"/>
        <color rgb="FF222222"/>
        <sz val="10.0"/>
      </rPr>
      <t>Trivedi, Rajani, Bibudhendu Pati, and Subhendu Kumar Rath. "gTravel: Weather-Aware POI Recommendation Engine for a Group of Tourists." </t>
    </r>
    <r>
      <rPr>
        <rFont val="Arial Narrow"/>
        <i/>
        <color rgb="FF222222"/>
        <sz val="10.0"/>
      </rPr>
      <t>Computación y Sistemas</t>
    </r>
    <r>
      <rPr>
        <rFont val="Arial Narrow"/>
        <color rgb="FF222222"/>
        <sz val="10.0"/>
      </rPr>
      <t> 27.3 (2023): 667-674.</t>
    </r>
  </si>
  <si>
    <t>https://www.scielo.org.mx/scielo.php?pid=S1405-55462023000300667&amp;script=sci_arttext</t>
  </si>
  <si>
    <t>Effects of the SARS-COV-2 Pandemic on the Marketing and the Consumption Activity</t>
  </si>
  <si>
    <r>
      <rPr>
        <rFont val="Arial Narrow"/>
        <color rgb="FF222222"/>
        <sz val="10.0"/>
      </rPr>
      <t>Muhamad, Nurisyal, et al. "Malaysian entrepreneurs’ strategies on product pricing during COVID-19 outbreaks." </t>
    </r>
    <r>
      <rPr>
        <rFont val="Arial Narrow"/>
        <i/>
        <color rgb="FF222222"/>
        <sz val="10.0"/>
      </rPr>
      <t>AIP Conference Proceedings</t>
    </r>
    <r>
      <rPr>
        <rFont val="Arial Narrow"/>
        <color rgb="FF222222"/>
        <sz val="10.0"/>
      </rPr>
      <t>. Vol. 2544. No. 1. AIP Publishing, 2023.</t>
    </r>
  </si>
  <si>
    <t>https://pubs.aip.org/aip/acp/article-abstract/2544/1/050030/2885109</t>
  </si>
  <si>
    <t>Dumitrescu L (ULBS), Fuciu M. (ULBS), Gorski H (ULBS)</t>
  </si>
  <si>
    <t>Implementing New Marketing Strategies In The Context Of The Online Environment – Advantages, Disadvantages, Statistics And Trends</t>
  </si>
  <si>
    <r>
      <rPr>
        <rFont val="Arial Narrow"/>
        <color theme="1"/>
        <sz val="10.0"/>
      </rPr>
      <t>Clark, D. N. (2023). </t>
    </r>
    <r>
      <rPr>
        <rFont val="Arial Narrow"/>
        <i/>
        <color theme="1"/>
        <sz val="10.0"/>
      </rPr>
      <t>An Examination of the Entrepreneurial Marketing Strategies and Tactics of Artisanal Microbusiness Leaders</t>
    </r>
    <r>
      <rPr>
        <rFont val="Arial Narrow"/>
        <color theme="1"/>
        <sz val="10.0"/>
      </rPr>
      <t> (Doctoral dissertation, Grand Canyon University).</t>
    </r>
  </si>
  <si>
    <t xml:space="preserve">https://search.proquest.com/openview/ff5db762835c2bf184fecfa583737401/1?pq-origsite=gscholar&amp;cbl=18750&amp;diss=y </t>
  </si>
  <si>
    <t>ProQuest</t>
  </si>
  <si>
    <r>
      <rPr>
        <rFont val="Arial Narrow"/>
        <color theme="1"/>
        <sz val="10.0"/>
      </rPr>
      <t>Mandić, Miroslav, Iva Gregurec, and Marko Škorić. "RESEARCH ON THE USE OF SOCIAL NETWORKS IN BUILDING RELATIONSHIP MARKETING IN SPORTS." </t>
    </r>
    <r>
      <rPr>
        <rFont val="Arial Narrow"/>
        <i/>
        <color theme="1"/>
        <sz val="10.0"/>
      </rPr>
      <t>Proceedings of FEB Zagreb International Odyssey Conference on Economics and Business</t>
    </r>
    <r>
      <rPr>
        <rFont val="Arial Narrow"/>
        <color theme="1"/>
        <sz val="10.0"/>
      </rPr>
      <t>. Vol. 5. No. 1. University of Zagreb, Faculty of Economics and Business, 2023.</t>
    </r>
  </si>
  <si>
    <t xml:space="preserve">https://search.proquest.com/openview/be041ae4af4457aae26f30df9a6e7db5/1?pq-origsite=gscholar&amp;cbl=4910610 </t>
  </si>
  <si>
    <t>New Marketing Tendencies in the Romanian Wine Industry</t>
  </si>
  <si>
    <t>Patrascu, Mariana, Sylviu Kumbakisaka, and Florin Oancea. "The Effect of Microwave and Ultrasound Process Intensification on the Antioxidant Activity of Pectin Extracted from Grape Marc." Chemistry Proceedings 13.1 (2023): 11.</t>
  </si>
  <si>
    <t>The Effect of Microwave and Ultrasound Process Intensification on the Antioxidant Activity of Pectin Extracted from Grape Marc</t>
  </si>
  <si>
    <t>Vasiu Diana  Elena,  Ilie Livia</t>
  </si>
  <si>
    <r>
      <rPr>
        <rFont val="Arial Narrow"/>
        <color rgb="FF222222"/>
        <sz val="10.0"/>
      </rPr>
      <t xml:space="preserve"> Capital Structure and Profitability. The Case of Companies Listed in Romania. </t>
    </r>
    <r>
      <rPr>
        <rFont val="Arial Narrow"/>
        <i/>
        <color rgb="FF222222"/>
        <sz val="10.0"/>
      </rPr>
      <t>Studies in Business and Economics</t>
    </r>
    <r>
      <rPr>
        <rFont val="Arial Narrow"/>
        <color rgb="FF222222"/>
        <sz val="10.0"/>
      </rPr>
      <t>, </t>
    </r>
    <r>
      <rPr>
        <rFont val="Arial Narrow"/>
        <i/>
        <color rgb="FF222222"/>
        <sz val="10.0"/>
      </rPr>
      <t>17</t>
    </r>
    <r>
      <rPr>
        <rFont val="Arial Narrow"/>
        <color rgb="FF222222"/>
        <sz val="10.0"/>
      </rPr>
      <t>(3), 100-112.</t>
    </r>
  </si>
  <si>
    <r>
      <rPr>
        <rFont val="Arial Narrow"/>
        <color rgb="FF222222"/>
        <sz val="10.0"/>
      </rPr>
      <t>Rashid, U., Akhter, J., &amp; Akhtar, A. (2023). Capital Structure Decisions: A Scientometric Assessment and Future Research Lines. </t>
    </r>
    <r>
      <rPr>
        <rFont val="Arial Narrow"/>
        <i/>
        <color rgb="FF222222"/>
        <sz val="10.0"/>
      </rPr>
      <t>Technology</t>
    </r>
    <r>
      <rPr>
        <rFont val="Arial Narrow"/>
        <color rgb="FF222222"/>
        <sz val="10.0"/>
      </rPr>
      <t>, </t>
    </r>
    <r>
      <rPr>
        <rFont val="Arial Narrow"/>
        <i/>
        <color rgb="FF222222"/>
        <sz val="10.0"/>
      </rPr>
      <t>1</t>
    </r>
    <r>
      <rPr>
        <rFont val="Arial Narrow"/>
        <color rgb="FF222222"/>
        <sz val="10.0"/>
      </rPr>
      <t>, 18.</t>
    </r>
  </si>
  <si>
    <t>https://www.researchgate.net/profile/Umra-Rashid-2/publication/376957578_Capital_Structure_Decisions_A_Scientometric_Assessment_and_Future_Research_Lines/links/658fe6673c472d2e8e9dcf92/Capital-Structure-Decisions-A-Scientometric-Assessment-and-Future-Research-Lines.pdf</t>
  </si>
  <si>
    <t>UlrichWeb (Proquest)Google ScholarIndia Citation Index</t>
  </si>
  <si>
    <r>
      <rPr>
        <rFont val="Arial Narrow"/>
        <color rgb="FF222222"/>
        <sz val="10.0"/>
      </rPr>
      <t xml:space="preserve"> Capital Structure and Profitability. The Case of Companies Listed in Romania. </t>
    </r>
    <r>
      <rPr>
        <rFont val="Arial Narrow"/>
        <i/>
        <color rgb="FF222222"/>
        <sz val="10.0"/>
      </rPr>
      <t>Studies in Business and Economics</t>
    </r>
    <r>
      <rPr>
        <rFont val="Arial Narrow"/>
        <color rgb="FF222222"/>
        <sz val="10.0"/>
      </rPr>
      <t>, </t>
    </r>
    <r>
      <rPr>
        <rFont val="Arial Narrow"/>
        <i/>
        <color rgb="FF222222"/>
        <sz val="10.0"/>
      </rPr>
      <t>17</t>
    </r>
    <r>
      <rPr>
        <rFont val="Arial Narrow"/>
        <color rgb="FF222222"/>
        <sz val="10.0"/>
      </rPr>
      <t>(3), 100-112.</t>
    </r>
  </si>
  <si>
    <r>
      <rPr>
        <rFont val="Arial Narrow"/>
        <color rgb="FF222222"/>
        <sz val="10.0"/>
      </rPr>
      <t>Bratiloveanu, F. I., Croitoru, I. M., Spiridon, C. A., Spiridon, P. P., Dragomir, L., &amp; Jumanca, R. (2023). Investment Decision Criteria-Bibliometric Analysis. </t>
    </r>
    <r>
      <rPr>
        <rFont val="Arial Narrow"/>
        <i/>
        <color rgb="FF222222"/>
        <sz val="10.0"/>
      </rPr>
      <t>Economic Insights-Trends &amp; Challenges</t>
    </r>
    <r>
      <rPr>
        <rFont val="Arial Narrow"/>
        <color rgb="FF222222"/>
        <sz val="10.0"/>
      </rPr>
      <t>, (4).</t>
    </r>
  </si>
  <si>
    <t>https://www.researchgate.net/profile/Croitoru-Ionut-Marius/publication/378030065_Investment_Decision_Criteria_-_Bibliometric_Analysis/links/65d3597ae51f606f9979ee85/Investment-Decision-Criteria-Bibliometric-Analysis.pdf</t>
  </si>
  <si>
    <t> EBSCO Ulrich’s DOAJIndex Copernicus</t>
  </si>
  <si>
    <r>
      <rPr>
        <rFont val="Arial Narrow"/>
        <color rgb="FF222222"/>
        <sz val="10.0"/>
      </rPr>
      <t xml:space="preserve"> Capital Structure and Profitability. The Case of Companies Listed in Romania. </t>
    </r>
    <r>
      <rPr>
        <rFont val="Arial Narrow"/>
        <i/>
        <color rgb="FF222222"/>
        <sz val="10.0"/>
      </rPr>
      <t>Studies in Business and Economics</t>
    </r>
    <r>
      <rPr>
        <rFont val="Arial Narrow"/>
        <color rgb="FF222222"/>
        <sz val="10.0"/>
      </rPr>
      <t>, </t>
    </r>
    <r>
      <rPr>
        <rFont val="Arial Narrow"/>
        <i/>
        <color rgb="FF222222"/>
        <sz val="10.0"/>
      </rPr>
      <t>17</t>
    </r>
    <r>
      <rPr>
        <rFont val="Arial Narrow"/>
        <color rgb="FF222222"/>
        <sz val="10.0"/>
      </rPr>
      <t>(3), 100-112.</t>
    </r>
  </si>
  <si>
    <r>
      <rPr>
        <rFont val="Arial Narrow"/>
        <color rgb="FF222222"/>
        <sz val="10.0"/>
      </rPr>
      <t>Bratiloveanu, A., Ignat, N. D., &amp; Croitoru, I. M. (2023). Investment Risk–Bibliometric Analysis at the Level of EU States. </t>
    </r>
    <r>
      <rPr>
        <rFont val="Arial Narrow"/>
        <i/>
        <color rgb="FF222222"/>
        <sz val="10.0"/>
      </rPr>
      <t>Valahian Journal of Economic Studies</t>
    </r>
    <r>
      <rPr>
        <rFont val="Arial Narrow"/>
        <color rgb="FF222222"/>
        <sz val="10.0"/>
      </rPr>
      <t>, </t>
    </r>
    <r>
      <rPr>
        <rFont val="Arial Narrow"/>
        <i/>
        <color rgb="FF222222"/>
        <sz val="10.0"/>
      </rPr>
      <t>14</t>
    </r>
    <r>
      <rPr>
        <rFont val="Arial Narrow"/>
        <color rgb="FF222222"/>
        <sz val="10.0"/>
      </rPr>
      <t>(2), 23-38.</t>
    </r>
  </si>
  <si>
    <t>https://intapi.sciendo.com/pdf/10.2478/vjes-2023-0013</t>
  </si>
  <si>
    <t>Cabell's JournalyticsEBSCOIndex Copernicus International</t>
  </si>
  <si>
    <t>Daniela-Emanuela Dănăcică, Lucian Belașcu, Livia Ilie</t>
  </si>
  <si>
    <t>The interactive causality between higher education and economic growth in Romania, International Review of Business Research Papers, 2010</t>
  </si>
  <si>
    <t>DIAWARA, D.- guilé. (2023). Higher teaching and economic growth: Case of Mali. International Journal of Accounting, Finance, Auditing, Management and Economics, 4(5-2), 207-221. https://doi.org/10.5281/zenodo.8388134</t>
  </si>
  <si>
    <t>http://www.ijafame.org/index.php/ijafame/article/view/1229</t>
  </si>
  <si>
    <t>index copernicus, World Cat</t>
  </si>
  <si>
    <t>Intellectual property rights: an economic approach, Procedia Economics and Finance, 2014</t>
  </si>
  <si>
    <t>MUHAMAD KHAIR, Muhamad Helmi. Examining Orphan Works from the Perspective of Malaysian Copyright Law. Kanun: Jurnal Undang-undang Malaysia, [S.l.], v. 36, n. 1, p. 21-40, dec. 2023. ISSN 2682-8057. Available at: &lt;https://jurnal.dbp.my/index.php/Kanun/article/view/8821</t>
  </si>
  <si>
    <t>https://jurnal.dbp.my/index.php/Kanun/article/view/8821</t>
  </si>
  <si>
    <t>Anshuman Sahoo, Economic Justification of Traditional knowledge with Insights from
Identity Economics, Journal of Intellectual Property Rights Vol 28, November 2023, pp 500-509 DOI: 10.56042/jipr.v28i6.5776</t>
  </si>
  <si>
    <t>file:///C:/Users/HP/Downloads/IPR-975%20(1).pdf</t>
  </si>
  <si>
    <t>Economic considerations regarding the first oil shock, 1973-1974</t>
  </si>
  <si>
    <t>Wojciech Ostrowski, The twilight of resource nationalism: From cyclicality to singularity?, Resources Policy
Volume 83, June 2023, 103599</t>
  </si>
  <si>
    <t>https://www.sciencedirect.com/science/article/pii/S0301420723003100</t>
  </si>
  <si>
    <t>Cosmescu Ioan, Ilie Livia</t>
  </si>
  <si>
    <t>Economia serviciilor</t>
  </si>
  <si>
    <t>Olteanu, Costantin-Dorin; Țîțu, Aurel- Mihail; Moisescu, Iuliana; Niță, Nicoleta-Mădălina, STUDIES AND RESEARCH REGARDING THE SERVICES OFFERED BY THE SIBIU COUNTY DIRECTORATE OF PERSONAL REGISTRATION OFFERED TO ORGANIZATIONS WITH OBJECTS OF ACTIVITY IN NONCONVENTIONAL TECHNOLOGIES., Nonconventional Technologies Review / Revista de Tehnologii Neconventionale, 2023, Vol 27, Issue 3, p36</t>
  </si>
  <si>
    <t>https://openurl.ebsco.com/EPDB%3Agcd%3A13%3A27884333/detailv2?sid=ebsco%3Aplink%3Ascholar&amp;id=ebsco%3Agcd%3A175552838&amp;crl=c</t>
  </si>
  <si>
    <t>ebsco</t>
  </si>
  <si>
    <t>Rural Development in Romania–A Few Considerations</t>
  </si>
  <si>
    <t>Alexandru Sin, Czesław Nowak,Yanwen Tan,Strategic approach to the territorial distribution of EAFRD projects,Strategic Management</t>
  </si>
  <si>
    <t>https://smjournal.rs/index.php/home/article/view/353</t>
  </si>
  <si>
    <t>ESCI ,ERIHPLUS,Google Scolar</t>
  </si>
  <si>
    <t>Paul Ștefan Markovits,Digital Transformation of Agriculture in Romania:
A Change Management Perspective ,“Ovidius” University Annals, Economic Sciences Series
Volume XXIII, Issue 2 /2023</t>
  </si>
  <si>
    <t>https://www.researchgate.net/profile/Paul-Markovits/publication/379025636_Digital_Transformation_of_Agriculture_in_Romania_A_Change_Management_Perspective/links/65f6c0741f0aec67e29ee5be/Digital-Transformation-of-Agriculture-in-Romania-A-Change-Management-Perspective.pdf</t>
  </si>
  <si>
    <t>ERIH PLUS,EBSCO host,RePEc</t>
  </si>
  <si>
    <t>Raul - Catalin OLTEAN1*, Cristina CHIFOR1*, Vlad I. ISARIE1*, Iulia D. ARION1**
,
Iulia C. MURESAN1*, Felix H. ARION1*
,2ENVIRONMENTAL AND AGRIFOOD CULTURAL TRADITION
PRESERVATION AS PART OF RURAL TOURISM. A SYSTEMATIC
LITERATURE REVIEW IN ROMANIA,Scientific Papers Series Management, Economic Engineering in Agriculture and Rural Development</t>
  </si>
  <si>
    <t>https://managementjournal.usamv.ro/pdf/vol.23_2/Art57.pdf</t>
  </si>
  <si>
    <t>Web of Science Core Collection (Emerging Sources Citation Index - THOMSON REUTERS),Google ScholarINDEX COPERNICUS:,</t>
  </si>
  <si>
    <t>Prof. habil. Gheorghe SĂVOIU PhD.
University of Pitești, Romania
Student Angela KAPLINA,SOME NEGATIVE MAJOR ASPECTS, RELATED TO ALREADY
VISIBLE INADVERTENCE OR GAPS (LAGS) IN THE FUTURE
RURAL DEVELOPMENT OF TOURISM IN ROMANIA</t>
  </si>
  <si>
    <t>https://www.researchgate.net/profile/Gheorghe-Savoiu/publication/370511099_SOME_NEGATIVE_MAJOR_ASPECTS_RELATED_TO_ALREADY_VISIBLE_INADVERTENCES_OR_GAPS_LAGS_IN_THE_FUTURE_RURAL_DEVELOPMENT_OF_TOURISM_IN_ROMANIA_CATEVA_ASPECTE_NEGATIVE_MAJORE_ASOCIATE_UNOR_INADVERTENTE_SAU_DE/links/6453c42997449a0e1a77c9f1/SOME-NEGATIVE-MAJOR-ASPECTS-RELATED-TO-ALREADY-VISIBLE-INADVERTENCES-OR-GAPS-LAGS-IN-THE-FUTURE-RURAL-DEVELOPMENT-OF-TOURISM-IN-ROMANIA-CATEVA-ASPECTE-NEGATIVE-MAJORE-ASOCIATE-UNOR-INADVERTENTE-SAU.pdf</t>
  </si>
  <si>
    <t>Some considerations regarding the absorption of European Funds in Romania</t>
  </si>
  <si>
    <t>PODOABĂ, LUCIA; ARMANCĂ, LUCICA,BIBLIOMETRIC ANALYSIS OF THE SPECIALTY LITERATURE REGARDING THE IMPLEMENTATION OF EUROPEAN FUNDS IN ROMANIAN TOURISM. INFLUENCING FACTORS AND CONSEQUENCES.Annals of 'Constantin Brancusi' University of Targu-Jiu. Economy Series / Analele Universităţii 'Constantin Brâncuşi' din Târgu-Jiu Seria Economie,</t>
  </si>
  <si>
    <t>https://openurl.ebsco.com/EPDB%3Agcd%3A6%3A7208390/detailv2?sid=ebsco%3Aplink%3Ascholar&amp;id=ebsco%3Agcd%3A175271325&amp;crl=c</t>
  </si>
  <si>
    <t>EconPapers EcP
EBSCO EBSCO
Cabell's Cabell's
SCIPIO SCIPIO</t>
  </si>
  <si>
    <t>ȚÎMBALARI, Carolina. Impactul culturii asupra competitivității–Abordare managerială multinivel. 2023. PhD Thesis.</t>
  </si>
  <si>
    <t>https://scholar.google.com/scholar?as_ylo=2023&amp;hl=ro&amp;as_sdt=2005&amp;sciodt=0,5&amp;cites=7399780374992208614&amp;scipsc=</t>
  </si>
  <si>
    <t>Teză Google Scholar</t>
  </si>
  <si>
    <t>DULUPÇU, M. A., &amp; SAYIN, Ö. G. M. , Journal of Applied Social Sciences and Fine Arts (JASSFA), ASSESSMENTS ON REGIONAL COMPETITIVENESS APPROACHES AND REGIONAL SECTORAL COMPETITIVENESS IN THE PERSPECTIVE OF LOCAL.</t>
  </si>
  <si>
    <t>https://d1wqtxts1xzle7.cloudfront.net/108432561/1257963-libre.pdf?1701854013=&amp;response-content-disposition=inline%3B+filename%3DYerel_Ve_Bolgesel_Ekonomi_k_Kalkinma_Per.pdf&amp;Expires=1716922002&amp;Signature=F6KWDLuWt-Otgd556TuMrYxq5cHS1PojYFFksym6w1KL7U7xBE46LTZfZhQW4fpneewVeTaySGdLqF8fRW7GtJmblbdminy1-GQElRqi4LkWyKM4FnWe5lpDHWXAVMR5pKSGRAV-JrE~NLtWftjLvjH1qz1n1LYA5I-6LavifOMB~jy9qO23rh~uD8-qwUD3Q-GNwUXpyrWO0A-B0Un-Jp~PnKdOONflRvwltNcy~hcIPFOWFn4aO5XJPFDdslNOJZiq8KIRBYEed1WWj0V9oU4x~ZJhs8aHxVBBC8D0DU9HYIr-pY9vDUaQH4jPaq-7~9AYJVR236e80n5jhFU68w__&amp;Key-Pair-Id=APKAJLOHF5GGSLRBV4ZA</t>
  </si>
  <si>
    <t>Root Indexing, EuroPub</t>
  </si>
  <si>
    <r>
      <rPr>
        <rFont val="Arial Narrow"/>
        <color rgb="FF222222"/>
        <sz val="10.0"/>
      </rPr>
      <t>LI, Zihe; NAGAYASU, Jun. </t>
    </r>
    <r>
      <rPr>
        <rFont val="Arial Narrow"/>
        <i/>
        <color rgb="FF222222"/>
        <sz val="10.0"/>
      </rPr>
      <t>A Dynamic Analysis of Chinese Yuan (RMB) Internationalization with Bayesian-Based Time Series Model</t>
    </r>
    <r>
      <rPr>
        <rFont val="Arial Narrow"/>
        <color rgb="FF222222"/>
        <sz val="10.0"/>
      </rPr>
      <t>. 2023. PhD Thesis. Tohoku University.</t>
    </r>
  </si>
  <si>
    <t>https://www2.econ.tohoku.ac.jp/~PDesign/3002.html</t>
  </si>
  <si>
    <r>
      <rPr>
        <rFont val="Arial Narrow"/>
        <color theme="1"/>
        <sz val="10.0"/>
      </rPr>
      <t>GAO, WANYU and Gong, Ning, On Currency Anchors in the Belt and Road Region: Will the Renminbi Surpass the Dollar?. Available at SSRN: </t>
    </r>
    <r>
      <rPr>
        <rFont val="Arial Narrow"/>
        <color theme="1"/>
        <sz val="10.0"/>
        <u/>
      </rPr>
      <t>https://ssrn.com/abstract=4559938</t>
    </r>
    <r>
      <rPr>
        <rFont val="Arial Narrow"/>
        <color theme="1"/>
        <sz val="10.0"/>
      </rPr>
      <t> or </t>
    </r>
    <r>
      <rPr>
        <rFont val="Arial Narrow"/>
        <color theme="1"/>
        <sz val="10.0"/>
        <u/>
      </rPr>
      <t>http://dx.doi.org/10.2139/ssrn.4559938</t>
    </r>
  </si>
  <si>
    <t>https://papers.ssrn.com/sol3/papers.cfm?abstract_id=4559938</t>
  </si>
  <si>
    <t>MUFLIHIN, Muh Hizbul. Kualitas Layanan di Perguruan Tinggi: Pengaruh Fasilitas dan Layanan Administrasi Akademik terhadap Layanan Perkuliahan. Jurnal Pendidikan Tambusai, 2023, 7.2: 3766-3771.</t>
  </si>
  <si>
    <t>https://jptam.org/index.php/jptam/article/view/6301</t>
  </si>
  <si>
    <t>KOVÁŘOVÁ, Eva. The most fundamental patterns of international merchandise trade described in the period 1995-2020. Prace Naukowe/Uniwersytet Ekonomiczny w Katowicach, 2023, 89-119.</t>
  </si>
  <si>
    <t>https://yadda.icm.edu.pl/yadda/element/bwmeta1.element.ekon-element-000171670439</t>
  </si>
  <si>
    <t>CAO, Zedong. Management and Analysis of Chinese Business Information System in the New Era. In: 8th International Conference on Financial Innovation and Economic Development (ICFIED 2023). Atlantis Press, 2023. p. 472-478.</t>
  </si>
  <si>
    <t>https://www.atlantis-press.com/proceedings/icfied-23/125986771</t>
  </si>
  <si>
    <t>JUMI, R. D.; KHRAMOVA, Yu. A.; SALTYKOV, S. P. THE INFLUENCE OF GLOBALIZATION ON THE FORMATION OF ECONOMIC POLICY. In: NEW MULTIPOLAR WORLD. PROBLEMS AND PROSPECTS FOR DEVELOPMENT . 2023. p. 14-18.</t>
  </si>
  <si>
    <t>https://scholar.google.com/scholar?as_ylo=2023&amp;hl=ro&amp;as_sdt=2005&amp;sciodt=0,5&amp;cites=13203518672587267398&amp;scipsc=</t>
  </si>
  <si>
    <t>TOMESCU, Ana-Maria; BOERU, Andreea-Cristina. Artificial Intelligence: How Are Gen Z’s Choosing Their Careers?. Balkans Journal of Emerging Trends in Social Sciences, 2023, 6.1: 24-36.</t>
  </si>
  <si>
    <t>https://www.ceeol.com/search/article-detail?id=1163599</t>
  </si>
  <si>
    <t>APPLEGREEN, Palesa Antoinette. Rural households’ adaptation to drought and welfare impacts in John Taolo Gaetsewe District, Northern Cape Province. 2023. PhD Thesis. North-West University (South Africa).</t>
  </si>
  <si>
    <t>https://repository.nwu.ac.za/handle/10394/41912</t>
  </si>
  <si>
    <t>Dervishi, B. (2023). The effect of minimum wage increases on inflation. International Journal of Research in Business and Social Science (2147- 4478), 12(3), 258–262. https://doi.org/10.20525/ijrbs.v12i3.2512</t>
  </si>
  <si>
    <t>https://www.ssbfnet.com/ojs/index.php/ijrbs/article/view/2512</t>
  </si>
  <si>
    <t>Atiye , D. E. ., &amp; Itu, M. . (2024). Trade unionism and the politics of minimum wage implementation in Bayelsa State, Nigeria, 2012-2022. Journal of Global Economics and Business, 5(16), 30–55. https://doi.org/10.58934/jgeb.v5i16.231</t>
  </si>
  <si>
    <t>https://journalsglobal.com/index.php/jgeb/article/view/231</t>
  </si>
  <si>
    <t>Umar, B., Hameed, S., Faraz, M. ., Noman, I., &amp; Zehra, S. M. (2024). Exploring Labor Rights Violations in Pakistan’s Textile Industry: The Impact of Hiring Contract Workers. International Journal of Trends and Innovations in Business &amp; Social Sciences, 2(1), 98–110. https://doi.org/10.48112/tibss.v2i1.734</t>
  </si>
  <si>
    <t>https://journals.irapa.org/index.php/TIBS/article/view/734</t>
  </si>
  <si>
    <t xml:space="preserve">Anas Muhammad, Shahzad Syed Jawad Hussain, Yarovaya Larisa, The use of high-frequency data in cryptocurrency research: A meta-review of literature with bibliometric analysis, November 2023 </t>
  </si>
  <si>
    <t>https://papers.ssrn.com/sol3/papers.cfm?abstract_id=4631395  SSRN 3 3 3 20 6.66</t>
  </si>
  <si>
    <t>Kvedaravičiūtė Evelina, Šapkauskienė Alfred, THE CURRENT STATE OF CENTRAL BANK DIGITAL CURRENCIES: A BIBLIOMETRIC ANALYSIS, 16th Annual Conference of the EuroMed Academy of Business, Proceedings, ISBN 978-9963-711-98-7,</t>
  </si>
  <si>
    <t>https://www.researchgate.net/publication/374372326_THE_CURRENT_STATE_OF_CENTRAL_BANK_DIGITAL_CURRENCIES_A_BIBLIOMETRIC_ANALYSIS</t>
  </si>
  <si>
    <t>Economic intelligence: using innovation to reinvent the business</t>
  </si>
  <si>
    <t>Josip Stjepandić, Johannes Lützenberger &amp; Philipp Kremer, Business Case for Digital Twin of a Process Plant</t>
  </si>
  <si>
    <t>https://link.springer.com/chapter/10.1007/978-3-031-47316-6_5</t>
  </si>
  <si>
    <t>Leveraging Digital Twin Based on Artificial Intelligence as a Service in Digital Business Ecosystem</t>
  </si>
  <si>
    <t>https://www.researchgate.net/profile/Josip-Stjepandic/publication/375564737_Leveraging_Digital_Twin_Based_on_Artificial_Intelligence_as_a_Service_in_Digital_Business_Ecosystem/links/65537553b1398a779d89f8a3/Leveraging-Digital-Twin-Based-on-Artificial-Intelligence-as-a-Service-in-Digital-Business-Ecosystem.pdf</t>
  </si>
  <si>
    <t>Researchgate</t>
  </si>
  <si>
    <t>Kun LI, Xiaodi Sun, Chaos, Solitons &amp; Fractals, Study on taxi mode selection dynamics based on evolutionary game theory</t>
  </si>
  <si>
    <t>J Grabara (UC), P Bajdor (UC), L Mihaescu (ULBS) </t>
  </si>
  <si>
    <t>Steps of sustainable development implementation into enterprise activities</t>
  </si>
  <si>
    <t>S I L E S I A N U N I V E R S I T Y O F T E C H N O L O G Y P U B L I S H I N G H O U S E
SCIENTIFIC PAPERS OF SILESIAN UNIVERSITY OF TECHNOLOGY 2023
ORGANIZATION AND MANAGEMENT SERIES NO. 172
http://dx.doi.org/10.29119/1641-3466.2023.172.12 http://managementpapers.polsl.pl/
SUSTAINABLE SOCIAL DEVELOPMENT
MANUFACTURING ENTERPRISES IN SELECTED COUNTRIES
CENTRAL AND EASTERN EUROPE
Anita FAJCZAK-KOWALSKA1, Daniel TOKARSKI, Sustainable social development manufacturing enterprises in selected countries Central and Eastern Europe</t>
  </si>
  <si>
    <t>https://managementpapers.polsl.pl/wp-content/uploads/2023/06/172-Fajczak-Kowalska-Tokarski.pdf</t>
  </si>
  <si>
    <t>Anna MISZTAL, SCIENTIFIC PAPERS OF SILESIAN UNIVERSITY OF Technology, Macroeconomic conditions of sustainable development of transport enterprises-the case of France, Germany and Poland</t>
  </si>
  <si>
    <t>https://managementpapers.polsl.pl/wp-content/uploads/2023/09/176-Misztal.pdf</t>
  </si>
  <si>
    <t>Diana Mihaescu, THE IMPACT OF COGNITIVE-BEHAVIORAL MANAGERIAL
COACHING ON HUMAN RESOURCE PERFORMANCE AND
EFFICIENCY IN ENTERPRISES</t>
  </si>
  <si>
    <t>https://ibn.idsi.md/sites/default/files/imag_file/87-96_12.pdf</t>
  </si>
  <si>
    <t>Stoica, E. A., Pitic, A. G., &amp;Mihăescu, L.</t>
  </si>
  <si>
    <t>A novel model for E-Business and E-Government processes on social media</t>
  </si>
  <si>
    <t>Indian Journal of Natural Sciences,  www.tnsroindia.org.in
Vol.14 / Issue 79 / Aug / 2023 International Bimonthly (Print) – Open Access ISSN: 0976 – 0997
58301
Yashoda
Analysis of the Effects of Social Media on Business Performance based
on Opinions of Industry Personnel
Prasant Kumar Rout,  Gobinda Chandra Panda, Indian Journal of Natural Sciences , Analysis of the Effects of Social Media on Business Performance based on Opinions of Industry Personnel</t>
  </si>
  <si>
    <t>https://www.researchgate.net/profile/Prasant-Rout-5/publication/372983826_Analysis_of_the_Effects_of_Social_Media_on_Business_Performance_based_on_Opinions_of_Industry_Personnel/links/64d258014d7f2176a0c7c343/Analysis-of-the-Effects-of-Social-Media-on-Business-Performance-based-on-Opinions-of-Industry-Personnel.pdf</t>
  </si>
  <si>
    <t>Marius Cioca; Lucian-Ionel Cioca; Liviu Mihaescu</t>
  </si>
  <si>
    <t>Infrastructure and system programming for digital ecosystems used in natural disaster management</t>
  </si>
  <si>
    <t>B. Valarmathi, Jain Kshitij, Rajpurohit Dimple, Srinivasa Gupta, Harold Robinson, Arulkumaran,  Tadesse Mulu, Hindawi
Journal of Electrical and Computer Engineering, Human Detection and Action Recognition for Search and Rescue in Disasters Using YOLOv3 Algorithm</t>
  </si>
  <si>
    <t>https://downloads.hindawi.com/journals/jece/2023/5419384.pdf</t>
  </si>
  <si>
    <t>Sisteme informaţionale şi aplicaţii informatice în administrarea afacerilor</t>
  </si>
  <si>
    <t>ISTRATI, Daniela, Metode de optimizare și interfețe în organizarea sistemelor de producție, http://repository.utm.md/handle/5014/25886</t>
  </si>
  <si>
    <t>http://repository.utm.md/handle/5014/25886</t>
  </si>
  <si>
    <t>Moloni, P.; Metaxas, T. Conference Tourism: Exploring Economic Prospects in the Post-COVID-19 Era—Qualitative Research on Greek Hotel Executives. Businesses 2023, </t>
  </si>
  <si>
    <t>https://www.mdpi.com/2673-7116/3/4/37</t>
  </si>
  <si>
    <t>CNKI; CNPIEC; Digital Science; DOAJ; EBSCO; OpenAIRE; ProQuest; RePEc</t>
  </si>
  <si>
    <t>Yuri Opanashchuk, &amp; Olena Sushchenko, Global market of business tourism: development problems and prospects. The Journal of V. N. Karazin Kharkiv National University. Series: International Relations. Economics. Country Studies. Tourism, 2023 (18), 84-89</t>
  </si>
  <si>
    <t>https://periodicals.karazin.ua/irtb/article/view/23469</t>
  </si>
  <si>
    <t xml:space="preserve"> DOAJ ; BASE (Bielefeld Academic Search Engine);Research bib;Crossref </t>
  </si>
  <si>
    <t>Podoabă Lucia, Armancă Lucica, Bibliometric Analysis of The Specialty Literature Regarding the Implementation of European Funds in Romanian Tourism. Influencing Factors and Consequences, Annals of the „Constantin Brâncuşi” University of Târgu Jiu, Economy Series, Issue 6/2023, Volume 1</t>
  </si>
  <si>
    <t>https://www.utgjiu.ro/revista/ec/pdf/2023-06/32_podoaba.pdf</t>
  </si>
  <si>
    <t xml:space="preserve">IDEAS; Genamics JournalSeek Database; EconPapers; EBSCO; Cabell's; SCIPIO; DOAJ; REPEC; EconBiz; YORK UNIVESITY ; GLOABAL IMPACT FACTOR; SOCIONET; Directory of Research Journals Indexing; Electronic Journals Index (SJSU); Universidad Nacional Autónoma de Mexico, Mexic; University of the West Library, Rosemead, California, </t>
  </si>
  <si>
    <t>Cornelia Pop, Monica Maria Coroş, Rural Areas and Wine Tourism: The Case Of Romania, Studia Universitatis Babes Bolyai – Negotia, 68(1)/2023</t>
  </si>
  <si>
    <t>https://www.ceeol.com/search/article-detail?id=1109108</t>
  </si>
  <si>
    <t xml:space="preserve"> ERIH PLUS; DOAJ; RePEc; Central and Eastern European Online Library; ProQuest; CROSBI;  EconBiz; Google Scholar</t>
  </si>
  <si>
    <t>Evolution of Tourist Accommodation Structures in Romania’sDeveloping Regions in the Context of New Challenges at European Level</t>
  </si>
  <si>
    <t>Bagińska, Justyna; Graczyk, Paulina; Lesniak-Johann, Małgorzata.  Proceedings of FEB Zagreb International Odyssey Conference on Economics and Business; Zagreb  Vol. 5, Iss. 1, : University of Zagreb, Faculty of Economics and Business. (Jun 2023): 34-47.</t>
  </si>
  <si>
    <t>https://www.proquest.com/docview/2839930417?pq-origsite=gscholar&amp;fromopenview=true&amp;sourcetype=Conference%20Papers%20&amp;%20Proceedings</t>
  </si>
  <si>
    <t>ProQuest;Google Scholar</t>
  </si>
  <si>
    <t>Popșa Roxana Elena, Nicula Virgil (ULBS)</t>
  </si>
  <si>
    <t>Influence of organizational culture on company performance</t>
  </si>
  <si>
    <t>Zaman, Syed Ahsan Ali and Vilkas, Mantas and Rauleckas, Rimantas and Zaman, Syed Imran, Uncovering the Digitalization Paradox: How Investment in Digitalization Affects Revenue Enhancement and Firm Performance. Available at SSRN</t>
  </si>
  <si>
    <t>http://dx.doi.org/10.2139/ssrn.4542246</t>
  </si>
  <si>
    <t>Katarzyna Szymańska,Otwarta kultura organizacyjna przedsiębiorstw w erze Przemysłu 4.0, y Politechnika Łódzka, Łódź 2023, ISBN 978-83-66741-82-9</t>
  </si>
  <si>
    <t>https://wydawnictwo.p.lodz.pl/katalog/otwarta-kultura-organizacyjna-przedsie-biorstw-w-erze-przemyslu-4-0</t>
  </si>
  <si>
    <t>The Role of Tourist Information Centers for Development of Rural Tourism in Protected Areas</t>
  </si>
  <si>
    <t>Sixtus Romanus Malangalila, Emmanuel Patroba Mhache,  The Role of Local Government in the Development of Tourism in Iringa Region, Tanzania , International Journal for Multidisciplinary Research (IJFMR), Volume 5, Issue 5, September-October 2023</t>
  </si>
  <si>
    <t>https://www.ijfmr.com/research-paper.php?id=6555</t>
  </si>
  <si>
    <t xml:space="preserve">Google Scholar, Index Copernicus, Crossref,BASE (Bielefeld Academic Search Engine) </t>
  </si>
  <si>
    <t>Nicula Virgil, Oneţiu Anda Nicoleta</t>
  </si>
  <si>
    <t xml:space="preserve"> Protection of the European energy consumers’ rights within the globalization context</t>
  </si>
  <si>
    <t>MW Gujjar, B Manzoor, A Rana, M Ahmad , Analysis of Approaches on the Protection of Consumer Rights, Law and Policy Review, 2023</t>
  </si>
  <si>
    <t>https://journals.umt.edu.pk/index.php/lpr/indexations</t>
  </si>
  <si>
    <t>researchgate.net</t>
  </si>
  <si>
    <t xml:space="preserve">The impact of attempts, epidemics and climatic changes on the international tourism </t>
  </si>
  <si>
    <t xml:space="preserve">A Nuevo López, G Martínez del Vas, M Puig Cabrera,  Consecuencias y resiliencia del turismo ante el impacto de la pandemia desde una visión de la gestión a escala local para el caso de Málaga, </t>
  </si>
  <si>
    <t>https://revistascientificas.us.es/index.php/REA/article/view/21440</t>
  </si>
  <si>
    <t>https://doi.org/10.12795/rea.2023.i45.09</t>
  </si>
  <si>
    <t xml:space="preserve"> Enabling Low-Carbon Tourism Through Technology Transfer in Indonesia: A PESTEL Analysis AWH Fasa, M Berliandaldo… - Jurnal Perencanaan …, 2023 </t>
  </si>
  <si>
    <t xml:space="preserve">Aurelia-Felicia STĂNCIOIU Academia de Studii Economice, Bucureşti stancioiufelicia@hotmail.com Codruţa BĂLTESCU Universitatea „Transilvania” din Braşov mbaltescu@clicknet.ro Anca-Daniela VLĂDOI Academia de Studii Economice, Bucureşti anca.vladoi@gmail.com Ion PÂRGARU Universitatea „Politehnica” din Bucureşti pargaruion@yahoo.com Virgil NICULA </t>
  </si>
  <si>
    <t>Transilvania – microdestinaţie turistică a României</t>
  </si>
  <si>
    <r>
      <rPr>
        <rFont val="Arial Narrow"/>
        <color rgb="FF000000"/>
        <sz val="10.0"/>
      </rPr>
      <t xml:space="preserve">V Balog, Z Behringer, </t>
    </r>
    <r>
      <rPr>
        <rFont val="Arial Narrow"/>
        <i/>
        <color rgb="FF000000"/>
        <sz val="10.0"/>
      </rPr>
      <t>Tusnádfürdő ismertségének és turisztikai keresletének alakulása, különös tekintettel a Fortuna Eco Boutique Hotel vendégösszetételére,T</t>
    </r>
    <r>
      <rPr>
        <rFont val="Arial Narrow"/>
        <color rgb="FF000000"/>
        <sz val="10.0"/>
      </rPr>
      <t xml:space="preserve">urizmus Bulletin, 2023 </t>
    </r>
  </si>
  <si>
    <t>journals.lib.uni-corvinus.hu</t>
  </si>
  <si>
    <t xml:space="preserve">MO Tănase, P Nistoreanu, R Dina, B Georgescu, V Nicula, CN Mirea
</t>
  </si>
  <si>
    <t>Generation Z Romanian Students’ Relation with Rural Tourism—An Exploratory Study,</t>
  </si>
  <si>
    <t>R Aryanto, M Karmagatri, A Purnomo, 2) Systematic Review on Business Model of Cultural-Based Product Business,  Conference on ICT in …</t>
  </si>
  <si>
    <t>ieeexplore.ieee.org</t>
  </si>
  <si>
    <t xml:space="preserve">I Pugar , Stavovi o razvoju turizma u turističkoj destinaciji Kalnik s obzirom na generacijsku pripadnost , </t>
  </si>
  <si>
    <t>repozitorij.efzg.unizg.h</t>
  </si>
  <si>
    <t xml:space="preserve">Ways of promoting cultural ecotourism for Local communities in Sibiu area
</t>
  </si>
  <si>
    <t xml:space="preserve">E Dasipah, N Sondari, GP Suseno, 1) Kawitwangi Agrotourism Development Strategy and Road Map as a Local Economic Development Effort , …of Social Science …, 2023 </t>
  </si>
  <si>
    <t xml:space="preserve">https://www.randwickresearch.com/index.php/rissj/article/view/660
</t>
  </si>
  <si>
    <t>Ways of promoting cultural ecotourism for Local communities in Sibiu area</t>
  </si>
  <si>
    <t xml:space="preserve"> Sirukam Dairy Farm Agrotourism Development Model in Solok Regency Y Nelvi, M Yora - Journal of Animal Nutrition and Production </t>
  </si>
  <si>
    <t>ojs.ummy.ac.id</t>
  </si>
  <si>
    <t xml:space="preserve"> Competencies of Western Balkan farmers for participating in short food supply chains: Honey case study V Paraušić, S Kolašinac, E Muça… - … : Mediterranean journal of …, 2023 </t>
  </si>
  <si>
    <t>LJ de Bessa Neto, Bibliometric analysis of the academic production on governance in honey supply chains, 2023</t>
  </si>
  <si>
    <t>observatoriolatinoamericano.com</t>
  </si>
  <si>
    <t>3) Enabling Low-Carbon Tourism Through Technology Transfer in Indonesia: A PESTEL Analysis AWH Fasa, M Berliandaldo… - Jurnal Perencanaan …, 2023 - journal.bappenas.go.id</t>
  </si>
  <si>
    <t>https://journal.bappenas.go.id/index.php/jpp/citationstylelanguage/get/harvard-cite-them-right?submissionId=362</t>
  </si>
  <si>
    <t xml:space="preserve"> Examining PESTEL Analysis of Event Businesses in Malaysia A Ramely, MF Ab Talib, R Ahmad… - Journal of Event …, 2023 </t>
  </si>
  <si>
    <t>repo.uum.edu.my</t>
  </si>
  <si>
    <t>The Implications of External Factors on Indonesian Tourism Human Resources Resilience Using PESTEL Analysis: A Preliminary Mapping M Berliandaldo, AWH Fasa, A Prasetio, NJ Kesuma - … in the Changing World of Work, 2023</t>
  </si>
  <si>
    <t>https://www.researchgate.net/publication/377766380_T</t>
  </si>
  <si>
    <t>Virgil Nicula, Donatella Privitera Italia)), Simona Spânu</t>
  </si>
  <si>
    <t xml:space="preserve">Street Food and Street Vendors, a Culinary Heritage? </t>
  </si>
  <si>
    <t>P Pramod -, Street vendors in Kerala-vulnerability, capability, and potentials,  2023</t>
  </si>
  <si>
    <t>scholar.uoc.ac.in</t>
  </si>
  <si>
    <t>Virgil Nicula,  Simona Spânu</t>
  </si>
  <si>
    <t>The need to approach the management of the tourist destination by the central and local public authorities in Romania</t>
  </si>
  <si>
    <t xml:space="preserve"> Interorganizational networks for competitiveness in tourism
C Corrêa, M Franco , Tourism Analysis, 2023
</t>
  </si>
  <si>
    <t>ingentaconnect.com</t>
  </si>
  <si>
    <t>Virgil Nicula, Simona Spânu, G Kharlamova (UKR)</t>
  </si>
  <si>
    <t>, Gastronomic tourism, an opportunity for diversifying the tourist offer in the Sibiu area</t>
  </si>
  <si>
    <t xml:space="preserve">The Effect Of Providing Information About Tourist Destinations On The Instagram Social Network On The Travel Intention Of Followers, A Tizroo, M Cheraghi - Journal of Tourism and Development </t>
  </si>
  <si>
    <t>itsairanj.ir</t>
  </si>
  <si>
    <t>Nicula V., Spanu Simona</t>
  </si>
  <si>
    <t>Rural and gastronomical tourism in Baltic countries</t>
  </si>
  <si>
    <t xml:space="preserve">Aleksandrova, Anna Y., Krasavtsev, Ivan V., Territorial structure of inbound and domestic tourism in the Baltic States AA Yu - Baltic Region, 2023 </t>
  </si>
  <si>
    <t>cyberleninka.ru</t>
  </si>
  <si>
    <t xml:space="preserve"> The spread of the COVID-19 infection in Russia's Baltic macro-region: internal differences IN Alov, AN Pilyasov - Baltic Region, 2023 - </t>
  </si>
  <si>
    <t>ssoar.info</t>
  </si>
  <si>
    <t xml:space="preserve">LOCAL GASTRONOMIC BUSINESS-PREMISE FOR THE DEVELOPMENT OF ROMANIAN GASTRONOMIC TOURISM COSMINA-SIMONA TOADER … MD ORBOI, D CRAINIC, L PÎRVULESCU - Review on Agriculture and Rural Development </t>
  </si>
  <si>
    <t>academia.edu</t>
  </si>
  <si>
    <t xml:space="preserve">Turistlerin yerel mutfak yeme eğilimleri ile unutulmaz turizm deneyimleri arasındaki ilişki: Kayseri örneği N Çeşmeci, G Çulfacı… - Türk Turizm Araştırmaları …, 2023 </t>
  </si>
  <si>
    <t>avesis.kayseri.edu.tr</t>
  </si>
  <si>
    <t xml:space="preserve">Local food experiences before and after COVID-19: a sentiment analysis of EWOM P Poyoi, A Gassiot-Melian, L Coromina - Tourism and hospitality …, 2023 </t>
  </si>
  <si>
    <t>hrcak.srce.hr</t>
  </si>
  <si>
    <t xml:space="preserve">Enhancing Rural Integration into European Agriculture: Rediscovering Sustainable Agri-Food in Romania I Soare¹, D Privitera, C Lupu… - … European Journal of …, 2023 - </t>
  </si>
  <si>
    <t>DOAJ, SSRN, researchgate.net</t>
  </si>
  <si>
    <t xml:space="preserve">Determining the Impact of Attributes of Haryanvi Festival Food on Tourist Attraction R Gupta, I Bakshi, P Gautam - Current Journal of …, 2023 </t>
  </si>
  <si>
    <t>research.manuscritpub.com</t>
  </si>
  <si>
    <t>PEMANFAATAN BAHAN BAKU LOKAL DALAM PEMBUATAN KREASI PRODUK PASTRY UNTUK MENINGKATKAN PENGALAMAN WISATA DI DESA … MC Yuniastuti, S Sanggramasari, S Novianti, TF Luthfi… - … Jurnal Pengabdian Kepada …, 2023</t>
  </si>
  <si>
    <t xml:space="preserve">Local's Participation in Evolving Gastronomy Tourism in Ubud and Beyond PP Wulandari, NM Tirtawati - TRJ Tourism Research Journal, 2023 </t>
  </si>
  <si>
    <t>trj.iptrisakti.ac.id</t>
  </si>
  <si>
    <t xml:space="preserve">GIDA BİLİMİ VE GASTRONOMİ-I
ÖÜF HAYIT, A TİMURBEKOVA, B ŞİMŞEK, H GÜL… - 2023 -
</t>
  </si>
  <si>
    <t>Google Scholar, Copernicus</t>
  </si>
  <si>
    <t xml:space="preserve">Antecedents and Consequences of Value Co-Creation Behavior In Food Tourism S Dehyadegari, F Fadaie, MM Poursaeed… - Journal of Tourism and …, 2023 </t>
  </si>
  <si>
    <t xml:space="preserve">Evaluating The Effectiveness Of Native Foods On The Development Of Gastronomy Tourism In Traditional Restaurants Of Tehran City L Shahrokhi Yegane, SH Mousavi… - Journal of Tourism and …, 2023 </t>
  </si>
  <si>
    <t>The ontology of diversity and open borders phenomenon in the Southern African development community region: an ethico-political enquiry. M Hupenya - 2023</t>
  </si>
  <si>
    <t xml:space="preserve">] La gastronomía como factor turístico sostenible para mejorar el desarrollo económico sostenible en Perú y Colombia V Valle Sotomayor - 2023 </t>
  </si>
  <si>
    <t>repositorio.ulima.edu.</t>
  </si>
  <si>
    <t xml:space="preserve">Tantalizing Flavors of Sri Lanka: Unraveling Tourist Perceptions of Sri Lankan Food Culture AA Lokeshwara, KC Lakshitha, BG Chathuranga </t>
  </si>
  <si>
    <t>https://www.researchgate.net/publication/376988971</t>
  </si>
  <si>
    <t xml:space="preserve">A RESEARCH ON THE USE OF LOCAL GASTRONOMIC PRODUCTS IN SPECIAL CAFES M SARIOĞLAN, C AVCIKURT, M DOĞDUBAY… </t>
  </si>
  <si>
    <t>https://www.researchgate.net/profile/</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</si>
  <si>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</si>
  <si>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Munteanu, I. (2023). A Literature Review of Institutional Performance and Circular Economy. </t>
    </r>
    <r>
      <rPr>
        <rFont val="Arial Narrow"/>
        <i/>
        <color theme="1"/>
        <sz val="10.0"/>
      </rPr>
      <t>Ovidius University Annals, Series Economic Sciences</t>
    </r>
    <r>
      <rPr>
        <rFont val="Arial Narrow"/>
        <color theme="1"/>
        <sz val="10.0"/>
      </rPr>
      <t>, </t>
    </r>
    <r>
      <rPr>
        <rFont val="Arial Narrow"/>
        <i/>
        <color theme="1"/>
        <sz val="10.0"/>
      </rPr>
      <t>23</t>
    </r>
    <r>
      <rPr>
        <rFont val="Arial Narrow"/>
        <color theme="1"/>
        <sz val="10.0"/>
      </rPr>
      <t>(2).</t>
    </r>
  </si>
  <si>
    <t>https://stec.univ-ovidius.ro/html/anale/ENG/wp-content/uploads/2024/02/23-2.pdf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</si>
  <si>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</si>
  <si>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Condrea, E., Hübel, Ș. R., &amp; Stan, M. I. (2023). Local Development through Collaborative Action: A Study on the Central Dobrogea Local Action Group (GAL-DC) and its Project-Based Associative Framework. </t>
    </r>
    <r>
      <rPr>
        <rFont val="Arial Narrow"/>
        <i/>
        <color theme="1"/>
        <sz val="10.0"/>
      </rPr>
      <t>Ovidius University Annals, Economic Sciences Series</t>
    </r>
    <r>
      <rPr>
        <rFont val="Arial Narrow"/>
        <color theme="1"/>
        <sz val="10.0"/>
      </rPr>
      <t>, </t>
    </r>
    <r>
      <rPr>
        <rFont val="Arial Narrow"/>
        <i/>
        <color theme="1"/>
        <sz val="10.0"/>
      </rPr>
      <t>23</t>
    </r>
    <r>
      <rPr>
        <rFont val="Arial Narrow"/>
        <color theme="1"/>
        <sz val="10.0"/>
      </rPr>
      <t>(2), 61-71.</t>
    </r>
  </si>
  <si>
    <t>https://ibn.idsi.md/sites/default/files/j_nr_file/Full-Vol.-XXIII-Issue-2-2023.pdf#page=73</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</si>
  <si>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</si>
  <si>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Stanciu, A. C., &amp; Stan, M. I. (2023). A Demographic Exploration of Associative Entities in the Local Action Group. </t>
    </r>
    <r>
      <rPr>
        <rFont val="Arial Narrow"/>
        <i/>
        <color theme="1"/>
        <sz val="10.0"/>
      </rPr>
      <t>Ovidius University Annals, Economic Sciences Series</t>
    </r>
    <r>
      <rPr>
        <rFont val="Arial Narrow"/>
        <color theme="1"/>
        <sz val="10.0"/>
      </rPr>
      <t>, </t>
    </r>
    <r>
      <rPr>
        <rFont val="Arial Narrow"/>
        <i/>
        <color theme="1"/>
        <sz val="10.0"/>
      </rPr>
      <t>23</t>
    </r>
    <r>
      <rPr>
        <rFont val="Arial Narrow"/>
        <color theme="1"/>
        <sz val="10.0"/>
      </rPr>
      <t>(2), 154-163.</t>
    </r>
  </si>
  <si>
    <t>https://stec.univ-ovidius.ro/html/anale/ENG/wp-content/uploads/2024/02/18.pdf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</si>
  <si>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</si>
  <si>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Rus, M. I. (2023). The Importance of Financial Profitability on the Activity of a Company. </t>
    </r>
    <r>
      <rPr>
        <rFont val="Arial Narrow"/>
        <i/>
        <color theme="1"/>
        <sz val="10.0"/>
      </rPr>
      <t>Ovidius University Annals, Economic Sciences Series</t>
    </r>
    <r>
      <rPr>
        <rFont val="Arial Narrow"/>
        <color theme="1"/>
        <sz val="10.0"/>
      </rPr>
      <t>, </t>
    </r>
    <r>
      <rPr>
        <rFont val="Arial Narrow"/>
        <i/>
        <color theme="1"/>
        <sz val="10.0"/>
      </rPr>
      <t>23</t>
    </r>
    <r>
      <rPr>
        <rFont val="Arial Narrow"/>
        <color theme="1"/>
        <sz val="10.0"/>
      </rPr>
      <t>(2), 856-860.</t>
    </r>
  </si>
  <si>
    <t>https://stec.univ-ovidius.ro/html/anale/ENG/wp-content/uploads/2024/02/34.pdf</t>
  </si>
  <si>
    <r>
      <rPr>
        <rFont val="Arial Narrow"/>
        <color theme="1"/>
        <sz val="10.0"/>
      </rPr>
      <t>(2023). Factors of sustainable competitiveness at company level: a comparison of four global economic sectors. </t>
    </r>
    <r>
      <rPr>
        <rFont val="Arial Narrow"/>
        <i/>
        <color theme="1"/>
        <sz val="10.0"/>
      </rPr>
      <t>Journal of Business Economics and Management</t>
    </r>
    <r>
      <rPr>
        <rFont val="Arial Narrow"/>
        <color theme="1"/>
        <sz val="10.0"/>
      </rPr>
      <t>, </t>
    </r>
    <r>
      <rPr>
        <rFont val="Arial Narrow"/>
        <i/>
        <color theme="1"/>
        <sz val="10.0"/>
      </rPr>
      <t>24</t>
    </r>
    <r>
      <rPr>
        <rFont val="Arial Narrow"/>
        <color theme="1"/>
        <sz val="10.0"/>
      </rPr>
      <t>(3), 449-470.</t>
    </r>
  </si>
  <si>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</si>
  <si>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t>http://digital-library.ulbsibiu.ro/jspui/bitstream/123456789/3495/1/2023-Timbalari%20Carolina.pdf</t>
  </si>
  <si>
    <t>TEZA</t>
  </si>
  <si>
    <r>
      <rPr>
        <rFont val="Arial Narrow"/>
        <color theme="1"/>
        <sz val="10.0"/>
      </rPr>
      <t>(2023). Interplays between Artificial Intelligence and sustainability in business/management. A bibliometric analysis.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(2), 336-357.</t>
    </r>
  </si>
  <si>
    <r>
      <rPr>
        <rFont val="Arial Narrow"/>
        <color theme="1"/>
        <sz val="10.0"/>
      </rPr>
      <t>Gradinaru, G., Strat, V. A., Matei, M., Matei, B. F., Proscanu, C., &amp; Roman, D. (2023). INNOVATION ECOSYSTEM AND ARTIFICIAL INTELLIGENCE: A BIBLIOMETRIC ANALYSIS. </t>
    </r>
    <r>
      <rPr>
        <rFont val="Arial Narrow"/>
        <i/>
        <color theme="1"/>
        <sz val="10.0"/>
      </rPr>
      <t>Economic and Social Development: Book of Proceedings</t>
    </r>
    <r>
      <rPr>
        <rFont val="Arial Narrow"/>
        <color theme="1"/>
        <sz val="10.0"/>
      </rPr>
      <t>, 98-109.</t>
    </r>
  </si>
  <si>
    <t>https://www.zbw.eu/econis-archiv/bitstream/11159/632039/1/1876990317_0.pdf#page=105</t>
  </si>
  <si>
    <r>
      <rPr>
        <rFont val="Arial Narrow"/>
        <color rgb="FF222222"/>
        <sz val="10.0"/>
      </rPr>
      <t>(2022). Sustainability Performance and Reporting–A Strategic Issue for Electric Car Automakers. </t>
    </r>
    <r>
      <rPr>
        <rFont val="Arial Narrow"/>
        <i/>
        <color rgb="FF222222"/>
        <sz val="10.0"/>
      </rPr>
      <t>Studies in Business and Economics</t>
    </r>
    <r>
      <rPr>
        <rFont val="Arial Narrow"/>
        <color rgb="FF222222"/>
        <sz val="10.0"/>
      </rPr>
      <t>, </t>
    </r>
    <r>
      <rPr>
        <rFont val="Arial Narrow"/>
        <i/>
        <color rgb="FF222222"/>
        <sz val="10.0"/>
      </rPr>
      <t>17</t>
    </r>
    <r>
      <rPr>
        <rFont val="Arial Narrow"/>
        <color rgb="FF222222"/>
        <sz val="10.0"/>
      </rPr>
      <t>(3), 288-305.</t>
    </r>
  </si>
  <si>
    <t>Andac, T., Alkara, I. (2023). Otomotiv Sektöründe Yeşil Dönüşüm ve Döngüsel Ekonomi Uygulamaları. In Endüstriyel Sürdürülebilirlik ve Döngüsel Ekonomi Uygulamaları: Dünyadan ve Türkiye'den Yeşil Dönüşüm ÖrnekleriPublisher: Detay Yayıncılık</t>
  </si>
  <si>
    <t>https://www.researchgate.net/publication/374263829_Otomotiv_Sektorunde_Yesil_Donusum_ve_Dongusel_Ekonomi_Uygulamalari</t>
  </si>
  <si>
    <t>cap - editura internationala</t>
  </si>
  <si>
    <r>
      <rPr>
        <rFont val="Arial Narrow"/>
        <color theme="1"/>
        <sz val="10.0"/>
      </rPr>
      <t>Vutsova, A., Arabadzhieva, M., &amp; Angelova, R. (2023). the youth entrepreneurship as response to the youth unemployment-examples of Western Balkan region. </t>
    </r>
    <r>
      <rPr>
        <rFont val="Arial Narrow"/>
        <i/>
        <color theme="1"/>
        <sz val="10.0"/>
      </rPr>
      <t>International Journal of Professional Business Review: Int. J. Prof. Bus. Rev.</t>
    </r>
    <r>
      <rPr>
        <rFont val="Arial Narrow"/>
        <color theme="1"/>
        <sz val="10.0"/>
      </rPr>
      <t>, </t>
    </r>
    <r>
      <rPr>
        <rFont val="Arial Narrow"/>
        <i/>
        <color theme="1"/>
        <sz val="10.0"/>
      </rPr>
      <t>8</t>
    </r>
    <r>
      <rPr>
        <rFont val="Arial Narrow"/>
        <color theme="1"/>
        <sz val="10.0"/>
      </rPr>
      <t>(6), 21.</t>
    </r>
  </si>
  <si>
    <t>https://dialnet.unirioja.es/servlet/articulo?codigo=8994353</t>
  </si>
  <si>
    <t>DOAJ</t>
  </si>
  <si>
    <r>
      <rPr>
        <rFont val="Arial Narrow"/>
        <color theme="1"/>
        <sz val="10.0"/>
      </rPr>
      <t>FRĂTICIU, L. M., &amp; MIHĂESCU, L. N. (2023). MANAGEMENT QUALITY AND ITS SIGNIFICANT VARIABLES. </t>
    </r>
    <r>
      <rPr>
        <rFont val="Arial Narrow"/>
        <i/>
        <color theme="1"/>
        <sz val="10.0"/>
      </rPr>
      <t>Revista Economică</t>
    </r>
    <r>
      <rPr>
        <rFont val="Arial Narrow"/>
        <color theme="1"/>
        <sz val="10.0"/>
      </rPr>
      <t>, </t>
    </r>
    <r>
      <rPr>
        <rFont val="Arial Narrow"/>
        <i/>
        <color theme="1"/>
        <sz val="10.0"/>
      </rPr>
      <t>75</t>
    </r>
    <r>
      <rPr>
        <rFont val="Arial Narrow"/>
        <color theme="1"/>
        <sz val="10.0"/>
      </rPr>
      <t>(2).</t>
    </r>
  </si>
  <si>
    <t>http://economice.ulbsibiu.ro/revista.economica/archive/75207fraticiu&amp;mihaescu.pdf</t>
  </si>
  <si>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</si>
  <si>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t xml:space="preserve">Singh, D. K., Ansari, S., Sikarwar, A. S., &amp; Kawadkar, H. " BIBLIOMETRIC VISUALIZATION OF MEDIA ETHICS RESEARCH: PATTERNS AND TRENDS. KOREA REVIEW OF INTERNATIONAL STUDIES. </t>
  </si>
  <si>
    <t>https://www.researchgate.net/profile/Dileep-Singh-13/publication/372128977_KOREA_REVIEW_OF_INTERNATIONAL_STUDIES_BIBLIOMETRIC_VISUALIZATION_OF_MEDIA_ETHICS_RESEARCH_PATTERNS_AND_TRENDS/links/64a577d48de7ed28ba7a9b56/KOREA-REVIEW-OF-INTERNATIONAL-STUDIES-BIBLIOMETRIC-VISUALIZATION-OF-MEDIA-ETHICS-RESEARCH-PATTERNS-AND-TRENDS.pdf</t>
  </si>
  <si>
    <r>
      <rPr>
        <rFont val="Arial Narrow"/>
        <color theme="1"/>
        <sz val="10.0"/>
      </rPr>
      <t>Umasankar, T., &amp; Asthana, P. K. (2023). Indian Financial Systems and Stock-Markets During COVID 19-Shape Off Post Covid Through AI and Other Digital Tools. </t>
    </r>
    <r>
      <rPr>
        <rFont val="Arial Narrow"/>
        <i/>
        <color theme="1"/>
        <sz val="10.0"/>
      </rPr>
      <t>Ushus Journal of Business Management</t>
    </r>
    <r>
      <rPr>
        <rFont val="Arial Narrow"/>
        <color theme="1"/>
        <sz val="10.0"/>
      </rPr>
      <t>, </t>
    </r>
    <r>
      <rPr>
        <rFont val="Arial Narrow"/>
        <i/>
        <color theme="1"/>
        <sz val="10.0"/>
      </rPr>
      <t>22</t>
    </r>
    <r>
      <rPr>
        <rFont val="Arial Narrow"/>
        <color theme="1"/>
        <sz val="10.0"/>
      </rPr>
      <t>(1).</t>
    </r>
  </si>
  <si>
    <t>https://search.ebscohost.com/login.aspx?direct=true&amp;profile=ehost&amp;scope=site&amp;authtype=crawler&amp;jrnl=09753311&amp;AN=173067096&amp;h=Z0oz7TO38iUblguO90Na3DaIe7mt5iz5JP%2FN8Jjsug2qXk60hVuOnWi6gnViI0NsoobdYjQRyuvgRLGm99hkgg%3D%3D&amp;crl=c</t>
  </si>
  <si>
    <r>
      <rPr>
        <rFont val="Arial Narrow"/>
        <color theme="1"/>
        <sz val="10.0"/>
      </rPr>
      <t>El Ferouali, S., &amp; Ouhadi, S. (2023). Digital transformation in Moroccan higher education: a literature review. </t>
    </r>
    <r>
      <rPr>
        <rFont val="Arial Narrow"/>
        <i/>
        <color theme="1"/>
        <sz val="10.0"/>
      </rPr>
      <t>African Journal of Management, Engineering and Technology</t>
    </r>
    <r>
      <rPr>
        <rFont val="Arial Narrow"/>
        <color theme="1"/>
        <sz val="10.0"/>
      </rPr>
      <t>, </t>
    </r>
    <r>
      <rPr>
        <rFont val="Arial Narrow"/>
        <i/>
        <color theme="1"/>
        <sz val="10.0"/>
      </rPr>
      <t>1</t>
    </r>
    <r>
      <rPr>
        <rFont val="Arial Narrow"/>
        <color theme="1"/>
        <sz val="10.0"/>
      </rPr>
      <t>(2), 135-148.</t>
    </r>
  </si>
  <si>
    <t>https://revues.imist.ma/index.php/AJMET/article/view/44921</t>
  </si>
  <si>
    <t>SCIMAGO</t>
  </si>
  <si>
    <r>
      <rPr>
        <rFont val="Arial Narrow"/>
        <color theme="1"/>
        <sz val="10.0"/>
      </rPr>
      <t>İncekara, M., KUMBALI, H. Ç., &amp; SARIKAYA, M. (2023). The Transformation Process of Turkish Smes in Terms of Digitalization and Sustainability. </t>
    </r>
    <r>
      <rPr>
        <rFont val="Arial Narrow"/>
        <i/>
        <color theme="1"/>
        <sz val="10.0"/>
      </rPr>
      <t>Uluslararası İktisadi ve İdari İncelemeler Dergisi</t>
    </r>
    <r>
      <rPr>
        <rFont val="Arial Narrow"/>
        <color theme="1"/>
        <sz val="10.0"/>
      </rPr>
      <t>, (41), 1-15.</t>
    </r>
  </si>
  <si>
    <t>https://dergipark.org.tr/en/pub/ulikidince/issue/80641/1133377</t>
  </si>
  <si>
    <t>İncekara, M. (2023),  The status of the transformational process towards sustainability and digital innovations of Turkish. Uluslararası İktisadi ve İdari İncelemeler Dergisi</t>
  </si>
  <si>
    <t>https://www.researchgate.net/publication/374636637_The_status_of_the_transformational_process_towards_sustainability_and_digital_innovations_of_Turkish_SMEsTurk_KOBI'lerinin_surdurulebilirlige_ve_dijital_inovasyonlara_yonelik_donusum_surecinin_durumu</t>
  </si>
  <si>
    <t>Jones, P. (2023). Towards a Green and Digital Transition for European Tourism. Athens Journal of Tourism - Volume 10, Issue 4, December 2023 – Pages 281-294</t>
  </si>
  <si>
    <t>https://www.athensjournals.gr/tourism/2023-04TOU.pdf</t>
  </si>
  <si>
    <t>Yolanda, S. F., &amp; Famiola, M. (2023). THE EXISTENCE AND SURVIVAL STAGE IN SMEs SUSTAINABILITY TRANSFORMATION. Journal of Management: Small and Medium Enterprises (SMEs), 16(2), 207-223.</t>
  </si>
  <si>
    <t>https://ejurnal.undana.ac.id/index.php/JEM/article/view/9929</t>
  </si>
  <si>
    <t>INDEX COPERNICUS</t>
  </si>
  <si>
    <r>
      <rPr>
        <rFont val="Arial Narrow"/>
        <color rgb="FF222222"/>
        <sz val="10.0"/>
      </rPr>
      <t>Chirvase, C. S., &amp; Zamfir, A. (2023). The Influence Of Digital Transformation In The Service Sector To Drive Sustainability. </t>
    </r>
    <r>
      <rPr>
        <rFont val="Arial Narrow"/>
        <i/>
        <color rgb="FF222222"/>
        <sz val="10.0"/>
      </rPr>
      <t>Revista Economica</t>
    </r>
    <r>
      <rPr>
        <rFont val="Arial Narrow"/>
        <color rgb="FF222222"/>
        <sz val="10.0"/>
      </rPr>
      <t>, </t>
    </r>
    <r>
      <rPr>
        <rFont val="Arial Narrow"/>
        <i/>
        <color rgb="FF222222"/>
        <sz val="10.0"/>
      </rPr>
      <t>75</t>
    </r>
    <r>
      <rPr>
        <rFont val="Arial Narrow"/>
        <color rgb="FF222222"/>
        <sz val="10.0"/>
      </rPr>
      <t>(1), 109-120.</t>
    </r>
  </si>
  <si>
    <t>http://economice.ulbsibiu.ro/revista.economica/archive/75110chirvase&amp;zamfir.pdf</t>
  </si>
  <si>
    <t>Shah, S. A., &amp; Foscht, H. (2023). A conceptual Six-Dimensional Strategic Analysis Tool for Digital Sustainable Competitive Strategy. In British Academy of Management (BAM) 2023 CONFERENCE</t>
  </si>
  <si>
    <t>https://www.researchgate.net/publication/371487511_A_conceptual_Six-Dimensional_Strategic_Analysis_Tool_for_Digital_Sustainable_Competitive_Strategy</t>
  </si>
  <si>
    <t>RESEARCHGATE, GOOGLE SCHOLAR</t>
  </si>
  <si>
    <r>
      <rPr>
        <rFont val="Arial Narrow"/>
        <color rgb="FF222222"/>
        <sz val="10.0"/>
      </rPr>
      <t>Hofmann, J., Ricci, C., Kleinewefers, C., &amp; Laurenzano, A. (2023). </t>
    </r>
    <r>
      <rPr>
        <rFont val="Arial Narrow"/>
        <i/>
        <color rgb="FF222222"/>
        <sz val="10.0"/>
      </rPr>
      <t>Doppelte Transformation: Metastudie-Synopse des aktuellen Forschungsstandes</t>
    </r>
    <r>
      <rPr>
        <rFont val="Arial Narrow"/>
        <color rgb="FF222222"/>
        <sz val="10.0"/>
      </rPr>
      <t>. Bertelsmann Stiftung.</t>
    </r>
  </si>
  <si>
    <t>https://www.bertelsmann-stiftung.de/fileadmin/files/user_upload/BSt_1694_Metastudie_Doppelte-Transformation_EW22.pdf</t>
  </si>
  <si>
    <t>Lunguleac-Bardasuc, L. Malaga Univ., Spain); Budac, C. (ULBS); Ogrean, C. (ULBS)</t>
  </si>
  <si>
    <r>
      <rPr>
        <rFont val="Arial Narrow"/>
        <color theme="1"/>
        <sz val="10.0"/>
      </rPr>
      <t>(2020). Interplays Between Corporate Reputation And Media–A Bibliometric Analysis.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(3), 45-60.</t>
    </r>
  </si>
  <si>
    <r>
      <rPr>
        <rFont val="Arial Narrow"/>
        <color theme="1"/>
        <sz val="10.0"/>
      </rPr>
      <t>ÖZGÜR, Ö. F. (2023). İTİBAR YÖNETİMİ KONULU LİSANSÜSTÜ TEZLERİN BİBLİYOMETRİK ANALİZİ. </t>
    </r>
    <r>
      <rPr>
        <rFont val="Arial Narrow"/>
        <i/>
        <color theme="1"/>
        <sz val="10.0"/>
      </rPr>
      <t>Bingöl Üniversitesi Sosyal Bilimler Enstitüsü Dergisi</t>
    </r>
    <r>
      <rPr>
        <rFont val="Arial Narrow"/>
        <color theme="1"/>
        <sz val="10.0"/>
      </rPr>
      <t>, (26), 303-320.</t>
    </r>
  </si>
  <si>
    <t>http://busbed.bingol.edu.tr/tr/pub/issue/80662/1300096</t>
  </si>
  <si>
    <t>CEEOL</t>
  </si>
  <si>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</si>
  <si>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r>
      <rPr>
        <rFont val="Arial Narrow"/>
        <color theme="1"/>
        <sz val="10.0"/>
      </rPr>
      <t>Onea, I. A. (2023). REGIONAL INNOVATION IN ROMANIA–THE CASE OF BUCHAREST-ILFOV REGION. </t>
    </r>
    <r>
      <rPr>
        <rFont val="Arial Narrow"/>
        <i/>
        <color theme="1"/>
        <sz val="10.0"/>
      </rPr>
      <t>Ecoforum</t>
    </r>
    <r>
      <rPr>
        <rFont val="Arial Narrow"/>
        <color theme="1"/>
        <sz val="10.0"/>
      </rPr>
      <t>, </t>
    </r>
    <r>
      <rPr>
        <rFont val="Arial Narrow"/>
        <i/>
        <color theme="1"/>
        <sz val="10.0"/>
      </rPr>
      <t>12</t>
    </r>
    <r>
      <rPr>
        <rFont val="Arial Narrow"/>
        <color theme="1"/>
        <sz val="10.0"/>
      </rPr>
      <t>(2), 1-8.</t>
    </r>
  </si>
  <si>
    <t>https://www.ceeol.com/search/article-detail?id=1193749</t>
  </si>
  <si>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</si>
  <si>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t>El Qour, T., &amp; Kamal, S. M. (2023). La transformation digitale des administrations publiques: Revue systématique de littérature et agenda de recherche. Revue du contrôle, de la comptabilité et de l’audit, 7(4).</t>
  </si>
  <si>
    <t>https://www.researchgate.net/publication/377301044_La_transformation_digitale_des_administrations_publiques_Revue_systematique_de_litterature_et_agenda_de_recherche_The_digital_transformation_of_public_administrations_A_systematic_literature_review_an</t>
  </si>
  <si>
    <t>ROAD</t>
  </si>
  <si>
    <r>
      <rPr>
        <rFont val="Arial Narrow"/>
        <color theme="1"/>
        <sz val="10.0"/>
      </rPr>
      <t>Wijaya, I., Indrawan, D., &amp; Hasbullah, R. (2023). Penyusunan Strategi Alternatif Dengan Pendekatan Triple Layer Business Model Canvas di PT Bando Indonesia. </t>
    </r>
    <r>
      <rPr>
        <rFont val="Arial Narrow"/>
        <i/>
        <color theme="1"/>
        <sz val="10.0"/>
      </rPr>
      <t>Jurnal Aplikasi Bisnis dan Manajemen (JABM)</t>
    </r>
    <r>
      <rPr>
        <rFont val="Arial Narrow"/>
        <color theme="1"/>
        <sz val="10.0"/>
      </rPr>
      <t>, </t>
    </r>
    <r>
      <rPr>
        <rFont val="Arial Narrow"/>
        <i/>
        <color theme="1"/>
        <sz val="10.0"/>
      </rPr>
      <t>9</t>
    </r>
    <r>
      <rPr>
        <rFont val="Arial Narrow"/>
        <color theme="1"/>
        <sz val="10.0"/>
      </rPr>
      <t>(1), 188-188.</t>
    </r>
  </si>
  <si>
    <t>https://journal.ipb.ac.id/index.php/jabm/article/view/41512</t>
  </si>
  <si>
    <t>Țîmbalari, Carolina. "Impactul culturii asupra competitivității–Abordare managerială multinivel." PhD diss., 2023.</t>
  </si>
  <si>
    <r>
      <rPr>
        <rFont val="Arial Narrow"/>
        <color rgb="FF222222"/>
        <sz val="10.0"/>
      </rPr>
      <t>(2019). Ambidexterity–a new paradigm for organizations facing complexity. </t>
    </r>
    <r>
      <rPr>
        <rFont val="Arial Narrow"/>
        <i/>
        <color rgb="FF222222"/>
        <sz val="10.0"/>
      </rPr>
      <t>Studies in Business and Economics</t>
    </r>
    <r>
      <rPr>
        <rFont val="Arial Narrow"/>
        <color rgb="FF222222"/>
        <sz val="10.0"/>
      </rPr>
      <t>, </t>
    </r>
    <r>
      <rPr>
        <rFont val="Arial Narrow"/>
        <i/>
        <color rgb="FF222222"/>
        <sz val="10.0"/>
      </rPr>
      <t>14</t>
    </r>
    <r>
      <rPr>
        <rFont val="Arial Narrow"/>
        <color rgb="FF222222"/>
        <sz val="10.0"/>
      </rPr>
      <t>(3), 145-159.</t>
    </r>
  </si>
  <si>
    <r>
      <rPr>
        <rFont val="Arial Narrow"/>
        <color rgb="FF222222"/>
        <sz val="10.0"/>
      </rPr>
      <t>Ani, M. K. A., Al-Lawati, H. M., &amp; Amri, M. M. A. (2023). Disclosure of Organizational Ambidexterity Activities and Earnings Quality in Oman. </t>
    </r>
    <r>
      <rPr>
        <rFont val="Arial Narrow"/>
        <i/>
        <color rgb="FF222222"/>
        <sz val="10.0"/>
      </rPr>
      <t>International Journal of Professional Business Review</t>
    </r>
    <r>
      <rPr>
        <rFont val="Arial Narrow"/>
        <color rgb="FF222222"/>
        <sz val="10.0"/>
      </rPr>
      <t>, </t>
    </r>
    <r>
      <rPr>
        <rFont val="Arial Narrow"/>
        <i/>
        <color rgb="FF222222"/>
        <sz val="10.0"/>
      </rPr>
      <t>8</t>
    </r>
    <r>
      <rPr>
        <rFont val="Arial Narrow"/>
        <color rgb="FF222222"/>
        <sz val="10.0"/>
      </rPr>
      <t>(5), e01393-e01393.</t>
    </r>
  </si>
  <si>
    <t>https://openaccessojs.com/JBReview/article/view/1393</t>
  </si>
  <si>
    <r>
      <rPr>
        <rFont val="Arial Narrow"/>
        <color rgb="FF222222"/>
        <sz val="10.0"/>
      </rPr>
      <t>(2019). Ambidexterity–a new paradigm for organizations facing complexity. </t>
    </r>
    <r>
      <rPr>
        <rFont val="Arial Narrow"/>
        <i/>
        <color rgb="FF222222"/>
        <sz val="10.0"/>
      </rPr>
      <t>Studies in Business and Economics</t>
    </r>
    <r>
      <rPr>
        <rFont val="Arial Narrow"/>
        <color rgb="FF222222"/>
        <sz val="10.0"/>
      </rPr>
      <t>, </t>
    </r>
    <r>
      <rPr>
        <rFont val="Arial Narrow"/>
        <i/>
        <color rgb="FF222222"/>
        <sz val="10.0"/>
      </rPr>
      <t>14</t>
    </r>
    <r>
      <rPr>
        <rFont val="Arial Narrow"/>
        <color rgb="FF222222"/>
        <sz val="10.0"/>
      </rPr>
      <t>(3), 145-159.</t>
    </r>
  </si>
  <si>
    <r>
      <rPr>
        <rFont val="Arial Narrow"/>
        <color rgb="FF222222"/>
        <sz val="10.0"/>
      </rPr>
      <t>Pérez-Ramírez, R. A., &amp; Ortiz-Soto, M. (2023). El efecto de las orientaciones estratégicas en la competitividad de la empresa a través de la ambidextralidad del emprendimiento. </t>
    </r>
    <r>
      <rPr>
        <rFont val="Arial Narrow"/>
        <i/>
        <color rgb="FF222222"/>
        <sz val="10.0"/>
      </rPr>
      <t>Fórum Empresarial</t>
    </r>
    <r>
      <rPr>
        <rFont val="Arial Narrow"/>
        <color rgb="FF222222"/>
        <sz val="10.0"/>
      </rPr>
      <t>, </t>
    </r>
    <r>
      <rPr>
        <rFont val="Arial Narrow"/>
        <i/>
        <color rgb="FF222222"/>
        <sz val="10.0"/>
      </rPr>
      <t>28</t>
    </r>
    <r>
      <rPr>
        <rFont val="Arial Narrow"/>
        <color rgb="FF222222"/>
        <sz val="10.0"/>
      </rPr>
      <t>(1), 33-76.</t>
    </r>
  </si>
  <si>
    <t>https://revistas.upr.edu/index.php/forumempresarial/article/view/21209</t>
  </si>
  <si>
    <r>
      <rPr>
        <rFont val="Arial Narrow"/>
        <color rgb="FF222222"/>
        <sz val="10.0"/>
      </rPr>
      <t>(2019). Ambidexterity–a new paradigm for organizations facing complexity. </t>
    </r>
    <r>
      <rPr>
        <rFont val="Arial Narrow"/>
        <i/>
        <color rgb="FF222222"/>
        <sz val="10.0"/>
      </rPr>
      <t>Studies in Business and Economics</t>
    </r>
    <r>
      <rPr>
        <rFont val="Arial Narrow"/>
        <color rgb="FF222222"/>
        <sz val="10.0"/>
      </rPr>
      <t>, </t>
    </r>
    <r>
      <rPr>
        <rFont val="Arial Narrow"/>
        <i/>
        <color rgb="FF222222"/>
        <sz val="10.0"/>
      </rPr>
      <t>14</t>
    </r>
    <r>
      <rPr>
        <rFont val="Arial Narrow"/>
        <color rgb="FF222222"/>
        <sz val="10.0"/>
      </rPr>
      <t>(3), 145-159.</t>
    </r>
  </si>
  <si>
    <r>
      <rPr>
        <rFont val="Arial Narrow"/>
        <color rgb="FF222222"/>
        <sz val="10.0"/>
      </rPr>
      <t>Moumen, M., &amp; Alem, N. (2023). A Scoping Review on the Use of Enterprise Social Media for Knowledge Creation and Organizational Learning. </t>
    </r>
    <r>
      <rPr>
        <rFont val="Arial Narrow"/>
        <i/>
        <color rgb="FF222222"/>
        <sz val="10.0"/>
      </rPr>
      <t>Innovation, Technologies, Education et Communication</t>
    </r>
    <r>
      <rPr>
        <rFont val="Arial Narrow"/>
        <color rgb="FF222222"/>
        <sz val="10.0"/>
      </rPr>
      <t>, (7).</t>
    </r>
  </si>
  <si>
    <t>http://itec.ump.ma/index.php/itec/article/view/115</t>
  </si>
  <si>
    <r>
      <rPr>
        <rFont val="Arial Narrow"/>
        <color rgb="FF222222"/>
        <sz val="10.0"/>
      </rPr>
      <t>(2018). Business Sustainable Competitiveness a Synergistic, Long-Run Approach of a Company's Resources and Results. </t>
    </r>
    <r>
      <rPr>
        <rFont val="Arial Narrow"/>
        <i/>
        <color rgb="FF222222"/>
        <sz val="10.0"/>
      </rPr>
      <t>Studies in business and economics</t>
    </r>
    <r>
      <rPr>
        <rFont val="Arial Narrow"/>
        <color rgb="FF222222"/>
        <sz val="10.0"/>
      </rPr>
      <t>, </t>
    </r>
    <r>
      <rPr>
        <rFont val="Arial Narrow"/>
        <i/>
        <color rgb="FF222222"/>
        <sz val="10.0"/>
      </rPr>
      <t>13</t>
    </r>
    <r>
      <rPr>
        <rFont val="Arial Narrow"/>
        <color rgb="FF222222"/>
        <sz val="10.0"/>
      </rPr>
      <t>(3), 26-44.</t>
    </r>
  </si>
  <si>
    <r>
      <rPr>
        <rFont val="Arial Narrow"/>
        <color theme="1"/>
        <sz val="10.0"/>
      </rPr>
      <t>Valenzo-Jiménez, M. A., Martínez-Arroyo, J. A., &amp; Sánchez, J. Z. M. (2023). Localización de las pymes como factor de competitividad: un enfoque desde las capacidades de absorción e innovación en empresas de Michoacán, México. </t>
    </r>
    <r>
      <rPr>
        <rFont val="Arial Narrow"/>
        <i/>
        <color theme="1"/>
        <sz val="10.0"/>
      </rPr>
      <t>Criterio Libre</t>
    </r>
    <r>
      <rPr>
        <rFont val="Arial Narrow"/>
        <color theme="1"/>
        <sz val="10.0"/>
      </rPr>
      <t>, </t>
    </r>
    <r>
      <rPr>
        <rFont val="Arial Narrow"/>
        <i/>
        <color theme="1"/>
        <sz val="10.0"/>
      </rPr>
      <t>21</t>
    </r>
    <r>
      <rPr>
        <rFont val="Arial Narrow"/>
        <color theme="1"/>
        <sz val="10.0"/>
      </rPr>
      <t>(39), e249710-e249710.</t>
    </r>
  </si>
  <si>
    <t>https://revistas.unilibre.edu.co/index.php/criteriolibre/article/view/9710</t>
  </si>
  <si>
    <r>
      <rPr>
        <rFont val="Arial Narrow"/>
        <color rgb="FF222222"/>
        <sz val="10.0"/>
      </rPr>
      <t>(2018). Business Sustainable Competitiveness a Synergistic, Long-Run Approach of a Company's Resources and Results. </t>
    </r>
    <r>
      <rPr>
        <rFont val="Arial Narrow"/>
        <i/>
        <color rgb="FF222222"/>
        <sz val="10.0"/>
      </rPr>
      <t>Studies in business and economics</t>
    </r>
    <r>
      <rPr>
        <rFont val="Arial Narrow"/>
        <color rgb="FF222222"/>
        <sz val="10.0"/>
      </rPr>
      <t>, </t>
    </r>
    <r>
      <rPr>
        <rFont val="Arial Narrow"/>
        <i/>
        <color rgb="FF222222"/>
        <sz val="10.0"/>
      </rPr>
      <t>13</t>
    </r>
    <r>
      <rPr>
        <rFont val="Arial Narrow"/>
        <color rgb="FF222222"/>
        <sz val="10.0"/>
      </rPr>
      <t>(3), 26-44.</t>
    </r>
  </si>
  <si>
    <r>
      <rPr>
        <rFont val="Arial Narrow"/>
        <color theme="1"/>
        <sz val="10.0"/>
      </rPr>
      <t>Cabana, S. R., Cortés, F. H., Vega, D. L., &amp; Real, D. (2023). Análisis de la percepción del control de gestión, productividad y competitividad en empresas mineras de la macro zona norte de Chile mediante un modelo de ecuaciones estructurales. </t>
    </r>
    <r>
      <rPr>
        <rFont val="Arial Narrow"/>
        <i/>
        <color theme="1"/>
        <sz val="10.0"/>
      </rPr>
      <t>Información tecnológica</t>
    </r>
    <r>
      <rPr>
        <rFont val="Arial Narrow"/>
        <color theme="1"/>
        <sz val="10.0"/>
      </rPr>
      <t>, </t>
    </r>
    <r>
      <rPr>
        <rFont val="Arial Narrow"/>
        <i/>
        <color theme="1"/>
        <sz val="10.0"/>
      </rPr>
      <t>34</t>
    </r>
    <r>
      <rPr>
        <rFont val="Arial Narrow"/>
        <color theme="1"/>
        <sz val="10.0"/>
      </rPr>
      <t>(6), 31-42.</t>
    </r>
  </si>
  <si>
    <t>https://www.scielo.cl/scielo.php?pid=S0718-07642023000600031&amp;script=sci_arttext&amp;tlng=en</t>
  </si>
  <si>
    <r>
      <rPr>
        <rFont val="Arial Narrow"/>
        <color rgb="FF222222"/>
        <sz val="10.0"/>
      </rPr>
      <t>(2018). Business Sustainable Competitiveness a Synergistic, Long-Run Approach of a Company's Resources and Results. </t>
    </r>
    <r>
      <rPr>
        <rFont val="Arial Narrow"/>
        <i/>
        <color rgb="FF222222"/>
        <sz val="10.0"/>
      </rPr>
      <t>Studies in business and economics</t>
    </r>
    <r>
      <rPr>
        <rFont val="Arial Narrow"/>
        <color rgb="FF222222"/>
        <sz val="10.0"/>
      </rPr>
      <t>, </t>
    </r>
    <r>
      <rPr>
        <rFont val="Arial Narrow"/>
        <i/>
        <color rgb="FF222222"/>
        <sz val="10.0"/>
      </rPr>
      <t>13</t>
    </r>
    <r>
      <rPr>
        <rFont val="Arial Narrow"/>
        <color rgb="FF222222"/>
        <sz val="10.0"/>
      </rPr>
      <t>(3), 26-44.</t>
    </r>
  </si>
  <si>
    <r>
      <rPr>
        <rFont val="Arial Narrow"/>
        <color theme="1"/>
        <sz val="10.0"/>
      </rPr>
      <t>Baştuğ, S., Esmer, S., &amp; Eminoğlu, E. (2023). Port Competitiveness Criteria for Transshipment Container Market: A Turkish Port Industry Application. </t>
    </r>
    <r>
      <rPr>
        <rFont val="Arial Narrow"/>
        <i/>
        <color theme="1"/>
        <sz val="10.0"/>
      </rPr>
      <t>Acta Natura &amp; Scientia</t>
    </r>
    <r>
      <rPr>
        <rFont val="Arial Narrow"/>
        <color theme="1"/>
        <sz val="10.0"/>
      </rPr>
      <t>, </t>
    </r>
    <r>
      <rPr>
        <rFont val="Arial Narrow"/>
        <i/>
        <color theme="1"/>
        <sz val="10.0"/>
      </rPr>
      <t>4</t>
    </r>
    <r>
      <rPr>
        <rFont val="Arial Narrow"/>
        <color theme="1"/>
        <sz val="10.0"/>
      </rPr>
      <t>(1).</t>
    </r>
  </si>
  <si>
    <t>https://actanatsci.com/files/24/editor/files/2023-4-1/actanatsci-2023-4-1-27-46.pdf</t>
  </si>
  <si>
    <r>
      <rPr>
        <rFont val="Arial Narrow"/>
        <color rgb="FF222222"/>
        <sz val="10.0"/>
      </rPr>
      <t>(2018). Business Sustainable Competitiveness a Synergistic, Long-Run Approach of a Company's Resources and Results. </t>
    </r>
    <r>
      <rPr>
        <rFont val="Arial Narrow"/>
        <i/>
        <color rgb="FF222222"/>
        <sz val="10.0"/>
      </rPr>
      <t>Studies in business and economics</t>
    </r>
    <r>
      <rPr>
        <rFont val="Arial Narrow"/>
        <color rgb="FF222222"/>
        <sz val="10.0"/>
      </rPr>
      <t>, </t>
    </r>
    <r>
      <rPr>
        <rFont val="Arial Narrow"/>
        <i/>
        <color rgb="FF222222"/>
        <sz val="10.0"/>
      </rPr>
      <t>13</t>
    </r>
    <r>
      <rPr>
        <rFont val="Arial Narrow"/>
        <color rgb="FF222222"/>
        <sz val="10.0"/>
      </rPr>
      <t>(3), 26-44.</t>
    </r>
  </si>
  <si>
    <r>
      <rPr>
        <rFont val="Arial Narrow"/>
        <color theme="1"/>
        <sz val="10.0"/>
      </rPr>
      <t>Samaniego, A. G., Jiménez, M. A. V., Arroyo, J. A. M., &amp; Sánchez, J. Z. M. (2023). Localización de las pymes como factor de competitividad: un enfoque desde las capacidades de absorción e innovación en empresas de Michoacán, México. </t>
    </r>
    <r>
      <rPr>
        <rFont val="Arial Narrow"/>
        <i/>
        <color theme="1"/>
        <sz val="10.0"/>
      </rPr>
      <t>Criterio Libre</t>
    </r>
    <r>
      <rPr>
        <rFont val="Arial Narrow"/>
        <color theme="1"/>
        <sz val="10.0"/>
      </rPr>
      <t>, </t>
    </r>
    <r>
      <rPr>
        <rFont val="Arial Narrow"/>
        <i/>
        <color theme="1"/>
        <sz val="10.0"/>
      </rPr>
      <t>21</t>
    </r>
    <r>
      <rPr>
        <rFont val="Arial Narrow"/>
        <color theme="1"/>
        <sz val="10.0"/>
      </rPr>
      <t>(39), 5.</t>
    </r>
  </si>
  <si>
    <t>https://dialnet.unirioja.es/servlet/articulo?codigo=9180492</t>
  </si>
  <si>
    <r>
      <rPr>
        <rFont val="Arial Narrow"/>
        <color rgb="FF222222"/>
        <sz val="10.0"/>
      </rPr>
      <t>(2018). Business Sustainable Competitiveness a Synergistic, Long-Run Approach of a Company's Resources and Results. </t>
    </r>
    <r>
      <rPr>
        <rFont val="Arial Narrow"/>
        <i/>
        <color rgb="FF222222"/>
        <sz val="10.0"/>
      </rPr>
      <t>Studies in business and economics</t>
    </r>
    <r>
      <rPr>
        <rFont val="Arial Narrow"/>
        <color rgb="FF222222"/>
        <sz val="10.0"/>
      </rPr>
      <t>, </t>
    </r>
    <r>
      <rPr>
        <rFont val="Arial Narrow"/>
        <i/>
        <color rgb="FF222222"/>
        <sz val="10.0"/>
      </rPr>
      <t>13</t>
    </r>
    <r>
      <rPr>
        <rFont val="Arial Narrow"/>
        <color rgb="FF222222"/>
        <sz val="10.0"/>
      </rPr>
      <t>(3), 26-44.</t>
    </r>
  </si>
  <si>
    <t>Cánovas Riverón, G., Loredo Carballo, N. A., &amp; Palacios Hidalgo, Á. L. (2023). Indicadores de competitividad sostenible para la toma de decisiones estratégicas en la empresa Campismo Popular Camagüey. Cofin Habana, 17(1).</t>
  </si>
  <si>
    <t>http://scielo.sld.cu/scielo.php?pid=S2073-60612023000100005&amp;script=sci_arttext&amp;tlng=pt</t>
  </si>
  <si>
    <t>LATINDEX</t>
  </si>
  <si>
    <r>
      <rPr>
        <rFont val="Arial Narrow"/>
        <color rgb="FF222222"/>
        <sz val="10.0"/>
      </rPr>
      <t>(2018). Business Sustainable Competitiveness a Synergistic, Long-Run Approach of a Company's Resources and Results. </t>
    </r>
    <r>
      <rPr>
        <rFont val="Arial Narrow"/>
        <i/>
        <color rgb="FF222222"/>
        <sz val="10.0"/>
      </rPr>
      <t>Studies in business and economics</t>
    </r>
    <r>
      <rPr>
        <rFont val="Arial Narrow"/>
        <color rgb="FF222222"/>
        <sz val="10.0"/>
      </rPr>
      <t>, </t>
    </r>
    <r>
      <rPr>
        <rFont val="Arial Narrow"/>
        <i/>
        <color rgb="FF222222"/>
        <sz val="10.0"/>
      </rPr>
      <t>13</t>
    </r>
    <r>
      <rPr>
        <rFont val="Arial Narrow"/>
        <color rgb="FF222222"/>
        <sz val="10.0"/>
      </rPr>
      <t>(3), 26-44.</t>
    </r>
  </si>
  <si>
    <t>BATALLA, F. R. (2023) Competitividad, Sostenibilidad y Sustentabilidad.</t>
  </si>
  <si>
    <t>https://www.escueladeformacionastillera.net/competitividad-sostenibilidad-y-sustentabilidad/</t>
  </si>
  <si>
    <t>EFTEA</t>
  </si>
  <si>
    <r>
      <rPr>
        <rFont val="Arial Narrow"/>
        <color rgb="FF222222"/>
        <sz val="10.0"/>
      </rPr>
      <t>(2018). Business Sustainable Competitiveness a Synergistic, Long-Run Approach of a Company's Resources and Results. </t>
    </r>
    <r>
      <rPr>
        <rFont val="Arial Narrow"/>
        <i/>
        <color rgb="FF222222"/>
        <sz val="10.0"/>
      </rPr>
      <t>Studies in business and economics</t>
    </r>
    <r>
      <rPr>
        <rFont val="Arial Narrow"/>
        <color rgb="FF222222"/>
        <sz val="10.0"/>
      </rPr>
      <t>, </t>
    </r>
    <r>
      <rPr>
        <rFont val="Arial Narrow"/>
        <i/>
        <color rgb="FF222222"/>
        <sz val="10.0"/>
      </rPr>
      <t>13</t>
    </r>
    <r>
      <rPr>
        <rFont val="Arial Narrow"/>
        <color rgb="FF222222"/>
        <sz val="10.0"/>
      </rPr>
      <t>(3), 26-44.</t>
    </r>
  </si>
  <si>
    <t>Azis, M. et al. (2023). Social Media Marketing Technology and Online Consumer Purchase Interest Influence the Effectiveness of Business Continuity through Competitiveness of Online-Based MSME Businesses in South Sulawesi Province. Scope. 13(3)</t>
  </si>
  <si>
    <t>https://www.researchgate.net/publication/374288167_Social_Media_Marketing_Technology_and_Online_Consumer_Purchase_Interest_Influence_the_Effectiveness_of_Business_Continuity_through_Competitiveness_of_Online-Based_MSME_Businesses_in_South_Sulawesi_Pro</t>
  </si>
  <si>
    <r>
      <rPr>
        <rFont val="Arial Narrow"/>
        <color rgb="FF222222"/>
        <sz val="10.0"/>
      </rPr>
      <t>(2018). Relevance Of Big Data For Business And Management. Exploratory Insights (Part I). </t>
    </r>
    <r>
      <rPr>
        <rFont val="Arial Narrow"/>
        <i/>
        <color rgb="FF222222"/>
        <sz val="10.0"/>
      </rPr>
      <t>Studies in Business and Economics no</t>
    </r>
    <r>
      <rPr>
        <rFont val="Arial Narrow"/>
        <color rgb="FF222222"/>
        <sz val="10.0"/>
      </rPr>
      <t>, </t>
    </r>
    <r>
      <rPr>
        <rFont val="Arial Narrow"/>
        <i/>
        <color rgb="FF222222"/>
        <sz val="10.0"/>
      </rPr>
      <t>13</t>
    </r>
    <r>
      <rPr>
        <rFont val="Arial Narrow"/>
        <color rgb="FF222222"/>
        <sz val="10.0"/>
      </rPr>
      <t>, 2.</t>
    </r>
  </si>
  <si>
    <r>
      <rPr>
        <rFont val="Arial Narrow"/>
        <color theme="1"/>
        <sz val="10.0"/>
      </rPr>
      <t>Addah, G. A. O., &amp; OMOGBIYA, O. S. (2023). BIG DATA: AN INDISPENSABLE RESOURCE FOR BUSINESS MANAGEMENT IN NIGERIA. </t>
    </r>
    <r>
      <rPr>
        <rFont val="Arial Narrow"/>
        <i/>
        <color theme="1"/>
        <sz val="10.0"/>
      </rPr>
      <t>Indonesian Journal of Strategic Management</t>
    </r>
    <r>
      <rPr>
        <rFont val="Arial Narrow"/>
        <color theme="1"/>
        <sz val="10.0"/>
      </rPr>
      <t>, </t>
    </r>
    <r>
      <rPr>
        <rFont val="Arial Narrow"/>
        <i/>
        <color theme="1"/>
        <sz val="10.0"/>
      </rPr>
      <t>6</t>
    </r>
    <r>
      <rPr>
        <rFont val="Arial Narrow"/>
        <color theme="1"/>
        <sz val="10.0"/>
      </rPr>
      <t>(1), 59-70.</t>
    </r>
  </si>
  <si>
    <t>https://journal.uniku.ac.id/index.php/ijsm/article/view/7607</t>
  </si>
  <si>
    <t>CROSSREF</t>
  </si>
  <si>
    <r>
      <rPr>
        <rFont val="Arial Narrow"/>
        <color rgb="FF222222"/>
        <sz val="10.0"/>
      </rPr>
      <t>(2018). Relevance Of Big Data For Business And Management. Exploratory Insights (Part I). </t>
    </r>
    <r>
      <rPr>
        <rFont val="Arial Narrow"/>
        <i/>
        <color rgb="FF222222"/>
        <sz val="10.0"/>
      </rPr>
      <t>Studies in Business and Economics no</t>
    </r>
    <r>
      <rPr>
        <rFont val="Arial Narrow"/>
        <color rgb="FF222222"/>
        <sz val="10.0"/>
      </rPr>
      <t>, </t>
    </r>
    <r>
      <rPr>
        <rFont val="Arial Narrow"/>
        <i/>
        <color rgb="FF222222"/>
        <sz val="10.0"/>
      </rPr>
      <t>13</t>
    </r>
    <r>
      <rPr>
        <rFont val="Arial Narrow"/>
        <color rgb="FF222222"/>
        <sz val="10.0"/>
      </rPr>
      <t>, 2.</t>
    </r>
  </si>
  <si>
    <r>
      <rPr>
        <rFont val="Arial Narrow"/>
        <color theme="1"/>
        <sz val="10.0"/>
      </rPr>
      <t>Kedare, O. U., &amp; Madrewar, K. T. (2023). The Impact of Big Data in Improving Business Insights and Outcomes. </t>
    </r>
    <r>
      <rPr>
        <rFont val="Arial Narrow"/>
        <i/>
        <color theme="1"/>
        <sz val="10.0"/>
      </rPr>
      <t>NOLEGEIN-Journal of Management Information Systems</t>
    </r>
    <r>
      <rPr>
        <rFont val="Arial Narrow"/>
        <color theme="1"/>
        <sz val="10.0"/>
      </rPr>
      <t>, </t>
    </r>
    <r>
      <rPr>
        <rFont val="Arial Narrow"/>
        <i/>
        <color theme="1"/>
        <sz val="10.0"/>
      </rPr>
      <t>6</t>
    </r>
    <r>
      <rPr>
        <rFont val="Arial Narrow"/>
        <color theme="1"/>
        <sz val="10.0"/>
      </rPr>
      <t>(2), 8-12.</t>
    </r>
  </si>
  <si>
    <t>https://mbajournals.in/index.php/JoMIS/article/view/1223</t>
  </si>
  <si>
    <r>
      <rPr>
        <rFont val="Arial Narrow"/>
        <color theme="1"/>
        <sz val="10.0"/>
      </rPr>
      <t>Rey, M. B., Blanco-González, A., &amp; Miotto, G. (2023). Percepción ética de la marca y valor de marca: Análisis comparativo del Global 100 Ranking y del Best Global Brand Ranking. </t>
    </r>
    <r>
      <rPr>
        <rFont val="Arial Narrow"/>
        <i/>
        <color theme="1"/>
        <sz val="10.0"/>
      </rPr>
      <t>aDResearch ESIC International Journal of Communication Research</t>
    </r>
    <r>
      <rPr>
        <rFont val="Arial Narrow"/>
        <color theme="1"/>
        <sz val="10.0"/>
      </rPr>
      <t>, </t>
    </r>
    <r>
      <rPr>
        <rFont val="Arial Narrow"/>
        <i/>
        <color theme="1"/>
        <sz val="10.0"/>
      </rPr>
      <t>30</t>
    </r>
    <r>
      <rPr>
        <rFont val="Arial Narrow"/>
        <color theme="1"/>
        <sz val="10.0"/>
      </rPr>
      <t>, e264-e264.</t>
    </r>
  </si>
  <si>
    <t>https://www.revistasinvestigacion.esic.edu/adresearch/index.php/adresearch/article/view/264</t>
  </si>
  <si>
    <r>
      <rPr>
        <rFont val="Arial Narrow"/>
        <color rgb="FF222222"/>
        <sz val="10.0"/>
      </rPr>
      <t>(2017). Does capital structure influence company profitability?. </t>
    </r>
    <r>
      <rPr>
        <rFont val="Arial Narrow"/>
        <i/>
        <color rgb="FF222222"/>
        <sz val="10.0"/>
      </rPr>
      <t>Studies in Business and Economics</t>
    </r>
    <r>
      <rPr>
        <rFont val="Arial Narrow"/>
        <color rgb="FF222222"/>
        <sz val="10.0"/>
      </rPr>
      <t>, </t>
    </r>
    <r>
      <rPr>
        <rFont val="Arial Narrow"/>
        <i/>
        <color rgb="FF222222"/>
        <sz val="10.0"/>
      </rPr>
      <t>12</t>
    </r>
    <r>
      <rPr>
        <rFont val="Arial Narrow"/>
        <color rgb="FF222222"/>
        <sz val="10.0"/>
      </rPr>
      <t>(3), 50-62.</t>
    </r>
  </si>
  <si>
    <r>
      <rPr>
        <rFont val="Arial Narrow"/>
        <color rgb="FF222222"/>
        <sz val="10.0"/>
      </rPr>
      <t>Juracka, D., Valaskova, K., &amp; Janoskova, K. (2023). Sharing Economy as Unconventional Alternative to Traditional Transport Services. </t>
    </r>
    <r>
      <rPr>
        <rFont val="Arial Narrow"/>
        <i/>
        <color rgb="FF222222"/>
        <sz val="10.0"/>
      </rPr>
      <t>Management Dynamics in the Knowledge Economy</t>
    </r>
    <r>
      <rPr>
        <rFont val="Arial Narrow"/>
        <color rgb="FF222222"/>
        <sz val="10.0"/>
      </rPr>
      <t>, </t>
    </r>
    <r>
      <rPr>
        <rFont val="Arial Narrow"/>
        <i/>
        <color rgb="FF222222"/>
        <sz val="10.0"/>
      </rPr>
      <t>11</t>
    </r>
    <r>
      <rPr>
        <rFont val="Arial Narrow"/>
        <color rgb="FF222222"/>
        <sz val="10.0"/>
      </rPr>
      <t>(4), 338-351.</t>
    </r>
  </si>
  <si>
    <t>https://sciendo.com/article/10.2478/mdke-2023-0021</t>
  </si>
  <si>
    <r>
      <rPr>
        <rFont val="Arial Narrow"/>
        <color rgb="FF222222"/>
        <sz val="10.0"/>
      </rPr>
      <t>(2017). Does capital structure influence company profitability?. </t>
    </r>
    <r>
      <rPr>
        <rFont val="Arial Narrow"/>
        <i/>
        <color rgb="FF222222"/>
        <sz val="10.0"/>
      </rPr>
      <t>Studies in Business and Economics</t>
    </r>
    <r>
      <rPr>
        <rFont val="Arial Narrow"/>
        <color rgb="FF222222"/>
        <sz val="10.0"/>
      </rPr>
      <t>, </t>
    </r>
    <r>
      <rPr>
        <rFont val="Arial Narrow"/>
        <i/>
        <color rgb="FF222222"/>
        <sz val="10.0"/>
      </rPr>
      <t>12</t>
    </r>
    <r>
      <rPr>
        <rFont val="Arial Narrow"/>
        <color rgb="FF222222"/>
        <sz val="10.0"/>
      </rPr>
      <t>(3), 50-62.</t>
    </r>
  </si>
  <si>
    <r>
      <rPr>
        <rFont val="Arial Narrow"/>
        <color rgb="FF222222"/>
        <sz val="10.0"/>
      </rPr>
      <t>Sugiyanto, S., Imronudin, I., &amp; Nasir, M. (2023). The Effect of Profitability and Capital Structure on Firm Value with Dividends as a Moderating Variable (Case Study of Companies Listed on the LQ-45 Index for the 2018-2021 Period). </t>
    </r>
    <r>
      <rPr>
        <rFont val="Arial Narrow"/>
        <i/>
        <color rgb="FF222222"/>
        <sz val="10.0"/>
      </rPr>
      <t>Al Qalam: Jurnal Ilmiah Keagamaan dan Kemasyarakatan</t>
    </r>
    <r>
      <rPr>
        <rFont val="Arial Narrow"/>
        <color rgb="FF222222"/>
        <sz val="10.0"/>
      </rPr>
      <t>, </t>
    </r>
    <r>
      <rPr>
        <rFont val="Arial Narrow"/>
        <i/>
        <color rgb="FF222222"/>
        <sz val="10.0"/>
      </rPr>
      <t>17</t>
    </r>
    <r>
      <rPr>
        <rFont val="Arial Narrow"/>
        <color rgb="FF222222"/>
        <sz val="10.0"/>
      </rPr>
      <t>(2), 1475-1488.</t>
    </r>
  </si>
  <si>
    <t>https://jurnal.stiq-amuntai.ac.id/index.php/al-qalam/article/view/2060</t>
  </si>
  <si>
    <r>
      <rPr>
        <rFont val="Arial Narrow"/>
        <color rgb="FF222222"/>
        <sz val="10.0"/>
      </rPr>
      <t>(2017). Does capital structure influence company profitability?. </t>
    </r>
    <r>
      <rPr>
        <rFont val="Arial Narrow"/>
        <i/>
        <color rgb="FF222222"/>
        <sz val="10.0"/>
      </rPr>
      <t>Studies in Business and Economics</t>
    </r>
    <r>
      <rPr>
        <rFont val="Arial Narrow"/>
        <color rgb="FF222222"/>
        <sz val="10.0"/>
      </rPr>
      <t>, </t>
    </r>
    <r>
      <rPr>
        <rFont val="Arial Narrow"/>
        <i/>
        <color rgb="FF222222"/>
        <sz val="10.0"/>
      </rPr>
      <t>12</t>
    </r>
    <r>
      <rPr>
        <rFont val="Arial Narrow"/>
        <color rgb="FF222222"/>
        <sz val="10.0"/>
      </rPr>
      <t>(3), 50-62.</t>
    </r>
  </si>
  <si>
    <r>
      <rPr>
        <rFont val="Arial Narrow"/>
        <color rgb="FF222222"/>
        <sz val="10.0"/>
      </rPr>
      <t>ERDOĞAN, Y. C. (2023). Otomotiv Sektöründe Dupont Yöntemiyle Finansal Performans Değerlendirmesi: BIST Örneği. </t>
    </r>
    <r>
      <rPr>
        <rFont val="Arial Narrow"/>
        <i/>
        <color rgb="FF222222"/>
        <sz val="10.0"/>
      </rPr>
      <t>İstanbul Gelişim Üniversitesi Sosyal Bilimler Dergisi</t>
    </r>
    <r>
      <rPr>
        <rFont val="Arial Narrow"/>
        <color rgb="FF222222"/>
        <sz val="10.0"/>
      </rPr>
      <t>, </t>
    </r>
    <r>
      <rPr>
        <rFont val="Arial Narrow"/>
        <i/>
        <color rgb="FF222222"/>
        <sz val="10.0"/>
      </rPr>
      <t>10</t>
    </r>
    <r>
      <rPr>
        <rFont val="Arial Narrow"/>
        <color rgb="FF222222"/>
        <sz val="10.0"/>
      </rPr>
      <t>(2), 582-608.</t>
    </r>
  </si>
  <si>
    <t>https://dergipark.org.tr/en/pub/igusbd/issue/80317/1119060</t>
  </si>
  <si>
    <r>
      <rPr>
        <rFont val="Arial Narrow"/>
        <color rgb="FF222222"/>
        <sz val="10.0"/>
      </rPr>
      <t>(2017). Does capital structure influence company profitability?. </t>
    </r>
    <r>
      <rPr>
        <rFont val="Arial Narrow"/>
        <i/>
        <color rgb="FF222222"/>
        <sz val="10.0"/>
      </rPr>
      <t>Studies in Business and Economics</t>
    </r>
    <r>
      <rPr>
        <rFont val="Arial Narrow"/>
        <color rgb="FF222222"/>
        <sz val="10.0"/>
      </rPr>
      <t>, </t>
    </r>
    <r>
      <rPr>
        <rFont val="Arial Narrow"/>
        <i/>
        <color rgb="FF222222"/>
        <sz val="10.0"/>
      </rPr>
      <t>12</t>
    </r>
    <r>
      <rPr>
        <rFont val="Arial Narrow"/>
        <color rgb="FF222222"/>
        <sz val="10.0"/>
      </rPr>
      <t>(3), 50-62.</t>
    </r>
  </si>
  <si>
    <r>
      <rPr>
        <rFont val="Arial Narrow"/>
        <color rgb="FF222222"/>
        <sz val="10.0"/>
      </rPr>
      <t>Dasinapa, M. B. (2023). Analyzing the Impact of Long-Term Financing on Cement Companies' Profitability in Indonesia Stock Exchange. </t>
    </r>
    <r>
      <rPr>
        <rFont val="Arial Narrow"/>
        <i/>
        <color rgb="FF222222"/>
        <sz val="10.0"/>
      </rPr>
      <t>Advances in Management &amp; Financial Reporting</t>
    </r>
    <r>
      <rPr>
        <rFont val="Arial Narrow"/>
        <color rgb="FF222222"/>
        <sz val="10.0"/>
      </rPr>
      <t>, </t>
    </r>
    <r>
      <rPr>
        <rFont val="Arial Narrow"/>
        <i/>
        <color rgb="FF222222"/>
        <sz val="10.0"/>
      </rPr>
      <t>1</t>
    </r>
    <r>
      <rPr>
        <rFont val="Arial Narrow"/>
        <color rgb="FF222222"/>
        <sz val="10.0"/>
      </rPr>
      <t>(2), 39-60.</t>
    </r>
  </si>
  <si>
    <t>https://advancesinresearch.id/index.php/AMFR/article/view/117</t>
  </si>
  <si>
    <r>
      <rPr>
        <rFont val="Arial Narrow"/>
        <color rgb="FF222222"/>
        <sz val="10.0"/>
      </rPr>
      <t>(2017). Does capital structure influence company profitability?. </t>
    </r>
    <r>
      <rPr>
        <rFont val="Arial Narrow"/>
        <i/>
        <color rgb="FF222222"/>
        <sz val="10.0"/>
      </rPr>
      <t>Studies in Business and Economics</t>
    </r>
    <r>
      <rPr>
        <rFont val="Arial Narrow"/>
        <color rgb="FF222222"/>
        <sz val="10.0"/>
      </rPr>
      <t>, </t>
    </r>
    <r>
      <rPr>
        <rFont val="Arial Narrow"/>
        <i/>
        <color rgb="FF222222"/>
        <sz val="10.0"/>
      </rPr>
      <t>12</t>
    </r>
    <r>
      <rPr>
        <rFont val="Arial Narrow"/>
        <color rgb="FF222222"/>
        <sz val="10.0"/>
      </rPr>
      <t>(3), 50-62.</t>
    </r>
  </si>
  <si>
    <r>
      <rPr>
        <rFont val="Arial Narrow"/>
        <color rgb="FF222222"/>
        <sz val="10.0"/>
      </rPr>
      <t>Rahmawati, L. D., Ulupui, I. G. K. A., &amp; Hasanah, N. (2023). ANALISIS DETERMINAN PROFITABILITAS PERUSAHAAN SEKTOR TEKNOLOGI DI NASDAQ. </t>
    </r>
    <r>
      <rPr>
        <rFont val="Arial Narrow"/>
        <i/>
        <color rgb="FF222222"/>
        <sz val="10.0"/>
      </rPr>
      <t>MANAJEMEN</t>
    </r>
    <r>
      <rPr>
        <rFont val="Arial Narrow"/>
        <color rgb="FF222222"/>
        <sz val="10.0"/>
      </rPr>
      <t>, </t>
    </r>
    <r>
      <rPr>
        <rFont val="Arial Narrow"/>
        <i/>
        <color rgb="FF222222"/>
        <sz val="10.0"/>
      </rPr>
      <t>3</t>
    </r>
    <r>
      <rPr>
        <rFont val="Arial Narrow"/>
        <color rgb="FF222222"/>
        <sz val="10.0"/>
      </rPr>
      <t>(1), 66-79.</t>
    </r>
  </si>
  <si>
    <t>https://journal.politeknik-pratama.ac.id/index.php/IMK/article/view/222</t>
  </si>
  <si>
    <r>
      <rPr>
        <rFont val="Arial Narrow"/>
        <color rgb="FF222222"/>
        <sz val="10.0"/>
      </rPr>
      <t>(2017). Does capital structure influence company profitability?. </t>
    </r>
    <r>
      <rPr>
        <rFont val="Arial Narrow"/>
        <i/>
        <color rgb="FF222222"/>
        <sz val="10.0"/>
      </rPr>
      <t>Studies in Business and Economics</t>
    </r>
    <r>
      <rPr>
        <rFont val="Arial Narrow"/>
        <color rgb="FF222222"/>
        <sz val="10.0"/>
      </rPr>
      <t>, </t>
    </r>
    <r>
      <rPr>
        <rFont val="Arial Narrow"/>
        <i/>
        <color rgb="FF222222"/>
        <sz val="10.0"/>
      </rPr>
      <t>12</t>
    </r>
    <r>
      <rPr>
        <rFont val="Arial Narrow"/>
        <color rgb="FF222222"/>
        <sz val="10.0"/>
      </rPr>
      <t>(3), 50-62.</t>
    </r>
  </si>
  <si>
    <r>
      <rPr>
        <rFont val="Arial Narrow"/>
        <color rgb="FF222222"/>
        <sz val="10.0"/>
      </rPr>
      <t>Yazhini, B., &amp; Geetha, D. (2023). Capital Structure, Profitability &amp; Firm Value Linkages: Evidence from India. </t>
    </r>
    <r>
      <rPr>
        <rFont val="Arial Narrow"/>
        <i/>
        <color rgb="FF222222"/>
        <sz val="10.0"/>
      </rPr>
      <t>SOUTH INDIA JOURNAL OF SOCIAL SCIENCES</t>
    </r>
    <r>
      <rPr>
        <rFont val="Arial Narrow"/>
        <color rgb="FF222222"/>
        <sz val="10.0"/>
      </rPr>
      <t>, </t>
    </r>
    <r>
      <rPr>
        <rFont val="Arial Narrow"/>
        <i/>
        <color rgb="FF222222"/>
        <sz val="10.0"/>
      </rPr>
      <t>21</t>
    </r>
    <r>
      <rPr>
        <rFont val="Arial Narrow"/>
        <color rgb="FF222222"/>
        <sz val="10.0"/>
      </rPr>
      <t>(1), 9-20.</t>
    </r>
  </si>
  <si>
    <t>https://journal.sijss.com/index.php/home/article/view/40</t>
  </si>
  <si>
    <t>J GATE</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</si>
  <si>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</si>
  <si>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Khasanah, A. N. U. (2023). </t>
    </r>
    <r>
      <rPr>
        <rFont val="Arial Narrow"/>
        <i/>
        <color theme="1"/>
        <sz val="10.0"/>
      </rPr>
      <t>Profitabilitas sebagai pemediasi pengaruh struktur modal dan risiko pembiayaan terhadap nilai Bank Umum Syariah di Indonesia</t>
    </r>
    <r>
      <rPr>
        <rFont val="Arial Narrow"/>
        <color theme="1"/>
        <sz val="10.0"/>
      </rPr>
      <t> (Doctoral dissertation, Universitas Islam Negeri Maulana Malik Ibrahim).</t>
    </r>
  </si>
  <si>
    <t>http://etheses.uin-malang.ac.id/id/eprint/49339</t>
  </si>
  <si>
    <r>
      <rPr>
        <rFont val="Arial Narrow"/>
        <color rgb="FF222222"/>
        <sz val="10.0"/>
      </rPr>
      <t>(2017). Does capital structure influence company profitability?. </t>
    </r>
    <r>
      <rPr>
        <rFont val="Arial Narrow"/>
        <i/>
        <color rgb="FF222222"/>
        <sz val="10.0"/>
      </rPr>
      <t>Studies in Business and Economics</t>
    </r>
    <r>
      <rPr>
        <rFont val="Arial Narrow"/>
        <color rgb="FF222222"/>
        <sz val="10.0"/>
      </rPr>
      <t>, </t>
    </r>
    <r>
      <rPr>
        <rFont val="Arial Narrow"/>
        <i/>
        <color rgb="FF222222"/>
        <sz val="10.0"/>
      </rPr>
      <t>12</t>
    </r>
    <r>
      <rPr>
        <rFont val="Arial Narrow"/>
        <color rgb="FF222222"/>
        <sz val="10.0"/>
      </rPr>
      <t>(3), 50-62.</t>
    </r>
  </si>
  <si>
    <r>
      <rPr>
        <rFont val="Arial Narrow"/>
        <color rgb="FF222222"/>
        <sz val="10.0"/>
      </rPr>
      <t>Ren, Y. (2023). Optimal Proportions of Capital Structure under Different Influential Factors. </t>
    </r>
    <r>
      <rPr>
        <rFont val="Arial Narrow"/>
        <i/>
        <color rgb="FF222222"/>
        <sz val="10.0"/>
      </rPr>
      <t>Highlights in Business, Economics and Management</t>
    </r>
    <r>
      <rPr>
        <rFont val="Arial Narrow"/>
        <color rgb="FF222222"/>
        <sz val="10.0"/>
      </rPr>
      <t>, </t>
    </r>
    <r>
      <rPr>
        <rFont val="Arial Narrow"/>
        <i/>
        <color rgb="FF222222"/>
        <sz val="10.0"/>
      </rPr>
      <t>20</t>
    </r>
    <r>
      <rPr>
        <rFont val="Arial Narrow"/>
        <color rgb="FF222222"/>
        <sz val="10.0"/>
      </rPr>
      <t>, 238-244.</t>
    </r>
  </si>
  <si>
    <t>https://drpress.org/ojs/index.php/HBEM/article/view/12359</t>
  </si>
  <si>
    <r>
      <rPr>
        <rFont val="Arial Narrow"/>
        <color rgb="FF222222"/>
        <sz val="10.0"/>
      </rPr>
      <t>(2017). Does capital structure influence company profitability?. </t>
    </r>
    <r>
      <rPr>
        <rFont val="Arial Narrow"/>
        <i/>
        <color rgb="FF222222"/>
        <sz val="10.0"/>
      </rPr>
      <t>Studies in Business and Economics</t>
    </r>
    <r>
      <rPr>
        <rFont val="Arial Narrow"/>
        <color rgb="FF222222"/>
        <sz val="10.0"/>
      </rPr>
      <t>, </t>
    </r>
    <r>
      <rPr>
        <rFont val="Arial Narrow"/>
        <i/>
        <color rgb="FF222222"/>
        <sz val="10.0"/>
      </rPr>
      <t>12</t>
    </r>
    <r>
      <rPr>
        <rFont val="Arial Narrow"/>
        <color rgb="FF222222"/>
        <sz val="10.0"/>
      </rPr>
      <t>(3), 50-62.</t>
    </r>
  </si>
  <si>
    <t>Wulan, M. A., Putra, R. S. D., &amp; Kuliah, M. PENGARUH STRUKTUR MODAL DAN LIKUIDITAS TERHADAP PROFITABILITAS PERUSAHAAN MANUFAKTUR DI BURSA EFEK INDONESIA.</t>
  </si>
  <si>
    <t>https://www.researchgate.net/profile/Rashaky-Vito-2/publication/375925825_PENGARUH_STRUKTUR_MODAL_DAN_LIKUIDITAS_TERHADAP_PROFITABILITAS_PERUSAHAAN_MANUFAKTUR_DI_BURSA_EFEK_INDONESIA/links/65640fc2ce88b8703114f38f/PENGARUH-STRUKTUR-MODAL-DAN-LIKUIDITAS-TERHADAP-PROFITABILITAS-PERUSAHAAN-MANUFAKTUR-DI-BURSA-EFEK-INDONESIA.pdf</t>
  </si>
  <si>
    <t>GOOGLE SCHOLAR</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</si>
  <si>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</si>
  <si>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Črv, S., &amp; Markič, M. (2023). </t>
    </r>
    <r>
      <rPr>
        <rFont val="Arial Narrow"/>
        <i/>
        <color theme="1"/>
        <sz val="10.0"/>
      </rPr>
      <t>Načela menedžmenta sistemov kakovosti kot gradniki uspešnosti: doktorska disertacija</t>
    </r>
    <r>
      <rPr>
        <rFont val="Arial Narrow"/>
        <color theme="1"/>
        <sz val="10.0"/>
      </rPr>
      <t> (Doctoral dissertation, Fakulteta za organizacijske študije v Novem mestu).</t>
    </r>
  </si>
  <si>
    <t>https://revis.openscience.si/IzpisGradiva.php?id=9840</t>
  </si>
  <si>
    <r>
      <rPr>
        <rFont val="Arial Narrow"/>
        <color rgb="FF222222"/>
        <sz val="10.0"/>
      </rPr>
      <t>(2017). Does capital structure influence company profitability?. </t>
    </r>
    <r>
      <rPr>
        <rFont val="Arial Narrow"/>
        <i/>
        <color rgb="FF222222"/>
        <sz val="10.0"/>
      </rPr>
      <t>Studies in Business and Economics</t>
    </r>
    <r>
      <rPr>
        <rFont val="Arial Narrow"/>
        <color rgb="FF222222"/>
        <sz val="10.0"/>
      </rPr>
      <t>, </t>
    </r>
    <r>
      <rPr>
        <rFont val="Arial Narrow"/>
        <i/>
        <color rgb="FF222222"/>
        <sz val="10.0"/>
      </rPr>
      <t>12</t>
    </r>
    <r>
      <rPr>
        <rFont val="Arial Narrow"/>
        <color rgb="FF222222"/>
        <sz val="10.0"/>
      </rPr>
      <t>(3), 50-62.</t>
    </r>
  </si>
  <si>
    <r>
      <rPr>
        <rFont val="Arial Narrow"/>
        <color rgb="FF222222"/>
        <sz val="10.0"/>
      </rPr>
      <t>Vidhyapriya, P., Mohanasundari, M., &amp; Sundharesalingam, P. (2023). Capital Structure Trends on Profitability: An Empirical Panel Data Study. </t>
    </r>
    <r>
      <rPr>
        <rFont val="Arial Narrow"/>
        <i/>
        <color rgb="FF222222"/>
        <sz val="10.0"/>
      </rPr>
      <t>Chief Editor</t>
    </r>
    <r>
      <rPr>
        <rFont val="Arial Narrow"/>
        <color rgb="FF222222"/>
        <sz val="10.0"/>
      </rPr>
      <t>, </t>
    </r>
    <r>
      <rPr>
        <rFont val="Arial Narrow"/>
        <i/>
        <color rgb="FF222222"/>
        <sz val="10.0"/>
      </rPr>
      <t>127</t>
    </r>
    <r>
      <rPr>
        <rFont val="Arial Narrow"/>
        <color rgb="FF222222"/>
        <sz val="10.0"/>
      </rPr>
      <t>, 1.</t>
    </r>
  </si>
  <si>
    <t>https://www.scripown.com/docs/EBOOK_20230426_021821.pdf#page=5</t>
  </si>
  <si>
    <t>Scripown Publications New Delhi</t>
  </si>
  <si>
    <r>
      <rPr>
        <rFont val="Arial Narrow"/>
        <color rgb="FF222222"/>
        <sz val="10.0"/>
      </rPr>
      <t>(2017). Does capital structure influence company profitability?. </t>
    </r>
    <r>
      <rPr>
        <rFont val="Arial Narrow"/>
        <i/>
        <color rgb="FF222222"/>
        <sz val="10.0"/>
      </rPr>
      <t>Studies in Business and Economics</t>
    </r>
    <r>
      <rPr>
        <rFont val="Arial Narrow"/>
        <color rgb="FF222222"/>
        <sz val="10.0"/>
      </rPr>
      <t>, </t>
    </r>
    <r>
      <rPr>
        <rFont val="Arial Narrow"/>
        <i/>
        <color rgb="FF222222"/>
        <sz val="10.0"/>
      </rPr>
      <t>12</t>
    </r>
    <r>
      <rPr>
        <rFont val="Arial Narrow"/>
        <color rgb="FF222222"/>
        <sz val="10.0"/>
      </rPr>
      <t>(3), 50-62.</t>
    </r>
  </si>
  <si>
    <t>Huang, H., Liu, Z., Zhao, H. (2023). Research on Capital Structure and Investment Value of Supermarket Industry. Proceedings of the 7th International Conference on Economic Management and Green Development.</t>
  </si>
  <si>
    <t>https://www.researchgate.net/publication/375551307_Research_on_Capital_Structure_and_Investment_Value_of_Supermarket_Industry</t>
  </si>
  <si>
    <t>VOLUM ED. INTERNATIONALA</t>
  </si>
  <si>
    <r>
      <rPr>
        <rFont val="Arial Narrow"/>
        <color rgb="FF222222"/>
        <sz val="10.0"/>
      </rPr>
      <t>Bora, A. A. (2023). Corruption within the Romanian Business Environment-A" Morgana Fairy" of Judicial Investigation. </t>
    </r>
    <r>
      <rPr>
        <rFont val="Arial Narrow"/>
        <i/>
        <color rgb="FF222222"/>
        <sz val="10.0"/>
      </rPr>
      <t>Res. &amp; Sci. Today</t>
    </r>
    <r>
      <rPr>
        <rFont val="Arial Narrow"/>
        <color rgb="FF222222"/>
        <sz val="10.0"/>
      </rPr>
      <t>, </t>
    </r>
    <r>
      <rPr>
        <rFont val="Arial Narrow"/>
        <i/>
        <color rgb="FF222222"/>
        <sz val="10.0"/>
      </rPr>
      <t>25</t>
    </r>
    <r>
      <rPr>
        <rFont val="Arial Narrow"/>
        <color rgb="FF222222"/>
        <sz val="10.0"/>
      </rPr>
      <t>, 71.</t>
    </r>
  </si>
  <si>
    <t>https://heinonline.org/hol-cgi-bin/get_pdf.cgi?handle=hein.journals/rescito25&amp;section=10</t>
  </si>
  <si>
    <r>
      <rPr>
        <rFont val="Arial Narrow"/>
        <color rgb="FF222222"/>
        <sz val="10.0"/>
      </rPr>
      <t>Iordache, I., &amp; Iordache, A. R. (2023). Revocation of Donations. </t>
    </r>
    <r>
      <rPr>
        <rFont val="Arial Narrow"/>
        <i/>
        <color rgb="FF222222"/>
        <sz val="10.0"/>
      </rPr>
      <t>Res. &amp; Sci. Today</t>
    </r>
    <r>
      <rPr>
        <rFont val="Arial Narrow"/>
        <color rgb="FF222222"/>
        <sz val="10.0"/>
      </rPr>
      <t>, </t>
    </r>
    <r>
      <rPr>
        <rFont val="Arial Narrow"/>
        <i/>
        <color rgb="FF222222"/>
        <sz val="10.0"/>
      </rPr>
      <t>25</t>
    </r>
    <r>
      <rPr>
        <rFont val="Arial Narrow"/>
        <color rgb="FF222222"/>
        <sz val="10.0"/>
      </rPr>
      <t>, 83.</t>
    </r>
  </si>
  <si>
    <t>https://heinonline.org/hol-cgi-bin/get_pdf.cgi?handle=hein.journals/rescito25&amp;section=11</t>
  </si>
  <si>
    <r>
      <rPr>
        <rFont val="Arial Narrow"/>
        <color rgb="FF222222"/>
        <sz val="10.0"/>
      </rPr>
      <t>Bîltac, O. (2023). Responsabilitatea socială corporativă și crearea valorii în România. </t>
    </r>
    <r>
      <rPr>
        <rFont val="Arial Narrow"/>
        <i/>
        <color rgb="FF222222"/>
        <sz val="10.0"/>
      </rPr>
      <t>Revista de Studii Financiare</t>
    </r>
    <r>
      <rPr>
        <rFont val="Arial Narrow"/>
        <color rgb="FF222222"/>
        <sz val="10.0"/>
      </rPr>
      <t>, </t>
    </r>
    <r>
      <rPr>
        <rFont val="Arial Narrow"/>
        <i/>
        <color rgb="FF222222"/>
        <sz val="10.0"/>
      </rPr>
      <t>8</t>
    </r>
    <r>
      <rPr>
        <rFont val="Arial Narrow"/>
        <color rgb="FF222222"/>
        <sz val="10.0"/>
      </rPr>
      <t>(Special), 23-44.</t>
    </r>
  </si>
  <si>
    <t>https://www.ceeol.com/search/article-detail?id=1168120</t>
  </si>
  <si>
    <r>
      <rPr>
        <rFont val="Arial Narrow"/>
        <color theme="1"/>
        <sz val="10.0"/>
      </rPr>
      <t>(2016). Solving Strategic Paradoxes through Organizational Ambidexterity-A Foray into the Literature. </t>
    </r>
    <r>
      <rPr>
        <rFont val="Arial Narrow"/>
        <i/>
        <color theme="1"/>
        <sz val="10.0"/>
      </rPr>
      <t>Studies in Business and Economics</t>
    </r>
    <r>
      <rPr>
        <rFont val="Arial Narrow"/>
        <color theme="1"/>
        <sz val="10.0"/>
      </rPr>
      <t>, </t>
    </r>
    <r>
      <rPr>
        <rFont val="Arial Narrow"/>
        <i/>
        <color theme="1"/>
        <sz val="10.0"/>
      </rPr>
      <t>11</t>
    </r>
    <r>
      <rPr>
        <rFont val="Arial Narrow"/>
        <color theme="1"/>
        <sz val="10.0"/>
      </rPr>
      <t>(2), 97-103.</t>
    </r>
  </si>
  <si>
    <t>Mohammed Hayder Alshalal (2023). The Role Of Strategic Partnerships In Enhancing Organizational Ambidexterity And Its Reflection In Core Competence A Survey Study At The University Of Mosul</t>
  </si>
  <si>
    <t>https://www.researchgate.net/publication/373926178_The_Role_Of_Strategic_Partnerships_In_Enhancing_Organizational_Ambidexterity_And_Its_Reflection_In_Core_Competence_A_Survey_Study_At_The_University_Of_Mosul_dwr_alshrakat_alastratyjyt_fy_tzyz_albrat_a</t>
  </si>
  <si>
    <r>
      <rPr>
        <rFont val="Arial Narrow"/>
        <color rgb="FF222222"/>
        <sz val="10.0"/>
      </rPr>
      <t>(2016). Solving Strategic Paradoxes through Organizational Ambidexterity-A Foray into the Literature. </t>
    </r>
    <r>
      <rPr>
        <rFont val="Arial Narrow"/>
        <i/>
        <color rgb="FF222222"/>
        <sz val="10.0"/>
      </rPr>
      <t>Studies in Business and Economics</t>
    </r>
    <r>
      <rPr>
        <rFont val="Arial Narrow"/>
        <color rgb="FF222222"/>
        <sz val="10.0"/>
      </rPr>
      <t>, </t>
    </r>
    <r>
      <rPr>
        <rFont val="Arial Narrow"/>
        <i/>
        <color rgb="FF222222"/>
        <sz val="10.0"/>
      </rPr>
      <t>11</t>
    </r>
    <r>
      <rPr>
        <rFont val="Arial Narrow"/>
        <color rgb="FF222222"/>
        <sz val="10.0"/>
      </rPr>
      <t>(2), 97-103.</t>
    </r>
  </si>
  <si>
    <t>Shokur, M., Abdullsattar, N. (2023). The Role of Conscious leadership in Enhancing Strategic Ambidexterity. Journal of Business Economics for Applied Research.</t>
  </si>
  <si>
    <t>https://www.researchgate.net/publication/377702978_dwr_alqyadt_alwayt_fy_tzyz_albrat_alastratyjyt_drast_asttlayt_lara_ynt_mn_alqyadat_alakadymyt_fy_jamt_krkwk</t>
  </si>
  <si>
    <r>
      <rPr>
        <rFont val="Arial Narrow"/>
        <color rgb="FF222222"/>
        <sz val="10.0"/>
      </rPr>
      <t>(2016). Solving Strategic Paradoxes through Organizational Ambidexterity-A Foray into the Literature. </t>
    </r>
    <r>
      <rPr>
        <rFont val="Arial Narrow"/>
        <i/>
        <color rgb="FF222222"/>
        <sz val="10.0"/>
      </rPr>
      <t>Studies in Business and Economics</t>
    </r>
    <r>
      <rPr>
        <rFont val="Arial Narrow"/>
        <color rgb="FF222222"/>
        <sz val="10.0"/>
      </rPr>
      <t>, </t>
    </r>
    <r>
      <rPr>
        <rFont val="Arial Narrow"/>
        <i/>
        <color rgb="FF222222"/>
        <sz val="10.0"/>
      </rPr>
      <t>11</t>
    </r>
    <r>
      <rPr>
        <rFont val="Arial Narrow"/>
        <color rgb="FF222222"/>
        <sz val="10.0"/>
      </rPr>
      <t>(2), 97-103.</t>
    </r>
  </si>
  <si>
    <r>
      <rPr>
        <rFont val="Arial Narrow"/>
        <color rgb="FF222222"/>
        <sz val="10.0"/>
      </rPr>
      <t>Shokur, M., Abdullsattar, N. (2023). The Role of cognitive-consciousness in Enhancing Strategic Ambidexterity/An Exploratory Study For The Sample Opinions Of Academic Leaders in Kirkuk University. </t>
    </r>
    <r>
      <rPr>
        <rFont val="Arial Narrow"/>
        <i/>
        <color rgb="FF222222"/>
        <sz val="10.0"/>
      </rPr>
      <t>Warith Scientific Journal</t>
    </r>
    <r>
      <rPr>
        <rFont val="Arial Narrow"/>
        <color rgb="FF222222"/>
        <sz val="10.0"/>
      </rPr>
      <t>, </t>
    </r>
    <r>
      <rPr>
        <rFont val="Arial Narrow"/>
        <i/>
        <color rgb="FF222222"/>
        <sz val="10.0"/>
      </rPr>
      <t>5</t>
    </r>
    <r>
      <rPr>
        <rFont val="Arial Narrow"/>
        <color rgb="FF222222"/>
        <sz val="10.0"/>
      </rPr>
      <t>(15).</t>
    </r>
  </si>
  <si>
    <t>https://www.researchgate.net/publication/377716392_The_Role_of_cognitive-consciousness_in_Enhancing_Strategic_Ambidexterity_An_Exploratory_Study_For_The_Sample_Opinions_Of_Academic_Leaders_in_Kirkuk_University</t>
  </si>
  <si>
    <r>
      <rPr>
        <rFont val="Arial Narrow"/>
        <color rgb="FF222222"/>
        <sz val="10.0"/>
      </rPr>
      <t>(2015). Wealth, competitiveness, and intellectual capital–sources for economic development. </t>
    </r>
    <r>
      <rPr>
        <rFont val="Arial Narrow"/>
        <i/>
        <color rgb="FF222222"/>
        <sz val="10.0"/>
      </rPr>
      <t>Procedia Economics and Finance</t>
    </r>
    <r>
      <rPr>
        <rFont val="Arial Narrow"/>
        <color rgb="FF222222"/>
        <sz val="10.0"/>
      </rPr>
      <t>, </t>
    </r>
    <r>
      <rPr>
        <rFont val="Arial Narrow"/>
        <i/>
        <color rgb="FF222222"/>
        <sz val="10.0"/>
      </rPr>
      <t>27</t>
    </r>
    <r>
      <rPr>
        <rFont val="Arial Narrow"/>
        <color rgb="FF222222"/>
        <sz val="10.0"/>
      </rPr>
      <t>, 556-566.</t>
    </r>
  </si>
  <si>
    <r>
      <rPr>
        <rFont val="Arial Narrow"/>
        <color rgb="FF222222"/>
        <sz val="10.0"/>
      </rPr>
      <t>Катульский, Е. Д., &amp; Иванов, А. А. (2023). Человеческий капитал в IT-индустрии, экономическая безопасность и технологический суверенитет. </t>
    </r>
    <r>
      <rPr>
        <rFont val="Arial Narrow"/>
        <i/>
        <color rgb="FF222222"/>
        <sz val="10.0"/>
      </rPr>
      <t>Социально-трудовые исследования</t>
    </r>
    <r>
      <rPr>
        <rFont val="Arial Narrow"/>
        <color rgb="FF222222"/>
        <sz val="10.0"/>
      </rPr>
      <t>, (3 (52)), 130-137.</t>
    </r>
  </si>
  <si>
    <t>https://cyberleninka.ru/article/n/chelovecheskiy-kapital-v-it-industrii-ekonomicheskaya-bezopasnost-i-tehnologicheskiy-suverenitet</t>
  </si>
  <si>
    <r>
      <rPr>
        <rFont val="Arial Narrow"/>
        <color rgb="FF222222"/>
        <sz val="10.0"/>
      </rPr>
      <t>(2015). Wealth, competitiveness, and intellectual capital–sources for economic development. </t>
    </r>
    <r>
      <rPr>
        <rFont val="Arial Narrow"/>
        <i/>
        <color rgb="FF222222"/>
        <sz val="10.0"/>
      </rPr>
      <t>Procedia Economics and Finance</t>
    </r>
    <r>
      <rPr>
        <rFont val="Arial Narrow"/>
        <color rgb="FF222222"/>
        <sz val="10.0"/>
      </rPr>
      <t>, </t>
    </r>
    <r>
      <rPr>
        <rFont val="Arial Narrow"/>
        <i/>
        <color rgb="FF222222"/>
        <sz val="10.0"/>
      </rPr>
      <t>27</t>
    </r>
    <r>
      <rPr>
        <rFont val="Arial Narrow"/>
        <color rgb="FF222222"/>
        <sz val="10.0"/>
      </rPr>
      <t>, 556-566.</t>
    </r>
  </si>
  <si>
    <r>
      <rPr>
        <rFont val="Arial Narrow"/>
        <color rgb="FF222222"/>
        <sz val="10.0"/>
      </rPr>
      <t>Țîmbalari, C. (2023). </t>
    </r>
    <r>
      <rPr>
        <rFont val="Arial Narrow"/>
        <i/>
        <color rgb="FF222222"/>
        <sz val="10.0"/>
      </rPr>
      <t>Impactul culturii asupra competitivității–Abordare managerială multinivel</t>
    </r>
    <r>
      <rPr>
        <rFont val="Arial Narrow"/>
        <color rgb="FF222222"/>
        <sz val="10.0"/>
      </rPr>
      <t> (Doctoral dissertation).</t>
    </r>
  </si>
  <si>
    <r>
      <rPr>
        <rFont val="Arial Narrow"/>
        <color rgb="FF222222"/>
        <sz val="10.0"/>
      </rPr>
      <t>(2015). Wealth, competitiveness, and intellectual capital–sources for economic development. </t>
    </r>
    <r>
      <rPr>
        <rFont val="Arial Narrow"/>
        <i/>
        <color rgb="FF222222"/>
        <sz val="10.0"/>
      </rPr>
      <t>Procedia Economics and Finance</t>
    </r>
    <r>
      <rPr>
        <rFont val="Arial Narrow"/>
        <color rgb="FF222222"/>
        <sz val="10.0"/>
      </rPr>
      <t>, </t>
    </r>
    <r>
      <rPr>
        <rFont val="Arial Narrow"/>
        <i/>
        <color rgb="FF222222"/>
        <sz val="10.0"/>
      </rPr>
      <t>27</t>
    </r>
    <r>
      <rPr>
        <rFont val="Arial Narrow"/>
        <color rgb="FF222222"/>
        <sz val="10.0"/>
      </rPr>
      <t>, 556-566.</t>
    </r>
  </si>
  <si>
    <r>
      <rPr>
        <rFont val="Arial Narrow"/>
        <color rgb="FF222222"/>
        <sz val="10.0"/>
      </rPr>
      <t>Shahabadi, A., Heidari, Z., &amp; Tavassoli Nia, A. (2023). The Effect of Innovation Indicators on Wealth Selected Science-Producing Countries. </t>
    </r>
    <r>
      <rPr>
        <rFont val="Arial Narrow"/>
        <i/>
        <color rgb="FF222222"/>
        <sz val="10.0"/>
      </rPr>
      <t>Innovation Management in Defensive Organizations</t>
    </r>
    <r>
      <rPr>
        <rFont val="Arial Narrow"/>
        <color rgb="FF222222"/>
        <sz val="10.0"/>
      </rPr>
      <t>, </t>
    </r>
    <r>
      <rPr>
        <rFont val="Arial Narrow"/>
        <i/>
        <color rgb="FF222222"/>
        <sz val="10.0"/>
      </rPr>
      <t>6</t>
    </r>
    <r>
      <rPr>
        <rFont val="Arial Narrow"/>
        <color rgb="FF222222"/>
        <sz val="10.0"/>
      </rPr>
      <t>(2), 91-116.</t>
    </r>
  </si>
  <si>
    <t>https://www.qjimdo.ir/&amp;url=http:/www.qjimdo.ir/article_170035.html?lang=en</t>
  </si>
  <si>
    <t>SIS</t>
  </si>
  <si>
    <r>
      <rPr>
        <rFont val="Arial Narrow"/>
        <color rgb="FF222222"/>
        <sz val="10.0"/>
      </rPr>
      <t>(2015). Wealth, competitiveness, and intellectual capital–sources for economic development. </t>
    </r>
    <r>
      <rPr>
        <rFont val="Arial Narrow"/>
        <i/>
        <color rgb="FF222222"/>
        <sz val="10.0"/>
      </rPr>
      <t>Procedia Economics and Finance</t>
    </r>
    <r>
      <rPr>
        <rFont val="Arial Narrow"/>
        <color rgb="FF222222"/>
        <sz val="10.0"/>
      </rPr>
      <t>, </t>
    </r>
    <r>
      <rPr>
        <rFont val="Arial Narrow"/>
        <i/>
        <color rgb="FF222222"/>
        <sz val="10.0"/>
      </rPr>
      <t>27</t>
    </r>
    <r>
      <rPr>
        <rFont val="Arial Narrow"/>
        <color rgb="FF222222"/>
        <sz val="10.0"/>
      </rPr>
      <t>, 556-566.</t>
    </r>
  </si>
  <si>
    <r>
      <rPr>
        <rFont val="Arial Narrow"/>
        <color rgb="FF222222"/>
        <sz val="10.0"/>
      </rPr>
      <t>Sojoodi, S., Asadian, A., &amp; Saeid, M. (2023). Investment Priorities in the Industrial Sector of East Azerbaijan Province with a view to Sustainable Development: Application of Multi-Criteria Decision-Making Models. </t>
    </r>
    <r>
      <rPr>
        <rFont val="Arial Narrow"/>
        <i/>
        <color rgb="FF222222"/>
        <sz val="10.0"/>
      </rPr>
      <t>Program and Development Research</t>
    </r>
    <r>
      <rPr>
        <rFont val="Arial Narrow"/>
        <color rgb="FF222222"/>
        <sz val="10.0"/>
      </rPr>
      <t>, </t>
    </r>
    <r>
      <rPr>
        <rFont val="Arial Narrow"/>
        <i/>
        <color rgb="FF222222"/>
        <sz val="10.0"/>
      </rPr>
      <t>4</t>
    </r>
    <r>
      <rPr>
        <rFont val="Arial Narrow"/>
        <color rgb="FF222222"/>
        <sz val="10.0"/>
      </rPr>
      <t>(2), 57-101.</t>
    </r>
  </si>
  <si>
    <t>https://www.journaldfrc.ir/article_179527_en.html?lang=en</t>
  </si>
  <si>
    <r>
      <rPr>
        <rFont val="Arial Narrow"/>
        <color rgb="FF222222"/>
        <sz val="10.0"/>
      </rPr>
      <t>(2015). Wealth, competitiveness, and intellectual capital–sources for economic development. </t>
    </r>
    <r>
      <rPr>
        <rFont val="Arial Narrow"/>
        <i/>
        <color rgb="FF222222"/>
        <sz val="10.0"/>
      </rPr>
      <t>Procedia Economics and Finance</t>
    </r>
    <r>
      <rPr>
        <rFont val="Arial Narrow"/>
        <color rgb="FF222222"/>
        <sz val="10.0"/>
      </rPr>
      <t>, </t>
    </r>
    <r>
      <rPr>
        <rFont val="Arial Narrow"/>
        <i/>
        <color rgb="FF222222"/>
        <sz val="10.0"/>
      </rPr>
      <t>27</t>
    </r>
    <r>
      <rPr>
        <rFont val="Arial Narrow"/>
        <color rgb="FF222222"/>
        <sz val="10.0"/>
      </rPr>
      <t>, 556-566.</t>
    </r>
  </si>
  <si>
    <t>Saad Ahmed Muhammad Darwish, Y., Mahmoud Abdel-Aleem, M., &amp; Muhammad. (2023). The impact of small enterprise financing sources on supporting and enhancing their competitive capabilities: a field study. Scientific Journal of Business and Environmental Studies, 14(2), 736-800 (سعد أحمد محمد درويش, ي., محمــــود عبـد العليــــم, م., &amp; محمـــد. (2023). أثر مصادر تمويل المشروعات الصغيرة على دعم وتعزيز قدراتها التنافسية: دراسة ميدانية. المجلة العلمية للدراسات التجارية والبيئية, 14(2), 736-800.‎)</t>
  </si>
  <si>
    <t>https://journals.ekb.eg/article_304477_9e6dd076870c7d62f4bd68a889525f08.pdf</t>
  </si>
  <si>
    <r>
      <rPr>
        <rFont val="Arial Narrow"/>
        <color rgb="FF222222"/>
        <sz val="10.0"/>
      </rPr>
      <t>(2014). ARGUMENTS FOR CSR-BASED SUSTAINABLE COMPETITIVENESS OF MULTINATIONALS IN EMERGING MARKETS (PART I). </t>
    </r>
    <r>
      <rPr>
        <rFont val="Arial Narrow"/>
        <i/>
        <color rgb="FF222222"/>
        <sz val="10.0"/>
      </rPr>
      <t>Studies in Business &amp; Economics</t>
    </r>
    <r>
      <rPr>
        <rFont val="Arial Narrow"/>
        <color rgb="FF222222"/>
        <sz val="10.0"/>
      </rPr>
      <t>, </t>
    </r>
    <r>
      <rPr>
        <rFont val="Arial Narrow"/>
        <i/>
        <color rgb="FF222222"/>
        <sz val="10.0"/>
      </rPr>
      <t>9</t>
    </r>
    <r>
      <rPr>
        <rFont val="Arial Narrow"/>
        <color rgb="FF222222"/>
        <sz val="10.0"/>
      </rPr>
      <t>(3).</t>
    </r>
  </si>
  <si>
    <r>
      <rPr>
        <rFont val="Arial Narrow"/>
        <color rgb="FF222222"/>
        <sz val="10.0"/>
      </rPr>
      <t>Брљак, З. (2023). Концепт унапређења конкурентности малих произвођача хране и пића у Републици Србији. </t>
    </r>
    <r>
      <rPr>
        <rFont val="Arial Narrow"/>
        <i/>
        <color rgb="FF222222"/>
        <sz val="10.0"/>
      </rPr>
      <t>Универзитет Едуконс</t>
    </r>
    <r>
      <rPr>
        <rFont val="Arial Narrow"/>
        <color rgb="FF222222"/>
        <sz val="10.0"/>
      </rPr>
      <t>.</t>
    </r>
  </si>
  <si>
    <t>https://nardus.mpn.gov.rs/handle/123456789/22009</t>
  </si>
  <si>
    <r>
      <rPr>
        <rFont val="Arial Narrow"/>
        <color theme="1"/>
        <sz val="10.0"/>
      </rPr>
      <t>Boza, S., Núñez-Mejía, A., &amp; Mora, M. (2023). Rethinking the international competitiveness of olive oil in Spain and Chile: governance of sustainable practices. </t>
    </r>
    <r>
      <rPr>
        <rFont val="Arial Narrow"/>
        <i/>
        <color theme="1"/>
        <sz val="10.0"/>
      </rPr>
      <t>International Food and Agribusiness Management Review</t>
    </r>
    <r>
      <rPr>
        <rFont val="Arial Narrow"/>
        <color theme="1"/>
        <sz val="10.0"/>
      </rPr>
      <t>, </t>
    </r>
    <r>
      <rPr>
        <rFont val="Arial Narrow"/>
        <i/>
        <color theme="1"/>
        <sz val="10.0"/>
      </rPr>
      <t>1</t>
    </r>
    <r>
      <rPr>
        <rFont val="Arial Narrow"/>
        <color theme="1"/>
        <sz val="10.0"/>
      </rPr>
      <t>(aop), 1-20.</t>
    </r>
  </si>
  <si>
    <t>https://brill.com/view/journals/ifam/27/1/article-p56_4.xml</t>
  </si>
  <si>
    <r>
      <rPr>
        <rFont val="Arial Narrow"/>
        <color rgb="FF222222"/>
        <sz val="10.0"/>
      </rPr>
      <t>Elgammal, N. E. M. (2023). The Impact of Awareness Kiosks (Ethics Kiosks) on Achieving Sustainable Development in Egyptian Society. </t>
    </r>
    <r>
      <rPr>
        <rFont val="Arial Narrow"/>
        <i/>
        <color rgb="FF222222"/>
        <sz val="10.0"/>
      </rPr>
      <t>Journal of Sustainable Development</t>
    </r>
    <r>
      <rPr>
        <rFont val="Arial Narrow"/>
        <color rgb="FF222222"/>
        <sz val="10.0"/>
      </rPr>
      <t>, </t>
    </r>
    <r>
      <rPr>
        <rFont val="Arial Narrow"/>
        <i/>
        <color rgb="FF222222"/>
        <sz val="10.0"/>
      </rPr>
      <t>16</t>
    </r>
    <r>
      <rPr>
        <rFont val="Arial Narrow"/>
        <color rgb="FF222222"/>
        <sz val="10.0"/>
      </rPr>
      <t>(3), 1-18.</t>
    </r>
  </si>
  <si>
    <t>https://pdfs.semanticscholar.org/30ff/f500f259e83e23996c858dc31b1ded37e959.pdf</t>
  </si>
  <si>
    <r>
      <rPr>
        <rFont val="Arial Narrow"/>
        <color rgb="FF222222"/>
        <sz val="10.0"/>
      </rPr>
      <t>Işık, F. (2023). OECD Ülkelerinin Rekabet Performansının Entropi Tabanlı GİA Yöntemiyle Değerlendirilmesi. </t>
    </r>
    <r>
      <rPr>
        <rFont val="Arial Narrow"/>
        <i/>
        <color rgb="FF222222"/>
        <sz val="10.0"/>
      </rPr>
      <t>Uluslararası Yönetim Akademisi Dergisi</t>
    </r>
    <r>
      <rPr>
        <rFont val="Arial Narrow"/>
        <color rgb="FF222222"/>
        <sz val="10.0"/>
      </rPr>
      <t>, </t>
    </r>
    <r>
      <rPr>
        <rFont val="Arial Narrow"/>
        <i/>
        <color rgb="FF222222"/>
        <sz val="10.0"/>
      </rPr>
      <t>6</t>
    </r>
    <r>
      <rPr>
        <rFont val="Arial Narrow"/>
        <color rgb="FF222222"/>
        <sz val="10.0"/>
      </rPr>
      <t>(4), 1214-1230.</t>
    </r>
  </si>
  <si>
    <t>https://dergipark.org.tr/en/pub/mana/article/1343883</t>
  </si>
  <si>
    <t>Hashimova, A. (2023). Socio-economic nature of transport system and stages of formation of modern transport system in the republic of Azerbaijan. Conference: 6th İnternational African Conference On Current Studies February 10-11 / Tripoli-LİVİYA ISBN - 978-625-8254-13-6At: LİBYA/ TRİPOLİ</t>
  </si>
  <si>
    <t>https://www.researchgate.net/publication/369173902_Socio-economic_nature_of_transport_system_and_stages_of_formation_of_modern_transport_system_in_the_republic_of_Azerbaijan</t>
  </si>
  <si>
    <t>Hashimova, A. (2023). Analysis and evaluation of the current situation of the non-oil sector of the regions in the republic of Azerbaijan. Conference: 6th İnternational African Conference On Current Studies February 10-11 / Tripoli-LİVİYA ISBN - 978-625-8254-13-6At: LİBYA/ TRİPOLİ</t>
  </si>
  <si>
    <r>
      <rPr>
        <rFont val="Arial Narrow"/>
        <color rgb="FF222222"/>
        <sz val="10.0"/>
      </rPr>
      <t>(2013). THROUGH CORPORATE SOCIAL RESPONSIBILITY TO GLOBAL COMPETITIVENESS FOR SUSTAINABLE DEVELOPMENT. </t>
    </r>
    <r>
      <rPr>
        <rFont val="Arial Narrow"/>
        <i/>
        <color rgb="FF222222"/>
        <sz val="10.0"/>
      </rPr>
      <t>Studies in Business &amp; Economics</t>
    </r>
    <r>
      <rPr>
        <rFont val="Arial Narrow"/>
        <color rgb="FF222222"/>
        <sz val="10.0"/>
      </rPr>
      <t>, </t>
    </r>
    <r>
      <rPr>
        <rFont val="Arial Narrow"/>
        <i/>
        <color rgb="FF222222"/>
        <sz val="10.0"/>
      </rPr>
      <t>8</t>
    </r>
    <r>
      <rPr>
        <rFont val="Arial Narrow"/>
        <color rgb="FF222222"/>
        <sz val="10.0"/>
      </rPr>
      <t>(1).</t>
    </r>
  </si>
  <si>
    <r>
      <rPr>
        <rFont val="Arial Narrow"/>
        <color rgb="FF222222"/>
        <sz val="10.0"/>
      </rPr>
      <t>Țîmbalari, C. (2023). </t>
    </r>
    <r>
      <rPr>
        <rFont val="Arial Narrow"/>
        <i/>
        <color rgb="FF222222"/>
        <sz val="10.0"/>
      </rPr>
      <t>Impactul culturii asupra competitivității–Abordare managerială multinivel</t>
    </r>
    <r>
      <rPr>
        <rFont val="Arial Narrow"/>
        <color rgb="FF222222"/>
        <sz val="10.0"/>
      </rPr>
      <t> (Doctoral dissertation).</t>
    </r>
  </si>
  <si>
    <r>
      <rPr>
        <rFont val="Arial Narrow"/>
        <color rgb="FF222222"/>
        <sz val="10.0"/>
      </rPr>
      <t>(2013). Financial Risks–A Case Study for Automotive Industry. </t>
    </r>
    <r>
      <rPr>
        <rFont val="Arial Narrow"/>
        <i/>
        <color rgb="FF222222"/>
        <sz val="10.0"/>
      </rPr>
      <t>Studies in Business &amp; Economics</t>
    </r>
    <r>
      <rPr>
        <rFont val="Arial Narrow"/>
        <color rgb="FF222222"/>
        <sz val="10.0"/>
      </rPr>
      <t>, </t>
    </r>
    <r>
      <rPr>
        <rFont val="Arial Narrow"/>
        <i/>
        <color rgb="FF222222"/>
        <sz val="10.0"/>
      </rPr>
      <t>8</t>
    </r>
    <r>
      <rPr>
        <rFont val="Arial Narrow"/>
        <color rgb="FF222222"/>
        <sz val="10.0"/>
      </rPr>
      <t>, 50-55.</t>
    </r>
  </si>
  <si>
    <r>
      <rPr>
        <rFont val="Arial Narrow"/>
        <color rgb="FF222222"/>
        <sz val="10.0"/>
      </rPr>
      <t>Calvo, Á. (2023). Telecommunications in the Midst of Two Crises: 2008-2020. </t>
    </r>
    <r>
      <rPr>
        <rFont val="Arial Narrow"/>
        <i/>
        <color rgb="FF222222"/>
        <sz val="10.0"/>
      </rPr>
      <t>International Journal of Business and Economics Research</t>
    </r>
    <r>
      <rPr>
        <rFont val="Arial Narrow"/>
        <color rgb="FF222222"/>
        <sz val="10.0"/>
      </rPr>
      <t>, </t>
    </r>
    <r>
      <rPr>
        <rFont val="Arial Narrow"/>
        <i/>
        <color rgb="FF222222"/>
        <sz val="10.0"/>
      </rPr>
      <t>12</t>
    </r>
    <r>
      <rPr>
        <rFont val="Arial Narrow"/>
        <color rgb="FF222222"/>
        <sz val="10.0"/>
      </rPr>
      <t>(6), 185-196.</t>
    </r>
  </si>
  <si>
    <t>http://www.ijberj.org/article/10.11648/j.ijber.20231206.13</t>
  </si>
  <si>
    <r>
      <rPr>
        <rFont val="Arial Narrow"/>
        <color rgb="FF222222"/>
        <sz val="10.0"/>
      </rPr>
      <t>(2011). Culture and national competitiveness. </t>
    </r>
    <r>
      <rPr>
        <rFont val="Arial Narrow"/>
        <i/>
        <color rgb="FF222222"/>
        <sz val="10.0"/>
      </rPr>
      <t>African Journal of Business Management</t>
    </r>
    <r>
      <rPr>
        <rFont val="Arial Narrow"/>
        <color rgb="FF222222"/>
        <sz val="10.0"/>
      </rPr>
      <t>, </t>
    </r>
    <r>
      <rPr>
        <rFont val="Arial Narrow"/>
        <i/>
        <color rgb="FF222222"/>
        <sz val="10.0"/>
      </rPr>
      <t>5</t>
    </r>
    <r>
      <rPr>
        <rFont val="Arial Narrow"/>
        <color rgb="FF222222"/>
        <sz val="10.0"/>
      </rPr>
      <t>(8), 3056.</t>
    </r>
  </si>
  <si>
    <r>
      <rPr>
        <rFont val="Arial Narrow"/>
        <color rgb="FF222222"/>
        <sz val="10.0"/>
      </rPr>
      <t>Țîmbalari, C. (2023). </t>
    </r>
    <r>
      <rPr>
        <rFont val="Arial Narrow"/>
        <i/>
        <color rgb="FF222222"/>
        <sz val="10.0"/>
      </rPr>
      <t>Impactul culturii asupra competitivității–Abordare managerială multinivel</t>
    </r>
    <r>
      <rPr>
        <rFont val="Arial Narrow"/>
        <color rgb="FF222222"/>
        <sz val="10.0"/>
      </rPr>
      <t> (Doctoral dissertation).</t>
    </r>
  </si>
  <si>
    <r>
      <rPr>
        <rFont val="Arial Narrow"/>
        <color rgb="FF222222"/>
        <sz val="10.0"/>
      </rPr>
      <t>2011). A Du Pont analysis of the 20 most profitable companies in the world. </t>
    </r>
    <r>
      <rPr>
        <rFont val="Arial Narrow"/>
        <i/>
        <color rgb="FF222222"/>
        <sz val="10.0"/>
      </rPr>
      <t>Group</t>
    </r>
    <r>
      <rPr>
        <rFont val="Arial Narrow"/>
        <color rgb="FF222222"/>
        <sz val="10.0"/>
      </rPr>
      <t>, </t>
    </r>
    <r>
      <rPr>
        <rFont val="Arial Narrow"/>
        <i/>
        <color rgb="FF222222"/>
        <sz val="10.0"/>
      </rPr>
      <t>13</t>
    </r>
    <r>
      <rPr>
        <rFont val="Arial Narrow"/>
        <color rgb="FF222222"/>
        <sz val="10.0"/>
      </rPr>
      <t>(1.58), 18-93.</t>
    </r>
  </si>
  <si>
    <r>
      <rPr>
        <rFont val="Arial Narrow"/>
        <color rgb="FF222222"/>
        <sz val="10.0"/>
      </rPr>
      <t>Olufemi, G. O., &amp; Agbo, I. S. (2023). Corporate Governance Committees and Financial Performance: An Empirical Study of Healthcare Companies in Nigeria. </t>
    </r>
    <r>
      <rPr>
        <rFont val="Arial Narrow"/>
        <i/>
        <color rgb="FF222222"/>
        <sz val="10.0"/>
      </rPr>
      <t>Corporate Governance</t>
    </r>
    <r>
      <rPr>
        <rFont val="Arial Narrow"/>
        <color rgb="FF222222"/>
        <sz val="10.0"/>
      </rPr>
      <t>, </t>
    </r>
    <r>
      <rPr>
        <rFont val="Arial Narrow"/>
        <i/>
        <color rgb="FF222222"/>
        <sz val="10.0"/>
      </rPr>
      <t>7</t>
    </r>
    <r>
      <rPr>
        <rFont val="Arial Narrow"/>
        <color rgb="FF222222"/>
        <sz val="10.0"/>
      </rPr>
      <t>(2).</t>
    </r>
  </si>
  <si>
    <t>https://www.researchgate.net/profile/Olufemi-Gina/publication/377296562_Corporate_Governance_Committees_and_Financial_Performance_An_Empirical_Study_of_Healthcare_Companies_in_Nigeria_of_the_Creative_Commons_Attribution_License_CC_BY_40/links/659ea436c77ed940476dbbf9/Corporate-Governance-Committees-and-Financial-Performance-An-Empirical-Study-of-Healthcare-Companies-in-Nigeria-of-the-Creative-Commons-Attribution-License-CC-BY-40.pdf</t>
  </si>
  <si>
    <r>
      <rPr>
        <rFont val="Arial Narrow"/>
        <color rgb="FF222222"/>
        <sz val="10.0"/>
      </rPr>
      <t>2011). A Du Pont analysis of the 20 most profitable companies in the world. </t>
    </r>
    <r>
      <rPr>
        <rFont val="Arial Narrow"/>
        <i/>
        <color rgb="FF222222"/>
        <sz val="10.0"/>
      </rPr>
      <t>Group</t>
    </r>
    <r>
      <rPr>
        <rFont val="Arial Narrow"/>
        <color rgb="FF222222"/>
        <sz val="10.0"/>
      </rPr>
      <t>, </t>
    </r>
    <r>
      <rPr>
        <rFont val="Arial Narrow"/>
        <i/>
        <color rgb="FF222222"/>
        <sz val="10.0"/>
      </rPr>
      <t>13</t>
    </r>
    <r>
      <rPr>
        <rFont val="Arial Narrow"/>
        <color rgb="FF222222"/>
        <sz val="10.0"/>
      </rPr>
      <t>(1.58), 18-93.</t>
    </r>
  </si>
  <si>
    <t>Unamma, A. N., &amp; Raphael, N. (2023). Effect of Corporate Governance Committees and Financial Performance of Healthcare Companies in Nigeria.</t>
  </si>
  <si>
    <t>https://www.researchgate.net/profile/Unamma-Nkiru/publication/373158616_Effect_of_Corporate_Governance_Committees_and_Financial_Performance_of_Healthcare_Companies_in_Nigeria_of_the_Creative_Commons_Attribution_License_CC_BY_40/links/64dcdc7ead846e2882964a92/Effect-of-Corporate-Governance-Committees-and-Financial-Performance-of-Healthcare-Companies-in-Nigeria-of-the-Creative-Commons-Attribution-License-CC-BY-40.pdf</t>
  </si>
  <si>
    <r>
      <rPr>
        <rFont val="Arial Narrow"/>
        <color rgb="FF222222"/>
        <sz val="10.0"/>
      </rPr>
      <t>2011). A Du Pont analysis of the 20 most profitable companies in the world. </t>
    </r>
    <r>
      <rPr>
        <rFont val="Arial Narrow"/>
        <i/>
        <color rgb="FF222222"/>
        <sz val="10.0"/>
      </rPr>
      <t>Group</t>
    </r>
    <r>
      <rPr>
        <rFont val="Arial Narrow"/>
        <color rgb="FF222222"/>
        <sz val="10.0"/>
      </rPr>
      <t>, </t>
    </r>
    <r>
      <rPr>
        <rFont val="Arial Narrow"/>
        <i/>
        <color rgb="FF222222"/>
        <sz val="10.0"/>
      </rPr>
      <t>13</t>
    </r>
    <r>
      <rPr>
        <rFont val="Arial Narrow"/>
        <color rgb="FF222222"/>
        <sz val="10.0"/>
      </rPr>
      <t>(1.58), 18-93.</t>
    </r>
  </si>
  <si>
    <r>
      <rPr>
        <rFont val="Arial Narrow"/>
        <color rgb="FF222222"/>
        <sz val="10.0"/>
      </rPr>
      <t>Živković, A. (2023). Impact of macroeconomic variables on profitability of selected companies from energy sector. </t>
    </r>
    <r>
      <rPr>
        <rFont val="Arial Narrow"/>
        <i/>
        <color rgb="FF222222"/>
        <sz val="10.0"/>
      </rPr>
      <t>Megatrend revija</t>
    </r>
    <r>
      <rPr>
        <rFont val="Arial Narrow"/>
        <color rgb="FF222222"/>
        <sz val="10.0"/>
      </rPr>
      <t>, </t>
    </r>
    <r>
      <rPr>
        <rFont val="Arial Narrow"/>
        <i/>
        <color rgb="FF222222"/>
        <sz val="10.0"/>
      </rPr>
      <t>20</t>
    </r>
    <r>
      <rPr>
        <rFont val="Arial Narrow"/>
        <color rgb="FF222222"/>
        <sz val="10.0"/>
      </rPr>
      <t>(1), 179-196.</t>
    </r>
  </si>
  <si>
    <t>https://scindeks.ceon.rs/article.aspx?artid=1820-31592301179Q</t>
  </si>
  <si>
    <r>
      <rPr>
        <rFont val="Arial Narrow"/>
        <color rgb="FF222222"/>
        <sz val="10.0"/>
      </rPr>
      <t>2011). A Du Pont analysis of the 20 most profitable companies in the world. </t>
    </r>
    <r>
      <rPr>
        <rFont val="Arial Narrow"/>
        <i/>
        <color rgb="FF222222"/>
        <sz val="10.0"/>
      </rPr>
      <t>Group</t>
    </r>
    <r>
      <rPr>
        <rFont val="Arial Narrow"/>
        <color rgb="FF222222"/>
        <sz val="10.0"/>
      </rPr>
      <t>, </t>
    </r>
    <r>
      <rPr>
        <rFont val="Arial Narrow"/>
        <i/>
        <color rgb="FF222222"/>
        <sz val="10.0"/>
      </rPr>
      <t>13</t>
    </r>
    <r>
      <rPr>
        <rFont val="Arial Narrow"/>
        <color rgb="FF222222"/>
        <sz val="10.0"/>
      </rPr>
      <t>(1.58), 18-93.</t>
    </r>
  </si>
  <si>
    <r>
      <rPr>
        <rFont val="Arial Narrow"/>
        <color rgb="FF222222"/>
        <sz val="10.0"/>
      </rPr>
      <t>Son, C. L. (2023). A Study of 4 Automobile Companies in China through DuPont Analysis. </t>
    </r>
    <r>
      <rPr>
        <rFont val="Arial Narrow"/>
        <i/>
        <color rgb="FF222222"/>
        <sz val="10.0"/>
      </rPr>
      <t>Industrial Engineering and Innovation Management</t>
    </r>
    <r>
      <rPr>
        <rFont val="Arial Narrow"/>
        <color rgb="FF222222"/>
        <sz val="10.0"/>
      </rPr>
      <t>, </t>
    </r>
    <r>
      <rPr>
        <rFont val="Arial Narrow"/>
        <i/>
        <color rgb="FF222222"/>
        <sz val="10.0"/>
      </rPr>
      <t>6</t>
    </r>
    <r>
      <rPr>
        <rFont val="Arial Narrow"/>
        <color rgb="FF222222"/>
        <sz val="10.0"/>
      </rPr>
      <t>(11), 33-38.</t>
    </r>
  </si>
  <si>
    <r>
      <rPr>
        <rFont val="Arial Narrow"/>
        <color rgb="FF222222"/>
        <sz val="10.0"/>
      </rPr>
      <t>(2010). Globalization and the dynamics of competitiveness–a multilevel bibliographical study. </t>
    </r>
    <r>
      <rPr>
        <rFont val="Arial Narrow"/>
        <i/>
        <color rgb="FF222222"/>
        <sz val="10.0"/>
      </rPr>
      <t>Studies in Business and Economics</t>
    </r>
    <r>
      <rPr>
        <rFont val="Arial Narrow"/>
        <color rgb="FF222222"/>
        <sz val="10.0"/>
      </rPr>
      <t>, </t>
    </r>
    <r>
      <rPr>
        <rFont val="Arial Narrow"/>
        <i/>
        <color rgb="FF222222"/>
        <sz val="10.0"/>
      </rPr>
      <t>5</t>
    </r>
    <r>
      <rPr>
        <rFont val="Arial Narrow"/>
        <color rgb="FF222222"/>
        <sz val="10.0"/>
      </rPr>
      <t>(1), 126-138.</t>
    </r>
  </si>
  <si>
    <r>
      <rPr>
        <rFont val="Arial Narrow"/>
        <color rgb="FF222222"/>
        <sz val="10.0"/>
      </rPr>
      <t>Rehman, S. U., &amp; Siddique, S. H. (2023). Effect of Green Brand Packaging on Green Brand Image: Mediating Role of Green Brand Association and Green Brand Advertising in the Context of Green Apparel Brand. </t>
    </r>
    <r>
      <rPr>
        <rFont val="Arial Narrow"/>
        <i/>
        <color rgb="FF222222"/>
        <sz val="10.0"/>
      </rPr>
      <t>Journal of Policy Research</t>
    </r>
    <r>
      <rPr>
        <rFont val="Arial Narrow"/>
        <color rgb="FF222222"/>
        <sz val="10.0"/>
      </rPr>
      <t>, </t>
    </r>
    <r>
      <rPr>
        <rFont val="Arial Narrow"/>
        <i/>
        <color rgb="FF222222"/>
        <sz val="10.0"/>
      </rPr>
      <t>9</t>
    </r>
    <r>
      <rPr>
        <rFont val="Arial Narrow"/>
        <color rgb="FF222222"/>
        <sz val="10.0"/>
      </rPr>
      <t>(3), 196-212.</t>
    </r>
  </si>
  <si>
    <t>https://jprpk.com/index.php/jpr/article/view/416</t>
  </si>
  <si>
    <t>ECON PAPERS</t>
  </si>
  <si>
    <r>
      <rPr>
        <rFont val="Arial Narrow"/>
        <color rgb="FF222222"/>
        <sz val="10.0"/>
      </rPr>
      <t>(2010). Globalization and the dynamics of competitiveness–a multilevel bibliographical study. </t>
    </r>
    <r>
      <rPr>
        <rFont val="Arial Narrow"/>
        <i/>
        <color rgb="FF222222"/>
        <sz val="10.0"/>
      </rPr>
      <t>Studies in Business and Economics</t>
    </r>
    <r>
      <rPr>
        <rFont val="Arial Narrow"/>
        <color rgb="FF222222"/>
        <sz val="10.0"/>
      </rPr>
      <t>, </t>
    </r>
    <r>
      <rPr>
        <rFont val="Arial Narrow"/>
        <i/>
        <color rgb="FF222222"/>
        <sz val="10.0"/>
      </rPr>
      <t>5</t>
    </r>
    <r>
      <rPr>
        <rFont val="Arial Narrow"/>
        <color rgb="FF222222"/>
        <sz val="10.0"/>
      </rPr>
      <t>(1), 126-138.</t>
    </r>
  </si>
  <si>
    <r>
      <rPr>
        <rFont val="Arial Narrow"/>
        <color rgb="FF222222"/>
        <sz val="10.0"/>
      </rPr>
      <t>Kariuki, M. M. (2023). </t>
    </r>
    <r>
      <rPr>
        <rFont val="Arial Narrow"/>
        <i/>
        <color rgb="FF222222"/>
        <sz val="10.0"/>
      </rPr>
      <t>Sustainable Supply Chain Management Practices and Performance of Horticultural Firms in Kenya</t>
    </r>
    <r>
      <rPr>
        <rFont val="Arial Narrow"/>
        <color rgb="FF222222"/>
        <sz val="10.0"/>
      </rPr>
      <t> (Doctoral dissertation, JKUAT-COHRED).</t>
    </r>
  </si>
  <si>
    <t>http://ir.jkuat.ac.ke/handle/123456789/6186</t>
  </si>
  <si>
    <r>
      <rPr>
        <rFont val="Arial Narrow"/>
        <color rgb="FF222222"/>
        <sz val="10.0"/>
      </rPr>
      <t>(2010). Globalization and the dynamics of competitiveness–a multilevel bibliographical study. </t>
    </r>
    <r>
      <rPr>
        <rFont val="Arial Narrow"/>
        <i/>
        <color rgb="FF222222"/>
        <sz val="10.0"/>
      </rPr>
      <t>Studies in Business and Economics</t>
    </r>
    <r>
      <rPr>
        <rFont val="Arial Narrow"/>
        <color rgb="FF222222"/>
        <sz val="10.0"/>
      </rPr>
      <t>, </t>
    </r>
    <r>
      <rPr>
        <rFont val="Arial Narrow"/>
        <i/>
        <color rgb="FF222222"/>
        <sz val="10.0"/>
      </rPr>
      <t>5</t>
    </r>
    <r>
      <rPr>
        <rFont val="Arial Narrow"/>
        <color rgb="FF222222"/>
        <sz val="10.0"/>
      </rPr>
      <t>(1), 126-138.</t>
    </r>
  </si>
  <si>
    <r>
      <rPr>
        <rFont val="Arial Narrow"/>
        <color rgb="FF222222"/>
        <sz val="10.0"/>
      </rPr>
      <t>Țîmbalari, C. (2023). </t>
    </r>
    <r>
      <rPr>
        <rFont val="Arial Narrow"/>
        <i/>
        <color rgb="FF222222"/>
        <sz val="10.0"/>
      </rPr>
      <t>Impactul culturii asupra competitivității–Abordare managerială multinivel</t>
    </r>
    <r>
      <rPr>
        <rFont val="Arial Narrow"/>
        <color rgb="FF222222"/>
        <sz val="10.0"/>
      </rPr>
      <t> (Doctoral dissertation).</t>
    </r>
  </si>
  <si>
    <t>Ogrean, C. (ULBS), Herciu, M. (ULBS), &amp; Belascu, L. (ULBS)</t>
  </si>
  <si>
    <r>
      <rPr>
        <rFont val="Arial Narrow"/>
        <color rgb="FF222222"/>
        <sz val="10.0"/>
      </rPr>
      <t>(2009). Competency-based management and global competencies–challenges for firm strategic management. </t>
    </r>
    <r>
      <rPr>
        <rFont val="Arial Narrow"/>
        <i/>
        <color rgb="FF222222"/>
        <sz val="10.0"/>
      </rPr>
      <t>International Review of Business Research Papers</t>
    </r>
    <r>
      <rPr>
        <rFont val="Arial Narrow"/>
        <color rgb="FF222222"/>
        <sz val="10.0"/>
      </rPr>
      <t>, </t>
    </r>
    <r>
      <rPr>
        <rFont val="Arial Narrow"/>
        <i/>
        <color rgb="FF222222"/>
        <sz val="10.0"/>
      </rPr>
      <t>5</t>
    </r>
    <r>
      <rPr>
        <rFont val="Arial Narrow"/>
        <color rgb="FF222222"/>
        <sz val="10.0"/>
      </rPr>
      <t>(4), 114-122.</t>
    </r>
  </si>
  <si>
    <r>
      <rPr>
        <rFont val="Arial Narrow"/>
        <color rgb="FF222222"/>
        <sz val="10.0"/>
      </rPr>
      <t>Țîmbalari, C. (2023). </t>
    </r>
    <r>
      <rPr>
        <rFont val="Arial Narrow"/>
        <i/>
        <color rgb="FF222222"/>
        <sz val="10.0"/>
      </rPr>
      <t>Impactul culturii asupra competitivității–Abordare managerială multinivel</t>
    </r>
    <r>
      <rPr>
        <rFont val="Arial Narrow"/>
        <color rgb="FF222222"/>
        <sz val="10.0"/>
      </rPr>
      <t> (Doctoral dissertation).</t>
    </r>
  </si>
  <si>
    <r>
      <rPr>
        <rFont val="Arial Narrow"/>
        <color theme="1"/>
        <sz val="10.0"/>
      </rPr>
      <t>(2009). Competency-based management and global competencies–challenges for firm strategic management. </t>
    </r>
    <r>
      <rPr>
        <rFont val="Arial Narrow"/>
        <i/>
        <color theme="1"/>
        <sz val="10.0"/>
      </rPr>
      <t>International Review of Business Research Papers</t>
    </r>
    <r>
      <rPr>
        <rFont val="Arial Narrow"/>
        <color theme="1"/>
        <sz val="10.0"/>
      </rPr>
      <t>, </t>
    </r>
    <r>
      <rPr>
        <rFont val="Arial Narrow"/>
        <i/>
        <color theme="1"/>
        <sz val="10.0"/>
      </rPr>
      <t>5</t>
    </r>
    <r>
      <rPr>
        <rFont val="Arial Narrow"/>
        <color theme="1"/>
        <sz val="10.0"/>
      </rPr>
      <t>(4), 114-122.</t>
    </r>
  </si>
  <si>
    <t>Mohammed Hayder Alshalal. (2023). The Role Of Strategic Partnerships In Enhancing Organizational Ambidexterity And Its Reflection In Core Competence A Survey Study At The University Of Mosul</t>
  </si>
  <si>
    <r>
      <rPr>
        <rFont val="Arial Narrow"/>
        <color rgb="FF222222"/>
        <sz val="10.0"/>
      </rPr>
      <t>(2009). From financial performance for shareholders to global performance for stakeholders. </t>
    </r>
    <r>
      <rPr>
        <rFont val="Arial Narrow"/>
        <i/>
        <color rgb="FF222222"/>
        <sz val="10.0"/>
      </rPr>
      <t>Studies in business and economics</t>
    </r>
    <r>
      <rPr>
        <rFont val="Arial Narrow"/>
        <color rgb="FF222222"/>
        <sz val="10.0"/>
      </rPr>
      <t>.</t>
    </r>
  </si>
  <si>
    <r>
      <rPr>
        <rFont val="Arial Narrow"/>
        <color rgb="FF222222"/>
        <sz val="10.0"/>
      </rPr>
      <t>Heshmat, N., Baradaran Hassan Zadeh, R., &amp; Mottaghi, A. (2023). Investigating the Impact of Six Approaches of Financial, Governantial, and Social Responsibility Comprehensive Model (FGSCM) on Stock Liquidity Using Feedback and Agency Theories. </t>
    </r>
    <r>
      <rPr>
        <rFont val="Arial Narrow"/>
        <i/>
        <color rgb="FF222222"/>
        <sz val="10.0"/>
      </rPr>
      <t>Journal of Management Accounting and Auditing Knowledge</t>
    </r>
    <r>
      <rPr>
        <rFont val="Arial Narrow"/>
        <color rgb="FF222222"/>
        <sz val="10.0"/>
      </rPr>
      <t>, </t>
    </r>
    <r>
      <rPr>
        <rFont val="Arial Narrow"/>
        <i/>
        <color rgb="FF222222"/>
        <sz val="10.0"/>
      </rPr>
      <t>12</t>
    </r>
    <r>
      <rPr>
        <rFont val="Arial Narrow"/>
        <color rgb="FF222222"/>
        <sz val="10.0"/>
      </rPr>
      <t>(46), 473-498.</t>
    </r>
  </si>
  <si>
    <t>SID</t>
  </si>
  <si>
    <r>
      <rPr>
        <rFont val="Arial Narrow"/>
        <color rgb="FF222222"/>
        <sz val="10.0"/>
      </rPr>
      <t>(2008). Interrelations between competitiveness and responsibility at macro and micro level. </t>
    </r>
    <r>
      <rPr>
        <rFont val="Arial Narrow"/>
        <i/>
        <color rgb="FF222222"/>
        <sz val="10.0"/>
      </rPr>
      <t>Management Decision</t>
    </r>
    <r>
      <rPr>
        <rFont val="Arial Narrow"/>
        <color rgb="FF222222"/>
        <sz val="10.0"/>
      </rPr>
      <t>, </t>
    </r>
    <r>
      <rPr>
        <rFont val="Arial Narrow"/>
        <i/>
        <color rgb="FF222222"/>
        <sz val="10.0"/>
      </rPr>
      <t>46</t>
    </r>
    <r>
      <rPr>
        <rFont val="Arial Narrow"/>
        <color rgb="FF222222"/>
        <sz val="10.0"/>
      </rPr>
      <t>(8), 1230-1246.</t>
    </r>
  </si>
  <si>
    <r>
      <rPr>
        <rFont val="Arial Narrow"/>
        <color rgb="FF222222"/>
        <sz val="10.0"/>
      </rPr>
      <t>Shahid, M. N., Malik, A., Azhar, T., &amp; Iqbal, M. S. (2023). “Technology Reshaping the Future of Industry” The Impact of Electronics HRM on Organization Performance with Mediating Role of IT Training, An Extension of Institutional System Theory. </t>
    </r>
    <r>
      <rPr>
        <rFont val="Arial Narrow"/>
        <i/>
        <color rgb="FF222222"/>
        <sz val="10.0"/>
      </rPr>
      <t>Pakistan Journal of Humanities and Social Sciences</t>
    </r>
    <r>
      <rPr>
        <rFont val="Arial Narrow"/>
        <color rgb="FF222222"/>
        <sz val="10.0"/>
      </rPr>
      <t>, </t>
    </r>
    <r>
      <rPr>
        <rFont val="Arial Narrow"/>
        <i/>
        <color rgb="FF222222"/>
        <sz val="10.0"/>
      </rPr>
      <t>11</t>
    </r>
    <r>
      <rPr>
        <rFont val="Arial Narrow"/>
        <color rgb="FF222222"/>
        <sz val="10.0"/>
      </rPr>
      <t>(2), 2751-2761.</t>
    </r>
  </si>
  <si>
    <t>https://www.internationalrasd.org/journals/index.php/pjhss/article/view/1604</t>
  </si>
  <si>
    <r>
      <rPr>
        <rFont val="Arial Narrow"/>
        <color rgb="FF222222"/>
        <sz val="10.0"/>
      </rPr>
      <t>(2008). Interrelations between competitiveness and responsibility at macro and micro level. </t>
    </r>
    <r>
      <rPr>
        <rFont val="Arial Narrow"/>
        <i/>
        <color rgb="FF222222"/>
        <sz val="10.0"/>
      </rPr>
      <t>Management Decision</t>
    </r>
    <r>
      <rPr>
        <rFont val="Arial Narrow"/>
        <color rgb="FF222222"/>
        <sz val="10.0"/>
      </rPr>
      <t>, </t>
    </r>
    <r>
      <rPr>
        <rFont val="Arial Narrow"/>
        <i/>
        <color rgb="FF222222"/>
        <sz val="10.0"/>
      </rPr>
      <t>46</t>
    </r>
    <r>
      <rPr>
        <rFont val="Arial Narrow"/>
        <color rgb="FF222222"/>
        <sz val="10.0"/>
      </rPr>
      <t>(8), 1230-1246.</t>
    </r>
  </si>
  <si>
    <r>
      <rPr>
        <rFont val="Arial Narrow"/>
        <color rgb="FF222222"/>
        <sz val="10.0"/>
      </rPr>
      <t>Țîmbalari, C. (2023). </t>
    </r>
    <r>
      <rPr>
        <rFont val="Arial Narrow"/>
        <i/>
        <color rgb="FF222222"/>
        <sz val="10.0"/>
      </rPr>
      <t>Impactul culturii asupra competitivității–Abordare managerială multinivel</t>
    </r>
    <r>
      <rPr>
        <rFont val="Arial Narrow"/>
        <color rgb="FF222222"/>
        <sz val="10.0"/>
      </rPr>
      <t> (Doctoral dissertation).</t>
    </r>
  </si>
  <si>
    <r>
      <rPr>
        <rFont val="Arial Narrow"/>
        <color rgb="FF222222"/>
        <sz val="10.0"/>
      </rPr>
      <t>(2006). </t>
    </r>
    <r>
      <rPr>
        <rFont val="Arial Narrow"/>
        <i/>
        <color rgb="FF222222"/>
        <sz val="10.0"/>
      </rPr>
      <t>Management strategic</t>
    </r>
    <r>
      <rPr>
        <rFont val="Arial Narrow"/>
        <color rgb="FF222222"/>
        <sz val="10.0"/>
      </rPr>
      <t>. Editura Universităţii Lucian Blaga.</t>
    </r>
  </si>
  <si>
    <t>IONESCU, G. (2023). ANALIZĂ CRITICĂ A PROCESELOR DE PIROLIZĂ ŞI GAZEIFICARE APLICATE FRACŢIILOR DE DEŞEURI CU POTENŢIAL ENERGETIC CRESCUT Teză de doctorat.</t>
  </si>
  <si>
    <t>https://iris.unitn.it/retrieve/fb512780-be6a-438c-b7ae-e6f78e99f293/PhD_Gabriela_Ionescu.pdf</t>
  </si>
  <si>
    <t>OPREANA Alin (ULBS), VINEREAN Simona (ULBS)</t>
  </si>
  <si>
    <t>A New Development in Online Marketing: Introducing Digital Inbound Marketing. Expert Journal of Marketing, 3(1), pp.29-34. 2077</t>
  </si>
  <si>
    <r>
      <rPr>
        <rFont val="Arial Narrow"/>
        <color rgb="FF222222"/>
        <sz val="10.0"/>
      </rPr>
      <t>Khanom, M. T. (2023). Using social media marketing in the digital era: A necessity or a choice. </t>
    </r>
    <r>
      <rPr>
        <rFont val="Arial Narrow"/>
        <i/>
        <color rgb="FF222222"/>
        <sz val="10.0"/>
      </rPr>
      <t>International Journal of Research in Business and Social Science (2147-4478)</t>
    </r>
    <r>
      <rPr>
        <rFont val="Arial Narrow"/>
        <color rgb="FF222222"/>
        <sz val="10.0"/>
      </rPr>
      <t>, </t>
    </r>
    <r>
      <rPr>
        <rFont val="Arial Narrow"/>
        <i/>
        <color rgb="FF222222"/>
        <sz val="10.0"/>
      </rPr>
      <t>12</t>
    </r>
    <r>
      <rPr>
        <rFont val="Arial Narrow"/>
        <color rgb="FF222222"/>
        <sz val="10.0"/>
      </rPr>
      <t>(3), 88-98.</t>
    </r>
  </si>
  <si>
    <t>https://www.ssbfnet.com/ojs/index.php/ijrbs/article/view/2507</t>
  </si>
  <si>
    <t>ProQuest, Google Scholar</t>
  </si>
  <si>
    <t>A New Development in Online Marketing: Introducing Digital Inbound Marketing. Expert Journal of Marketing, 3(1), pp.29-34. 2079</t>
  </si>
  <si>
    <r>
      <rPr>
        <rFont val="Arial Narrow"/>
        <color rgb="FF222222"/>
        <sz val="10.0"/>
      </rPr>
      <t>Montero, A. R., Álvarez, A. C., &amp; Rubio, R. S. (2023). Inbound marketing in the hospitality industry: a systematic review in the last 12 years. </t>
    </r>
    <r>
      <rPr>
        <rFont val="Arial Narrow"/>
        <i/>
        <color rgb="FF222222"/>
        <sz val="10.0"/>
      </rPr>
      <t>Enlightening Tourism. A Pathmaking Journal</t>
    </r>
    <r>
      <rPr>
        <rFont val="Arial Narrow"/>
        <color rgb="FF222222"/>
        <sz val="10.0"/>
      </rPr>
      <t>, </t>
    </r>
    <r>
      <rPr>
        <rFont val="Arial Narrow"/>
        <i/>
        <color rgb="FF222222"/>
        <sz val="10.0"/>
      </rPr>
      <t>13</t>
    </r>
    <r>
      <rPr>
        <rFont val="Arial Narrow"/>
        <color rgb="FF222222"/>
        <sz val="10.0"/>
      </rPr>
      <t>(1), 86-125.</t>
    </r>
  </si>
  <si>
    <t>https://www.uhu.es/publicaciones/ojs/index.php/et/article/view/7291</t>
  </si>
  <si>
    <t>ERIH Plus, Google Scholar</t>
  </si>
  <si>
    <t>A New Development in Online Marketing: Introducing Digital Inbound Marketing. Expert Journal of Marketing, 3(1), pp.29-34. 2082</t>
  </si>
  <si>
    <r>
      <rPr>
        <rFont val="Arial Narrow"/>
        <color rgb="FF222222"/>
        <sz val="10.0"/>
      </rPr>
      <t>Piccinin, Y. G., Bichueti, R. S., Borba, S. N., Posser, T. G., &amp; da Silva Zonatto, V. C. (2023). Proposição de um plano de marketing digital para um escritório contábil. </t>
    </r>
    <r>
      <rPr>
        <rFont val="Arial Narrow"/>
        <i/>
        <color rgb="FF222222"/>
        <sz val="10.0"/>
      </rPr>
      <t>Revista de Gestão e Secretariado</t>
    </r>
    <r>
      <rPr>
        <rFont val="Arial Narrow"/>
        <color rgb="FF222222"/>
        <sz val="10.0"/>
      </rPr>
      <t>, </t>
    </r>
    <r>
      <rPr>
        <rFont val="Arial Narrow"/>
        <i/>
        <color rgb="FF222222"/>
        <sz val="10.0"/>
      </rPr>
      <t>14</t>
    </r>
    <r>
      <rPr>
        <rFont val="Arial Narrow"/>
        <color rgb="FF222222"/>
        <sz val="10.0"/>
      </rPr>
      <t>(4), 5614-5639.</t>
    </r>
  </si>
  <si>
    <t>https://ojs.revistagesec.org.br/secretariado/article/view/2009</t>
  </si>
  <si>
    <t>DOAJ, PROQUEST</t>
  </si>
  <si>
    <t>A New Development in Online Marketing: Introducing Digital Inbound Marketing. Expert Journal of Marketing, 3(1), pp.29-34. 2084</t>
  </si>
  <si>
    <r>
      <rPr>
        <rFont val="Arial Narrow"/>
        <color rgb="FF222222"/>
        <sz val="10.0"/>
      </rPr>
      <t>Syihab, B. H., Widayat, W., &amp; Fiandari, Y. R. (2023). Inbound Marketing Strategies in Increasing Sales to Sellers in Online Marketplaces. </t>
    </r>
    <r>
      <rPr>
        <rFont val="Arial Narrow"/>
        <i/>
        <color rgb="FF222222"/>
        <sz val="10.0"/>
      </rPr>
      <t>International Journal of Professional Business Review</t>
    </r>
    <r>
      <rPr>
        <rFont val="Arial Narrow"/>
        <color rgb="FF222222"/>
        <sz val="10.0"/>
      </rPr>
      <t>, </t>
    </r>
    <r>
      <rPr>
        <rFont val="Arial Narrow"/>
        <i/>
        <color rgb="FF222222"/>
        <sz val="10.0"/>
      </rPr>
      <t>8</t>
    </r>
    <r>
      <rPr>
        <rFont val="Arial Narrow"/>
        <color rgb="FF222222"/>
        <sz val="10.0"/>
      </rPr>
      <t>(8), e03100-e03100.</t>
    </r>
  </si>
  <si>
    <t>https://www.openaccessojs.com/JBReview/article/view/3100</t>
  </si>
  <si>
    <t>DOAJ, ERIH PLUS, Google Scholar</t>
  </si>
  <si>
    <t>A New Development in Online Marketing: Introducing Digital Inbound Marketing. Expert Journal of Marketing, 3(1), pp.29-34. 2087</t>
  </si>
  <si>
    <t>Wahdiniwaty, R., Firmansyah, D., &amp; Suryana, N. (2023). Strategi Pemasaran Digital: Perspektif Teoritis dan Praktik.</t>
  </si>
  <si>
    <t>https://repository.penerbiteureka.com/publications/563111/strategi-pemasaran-digital-perspektif-teoritis-dan-praktik</t>
  </si>
  <si>
    <t>A New Development in Online Marketing: Introducing Digital Inbound Marketing. Expert Journal of Marketing, 3(1), pp.29-34. 2088</t>
  </si>
  <si>
    <r>
      <rPr>
        <rFont val="Arial Narrow"/>
        <color rgb="FF222222"/>
        <sz val="10.0"/>
      </rPr>
      <t>Sari, N., Mahrinasari, M. S., &amp; Erlina, E. (2023). Digital Content Marketing Influences People to Visit Tourist Destinations. </t>
    </r>
    <r>
      <rPr>
        <rFont val="Arial Narrow"/>
        <i/>
        <color rgb="FF222222"/>
        <sz val="10.0"/>
      </rPr>
      <t>International Journal of Advances in Social Sciences and Humanities</t>
    </r>
    <r>
      <rPr>
        <rFont val="Arial Narrow"/>
        <color rgb="FF222222"/>
        <sz val="10.0"/>
      </rPr>
      <t>, </t>
    </r>
    <r>
      <rPr>
        <rFont val="Arial Narrow"/>
        <i/>
        <color rgb="FF222222"/>
        <sz val="10.0"/>
      </rPr>
      <t>2</t>
    </r>
    <r>
      <rPr>
        <rFont val="Arial Narrow"/>
        <color rgb="FF222222"/>
        <sz val="10.0"/>
      </rPr>
      <t>(3), 212-221.</t>
    </r>
  </si>
  <si>
    <t>https://doi.org/10.56225/ijassh.v2i3.244</t>
  </si>
  <si>
    <t>A New Development in Online Marketing: Introducing Digital Inbound Marketing. Expert Journal of Marketing, 3(1), pp.29-34. 2089</t>
  </si>
  <si>
    <r>
      <rPr>
        <rFont val="Arial Narrow"/>
        <color rgb="FF222222"/>
        <sz val="10.0"/>
      </rPr>
      <t>JABBOURI, J., &amp; IDRISSI, K. (2023). The Application of Inbound Marketing to Improve Business Performance: Systematic Literature Review. </t>
    </r>
    <r>
      <rPr>
        <rFont val="Arial Narrow"/>
        <i/>
        <color rgb="FF222222"/>
        <sz val="10.0"/>
      </rPr>
      <t>International Journal of Accounting, Finance, Auditing, Management and Economics</t>
    </r>
    <r>
      <rPr>
        <rFont val="Arial Narrow"/>
        <color rgb="FF222222"/>
        <sz val="10.0"/>
      </rPr>
      <t>, </t>
    </r>
    <r>
      <rPr>
        <rFont val="Arial Narrow"/>
        <i/>
        <color rgb="FF222222"/>
        <sz val="10.0"/>
      </rPr>
      <t>4</t>
    </r>
    <r>
      <rPr>
        <rFont val="Arial Narrow"/>
        <color rgb="FF222222"/>
        <sz val="10.0"/>
      </rPr>
      <t>(1-1), 465-480.</t>
    </r>
  </si>
  <si>
    <t>http://www.ijafame.org/index.php/ijafame/article/view/885</t>
  </si>
  <si>
    <t>A New Development in Online Marketing: Introducing Digital Inbound Marketing. Expert Journal of Marketing, 3(1), pp.29-34. 2091</t>
  </si>
  <si>
    <r>
      <rPr>
        <rFont val="Arial Narrow"/>
        <color rgb="FF222222"/>
        <sz val="10.0"/>
      </rPr>
      <t>GÜLSOY, M., &amp; KOÇER, L. L. (2023). The effect on digital content marketing on online purchase intention: the moderator role of age and gender variables. </t>
    </r>
    <r>
      <rPr>
        <rFont val="Arial Narrow"/>
        <i/>
        <color rgb="FF222222"/>
        <sz val="10.0"/>
      </rPr>
      <t>Erciyes Akademi</t>
    </r>
    <r>
      <rPr>
        <rFont val="Arial Narrow"/>
        <color rgb="FF222222"/>
        <sz val="10.0"/>
      </rPr>
      <t>, </t>
    </r>
    <r>
      <rPr>
        <rFont val="Arial Narrow"/>
        <i/>
        <color rgb="FF222222"/>
        <sz val="10.0"/>
      </rPr>
      <t>37</t>
    </r>
    <r>
      <rPr>
        <rFont val="Arial Narrow"/>
        <color rgb="FF222222"/>
        <sz val="10.0"/>
      </rPr>
      <t>(1), 147-163.</t>
    </r>
  </si>
  <si>
    <t>https://dergipark.org.tr/en/pub/erciyesakademi/issue/76435/1232623</t>
  </si>
  <si>
    <t>A New Development in Online Marketing: Introducing Digital Inbound Marketing. Expert Journal of Marketing, 3(1), pp.29-34. 2094</t>
  </si>
  <si>
    <r>
      <rPr>
        <rFont val="Arial Narrow"/>
        <color rgb="FF222222"/>
        <sz val="10.0"/>
      </rPr>
      <t>Ganahl, S., Ploder, C., Spiess, T., Dilger, T., &amp; Bernsteiner, R. (2023). How data-driven decision-making can be optimized by linking crm and erp data-a teaching case. In </t>
    </r>
    <r>
      <rPr>
        <rFont val="Arial Narrow"/>
        <i/>
        <color rgb="FF222222"/>
        <sz val="10.0"/>
      </rPr>
      <t>INTED2023 Proceedings</t>
    </r>
    <r>
      <rPr>
        <rFont val="Arial Narrow"/>
        <color rgb="FF222222"/>
        <sz val="10.0"/>
      </rPr>
      <t> (pp. 127-132). IATED.</t>
    </r>
  </si>
  <si>
    <t>https://library.iated.org/view/GANAHL2023HOW</t>
  </si>
  <si>
    <t>A New Development in Online Marketing: Introducing Digital Inbound Marketing. Expert Journal of Marketing, 3(1), pp.29-34. 2095</t>
  </si>
  <si>
    <r>
      <rPr>
        <rFont val="Arial Narrow"/>
        <color rgb="FF222222"/>
        <sz val="10.0"/>
      </rPr>
      <t>Joseph, J. (2023). SOCIAL MEDIA MARKETING AND ITS ROLE IN LEAD NURTURING-A REVIEW. </t>
    </r>
    <r>
      <rPr>
        <rFont val="Arial Narrow"/>
        <i/>
        <color rgb="FF222222"/>
        <sz val="10.0"/>
      </rPr>
      <t>International Journal of Multidisciplinary Educational Research</t>
    </r>
    <r>
      <rPr>
        <rFont val="Arial Narrow"/>
        <color rgb="FF222222"/>
        <sz val="10.0"/>
      </rPr>
      <t>, </t>
    </r>
    <r>
      <rPr>
        <rFont val="Arial Narrow"/>
        <i/>
        <color rgb="FF222222"/>
        <sz val="10.0"/>
      </rPr>
      <t>1</t>
    </r>
    <r>
      <rPr>
        <rFont val="Arial Narrow"/>
        <color rgb="FF222222"/>
        <sz val="10.0"/>
      </rPr>
      <t>.</t>
    </r>
  </si>
  <si>
    <t>http://ijmer.s3.amazonaws.com/pdf/volume12/volume12-issue1(1)/7.pdf</t>
  </si>
  <si>
    <t>A New Development in Online Marketing: Introducing Digital Inbound Marketing. Expert Journal of Marketing, 3(1), pp.29-34. 2096</t>
  </si>
  <si>
    <r>
      <rPr>
        <rFont val="Arial Narrow"/>
        <color rgb="FF222222"/>
        <sz val="10.0"/>
      </rPr>
      <t>Ibrahim, A. M., Jawad, K. A., &amp; Breesam, M. A. (2023). IMPACT OF INBOUND MARKETING STRATEGY ON ENHANCING CUSTOMER ENGAGEMENT WITH THE MEDIATION OF ELECTRONIC SERVICE QUALITY. </t>
    </r>
    <r>
      <rPr>
        <rFont val="Arial Narrow"/>
        <i/>
        <color rgb="FF222222"/>
        <sz val="10.0"/>
      </rPr>
      <t>Galaxy International Interdisciplinary Research Journal</t>
    </r>
    <r>
      <rPr>
        <rFont val="Arial Narrow"/>
        <color rgb="FF222222"/>
        <sz val="10.0"/>
      </rPr>
      <t>, </t>
    </r>
    <r>
      <rPr>
        <rFont val="Arial Narrow"/>
        <i/>
        <color rgb="FF222222"/>
        <sz val="10.0"/>
      </rPr>
      <t>11</t>
    </r>
    <r>
      <rPr>
        <rFont val="Arial Narrow"/>
        <color rgb="FF222222"/>
        <sz val="10.0"/>
      </rPr>
      <t>(7), 146-165.</t>
    </r>
  </si>
  <si>
    <t>https://www.giirj.com/index.php/giirj/article/view/5520</t>
  </si>
  <si>
    <t>A New Development in Online Marketing: Introducing Digital Inbound Marketing. Expert Journal of Marketing, 3(1), pp.29-34. 2098</t>
  </si>
  <si>
    <r>
      <rPr>
        <rFont val="Arial Narrow"/>
        <color rgb="FF222222"/>
        <sz val="10.0"/>
      </rPr>
      <t>Akbar, T. A., &amp; Nurjanah, S. (2023). The Influence of Personal Branding and Social Media Marketing on Brand Image with Brand Awareness as an Intervening Variable. </t>
    </r>
    <r>
      <rPr>
        <rFont val="Arial Narrow"/>
        <i/>
        <color rgb="FF222222"/>
        <sz val="10.0"/>
      </rPr>
      <t>Marketing and Business Strategy</t>
    </r>
    <r>
      <rPr>
        <rFont val="Arial Narrow"/>
        <color rgb="FF222222"/>
        <sz val="10.0"/>
      </rPr>
      <t>, </t>
    </r>
    <r>
      <rPr>
        <rFont val="Arial Narrow"/>
        <i/>
        <color rgb="FF222222"/>
        <sz val="10.0"/>
      </rPr>
      <t>1</t>
    </r>
    <r>
      <rPr>
        <rFont val="Arial Narrow"/>
        <color rgb="FF222222"/>
        <sz val="10.0"/>
      </rPr>
      <t>(1), 45-55.</t>
    </r>
  </si>
  <si>
    <t>https://sanscientific.com/journal/index.php/mbs/article/view/155</t>
  </si>
  <si>
    <t>A New Development in Online Marketing: Introducing Digital Inbound Marketing. Expert Journal of Marketing, 3(1), pp.29-34. 2099</t>
  </si>
  <si>
    <r>
      <rPr>
        <rFont val="Arial Narrow"/>
        <color rgb="FF222222"/>
        <sz val="10.0"/>
      </rPr>
      <t>Dwiri, B., &amp; Baroudi, H. (2023). The Characteristics of Instagram Influencers and The Effectiveness in Kuwait: A Qualitative Case Study. </t>
    </r>
    <r>
      <rPr>
        <rFont val="Arial Narrow"/>
        <i/>
        <color rgb="FF222222"/>
        <sz val="10.0"/>
      </rPr>
      <t>International Journal of Social Science Research and Review</t>
    </r>
    <r>
      <rPr>
        <rFont val="Arial Narrow"/>
        <color rgb="FF222222"/>
        <sz val="10.0"/>
      </rPr>
      <t>, </t>
    </r>
    <r>
      <rPr>
        <rFont val="Arial Narrow"/>
        <i/>
        <color rgb="FF222222"/>
        <sz val="10.0"/>
      </rPr>
      <t>6</t>
    </r>
    <r>
      <rPr>
        <rFont val="Arial Narrow"/>
        <color rgb="FF222222"/>
        <sz val="10.0"/>
      </rPr>
      <t>(5), 179-193.</t>
    </r>
  </si>
  <si>
    <t>https://www.ijssrr.com/journal/article/view/1144</t>
  </si>
  <si>
    <t>A New Development in Online Marketing: Introducing Digital Inbound Marketing. Expert Journal of Marketing, 3(1), pp.29-34. 2100</t>
  </si>
  <si>
    <r>
      <rPr>
        <rFont val="Arial Narrow"/>
        <color rgb="FF222222"/>
        <sz val="10.0"/>
      </rPr>
      <t>Supriadi, B., Marcus, R. D., Said, M. F., &amp; Ratnaningtyas, D. (2023). Tourism Information System Development Based on CHSE to Improve Tourist Satisfaction. </t>
    </r>
    <r>
      <rPr>
        <rFont val="Arial Narrow"/>
        <i/>
        <color rgb="FF222222"/>
        <sz val="10.0"/>
      </rPr>
      <t>East African Scholars Journal of Economics, Business and Management</t>
    </r>
    <r>
      <rPr>
        <rFont val="Arial Narrow"/>
        <color rgb="FF222222"/>
        <sz val="10.0"/>
      </rPr>
      <t>, </t>
    </r>
    <r>
      <rPr>
        <rFont val="Arial Narrow"/>
        <i/>
        <color rgb="FF222222"/>
        <sz val="10.0"/>
      </rPr>
      <t>6</t>
    </r>
    <r>
      <rPr>
        <rFont val="Arial Narrow"/>
        <color rgb="FF222222"/>
        <sz val="10.0"/>
      </rPr>
      <t>(7), 210-217.</t>
    </r>
  </si>
  <si>
    <t>https://www.easpublisher.com/media/features_articles/EASJEBM_67_210-217.pdf</t>
  </si>
  <si>
    <t>A New Development in Online Marketing: Introducing Digital Inbound Marketing. Expert Journal of Marketing, 3(1), pp.29-34. 2101</t>
  </si>
  <si>
    <r>
      <rPr>
        <rFont val="Arial Narrow"/>
        <color rgb="FF222222"/>
        <sz val="10.0"/>
      </rPr>
      <t>GAKII, K. A. (2023). </t>
    </r>
    <r>
      <rPr>
        <rFont val="Arial Narrow"/>
        <i/>
        <color rgb="FF222222"/>
        <sz val="10.0"/>
      </rPr>
      <t>ONLINE MARKETING STRATEGIES AND MARKET PERFORMANCE OF REGISTERED TOURS AND TRAVEL AGENCIES IN NAIROBI CITY COUNTY, KENYA</t>
    </r>
    <r>
      <rPr>
        <rFont val="Arial Narrow"/>
        <color rgb="FF222222"/>
        <sz val="10.0"/>
      </rPr>
      <t> (Doctoral dissertation, KENYATTA UNIVERSITY).</t>
    </r>
  </si>
  <si>
    <t>https://ir-library.ku.ac.ke/bitstream/handle/123456789/26647/Online%20Marketing%20Strategies%20and%20Market%20Performance%20of%20Registered%20Tours%20and%20Travel%20Agencies%20in%20Nairobi%20City%20County,%20Kenya.pdf?sequence=1</t>
  </si>
  <si>
    <t>A New Development in Online Marketing: Introducing Digital Inbound Marketing. Expert Journal of Marketing, 3(1), pp.29-34. 2102</t>
  </si>
  <si>
    <r>
      <rPr>
        <rFont val="Arial Narrow"/>
        <color rgb="FF222222"/>
        <sz val="10.0"/>
      </rPr>
      <t>Hicks, W. R. (2023). </t>
    </r>
    <r>
      <rPr>
        <rFont val="Arial Narrow"/>
        <i/>
        <color rgb="FF222222"/>
        <sz val="10.0"/>
      </rPr>
      <t>Successful Digital Marketing Strategies of Independent Artists</t>
    </r>
    <r>
      <rPr>
        <rFont val="Arial Narrow"/>
        <color rgb="FF222222"/>
        <sz val="10.0"/>
      </rPr>
      <t> (Doctoral dissertation, Walden University).</t>
    </r>
  </si>
  <si>
    <t>https://search.proquest.com/openview/566f276d4305045b68a10491820a6c39/1?pq-origsite=gscholar&amp;cbl=18750&amp;diss=y</t>
  </si>
  <si>
    <t>A New Development in Online Marketing: Introducing Digital Inbound Marketing. Expert Journal of Marketing, 3(1), pp.29-34. 2104</t>
  </si>
  <si>
    <r>
      <rPr>
        <rFont val="Arial Narrow"/>
        <color rgb="FF222222"/>
        <sz val="10.0"/>
      </rPr>
      <t>ZEMMOURI, A., &amp; SBITI, M. (2023). Inbound VS Outbound Marketing: Débat théorique et comparaison des deux approches marketing. </t>
    </r>
    <r>
      <rPr>
        <rFont val="Arial Narrow"/>
        <i/>
        <color rgb="FF222222"/>
        <sz val="10.0"/>
      </rPr>
      <t>International Journal of Accounting, Finance, Auditing, Management and Economics</t>
    </r>
    <r>
      <rPr>
        <rFont val="Arial Narrow"/>
        <color rgb="FF222222"/>
        <sz val="10.0"/>
      </rPr>
      <t>, </t>
    </r>
    <r>
      <rPr>
        <rFont val="Arial Narrow"/>
        <i/>
        <color rgb="FF222222"/>
        <sz val="10.0"/>
      </rPr>
      <t>4</t>
    </r>
    <r>
      <rPr>
        <rFont val="Arial Narrow"/>
        <color rgb="FF222222"/>
        <sz val="10.0"/>
      </rPr>
      <t>(3-1), 68-84.</t>
    </r>
  </si>
  <si>
    <t>http://www.ijafame.org/index.php/ijafame/article/view/996</t>
  </si>
  <si>
    <t>A New Development in Online Marketing: Introducing Digital Inbound Marketing. Expert Journal of Marketing, 3(1), pp.29-34. 2105</t>
  </si>
  <si>
    <r>
      <rPr>
        <rFont val="Arial Narrow"/>
        <color rgb="FF222222"/>
        <sz val="10.0"/>
      </rPr>
      <t>Bauer, C. H., &amp; Bedin, S. P. M. (2023). Inbound marketing e user experience e suas convergências no contexto das mídias sociais digitais. </t>
    </r>
    <r>
      <rPr>
        <rFont val="Arial Narrow"/>
        <i/>
        <color rgb="FF222222"/>
        <sz val="10.0"/>
      </rPr>
      <t>Brazilian Journal of Information Science</t>
    </r>
    <r>
      <rPr>
        <rFont val="Arial Narrow"/>
        <color rgb="FF222222"/>
        <sz val="10.0"/>
      </rPr>
      <t>, (17), 48.</t>
    </r>
  </si>
  <si>
    <t>https://dialnet.unirioja.es/servlet/articulo?codigo=9162636</t>
  </si>
  <si>
    <t>A New Development in Online Marketing: Introducing Digital Inbound Marketing. Expert Journal of Marketing, 3(1), pp.29-34. 2106</t>
  </si>
  <si>
    <t>R Kabha, AS Kelkar, AM Kamel (2023). Digital Disruptions and its Impact on Traditional Marketing Practices. Educational Research (IJMCER)</t>
  </si>
  <si>
    <t>https://www.researchgate.net/profile/Ahmed-Kamel-61/publication/374372394_Digital_Disruptions_and_its_Impact_on_Traditional_Marketing_Practices/links/651a7a00b0df2f20a206420c/Digital-Disruptions-and-its-Impact-on-Traditional-Marketing-Practices.pdf</t>
  </si>
  <si>
    <t>A New Development in Online Marketing: Introducing Digital Inbound Marketing. Expert Journal of Marketing, 3(1), pp.29-34. 2109</t>
  </si>
  <si>
    <r>
      <rPr>
        <rFont val="Arial Narrow"/>
        <color rgb="FF222222"/>
        <sz val="10.0"/>
      </rPr>
      <t>YILDIRIM, Y. O., &amp; ERDEM, Ş. GERÇEĞİN SIFIR ANINDA İÇERİK PAZARLAMASI: ONEDİO ÖRNEĞİ İLE TÜKETİCİ ETKİLEŞİMİNİN İNCELENMESİ. </t>
    </r>
    <r>
      <rPr>
        <rFont val="Arial Narrow"/>
        <i/>
        <color rgb="FF222222"/>
        <sz val="10.0"/>
      </rPr>
      <t>Dicle Akademi Dergisi</t>
    </r>
    <r>
      <rPr>
        <rFont val="Arial Narrow"/>
        <color rgb="FF222222"/>
        <sz val="10.0"/>
      </rPr>
      <t>, </t>
    </r>
    <r>
      <rPr>
        <rFont val="Arial Narrow"/>
        <i/>
        <color rgb="FF222222"/>
        <sz val="10.0"/>
      </rPr>
      <t>3</t>
    </r>
    <r>
      <rPr>
        <rFont val="Arial Narrow"/>
        <color rgb="FF222222"/>
        <sz val="10.0"/>
      </rPr>
      <t>(1), 49-79.</t>
    </r>
  </si>
  <si>
    <t>https://dergipark.org.tr/en/pub/dade/issue/76910/1263300</t>
  </si>
  <si>
    <t>A New Development in Online Marketing: Introducing Digital Inbound Marketing. Expert Journal of Marketing, 3(1), pp.29-34. 2112</t>
  </si>
  <si>
    <r>
      <rPr>
        <rFont val="Arial Narrow"/>
        <color rgb="FF222222"/>
        <sz val="10.0"/>
      </rPr>
      <t>Sari, N., Mahrinasari, M. S., Erlina, R. R., &amp; Bangsawan, S. Optimization of Digital Content Marketing to Increase Visits to Tourist Destinations. </t>
    </r>
    <r>
      <rPr>
        <rFont val="Arial Narrow"/>
        <i/>
        <color rgb="FF222222"/>
        <sz val="10.0"/>
      </rPr>
      <t>Strategic Alliance Between</t>
    </r>
    <r>
      <rPr>
        <rFont val="Arial Narrow"/>
        <color rgb="FF222222"/>
        <sz val="10.0"/>
      </rPr>
      <t>, 87.</t>
    </r>
  </si>
  <si>
    <t>http://www.agba.us/pdf/2022-AGBA-Conference-Proceedings.pdf#page=96</t>
  </si>
  <si>
    <t>A New Development in Online Marketing: Introducing Digital Inbound Marketing. Expert Journal of Marketing, 3(1), pp.29-34. 2114</t>
  </si>
  <si>
    <r>
      <rPr>
        <rFont val="Arial Narrow"/>
        <color rgb="FF222222"/>
        <sz val="10.0"/>
      </rPr>
      <t>Davidavičius, S. (2023). </t>
    </r>
    <r>
      <rPr>
        <rFont val="Arial Narrow"/>
        <i/>
        <color rgb="FF222222"/>
        <sz val="10.0"/>
      </rPr>
      <t>Verslo organizacijų interneto svetainių lankytojų srauto modeliavimas įtraukiosios rinkodaros kontekste</t>
    </r>
    <r>
      <rPr>
        <rFont val="Arial Narrow"/>
        <color rgb="FF222222"/>
        <sz val="10.0"/>
      </rPr>
      <t> (Doctoral dissertation, Mykolo Romerio universitetas.).</t>
    </r>
  </si>
  <si>
    <t>https://vb.mruni.eu/object/elaba:179506494/</t>
  </si>
  <si>
    <t>A New Development in Online Marketing: Introducing Digital Inbound Marketing. Expert Journal of Marketing, 3(1), pp.29-34. 2115</t>
  </si>
  <si>
    <r>
      <rPr>
        <rFont val="Arial Narrow"/>
        <color rgb="FF222222"/>
        <sz val="10.0"/>
      </rPr>
      <t>Shahzadi, A. I., &amp; Ali, R. Luxe Life in the Digital Age: Examining Social Media's Influence on Luxury Purchasing Habits. </t>
    </r>
    <r>
      <rPr>
        <rFont val="Arial Narrow"/>
        <i/>
        <color rgb="FF222222"/>
        <sz val="10.0"/>
      </rPr>
      <t>Journal of Law &amp; Social Studies (JLSS)</t>
    </r>
    <r>
      <rPr>
        <rFont val="Arial Narrow"/>
        <color rgb="FF222222"/>
        <sz val="10.0"/>
      </rPr>
      <t>, </t>
    </r>
    <r>
      <rPr>
        <rFont val="Arial Narrow"/>
        <i/>
        <color rgb="FF222222"/>
        <sz val="10.0"/>
      </rPr>
      <t>5</t>
    </r>
    <r>
      <rPr>
        <rFont val="Arial Narrow"/>
        <color rgb="FF222222"/>
        <sz val="10.0"/>
      </rPr>
      <t>(2), 355-373.</t>
    </r>
  </si>
  <si>
    <t>https://www.advancelrf.org/wp-content/uploads/2023/08/Vol-5-No.-2-18.pdf</t>
  </si>
  <si>
    <t>A New Development in Online Marketing: Introducing Digital Inbound Marketing. Expert Journal of Marketing, 3(1), pp.29-34. 2116</t>
  </si>
  <si>
    <t>Moneta, M. (2023). Błędy poznawcze a skuteczność marketingu treści. (Doctoral dissertation).</t>
  </si>
  <si>
    <t>https://dspace.uni.lodz.pl/handle/11089/47958</t>
  </si>
  <si>
    <t>A New Development in Online Marketing: Introducing Digital Inbound Marketing. Expert Journal of Marketing, 3(1), pp.29-34. 2117</t>
  </si>
  <si>
    <r>
      <rPr>
        <rFont val="Arial Narrow"/>
        <color rgb="FF222222"/>
        <sz val="10.0"/>
      </rPr>
      <t>Mendonça, M. I. G. (2023). </t>
    </r>
    <r>
      <rPr>
        <rFont val="Arial Narrow"/>
        <i/>
        <color rgb="FF222222"/>
        <sz val="10.0"/>
      </rPr>
      <t>O contributo do web design para as estratégias de comunicação online: relatório de estágio</t>
    </r>
    <r>
      <rPr>
        <rFont val="Arial Narrow"/>
        <color rgb="FF222222"/>
        <sz val="10.0"/>
      </rPr>
      <t> (Doctoral dissertation).</t>
    </r>
  </si>
  <si>
    <t>https://sapientia.ualg.pt/handle/10400.1/19745</t>
  </si>
  <si>
    <t>A New Development in Online Marketing: Introducing Digital Inbound Marketing. Expert Journal of Marketing, 3(1), pp.29-34. 2118</t>
  </si>
  <si>
    <r>
      <rPr>
        <rFont val="Arial Narrow"/>
        <color rgb="FF222222"/>
        <sz val="10.0"/>
      </rPr>
      <t>Cabaço, J. M. R. (2023). </t>
    </r>
    <r>
      <rPr>
        <rFont val="Arial Narrow"/>
        <i/>
        <color rgb="FF222222"/>
        <sz val="10.0"/>
      </rPr>
      <t>Projeto Enlitia: a internacionalização da marca através de estratégias de marketing digital</t>
    </r>
    <r>
      <rPr>
        <rFont val="Arial Narrow"/>
        <color rgb="FF222222"/>
        <sz val="10.0"/>
      </rPr>
      <t> (Doctoral dissertation).</t>
    </r>
  </si>
  <si>
    <t>https://recipp.ipp.pt/handle/10400.22/24819</t>
  </si>
  <si>
    <t>A New Development in Online Marketing: Introducing Digital Inbound Marketing. Expert Journal of Marketing, 3(1), pp.29-34. 2119</t>
  </si>
  <si>
    <t>Shulthoni, M., Adinugraha, H. H., Rumiyati, E., &amp; Imani, M. F. (2023). Inbound Marketing Implementation Strategy in Islamic Microfinance Institutions: A Study at Baitul Maal Wat Tamwil.</t>
  </si>
  <si>
    <t>http://repository.uingusdur.ac.id/id/eprint/939</t>
  </si>
  <si>
    <t>A New Development in Online Marketing: Introducing Digital Inbound Marketing. Expert Journal of Marketing, 3(1), pp.29-34. 2121</t>
  </si>
  <si>
    <r>
      <rPr>
        <rFont val="Arial Narrow"/>
        <color rgb="FF222222"/>
        <sz val="10.0"/>
      </rPr>
      <t>Rebelo, D. M. R. (2023). </t>
    </r>
    <r>
      <rPr>
        <rFont val="Arial Narrow"/>
        <i/>
        <color rgb="FF222222"/>
        <sz val="10.0"/>
      </rPr>
      <t>A importância do SEO para as organizações: proposta de um manual de apoio</t>
    </r>
    <r>
      <rPr>
        <rFont val="Arial Narrow"/>
        <color rgb="FF222222"/>
        <sz val="10.0"/>
      </rPr>
      <t> (Doctoral dissertation).</t>
    </r>
  </si>
  <si>
    <t>https://sapientia.ualg.pt/handle/10400.1/19692</t>
  </si>
  <si>
    <t>A New Development in Online Marketing: Introducing Digital Inbound Marketing. Expert Journal of Marketing, 3(1), pp.29-34. 2122</t>
  </si>
  <si>
    <t>Alemán Ariza, E. (2023). INBOUND marketing como herramienta estratégica en las relaciones públicas.</t>
  </si>
  <si>
    <t>https://up-rid.up.ac.pa/5867/1/2982</t>
  </si>
  <si>
    <t>A New Development in Online Marketing: Introducing Digital Inbound Marketing. Expert Journal of Marketing, 3(1), pp.29-34. 2125</t>
  </si>
  <si>
    <t>Рожкова, А. Р. Продвижение B2B-компании в социальных медиа: ключевые стратегии и тактики.</t>
  </si>
  <si>
    <t>http://publishing-vak.ru/file/archive-economy-2023-7/c3-rozhkova.pdf</t>
  </si>
  <si>
    <t>A New Development in Online Marketing: Introducing Digital Inbound Marketing. Expert Journal of Marketing, 3(1), pp.29-34. 2126</t>
  </si>
  <si>
    <r>
      <rPr>
        <rFont val="Arial Narrow"/>
        <color rgb="FF222222"/>
        <sz val="10.0"/>
      </rPr>
      <t>RAHMAWATI, S. D., &amp; Walyoto, S. (2023). </t>
    </r>
    <r>
      <rPr>
        <rFont val="Arial Narrow"/>
        <i/>
        <color rgb="FF222222"/>
        <sz val="10.0"/>
      </rPr>
      <t>PENGARUH DISKON, PERSEPSI HARGA, DAN KEAMANAN TRANSAKSI TERHADAP KEPUTUSAN PEMBELIAN MAKANAN PADA APLIKASI SHOPEEFOOD DI KOTA SURAKARTA</t>
    </r>
    <r>
      <rPr>
        <rFont val="Arial Narrow"/>
        <color rgb="FF222222"/>
        <sz val="10.0"/>
      </rPr>
      <t> (Doctoral dissertation, UIN RADEN MAS SAID).</t>
    </r>
  </si>
  <si>
    <t>http://eprints.iain-surakarta.ac.id/5879/</t>
  </si>
  <si>
    <r>
      <rPr>
        <rFont val="Arial Narrow"/>
        <color rgb="FF222222"/>
        <sz val="10.0"/>
      </rPr>
      <t>Pramana, D. R. (2023). </t>
    </r>
    <r>
      <rPr>
        <rFont val="Arial Narrow"/>
        <i/>
        <color rgb="FF222222"/>
        <sz val="10.0"/>
      </rPr>
      <t>PENGARUH MOTIVASI KONSUMEN DAN PERSEPSI KETERTARIKAN KONTEN PADA TINGKAT KETERIKATAN KONSUMEN DENGAN MEREK DI INSTAGRAM@ Lifebuoy. id</t>
    </r>
    <r>
      <rPr>
        <rFont val="Arial Narrow"/>
        <color rgb="FF222222"/>
        <sz val="10.0"/>
      </rPr>
      <t> (Doctoral dissertation, FAKULTAS ILMU SOSIAL DAN ILMU POLITIK).</t>
    </r>
  </si>
  <si>
    <t>https://eprints2.undip.ac.id/id/eprint/14535</t>
  </si>
  <si>
    <t>Septiarini, E., Dewi, I. P., &amp; Ahmad, L. B. (2023). Strategic: Jurnal Pendidikan Manajemen Bisnis.</t>
  </si>
  <si>
    <t>https://www.researchgate.net/profile/Eka-Septiarini/publication/371753376_Brand_storytelling_dan_purchase_decision_sepatu_olahraga_yang_dimediasi_customer_brand_engagement_di_Bandung_Raya/links/649314fab9ed6874a5c5664c/Brand-storytelling-dan-purchase-decision-sepatu-olahraga-yang-dimediasi-customer-brand-engagement-di-Bandung-Raya.pdf</t>
  </si>
  <si>
    <t>VINEREAN Simona (ULBS), OPREANA Alin (ULBS)</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</si>
  <si>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144-154</t>
    </r>
  </si>
  <si>
    <r>
      <rPr>
        <rFont val="Arial Narrow"/>
        <color rgb="FF222222"/>
        <sz val="10.0"/>
      </rPr>
      <t>Sibtiyah, S., &amp; Latief, M. J. (2023). Analisis Faktor yang Mempengaruhi Pebisnis Menggunakan Media Sosial Instagram Sebagai Sarana Promosi. </t>
    </r>
    <r>
      <rPr>
        <rFont val="Arial Narrow"/>
        <i/>
        <color rgb="FF222222"/>
        <sz val="10.0"/>
      </rPr>
      <t>Jurnal EMT KITA</t>
    </r>
    <r>
      <rPr>
        <rFont val="Arial Narrow"/>
        <color rgb="FF222222"/>
        <sz val="10.0"/>
      </rPr>
      <t>, </t>
    </r>
    <r>
      <rPr>
        <rFont val="Arial Narrow"/>
        <i/>
        <color rgb="FF222222"/>
        <sz val="10.0"/>
      </rPr>
      <t>7</t>
    </r>
    <r>
      <rPr>
        <rFont val="Arial Narrow"/>
        <color rgb="FF222222"/>
        <sz val="10.0"/>
      </rPr>
      <t>(1), 103-112.</t>
    </r>
  </si>
  <si>
    <t>http://journal.lembagakita.org/index.php/emt/article/view/752</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</si>
  <si>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144-155</t>
    </r>
  </si>
  <si>
    <r>
      <rPr>
        <rFont val="Arial Narrow"/>
        <color rgb="FF222222"/>
        <sz val="10.0"/>
      </rPr>
      <t>Rodriguez, R. A. (2023). </t>
    </r>
    <r>
      <rPr>
        <rFont val="Arial Narrow"/>
        <i/>
        <color rgb="FF222222"/>
        <sz val="10.0"/>
      </rPr>
      <t>Competencies of Modern Musician Entrepreneurs: The Role of Digitalization in the Music Industry</t>
    </r>
    <r>
      <rPr>
        <rFont val="Arial Narrow"/>
        <color rgb="FF222222"/>
        <sz val="10.0"/>
      </rPr>
      <t> (Doctoral dissertation, The University of Texas Rio Grande Valley).</t>
    </r>
  </si>
  <si>
    <t>https://search.proquest.com/openview/742693d86ebaacfd7ce21b59117f21b6/1?pq-origsite=gscholar&amp;cbl=18750&amp;diss=y</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</si>
  <si>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144-156</t>
    </r>
  </si>
  <si>
    <r>
      <rPr>
        <rFont val="Arial Narrow"/>
        <color rgb="FF222222"/>
        <sz val="10.0"/>
      </rPr>
      <t>Medvecka, J., &amp; Rad, R. (2023). B2C sustainability communication: Exploring millennials’ perceptions of and. </t>
    </r>
    <r>
      <rPr>
        <rFont val="Arial Narrow"/>
        <i/>
        <color rgb="FF222222"/>
        <sz val="10.0"/>
      </rPr>
      <t>Procedia Computer Science</t>
    </r>
    <r>
      <rPr>
        <rFont val="Arial Narrow"/>
        <color rgb="FF222222"/>
        <sz val="10.0"/>
      </rPr>
      <t>, </t>
    </r>
    <r>
      <rPr>
        <rFont val="Arial Narrow"/>
        <i/>
        <color rgb="FF222222"/>
        <sz val="10.0"/>
      </rPr>
      <t>122</t>
    </r>
    <r>
      <rPr>
        <rFont val="Arial Narrow"/>
        <color rgb="FF222222"/>
        <sz val="10.0"/>
      </rPr>
      <t>, 541-547.</t>
    </r>
  </si>
  <si>
    <t>https://researchportal.hkr.se/files/63482725/Group1_Medvecka_and_Rad_1_1_.pdf</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</si>
  <si>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144-157</t>
    </r>
  </si>
  <si>
    <r>
      <rPr>
        <rFont val="Arial Narrow"/>
        <color rgb="FF222222"/>
        <sz val="10.0"/>
      </rPr>
      <t>Evelina, L. W., &amp; Khoirunnisa, G. A. (2023). Communication Strategy Model Typical Endorser Central Government Bank on Instagram During Pandemic. In </t>
    </r>
    <r>
      <rPr>
        <rFont val="Arial Narrow"/>
        <i/>
        <color rgb="FF222222"/>
        <sz val="10.0"/>
      </rPr>
      <t>E3S Web of Conferences</t>
    </r>
    <r>
      <rPr>
        <rFont val="Arial Narrow"/>
        <color rgb="FF222222"/>
        <sz val="10.0"/>
      </rPr>
      <t> (Vol. 426, p. 02094). EDP Sciences.</t>
    </r>
  </si>
  <si>
    <t>https://www.e3s-conferences.org/articles/e3sconf/abs/2023/63/e3sconf_icobar23_02094/e3sconf_icobar23_02094.html</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</si>
  <si>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144-158</t>
    </r>
  </si>
  <si>
    <r>
      <rPr>
        <rFont val="Arial Narrow"/>
        <color rgb="FF222222"/>
        <sz val="10.0"/>
      </rPr>
      <t>Souissi, S. (2023). </t>
    </r>
    <r>
      <rPr>
        <rFont val="Arial Narrow"/>
        <i/>
        <color rgb="FF222222"/>
        <sz val="10.0"/>
      </rPr>
      <t>The impact of the luxury influencer's background and story on women's luxury purchase intention and conscientiousness as a moderator</t>
    </r>
    <r>
      <rPr>
        <rFont val="Arial Narrow"/>
        <color rgb="FF222222"/>
        <sz val="10.0"/>
      </rPr>
      <t> (Doctoral dissertation).</t>
    </r>
  </si>
  <si>
    <t>https://repositorio.ucp.pt/handle/10400.14/42830</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</si>
  <si>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144-159</t>
    </r>
  </si>
  <si>
    <r>
      <rPr>
        <rFont val="Arial Narrow"/>
        <color rgb="FF222222"/>
        <sz val="10.0"/>
      </rPr>
      <t>Lu, Y. (2023). </t>
    </r>
    <r>
      <rPr>
        <rFont val="Arial Narrow"/>
        <i/>
        <color rgb="FF222222"/>
        <sz val="10.0"/>
      </rPr>
      <t>An investigation of pre-owned luxury brand consumption</t>
    </r>
    <r>
      <rPr>
        <rFont val="Arial Narrow"/>
        <color rgb="FF222222"/>
        <sz val="10.0"/>
      </rPr>
      <t> (Doctoral dissertation, University of Glasgow).</t>
    </r>
  </si>
  <si>
    <t>https://theses.gla.ac.uk/83979/</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</si>
  <si>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144-160</t>
    </r>
  </si>
  <si>
    <r>
      <rPr>
        <rFont val="Arial Narrow"/>
        <color rgb="FF222222"/>
        <sz val="10.0"/>
      </rPr>
      <t>Rohmah, N., Sitepu, A. I. E. D., Juhrie, G. I., Inanda, G. Z., Anggraini, D., &amp; Priyanti, A. D. (2023). Social Marketing Research: The impact of anti-smoking social advertising on knowledge levels via Instagram Stories. </t>
    </r>
    <r>
      <rPr>
        <rFont val="Arial Narrow"/>
        <i/>
        <color rgb="FF222222"/>
        <sz val="10.0"/>
      </rPr>
      <t>Medicina Social/Social Medicine</t>
    </r>
    <r>
      <rPr>
        <rFont val="Arial Narrow"/>
        <color rgb="FF222222"/>
        <sz val="10.0"/>
      </rPr>
      <t>, </t>
    </r>
    <r>
      <rPr>
        <rFont val="Arial Narrow"/>
        <i/>
        <color rgb="FF222222"/>
        <sz val="10.0"/>
      </rPr>
      <t>16</t>
    </r>
    <r>
      <rPr>
        <rFont val="Arial Narrow"/>
        <color rgb="FF222222"/>
        <sz val="10.0"/>
      </rPr>
      <t>(03), 151-157.</t>
    </r>
  </si>
  <si>
    <t>https://www.medicinasocial.info/index.php/medicinasocial/article/view/1489</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</si>
  <si>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144-162</t>
    </r>
  </si>
  <si>
    <t>ALGHIZZAWI, M., MEGDADI, Y., ALKHLAIFAT, B. I., &amp; MEGDADI, Z. THE IMPACT OF DIGITAL ADVERTISING NETWORKS ON CUSTOMERS ENGAGEMENT OF ONLINE FASHION PRODUCTS OUTLETS.</t>
  </si>
  <si>
    <t>https://admin369.seyboldreport.org/file/V18I04A85_784SR-MmJkpN9biVRZF9S.pdf</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</si>
  <si>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144-163</t>
    </r>
  </si>
  <si>
    <r>
      <rPr>
        <rFont val="Arial Narrow"/>
        <color rgb="FF222222"/>
        <sz val="10.0"/>
      </rPr>
      <t>AÇAR, M. F., &amp; AVCILAR, M. Y. (2023). </t>
    </r>
    <r>
      <rPr>
        <rFont val="Arial Narrow"/>
        <i/>
        <color rgb="FF222222"/>
        <sz val="10.0"/>
      </rPr>
      <t>Elektronik Alışveriş Deneyimi ve Artırılmış Gerçeklik: Koşullu Süreç Analizi Örneği</t>
    </r>
    <r>
      <rPr>
        <rFont val="Arial Narrow"/>
        <color rgb="FF222222"/>
        <sz val="10.0"/>
      </rPr>
      <t>. Akademisyen Kitabevi.</t>
    </r>
  </si>
  <si>
    <t>https://books.google.com/books?hl=en&amp;lr=&amp;id=EEbBEAAAQBAJ&amp;oi=fnd&amp;pg=PP1&amp;ots=X7VV3l2s2h&amp;sig=yJEhNz6LMYhvE_jFr6kMsTrDPFc</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</si>
  <si>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144-164</t>
    </r>
  </si>
  <si>
    <r>
      <rPr>
        <rFont val="Arial Narrow"/>
        <color rgb="FF222222"/>
        <sz val="10.0"/>
      </rPr>
      <t>Santos, J. F. D. (2023). </t>
    </r>
    <r>
      <rPr>
        <rFont val="Arial Narrow"/>
        <i/>
        <color rgb="FF222222"/>
        <sz val="10.0"/>
      </rPr>
      <t>Humanizar marcas de luxo: estratégia de redes sociais para a marca bicentenária Leitão &amp; Irmão</t>
    </r>
    <r>
      <rPr>
        <rFont val="Arial Narrow"/>
        <color rgb="FF222222"/>
        <sz val="10.0"/>
      </rPr>
      <t> (Doctoral dissertation, Instituto Politécnico de Lisboa, Escola Superior de Comunicação Social).</t>
    </r>
  </si>
  <si>
    <t>https://repositorio.ipl.pt/handle/10400.21/17002</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</si>
  <si>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144-165</t>
    </r>
  </si>
  <si>
    <r>
      <rPr>
        <rFont val="Arial Narrow"/>
        <color rgb="FF222222"/>
        <sz val="10.0"/>
      </rPr>
      <t>Wulandari, G. T. H., &amp; Purworini, D. (2023). Pengaruh Komunikasi Pemasaran Akun Instagram@ temanbincang. id Terhadap Minat Followers dalam Menggunakan Layanan Kesehatan Mental. </t>
    </r>
    <r>
      <rPr>
        <rFont val="Arial Narrow"/>
        <i/>
        <color rgb="FF222222"/>
        <sz val="10.0"/>
      </rPr>
      <t>Communicology: Jurnal Ilmu Komunikasi</t>
    </r>
    <r>
      <rPr>
        <rFont val="Arial Narrow"/>
        <color rgb="FF222222"/>
        <sz val="10.0"/>
      </rPr>
      <t>, </t>
    </r>
    <r>
      <rPr>
        <rFont val="Arial Narrow"/>
        <i/>
        <color rgb="FF222222"/>
        <sz val="10.0"/>
      </rPr>
      <t>11</t>
    </r>
    <r>
      <rPr>
        <rFont val="Arial Narrow"/>
        <color rgb="FF222222"/>
        <sz val="10.0"/>
      </rPr>
      <t>(1), 64-80.</t>
    </r>
  </si>
  <si>
    <t>https://journal.unj.ac.id/unj/index.php/communicology/article/view/35634</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</si>
  <si>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144-166</t>
    </r>
  </si>
  <si>
    <r>
      <rPr>
        <rFont val="Arial Narrow"/>
        <color rgb="FF222222"/>
        <sz val="10.0"/>
      </rPr>
      <t>Reichert, R. (2023). </t>
    </r>
    <r>
      <rPr>
        <rFont val="Arial Narrow"/>
        <i/>
        <color rgb="FF222222"/>
        <sz val="10.0"/>
      </rPr>
      <t>Selfies-Selbstthematisierung in der digitalen Bildkultur</t>
    </r>
    <r>
      <rPr>
        <rFont val="Arial Narrow"/>
        <color rgb="FF222222"/>
        <sz val="10.0"/>
      </rPr>
      <t> (Vol. 63). transcript Verlag.</t>
    </r>
  </si>
  <si>
    <t>https://books.google.com/books?hl=en&amp;lr=&amp;id=otDJEAAAQBAJ&amp;oi=fnd&amp;pg=PP1&amp;ots=BX_gQpTqID&amp;sig=zvR5s5JoMPxmllJw0e_tOK-bnW8</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</si>
  <si>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144-169</t>
    </r>
  </si>
  <si>
    <r>
      <rPr>
        <rFont val="Arial Narrow"/>
        <color rgb="FF222222"/>
        <sz val="10.0"/>
      </rPr>
      <t>Faronsyah, A. S. (2023). </t>
    </r>
    <r>
      <rPr>
        <rFont val="Arial Narrow"/>
        <i/>
        <color rgb="FF222222"/>
        <sz val="10.0"/>
      </rPr>
      <t>Pemanfaatan Instagram Terhadap Pembentukan Brand Image Fifin Wedding Organizer (Studi Kasus Pada Instagram fifin. weddingorganizer)</t>
    </r>
    <r>
      <rPr>
        <rFont val="Arial Narrow"/>
        <color rgb="FF222222"/>
        <sz val="10.0"/>
      </rPr>
      <t> (Doctoral dissertation, UNIVERSITAS BAKRIE).</t>
    </r>
  </si>
  <si>
    <t>https://repository.bakrie.ac.id/7012/1/00.%20Cover.pdf</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</si>
  <si>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144-171</t>
    </r>
  </si>
  <si>
    <r>
      <rPr>
        <rFont val="Arial Narrow"/>
        <color rgb="FF222222"/>
        <sz val="10.0"/>
      </rPr>
      <t>Zielińska, K. (2023). Sfotografować, aby zrozumieć. Instagramowe relacje z instytucji kultury. </t>
    </r>
    <r>
      <rPr>
        <rFont val="Arial Narrow"/>
        <i/>
        <color rgb="FF222222"/>
        <sz val="10.0"/>
      </rPr>
      <t>AUPC Studia ad Bibliothecarum Scientiam Pertinentia</t>
    </r>
    <r>
      <rPr>
        <rFont val="Arial Narrow"/>
        <color rgb="FF222222"/>
        <sz val="10.0"/>
      </rPr>
      <t>, </t>
    </r>
    <r>
      <rPr>
        <rFont val="Arial Narrow"/>
        <i/>
        <color rgb="FF222222"/>
        <sz val="10.0"/>
      </rPr>
      <t>21</t>
    </r>
    <r>
      <rPr>
        <rFont val="Arial Narrow"/>
        <color rgb="FF222222"/>
        <sz val="10.0"/>
      </rPr>
      <t>, 475-487.</t>
    </r>
  </si>
  <si>
    <t>https://sbsp.uken.krakow.pl/article/view/10485</t>
  </si>
  <si>
    <t>Key Predictors of Customer Loyalty for Facebook Brand Pages. Empirical Research on Social Media Marketing. Innovative Business Development—A Global Perspective: 25th International Economic Conference of Sibiu (IECS 2018) 25, pp. 433-449. 2018.  Publisher: Springer International Publishing.</t>
  </si>
  <si>
    <r>
      <rPr>
        <rFont val="Arial Narrow"/>
        <color rgb="FF222222"/>
        <sz val="10.0"/>
      </rPr>
      <t>Quico, S. C. (2023). Influence of Social Media Marketing Strategies and Best Practices on E-Satisfaction And E-Loyalty. </t>
    </r>
    <r>
      <rPr>
        <rFont val="Arial Narrow"/>
        <i/>
        <color rgb="FF222222"/>
        <sz val="10.0"/>
      </rPr>
      <t>SRIWIJAYA INTERNATIONAL JOURNAL OF DYNAMIC ECONOMICS AND BUSINESS</t>
    </r>
    <r>
      <rPr>
        <rFont val="Arial Narrow"/>
        <color rgb="FF222222"/>
        <sz val="10.0"/>
      </rPr>
      <t>, 157-178.</t>
    </r>
  </si>
  <si>
    <t>https://sijdeb.unsri.ac.id/index.php/SIJDEB/article/view/426</t>
  </si>
  <si>
    <t>VINEREAN Simona (ULBS), OPREANA Alin (ULBS), Iuliana Cetina (ASE Bucuresti), Luigi Dumitrescu (ULBS)</t>
  </si>
  <si>
    <t>Relationships among hedonic and utilitarian factors and exogenous and endogenous influences of consumer behavior in tourism. Expert Journal of Marketing 3 (1), 17-28. 2015.</t>
  </si>
  <si>
    <r>
      <rPr>
        <rFont val="Arial Narrow"/>
        <color rgb="FF222222"/>
        <sz val="10.0"/>
      </rPr>
      <t>黄敏学, 叶钰芊, &amp; 王薇. (2023). 不同类型产品下直播主播类型对消费者购买意愿和行为的影响. </t>
    </r>
    <r>
      <rPr>
        <rFont val="Arial Narrow"/>
        <i/>
        <color rgb="FF222222"/>
        <sz val="10.0"/>
      </rPr>
      <t>Nankai Business Review</t>
    </r>
    <r>
      <rPr>
        <rFont val="Arial Narrow"/>
        <color rgb="FF222222"/>
        <sz val="10.0"/>
      </rPr>
      <t>, </t>
    </r>
    <r>
      <rPr>
        <rFont val="Arial Narrow"/>
        <i/>
        <color rgb="FF222222"/>
        <sz val="10.0"/>
      </rPr>
      <t>26</t>
    </r>
    <r>
      <rPr>
        <rFont val="Arial Narrow"/>
        <color rgb="FF222222"/>
        <sz val="10.0"/>
      </rPr>
      <t>(2).</t>
    </r>
  </si>
  <si>
    <t>https://openurl.ebsco.com/EPDB%3Agcd%3A15%3A11167855/detailv2?sid=ebsco%3Aplink%3Ascholar&amp;id=ebsco%3Agcd%3A169738758&amp;crl=c</t>
  </si>
  <si>
    <t>EBSCO, Google Scholar</t>
  </si>
  <si>
    <t>Iuliana CETINĂ (ASE), Simona VINEREAN (ULBS), OPREANA Alin (ULBS), Violeta RĂDULESCU (ASE), Dumitru Goldbach (Valahia University of Targoviste), Andreea Radulian (ASE)</t>
  </si>
  <si>
    <t>Akram, M. W., Khan, I. A., &amp; Ahmad, M. F. (2023). Influence of Social Media on Consumers' Online Purchasing Habits During: The COVID-19 Pandemic in Pakistan.</t>
  </si>
  <si>
    <t>https://philpapers.org/rec/AKRIOS</t>
  </si>
  <si>
    <r>
      <rPr>
        <rFont val="Arial Narrow"/>
        <color rgb="FF222222"/>
        <sz val="10.0"/>
      </rPr>
      <t>Tinonetsana, F., &amp; Msosa, S. K. (2023). SHIFTS IN CONSUMER BEHAVIOURAL TRENDS DURING AND POST THE COVID-19 PANDEMIC: AN ANALYSIS USING THE THEORY OF REASONED ACTION. </t>
    </r>
    <r>
      <rPr>
        <rFont val="Arial Narrow"/>
        <i/>
        <color rgb="FF222222"/>
        <sz val="10.0"/>
      </rPr>
      <t>Business Excellence &amp; Management</t>
    </r>
    <r>
      <rPr>
        <rFont val="Arial Narrow"/>
        <color rgb="FF222222"/>
        <sz val="10.0"/>
      </rPr>
      <t>, </t>
    </r>
    <r>
      <rPr>
        <rFont val="Arial Narrow"/>
        <i/>
        <color rgb="FF222222"/>
        <sz val="10.0"/>
      </rPr>
      <t>13</t>
    </r>
    <r>
      <rPr>
        <rFont val="Arial Narrow"/>
        <color rgb="FF222222"/>
        <sz val="10.0"/>
      </rPr>
      <t>(4).</t>
    </r>
  </si>
  <si>
    <t>https://beman.ase.ro/no134/4.pdf</t>
  </si>
  <si>
    <t>Simona Vinerean (ULBS), OPREANA Alin (ULBS), Mihai Țichindelean (ULBS)</t>
  </si>
  <si>
    <t>Analyzing consumer engagement programs from the perspective of a qualitative research of marketing executives. Procedia Economics and Finance, Volume 16, Pages 621-630. 2014.</t>
  </si>
  <si>
    <r>
      <rPr>
        <rFont val="Arial Narrow"/>
        <color rgb="FF222222"/>
        <sz val="10.0"/>
      </rPr>
      <t>Franco, J. C. A. (2023). Apego emocional y lealtad a la marca: el caso de los aficionados del Atlético de Madrid en la etapa poscovid. </t>
    </r>
    <r>
      <rPr>
        <rFont val="Arial Narrow"/>
        <i/>
        <color rgb="FF222222"/>
        <sz val="10.0"/>
      </rPr>
      <t>Revista de marketing y publicidad</t>
    </r>
    <r>
      <rPr>
        <rFont val="Arial Narrow"/>
        <color rgb="FF222222"/>
        <sz val="10.0"/>
      </rPr>
      <t>, 27-48.</t>
    </r>
  </si>
  <si>
    <t>https://revistas.cef.udima.es/index.php/marketing/article/view/7205</t>
  </si>
  <si>
    <r>
      <rPr>
        <rFont val="Arial Narrow"/>
        <color rgb="FF222222"/>
        <sz val="10.0"/>
      </rPr>
      <t>Utami, S. P., Harisudin, M., &amp; Irianto, H. (2023, July). PERAN ONLINE CUSTOMER JOURNEY DAN NILAI HEDONIS TERHADAP KEPUASAN DAN LOYALITAS PELANGGAN E-COMMERCE BUAH-BUAHAN DAN SAYURAN SEGAR DI JABODETABEK. In </t>
    </r>
    <r>
      <rPr>
        <rFont val="Arial Narrow"/>
        <i/>
        <color rgb="FF222222"/>
        <sz val="10.0"/>
      </rPr>
      <t>Prosiding Seminar Nasional Hasil Penelitian Agribisnis</t>
    </r>
    <r>
      <rPr>
        <rFont val="Arial Narrow"/>
        <color rgb="FF222222"/>
        <sz val="10.0"/>
      </rPr>
      <t> (Vol. 7, No. 1, pp. 1-6).</t>
    </r>
  </si>
  <si>
    <t>https://jurnal.unigal.ac.id/prosiding/article/view/11443</t>
  </si>
  <si>
    <t>UTAMI, S. P., HARISUDIN, M., &amp; IRIANTO, H. THE INFLUENCE OF SITE CHARACTERISTICS AND UTILITARIAN VALUE IN BUILDING E-SATISFACTION AND E-LOYALTY CUSTOMERS.</t>
  </si>
  <si>
    <t>https://admin369.seyboldreport.org/file/V18I07A201_2PQ9D-O1lHcf03gNMA27W.pdf</t>
  </si>
  <si>
    <t>Mares, P. M. L. (2023). Determinantes dos programas de fidelização-Análise do impacto dos cartões de cliente na fidelização. Doctoral Thesis</t>
  </si>
  <si>
    <t>https://dspace.uevora.pt/rdpc/handle/10174/35353</t>
  </si>
  <si>
    <t>VINEREAN Simona (ULBS),  OPREANA Alin (ULBS), Tileaga Cosmin, (ULBS), Roxana Popsa (ULBS).</t>
  </si>
  <si>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</si>
  <si>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r>
      <rPr>
        <rFont val="Arial Narrow"/>
        <color rgb="FF222222"/>
        <sz val="10.0"/>
      </rPr>
      <t>Widhiarini, N. M. A. N., &amp; Pradiani, T. (2023). Investigating the Impact of Green Marketing on Stay Decisions: The Mediating Role of Green Consumer Behavior. </t>
    </r>
    <r>
      <rPr>
        <rFont val="Arial Narrow"/>
        <i/>
        <color rgb="FF222222"/>
        <sz val="10.0"/>
      </rPr>
      <t>International Journal of Social Science and Business</t>
    </r>
    <r>
      <rPr>
        <rFont val="Arial Narrow"/>
        <color rgb="FF222222"/>
        <sz val="10.0"/>
      </rPr>
      <t>, </t>
    </r>
    <r>
      <rPr>
        <rFont val="Arial Narrow"/>
        <i/>
        <color rgb="FF222222"/>
        <sz val="10.0"/>
      </rPr>
      <t>7</t>
    </r>
    <r>
      <rPr>
        <rFont val="Arial Narrow"/>
        <color rgb="FF222222"/>
        <sz val="10.0"/>
      </rPr>
      <t>(2), 435-447.</t>
    </r>
  </si>
  <si>
    <t>https://ejournal.undiksha.ac.id/index.php/IJSSB/article/view/53309</t>
  </si>
  <si>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</si>
  <si>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r>
      <rPr>
        <rFont val="Arial Narrow"/>
        <color rgb="FF222222"/>
        <sz val="10.0"/>
      </rPr>
      <t>Akasreku, F., Mensah, K., Amenuvor, F. E., Adingo, S. A., &amp; Nkukpornu, A. (2023). Brand Equity, Website Quality and M-Commerce Adoption: An Extended Tam Study in the Apparel Industry. </t>
    </r>
    <r>
      <rPr>
        <rFont val="Arial Narrow"/>
        <i/>
        <color rgb="FF222222"/>
        <sz val="10.0"/>
      </rPr>
      <t>Current Journal of Applied Science and Technology</t>
    </r>
    <r>
      <rPr>
        <rFont val="Arial Narrow"/>
        <color rgb="FF222222"/>
        <sz val="10.0"/>
      </rPr>
      <t>, </t>
    </r>
    <r>
      <rPr>
        <rFont val="Arial Narrow"/>
        <i/>
        <color rgb="FF222222"/>
        <sz val="10.0"/>
      </rPr>
      <t>42</t>
    </r>
    <r>
      <rPr>
        <rFont val="Arial Narrow"/>
        <color rgb="FF222222"/>
        <sz val="10.0"/>
      </rPr>
      <t>(26), 17-37.</t>
    </r>
  </si>
  <si>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</si>
  <si>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r>
      <rPr>
        <rFont val="Arial Narrow"/>
        <color rgb="FF222222"/>
        <sz val="10.0"/>
      </rPr>
      <t>Podovac, M., Alkier, R., &amp; Milojica, V. (2023). Analysis of the impact of local resident's support and attachment to the sustainable development of rural tourism destinations. </t>
    </r>
    <r>
      <rPr>
        <rFont val="Arial Narrow"/>
        <i/>
        <color rgb="FF222222"/>
        <sz val="10.0"/>
      </rPr>
      <t>ToSEE–Tourism in Southern and Eastern Europe</t>
    </r>
    <r>
      <rPr>
        <rFont val="Arial Narrow"/>
        <color rgb="FF222222"/>
        <sz val="10.0"/>
      </rPr>
      <t>.</t>
    </r>
  </si>
  <si>
    <t>https://scidar.kg.ac.rs/handle/123456789/18704</t>
  </si>
  <si>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</si>
  <si>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r>
      <rPr>
        <rFont val="Arial Narrow"/>
        <color rgb="FF222222"/>
        <sz val="10.0"/>
      </rPr>
      <t>Trung, L. M., &amp; Prabhakaran, S. (2023). The Role of Sustainable Tourism Policy, Destination Management, and Tourist Perceptions towards Sustainable Tourism in Vietnam. </t>
    </r>
    <r>
      <rPr>
        <rFont val="Arial Narrow"/>
        <i/>
        <color rgb="FF222222"/>
        <sz val="10.0"/>
      </rPr>
      <t>Przestrzeń Społeczna (Social Space)</t>
    </r>
    <r>
      <rPr>
        <rFont val="Arial Narrow"/>
        <color rgb="FF222222"/>
        <sz val="10.0"/>
      </rPr>
      <t>, </t>
    </r>
    <r>
      <rPr>
        <rFont val="Arial Narrow"/>
        <i/>
        <color rgb="FF222222"/>
        <sz val="10.0"/>
      </rPr>
      <t>23</t>
    </r>
    <r>
      <rPr>
        <rFont val="Arial Narrow"/>
        <color rgb="FF222222"/>
        <sz val="10.0"/>
      </rPr>
      <t>(3), 310-334.</t>
    </r>
  </si>
  <si>
    <t>https://socialspacejournal.eu/menu-script/index.php/ssj/article/view/267</t>
  </si>
  <si>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</si>
  <si>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r>
      <rPr>
        <rFont val="Arial Narrow"/>
        <color rgb="FF222222"/>
        <sz val="10.0"/>
      </rPr>
      <t>Gogonea, R. M., &amp; Zaharia, M. (2023). Agro-tourism in South-West Oltenia in the post-pandemic period. Are there trends returning?. </t>
    </r>
    <r>
      <rPr>
        <rFont val="Arial Narrow"/>
        <i/>
        <color rgb="FF222222"/>
        <sz val="10.0"/>
      </rPr>
      <t>Revista de turism-studii si cercetari in turism</t>
    </r>
    <r>
      <rPr>
        <rFont val="Arial Narrow"/>
        <color rgb="FF222222"/>
        <sz val="10.0"/>
      </rPr>
      <t>, (35).</t>
    </r>
  </si>
  <si>
    <r>
      <rPr>
        <rFont val="Arial Narrow"/>
        <color rgb="FF222222"/>
        <sz val="10.0"/>
      </rPr>
      <t>Gogonea, R. M., &amp; Zaharia, M. (2023). Agro-tourism in South-West Oltenia in the post-pandemic period. Are there trends returning?. </t>
    </r>
    <r>
      <rPr>
        <rFont val="Arial Narrow"/>
        <i/>
        <color rgb="FF222222"/>
        <sz val="10.0"/>
      </rPr>
      <t>Revista de turism-studii si cercetari in turism</t>
    </r>
    <r>
      <rPr>
        <rFont val="Arial Narrow"/>
        <color rgb="FF222222"/>
        <sz val="10.0"/>
      </rPr>
      <t>, (35).</t>
    </r>
  </si>
  <si>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</si>
  <si>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t>Binh, C. T., Linh, V. T., Anh, P. L., &amp; Nguyen, D. N. M. Factors affecting sustainable tourism development: A case study in Quy Nhon city.</t>
  </si>
  <si>
    <t>https://ftpqnu.qnujs.vn/TapChiQNU/DangBai/4a41af1d-7f48-4d3c-ada2-0cda5b97fbbd/73b8032b-e37e-4fe7-af54-c504eec57059.pdf</t>
  </si>
  <si>
    <t>VINEREAN Simona (ULBS),  OPREANA Alin (ULBS)</t>
  </si>
  <si>
    <t>Measuring customer engagement in social media marketing: A higher-order model. Journal of Theoretical and Applied Electronic Commerce Research, 2021, 16(7), pp. 2633-2662</t>
  </si>
  <si>
    <r>
      <rPr>
        <rFont val="Arial Narrow"/>
        <color rgb="FF222222"/>
        <sz val="10.0"/>
      </rPr>
      <t>Shafiq, M. A., Ziaullah, M., Kousar, T., Ali, M. A., &amp; Abbas, Q. (2023). Enhancing E-Business Success: Unraveling the Effect of Customer Engagement on Customer Citizenship Behavior and Purchase Decisions in Pakistan. </t>
    </r>
    <r>
      <rPr>
        <rFont val="Arial Narrow"/>
        <i/>
        <color rgb="FF222222"/>
        <sz val="10.0"/>
      </rPr>
      <t>Journal of Asian Development Studies</t>
    </r>
    <r>
      <rPr>
        <rFont val="Arial Narrow"/>
        <color rgb="FF222222"/>
        <sz val="10.0"/>
      </rPr>
      <t>, </t>
    </r>
    <r>
      <rPr>
        <rFont val="Arial Narrow"/>
        <i/>
        <color rgb="FF222222"/>
        <sz val="10.0"/>
      </rPr>
      <t>12</t>
    </r>
    <r>
      <rPr>
        <rFont val="Arial Narrow"/>
        <color rgb="FF222222"/>
        <sz val="10.0"/>
      </rPr>
      <t>(3), 79-96.</t>
    </r>
  </si>
  <si>
    <t>https://poverty.com.pk/index.php/Journal/article/view/99</t>
  </si>
  <si>
    <t>Measuring customer engagement in social media marketing: A higher-order model. Journal of Theoretical and Applied Electronic Commerce Research, 2021, 16(7), pp. 2633-2665</t>
  </si>
  <si>
    <r>
      <rPr>
        <rFont val="Arial Narrow"/>
        <color rgb="FF222222"/>
        <sz val="10.0"/>
      </rPr>
      <t>Ashari, R. M. H., &amp; Sitorus, O. F. (2023). Pengaruh Content Marketing terhadap Customer Engagement Kopi Kenangan. </t>
    </r>
    <r>
      <rPr>
        <rFont val="Arial Narrow"/>
        <i/>
        <color rgb="FF222222"/>
        <sz val="10.0"/>
      </rPr>
      <t>Jurnal EMT KITA</t>
    </r>
    <r>
      <rPr>
        <rFont val="Arial Narrow"/>
        <color rgb="FF222222"/>
        <sz val="10.0"/>
      </rPr>
      <t>, </t>
    </r>
    <r>
      <rPr>
        <rFont val="Arial Narrow"/>
        <i/>
        <color rgb="FF222222"/>
        <sz val="10.0"/>
      </rPr>
      <t>7</t>
    </r>
    <r>
      <rPr>
        <rFont val="Arial Narrow"/>
        <color rgb="FF222222"/>
        <sz val="10.0"/>
      </rPr>
      <t>(1), 38-46.</t>
    </r>
  </si>
  <si>
    <t>http://www.journal.lembagakita.org/index.php/emt/article/view/726</t>
  </si>
  <si>
    <t>Measuring customer engagement in social media marketing: A higher-order model. Journal of Theoretical and Applied Electronic Commerce Research, 2021, 16(7), pp. 2633-2666</t>
  </si>
  <si>
    <r>
      <rPr>
        <rFont val="Arial Narrow"/>
        <color rgb="FF222222"/>
        <sz val="10.0"/>
      </rPr>
      <t>Agarwal, A., Singh, N., &amp; Kartal, H. B. (2023). Does Your Company Engage Efficiently on Social Media? Improving Performance Using DEA Model and Visualization. </t>
    </r>
    <r>
      <rPr>
        <rFont val="Arial Narrow"/>
        <i/>
        <color rgb="FF222222"/>
        <sz val="10.0"/>
      </rPr>
      <t>e-Service Journal</t>
    </r>
    <r>
      <rPr>
        <rFont val="Arial Narrow"/>
        <color rgb="FF222222"/>
        <sz val="10.0"/>
      </rPr>
      <t>, </t>
    </r>
    <r>
      <rPr>
        <rFont val="Arial Narrow"/>
        <i/>
        <color rgb="FF222222"/>
        <sz val="10.0"/>
      </rPr>
      <t>14</t>
    </r>
    <r>
      <rPr>
        <rFont val="Arial Narrow"/>
        <color rgb="FF222222"/>
        <sz val="10.0"/>
      </rPr>
      <t>(3), 36-68.</t>
    </r>
  </si>
  <si>
    <t>https://muse.jhu.edu/pub/3/article/905238/summary</t>
  </si>
  <si>
    <t>Measuring customer engagement in social media marketing: A higher-order model. Journal of Theoretical and Applied Electronic Commerce Research, 2021, 16(7), pp. 2633-2667</t>
  </si>
  <si>
    <r>
      <rPr>
        <rFont val="Arial Narrow"/>
        <color rgb="FF222222"/>
        <sz val="10.0"/>
      </rPr>
      <t>Pattnaik, L., Sahoo, S. K., &amp; Sahoo, S. (2023). Loyalty of Individual Investors towards Marketable Financial Products: A Structural Logic of Customer-engagement, Mental Accounting, &amp; Attitude. </t>
    </r>
    <r>
      <rPr>
        <rFont val="Arial Narrow"/>
        <i/>
        <color rgb="FF222222"/>
        <sz val="10.0"/>
      </rPr>
      <t>Orissa Journal of Commerce</t>
    </r>
    <r>
      <rPr>
        <rFont val="Arial Narrow"/>
        <color rgb="FF222222"/>
        <sz val="10.0"/>
      </rPr>
      <t>, </t>
    </r>
    <r>
      <rPr>
        <rFont val="Arial Narrow"/>
        <i/>
        <color rgb="FF222222"/>
        <sz val="10.0"/>
      </rPr>
      <t>44</t>
    </r>
    <r>
      <rPr>
        <rFont val="Arial Narrow"/>
        <color rgb="FF222222"/>
        <sz val="10.0"/>
      </rPr>
      <t>(04), 91-105.</t>
    </r>
  </si>
  <si>
    <t>https://www.researchgate.net/profile/Saroj-Sahoo-2/publication/378447455_Loyalty_of_Individual_Investors_towards_Marketable_Financial_Products_A_Structural_Logic_of_Customer-engagement_Mental_Accounting_Attitude/links/660bd484f5a5de0a9ff5652d/Loyalty-of-Individual-Investors-towards-Marketable-Financial-Products-A-Structural-Logic-of-Customer-engagement-Mental-Accounting-Attitude.pdf</t>
  </si>
  <si>
    <t>Measuring customer engagement in social media marketing: A higher-order model. Journal of Theoretical and Applied Electronic Commerce Research, 2021, 16(7), pp. 2633-2668</t>
  </si>
  <si>
    <r>
      <rPr>
        <rFont val="Arial Narrow"/>
        <color rgb="FF222222"/>
        <sz val="10.0"/>
      </rPr>
      <t>Wirtz, B. W., &amp; Balzer, I. (2023). Social Media Marketing-A Systematic Review of Quantitative Empirical Studies. </t>
    </r>
    <r>
      <rPr>
        <rFont val="Arial Narrow"/>
        <i/>
        <color rgb="FF222222"/>
        <sz val="10.0"/>
      </rPr>
      <t>Journal of Business &amp; Management</t>
    </r>
    <r>
      <rPr>
        <rFont val="Arial Narrow"/>
        <color rgb="FF222222"/>
        <sz val="10.0"/>
      </rPr>
      <t>, </t>
    </r>
    <r>
      <rPr>
        <rFont val="Arial Narrow"/>
        <i/>
        <color rgb="FF222222"/>
        <sz val="10.0"/>
      </rPr>
      <t>29</t>
    </r>
    <r>
      <rPr>
        <rFont val="Arial Narrow"/>
        <color rgb="FF222222"/>
        <sz val="10.0"/>
      </rPr>
      <t>(1).</t>
    </r>
  </si>
  <si>
    <t>https://jbm.johogo.com/pdf/volume/2901/JBM-2901-04-full.pdf</t>
  </si>
  <si>
    <t>Measuring customer engagement in social media marketing: A higher-order model. Journal of Theoretical and Applied Electronic Commerce Research, 2021, 16(7), pp. 2633-2669</t>
  </si>
  <si>
    <r>
      <rPr>
        <rFont val="Arial Narrow"/>
        <color rgb="FF222222"/>
        <sz val="10.0"/>
      </rPr>
      <t>Nursalim, A. (2023). PERUBAHAN BUDAYA PEMASARAN BATIK PASCA PPKM. </t>
    </r>
    <r>
      <rPr>
        <rFont val="Arial Narrow"/>
        <i/>
        <color rgb="FF222222"/>
        <sz val="10.0"/>
      </rPr>
      <t>Jelajah Budaya Nusantara</t>
    </r>
    <r>
      <rPr>
        <rFont val="Arial Narrow"/>
        <color rgb="FF222222"/>
        <sz val="10.0"/>
      </rPr>
      <t>, 1.</t>
    </r>
  </si>
  <si>
    <t>https://books.google.com/books?hl=en&amp;lr=&amp;id=jg64EAAAQBAJ&amp;oi=fnd&amp;pg=PA1&amp;ots=EF327skosn&amp;sig=d8qnGCbBSjwtDbP8jcMdEcm0ZRc</t>
  </si>
  <si>
    <t>Measuring customer engagement in social media marketing: A higher-order model. Journal of Theoretical and Applied Electronic Commerce Research, 2021, 16(7), pp. 2633-2671</t>
  </si>
  <si>
    <r>
      <rPr>
        <rFont val="Arial Narrow"/>
        <color rgb="FF222222"/>
        <sz val="10.0"/>
      </rPr>
      <t>Pradipta, I., &amp; Gayatri, G. (2023). Antecedent and Consequences of Customer Engagement in Social Media Content: A Study Of Beauty Product Marketplace Marketing Activities in Instagram. </t>
    </r>
    <r>
      <rPr>
        <rFont val="Arial Narrow"/>
        <i/>
        <color rgb="FF222222"/>
        <sz val="10.0"/>
      </rPr>
      <t>JRB-Jurnal Riset Bisnis</t>
    </r>
    <r>
      <rPr>
        <rFont val="Arial Narrow"/>
        <color rgb="FF222222"/>
        <sz val="10.0"/>
      </rPr>
      <t>, </t>
    </r>
    <r>
      <rPr>
        <rFont val="Arial Narrow"/>
        <i/>
        <color rgb="FF222222"/>
        <sz val="10.0"/>
      </rPr>
      <t>7</t>
    </r>
    <r>
      <rPr>
        <rFont val="Arial Narrow"/>
        <color rgb="FF222222"/>
        <sz val="10.0"/>
      </rPr>
      <t>(1), 53-61.</t>
    </r>
  </si>
  <si>
    <t>https://journal.univpancasila.ac.id/index.php/jrb/article/view/5260</t>
  </si>
  <si>
    <t>Measuring customer engagement in social media marketing: A higher-order model. Journal of Theoretical and Applied Electronic Commerce Research, 2021, 16(7), pp. 2633-2672</t>
  </si>
  <si>
    <r>
      <rPr>
        <rFont val="Arial Narrow"/>
        <color rgb="FF222222"/>
        <sz val="10.0"/>
      </rPr>
      <t>Akbari, M., Bigdeli, M., &amp; Khamseh, A. (2023). Identifying the Comprehensive Consumer’s Post-Covid Behavioral Pattern in Meta Platform. </t>
    </r>
    <r>
      <rPr>
        <rFont val="Arial Narrow"/>
        <i/>
        <color rgb="FF222222"/>
        <sz val="10.0"/>
      </rPr>
      <t>International Journal of Web Research</t>
    </r>
    <r>
      <rPr>
        <rFont val="Arial Narrow"/>
        <color rgb="FF222222"/>
        <sz val="10.0"/>
      </rPr>
      <t>, </t>
    </r>
    <r>
      <rPr>
        <rFont val="Arial Narrow"/>
        <i/>
        <color rgb="FF222222"/>
        <sz val="10.0"/>
      </rPr>
      <t>6</t>
    </r>
    <r>
      <rPr>
        <rFont val="Arial Narrow"/>
        <color rgb="FF222222"/>
        <sz val="10.0"/>
      </rPr>
      <t>(2), 19-27.</t>
    </r>
  </si>
  <si>
    <t>Measuring customer engagement in social media marketing: A higher-order model. Journal of Theoretical and Applied Electronic Commerce Research, 2021, 16(7), pp. 2633-2674</t>
  </si>
  <si>
    <r>
      <rPr>
        <rFont val="Arial Narrow"/>
        <color rgb="FF222222"/>
        <sz val="10.0"/>
      </rPr>
      <t>Hauer, K. B. (2023). </t>
    </r>
    <r>
      <rPr>
        <rFont val="Arial Narrow"/>
        <i/>
        <color rgb="FF222222"/>
        <sz val="10.0"/>
      </rPr>
      <t>Social Media Marketing Strategies to Increase Customer Base</t>
    </r>
    <r>
      <rPr>
        <rFont val="Arial Narrow"/>
        <color rgb="FF222222"/>
        <sz val="10.0"/>
      </rPr>
      <t> (Doctoral dissertation, Walden University).</t>
    </r>
  </si>
  <si>
    <t>https://search.proquest.com/openview/4dce42f25bb7381c8591e6f478922713/1?pq-origsite=gscholar&amp;cbl=18750&amp;diss=y</t>
  </si>
  <si>
    <t>Measuring customer engagement in social media marketing: A higher-order model. Journal of Theoretical and Applied Electronic Commerce Research, 2021, 16(7), pp. 2633-2675</t>
  </si>
  <si>
    <r>
      <rPr>
        <rFont val="Arial Narrow"/>
        <color rgb="FF222222"/>
        <sz val="10.0"/>
      </rPr>
      <t>Gustano, Y. P., &amp; Rubiyanti, N. (2023). The Influence of Brand Characteristic on Customer Brand Relationship Through Consumer Engagement as Mediator. </t>
    </r>
    <r>
      <rPr>
        <rFont val="Arial Narrow"/>
        <i/>
        <color rgb="FF222222"/>
        <sz val="10.0"/>
      </rPr>
      <t>Jurnal Informatika Ekonomi Bisnis</t>
    </r>
    <r>
      <rPr>
        <rFont val="Arial Narrow"/>
        <color rgb="FF222222"/>
        <sz val="10.0"/>
      </rPr>
      <t>, 1376-1380.</t>
    </r>
  </si>
  <si>
    <t>https://infeb.org/index.php/infeb/article/view/643</t>
  </si>
  <si>
    <t>Measuring customer engagement in social media marketing: A higher-order model. Journal of Theoretical and Applied Electronic Commerce Research, 2021, 16(7), pp. 2633-2676</t>
  </si>
  <si>
    <r>
      <rPr>
        <rFont val="Arial Narrow"/>
        <color rgb="FF222222"/>
        <sz val="10.0"/>
      </rPr>
      <t>Mohammadi, A. A., &amp; Seetharaman, A. (2023). THE INFLUENCE OF CONTENT MARKETING, TECHNOLOGY INNOVATION AND CUSTOMER ENGAGEMENT ON SME’S: Received: 17th April 2023; Revised: 31st July 2023, 4th August 2023, 14th August 2023; Accepted: 16th August 2023. </t>
    </r>
    <r>
      <rPr>
        <rFont val="Arial Narrow"/>
        <i/>
        <color rgb="FF222222"/>
        <sz val="10.0"/>
      </rPr>
      <t>Socialis Series in Social Science</t>
    </r>
    <r>
      <rPr>
        <rFont val="Arial Narrow"/>
        <color rgb="FF222222"/>
        <sz val="10.0"/>
      </rPr>
      <t>, </t>
    </r>
    <r>
      <rPr>
        <rFont val="Arial Narrow"/>
        <i/>
        <color rgb="FF222222"/>
        <sz val="10.0"/>
      </rPr>
      <t>5</t>
    </r>
    <r>
      <rPr>
        <rFont val="Arial Narrow"/>
        <color rgb="FF222222"/>
        <sz val="10.0"/>
      </rPr>
      <t>, 17-32.</t>
    </r>
  </si>
  <si>
    <t>http://socialisjournal.org/index.php/socialis/article/view/31</t>
  </si>
  <si>
    <t>Measuring customer engagement in social media marketing: A higher-order model. Journal of Theoretical and Applied Electronic Commerce Research, 2021, 16(7), pp. 2633-2677</t>
  </si>
  <si>
    <r>
      <rPr>
        <rFont val="Arial Narrow"/>
        <color rgb="FF222222"/>
        <sz val="10.0"/>
      </rPr>
      <t>Rahmawati, R. (2023). APAKAH MEDIA SOSIAL MENYELAMATKAN BISNIS F&amp;B DI ERA PANDEMI?. </t>
    </r>
    <r>
      <rPr>
        <rFont val="Arial Narrow"/>
        <i/>
        <color rgb="FF222222"/>
        <sz val="10.0"/>
      </rPr>
      <t>JURNAL DIMENSI</t>
    </r>
    <r>
      <rPr>
        <rFont val="Arial Narrow"/>
        <color rgb="FF222222"/>
        <sz val="10.0"/>
      </rPr>
      <t>, </t>
    </r>
    <r>
      <rPr>
        <rFont val="Arial Narrow"/>
        <i/>
        <color rgb="FF222222"/>
        <sz val="10.0"/>
      </rPr>
      <t>12</t>
    </r>
    <r>
      <rPr>
        <rFont val="Arial Narrow"/>
        <color rgb="FF222222"/>
        <sz val="10.0"/>
      </rPr>
      <t>(1), 230-256.</t>
    </r>
  </si>
  <si>
    <t>https://journal.unrika.ac.id/index.php/jurnaldms/article/view/5089</t>
  </si>
  <si>
    <t>Measuring customer engagement in social media marketing: A higher-order model. Journal of Theoretical and Applied Electronic Commerce Research, 2021, 16(7), pp. 2633-2680</t>
  </si>
  <si>
    <t>Sahu, G., &amp; Bhamboo, U. Social Commerce for Success: Evaluating Its Ef-fectiveness in Empowering the Next Generation of Entrepreneurs.</t>
  </si>
  <si>
    <t>https://pdfs.semanticscholar.org/15a0/6c9c88bd7f6af7a7b90c70966f463c6f9cba.pdf</t>
  </si>
  <si>
    <t>Measuring customer engagement in social media marketing: A higher-order model. Journal of Theoretical and Applied Electronic Commerce Research, 2021, 16(7), pp. 2633-2681</t>
  </si>
  <si>
    <r>
      <rPr>
        <rFont val="Arial Narrow"/>
        <color rgb="FF222222"/>
        <sz val="10.0"/>
      </rPr>
      <t>Pramana, D. R. (2023). </t>
    </r>
    <r>
      <rPr>
        <rFont val="Arial Narrow"/>
        <i/>
        <color rgb="FF222222"/>
        <sz val="10.0"/>
      </rPr>
      <t>PENGARUH MOTIVASI KONSUMEN DAN PERSEPSI KETERTARIKAN KONTEN PADA TINGKAT KETERIKATAN KONSUMEN DENGAN MEREK DI INSTAGRAM@ Lifebuoy. id</t>
    </r>
    <r>
      <rPr>
        <rFont val="Arial Narrow"/>
        <color rgb="FF222222"/>
        <sz val="10.0"/>
      </rPr>
      <t> (Doctoral dissertation, FAKULTAS ILMU SOSIAL DAN ILMU POLITIK).</t>
    </r>
  </si>
  <si>
    <t>A New Approach of Investment for the Future Economic Policies. Expert Journal of Economics, 1(1).</t>
  </si>
  <si>
    <t>Abdul Khani, M. A., &amp; Mohd Shafie, S. A. (2023). Factors affecting the house price among Kuala Lumpur, Selangor and Johor.</t>
  </si>
  <si>
    <t>https://ir.uitm.edu.my/id/eprint/94364/</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</si>
  <si>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</si>
  <si>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Lisana Sumarah Pratignyo, Sudradjat Supian, Eman Lesmana, </t>
    </r>
    <r>
      <rPr>
        <rFont val="Arial Narrow"/>
        <i/>
        <color rgb="FF000000"/>
        <sz val="10.0"/>
      </rPr>
      <t>Analysis of Efficiency and Productivity with Data Envelopment Analysis and Malmquist Productivity Index at As Syafiiyah Islamic University</t>
    </r>
    <r>
      <rPr>
        <rFont val="Arial Narrow"/>
        <color rgb="FF000000"/>
        <sz val="10.0"/>
      </rPr>
      <t>, International Journal of Global Operations Research,  Vol 4, No 1 (2023), DOI: https://doi.org/10.47194/ijgor.v4i1.199</t>
    </r>
  </si>
  <si>
    <t>http://www.iorajournal.org/index.php/ijgor/article/view/199</t>
  </si>
  <si>
    <t>Google Scholar, Crossref, Wordcat, Dimension Garuda - Garba Rujukan Digital</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</si>
  <si>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</si>
  <si>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Tsabita Zhahira, Diajeng Wulan Christianti, </t>
    </r>
    <r>
      <rPr>
        <rFont val="Arial Narrow"/>
        <i/>
        <color rgb="FF000000"/>
        <sz val="10.0"/>
      </rPr>
      <t>THE ESTABLISHMENT OF A VIRTUAL EMBASSY ACCORDING TO THE 1961 VIENNA CONVENTION ON DIPLOMATIC RELATIONS: THE CASE OF BARBADOS’ METAVERSE EMBASSY</t>
    </r>
    <r>
      <rPr>
        <rFont val="Arial Narrow"/>
        <color rgb="FF000000"/>
        <sz val="10.0"/>
      </rPr>
      <t>, Jurnal Bina Mulia Hukum, Volume 8, Number 1, September2023,P-ISSN: 2528-7273,E-ISSN: 2540-9034Article Published:29September2023, Publication Page: http://jurnal.fh.unpad.ac.id/index.php/jbmh/issue/archiveDOI:https://doi.org/10.23920/jbmh.v8i1.1336</t>
    </r>
  </si>
  <si>
    <t>https://jurnal.fh.unpad.ac.id/index.php/jbmh/article/view/1336/685</t>
  </si>
  <si>
    <t>Sinta (Science and Technology Index), Dimensions, Google Scholar, Garuda (Rujukan Digital), Indonesia One Search (Perpustakaan Nasional Indonesia), Crossref, Base (Bielefeld Academic Search Engine), Cornell University Library, Word Cat, Journal TOSc, Citefactor, HukumOnline.com</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</si>
  <si>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</si>
  <si>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Timothy Aluko, Innocent Bayai,
Prince Enwereji, </t>
    </r>
    <r>
      <rPr>
        <rFont val="Arial Narrow"/>
        <i/>
        <color rgb="FF000000"/>
        <sz val="10.0"/>
      </rPr>
      <t>Effects of Government Intervention on SMMEs: A Review of Empirical Evidence</t>
    </r>
    <r>
      <rPr>
        <rFont val="Arial Narrow"/>
        <color rgb="FF000000"/>
        <sz val="10.0"/>
      </rPr>
      <t>, ACTA UNIVERSITATIS DANUBIUS, Vol 19, No 5, 2023</t>
    </r>
  </si>
  <si>
    <t>https://dj.univ-danubius.ro/index.php/AUDOE/article/view/2159/2714</t>
  </si>
  <si>
    <t>CEEOL; EBSCO Publishing; EconPapers; RePec; IDEAS; DOAJ; Cabell's; Proquest</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</si>
  <si>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</si>
  <si>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Ahannaya Chinedu Gandolph, Johnson Adebayo Akanbi, Daniel-Adebayo Olugbenga, Sanni, Adeyemi Sheriff, </t>
    </r>
    <r>
      <rPr>
        <rFont val="Arial Narrow"/>
        <i/>
        <color rgb="FF000000"/>
        <sz val="10.0"/>
      </rPr>
      <t>Disruptive Accounting Technology and Institutional
Efficiency of Professional Accounting Institutes in Nigeria</t>
    </r>
    <r>
      <rPr>
        <rFont val="Arial Narrow"/>
        <color rgb="FF000000"/>
        <sz val="10.0"/>
      </rPr>
      <t>, International Research Journal of Innovations in Engineering and Technology (IRJIET)
ISSN (online): 2581-3048
Volume 7, Issue 7, pp 30-37, July-2023
https://doi.org/10.47001/IRJIET/2023.707004</t>
    </r>
  </si>
  <si>
    <t>https://www.proquest.com/docview/2846513023?pq-origsite=gscholar&amp;fromopenview=true&amp;sourcetype=Scholarly%20Journals</t>
  </si>
  <si>
    <t>Crossref, DOI – Digital Object Identifier, ProQuest, WorldCat, Harvard Dataverse, Zenodo – OpenAIRE, Mendeley, World Catalogue of Scientific Journals, Publons, Scientific Journal Impact Factor (SJIF), The Directory of Research Journal Indexing (DRJI),  International Scientific Indexing (ISI), Citefactor, Root Society for Indexing and Impact Factor, The ICI database, IP Indexing, SlideShare, ROAD, Academia.edu, Issuu, Scribd, IJIFACTOR, Open Access Library (OALib), World Journals Alert, ResearchBib, WikiCFP, Internet Archive</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</si>
  <si>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</si>
  <si>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Nkhumeleni Mathobo, Mashupye Herbert Maserumule, Kabelo Boikhutso Moeti, </t>
    </r>
    <r>
      <rPr>
        <rFont val="Arial Narrow"/>
        <i/>
        <color rgb="FF000000"/>
        <sz val="10.0"/>
      </rPr>
      <t>Assessing the Effectiveness of Budget Control in Public Hospitals in the Limpopo Province, South Africa</t>
    </r>
    <r>
      <rPr>
        <rFont val="Arial Narrow"/>
        <color rgb="FF000000"/>
        <sz val="10.0"/>
      </rPr>
      <t>, African Journal of Development Studies (formerly AFFRIKA Journal of Politics, Economics and Society)Vol. 13, No. 2, pp 101-11401 June 2023
https://doi.org/10.31920/2634-3649/2023/v13n2a5</t>
    </r>
  </si>
  <si>
    <t>https://journals.co.za/doi/full/10.31920/2634-3649/2023/v13n2a5</t>
  </si>
  <si>
    <t>IBSS, EBSCO, COPERNICUS, ERIH PLUS, ProQuest, SABINET and J-Gate</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</si>
  <si>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</si>
  <si>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Javad Madani, Kamran Myhami, Reza Najjari, </t>
    </r>
    <r>
      <rPr>
        <rFont val="Arial Narrow"/>
        <i/>
        <color rgb="FF000000"/>
        <sz val="10.0"/>
      </rPr>
      <t>Identifying and Prioritizing Antecedents of Productive Human Resources
Management during the Corona Pandemic (Studied Case: Administrative and
Recruitment Affairs Organization)</t>
    </r>
    <r>
      <rPr>
        <rFont val="Arial Narrow"/>
        <color rgb="FF000000"/>
        <sz val="10.0"/>
      </rPr>
      <t>, Journal
of Human Resource Studies, 13(2), 100-121. https://doi.org/10.22034/JHRS.2023.177029</t>
    </r>
  </si>
  <si>
    <t>https://www.sid.ir/fileserver/jf/2039-274474-fa-1113388.pdf</t>
  </si>
  <si>
    <t>CROSSREF, EBSCO, ResearchGate, SCILIT, WorldCat, Semantic Scholar, ResearchBib</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</si>
  <si>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</si>
  <si>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Nur Lailatus Subha, Suwignyo Widagdo, Nurshadrina Kartika Sari, </t>
    </r>
    <r>
      <rPr>
        <rFont val="Arial Narrow"/>
        <i/>
        <color rgb="FF000000"/>
        <sz val="10.0"/>
      </rPr>
      <t>DETERMINANTS OF MANAGEMENT EFFECTIVENESS OF SCHOOL OPERATIONAL ASSISTANCE FUNDS (BANTUAN OPERASIONAL SEKOLAH/BOS) AT SDN KALIGLAGAH 04</t>
    </r>
    <r>
      <rPr>
        <rFont val="Arial Narrow"/>
        <color rgb="FF000000"/>
        <sz val="10.0"/>
      </rPr>
      <t>, ABM : International Journal of Administration, Business and Management, Vol. 5 No. 1 May 2023</t>
    </r>
  </si>
  <si>
    <t>http://jurnal.itsm.ac.id/index.php/abm/article/view/719</t>
  </si>
  <si>
    <t>Index Copernicus, Dimensions, GARUDA, Google Scholar, Indonesia One Search</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</si>
  <si>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</si>
  <si>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Karapostolou Despina, </t>
    </r>
    <r>
      <rPr>
        <rFont val="Arial Narrow"/>
        <i/>
        <color rgb="FF000000"/>
        <sz val="10.0"/>
      </rPr>
      <t>New policies to boost employment in Greece: The strategic redesign of DYPA</t>
    </r>
    <r>
      <rPr>
        <rFont val="Arial Narrow"/>
        <color rgb="FF000000"/>
        <sz val="10.0"/>
      </rPr>
      <t>, Faculty-School of Social and Political Sciences, Academic Department-Department of Political Science and International Relations, Post-graduate program-Local and Regional Development and Self-Government</t>
    </r>
    <r>
      <rPr>
        <rFont val="Arial Narrow"/>
        <color theme="1"/>
        <sz val="10.0"/>
      </rPr>
      <t>, Collections-
Department of Political Science and International Relations (MDE), https://amitos.library.uop.gr/xmlui/handle/123456789/7726
http://dx.doi.org/10.26263/amitos-1229</t>
    </r>
  </si>
  <si>
    <t>https://amitos.library.uop.gr/xmlui/handle/123456789/7726</t>
  </si>
  <si>
    <t>ResearchGate, Google Scholar</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</si>
  <si>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</si>
  <si>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Sviatoslav  Liutyi, </t>
    </r>
    <r>
      <rPr>
        <rFont val="Arial Narrow"/>
        <i/>
        <color rgb="FF000000"/>
        <sz val="10.0"/>
      </rPr>
      <t>OPTIMISATION OF STATE BUDGET EXPENDITURES IN CRISIS: THE CASE OF UKRAINE</t>
    </r>
    <r>
      <rPr>
        <rFont val="Arial Narrow"/>
        <color rgb="FF000000"/>
        <sz val="10.0"/>
      </rPr>
      <t>, Master thesis, 2023</t>
    </r>
    <r>
      <rPr>
        <rFont val="Arial Narrow"/>
        <color theme="1"/>
        <sz val="10.0"/>
      </rPr>
      <t>, Master of Science in Business (Siviløkonom) - Nord universitet, Publisher- Nord Universitet</t>
    </r>
  </si>
  <si>
    <t>https://nordopen.nord.no/nord-xmlui/handle/11250/3090406</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</si>
  <si>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</si>
  <si>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Gomes Camila Vasquez Pineiro, </t>
    </r>
    <r>
      <rPr>
        <rFont val="Arial Narrow"/>
        <i/>
        <color rgb="FF000000"/>
        <sz val="10.0"/>
      </rPr>
      <t>Do princípio da eficiência: conceito, delimitação e controle</t>
    </r>
    <r>
      <rPr>
        <rFont val="Arial Narrow"/>
        <color rgb="FF000000"/>
        <sz val="10.0"/>
      </rPr>
      <t>, Repositório da Universidade de Lisboa, Communities and Collections, Faculdade de Direito (FD), FD - Dissertações de Mestrado</t>
    </r>
  </si>
  <si>
    <t>https://repositorio.ul.pt/bitstream/10451/62485/1/ulfd0153770_tese.pdf</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</si>
  <si>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</si>
  <si>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Cleverson Cidney Silva da Costa, Patrícia Trindade Caldas, </t>
    </r>
    <r>
      <rPr>
        <rFont val="Arial Narrow"/>
        <i/>
        <color rgb="FF000000"/>
        <sz val="10.0"/>
      </rPr>
      <t>PERFORMANCE INDICATOR SYSTEM FOR CIVIL SOCIETY ORGANIZATIONS ACTIVE IN LOCAL AND SUSTAINABLE DEVELOPMENT</t>
    </r>
    <r>
      <rPr>
        <rFont val="Arial Narrow"/>
        <color rgb="FF000000"/>
        <sz val="10.0"/>
      </rPr>
      <t xml:space="preserve">, REA - Revista Eletrônica de Administração (Electronic Journal of Administration), </t>
    </r>
    <r>
      <rPr>
        <rFont val="Arial Narrow"/>
        <color theme="1"/>
        <sz val="10.0"/>
      </rPr>
      <t>Vol 22, No 1 (2023)</t>
    </r>
  </si>
  <si>
    <t>http://periodicos.unifacef.com.br/rea/article/view/2558</t>
  </si>
  <si>
    <t>CAPES - Ministry of Education - Qualis System - Level A3, LATINDEX Catalog – Regional Online Information System for Scientific Journals from Latin America, the Caribbean, Spain and Portugal, ADVISOR Adviser - Infobase IBBA - Brazilian Administration Bibliography Index, SABi - Library Automation System of the Federal University of Rio Grande do Sul - System Number: 0134936, International Standard Number for Serial Publications (ISSN) - Brazilian Institute of Information in Science and Technology – IBICT, SciELO - Scientific Electronic Library Online</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</si>
  <si>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</si>
  <si>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Boris Noé MANHOULI DANMOU, Ghislain MOFFO DZOUBOSSE, William SEUGUE NIETCHO, </t>
    </r>
    <r>
      <rPr>
        <rFont val="Arial Narrow"/>
        <i/>
        <color rgb="FF000000"/>
        <sz val="10.0"/>
      </rPr>
      <t>Intergovernmental coordination and fiscal performance</t>
    </r>
    <r>
      <rPr>
        <rFont val="Arial Narrow"/>
        <color rgb="FF000000"/>
        <sz val="10.0"/>
      </rPr>
      <t>,Journal of Economics Bibliography (JEB – ISSN: 2149-2387), Vol. 10 No. 3-4 (2023)</t>
    </r>
  </si>
  <si>
    <t>https://journals.econsciences.com/index.php/JEB/article/view/2466</t>
  </si>
  <si>
    <t>EconBib, RePEc, EconBiz, Econis, EconPaper, EconStor, BASE, CNKI, J-Gate, OpenAIRE, ProQuest, Scipio, Sherpa/Romeo, Socionet, Ulrich's, AcademicKeys, Albert, CiteFactor, CiteULike, COSMOS, DIIF, ESJI, Google Scholar, ISI, ISRA, JIF, JournalsDirectory, L-List, MIAR, OAJI, PakAcademic, PNB, ResearchBib, Sciary, SIS, The Open Directory, Wilbert</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</si>
  <si>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</si>
  <si>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B. Maiwasha, </t>
    </r>
    <r>
      <rPr>
        <rFont val="Arial Narrow"/>
        <i/>
        <color rgb="FF000000"/>
        <sz val="10.0"/>
      </rPr>
      <t>Developing an Integrated Corporate Governance Model for Zimbabwe's SOES: The Case of Grain Marketing Board</t>
    </r>
    <r>
      <rPr>
        <rFont val="Arial Narrow"/>
        <color rgb="FF000000"/>
        <sz val="10.0"/>
      </rPr>
      <t>, Thesis accepted in fulfillment of the requirements for the degree Doctor of Philosophy in Public Management and Governance at the North-West University</t>
    </r>
  </si>
  <si>
    <t>https://repository.nwu.ac.za/bitstream/handle/10394/41874/Maiwasha_B.pdf?sequence=1&amp;isAllowed=y</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</si>
  <si>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</si>
  <si>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MD. A. K. Azad Khan, </t>
    </r>
    <r>
      <rPr>
        <rFont val="Arial Narrow"/>
        <i/>
        <color rgb="FF000000"/>
        <sz val="10.0"/>
      </rPr>
      <t>The Effectiveness of Performance Audits in Bangladesh: A Critical Examination of Medical Waste Management</t>
    </r>
    <r>
      <rPr>
        <rFont val="Arial Narrow"/>
        <color rgb="FF000000"/>
        <sz val="10.0"/>
      </rPr>
      <t>, Thesis
Submitted in fulfilment of the requirements for the degree of
Master of Research
School of Business and Law
Central Queensland University
Melbourne, Australia
June 2023</t>
    </r>
  </si>
  <si>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</si>
  <si>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COSTA, Cleverson Cidney Silva da, </t>
    </r>
    <r>
      <rPr>
        <rFont val="Arial Narrow"/>
        <i/>
        <color rgb="FF000000"/>
        <sz val="10.0"/>
      </rPr>
      <t>O que preciso ver para doar? desenvolvimento de um sistema de indicadores de desempenho para organizações da sociedade civil</t>
    </r>
    <r>
      <rPr>
        <rFont val="Arial Narrow"/>
        <color rgb="FF000000"/>
        <sz val="10.0"/>
      </rPr>
      <t>, UNIVERSIDADE FEDERAL DE CAMPINA GRANDE UNIDADE ACADÊMICA DE ADMINISTRAÇÃO E CONTABILIDADE PROGRAMA DE PÓS-GRADUAÇÃO EM ADMINISTRAÇÃO,</t>
    </r>
    <r>
      <rPr>
        <rFont val="Arial Narrow"/>
        <color theme="1"/>
        <sz val="10.0"/>
      </rPr>
      <t>DISSERTAÇÃO DE MESTRADO, CAMPINA GRANDE – PB, 2023</t>
    </r>
  </si>
  <si>
    <t>http://dspace.sti.ufcg.edu.br:8080/jspui/bitstream/riufcg/29949/1/CLEVERSON%20CIDNEY%20SILVA%20DA%20COSTA%20-%20DISSERTA%c3%87%c3%83O%20PPGA%202023.pdf</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</si>
  <si>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</si>
  <si>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Garbin Rogério, </t>
    </r>
    <r>
      <rPr>
        <rFont val="Arial Narrow"/>
        <i/>
        <color rgb="FF000000"/>
        <sz val="10.0"/>
      </rPr>
      <t>Desenvolvimento sustentável perene como base de elaboração e fomento das políticas públicas - um estudo de caso no município de São Sebastião - SP</t>
    </r>
    <r>
      <rPr>
        <rFont val="Arial Narrow"/>
        <color rgb="FF000000"/>
        <sz val="10.0"/>
      </rPr>
      <t>, Universidade Federal de Santa Maria, Centro de Ciências Sociais e Humanas, Programa de Pós-Graduação em Gestão de Organizações Públicas</t>
    </r>
    <r>
      <rPr>
        <rFont val="Arial Narrow"/>
        <color theme="1"/>
        <sz val="10.0"/>
      </rPr>
      <t>, Departamento:Administração Pública, Country:Brasil, 2023</t>
    </r>
  </si>
  <si>
    <t>https://repositorio.ufsm.br/handle/1/29560</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</si>
  <si>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</si>
  <si>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Rury Novita Sibulo,Haliah Andi Kusumawati, </t>
    </r>
    <r>
      <rPr>
        <rFont val="Arial Narrow"/>
        <i/>
        <color rgb="FF000000"/>
        <sz val="10.0"/>
      </rPr>
      <t>OPERATIONAL AUDIT ON THE IMPLEMENTATION OF VALUE OF FAMILY BUSINESS</t>
    </r>
    <r>
      <rPr>
        <rFont val="Arial Narrow"/>
        <color rgb="FF000000"/>
        <sz val="10.0"/>
      </rPr>
      <t>, ABM : International Journal of Administration, Business and Management, Vol.5, No.1, May 2023, pp: 1-14, ISSN: 2746-2439</t>
    </r>
  </si>
  <si>
    <t>http://jurnal.itsm.ac.id/index.php/abm/article/view/701/627</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</si>
  <si>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</si>
  <si>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Sreedevi E.S., </t>
    </r>
    <r>
      <rPr>
        <rFont val="Arial Narrow"/>
        <i/>
        <color rgb="FF000000"/>
        <sz val="10.0"/>
      </rPr>
      <t>AN INVESTIGATION ON THE BANKING INDUSTRY  IN INDIA - A POST LIBERALISATION ANALYSIS</t>
    </r>
    <r>
      <rPr>
        <rFont val="Arial Narrow"/>
        <color rgb="FF000000"/>
        <sz val="10.0"/>
      </rPr>
      <t xml:space="preserve">, Thesis  Submitted to the University of Calicut, For the award of the degree of, Doctor of Philosophy in Commerce, Under the Faculty of Commerce and Management Studies, </t>
    </r>
    <r>
      <rPr>
        <rFont val="Arial Narrow"/>
        <color theme="1"/>
        <sz val="10.0"/>
      </rPr>
      <t>Department of Commerce and Management Studies School of Business Studies University of Calicut  Kerala  July 2023</t>
    </r>
  </si>
  <si>
    <t>http://scholar.uoc.ac.in/bitstream/handle/20.500.12818/1475/1823sreedevi.pdf?sequence=1&amp;isAllowed=y</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</si>
  <si>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</si>
  <si>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Fadli Paidi, </t>
    </r>
    <r>
      <rPr>
        <rFont val="Arial Narrow"/>
        <i/>
        <color rgb="FF000000"/>
        <sz val="10.0"/>
      </rPr>
      <t>Empowering Community Workhsop to Improve Social Welfare through Innovation in Dolok Merawan</t>
    </r>
    <r>
      <rPr>
        <rFont val="Arial Narrow"/>
        <color rgb="FF000000"/>
        <sz val="10.0"/>
      </rPr>
      <t>, ABDIMAS TALENTAJurnal Pengabdian Kepada Masyarakat, Vol. 8, No. 1, 2023, pp:581-590</t>
    </r>
  </si>
  <si>
    <t>https://talenta.usu.ac.id/abdimas/article/view/10354/6305</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</si>
  <si>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</si>
  <si>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Teodora Maria Suciu, </t>
    </r>
    <r>
      <rPr>
        <rFont val="Arial Narrow"/>
        <i/>
        <color rgb="FF000000"/>
        <sz val="10.0"/>
      </rPr>
      <t>Quantifying Economic Performance:  Forecasting in the Romanian Clothing Industry</t>
    </r>
    <r>
      <rPr>
        <rFont val="Arial Narrow"/>
        <color rgb="FF000000"/>
        <sz val="10.0"/>
      </rPr>
      <t>, “Ovidius” University Annals, Economic Sciences Series Volume XXIII, Issue 1 /2023</t>
    </r>
  </si>
  <si>
    <t>https://stec.univ-ovidius.ro/html/anale/RO/2023-i1/Section%205/28.pdf</t>
  </si>
  <si>
    <t>EBSCO host, Cabell’s Directories, RePEc, DOAJ, ULRICHS WEB, J- GATE, ERIH PLUS, INDEX COPERNICUS, Scientific Indexing Services, INFOBASE INDEX, ResearchBib, Directory Research Journals Indexing</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</si>
  <si>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</si>
  <si>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So Yeon Gu, Nam Mi Kang, Hyunsoon Park, Won Ho Hahn, </t>
    </r>
    <r>
      <rPr>
        <rFont val="Arial Narrow"/>
        <i/>
        <color rgb="FF000000"/>
        <sz val="10.0"/>
      </rPr>
      <t>A systematic review of breast milk banks in Europe and North America</t>
    </r>
    <r>
      <rPr>
        <rFont val="Arial Narrow"/>
        <color rgb="FF000000"/>
        <sz val="10.0"/>
      </rPr>
      <t>, Journal of the Korea Academia-Industrial cooperation Society Vol. 24, No. 5 pp. 615-626, 2023, https://doi.org/10.5762/KAIS.2023.24.5.615 ISSN 1975-4701 / eISSN 2288-4688</t>
    </r>
  </si>
  <si>
    <t>https://www.kais99.org/jkais/journal/Vol24No05/vol24no05p69.pdf</t>
  </si>
  <si>
    <t>Index Copernicus, Dimensions, GARUDA, Google Scholar, ResearchBib</t>
  </si>
  <si>
    <r>
      <rPr>
        <rFont val="Arial Narrow"/>
        <color theme="1"/>
        <sz val="10.0"/>
      </rPr>
      <t xml:space="preserve">Mihaiu Diana Marieta(ULB Sibiu), Opreana Alin(ULB Sibiu, </t>
    </r>
    <r>
      <rPr>
        <rFont val="Arial Narrow"/>
        <color rgb="FF000000"/>
        <sz val="10.0"/>
      </rPr>
      <t>Cristescu Marian Pompiliu(ULB Sibiu)</t>
    </r>
  </si>
  <si>
    <r>
      <rPr>
        <rFont val="Arial Narrow"/>
        <color theme="1"/>
        <sz val="10.0"/>
      </rPr>
      <t xml:space="preserve">Biškić Ana, </t>
    </r>
    <r>
      <rPr>
        <rFont val="Arial Narrow"/>
        <i/>
        <color rgb="FF000000"/>
        <sz val="10.0"/>
      </rPr>
      <t>Uloga suda EU u razvoju Europskog upravnog prostora</t>
    </r>
    <r>
      <rPr>
        <rFont val="Arial Narrow"/>
        <color rgb="FF000000"/>
        <sz val="10.0"/>
      </rPr>
      <t>, Undergraduate thesis / Završni rad, 2023, Degree Grantor / Ustanova koja je dodijelila akademski / stručni stupanj: University of Zagreb, Faculty of Law / Sveučilište u Zagrebu, Pravni fakultet</t>
    </r>
  </si>
  <si>
    <t>https://repozitorij.pravo.unizg.hr/islandora/object/pravo:5080</t>
  </si>
  <si>
    <t>Marcheline, Monica, Taufi Marwa, and S. Sukanto. "Indeks Pembangunan Manusia, Penduduk Lanjut Usia, Pertumbuhan Ekonomi dan Pengeluaran Kesehatan di Negara-Negara ASEAN." Jurnal Informatika Ekonomi Bisnis (2023): 1096-1100.</t>
  </si>
  <si>
    <t>https://www.infeb.org/index.php/infeb/article/view/685</t>
  </si>
  <si>
    <t>Yavuz, Rüya Ataklı, and Refika Görkem Yılmaztürk. "THE RELATIONSHIP BETWEEN HUMAN DEVELOPMENT AND HEALTH EXPENDITURES: EVIDENCE FROM THE DRISCOLL-KRAAY ESTIMATOR." Journal of Management and Economics Research 21, no. 3 (2023): 163-175.</t>
  </si>
  <si>
    <t>https://dergipark.org.tr/en/pub/yead/issue/80344/1344037</t>
  </si>
  <si>
    <t>Saleel Ahammed, A. K. "Unravelling the Multifaceted Dynamics of Healthcare Expenditure: Exploring the Interplay of Individual Health Status, Lifestyle Choices, and Socio-Economic Factors." South Asian Journal of Social Studies and Economics 20, no. 3 (2023): 155-168.</t>
  </si>
  <si>
    <t>http://journal.article2publish.com/id/eprint/2533/</t>
  </si>
  <si>
    <t>EMİRKADI, Ömer, and Esra ÇAVDAR DEMİRCİ. "MIST ÜLKELERİNDE SAĞLIK HARCAMALARI VE EKONOMİK KALKINMA İLİŞKİSİ: PANEL VERİ ANALİZİ." Sosyal Bilimler Elektronik Dergisi/Electronic Journal of Social Sciences 1, no. 12 (2023): 92-112.</t>
  </si>
  <si>
    <t>https://sbedergi.com/?mod=makale_tr_ozet&amp;makale_id=69288</t>
  </si>
  <si>
    <t>Knowledge Mapping of Optimal Taxation Studies: A Bibliometric Analysis and Network Visualization. Sustainability. 2022; 14(2):1043. https://doi.org/10.3390/su14021047</t>
  </si>
  <si>
    <t>Yang Deng, Hongyan Wan, Huan Jin, Xinyi Lan (2022). Multitype2pajek: An Improved Tool for Typical Relational Data Pre-Processing, 2022 8th International Symposium on System Security, Safety, and Reliability (ISSSR), DOI: 10.1109/ISSSR56778.2022.00018</t>
  </si>
  <si>
    <t>https://ieeexplore.ieee.org/document/9973785</t>
  </si>
  <si>
    <t>Volum simpozion international</t>
  </si>
  <si>
    <t>Heni Nurani Hartikayanti, Ridwan Ilyas, Ifan Wicaksana Siregar. (2022). A geographic information system for mapping potential property tax. Zenodo The Seybold Report Journal 17(08), 1801–1814. Https://doi.org/10.5281/zenodo.7031235</t>
  </si>
  <si>
    <t>https://zenodo.org/records/7031235</t>
  </si>
  <si>
    <t>BDI OpenAIRE</t>
  </si>
  <si>
    <t>Costa, D.F., Fonseca, B.M., de Andrade, L.P. et al. (2023). Bibliometric and scientometric analysis of the scientific field in taxation. SN Business &amp; Economics 3, 35. https://doi.org/10.1007/s43546-022-00409-w</t>
  </si>
  <si>
    <t>https://link.springer.com/article/10.1007/s43546-022-00409-w#citeas</t>
  </si>
  <si>
    <t>Inđić M., Mirović V., Kalaš B., Đaković M. (2023). Evaluation of VAT efficiency in Benelux countries, Oditor, 9 (1), p. 71-102, DOI: 10.5937/Oditor2301071I</t>
  </si>
  <si>
    <t>https://scindeks.ceon.rs/article.aspx?artid=2217-401X2301071I https://oditor.rs/index.php/oditor</t>
  </si>
  <si>
    <t>ERHI+</t>
  </si>
  <si>
    <t>Petrovan C. I., Nastase C. (2023). Public Private – Partnership – A Bibliometric Analysis, Timisoara Journal of Economics and Business, 15 (2), p.189-204. https://doi.org/10.2478/tjeb-2022-0011</t>
  </si>
  <si>
    <t>https://sciendo.com/article/10.2478/tjeb-2022-0011</t>
  </si>
  <si>
    <t>Günay, H. F. (2023). Vergi Uyumu Konusundaki Makalelerin Web of Science Veri Tabanına Dayalı Bibliyometrik Analizi. International Journal of Public Finance, 8(2), p. 385-408. https://doi.org/10.30927/ijpf.1291303</t>
  </si>
  <si>
    <t>https://dergipark.org.tr/en/pub/ijpf/issue/82248/1291303</t>
  </si>
  <si>
    <t>Milanović V., Bučalina Matić A., Jurcic A. (2023). The internal green marketing dimensions, employees’ satisfaction, and employees’ organizational identification, Oditor - casopis za Menadzment finansije i pravo 9(1):59-70</t>
  </si>
  <si>
    <t>https://www.researchgate.net/publication/370189157_The_internal_green_marketing_dimensions_employees'_satisfaction_and_employees'_organizational_identification</t>
  </si>
  <si>
    <t>Diana Marieta Mihaiu (ULBS), Radu-Alexandru Șerban (ULBS), Mihai Tichindelean (ULBS), Alin Opreana (ULBS), Vasile Bratian (ULBS), Liliana Barbu (ULBS)</t>
  </si>
  <si>
    <t>The Impact of Mergers and Acquisitions and Sustainability on Company Performance in the Pharmaceutical Sector</t>
  </si>
  <si>
    <t>Aitaa, S. K., &amp; Mabel, O. O. (2023). An exploration of the impact of mergers and acquisitions in the Nigerian banking sector: A study of access bank and Diamond Bank.</t>
  </si>
  <si>
    <t>http://dir.muni.ac.ug/handle/20.500.12260/488</t>
  </si>
  <si>
    <t>Chávez, N., Armas, R., &amp; Peñarreta, M. Á. (2023). Desempeño financiero de las operaciones de fusiones y adquisiciones (mergers &amp; acquisitions-M&amp;A) en las empresas ecuatorianas. LA INVESTIGACIÓN AL SERVICIO DE LA SOCIEDAD.</t>
  </si>
  <si>
    <t>https://dialnet.unirioja.es/descarga/libro/947918.pdf#page=88</t>
  </si>
  <si>
    <t>de Waal, B. The Influence of Target ESG Performance on Premiums in Mergers and Acquisitions. (2023)</t>
  </si>
  <si>
    <t>https://thesis.eur.nl/pub/70071/Thesis-504623-Final.pdf</t>
  </si>
  <si>
    <t>The Analysis of the Relationship between the Level of the Public Expenditure for Investments and de Degree of Development of the Society in Romania</t>
  </si>
  <si>
    <t>Badea, Andreea-Silvia. "Analiza cheltuielilor bugetare." Colecția de working papers" ABC-ul Lumii Financiare" 11 (2023): 83-99.</t>
  </si>
  <si>
    <t>https://www.ceeol.com/search/article-detail?id=1169701</t>
  </si>
  <si>
    <t>Panta Nancy Diana (Universitatea Lucian Blaga Sibiu)</t>
  </si>
  <si>
    <t>Inggitana Widya Kumala Putri, Tiena Gustina Amran, Dadang Surjasa, Application of The Triple Layered Business Model Canvas in Corporate Social Responsibility: Systematic Literature Review. OPSI</t>
  </si>
  <si>
    <t>http://www.jurnal.upnyk.ac.id/index.php/opsi/article/view/8379</t>
  </si>
  <si>
    <t>Crossref, Google Scholar</t>
  </si>
  <si>
    <t>Yannick Gomez, Gérald Naro. Le Triple Layered Business Model Canvas ou la construction cohérente
d’une triple valeur: le cas de l’industrie automobile du futur. HAL Open Science</t>
  </si>
  <si>
    <t>https://hal.science/hal-04192013/</t>
  </si>
  <si>
    <t>Sekula Helena. Poslovni model Kanvas in razširitev ponudbe v mikroorganizaciji. Revis Open Science</t>
  </si>
  <si>
    <t>https://revis.openscience.si/IzpisGradiva.php?id=9800&amp;lang=eng</t>
  </si>
  <si>
    <t>Peyman Hamedi Qazi, Seyed Rostam Mousavi Mirkala, Omid Hosseinzadeh,
Mir Hasan Miryaghoubzadeh. Investigating the possibility of implementing apiculture and
aquaculture economic activities for the development of rural
communities in the Shafaroud forests of Guilan Province. Journal of Wood and Forest Science and Technology</t>
  </si>
  <si>
    <t>https://jwfst.gau.ac.ir/article_6404_en.html?lang=en</t>
  </si>
  <si>
    <t>Clashing perspectives on sustainable development</t>
  </si>
  <si>
    <t>UMASABOR, E. I., &amp; ERAGBHE, P. E. CIRCULAR ECONOMY AND SUSTAINABLE DEVELOPMENT: A REVIEW OF LITERATURE. Journal of the Management Sciences</t>
  </si>
  <si>
    <t>https://journals.unizik.edu.ng/jfms/article/view/2584</t>
  </si>
  <si>
    <t>Where does Corporate Social Responsibility Stand in Relation to Sustainability?</t>
  </si>
  <si>
    <t>Syed Saqlain Raza, Syed Ali Raza Hamid, &amp; Usman Ghani. (2023). Exploring the Nexus “between” “Corporate Social Responsibility” Persuasion and “Organizational Citizenship Behavior”: Evidence from Public Sector Employees. JSSH</t>
  </si>
  <si>
    <t>https://ojs.aiou.edu.pk/index.php/jssh/article/view/2266</t>
  </si>
  <si>
    <t>Arguments in favor of moving to a sustainable business model in the apiary industry</t>
  </si>
  <si>
    <t>Nadhiya, A. Evolution of management consulting and its siginificance in the sustainable development of agrarian enterperises. Scientific Collection «InterConf+»</t>
  </si>
  <si>
    <t>https://archive.interconf.center/index.php/2709-4685/article/view/2418</t>
  </si>
  <si>
    <t>Crossref, Google Scholar, Semantic Scholar</t>
  </si>
  <si>
    <t>Pentescu Alma (ULBS), Cetină Iuliana (ASE), Orzan Gheorghe (ASE)</t>
  </si>
  <si>
    <t>Abuhmeidan Tahreer Mohammed, The influence of digital marketing on brand equity for private hospitals in Jordan, Thesis at University of Bedfordshire (aprilie 2023)</t>
  </si>
  <si>
    <t>https://uobrep.openrepository.com/handle/10547/625863</t>
  </si>
  <si>
    <t>teză</t>
  </si>
  <si>
    <t>Hameed F, Hameed K, A Sustainable Digital Transformation in Healthcare and Well-Being: An Overview, Integration, Design and Security Challenges, Blockchain Technology, Applications, and Future Research Directions. Preprints 2023, 2023080867. https://doi.org/10.20944/preprints202308.0867.v2</t>
  </si>
  <si>
    <t>https://www.preprints.org/manuscript/202308.0867/v2</t>
  </si>
  <si>
    <t>Hameed F, Hameed K, The Role of Digital Transformation in Healthcare: A Sustainability Perspective, Design and Integration Challenges, Security and Privacy Challenges, Blockchain Technology, Applications, Future Research Directions. Preprints 2023, 2023080867. https://doi.org/10.20944/preprints202308.0867.v1</t>
  </si>
  <si>
    <t>https://www.preprints.org/manuscript/202308.0867/v1</t>
  </si>
  <si>
    <t>Afonso, Adelaide Maria Pereira, Satisfação Profissional dos Colaboradores da Clínica Dentária “O Sorriso da Cereja", 	FCSH - DGE | Dissertações de Mestrado e Teses de Doutoramento</t>
  </si>
  <si>
    <t>https://ubibliorum.ubi.pt/handle/10400.6/14005</t>
  </si>
  <si>
    <t>مهرنوش خشنودی فر; سمیه اکبری فارمد; سارا رحیم پور اص, بررسی ارتباط ادراک کاربران از شبکه های اجتماعی با یادگیری مشارکتی مراقبین سالمت در حوزه پیشگیری از تاالسمی, Education Strategies in Medical Sciences, 2023, Vol 15, Issue 6, p603</t>
  </si>
  <si>
    <t>https://openurl.ebsco.com/EPDB%3Agcd%3A13%3A1992589/detailv2?sid=ebsco%3Aplink%3Ascholar&amp;id=ebsco%3Agcd%3A164399766&amp;crl=c</t>
  </si>
  <si>
    <t>Gurtina, Paula; Bormane, Santa, The digital marketing as a marketing communication tool for sustainable promotion of paid services of healthcare institutions in Latvia, Economic Science for Rural Development Conference Proceedings, 2023, Issue 57, p.528</t>
  </si>
  <si>
    <t>https://openurl.ebsco.com/EPDB%3Agcd%3A10%3A21000250/detailv2?sid=ebsco%3Aplink%3Ascholar&amp;id=ebsco%3Agcd%3A171937874&amp;crl=c</t>
  </si>
  <si>
    <t>Fatma Çiftçi Kiraç, Birinci bölüm yeşil pazarlama, Sağlıkta Güncel Pazarlama Yöntemleri, Book (octombrie 2023)</t>
  </si>
  <si>
    <t>https://www.researchgate.net/profile/Ramazan-Kirac-2/publication/376957719_Saglikta_Guncel_Pazarlama_Yontemleri/links/658fe0b32468df72d3e78037/Saglikta-Guencel-Pazarlama-Yoentemleri.pdf</t>
  </si>
  <si>
    <t>carte</t>
  </si>
  <si>
    <t>Mehrnoosh Khoshnoodifar, Somayeh Akbari Farmad, Sara Rahimpour Esfahani, Investigating the Relationship Between Users’ Perception of Social Networking with Collaborative Learning of Health Care Providers in the Field of Thalassemia Prevention, Education Strategies in Medical Sciences (ESMS), 2023, Vol. 15, No. 6</t>
  </si>
  <si>
    <t>https://edcbmj.ir/files/site1/user_files_944f39/rahimpours1-A-10-2610-1-ad3c35e.pdf</t>
  </si>
  <si>
    <t>Horobeț Alexandra (ASE), Belașcu Lucian (ULBS), Curea Ștefania C. (ASE), Pentescu Alma (ULBS)</t>
  </si>
  <si>
    <t>Miglo, Anton, Moral Hazard, Ownership Concentration and Corporate Governance in Developing Countries (August 28, 2023). Available at SSRN: https://ssrn.com/abstract=4553934 or http://dx.doi.org/10.2139/ssrn.4553934</t>
  </si>
  <si>
    <t>Pentescu Alma (ULBS), Orzan Mihai (ASE), Ștefănescu Cristian Dragoș (UMFCD), Orzan Olguța Anca (UMFCD)</t>
  </si>
  <si>
    <t xml:space="preserve">Prelipcean M, Acatrinei C, Gradinescu I, Cânda A, The Impact of Blockchain Technology on Marketing through Social Media, Journal of Emerging Trends in Marketing and Management – Vol I, No. 1/2023 </t>
  </si>
  <si>
    <t>https://www.etimm.ase.ro/RePEc/aes/jetimm/2023/ETIMM_V01_2023_59.pdf</t>
  </si>
  <si>
    <t>Dumitrescu Luigi (ex. ULBS), Cetină Iuliana (ASE), Pentescu Alma (ULBS), Bilan Yury (Szczecin University, Poland)</t>
  </si>
  <si>
    <t>Directly estimating the private healthcare services demand in Romania, Journal of International Studies, 7(3), 2014</t>
  </si>
  <si>
    <t>Subiyakto B, Membukukan Artikel Kajian-Kajian Akademik, Ersis Warmansyah Abbas</t>
  </si>
  <si>
    <t>https://books.google.ro/books?hl=ro&amp;lr=&amp;id=d-2_EAAAQBAJ&amp;oi=fnd&amp;pg=PR1&amp;ots=2aM7lfhFeQ&amp;sig=OrQ-Hy6_nJR6cbizvWGZkOwpOiw&amp;redir_esc=y#v=onepage&amp;q&amp;f=false</t>
  </si>
  <si>
    <t>Ciucă-Pană MA, Ion A, Șerbănoiu LI, Cojocaru V, Olteanu G, Andronic O, Lăcraru A, Andrei C, Sinescu C, Suceveanu MC, Mandu M, Onose G, Pedretti R, Niebauer J, Ștefan- Busnatu SS, Assessment of on-site and remote cardiac rehabilitation in Romania, Balneo and PRM Research Journal, 2023, 14(4): 62 
(PDF) Assessment of on-site and remote cardiac rehabilitation in Romania. Available from: https://www.researchgate.net/publication/376857775_Assessment_of_on-site_and_remote_cardiac_rehabilitation_in_Romania [accessed May 26 2024].</t>
  </si>
  <si>
    <t>https://www.researchgate.net/publication/376857775_Assessment_of_on-site_and_remote_cardiac_rehabilitation_in_Romania</t>
  </si>
  <si>
    <t>Jenčová S, Miškufová M, Financial management in the healthcare industry of the Slovak Republic, Journal of Management and Business</t>
  </si>
  <si>
    <t>https://www.journalmb.eu/JMB/article/view/69</t>
  </si>
  <si>
    <t>revistă neindexată</t>
  </si>
  <si>
    <r>
      <rPr>
        <rFont val="Arial Narrow"/>
        <i/>
        <color theme="1"/>
        <sz val="10.0"/>
      </rPr>
      <t>Autori:</t>
    </r>
    <r>
      <rPr>
        <rFont val="Arial Narrow"/>
        <color theme="1"/>
        <sz val="10.0"/>
      </rPr>
      <t xml:space="preserve"> Sabiha Shala, </t>
    </r>
    <r>
      <rPr>
        <rFont val="Arial Narrow"/>
        <i/>
        <color theme="1"/>
        <sz val="10.0"/>
      </rPr>
      <t>Titlu articol</t>
    </r>
    <r>
      <rPr>
        <rFont val="Arial Narrow"/>
        <color theme="1"/>
        <sz val="10.0"/>
      </rPr>
      <t xml:space="preserve">: THE EUROPEAN UNION’S APPROACH TOWARDS THE ENTRY OF THIRD-COUNTRY NATIONALS INTO ITS TERRITORY, </t>
    </r>
    <r>
      <rPr>
        <rFont val="Arial Narrow"/>
        <i/>
        <color theme="1"/>
        <sz val="10.0"/>
      </rPr>
      <t>Jurnal:</t>
    </r>
    <r>
      <rPr>
        <rFont val="Arial Narrow"/>
        <color theme="1"/>
        <sz val="10.0"/>
      </rPr>
      <t xml:space="preserve"> Europolity - Continuity and Change in European Governance page 189-217, Issue Year: 17/2023</t>
    </r>
  </si>
  <si>
    <t>https://www.ceeol.com/search/article-detail?id=1137014</t>
  </si>
  <si>
    <t>THE IMPORTANCE AND EVOLUTION OF FDI INFLOWS IN CHINA.</t>
  </si>
  <si>
    <r>
      <rPr>
        <rFont val="Arial Narrow"/>
        <i/>
        <color theme="1"/>
        <sz val="10.0"/>
      </rPr>
      <t>Autori:</t>
    </r>
    <r>
      <rPr>
        <rFont val="Arial Narrow"/>
        <color theme="1"/>
        <sz val="10.0"/>
      </rPr>
      <t xml:space="preserve"> Zakirullah Zaki, Guiliang Tian, Mohammad Yunes Amini, </t>
    </r>
    <r>
      <rPr>
        <rFont val="Arial Narrow"/>
        <i/>
        <color theme="1"/>
        <sz val="10.0"/>
      </rPr>
      <t>Titlu articol:</t>
    </r>
    <r>
      <rPr>
        <rFont val="Arial Narrow"/>
        <color theme="1"/>
        <sz val="10.0"/>
      </rPr>
      <t xml:space="preserve"> LITERATURE REVIEW ON BELT AND ROAD INITIATIVE’S INTEGRATION FOR TRADE CONNECTIVITY OF AFGHANISTAN, Open Journal of Business and Management,  Vol.11 No.6, November 2023</t>
    </r>
  </si>
  <si>
    <t>https://www.scirp.org/journal/paperinformation?paperid=129292</t>
  </si>
  <si>
    <t>Ungureanu Andrei, Facultatea de Stiinte Economice, Universitatea "Lucian Blaga" din Sibiu, Popescu Doris-Louise, Facultatea de Stiinte Economice, Universitatea "Lucian Blaga" din Sibiu</t>
  </si>
  <si>
    <t>Laurynaityte, Laura, Storytelling Advertising - A Way Towards Climate Neutrality, Lietuvos aukštųjų mokyklų vadybos ir
ekonomikos jaunųjų mokslininkų
Konferencijų darbai 2023 / 26</t>
  </si>
  <si>
    <t>https://portalcris.vdu.lt/server/api/core/bitstreams/c0836dcd-c6ac-4af0-bd33-e2762b4bfbc9/content</t>
  </si>
  <si>
    <t>Aponte Cifuentes Laura Julieth,
Diaz Peralta Carlos David,
Ortiz Osorio Laura Daniela,Transformación de la publicidad tradicional a las plataformas de streaming de video, Universidad EAN
Especialización en inteligencia comercial y de mercadeo,
Bogotá
2023</t>
  </si>
  <si>
    <t>https://repository.universidadean.edu.co/bitstream/handle/10882/12945/DiazCarlos2023.pdf?sequence=1&amp;isAllowed=y</t>
  </si>
  <si>
    <t>Dhanwan, N., Dutta, K., Sambhyal, R., &amp; Sharma, T. Facilitators and Inhibitors of New Product Development in Small and Medium Enterprises.</t>
  </si>
  <si>
    <t>https://ajmt.apeejay.edu/all-issues/vol-18/issue-1/article-6.pdf</t>
  </si>
  <si>
    <t>J-Gate, DRJI, UGC Care List, Google Scholar</t>
  </si>
  <si>
    <t xml:space="preserve">Lulu, L., Ramachandran, S., Bidin, S., Subramaniam, T., &amp; Chaoyi, C. A Bibliometric Analysis of Residents’ Perceptions in Rural Tourism Development Using CiteSpace. Tourism Planning &amp; Development,2023,  1–24. </t>
  </si>
  <si>
    <t xml:space="preserve">CABI, EBSCOhost, ProQuest </t>
  </si>
  <si>
    <t>Widhiarini, N. M. A. N., Pradiani, T., &amp; Fathorrahman Investigating the Impact of Green Marketing on Stay Decisions: The Mediating Role of Green Consumer Behavior. International Journal of Social Science and Business, 7(2)/2023, 435–447.</t>
  </si>
  <si>
    <t xml:space="preserve">Google Scholar, Crossref, Indonesian Scientific Journal Database (ISJD), Indonesian Publication Index (IPI) / Portal garuda, Science and Technology Index (SINTA), Indonesia One Search, Mendeley </t>
  </si>
  <si>
    <t xml:space="preserve">Akasreku, Frank and Mensah, Kobby and Amenuvor, Fortune Edem and Adingo, Stephen A. and Nkukpornu, Atsu, Brand Equity, Website Quality and M-Commerce Adoption: An Extended Tam Study in the Apparel Industry (August 24, 2023). Current Journal of Applied Science and Technology Volume 42, Issue 26, Page 17-37, 2023, </t>
  </si>
  <si>
    <t>https://ssrn.com/abstract=4550930</t>
  </si>
  <si>
    <t xml:space="preserve"> Google Scholar, CrossRef, Index Copernicus, RePEc,  SSRN</t>
  </si>
  <si>
    <t>M. Podovac, R. Alkier, V. Milojica: Analysis of The Impact Of Local Resident's Support And Attachment To The Sustainable Development Of Rural Tourism Destinations, ToSEE – Tourism in Southern and Eastern Europe, Vol. 7, pp. 315-332, 2023</t>
  </si>
  <si>
    <t>https://tosee.fthm.hr/images/proceedings/2023/21_ID_26_Podovac_Alkier_Milojica</t>
  </si>
  <si>
    <t>Clarivate Analytics – Web of Science Core Collection - Conference Proceedings Citation Index - Social Science &amp; Humanities
CABI Publishing,EBSCO – Hospitality &amp; Tourism Complete,EconLit, ProQuest - ABI/INFORM Global, ProQuest Central, ProQuest Central Essentials, ProQuest Central Student, ProQuest Central Basic (Korea)Research Library</t>
  </si>
  <si>
    <t>Rodica-Manuela GOGONEA, Marian  ZAHARIA, Aniela BĂLĂCESCU, Agro-Tourism in South-West Oltenia In The Post-Pandemic Period. Are There Trends Returning?, Journal of tourism,[Issue 35 (2023)</t>
  </si>
  <si>
    <t>http://www.revistadeturism.ro/rdt/article/view/611</t>
  </si>
  <si>
    <t>ERIH PLUS, DOAJ, RePEc, EconBiz, EBSCOhost</t>
  </si>
  <si>
    <t>Sustainable tourism development in times of COVID-19 pandemic</t>
  </si>
  <si>
    <t>Muhammad Yamin, Dias Pabyantara Swandita Mahayasa, Darmanto Sahat Satyawan, Ali Sahat Nurudin, Revenge tourism in Banyumas Regency: Examining the interrelationship among social media, overtourism, and post-COVID-19 impacts, Smart Tourism Journal, Vol 4, Issue 2, 2023</t>
  </si>
  <si>
    <t> https://doi.org/10.54517/st.v4i2.2408</t>
  </si>
  <si>
    <t>Google Scholar, Crossref, EuroPub </t>
  </si>
  <si>
    <t>Rodica-Manuela GOGONEA, Marian  ZAHARIA, Aniela BĂLĂCESCU, Agro-Tourism in South-West Oltenia In The Post-Pandemic Period. Are There Trends Returning?, Journal of tourism, Issue 35 (2023)</t>
  </si>
  <si>
    <t>http://www.revistadeturism.ro/rdt/article/view/611/354</t>
  </si>
  <si>
    <t>The impact of COVID-19 pandemic on global tourism industry</t>
  </si>
  <si>
    <t>Alma KADUŠIĆ, Sabahudin SMAJIĆ, Nedima SMAJIĆ, The impact of the COVID-19 pandemic on tourism trends in Bosnia and Herzegovina, Journal of tourism, Issue 35 (2023)</t>
  </si>
  <si>
    <t>http://www.revistadeturism.ro/rdt/article/view/612</t>
  </si>
  <si>
    <t>Alma Kadušić, Sabahudin Smajić, Nedima Smajić, GLOBALNE PROMJENE I TURIZAM, CIP - Katalogizacija u publikaciji
Nacionalna i univerzitetska biblioteka Bosne i Hercegovine, Sarajevo, Tuzla, 2023, ISBN 978-9926-29-033-7</t>
  </si>
  <si>
    <t>https://www.researchgate.net/profile/Alma-Kadusic/publication/377656389_Globalne_promjene_i_turizam/links/65b125ad6c7ad06ab426563e/Globalne-promjene-i-turizam.pdf</t>
  </si>
  <si>
    <t>Mondragon, Yarrtu, Camara, The challenge of education for sustainability in higher education: key themes and competences within the University of the Basque Country</t>
  </si>
  <si>
    <t>https://www.frontiersin.org/journals/psychology/articles/10.3389/fpsyg.2023.1158636/full</t>
  </si>
  <si>
    <t>Mirică, Petcu, Catrina, Neamțu, SUSTAINABILITY COMPETENCES IN ROMANIAN HIGHER
EDUCATION</t>
  </si>
  <si>
    <t>https://www.utgjiu.ro/revista/ec/pdf/2023-01/11_Mirica.pdf</t>
  </si>
  <si>
    <t>Barnwell, Leadership Skills Needed to Propel Sustainability in Coachella Valley:
A Qualitative Exploratory Study</t>
  </si>
  <si>
    <t>https://www.proquest.com/openview/c1119dd977b1c0848353a07b0b4ec1bd/1?pq-origsite=gscholar&amp;cbl=18750&amp;diss=y</t>
  </si>
  <si>
    <t>teză doctorat</t>
  </si>
  <si>
    <t>Pravesti, Human Capital and Psychological Empowerment in the Career Development of Private College Lecturers</t>
  </si>
  <si>
    <t>Anielak-Sobczak, The potential of intellectual capital as a source of competitive advantage for banks using CART classification trees</t>
  </si>
  <si>
    <t>https://www.ceeol.com/search/article-detail?id=1207234</t>
  </si>
  <si>
    <t>Irayani, Kamaludin, Fachruzzaman, Muhammad Rusdi,The Moderatoring Role of Digital Transformation Strategy on the Relationship between Intellectual Capital and Competitive Advantage in Private Universities in South Sumatra, Indonesia</t>
  </si>
  <si>
    <t>Lopes, S. S., Lousã, M. D., &amp; Almeida, F. (2023). The Risks Associated With ITIL Information Security Management in Micro Companies. In Fraud Prevention, Confidentiality, and Data Security for Modern Businesses (pp. 1-36). IGI Global.</t>
  </si>
  <si>
    <t>https://www.igi-global.com/chapter/the-risks-associated-with-itil-information-security-management-in-micro-companies/317952</t>
  </si>
  <si>
    <t>A Review of Research on the Impact of Digital Transformation on the Financial Performance of Manufacturing Companies. Modern Management, 13, 1102.</t>
  </si>
  <si>
    <t>https://www.hanspub.org/journal/PaperInformation.aspx?PaperID=70991&amp;</t>
  </si>
  <si>
    <t>Musty, B. (2023). Analyzing the changing role of professional secretary in dealing with the impact of digital technology (A case study on professional secretaries in Indonesia). International Journal of Business, Economics, and Social Development, 4(1), 12-19.</t>
  </si>
  <si>
    <t>http://journal.rescollacomm.com/index.php/ijbesd/article/view/380</t>
  </si>
  <si>
    <t>Iqbal, M. N. (2023). Exploration of The Factors Influencing Customer Perspectives And Intention Regarding Digital Bancassurance. Journal of Management and Economic Studies, 5(4), 205-214.</t>
  </si>
  <si>
    <t>https://jomaes.org/index.php/jomaes/article/view/127</t>
  </si>
  <si>
    <t>Saptana, S., Sativa, M., &amp; Ar-Rozy, A. M. (2023). Transformation of the Governance of the Farmer Groups Association towards Farmer Corporation in The Shalot Area of Solok Regency, Indonesia. In E3S Web of Conferences (Vol. 444, p. 02016). EDP Sciences.</t>
  </si>
  <si>
    <t>https://www.e3s-conferences.org/articles/e3sconf/abs/2023/81/contents/contents.html</t>
  </si>
  <si>
    <t>Chelba, A. A., Melega, A., &amp; Grosu, V. (2023). Determinants of goodwill: Empirical study from emerging economies. International Journal of Innovative Research and Scientific Studies, 6(3), 525-537.</t>
  </si>
  <si>
    <t>https://ijirss.com/index.php/ijirss/article/view/1577</t>
  </si>
  <si>
    <t>Tareque, M. A., &amp; Islam, N. (2023). The Relationship between Leadership Behaviour and Firm Performance in the Ready-Made Garments Industries of Bangladesh. European Journal of Business and Management Research, 8(2), 1-16.</t>
  </si>
  <si>
    <t>https://ejbmr.org/index.php/ejbmr/article/view/1855</t>
  </si>
  <si>
    <t>SUDOLSKA, A., &amp; ŁAPIŃSKA, J. (2023). CORPORATE STAKEHOLDER ORIENTATION AND GREEN COMPETENCIES CONCEPTS: UNRAVELING THE NEXUS. Scientific Papers of Silesian University of Technology. Organization &amp; Management/Zeszyty Naukowe Politechniki Slaskiej. Seria Organizacji i Zarzadzanie, (180).</t>
  </si>
  <si>
    <t>https://omega.umk.pl/info/article/UMK4e7ed71891334b3798bd6c49bef13612?affil=&amp;r=publication&amp;ps=20&amp;lang=en&amp;title=Publikacja%2B%25E2%2580%2593%2BCorporate%2Bstakeholder%2Borientation%2Band%2Bgreen%2Bcompetencies%2Bconcepts%2B%253A%2Bunraveling%2Bthe%2Bnexus%2B%25E2%2580%2593%2BUniwersytet%2BMiko%25C5%2582aja%2BKopernika%2Bw%2BToruniu&amp;pn=1&amp;cid=332477</t>
  </si>
  <si>
    <t>Ubaid, A., &amp; Dweiri, F. (2023). Proposing a Smart Performance Management System for Production Workshop Based on Virtual Organizational Deoxyribonucleic Acid Concept. Al-Nahrain Journal for Engineering Sciences, 26(3), 244-265.</t>
  </si>
  <si>
    <t>https://nahje.com/index.php/main/article/view/1089</t>
  </si>
  <si>
    <t>Thusi, X., Jili, N. N., Adetiba, T. C., Mlambo, V. H., &amp; Mkhize, N. (2023). Performance Management Systems (PMS): Challages and Opportunities in the Public Sector. JPAS (Journal of Public Administration Studies), 8(1), 41-49.</t>
  </si>
  <si>
    <t>https://jpas.ub.ac.id/index.php/jpas/article/view/244</t>
  </si>
  <si>
    <t>THUSI, X. (2023). AN INVESTIGATION OF STAFF PERFORMANCE AND PRODUCTIVITY IN THE DEPARTMENT OF HOME AFFAIRS IN SOUTH AFRICA. Journal of Public Administration, Finance &amp; Law, (28).</t>
  </si>
  <si>
    <t>https://www.jopafl.com/uploads/issue28/AN_INVESTIGATION_OF_STAFF_PERFORMANCE_AND_PRODUCTIVITY_IN_THE_DEPARTMENT_OF_HOME_AFFAIRS_IN_SOUTH_AFRICA.pdf</t>
  </si>
  <si>
    <t>Mahto, M., &amp; Mandal, K. To Build a Conceptual Framework for Performance Management of Employees for The Emerging Work Scenario.</t>
  </si>
  <si>
    <t>https://www.ijraset.com/research-paper/to-build-a-conceptual-framework-for-performance-management-of-employees</t>
  </si>
  <si>
    <t>Morandi, J. C. (2023). Estrutura de propriedade, investimentos em capital intelectual e a influência no desempenho financeiro das empresas de transporte metroviário.</t>
  </si>
  <si>
    <t>https://ubibliorum.ubi.pt/handle/10400.6/13381</t>
  </si>
  <si>
    <t>Binghay, V. C., Gumiran, B. A. L., &amp; Binghay, J. M. G. (2023). Charting a Course for Excellence: Exploring Performance Management in the Philippines. Philippine Journal of Labor and Industrial Relations, 40.</t>
  </si>
  <si>
    <t>https://journals.upd.edu.ph/index.php/pjlir/issue/view/947</t>
  </si>
  <si>
    <t>Costa, D. F., Fonseca, B. M., de Andrade, L. P., &amp; de Melo Moreira, B. C. (2023). Bibliometric and scientometric analysis of the scientific field in taxation. SN Business &amp; Economics, 3(1), 35.</t>
  </si>
  <si>
    <t>https://link.springer.com/article/10.1007/s43546-022-00409-w</t>
  </si>
  <si>
    <t>Inđić, M., Mirović, V., Kalaš, B., &amp; Đaković, M. (2023). Evaluation of VAT efficiency in Benelux countries. Oditor, 9(1), 71-102.</t>
  </si>
  <si>
    <t>https://scindeks.ceon.rs/article.aspx?artid=2217-401X2301071I&amp;lang=en</t>
  </si>
  <si>
    <t>GÜNAY, H. F. (2023). Vergi Uyumu Konusundaki Makalelerin Web of Science Veri Tabanına Dayalı Bibliyometrik Analizi.</t>
  </si>
  <si>
    <t>Sampaio, E. C. (2023). Analysis in Web 3D Environments of Thematic Research Networks on Immersive Learning through Variation of Clustering Criteria.</t>
  </si>
  <si>
    <t>https://repositorio-aberto.up.pt/handle/10216/152182</t>
  </si>
  <si>
    <t>Halid, S., Mahmud, R., Ibrahim, M., Hashim, H., Puteh, M. S., &amp; Rahman, R. A. (2023, October). Malaysian Firms and the ESG Score: The Key to Unlocking Peak Performance. In e-Proceedings (p. 1).</t>
  </si>
  <si>
    <t>https://www.researchgate.net/profile/Hemaloshinee-Vasudevan/publication/374756457_A_FIN_iCARE_Proceeding_2023_COVERED/links/652e5e0e7d0cf66a67346d52/A-FIN-iCARE-Proceeding-2023-COVERED.pdf#page=10</t>
  </si>
  <si>
    <t>Castro, I. M. D. (2023). As incompatibilidades entre as diretrizes do desenvolvimento sustentável e os atributos extrativistas: breve análise da mineradora canadense Lundin Mining no Brasil.</t>
  </si>
  <si>
    <t>https://repositorio.ufpb.br/jspui/handle/123456789/29275</t>
  </si>
  <si>
    <t>Sesa, P. G. E., &amp; Hasnawati, H. (2023). Analysis Of Financial And Non-Financial Performance Of The 3 Largest Companies In The United Kingdom’s Apparel Retail Industry For 2018-2022. Enrichment: Journal of Multidisciplinary Research and Development, 1(9), 610-629.</t>
  </si>
  <si>
    <t>http://journalenrichment.com/index.php/jr/article/view/49</t>
  </si>
  <si>
    <t>Fatou, C. (2023). The Impact of Environmental Disclosure on Cost of Capital? Evidence from American Listed Food and Beverage Industries.</t>
  </si>
  <si>
    <t>https://ritsumei.repo.nii.ac.jp/record/2000101/files/52121617.pdf</t>
  </si>
  <si>
    <t>Vasile Bratian (ULBS), Ana Maria Acu (ULBS), Diana Marieta Mihaiu (ULBS), Radu-Alexandru Șerban (ULBS)</t>
  </si>
  <si>
    <t>Geometric Brownian Motion (GBM) of stock indexes and financial market uncertainty in the context of non-crisis and financial crisis scenarios</t>
  </si>
  <si>
    <t>Chidzalo, P., Abonongo, J., &amp; Naryongo, R. (2023). Enhancing Reliability and Accuracy in Stochastic Growth Modeling: Method of Three Selected Points Approach. Computational Journal of Mathematical and Statistical Sciences, 2(2), 291-302.</t>
  </si>
  <si>
    <t>https://cjmss.journals.ekb.eg/article_323694.html</t>
  </si>
  <si>
    <t>Aheer, A. K., Pradhan, A. K., &amp; Srivastava, R. (2023, July). Application of Feedforward Neural Network in Portfolio Optimization and Geometric Brownian Motion in Stock Price Prediction. In 2023 4th International Conference on Electronics and Sustainable Communication Systems (ICESC) (pp. 1494-1503). IEEE.</t>
  </si>
  <si>
    <t>https://ieeexplore.ieee.org/abstract/document/10193046?casa_token=1OaaCZEDvaUAAAAA:2brwZYYuiitBe6NTcAqCYd6rg6pEuvTqxumocWJVKo6uNH2i45UNdAx74Rzggwv7msQqHEp4w-sM</t>
  </si>
  <si>
    <t>Ndua, D. N., Nyamute, W., Kithinji, A., &amp; Njihia, J. (2023). Ownership Concentration, Capital Structure and Stock Returns of Firms Listed at the Nairobi Securities Exchange. European Journal of Business and Management Research, 8(3), 246-253.</t>
  </si>
  <si>
    <t>https://ejbmr.org/index.php/ejbmr/article/view/1981</t>
  </si>
  <si>
    <t>Ndicu, N. D., Iminza, N. W., &amp; Njihia, J. M. (2023). Effect of Ownership Concentration on Stock Returns of Firms Listed at the Nairobi Securities Exchange. African Development Finance Journal, 5(5), 41-55.</t>
  </si>
  <si>
    <t>https://uonjournals.uonbi.ac.ke/ojs/index.php/adfj/article/view/1699</t>
  </si>
  <si>
    <t>Gan, R. (2023). Stock Price Simulation under Jump-Diffusion Dynamics: A WGAN-Based Framework with Anomaly Detection (Master's thesis).</t>
  </si>
  <si>
    <t>https://studenttheses.uu.nl/handle/20.500.12932/43466</t>
  </si>
  <si>
    <t>Munteanu, I. (2023). A Literature Review of Institutional Performance and Circular Economy. Ovidius University Annals, Series Economic Sciences, 23(2).</t>
  </si>
  <si>
    <t>chrome-extension://efaidnbmnnnibpcajpcglclefindmkaj/https://stec.univ-ovidius.ro/html/anale/ENG/wp-content/uploads/2024/02/23-2.pdf</t>
  </si>
  <si>
    <t>Condrea, E., Hübel, Ș. R., &amp; Stan, M. I. (2023). Local Development through Collaborative Action: A Study on the Central Dobrogea Local Action Group (GAL-DC) and its Project-Based Associative Framework. Ovidius University Annals, Economic Sciences Series, 23(2), 61-71.</t>
  </si>
  <si>
    <t>chrome-extension://efaidnbmnnnibpcajpcglclefindmkaj/https://ibn.idsi.md/sites/default/files/j_nr_file/Full-Vol.-XXIII-Issue-2-2023.pdf</t>
  </si>
  <si>
    <t>Stanciu, A. C., &amp; Stan, M. I. (2023). A Demographic Exploration of Associative Entities in the Local Action Group. Ovidius University Annals, Economic Sciences Series, 23(2), 154-163.</t>
  </si>
  <si>
    <t>chrome-extension://efaidnbmnnnibpcajpcglclefindmkaj/https://stec.univ-ovidius.ro/html/anale/ENG/wp-content/uploads/2024/02/18.pdf</t>
  </si>
  <si>
    <t>Rus, M. I. (2023). The Importance of Financial Profitability on the Activity of a Company. Ovidius University Annals, Economic Sciences Series, 23(2), 856-860.</t>
  </si>
  <si>
    <t>chrome-extension://efaidnbmnnnibpcajpcglclefindmkaj/https://stec.univ-ovidius.ro/html/anale/ENG/wp-content/uploads/2024/02/34.pdf</t>
  </si>
  <si>
    <t>Creating value–From corporate governance to total shareholders return. An overview</t>
  </si>
  <si>
    <t>Mitskinis, D. (2023). The impact of corporate governance on audit expenditure and audit delay. Study of audit committees in listed companies of the Athens Stock Exchange.</t>
  </si>
  <si>
    <t>https://dspace.lib.uom.gr/handle/2159/29334</t>
  </si>
  <si>
    <t>Firm performance–from how to measure to how to manage. An overview</t>
  </si>
  <si>
    <t>Parlette, K. D. (2023). Named Executive Officer Compensation and Company Performance: A Study of the North American Automotive Supplier Market (Doctoral dissertation, Northwood University).</t>
  </si>
  <si>
    <t>https://www.proquest.com/openview/3b8ce12641a30838cf9608f4acedabc6/1?cbl=18750&amp;diss=y&amp;pq-origsite=gscholar&amp;parentSessionId=Ixw6K8Q8KscevoAL5fCUXQhgFm98wUFFg56oe9orxYk%3D</t>
  </si>
  <si>
    <t>Kunkler Jan; Road Network Performance Measurements; Universitätsbibliothek Regensburg</t>
  </si>
  <si>
    <t>https://epub.uni-regensburg.de/53802/</t>
  </si>
  <si>
    <t>https://hrcak.srce.hr/305476</t>
  </si>
  <si>
    <t>Serbu Razvan(ULBS)</t>
  </si>
  <si>
    <t>Gusmanov, Rasul; Stovba, Eugene; Lukyanova, Milyausha; Semin, Alexander; Gilmutdinova, Rimma, Creating Optimal Conditions for the Development of Agribusiness by Scenario Modeling of the Production and Industry Structure of Agricultural Formations, International Journal of Sustainable Development &amp; Planning, 2023, Vol 18, Issue 4, p1025</t>
  </si>
  <si>
    <t>https://openurl.ebsco.com/EPDB%3Agcd%3A13%3A27750413/detailv2?sid=ebsco%3Aplink%3Ascholar&amp;id=ebsco%3Agcd%3A164074272&amp;crl=c</t>
  </si>
  <si>
    <t>Silva, M. W. S. S., Perera, H. S. C., &amp; Kumara, P. A. P. S. (2023). Effect of Perceived Risk on Behavioural Intention of Using Digital Financial Services: Exploring the Theoretical Gap. Business Insights, 3(2), 23-48.</t>
  </si>
  <si>
    <t>http://mgt.ruh.ac.lk/southajbi/wp-content/uploads/2024/03/2.-Effect-of-Perceived-Risk-Silva-et-al.-23-48.pdf</t>
  </si>
  <si>
    <t>Sanyal, U., &amp; Uddin, F. (2023). An empirical study on financial well-being during the COVID-19 in India. International Journal of Financial Services Management, 11(4), 269-281.</t>
  </si>
  <si>
    <t>https://www.inderscienceonline.com/doi/abs/10.1504/IJFSM.2023.135765</t>
  </si>
  <si>
    <t>ebsco, econlit</t>
  </si>
  <si>
    <t>ÜNLÜBULDUK, S. N., İSKENDEROĞLU, Ö., &amp; KARADENİZ, E. (2023). Yatırımcı Önyargılarının İşlem Hacmi Üzerine Etkisi: Borsa İstanbul Sektör Endeksleri Üzerinde Bir Araştırma. Alanya Akademik Bakış, 7(2), 671-695.</t>
  </si>
  <si>
    <t>https://dergipark.org.tr/en/pub/alanyaakademik/article/1121187</t>
  </si>
  <si>
    <t xml:space="preserve">crossref </t>
  </si>
  <si>
    <t>Hung, N. H., &amp; Toan, M. D. (2023). EFFECTS OF BEHAVIORAL FINANCE ON VIETNAMESE STOCK MARKET. Advances and Applications in Statistics, 84, 19-31.</t>
  </si>
  <si>
    <t>https://www.pphmj.com/abstract/14659.htm</t>
  </si>
  <si>
    <t>Hung, N. H., &amp; Toan, M. D. (2023). EFFECTS OF BEHAVIORAL FINANCE ON SOUTHEAST ASIAN STOCK MARKETS. Advances and Applications in Statistics, 89(1), 107-123.</t>
  </si>
  <si>
    <t>https://www.researchgate.net/publication/373786520_EFFECTS_OF_BEHAVIORAL_FINANCE_ON_SOUTHEAST_ASIAN_STOCK_MARKETS</t>
  </si>
  <si>
    <t xml:space="preserve">Dinga, E., Oprean-Stan, C., Tănăsescu, C. R., Brătian, V., &amp; Ionescu, G. M. </t>
  </si>
  <si>
    <t>(2021). Entropy-Based Behavioural Efficiency of the Financial Market. Entropy, 23(11), 1396.</t>
  </si>
  <si>
    <t>Shariatnejad, A., &amp; Menati, R. (2023). The survey of the effect of social undermining on social capital; Analysis of the mediating role of behavioral entropy (Case study: Government organizations in Lorestan province). Social Capital Management, 10(3), 211-227.</t>
  </si>
  <si>
    <t>https://jscm.ut.ac.ir/article_90631_en.html?lang=fa</t>
  </si>
  <si>
    <t>Vassil Guliashki, Emiliano Mankolli, Senada Bushati (2023). A machine learning approach improving university campus security</t>
  </si>
  <si>
    <t>https://ieeexplore.ieee.org/abstract/document/10380911?casa_token=Zzc6ajz9PzEAAAAA:JbVhv_htvFohVV1WbCdhhyIz4CmLxtuFntbp3IhsbmOB_1yOt7iLb1sH05M3lLGkRVEgQ1vKHw</t>
  </si>
  <si>
    <t>Terchila Sorin(ULBS)</t>
  </si>
  <si>
    <t>The Activity of Mass Media Companies in Europe. The Impact Generated in the Economic, Social and Politic Systems</t>
  </si>
  <si>
    <t>Irwanti, Marlinda, et al. "NEWS CONSTRUCTION STUDY OF TERRORISM CASES IN THE MASS MEDIA OF CENTRAL SULAWESI." Journal of Namibian Studies: History Politics Culture 33 (2023): 562-574.</t>
  </si>
  <si>
    <t>https://namibian-studies.com/index.php/JNS/article/view/523</t>
  </si>
  <si>
    <t>BDI/Google Scholar</t>
  </si>
  <si>
    <t>Brand Equity, Website Quality and M-Commerce Adoption: An Extended Tam Study in the Apparel Industry (Frank Akasreku, Kobby Mensah, Fortune Edem Amenuvor , Stephen A Adingo, Atsu Nkukpornu)</t>
  </si>
  <si>
    <t>DOI : 10.9734/cjast/2023/v42i264188</t>
  </si>
  <si>
    <t>Current Journal of Applied Science and Technology</t>
  </si>
  <si>
    <t>Analysis of the impact of local resident's support and attachment to the sustainable development of rural tourism destinations (Podovac, Milena Alkier, Romina Milojica, Vedran)</t>
  </si>
  <si>
    <t xml:space="preserve">	ToSEE – Tourism in Southern and Eastern Europe</t>
  </si>
  <si>
    <t>The Pandemic As a Challenge for the Diversification of Tourism (Kramáreková, Hilda; Petrikovičová, Lucia; Krogmann, Alfred; Grežo, Henrich)</t>
  </si>
  <si>
    <t>Tourism Culture &amp; Communication</t>
  </si>
  <si>
    <t>AGRO-TOURISM IN SOUTH-WEST OLTENIA IN THE POST-PANDEMIC PERIOD. ARE THERE TRENDS RETURNING? (Rodica-Manuela GOGONEA, Marian Zaharia)</t>
  </si>
  <si>
    <t>Revista de turism</t>
  </si>
  <si>
    <t>The Role of Artificial Intelligence in Business Sustainability (Mihai Daniela Alina, Pica Aurel Ştefan)</t>
  </si>
  <si>
    <t xml:space="preserve">FAIMA BUSINESS &amp; MANAGEMENT JOURNAL </t>
  </si>
  <si>
    <t>CV Nitu,  A Ionescu C Tileaga (Universitatea Lucian Blaga Sibiu)</t>
  </si>
  <si>
    <t>Evolution of CRM in SCRM</t>
  </si>
  <si>
    <t>The Relationship Between Social CRM Adoption and Competitive Advantage: A Study During the COVID-19 Outbreak (Omar A. Alghamdi,  International Journal of Customer Relationship Marketing and Management (IJCRMM) 14(1))</t>
  </si>
  <si>
    <t>DOI: 10.4018/IJCRMM.317333</t>
  </si>
  <si>
    <t xml:space="preserve">IGI GLOBAL </t>
  </si>
  <si>
    <t>How Integrated Social CRM Affects Business Success: Learnings from a Literature Analysis (Max Gräser; Connor Harris; Rainer Alt; Olaf Reinhold) 2023 IEEE/WIC International Conference on Web Intelligence and Intelligent Agent Technology (WI-IAT)</t>
  </si>
  <si>
    <t>DOI: 10.1109/WI-IAT59888.2023.00091</t>
  </si>
  <si>
    <t>IEEE</t>
  </si>
  <si>
    <t>THE IMPACT OF CUSTOMER RELATIONSHIP MANAGEMENT (CRM) ON A BEER MANUFACTURING COMPANY’S SALES PERFORMANCE (Zibuse Ellington Cele, Steven Kayambazinthu Msosa, Bhekabantu Alson Ntshangase)</t>
  </si>
  <si>
    <t>DOI 10.26661/2522-1566/2023-2/24-04</t>
  </si>
  <si>
    <t>Management and Entrepreneurship: Trends of Development</t>
  </si>
  <si>
    <t>Navigating Digital Transformation in Zimbabwe's Higher and Tertiary Education Post the COVID-19 Pandemic: Lessons From Selected State Universities (Barbara Tsverukayi, Leon Poshai)</t>
  </si>
  <si>
    <t>DOI: 10.4018/979-8-3693-5483-4.ch019</t>
  </si>
  <si>
    <t>Digital Transformation in Higher Education Institutions: A Case Study at Polytechnic University of Tomar (Célio Gonçalo Marques, Lígia Mateus, Inês Araújo)</t>
  </si>
  <si>
    <t>EAI/Springer Innovations in Communication and Computing</t>
  </si>
  <si>
    <t>THE IMPACT OF DIGITAL EDUCATION ON MALAYSIAN STUDENTS: A SIGNIFICANT REVIEW (Mohd Fakrul Hafiz Mohd Hanafi, Abdul Hakim Abdullah, Rozaimi Jaafar, Malihah Yumni Mohd Razally)</t>
  </si>
  <si>
    <t>DOI 10.35631/IJEPC.953011</t>
  </si>
  <si>
    <t>INTERNATIONAL JOURNAL OF
EDUCATION, PSYCHOLOGY
AND COUNSELLING
(IJEPC)</t>
  </si>
  <si>
    <t>Fikret Sözbilir, Auxiliary Elements to Overcome the Resistance to Change: An Empirical Study</t>
  </si>
  <si>
    <t>https://www.ceeol.com/search/article-detail?id=1135804</t>
  </si>
  <si>
    <t>Shabnam Zarjou, Presenting the model of social capital development and its application in universities (Case of study: Payam Noor universities in Guilan province)</t>
  </si>
  <si>
    <t>https://jscm.ut.ac.ir/article_89287.html</t>
  </si>
  <si>
    <t>https://jscm.ut.ac.ir/journal/indexing?lang=en</t>
  </si>
  <si>
    <t>Eren, G., &amp; Demir, R. (2023). The Effect of Perceived Pay Equity on Counterproductive Work Behaviors: The Mediating Role of Organizational Cynicism. Ege Academic Review,</t>
  </si>
  <si>
    <t>https://dergipark.org.tr/en/pub/eab/issue/76151/1103337</t>
  </si>
  <si>
    <t>https://dergipark.org.tr/en/pub/eab/indexes</t>
  </si>
  <si>
    <t>Shanty Herawastuti1,Yasmine Nasution, Sustaining Organizational Change Trajectory: The Role of Charismatic Rhetoric Leadership Model Towards Turnover Intention During Organizational Changes</t>
  </si>
  <si>
    <t>https://www.atlantis-press.com/proceedings/gcbme-22/125991966</t>
  </si>
  <si>
    <t>https://www.springer.com/series/5627</t>
  </si>
  <si>
    <t>Scott E. Sorensen, AN EXAMINATION OF LEADING THROUGH CHANGE USING SNYDER’S HOPE
THEORY AND LEWIN’S 3-STEP MODEL</t>
  </si>
  <si>
    <t>https://www.proquest.com/openview/bb189aa71e66b5f05149b49af3840130/1?pq-origsite=gscholar&amp;cbl=18750&amp;diss=y</t>
  </si>
  <si>
    <t>teza de doctorat</t>
  </si>
  <si>
    <t>Ronowati Tjandra, Wisnu Prajogo, Rahmat Purbandono, Ratna Puji Astuti, THE RELATIONSHIP AMONG EMOTIONAL EXHAUSTION, ORGANIZATIONAL CYNICISM, IN-ROLE</t>
  </si>
  <si>
    <t>https://www.jurnal.stie-aas.ac.id/index.php/jap/article/view/8886</t>
  </si>
  <si>
    <t>https://www.jurnal.stie-aas.ac.id/index.php/jap/about/editorialPolicies#focusAndScope</t>
  </si>
  <si>
    <t>The sustainable competitive advantage of SMEs towards Intellectual Capital: the role of technology adoption and strategic flexibility,Ni Putu Santi Suryantini, MOELJADI MOELJADI, Siti Aisjah, Kusuma RATNAWATI, Intellectual Economics,</t>
  </si>
  <si>
    <t>https://www.ceeol.com/search/article-detail?id=1147229</t>
  </si>
  <si>
    <t>M Maulidar, E Wanda,Digitalisation Usage for Shopping in Aceh Province, Indonesia: Its Influences on Customer Satisfaction during the Covid-19 Outbreak and Recovery Phase,Journal of Digitainability, Realism &amp; Mastery (DREAM)</t>
  </si>
  <si>
    <t>https://scholar.google.com/citations?view_op=view_citation&amp;hl=ro&amp;user=ZPxSqoQAAAAJ&amp;citation_for_view=ZPxSqoQAAAAJ:u-x6o8ySG0sC</t>
  </si>
  <si>
    <t>https://dreamjournal.my/index.php/DREAM</t>
  </si>
  <si>
    <t>Reza Widhar Pahlevi,Siti Resmi,Muhammad Roni Indarto,Tri Utomo Prasetyo, Mapping Of SMEs Digital Financial Transformation Research: A Bibliometric Analysis, Jurnal Ekonomi Manajemen dan Akuntasi</t>
  </si>
  <si>
    <t>https://jurnalwahana.poltekykpn.ac.id/wahana/article/view/783</t>
  </si>
  <si>
    <t>https://jurnalwahana.poltekykpn.ac.id/wahana/abstracting-indexing</t>
  </si>
  <si>
    <t xml:space="preserve">Óscar Teixeira Ramada, Intellectual Capital Versus Competitive Advantages: Together Which Underlines Some Relevant Literature?,Marketing and Smart Technologies, </t>
  </si>
  <si>
    <t>https://link.springer.com/chapter/10.1007/978-981-19-9099-1_6</t>
  </si>
  <si>
    <t>https://link.springer.com/book/10.1007/978-981-19-9099-1</t>
  </si>
  <si>
    <t>Shahla Abdalla Mohammed,Wirya Najm Rashid, The role of marketing intelligence dimensions in enhancing strategic sovereignty: An analytical study of the opinions of managers in a number of cement industry factories in Sulaymaniyah Governorate, Kurdistan Region-Iraq, Tikrit Journal of Administrative and Economic Sciences</t>
  </si>
  <si>
    <t>https://tjaes.org/index.php/tjaes/article/view/1123</t>
  </si>
  <si>
    <t>https://tjaes.org/index.php/tjaes/about</t>
  </si>
  <si>
    <t>Jun Wen &amp; Chukwuemeka Valentine Okolo, Does global economic reform accentuate
technological innovation? A comparative evidence
around the world, Economic Research-Ekonomska Istraživanja</t>
  </si>
  <si>
    <t>https://www.tandfonline.com/journals/rero20</t>
  </si>
  <si>
    <t>Amal Al Muqarshi, Sharifa Said Al Adawi, Sara Mohammed Al Bahlani, English as a medium of instruction and intellectual capital creation in Omani higher education: unravelling the dilemma, Journal of Intellectual Capital
Volume 25 Issue 1</t>
  </si>
  <si>
    <t>https://www.emerald.com/insight/publication/issn/1469-1930</t>
  </si>
  <si>
    <t>Sigit Hermawan,Niko Fediyanto, Wiwit Hariyanto, Prasetyo Utomo, Amelia Nugraha Dini, How Intellectual Capital Can Develop Innovation And Performance Of Accounting Study Program?,  Jurnal Akuntansi dan Keuangan (JRAK)</t>
  </si>
  <si>
    <t>https://ejournal.umm.ac.id/index.php/jrak/article/view/26598</t>
  </si>
  <si>
    <t>https://ejournal.umm.ac.id/index.php/jrak/issue/view/1396</t>
  </si>
  <si>
    <t xml:space="preserve">Karolina Anielak-Sobczak,The potential of intellectual capital as a source of competitive advantage for banks using CART classification trees, Ekonomia i Prawo. Economics and Law, </t>
  </si>
  <si>
    <t>https://www.ceeol.com/search/journal-detail?id=1321</t>
  </si>
  <si>
    <t>Irayani,Kamaludin,Fachruzzaman,Muhammad Rusdi, The Moderatoring Role of Digital Transformation Strategy on the Relationship between Intellectual Capital and Competitive Advantage in Private Universities in South Sumatra, Indonesia, Asian Journal of Economics, Business and Accounting</t>
  </si>
  <si>
    <t>https://journalajeba.com/index.php/AJEBA/article/view/1071</t>
  </si>
  <si>
    <t>https://journalajeba.com/index.php/AJEBA/abstracting-indexing</t>
  </si>
  <si>
    <t>Isabel Natália Vivas Ponte, José Carlos da Silva Freitas Junior,Gabriel Sperandio Milan, Sílvio Luís de Vasconcellos,Otimização dos processos de comunicação e gestão do conhecimento em times do varejo,Revista Inovação, Projetos e Tecnologias - IPTEC
e-ISSN: 2318-9851</t>
  </si>
  <si>
    <t>https://periodicos.uninove.br/iptec/article/view/24620</t>
  </si>
  <si>
    <t>https://periodicos.uninove.br/iptec/indexadores</t>
  </si>
  <si>
    <t xml:space="preserve">Isabel Natália Vivas Ponte, José Carlos da Silva Freitas Junior,Gabriel Sperandio Milan, Sílvio Luís de Vasconcellos,OPTIMIZATION OF THE COMMUNICATION PROCESSES AND KNOWLEDGE
MANAGEMENT IN RETAIL TEAMS  </t>
  </si>
  <si>
    <t>https://www.researchgate.net/profile/Gabriel-Sperandio-Milan/publication/371951658_Optimization_of_the_Communication_Processes_and_Knowledge_Management_in_Retail_Teams/links/649dee3db9ed6874a5e70a23/Optimization-of-the-Communication-Processes-and-Knowledge-Management-in-Retail-Teams.pdf?origin=journalDetail&amp;_tp=eyJwYWdlIjoiam91cm5hbERldGFpbCJ9</t>
  </si>
  <si>
    <t>Wala Abdalla, Suresh Renukappa, Subashini SureshManaging COVID-19-related knowledge: A smart cities perspective,,Journal  Knowledge and Process Management</t>
  </si>
  <si>
    <t>https://onlinelibrary.wiley.com/doi/full/10.1002/kpm.1706</t>
  </si>
  <si>
    <t>https://onlinelibrary.wiley.com/journal/10991441/journal-metrics</t>
  </si>
  <si>
    <t>Enhancing Knowledge Management Practices: A Multiple Holistic Case Study with Principals and Teachers in a Western Canadian Province
Author(s)
Kathleen Marie Grad, Liberty University</t>
  </si>
  <si>
    <t>https://digitalcommons.liberty.edu/doctoral/4630/</t>
  </si>
  <si>
    <t>DOCTORAL DISSERTATIONS</t>
  </si>
  <si>
    <t xml:space="preserve">Jalil, Abdurrahman and Abdul Ghani, Muhammad Arif and Wahab, Hairani and Mustafa, A’dillah and Shibghatullah, Abdul Samad (2023) A preliminary study on knowledge retention strategy in Faculty of Information Management of UiTM / Abdurrahman Jalil ... [et al.]. Journal of Information and Knowledge Management (JIKM), </t>
  </si>
  <si>
    <t>https://ir.uitm.edu.my/id/eprint/77354/</t>
  </si>
  <si>
    <t>Knowledge management towards knowledge transfer and knowledge retention
Dunisani Cyril Mashele</t>
  </si>
  <si>
    <t>https://ujcontent.uj.ac.za/esploro/outputs/graduate/Knowledge-management-towards-knowledge-transfer-and/9930308907691</t>
  </si>
  <si>
    <t>Hawkins-Saleemi, Lisa
Achieving Organizational Sustainability Through Gender-Diverse Strategies for Builder Leaders’ Succession Planning</t>
  </si>
  <si>
    <t>https://www.proquest.com/openview/8a9c25fe4c0a347f0290e32af9e14376/1?pq-origsite=gscholar&amp;cbl=18750&amp;diss=y</t>
  </si>
  <si>
    <t>Kelebogile Sibongile Tshabalala, Internal challenges with strategy implementation at a South African bank</t>
  </si>
  <si>
    <t>https://ujcontent.uj.ac.za/esploro/outputs/graduate/Internal-challenges-with-Strategy-Implementation-at/9933808907691</t>
  </si>
  <si>
    <t xml:space="preserve">Vuyisile Christine Ntini
Peterson Dewah, Human resources management practices in enhancing knowledge retention in the Registrar’s Department at NUST, Zimbabwe, Regional Journal of Information and Knowledge Management / Vol. 8 No. 1 </t>
  </si>
  <si>
    <t>https://www.ajol.info/index.php/rjikm/article/view/247844</t>
  </si>
  <si>
    <t>https://www.ajol.info/index.php/rjikm</t>
  </si>
  <si>
    <t>Linda Ameen Omer Al-Ameen
College of Administration and Economic, Tikrit university
Linda, Hatem Ali Abdullah Al-Hamadan, The reality of knowledge retention practices: An analytical study of the opinions of a sample of employees in the Iraqi Ministry of Planning,</t>
  </si>
  <si>
    <t>https://www.iasj.net/iasj/download/4bdefefc029362dc</t>
  </si>
  <si>
    <t>https://tjaes.org/index.php/tjaes/PEErRe</t>
  </si>
  <si>
    <t xml:space="preserve">Nyamai Everlyn Musangi, Thomas Ngui, Thomas A. Senaji, RELATIONSHIP BETWEEN EMPLOYEE MOTIVATION AND PERFORMANCE OF LEVEL FOUR GOVERNMENT HOSPITALS IN KENYA: THE MEDIATING EFFECT OF STRATEGY IMPLEMENTATION, African Journal of Emerging Issues, </t>
  </si>
  <si>
    <t>https://ajoeijournals.org/sys/index.php/ajoei/article/view/476</t>
  </si>
  <si>
    <t>https://ajoeijournals.org/</t>
  </si>
  <si>
    <t>R Todericiu, A Stanit </t>
  </si>
  <si>
    <t>Universities intellectual capital</t>
  </si>
  <si>
    <t>Qalander BUKSH ALI1
, Md. Lazim Bin MOHD ZIN2
, Saiful Azizi Bin ISMAIL,THE ROLE OF HUMAN CAPITAL, STRUCTURAL CAPITAL, AND RELATIONAL
CAPITAL IN HIGHER EDUCATION INSTITUTIONS PERFORMANCE, SBM COB UUM Conference on Business Management 2023</t>
  </si>
  <si>
    <t>http://sbm.uum.edu.my/media/attachments/2024/03/14/proceeding-cbm-2023-1.pdf#page=72</t>
  </si>
  <si>
    <t>R Todericiu, F Lucia, A Stăni</t>
  </si>
  <si>
    <t xml:space="preserve">Penguatan Kepemimpinan Transformasional Dan Peningkatan “Organizational Citizenship Behavior”,Edukasi Islami: Jurnal Pendidikan Islam
Rohimah Rohimah, </t>
  </si>
  <si>
    <t>https://scholar.google.com/citations?view_op=view_citation&amp;hl=ro&amp;user=PMR5B48AAAAJ&amp;citation_for_view=PMR5B48AAAAJ:MXK_kJrjxJIC</t>
  </si>
  <si>
    <t>https://ejournal.uin-suka.ac.id/tarbiyah/index.php/JPI/indexing</t>
  </si>
  <si>
    <t>Soeharjoto Soeharjoto, Nirdukita Ratnawati, Tracer Study Program Doktor Ilmu Ekonomi Universitas Trisakti,Journal of Education Research</t>
  </si>
  <si>
    <t>https://scholar.google.com/citations?view_op=view_citation&amp;hl=ro&amp;user=B3tUURoAAAAJ&amp;cstart=20&amp;pagesize=80&amp;citation_for_view=B3tUURoAAAAJ:j3f4tGmQtD8C</t>
  </si>
  <si>
    <t>https://kusoed.edu.np/journal/index.php/je/announcement</t>
  </si>
  <si>
    <t>R Todericiu, A Stanit</t>
  </si>
  <si>
    <t>Knowledge management practices improvement in public sector administration</t>
  </si>
  <si>
    <t>Ayma Pireta, Geancarlos, Gestión del conocimiento: un enfoque desde la administración pública,Universidad Nacional Mayor de San Marcos</t>
  </si>
  <si>
    <t>https://cybertesis.unmsm.edu.pe/handle/20.500.12672/19617</t>
  </si>
  <si>
    <t>Todericiu,R.</t>
  </si>
  <si>
    <t xml:space="preserve">Mădălina Elena Stratone, Mapping the impact of the intellectual capital on the agility and performance of an organization: a bibliometric study, </t>
  </si>
  <si>
    <t>https://www.ceeol.com/search/article-detail?id=1192760</t>
  </si>
  <si>
    <t>https://www.ceeol.com/</t>
  </si>
  <si>
    <t>Husien Borbor Sam Kanu , Zhang Songyan,Liu-he-Lu, Hangzhou, An Investigation on the Prevailing HRM Factors Influencing the
Normal Existence of SMEs in the Economic Development
Atmosphere of Sierra Leone , Journal of Economics and Sustainable Development</t>
  </si>
  <si>
    <t>https://core.ac.uk/download/pdf/564354447.pdf</t>
  </si>
  <si>
    <t>https://www.iiste.org/Journals/index.php/JEDS</t>
  </si>
  <si>
    <t>Mădălina-Elena STRATONE, A Bibliometric Analysis of the Role of the Intellectual Capital
in the Organizational Agility and Performance, https://intapi.sciendo.com/pdf/10.2478/picbe-2023-0114</t>
  </si>
  <si>
    <t>https://intapi.sciendo.com/pdf/10.2478/picbe-2023-0114</t>
  </si>
  <si>
    <t>RD de Andrade,Check for updates Startups Knowledge Sharing Through Entrepreneurial Networks and the Catalytic Role of Incubators , Knowledge Management in Organisations: 17th International Conference, KMO 2023, Bangkok, Thailand, July 24–27, 2023, Proceedings</t>
  </si>
  <si>
    <t>https://books.google.ro/books?hl=ro&amp;lr=&amp;id=AqnBEAAAQBAJ&amp;oi=fnd&amp;pg=PA3&amp;ots=-MD8WJZDKi&amp;sig=vbdKIoTrY1ac8PV5h7MiqLAIunc&amp;redir_esc=y#v=onepage&amp;q&amp;f=false</t>
  </si>
  <si>
    <t>https://play.google.com/store/books/details?id=AqnBEAAAQBAJ&amp;rdid=book-AqnBEAAAQBAJ&amp;rdot=1&amp;source=gbs_vpt_read&amp;pcampaignid=books_booksearch_viewport</t>
  </si>
  <si>
    <t>R Todericiu, D Beca</t>
  </si>
  <si>
    <t>Stimulating the productivity of the knowledge workers</t>
  </si>
  <si>
    <t>C Çolakoğlu, CS Öz, A Toygar,Psychometric properties of the Turkish version of the decent work questionnaire and its effect on job satisfaction</t>
  </si>
  <si>
    <t>https://content.iospress.com/articles/work/wor230279</t>
  </si>
  <si>
    <t>https://content.iospress.com/journals/work/Pre-press/Pre-press</t>
  </si>
  <si>
    <t xml:space="preserve">Schwindt, Julie Ann Brasfield,An Examination of the Effect of Remote Work on University Research Administrators’ Perception of Overall Job Satisfaction and Work-to-Family Conflict Evaluated Through the Lens of Self-Determination Theory, </t>
  </si>
  <si>
    <t>https://www.proquest.com/openview/20e03ad98da47fd18be1665ed5fd4c67/1?pq-origsite=gscholar&amp;cbl=18750&amp;diss=y</t>
  </si>
  <si>
    <t>Todericiu, R,</t>
  </si>
  <si>
    <t>B Kalenjuk Pivarski, D Tekić, S Šmugović, Traditional food products on the local market-consumption conditional on the characteristics of management and restaurant facilities in tourism of Vojvodina, Sustainable Food</t>
  </si>
  <si>
    <t>https://www.frontiersin.org/articles/10.3389/fsufs.2023.1259806/full</t>
  </si>
  <si>
    <t>JAB Schwindt,An Examination of the Effect of Remote Work on University Research Administrators’ Perception of Overall Job Satisfaction and Work-to-Family Conflict Evaluated Through the Lens of Self-Determination Theory</t>
  </si>
  <si>
    <t>R Todericiu, A Boanta</t>
  </si>
  <si>
    <t>A WAY FORWARD FOR ROMANIAN SMALL BUSINESSES AFTER THE PANDEMIC</t>
  </si>
  <si>
    <t xml:space="preserve">Critical Success Factors of Latino Entrepreneurs
Alternate title: Factores Críticos de Éxito de Emprendedores Latinos
Linares, Carlos A.  </t>
  </si>
  <si>
    <t>https://www.proquest.com/openview/8212673d89b848390164ee245631c0c7/1?pq-origsite=gscholar&amp;cbl=18750&amp;diss=y</t>
  </si>
  <si>
    <t>ΔΙΠΛΩΜΑΤΙΚΗ ΕΡΓΑΣΙΑ
«Η ΕΠΙΡΡΟΗ ΤΗΣ ΑΡΧΙΤΕΚΤΟΝΙΚΗΣ ΣΤΟΝ ΤΟΥΡΙΣΜΟ:
Η ΠΕΡΙΠΤΩΣΗ ΤΗΣ ΠΡΑΓΑΣ»</t>
  </si>
  <si>
    <t>https://ir.lib.uth.gr/xmlui/bitstream/handle/11615/82995/28374.pdf?sequence=4</t>
  </si>
  <si>
    <t>Environmental perception of tourism service providers on Mount Roraima</t>
  </si>
  <si>
    <t>https://periodicos.uerr.edu.br/index.php/casa_de_makunaima/article/download/1340/776</t>
  </si>
  <si>
    <t>LA CALIDAD DEL SERVICIO Y SU INFLUENCIA EN EL TURISMO DE CONVENCIONES HOTEL BOLIVAR</t>
  </si>
  <si>
    <t>http://repositorio.usb.edu.pe/handle/USB/189</t>
  </si>
  <si>
    <t>Kazancı, P. (2022). Influencer marketing uygulamalarının üniversite öğrencilerinin satın alma niyeti üzerine etkisi.</t>
  </si>
  <si>
    <t>https://acikerisim.selcuk.edu.tr/server/api/core/bitstreams/f50fef13-5ae1-4962-b91d-18977d4efb12/content</t>
  </si>
  <si>
    <t>Thesis</t>
  </si>
  <si>
    <r>
      <rPr>
        <rFont val="Arial Narrow"/>
        <color theme="1"/>
        <sz val="10.0"/>
      </rPr>
      <t>Istiqomah, N. H. (2023). Transformasi Pemasaran Tradisional ke e-Marketing: Tinjauan Literatur tentang Dampak Penggunaan Teknologi Digital terhadap Daya Saing Pemasaran Bisnis. </t>
    </r>
    <r>
      <rPr>
        <rFont val="Arial Narrow"/>
        <i/>
        <color theme="1"/>
        <sz val="10.0"/>
      </rPr>
      <t>Jurnal Ekonomi Syariah Darussalam</t>
    </r>
    <r>
      <rPr>
        <rFont val="Arial Narrow"/>
        <color theme="1"/>
        <sz val="10.0"/>
      </rPr>
      <t>, </t>
    </r>
    <r>
      <rPr>
        <rFont val="Arial Narrow"/>
        <i/>
        <color theme="1"/>
        <sz val="10.0"/>
      </rPr>
      <t>4</t>
    </r>
    <r>
      <rPr>
        <rFont val="Arial Narrow"/>
        <color theme="1"/>
        <sz val="10.0"/>
      </rPr>
      <t>(2), 72-87.</t>
    </r>
  </si>
  <si>
    <t>http://ejournal.iaida.ac.id/index.php/JESDar/article/view/2430</t>
  </si>
  <si>
    <r>
      <rPr>
        <rFont val="Arial Narrow"/>
        <color theme="1"/>
        <sz val="10.0"/>
      </rPr>
      <t>Magno, D. E., &amp; Edu, T. (2023). The influence of social media on contemporary consumer behavior: Part I, Introduction and Literature Review. </t>
    </r>
    <r>
      <rPr>
        <rFont val="Arial Narrow"/>
        <i/>
        <color theme="1"/>
        <sz val="10.0"/>
      </rPr>
      <t>Holistic Marketing Management Journal</t>
    </r>
    <r>
      <rPr>
        <rFont val="Arial Narrow"/>
        <color theme="1"/>
        <sz val="10.0"/>
      </rPr>
      <t>, </t>
    </r>
    <r>
      <rPr>
        <rFont val="Arial Narrow"/>
        <i/>
        <color theme="1"/>
        <sz val="10.0"/>
      </rPr>
      <t>13</t>
    </r>
    <r>
      <rPr>
        <rFont val="Arial Narrow"/>
        <color theme="1"/>
        <sz val="10.0"/>
      </rPr>
      <t>(3), 11-36.</t>
    </r>
  </si>
  <si>
    <t>http://holisticmarketingmanagement.ro/RePEc/hmm/v13i3/2.pdf</t>
  </si>
  <si>
    <r>
      <rPr>
        <rFont val="Arial Narrow"/>
        <color theme="1"/>
        <sz val="10.0"/>
      </rPr>
      <t>Lita, R. P. (2023). Mediating role of consumer trust in local food restaurants on the relationship between social media marketing and consumer purchase intention in Indonesia. </t>
    </r>
    <r>
      <rPr>
        <rFont val="Arial Narrow"/>
        <i/>
        <color theme="1"/>
        <sz val="10.0"/>
      </rPr>
      <t>Jurnal Manajemen dan Pemasaran Jasa</t>
    </r>
    <r>
      <rPr>
        <rFont val="Arial Narrow"/>
        <color theme="1"/>
        <sz val="10.0"/>
      </rPr>
      <t>, </t>
    </r>
    <r>
      <rPr>
        <rFont val="Arial Narrow"/>
        <i/>
        <color theme="1"/>
        <sz val="10.0"/>
      </rPr>
      <t>16</t>
    </r>
    <r>
      <rPr>
        <rFont val="Arial Narrow"/>
        <color theme="1"/>
        <sz val="10.0"/>
      </rPr>
      <t>(1), 13-28.</t>
    </r>
  </si>
  <si>
    <t>https://www.e-journal.trisakti.ac.id/index.php/jasa/article/view/15513</t>
  </si>
  <si>
    <r>
      <rPr>
        <rFont val="Arial Narrow"/>
        <color theme="1"/>
        <sz val="10.0"/>
      </rPr>
      <t>Nurcahyani, D. N., &amp; Ishak, A. (2023). Social media marketing influence on the purchase interest of MS Glow Care Product. </t>
    </r>
    <r>
      <rPr>
        <rFont val="Arial Narrow"/>
        <i/>
        <color theme="1"/>
        <sz val="10.0"/>
      </rPr>
      <t>International Journal of Research in Business and Social Science (2147-4478)</t>
    </r>
    <r>
      <rPr>
        <rFont val="Arial Narrow"/>
        <color theme="1"/>
        <sz val="10.0"/>
      </rPr>
      <t>, </t>
    </r>
    <r>
      <rPr>
        <rFont val="Arial Narrow"/>
        <i/>
        <color theme="1"/>
        <sz val="10.0"/>
      </rPr>
      <t>12</t>
    </r>
    <r>
      <rPr>
        <rFont val="Arial Narrow"/>
        <color theme="1"/>
        <sz val="10.0"/>
      </rPr>
      <t>(4), 106-114.</t>
    </r>
  </si>
  <si>
    <t>https://www.ssbfnet.com/ojs/index.php/ijrbs/article/view/2594</t>
  </si>
  <si>
    <r>
      <rPr>
        <rFont val="Arial Narrow"/>
        <color theme="1"/>
        <sz val="10.0"/>
      </rPr>
      <t>Matić Šošić, M., &amp; Vojvodić, K. (2023, May). THE INFLUENCE OF PURCHASE ATTITUDES AND REVIEWS ON USERS’PURCHASE INTENTIONS IN SOCIAL MEDIA SETTINGS. In </t>
    </r>
    <r>
      <rPr>
        <rFont val="Arial Narrow"/>
        <i/>
        <color theme="1"/>
        <sz val="10.0"/>
      </rPr>
      <t>DIEM: Dubrovnik International Economic Meeting</t>
    </r>
    <r>
      <rPr>
        <rFont val="Arial Narrow"/>
        <color theme="1"/>
        <sz val="10.0"/>
      </rPr>
      <t> (Vol. 8, No. 1, pp. 72-82). Sveučilište u Dubrovniku.</t>
    </r>
  </si>
  <si>
    <t>https://hrcak.srce.hr/307458</t>
  </si>
  <si>
    <r>
      <rPr>
        <rFont val="Arial Narrow"/>
        <color theme="1"/>
        <sz val="10.0"/>
      </rPr>
      <t>Gull, U., Iqbal, A., &amp; Idrees, U. (2023). Lack of Communication Ethics and Social Responsibility over Social Media. </t>
    </r>
    <r>
      <rPr>
        <rFont val="Arial Narrow"/>
        <i/>
        <color theme="1"/>
        <sz val="10.0"/>
      </rPr>
      <t>Online Media and Society</t>
    </r>
    <r>
      <rPr>
        <rFont val="Arial Narrow"/>
        <color theme="1"/>
        <sz val="10.0"/>
      </rPr>
      <t>, </t>
    </r>
    <r>
      <rPr>
        <rFont val="Arial Narrow"/>
        <i/>
        <color theme="1"/>
        <sz val="10.0"/>
      </rPr>
      <t>4</t>
    </r>
    <r>
      <rPr>
        <rFont val="Arial Narrow"/>
        <color theme="1"/>
        <sz val="10.0"/>
      </rPr>
      <t>(4), 15-31.</t>
    </r>
  </si>
  <si>
    <t>https://hnpublisher.com/ojs/index.php/OMS/article/view/371</t>
  </si>
  <si>
    <r>
      <rPr>
        <rFont val="Arial Narrow"/>
        <color theme="1"/>
        <sz val="10.0"/>
      </rPr>
      <t>Yuliarmi, Ni Nyoman, Ni Putu Martini Dewi, and Made Ika Prastyadewi. "E-Commerce Implementation in SMIs To Support Denpasar as a Local Culture-Based Smart City In Bali Province." </t>
    </r>
    <r>
      <rPr>
        <rFont val="Arial Narrow"/>
        <i/>
        <color theme="1"/>
        <sz val="10.0"/>
      </rPr>
      <t>Asian Journal of Management, Entrepreneurship and Social Science</t>
    </r>
    <r>
      <rPr>
        <rFont val="Arial Narrow"/>
        <color theme="1"/>
        <sz val="10.0"/>
      </rPr>
      <t> 3.03 (2023): 434-454.</t>
    </r>
  </si>
  <si>
    <t>http://ajmesc.com/index.php/ajmesc/article/view/437</t>
  </si>
  <si>
    <r>
      <rPr>
        <rFont val="Arial Narrow"/>
        <color theme="1"/>
        <sz val="10.0"/>
      </rPr>
      <t>Özkan, T., &amp; Ulukan, İ. (2023). Çevrimiçi Müşteri Yorumları ve Değerlendirme Puanlarının Tüketici Davranışlarına Etkisi: Z Kuşağı Üzerine Bir Araştırma. </t>
    </r>
    <r>
      <rPr>
        <rFont val="Arial Narrow"/>
        <i/>
        <color theme="1"/>
        <sz val="10.0"/>
      </rPr>
      <t>İşletme Araştırmaları Dergisi</t>
    </r>
    <r>
      <rPr>
        <rFont val="Arial Narrow"/>
        <color theme="1"/>
        <sz val="10.0"/>
      </rPr>
      <t>, </t>
    </r>
    <r>
      <rPr>
        <rFont val="Arial Narrow"/>
        <i/>
        <color theme="1"/>
        <sz val="10.0"/>
      </rPr>
      <t>15</t>
    </r>
    <r>
      <rPr>
        <rFont val="Arial Narrow"/>
        <color theme="1"/>
        <sz val="10.0"/>
      </rPr>
      <t>(4), 2667-2677.</t>
    </r>
  </si>
  <si>
    <t>https://www.isarder.org/index.php/isarder/article/view/2039</t>
  </si>
  <si>
    <t xml:space="preserve">Disha, N. A., Tahmid, M., Rumpa, N. T., Arpa, M. N., &amp; Amin, M. I. (2023). Social Media Marketing and Consumer Buying Behavior: A Literature review. European Journal of Business and Management. Vol 15. no 8. </t>
  </si>
  <si>
    <t>https://www.researchgate.net/profile/Nadia-Disha/publication/372196221_Social_Media_Marketing_and_Consumer_Buying_Behavior_A_Literature_Review/links/64a944d7b9ed6874a5069cf4/Social-Media-Marketing-and-Consumer-Buying-Behavior-A-Literature-Review.pdf</t>
  </si>
  <si>
    <r>
      <rPr>
        <rFont val="Arial Narrow"/>
        <color theme="1"/>
        <sz val="10.0"/>
      </rPr>
      <t>Istiqomah, N. H. (2023). Penggunaan Media Sosial dalam Pemasaran Ekonomi Syariah: Analisis Tentang Studi Literatur tentang Tren dan Dampaknya. </t>
    </r>
    <r>
      <rPr>
        <rFont val="Arial Narrow"/>
        <i/>
        <color theme="1"/>
        <sz val="10.0"/>
      </rPr>
      <t>Bertuah Jurnal Syariah dan Ekonomi Islam</t>
    </r>
    <r>
      <rPr>
        <rFont val="Arial Narrow"/>
        <color theme="1"/>
        <sz val="10.0"/>
      </rPr>
      <t>, </t>
    </r>
    <r>
      <rPr>
        <rFont val="Arial Narrow"/>
        <i/>
        <color theme="1"/>
        <sz val="10.0"/>
      </rPr>
      <t>4</t>
    </r>
    <r>
      <rPr>
        <rFont val="Arial Narrow"/>
        <color theme="1"/>
        <sz val="10.0"/>
      </rPr>
      <t>(1), 77-92.</t>
    </r>
  </si>
  <si>
    <t>https://ejournal.kampusmelayu.ac.id/index.php/Bertuah/article/view/585</t>
  </si>
  <si>
    <r>
      <rPr>
        <rFont val="Arial Narrow"/>
        <color theme="1"/>
        <sz val="10.0"/>
      </rPr>
      <t>Brito, M. G. D. (2023). </t>
    </r>
    <r>
      <rPr>
        <rFont val="Arial Narrow"/>
        <i/>
        <color theme="1"/>
        <sz val="10.0"/>
      </rPr>
      <t>O impacto da publicidade digital na intenção de compra online dos internautas portugueses</t>
    </r>
    <r>
      <rPr>
        <rFont val="Arial Narrow"/>
        <color theme="1"/>
        <sz val="10.0"/>
      </rPr>
      <t> (Doctoral dissertation).</t>
    </r>
  </si>
  <si>
    <t>https://repositorio.ucp.pt/handle/10400.14/40085</t>
  </si>
  <si>
    <r>
      <rPr>
        <rFont val="Arial Narrow"/>
        <color theme="1"/>
        <sz val="10.0"/>
      </rPr>
      <t>Wulandari, E., &amp; Altin, D. (2023). 488 Pengaruh Electronic Word Of Mouth (E-Wom) Dan Viral Marketing Terhadap Minat Beli Konsumen Pawon Steak Pangkalpinang. </t>
    </r>
    <r>
      <rPr>
        <rFont val="Arial Narrow"/>
        <i/>
        <color theme="1"/>
        <sz val="10.0"/>
      </rPr>
      <t>Cebong Journal</t>
    </r>
    <r>
      <rPr>
        <rFont val="Arial Narrow"/>
        <color theme="1"/>
        <sz val="10.0"/>
      </rPr>
      <t>, </t>
    </r>
    <r>
      <rPr>
        <rFont val="Arial Narrow"/>
        <i/>
        <color theme="1"/>
        <sz val="10.0"/>
      </rPr>
      <t>3</t>
    </r>
    <r>
      <rPr>
        <rFont val="Arial Narrow"/>
        <color theme="1"/>
        <sz val="10.0"/>
      </rPr>
      <t>(1), 1-13.</t>
    </r>
  </si>
  <si>
    <t>http://www.plus62.isha.or.id/index.php/cebong/article/view/177</t>
  </si>
  <si>
    <r>
      <rPr>
        <rFont val="Arial Narrow"/>
        <color theme="1"/>
        <sz val="10.0"/>
      </rPr>
      <t>AMANO, H. A. (2023). </t>
    </r>
    <r>
      <rPr>
        <rFont val="Arial Narrow"/>
        <i/>
        <color theme="1"/>
        <sz val="10.0"/>
      </rPr>
      <t>INSTITUTE OF DISTANCE LEARNING</t>
    </r>
    <r>
      <rPr>
        <rFont val="Arial Narrow"/>
        <color theme="1"/>
        <sz val="10.0"/>
      </rPr>
      <t> (Doctoral dissertation, INSTITUTE OF DISTANCE LEARNING THE EFFECT OF SOCIAL MEDIA MARKETING ON INDIGENOUS TEXTILES (KENTE AND TIE AND DYE) IN KUMASI BY HELENA ADOMAKO AMANO A THESIS SUBMITTED TO THE DEPARTMENT OF MARKETING AND CORPORATE STRATEGY, KWAME NKRUMAH UNIVERSITY OF SCIENCE AND TECHNOLOGY, KUMASI).</t>
    </r>
  </si>
  <si>
    <t>https://dspace.knust.edu.gh/bitstreams/7ae240eb-c6ca-43c8-9471-0be5e3ad5892/download</t>
  </si>
  <si>
    <t>Dr. Munther M. Zyoud, Dr. Khaled A. Dweikat, 2023. Strategies used by in-service EFL teachers when teaching English for Palestine Curriculum Case Study of Teacher Education Improvement Project. International Journal of Advance and Applied Research. Vol. 11, no. 1, pp.251-262.</t>
  </si>
  <si>
    <t>https://www.researchgate.net/profile/Munther-Zyoud/publication/375926324_Strategies_used_by_in-service_EFL_teachers_when_teaching_English_for_Palestine_Curriculum_Case_Study_of_Teacher_Education_Improvement_Project/links/656ae93f3fa26f66f4465a80/Strategies-used-by-in-service-EFL-teachers-when-teaching-English-for-Palestine-Curriculum-Case-Study-of-Teacher-Education-Improvement-Project.pdf</t>
  </si>
  <si>
    <r>
      <rPr>
        <rFont val="Arial Narrow"/>
        <color theme="1"/>
        <sz val="10.0"/>
      </rPr>
      <t>Magno, D. E., &amp; Edu, T. (2023). The influence of social media on contemporary consumer behavior: Part II, Research Methodology. </t>
    </r>
    <r>
      <rPr>
        <rFont val="Arial Narrow"/>
        <i/>
        <color theme="1"/>
        <sz val="10.0"/>
      </rPr>
      <t>Holistic Marketing Management Journal</t>
    </r>
    <r>
      <rPr>
        <rFont val="Arial Narrow"/>
        <color theme="1"/>
        <sz val="10.0"/>
      </rPr>
      <t>, </t>
    </r>
    <r>
      <rPr>
        <rFont val="Arial Narrow"/>
        <i/>
        <color theme="1"/>
        <sz val="10.0"/>
      </rPr>
      <t>13</t>
    </r>
    <r>
      <rPr>
        <rFont val="Arial Narrow"/>
        <color theme="1"/>
        <sz val="10.0"/>
      </rPr>
      <t>(4), 09-13.</t>
    </r>
  </si>
  <si>
    <t>http://holisticmarketingmanagement.ro/RePEc/hmm/v13i4/2.pdf</t>
  </si>
  <si>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</si>
  <si>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r>
      <rPr>
        <rFont val="Arial Narrow"/>
        <color theme="1"/>
        <sz val="10.0"/>
      </rPr>
      <t>Sajedifar, A. A., &amp; Dehdashti Shahrokh, Z. (2023). Developing a model for customer brand engagement on social media in the banking industry. </t>
    </r>
    <r>
      <rPr>
        <rFont val="Arial Narrow"/>
        <i/>
        <color theme="1"/>
        <sz val="10.0"/>
      </rPr>
      <t>Journal of Business Administration Researches</t>
    </r>
    <r>
      <rPr>
        <rFont val="Arial Narrow"/>
        <color theme="1"/>
        <sz val="10.0"/>
      </rPr>
      <t>, </t>
    </r>
    <r>
      <rPr>
        <rFont val="Arial Narrow"/>
        <i/>
        <color theme="1"/>
        <sz val="10.0"/>
      </rPr>
      <t>14</t>
    </r>
    <r>
      <rPr>
        <rFont val="Arial Narrow"/>
        <color theme="1"/>
        <sz val="10.0"/>
      </rPr>
      <t>(30), 1-28.</t>
    </r>
  </si>
  <si>
    <t>https://bar.yazd.ac.ir/article_2905_en.html</t>
  </si>
  <si>
    <r>
      <rPr>
        <rFont val="Arial Narrow"/>
        <color theme="1"/>
        <sz val="10.0"/>
      </rPr>
      <t>Caesarina, A., Alfina, A., Wardhana, A. N., &amp; Sari, L. R. (2023). Conquering fear and embracing joy in shaping marketing strategy. </t>
    </r>
    <r>
      <rPr>
        <rFont val="Arial Narrow"/>
        <i/>
        <color theme="1"/>
        <sz val="10.0"/>
      </rPr>
      <t>Journal of Innovation in Business and Economics</t>
    </r>
    <r>
      <rPr>
        <rFont val="Arial Narrow"/>
        <color theme="1"/>
        <sz val="10.0"/>
      </rPr>
      <t>, </t>
    </r>
    <r>
      <rPr>
        <rFont val="Arial Narrow"/>
        <i/>
        <color theme="1"/>
        <sz val="10.0"/>
      </rPr>
      <t>7</t>
    </r>
    <r>
      <rPr>
        <rFont val="Arial Narrow"/>
        <color theme="1"/>
        <sz val="10.0"/>
      </rPr>
      <t>(02), 101-114.</t>
    </r>
  </si>
  <si>
    <t>https://ejournal.umm.ac.id/index.php/jibe/article/view/25423</t>
  </si>
  <si>
    <r>
      <rPr>
        <rFont val="Arial Narrow"/>
        <color theme="1"/>
        <sz val="10.0"/>
      </rPr>
      <t>Qadir, V. M. S., Sadiq, D. S., &amp; Naqshbandi, F. M. F. (2023). دور ق&amp;وات ال+ سویق الهجینة في تحسين ا 7ٔداء العالي: دراسة اس? تطلاعیة 7ٓراء عینة من العاملين Hدد من ف&amp;ادق الخمسة وا 7ٔربعة نجوم في مدیPتي Rٔربیل ودهوك/Rٔقليم Xوردس? تان–العراق. </t>
    </r>
    <r>
      <rPr>
        <rFont val="Arial Narrow"/>
        <i/>
        <color theme="1"/>
        <sz val="10.0"/>
      </rPr>
      <t>Academic Journal of Nawroz University</t>
    </r>
    <r>
      <rPr>
        <rFont val="Arial Narrow"/>
        <color theme="1"/>
        <sz val="10.0"/>
      </rPr>
      <t>, </t>
    </r>
    <r>
      <rPr>
        <rFont val="Arial Narrow"/>
        <i/>
        <color theme="1"/>
        <sz val="10.0"/>
      </rPr>
      <t>12</t>
    </r>
    <r>
      <rPr>
        <rFont val="Arial Narrow"/>
        <color theme="1"/>
        <sz val="10.0"/>
      </rPr>
      <t>(4), 434-447.‎</t>
    </r>
  </si>
  <si>
    <t>https://journals.nawroz.edu.krd/index.php/ajnu/article/view/1637</t>
  </si>
  <si>
    <r>
      <rPr>
        <rFont val="Arial Narrow"/>
        <color theme="1"/>
        <sz val="10.0"/>
      </rPr>
      <t>Rehaan, U. M., &amp; Sindhura, K. (2023). Impact of Consumer's Attitude and Perception on Online Purchasing Behavior. </t>
    </r>
    <r>
      <rPr>
        <rFont val="Arial Narrow"/>
        <i/>
        <color theme="1"/>
        <sz val="10.0"/>
      </rPr>
      <t>Journal of Social Welfare and Management/Volume</t>
    </r>
    <r>
      <rPr>
        <rFont val="Arial Narrow"/>
        <color theme="1"/>
        <sz val="10.0"/>
      </rPr>
      <t>, </t>
    </r>
    <r>
      <rPr>
        <rFont val="Arial Narrow"/>
        <i/>
        <color theme="1"/>
        <sz val="10.0"/>
      </rPr>
      <t>15</t>
    </r>
    <r>
      <rPr>
        <rFont val="Arial Narrow"/>
        <color theme="1"/>
        <sz val="10.0"/>
      </rPr>
      <t>(3 Part II).</t>
    </r>
  </si>
  <si>
    <t>https://www.researchgate.net/profile/Sindhura-Kannappan-2/publication/378480453_Impact_of_Consumer's_Attitude_and_Perception_on_Online_Purchasing_Behavior/links/65dc29afe7670d36abdf282d/Impact-of-Consumers-Attitude-and-Perception-on-Online-Purchasing-Behavior.pdf</t>
  </si>
  <si>
    <r>
      <rPr>
        <rFont val="Arial Narrow"/>
        <color theme="1"/>
        <sz val="10.0"/>
      </rPr>
      <t>Perello, M. (2023). K-POP IDOLS AND MARKETING: A SUCCESS STORY. ANALYSING THE EFFECTIVE PARTNERSHIPS OF BTS TOGETHER WITH KOREAN AND GLOBAL BRANDS. </t>
    </r>
    <r>
      <rPr>
        <rFont val="Arial Narrow"/>
        <i/>
        <color theme="1"/>
        <sz val="10.0"/>
      </rPr>
      <t>Sentience</t>
    </r>
    <r>
      <rPr>
        <rFont val="Arial Narrow"/>
        <color theme="1"/>
        <sz val="10.0"/>
      </rPr>
      <t>, </t>
    </r>
    <r>
      <rPr>
        <rFont val="Arial Narrow"/>
        <i/>
        <color theme="1"/>
        <sz val="10.0"/>
      </rPr>
      <t>11</t>
    </r>
    <r>
      <rPr>
        <rFont val="Arial Narrow"/>
        <color theme="1"/>
        <sz val="10.0"/>
      </rPr>
      <t>, 42.</t>
    </r>
  </si>
  <si>
    <t>https://research.euruni.edu/Htdocs/Files/v/9992.pdf/downloads/on-research/ONResearch_11_IB.pdf#page=42</t>
  </si>
  <si>
    <r>
      <rPr>
        <rFont val="Arial Narrow"/>
        <color theme="1"/>
        <sz val="10.0"/>
      </rPr>
      <t>Nurcahyani, D. N. (2023). </t>
    </r>
    <r>
      <rPr>
        <rFont val="Arial Narrow"/>
        <i/>
        <color theme="1"/>
        <sz val="10.0"/>
      </rPr>
      <t>" Pengaruh Pemasaran Media Sosial Terhadap Niat Beli” dalam Kasus Produk Skincare Ms Glow</t>
    </r>
    <r>
      <rPr>
        <rFont val="Arial Narrow"/>
        <color theme="1"/>
        <sz val="10.0"/>
      </rPr>
      <t> (Doctoral dissertation, Universitas Islam Indonesia).</t>
    </r>
  </si>
  <si>
    <t>https://dspace.uii.ac.id/handle/123456789/45037</t>
  </si>
  <si>
    <r>
      <rPr>
        <rFont val="Arial Narrow"/>
        <color theme="1"/>
        <sz val="10.0"/>
      </rPr>
      <t>Li, H. (2023). Consumer Behavior Analysis from Bigdata Insights: Evidence from YouTube, Douyin and Bilibili. </t>
    </r>
    <r>
      <rPr>
        <rFont val="Arial Narrow"/>
        <i/>
        <color theme="1"/>
        <sz val="10.0"/>
      </rPr>
      <t>Highlights in Business, Economics and Management</t>
    </r>
    <r>
      <rPr>
        <rFont val="Arial Narrow"/>
        <color theme="1"/>
        <sz val="10.0"/>
      </rPr>
      <t>, </t>
    </r>
    <r>
      <rPr>
        <rFont val="Arial Narrow"/>
        <i/>
        <color theme="1"/>
        <sz val="10.0"/>
      </rPr>
      <t>7</t>
    </r>
    <r>
      <rPr>
        <rFont val="Arial Narrow"/>
        <color theme="1"/>
        <sz val="10.0"/>
      </rPr>
      <t>, 71-78.</t>
    </r>
  </si>
  <si>
    <t>https://drpress.org/ojs/index.php/HBEM/article/view/6831</t>
  </si>
  <si>
    <r>
      <rPr>
        <rFont val="Arial Narrow"/>
        <color theme="1"/>
        <sz val="10.0"/>
      </rPr>
      <t>De Rose, V. J. L. (2023). A Study on the Consumer Attitude towards Social Media Advertisements A Study on the Consumer Attitude towards Social Media Advertisements. </t>
    </r>
    <r>
      <rPr>
        <rFont val="Arial Narrow"/>
        <i/>
        <color theme="1"/>
        <sz val="10.0"/>
      </rPr>
      <t>Res Militaris</t>
    </r>
    <r>
      <rPr>
        <rFont val="Arial Narrow"/>
        <color theme="1"/>
        <sz val="10.0"/>
      </rPr>
      <t>, </t>
    </r>
    <r>
      <rPr>
        <rFont val="Arial Narrow"/>
        <i/>
        <color theme="1"/>
        <sz val="10.0"/>
      </rPr>
      <t>13</t>
    </r>
    <r>
      <rPr>
        <rFont val="Arial Narrow"/>
        <color theme="1"/>
        <sz val="10.0"/>
      </rPr>
      <t>(3), 2412-2422.</t>
    </r>
  </si>
  <si>
    <t>https://resmilitaris.net/index.php/resmilitaris/article/view/3813</t>
  </si>
  <si>
    <r>
      <rPr>
        <rFont val="Arial Narrow"/>
        <color theme="1"/>
        <sz val="10.0"/>
      </rPr>
      <t>Jurović, P. (2023). </t>
    </r>
    <r>
      <rPr>
        <rFont val="Arial Narrow"/>
        <i/>
        <color theme="1"/>
        <sz val="10.0"/>
      </rPr>
      <t>Uloga društvenih mreža u procesu odabira turističkog smještaja kod pripadnika generacija X, Y i Z</t>
    </r>
    <r>
      <rPr>
        <rFont val="Arial Narrow"/>
        <color theme="1"/>
        <sz val="10.0"/>
      </rPr>
      <t> (Doctoral dissertation, University of Zagreb. Faculty of Economics and Business. Department of Marketing).</t>
    </r>
  </si>
  <si>
    <t>https://repozitorij.efzg.unizg.hr/en/islandora/object/efzg:11661</t>
  </si>
  <si>
    <t>Апатова, Н. В. (2023). ЭКОНОМИЧЕСКОЕ ПОВЕДЕНИЕ В ИНТЕРНЕТ. 5 volumes
Vol. 4. - Ser. Economics Internet</t>
  </si>
  <si>
    <t>MARIASTUTI, D. A. P., ARAS, M., WIDYASA, V., &amp; AWANIS, Z. B. CREATE CUSTOMER EXPERIENCE THROUGH SOCIAL MEDIA INSTAGRAM.</t>
  </si>
  <si>
    <t>https://admin369.seyboldreport.org/file/V18I01A101_ZNB53-n601sYVCM0xBQhu.pdf</t>
  </si>
  <si>
    <r>
      <rPr>
        <rFont val="Arial Narrow"/>
        <color theme="1"/>
        <sz val="10.0"/>
      </rPr>
      <t>Fauziah, N., &amp; Batubara, C. (2023). Strategi Penggunaan Promosi Media Sosial dan Korelasinya dengan Daya Beli Konsumen Secara Berkelanjutan. </t>
    </r>
    <r>
      <rPr>
        <rFont val="Arial Narrow"/>
        <i/>
        <color theme="1"/>
        <sz val="10.0"/>
      </rPr>
      <t>JIKEM: Jurnal Ilmu Komputer, Ekonomi dan Manajemen</t>
    </r>
    <r>
      <rPr>
        <rFont val="Arial Narrow"/>
        <color theme="1"/>
        <sz val="10.0"/>
      </rPr>
      <t>, </t>
    </r>
    <r>
      <rPr>
        <rFont val="Arial Narrow"/>
        <i/>
        <color theme="1"/>
        <sz val="10.0"/>
      </rPr>
      <t>3</t>
    </r>
    <r>
      <rPr>
        <rFont val="Arial Narrow"/>
        <color theme="1"/>
        <sz val="10.0"/>
      </rPr>
      <t>(2), 3559-3570.</t>
    </r>
  </si>
  <si>
    <t>https://ummaspul.e-journal.id/JKM/article/download/6323/2967</t>
  </si>
  <si>
    <t>AJAYI, M. P., OYEDOKUN, D. M., &amp; DURU, C. C. Influence of Instagram Advertising of" Mega Growth” Hair Products on the Purchasing Behaviour of Female Undergraduate Students of Chrisland University, Abeokuta, Nigeria. Ebonyi State University Journal of Mass Communication. ISSN: 2449-0369 Vol. 10, Issue 1, pp. 41-54, June 2023</t>
  </si>
  <si>
    <t>https://www.researchgate.net/profile/Dolapo-Oyedokun/publication/371475097_Influence_of_Instagram_Advertising_of_Mega_Growth_Hair_Products_on_the_Purchasing_Behaviour_of_Female_Undergraduate_Students_of_Chrisland_University_Abeokuta_Nigeria/links/6485a3302cad460a1b0b35d5/Influence-of-Instagram-Advertising-of-Mega-Growth-Hair-Products-on-the-Purchasing-Behaviour-of-Female-Undergraduate-Students-of-Chrisland-University-Abeokuta-Nigeria.pdf</t>
  </si>
  <si>
    <t>Sarita Arya, Prof. Kishor John, 2023. Use of Social Media and Challenges faced by Teachers engaged in Higher Education. GIS SCIENCE JOURNAL</t>
  </si>
  <si>
    <t>https://d1wqtxts1xzle7.cloudfront.net/106716776/143_GSJ2635_1_-libre.pdf?1697621645=&amp;response-content-disposition=inline%3B+filename%3DUse_of_Social_Media_and_Challenges_faced.pdf&amp;Expires=1716066220&amp;Signature=ZHeLxvp3MtPS2wssPbdfgQYhZ4rZ-cDymo33IeW6bcqh72rimJ2coDTEeNWlXOXYsxWqIsKvPWuB183kgOMUu63Vyb~GVI9Qz7XFsuV29~0qQySXYtRAjbD5S9RPBrmXV67EB7M18D-UzVjjJx-M6Wfx8UTJ13~l4F8rJEt82fg4I-S40ZgWJCcP9p7EsuFAYEviES0ziKefHwFp2ndoESO5x1osjBilN51VNP~g0FrmccSrYNgISFCyrO2-QDc13-s~iqjpM7xWbHz-MQuym6RsxhLTwlDmbKXwcfs5vC74O1tzZguusGUjBAIbB~QszJbsQzkTNkCwnd-JT8d2og__&amp;Key-Pair-Id=APKAJLOHF5GGSLRBV4ZA</t>
  </si>
  <si>
    <t>Lei, Q., Chanthanasiri, S., &amp; Chunthanom, T. FACTOR AFFECTING CONSUMER'S DECISION TO PURCHASE MOBILE PHONES IN HENAN PROVINCE.  International Journal of Management Studies and Social Science Research</t>
  </si>
  <si>
    <t>https://mail.ijmsssr.org/paper/6579061f5bf1c.pdf</t>
  </si>
  <si>
    <r>
      <rPr>
        <rFont val="Arial Narrow"/>
        <color theme="1"/>
        <sz val="10.0"/>
      </rPr>
      <t>Antunes, D. J. D. N. (2023). </t>
    </r>
    <r>
      <rPr>
        <rFont val="Arial Narrow"/>
        <i/>
        <color theme="1"/>
        <sz val="10.0"/>
      </rPr>
      <t>Avaliação do impacto da presença digital na relação com o consumidor. Estudos de caso: Zambeze Restaurante &amp; Rooftop Bar, Amazónia e Rodízio do Gelo</t>
    </r>
    <r>
      <rPr>
        <rFont val="Arial Narrow"/>
        <color theme="1"/>
        <sz val="10.0"/>
      </rPr>
      <t> (Doctoral dissertation).</t>
    </r>
  </si>
  <si>
    <t>https://comum.rcaap.pt/handle/10400.26/48876</t>
  </si>
  <si>
    <t>Simona Vinerean (ULBS), Alin Opreana (ULBS), Mihai Țichindelean (ULBS)</t>
  </si>
  <si>
    <r>
      <rPr>
        <rFont val="Arial Narrow"/>
        <color theme="1"/>
        <sz val="10.0"/>
      </rPr>
      <t>Franco, J. C. A. (2023). Apego emocional y lealtad a la marca: el caso de los aficionados del Atlético de Madrid en la etapa poscovid. </t>
    </r>
    <r>
      <rPr>
        <rFont val="Arial Narrow"/>
        <i/>
        <color theme="1"/>
        <sz val="10.0"/>
      </rPr>
      <t>Revista de marketing y publicidad</t>
    </r>
    <r>
      <rPr>
        <rFont val="Arial Narrow"/>
        <color theme="1"/>
        <sz val="10.0"/>
      </rPr>
      <t>, 27-48.</t>
    </r>
  </si>
  <si>
    <t>Dumitrescu, L. (ULBS), Stanciu Oana (ULBS) Țichindelean Mihai (ULBS), Vinerean, S. (ULBS)</t>
  </si>
  <si>
    <t>Ortiz García de las Bayonas, J. M., Parra Meroño, M. C., &amp; Wandosell Fernández de Bobadilla, G. (2023). What business model factors make SMEs more profitable?. Small Business International Review, 7(1), e542. https://doi.org/10.26784/sbir.v7i1.542</t>
  </si>
  <si>
    <t>https://doi.org/10.26784/sbir.v7i1.542</t>
  </si>
  <si>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</si>
  <si>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r>
      <rPr>
        <rFont val="Arial Narrow"/>
        <color theme="1"/>
        <sz val="10.0"/>
      </rPr>
      <t>Pérez Garrido, B. (2023). Exploring the performance of the GPSC method under several levels of outliers. </t>
    </r>
    <r>
      <rPr>
        <rFont val="Arial Narrow"/>
        <i/>
        <color theme="1"/>
        <sz val="10.0"/>
      </rPr>
      <t>Hungarian Statistical Review: Journal of the Hungarian Central Statistical Office</t>
    </r>
    <r>
      <rPr>
        <rFont val="Arial Narrow"/>
        <color theme="1"/>
        <sz val="10.0"/>
      </rPr>
      <t>, </t>
    </r>
    <r>
      <rPr>
        <rFont val="Arial Narrow"/>
        <i/>
        <color theme="1"/>
        <sz val="10.0"/>
      </rPr>
      <t>6</t>
    </r>
    <r>
      <rPr>
        <rFont val="Arial Narrow"/>
        <color theme="1"/>
        <sz val="10.0"/>
      </rPr>
      <t>(2), 3-11.</t>
    </r>
  </si>
  <si>
    <t>https://unipub.lib.uni-corvinus.hu/9619/</t>
  </si>
  <si>
    <t>Shikovets, C. O., Kvita, H. M., &amp; Bebko, S. V. Катерина О. Шіковець, Галина М. Квіта, Світлана В. Бебко Київський національний університет технологій та дизайну, Україна ЗАСТОСУВАННЯ ЕКОНОМЕТРІЧНИХ МОДЕЛЕЙ В МАРКЕТИНГОВИХ ДОСЛІДЖЕННЯХ.</t>
  </si>
  <si>
    <t>https://jrnl.knutd.edu.ua/index.php/jseconres/article/view/1226</t>
  </si>
  <si>
    <r>
      <rPr>
        <rFont val="Arial Narrow"/>
        <color theme="1"/>
        <sz val="10.0"/>
      </rPr>
      <t xml:space="preserve">Using factor analysis in relationship marketing. </t>
    </r>
    <r>
      <rPr>
        <rFont val="Arial Narrow"/>
        <i/>
        <color theme="1"/>
        <sz val="10.0"/>
      </rPr>
      <t>Procedia Economics and Finance</t>
    </r>
    <r>
      <rPr>
        <rFont val="Arial Narrow"/>
        <color theme="1"/>
        <sz val="10.0"/>
      </rPr>
      <t xml:space="preserve"> 6, 466-475. 2013</t>
    </r>
  </si>
  <si>
    <r>
      <rPr>
        <rFont val="Arial Narrow"/>
        <color theme="1"/>
        <sz val="10.0"/>
      </rPr>
      <t>Odewole, P. O., &amp; Akinadewo, I. S. (2023). Controversy of Compliance with the Implementation of Integrated Payroll and Personnel Information System (IPPIS) among Educational Institutions in Nigeria. </t>
    </r>
    <r>
      <rPr>
        <rFont val="Arial Narrow"/>
        <i/>
        <color theme="1"/>
        <sz val="10.0"/>
      </rPr>
      <t>European Journal of Science, Innovation and Technology</t>
    </r>
    <r>
      <rPr>
        <rFont val="Arial Narrow"/>
        <color theme="1"/>
        <sz val="10.0"/>
      </rPr>
      <t>, </t>
    </r>
    <r>
      <rPr>
        <rFont val="Arial Narrow"/>
        <i/>
        <color theme="1"/>
        <sz val="10.0"/>
      </rPr>
      <t>3</t>
    </r>
    <r>
      <rPr>
        <rFont val="Arial Narrow"/>
        <color theme="1"/>
        <sz val="10.0"/>
      </rPr>
      <t>(3), 288-301.</t>
    </r>
  </si>
  <si>
    <t>https://www.ejsit-journal.com/index.php/ejsit/article/view/218</t>
  </si>
  <si>
    <r>
      <rPr>
        <rFont val="Arial Narrow"/>
        <color theme="1"/>
        <sz val="10.0"/>
      </rPr>
      <t xml:space="preserve">Using factor analysis in relationship marketing. </t>
    </r>
    <r>
      <rPr>
        <rFont val="Arial Narrow"/>
        <i/>
        <color theme="1"/>
        <sz val="10.0"/>
      </rPr>
      <t>Procedia Economics and Finance</t>
    </r>
    <r>
      <rPr>
        <rFont val="Arial Narrow"/>
        <color theme="1"/>
        <sz val="10.0"/>
      </rPr>
      <t xml:space="preserve"> 6, 466-475. 2013</t>
    </r>
  </si>
  <si>
    <r>
      <rPr>
        <rFont val="Arial Narrow"/>
        <color theme="1"/>
        <sz val="10.0"/>
      </rPr>
      <t>Rocha, N. T. O., &amp; Truyol, J. D. B. (2023). Identificación De Factores: Conocimiento Vial En Jóvenes De La Isla De San Andrés. </t>
    </r>
    <r>
      <rPr>
        <rFont val="Arial Narrow"/>
        <i/>
        <color theme="1"/>
        <sz val="10.0"/>
      </rPr>
      <t>LA CASA DEL MAESTRO</t>
    </r>
    <r>
      <rPr>
        <rFont val="Arial Narrow"/>
        <color theme="1"/>
        <sz val="10.0"/>
      </rPr>
      <t>, </t>
    </r>
    <r>
      <rPr>
        <rFont val="Arial Narrow"/>
        <i/>
        <color theme="1"/>
        <sz val="10.0"/>
      </rPr>
      <t>1</t>
    </r>
    <r>
      <rPr>
        <rFont val="Arial Narrow"/>
        <color theme="1"/>
        <sz val="10.0"/>
      </rPr>
      <t>(5), 261-276.</t>
    </r>
  </si>
  <si>
    <t>https://revistascientificas.cuc.edu.co/RVCDM/article/view/5531</t>
  </si>
  <si>
    <t>Cătoiu, I.(+)., Țichindelean Mihai (ULBS)</t>
  </si>
  <si>
    <t>Relationship Marketing - Theoretical Consideration</t>
  </si>
  <si>
    <r>
      <rPr>
        <rFont val="Arial Narrow"/>
        <color rgb="FF222222"/>
        <sz val="10.0"/>
      </rPr>
      <t>Jokar, F., Zamani, A., &amp; Karimi, A. (2023). A REVIEW OF STRATEGIC MARKETING MANAGEMENT IN CORPORATE SUCCESS Salim Masood Nassery, DBA. </t>
    </r>
    <r>
      <rPr>
        <rFont val="Arial Narrow"/>
        <i/>
        <color rgb="FF222222"/>
        <sz val="10.0"/>
      </rPr>
      <t>Journal Homepage: http://ijmr. net. in</t>
    </r>
    <r>
      <rPr>
        <rFont val="Arial Narrow"/>
        <color rgb="FF222222"/>
        <sz val="10.0"/>
      </rPr>
      <t>, </t>
    </r>
    <r>
      <rPr>
        <rFont val="Arial Narrow"/>
        <i/>
        <color rgb="FF222222"/>
        <sz val="10.0"/>
      </rPr>
      <t>11</t>
    </r>
    <r>
      <rPr>
        <rFont val="Arial Narrow"/>
        <color rgb="FF222222"/>
        <sz val="10.0"/>
      </rPr>
      <t>(07).</t>
    </r>
  </si>
  <si>
    <t>chrome-extension://efaidnbmnnnibpcajpcglclefindmkaj/https://d1wqtxts1xzle7.cloudfront.net/104281760/IJMSS1JuLY_23_9519-libre.pdf?1689436822=&amp;response-content-disposition=inline%3B+filename%3DA_REVIEW_OF_STRATEGIC_MARKETING_MANAGEME.pdf&amp;Expires=1716970747&amp;Signature=XwS9S84JHKjsmlXyLRevM0XdqxRfmyiJN~ern7CO1Y05cFs1Z7bHix9QlSvzmmRpko9JIfWDtv3Hv8wS0dcSH6Tb-s1~UxtjBrOWU7xT09pvmQJCCdBhd5yd0ehINowMxPuCsOr6qN~S5ldzDHIB68RFAHMDLGs~x57hY~KeMuIppWFrgCcZM8G624B6iqP7j-Itj4lWUUgbH9x0xp0iioYDx73OIgYOo1GO-gmZ8ahclghquTJ1YbJ9bGkNyW8R~9bHCjxgH4BxufpBtrFzGToa7MiN2DKcwLVrQnQMTi5yc4zc0bJPQyBpsKWQs2N9cjNEd2XNZARXSO3EGitSZQ__&amp;Key-Pair-Id=APKAJLOHF5GGSLRBV4ZA</t>
  </si>
  <si>
    <r>
      <rPr>
        <rFont val="Arial Narrow"/>
        <color rgb="FF222222"/>
        <sz val="10.0"/>
      </rPr>
      <t>Blackwell, M. L. (2023). </t>
    </r>
    <r>
      <rPr>
        <rFont val="Arial Narrow"/>
        <i/>
        <color rgb="FF222222"/>
        <sz val="10.0"/>
      </rPr>
      <t>Mortgage Broker Strategies to Overcome the Volatility of Inconsistent Sales</t>
    </r>
    <r>
      <rPr>
        <rFont val="Arial Narrow"/>
        <color rgb="FF222222"/>
        <sz val="10.0"/>
      </rPr>
      <t> (Doctoral dissertation, Walden University).</t>
    </r>
  </si>
  <si>
    <t>https://www.proquest.com/docview/2786563693?pq-origsite=gscholar&amp;fromopenview=true&amp;sourcetype=Dissertations%20&amp;%20Theses</t>
  </si>
  <si>
    <t>Szymański, R. (2023). Innovation of enterprises in the West Pomeranian voivodeship: a regional perspective.</t>
  </si>
  <si>
    <t>chrome-extension://efaidnbmnnnibpcajpcglclefindmkaj/https://www.um.edu.mt/library/oar/bitstream/123456789/114971/1/ERSJ26%283%29A49.pdf</t>
  </si>
  <si>
    <r>
      <rPr>
        <rFont val="Arial Narrow"/>
        <color rgb="FF222222"/>
        <sz val="10.0"/>
      </rPr>
      <t>Pirka, P. (2023). La (r) evolución del marketing, los públicos al centro. </t>
    </r>
    <r>
      <rPr>
        <rFont val="Arial Narrow"/>
        <i/>
        <color rgb="FF222222"/>
        <sz val="10.0"/>
      </rPr>
      <t>Comunicación</t>
    </r>
    <r>
      <rPr>
        <rFont val="Arial Narrow"/>
        <color rgb="FF222222"/>
        <sz val="10.0"/>
      </rPr>
      <t>.</t>
    </r>
  </si>
  <si>
    <t>https://pirka.pe/la-revolucion-del-marketing-los-publicos-al-centro/</t>
  </si>
  <si>
    <t>Stanciu Oana, Țichindelean Mihai</t>
  </si>
  <si>
    <t>Demir Kaya, G. (2023). Yabancı turistlerin alışveriş davranışı üzerine İstanbul’da bir araştırma.</t>
  </si>
  <si>
    <t>chrome-extension://efaidnbmnnnibpcajpcglclefindmkaj/https://acikerisim.balikesir.edu.tr/xmlui/bitstream/handle/20.500.12462/13513/G%C3%BCls%C3%BCm_Demir_Kaya.pdf?sequence=1&amp;isAllowed=y</t>
  </si>
  <si>
    <r>
      <rPr>
        <rFont val="Arial Narrow"/>
        <color rgb="FF222222"/>
        <sz val="10.0"/>
      </rPr>
      <t>박주영, &amp; 박운정. (2023). 방문동기에 따른 생약전시관 잠재방문객 시장세분화. </t>
    </r>
    <r>
      <rPr>
        <rFont val="Arial Narrow"/>
        <i/>
        <color rgb="FF222222"/>
        <sz val="10.0"/>
      </rPr>
      <t>관광연구저널</t>
    </r>
    <r>
      <rPr>
        <rFont val="Arial Narrow"/>
        <color rgb="FF222222"/>
        <sz val="10.0"/>
      </rPr>
      <t>, </t>
    </r>
    <r>
      <rPr>
        <rFont val="Arial Narrow"/>
        <i/>
        <color rgb="FF222222"/>
        <sz val="10.0"/>
      </rPr>
      <t>37</t>
    </r>
    <r>
      <rPr>
        <rFont val="Arial Narrow"/>
        <color rgb="FF222222"/>
        <sz val="10.0"/>
      </rPr>
      <t>(3), 47-60.</t>
    </r>
  </si>
  <si>
    <t>https://www.dbpia.co.kr/Journal/articleDetail?nodeId=NODE11342738</t>
  </si>
  <si>
    <r>
      <rPr>
        <rFont val="Arial Narrow"/>
        <color rgb="FF222222"/>
        <sz val="10.0"/>
      </rPr>
      <t>Pereira, C. L. (2022). </t>
    </r>
    <r>
      <rPr>
        <rFont val="Arial Narrow"/>
        <i/>
        <color rgb="FF222222"/>
        <sz val="10.0"/>
      </rPr>
      <t>O impacto dos influenciadores digitais versus passa-a-palavra no setor do turismo: Geração Millennial</t>
    </r>
    <r>
      <rPr>
        <rFont val="Arial Narrow"/>
        <color rgb="FF222222"/>
        <sz val="10.0"/>
      </rPr>
      <t> (Doctoral dissertation, Instituto Politécnico de Lisboa, Escola Superior de Comunicação Social).</t>
    </r>
  </si>
  <si>
    <t>chrome-extension://efaidnbmnnnibpcajpcglclefindmkaj/https://repositorio.ipl.pt/bitstream/10400.21/15670/1/Tese%20-%20Cristiana%20Pereira%2012949.pdf</t>
  </si>
  <si>
    <r>
      <rPr>
        <rFont val="Arial Narrow"/>
        <color rgb="FF222222"/>
        <sz val="10.0"/>
      </rPr>
      <t>Aksoy, Ö. (2022). </t>
    </r>
    <r>
      <rPr>
        <rFont val="Arial Narrow"/>
        <i/>
        <color rgb="FF222222"/>
        <sz val="10.0"/>
      </rPr>
      <t>Çevrim içi otel rezervasyonu yapma niyetini etkileyen faktörlerin analizi</t>
    </r>
    <r>
      <rPr>
        <rFont val="Arial Narrow"/>
        <color rgb="FF222222"/>
        <sz val="10.0"/>
      </rPr>
      <t> (Master's thesis, Aksaray Üniversitesi Sosyal Bilimler Enstitüsü).</t>
    </r>
  </si>
  <si>
    <t>chrome-extension://efaidnbmnnnibpcajpcglclefindmkaj/https://acikerisim.aksaray.edu.tr/xmlui/bitstream/handle/20.500.12451/10085/aksoy-omer-2022.pdf?sequence=1</t>
  </si>
  <si>
    <t>Țichindelean Mihai (ULBS), Țichindelean M-T.(ULBS), Cetină, I. (ASE), Orzan, Gh. (ASE)</t>
  </si>
  <si>
    <t>Borawska, A., &amp; Mateja, A. (2023). Full Paper: Incorporating Cognitive Neuroscience Techniques to Enhance User Experience Research Practices.</t>
  </si>
  <si>
    <t>https://aisel.aisnet.org/isd2014/proceedings2023/uicx/3/</t>
  </si>
  <si>
    <r>
      <rPr>
        <rFont val="Arial Narrow"/>
        <color rgb="FF222222"/>
        <sz val="10.0"/>
      </rPr>
      <t>Cieśla, M., &amp; Dzieńkowski, M. (2023). An analysis of the implementation of accessibility tools on websites. </t>
    </r>
    <r>
      <rPr>
        <rFont val="Arial Narrow"/>
        <i/>
        <color rgb="FF222222"/>
        <sz val="10.0"/>
      </rPr>
      <t>Informatyka, Automatyka, Pomiary w Gospodarce i Ochronie Środowiska</t>
    </r>
    <r>
      <rPr>
        <rFont val="Arial Narrow"/>
        <color rgb="FF222222"/>
        <sz val="10.0"/>
      </rPr>
      <t>, </t>
    </r>
    <r>
      <rPr>
        <rFont val="Arial Narrow"/>
        <i/>
        <color rgb="FF222222"/>
        <sz val="10.0"/>
      </rPr>
      <t>13</t>
    </r>
    <r>
      <rPr>
        <rFont val="Arial Narrow"/>
        <color rgb="FF222222"/>
        <sz val="10.0"/>
      </rPr>
      <t>.</t>
    </r>
  </si>
  <si>
    <t>https://yadda.icm.edu.pl/baztech/element/bwmeta1.element.baztech-1ea550fe-a1d3-489b-8116-746fdf649b62</t>
  </si>
  <si>
    <r>
      <rPr>
        <rFont val="Arial Narrow"/>
        <color rgb="FF222222"/>
        <sz val="10.0"/>
      </rPr>
      <t>Miakinkovienė, R. NEUROMARKETINGAS: KAS VYKSTA VARTOTOJO GALVOJE?. </t>
    </r>
    <r>
      <rPr>
        <rFont val="Arial Narrow"/>
        <i/>
        <color rgb="FF222222"/>
        <sz val="10.0"/>
      </rPr>
      <t>Tarptautinės mokslinės–praktinės konferencijos straipsnių rinkinys</t>
    </r>
    <r>
      <rPr>
        <rFont val="Arial Narrow"/>
        <color rgb="FF222222"/>
        <sz val="10.0"/>
      </rPr>
      <t>, 20.</t>
    </r>
  </si>
  <si>
    <t>https://scholar.google.com/scholar?start=10&amp;hl=en&amp;as_sdt=2005&amp;as_ylo=2023&amp;as_yhi=2023&amp;cites=9835996268626829997&amp;scipsc=</t>
  </si>
  <si>
    <t>Кириченко, В. В. (2022). Web-додаток організації замовлення дизайну сайту.</t>
  </si>
  <si>
    <t>https://essuir.sumdu.edu.ua/handle/123456789/88758</t>
  </si>
  <si>
    <t>Rincón Martínez, M. (2022). Desarrollo de un entorno de experimentación para el análisis de patrones de lectura web por sus usuarios y realización de un estudio piloto.</t>
  </si>
  <si>
    <t>https://oa.upm.es/71323/</t>
  </si>
  <si>
    <t xml:space="preserve">Boguta, Hanna &amp; Skublewska-Paszkowska, Maria. (2023). Comparative analysis of the availability of cinema websites, taking into account the principles of universal design. Journal of Computer Sciences Institute. 27. 125-131. 10.35784/jcsi.3203. </t>
  </si>
  <si>
    <t>https://www.researchgate.net/publication/372025156_Comparative_analysis_of_the_availability_of_cinema_websites_taking_into_account_the_principles_of_universal_design</t>
  </si>
  <si>
    <t>ResearchGate</t>
  </si>
  <si>
    <t>Tartarin, T. (Saxion University of Applied Sciences), Țichindelean Mihai (ULBS), Haaker, T. (Saxion University of Applied Sciences)</t>
  </si>
  <si>
    <r>
      <rPr>
        <rFont val="Arial Narrow"/>
        <color rgb="FF222222"/>
        <sz val="10.0"/>
      </rPr>
      <t>Rudolph, K. (2023). </t>
    </r>
    <r>
      <rPr>
        <rFont val="Arial Narrow"/>
        <i/>
        <color rgb="FF222222"/>
        <sz val="10.0"/>
      </rPr>
      <t>Exploring digital business model innovations and technology in consulting firms and startups: a multiple case study approach</t>
    </r>
    <r>
      <rPr>
        <rFont val="Arial Narrow"/>
        <color rgb="FF222222"/>
        <sz val="10.0"/>
      </rPr>
      <t> (Doctoral dissertation, Dissertation, Berlin, Technische Universität Berlin, 2023).</t>
    </r>
  </si>
  <si>
    <t>chrome-extension://efaidnbmnnnibpcajpcglclefindmkaj/https://api-depositonce.tu-berlin.de/server/api/core/bitstreams/829d98af-b4a2-488e-b640-a4e96293a0bc/content</t>
  </si>
  <si>
    <r>
      <rPr>
        <rFont val="Arial Narrow"/>
        <color rgb="FF222222"/>
        <sz val="10.0"/>
      </rPr>
      <t>蘇愷琳. (2023). </t>
    </r>
    <r>
      <rPr>
        <rFont val="Arial Narrow"/>
        <i/>
        <color rgb="FF222222"/>
        <sz val="10.0"/>
      </rPr>
      <t>疫情之下臺灣中小型家具業的衝擊與應對之分析</t>
    </r>
    <r>
      <rPr>
        <rFont val="Arial Narrow"/>
        <color rgb="FF222222"/>
        <sz val="10.0"/>
      </rPr>
      <t> (Doctoral dissertation).</t>
    </r>
  </si>
  <si>
    <t>https://tdr.lib.ntu.edu.tw/bitstream/123456789/88902/1/ntu-111-2.pdf</t>
  </si>
  <si>
    <r>
      <rPr>
        <rFont val="Arial Narrow"/>
        <color rgb="FF222222"/>
        <sz val="10.0"/>
      </rPr>
      <t>Cezara-Georgiana, R. A. D. U. The impact of digitalization on consumer behavior. </t>
    </r>
    <r>
      <rPr>
        <rFont val="Arial Narrow"/>
        <i/>
        <color rgb="FF222222"/>
        <sz val="10.0"/>
      </rPr>
      <t>Economic convergence in European Union</t>
    </r>
    <r>
      <rPr>
        <rFont val="Arial Narrow"/>
        <color rgb="FF222222"/>
        <sz val="10.0"/>
      </rPr>
      <t>, 75.</t>
    </r>
  </si>
  <si>
    <t>chrome-extension://efaidnbmnnnibpcajpcglclefindmkaj/https://store.ectap.ro/suplimente/Theoretical_&amp;_Applied_Economics_2023_Special_Issue_Summer.pdf</t>
  </si>
  <si>
    <t>DURING, R. C. O. M. COMPORTAMENTO EMPREENDEDOR E CAPACIDADE DE RECUPERAÇÃO DE MPMEs DURANTE A COVID-19: UMA ANÁLISE DAS ABORDAGENS CAUSATION E EFFECTUATION.</t>
  </si>
  <si>
    <t>chrome-extension://efaidnbmnnnibpcajpcglclefindmkaj/https://submissao.singep.org.br/11singep/arquivos/260.pdf</t>
  </si>
  <si>
    <t>Mihaiu, D.M. (ULBS), Șerban, R.A. (ULBS), Țichindelean Mihai (ULBS)</t>
  </si>
  <si>
    <r>
      <rPr>
        <rFont val="Arial Narrow"/>
        <color rgb="FF222222"/>
        <sz val="10.0"/>
      </rPr>
      <t>Halid, S., Mahmud, R., Ibrahim, M., Hashim, H., Puteh, M. S., &amp; Rahman, R. A. (2023, October). Malaysian Firms and the ESG Score: The Key to Unlocking Peak Performance. In </t>
    </r>
    <r>
      <rPr>
        <rFont val="Arial Narrow"/>
        <i/>
        <color rgb="FF222222"/>
        <sz val="10.0"/>
      </rPr>
      <t>e-Proceedings</t>
    </r>
    <r>
      <rPr>
        <rFont val="Arial Narrow"/>
        <color rgb="FF222222"/>
        <sz val="10.0"/>
      </rPr>
      <t> (p. 1).</t>
    </r>
  </si>
  <si>
    <t>chrome-extension://efaidnbmnnnibpcajpcglclefindmkaj/https://www.researchgate.net/profile/Hemaloshinee-Vasudevan/publication/374756457_A_FIN_iCARE_Proceeding_2023_COVERED/links/652e5e0e7d0cf66a67346d52/A-FIN-iCARE-Proceeding-2023-COVERED.pdf</t>
  </si>
  <si>
    <r>
      <rPr>
        <rFont val="Arial Narrow"/>
        <color theme="1"/>
        <sz val="10.0"/>
      </rPr>
      <t>Sesa, P. G. E., &amp; Hasnawati, H. (2023). Analysis Of Financial And Non-Financial Performance Of The 3 Largest Companies In The United Kingdom’s Apparel Retail Industry For 2018-2022. </t>
    </r>
    <r>
      <rPr>
        <rFont val="Arial Narrow"/>
        <i/>
        <color theme="1"/>
        <sz val="10.0"/>
      </rPr>
      <t>Enrichment: Journal of Multidisciplinary Research and Development</t>
    </r>
    <r>
      <rPr>
        <rFont val="Arial Narrow"/>
        <color theme="1"/>
        <sz val="10.0"/>
      </rPr>
      <t>, </t>
    </r>
    <r>
      <rPr>
        <rFont val="Arial Narrow"/>
        <i/>
        <color theme="1"/>
        <sz val="10.0"/>
      </rPr>
      <t>1</t>
    </r>
    <r>
      <rPr>
        <rFont val="Arial Narrow"/>
        <color theme="1"/>
        <sz val="10.0"/>
      </rPr>
      <t>(9), 610-629.</t>
    </r>
  </si>
  <si>
    <t>https://journalenrichment.com/index.php/jr/article/view/49</t>
  </si>
  <si>
    <t>Mihaiu, D.M. (ULBS), Șerban, R.A. (ULBS), Opreana, A. (ULBS), Țichindelean Mihai (ULBS), Brătian, V. (ULBS), Barbu, L. (ULBS)</t>
  </si>
  <si>
    <t>The Impact of Mergers and Aquisitions and Sustainability on Company Performance in the Pharmaceutical Sector</t>
  </si>
  <si>
    <r>
      <rPr>
        <rFont val="Arial Narrow"/>
        <color theme="1"/>
        <sz val="10.0"/>
      </rPr>
      <t>Aitaa, S. K., &amp; Mabel, O. O. (2023). An exploration of the impact of mergers and acquisitions in the Nigerian banking sector: A study of access bank and Diamond Bank. </t>
    </r>
    <r>
      <rPr>
        <rFont val="Arial Narrow"/>
        <i/>
        <color theme="1"/>
        <sz val="10.0"/>
      </rPr>
      <t>International Journal of Business Strategies</t>
    </r>
    <r>
      <rPr>
        <rFont val="Arial Narrow"/>
        <color theme="1"/>
        <sz val="10.0"/>
      </rPr>
      <t>, </t>
    </r>
    <r>
      <rPr>
        <rFont val="Arial Narrow"/>
        <i/>
        <color theme="1"/>
        <sz val="10.0"/>
      </rPr>
      <t>8</t>
    </r>
    <r>
      <rPr>
        <rFont val="Arial Narrow"/>
        <color theme="1"/>
        <sz val="10.0"/>
      </rPr>
      <t>(1), 1-12.</t>
    </r>
  </si>
  <si>
    <t>https://www.ajpojournals.org/journals/index.php/IJBS/article/view/1337</t>
  </si>
  <si>
    <t>Țichindelean M-T.(ULBS), Cetină, I. (ASE), Țichindelean Mihai (ULBS)</t>
  </si>
  <si>
    <t>Kaklauskas, A. (2023). Internet and Biometric Web Based Business Management Decision Support.</t>
  </si>
  <si>
    <t>chrome-extension://efaidnbmnnnibpcajpcglclefindmkaj/https://philpapers.org/archive/KAKIAB.pdf</t>
  </si>
  <si>
    <t>Țichindelean M-T.(ULBS), Țichindelean Mihai (ULBS)</t>
  </si>
  <si>
    <t>A Study of Banking Marketers" Perception regarding the Use of Neuromarketing Techniques in Banking Services</t>
  </si>
  <si>
    <r>
      <rPr>
        <rFont val="Arial Narrow"/>
        <color theme="1"/>
        <sz val="10.0"/>
      </rPr>
      <t>Parincu, A. M. T. (2023). Neuromanagement-A New Oportunity for the Romanian Business Environment. </t>
    </r>
    <r>
      <rPr>
        <rFont val="Arial Narrow"/>
        <i/>
        <color theme="1"/>
        <sz val="10.0"/>
      </rPr>
      <t>Annals of the University Dunarea de Jos of Galati: Fascicle: I, Economics &amp; Applied Informatics</t>
    </r>
    <r>
      <rPr>
        <rFont val="Arial Narrow"/>
        <color theme="1"/>
        <sz val="10.0"/>
      </rPr>
      <t>, </t>
    </r>
    <r>
      <rPr>
        <rFont val="Arial Narrow"/>
        <i/>
        <color theme="1"/>
        <sz val="10.0"/>
      </rPr>
      <t>29</t>
    </r>
    <r>
      <rPr>
        <rFont val="Arial Narrow"/>
        <color theme="1"/>
        <sz val="10.0"/>
      </rPr>
      <t>(3).</t>
    </r>
  </si>
  <si>
    <t>https://search.ebscohost.com/login.aspx?direct=true&amp;profile=ehost&amp;scope=site&amp;authtype=crawler&amp;jrnl=15840409&amp;AN=174809828&amp;h=t7Rn7zQ8Gsb4bBwcDaeouwISGwCxWYb7XfWfpxuk2KQccifBsuYanxTHjy9MNtGSUC%2B%2FFRDbCzzhUcmEyjqBkA%3D%3D&amp;crl=c</t>
  </si>
  <si>
    <t>Herciu, M. (ULBS), Ogrean, C. (ULBS), Mihaiu, D. (ULBS), Șerban, R. (ULBS), Aivaz, K.A. (UOC), Țichindelean Mihai (ULBS)</t>
  </si>
  <si>
    <t>Improving Business Models for the Circular Economy: Developing a Framework for Curcular Fashion</t>
  </si>
  <si>
    <r>
      <rPr>
        <rFont val="Arial Narrow"/>
        <color theme="1"/>
        <sz val="10.0"/>
      </rPr>
      <t>Munteanu, I. (2023). A Literature Review of Institutional Performance and Circular Economy. </t>
    </r>
    <r>
      <rPr>
        <rFont val="Arial Narrow"/>
        <i/>
        <color theme="1"/>
        <sz val="10.0"/>
      </rPr>
      <t>Ovidius University Annals, Series Economic Sciences</t>
    </r>
    <r>
      <rPr>
        <rFont val="Arial Narrow"/>
        <color theme="1"/>
        <sz val="10.0"/>
      </rPr>
      <t>, </t>
    </r>
    <r>
      <rPr>
        <rFont val="Arial Narrow"/>
        <i/>
        <color theme="1"/>
        <sz val="10.0"/>
      </rPr>
      <t>23</t>
    </r>
    <r>
      <rPr>
        <rFont val="Arial Narrow"/>
        <color theme="1"/>
        <sz val="10.0"/>
      </rPr>
      <t>(2).</t>
    </r>
  </si>
  <si>
    <r>
      <rPr>
        <rFont val="Arial Narrow"/>
        <color theme="1"/>
        <sz val="10.0"/>
      </rPr>
      <t>Condrea, E., Hübel, Ș. R., &amp; Stan, M. I. (2023). Local Development through Collaborative Action: A Study on the Central Dobrogea Local Action Group (GAL-DC) and its Project-Based Associative Framework. </t>
    </r>
    <r>
      <rPr>
        <rFont val="Arial Narrow"/>
        <i/>
        <color theme="1"/>
        <sz val="10.0"/>
      </rPr>
      <t>Ovidius University Annals, Economic Sciences Series</t>
    </r>
    <r>
      <rPr>
        <rFont val="Arial Narrow"/>
        <color theme="1"/>
        <sz val="10.0"/>
      </rPr>
      <t>, </t>
    </r>
    <r>
      <rPr>
        <rFont val="Arial Narrow"/>
        <i/>
        <color theme="1"/>
        <sz val="10.0"/>
      </rPr>
      <t>23</t>
    </r>
    <r>
      <rPr>
        <rFont val="Arial Narrow"/>
        <color theme="1"/>
        <sz val="10.0"/>
      </rPr>
      <t>(2), 61-71.</t>
    </r>
  </si>
  <si>
    <r>
      <rPr>
        <rFont val="Arial Narrow"/>
        <color theme="1"/>
        <sz val="10.0"/>
      </rPr>
      <t>Stanciu, A. C., &amp; Stan, M. I. (2023). A Demographic Exploration of Associative Entities in the Local Action Group. </t>
    </r>
    <r>
      <rPr>
        <rFont val="Arial Narrow"/>
        <i/>
        <color theme="1"/>
        <sz val="10.0"/>
      </rPr>
      <t>Ovidius University Annals, Economic Sciences Series</t>
    </r>
    <r>
      <rPr>
        <rFont val="Arial Narrow"/>
        <color theme="1"/>
        <sz val="10.0"/>
      </rPr>
      <t>, </t>
    </r>
    <r>
      <rPr>
        <rFont val="Arial Narrow"/>
        <i/>
        <color theme="1"/>
        <sz val="10.0"/>
      </rPr>
      <t>23</t>
    </r>
    <r>
      <rPr>
        <rFont val="Arial Narrow"/>
        <color theme="1"/>
        <sz val="10.0"/>
      </rPr>
      <t>(2), 154-163.</t>
    </r>
  </si>
  <si>
    <r>
      <rPr>
        <rFont val="Arial Narrow"/>
        <color theme="1"/>
        <sz val="10.0"/>
      </rPr>
      <t>Rus, M. I. (2023). The Importance of Financial Profitability on the Activity of a Company. </t>
    </r>
    <r>
      <rPr>
        <rFont val="Arial Narrow"/>
        <i/>
        <color theme="1"/>
        <sz val="10.0"/>
      </rPr>
      <t>Ovidius University Annals, Economic Sciences Series</t>
    </r>
    <r>
      <rPr>
        <rFont val="Arial Narrow"/>
        <color theme="1"/>
        <sz val="10.0"/>
      </rPr>
      <t>, </t>
    </r>
    <r>
      <rPr>
        <rFont val="Arial Narrow"/>
        <i/>
        <color theme="1"/>
        <sz val="10.0"/>
      </rPr>
      <t>23</t>
    </r>
    <r>
      <rPr>
        <rFont val="Arial Narrow"/>
        <color theme="1"/>
        <sz val="10.0"/>
      </rPr>
      <t>(2), 856-860.</t>
    </r>
  </si>
  <si>
    <t>Beca, M. (ULBS), Țichindelean Mihai (ULBS)</t>
  </si>
  <si>
    <t>How Brand Personality Influences Consumer's Brand Preferences</t>
  </si>
  <si>
    <r>
      <rPr>
        <rFont val="Arial Narrow"/>
        <color theme="1"/>
        <sz val="10.0"/>
      </rPr>
      <t>ONIKU, A., NNAJI, C., &amp; AMETEPE, P. (2023). WOMEN AND AUTOMOBILE DECISION: AN ANALYSIS OF WORKING-CLASS WOMEN IN A DEVELOPING MARKET: WOMEN AND AUTOMOBILE DECISION: AN ANALYSIS OF WORKING-CLASS WOMEN IN A DEVELOPING MARKET. </t>
    </r>
    <r>
      <rPr>
        <rFont val="Arial Narrow"/>
        <i/>
        <color theme="1"/>
        <sz val="10.0"/>
      </rPr>
      <t>Covenant Journal of Business and Social Sciences</t>
    </r>
    <r>
      <rPr>
        <rFont val="Arial Narrow"/>
        <color theme="1"/>
        <sz val="10.0"/>
      </rPr>
      <t>, 17-17.</t>
    </r>
  </si>
  <si>
    <t>https://journals.covenantuniversity.edu.ng/index.php/cjbss/article/view/3974</t>
  </si>
  <si>
    <t>Șerban, R. (ULBS), Mihaiu, D (ULBS), Țichindelean Mihai (ULBS), Ogrean, C. (ULBS), Herciu, M. (ULBS)</t>
  </si>
  <si>
    <t>Factors of Sustainable Competitiveness at Company Level: a Comparison of Four Global Economic Sectors</t>
  </si>
  <si>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</si>
  <si>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t>https://digital-library.ulbsibiu.ro/jspui/bitstream/123456789/3495/1/2023-Timbalari%20Carolina.pdf</t>
  </si>
  <si>
    <r>
      <rPr>
        <rFont val="Arial Narrow"/>
        <color theme="1"/>
        <sz val="10.0"/>
      </rPr>
      <t>Alhashem, M., Nabi, M. K., Pant, R., Inkesar, A., Khan, N., &amp; Khan, M. A. (2023). Exploring the Factors Affecting Online Trust in B2C E-Commerce Transactions in India: an Empirical Study. </t>
    </r>
    <r>
      <rPr>
        <rFont val="Arial Narrow"/>
        <i/>
        <color theme="1"/>
        <sz val="10.0"/>
      </rPr>
      <t>International Journal of Professional Business Review: Int. J. Prof. Bus. Rev.</t>
    </r>
    <r>
      <rPr>
        <rFont val="Arial Narrow"/>
        <color theme="1"/>
        <sz val="10.0"/>
      </rPr>
      <t>, </t>
    </r>
    <r>
      <rPr>
        <rFont val="Arial Narrow"/>
        <i/>
        <color theme="1"/>
        <sz val="10.0"/>
      </rPr>
      <t>8</t>
    </r>
    <r>
      <rPr>
        <rFont val="Arial Narrow"/>
        <color theme="1"/>
        <sz val="10.0"/>
      </rPr>
      <t>(12), 3.</t>
    </r>
  </si>
  <si>
    <r>
      <rPr>
        <rFont val="Arial Narrow"/>
        <color theme="1"/>
        <sz val="10.0"/>
      </rPr>
      <t>Sahu, T. (2022). Impact Of Social Media Marketing On Customer Buying Behavior. </t>
    </r>
    <r>
      <rPr>
        <rFont val="Arial Narrow"/>
        <i/>
        <color theme="1"/>
        <sz val="10.0"/>
      </rPr>
      <t>Journal of Survey in Fisheries Sciences</t>
    </r>
    <r>
      <rPr>
        <rFont val="Arial Narrow"/>
        <color theme="1"/>
        <sz val="10.0"/>
      </rPr>
      <t>, 671-676.</t>
    </r>
  </si>
  <si>
    <t>http://sifisheriessciences.com/index.php/journal/article/view/1837</t>
  </si>
  <si>
    <r>
      <rPr>
        <rFont val="Arial Narrow"/>
        <color rgb="FF222222"/>
        <sz val="10.0"/>
      </rPr>
      <t>Warbung, C. J. E., Wowor, M. C., Walean, R. H., &amp; Mandagi, D. W. (2023). The impact of social media marketing on beauty clinic brand equity: the Case of Zap Manado. </t>
    </r>
    <r>
      <rPr>
        <rFont val="Arial Narrow"/>
        <i/>
        <color rgb="FF222222"/>
        <sz val="10.0"/>
      </rPr>
      <t>International Journal of Professional Business Review: Int. J. Prof. Bus. Rev.</t>
    </r>
    <r>
      <rPr>
        <rFont val="Arial Narrow"/>
        <color rgb="FF222222"/>
        <sz val="10.0"/>
      </rPr>
      <t>, </t>
    </r>
    <r>
      <rPr>
        <rFont val="Arial Narrow"/>
        <i/>
        <color rgb="FF222222"/>
        <sz val="10.0"/>
      </rPr>
      <t>8</t>
    </r>
    <r>
      <rPr>
        <rFont val="Arial Narrow"/>
        <color rgb="FF222222"/>
        <sz val="10.0"/>
      </rPr>
      <t>(4), 8.</t>
    </r>
  </si>
  <si>
    <t>https://dialnet.unirioja.es/servlet/articulo?codigo=8956547</t>
  </si>
  <si>
    <r>
      <rPr>
        <rFont val="Arial Narrow"/>
        <color rgb="FF222222"/>
        <sz val="10.0"/>
      </rPr>
      <t>Al Faridzie, M. R. R., &amp; Widodo, A. (2023, July). The influence of social media and e-WOM on purchase intention and brand image in online shops: An empirical study on online shop consumers in Indonesia. In </t>
    </r>
    <r>
      <rPr>
        <rFont val="Arial Narrow"/>
        <i/>
        <color rgb="FF222222"/>
        <sz val="10.0"/>
      </rPr>
      <t>Journal of International Conference Proceedings</t>
    </r>
    <r>
      <rPr>
        <rFont val="Arial Narrow"/>
        <color rgb="FF222222"/>
        <sz val="10.0"/>
      </rPr>
      <t> (Vol. 6, No. 2, pp. 147-157).</t>
    </r>
  </si>
  <si>
    <t>http://ejournal.aibpmjournals.com/index.php/JICP/article/view/2396</t>
  </si>
  <si>
    <t>Sulanjari, B., &amp; Tjahjaningsih, E. (2023). ONLINE PURCHASING DECISIONS ARE INFLUENCED BY UTILITARIAN VALUE TO INCREASE PURCHASE SATISFACTION. Jurnal Ekonomi, 12(02), 1540-1546.</t>
  </si>
  <si>
    <t>https://ejournal.seaninstitute.or.id/index.php/Ekonomi/article/view/1473</t>
  </si>
  <si>
    <t>Adam, M., Kesuma, T. M., &amp; Siregar, M. R. (2023). Retensi Konsumen UMKM dengan Memanfaatkan Social Media Marketing. Syiah Kuala University Press.</t>
  </si>
  <si>
    <t>https://books.google.com/books?hl=en&amp;lr=&amp;id=pEXsEAAAQBAJ&amp;oi=fnd&amp;pg=PP1&amp;ots=qSM3SCOUBu&amp;sig=0GBZOLA1cRwtFvjQ_aX-QYjCdco</t>
  </si>
  <si>
    <t>Munene, A. M., &amp; Maina, R. A. (2023). Effect of social media strategies on competitiveness of investment management firms in Kenya. International Academic Journal of Human Resource and Business Administration, 4(2), 486-515.</t>
  </si>
  <si>
    <t>https://www.iajournals.org/articles/iajhrba_v4_i2_486_515.pdf</t>
  </si>
  <si>
    <r>
      <rPr>
        <rFont val="Arial Narrow"/>
        <color rgb="FF222222"/>
        <sz val="10.0"/>
      </rPr>
      <t>Ali, K. (2023). Impact of Social Media Marketing on Brand Equity of Small &amp; Medium-sized Enterprises (SMEs) in UAE. </t>
    </r>
    <r>
      <rPr>
        <rFont val="Arial Narrow"/>
        <i/>
        <color rgb="FF222222"/>
        <sz val="10.0"/>
      </rPr>
      <t>European Journal of Business and Strategic Management</t>
    </r>
    <r>
      <rPr>
        <rFont val="Arial Narrow"/>
        <color rgb="FF222222"/>
        <sz val="10.0"/>
      </rPr>
      <t>, </t>
    </r>
    <r>
      <rPr>
        <rFont val="Arial Narrow"/>
        <i/>
        <color rgb="FF222222"/>
        <sz val="10.0"/>
      </rPr>
      <t>8</t>
    </r>
    <r>
      <rPr>
        <rFont val="Arial Narrow"/>
        <color rgb="FF222222"/>
        <sz val="10.0"/>
      </rPr>
      <t>(2), 1-32.</t>
    </r>
  </si>
  <si>
    <t>https://www.iprjb.org/journals/index.php/EJBSM/article/view/1965</t>
  </si>
  <si>
    <t>RePEC, Google Scholar</t>
  </si>
  <si>
    <t>Tambunan, J. W., Riorini, S. V., Al Kautsar, K., &amp; Putranda, R. A. D. (2023). Pengaruh Social Media Marketing, Mobile Marketing, dan Email Marketing Terhadap Impulsive Buying Behavior. Jurnal Pendidikan Tambusai, 7(3), 27947-27955.</t>
  </si>
  <si>
    <t>https://jptam.org/index.php/jptam/article/view/11240</t>
  </si>
  <si>
    <t>Anwar, M., &amp; Zhiwei, T. (2023). Current Prospects and Practices of social media to market library sources and services: a case of selected university libraries of Pakistan. Library Philosophy &amp; Practice.</t>
  </si>
  <si>
    <t>https://search.ebscohost.com/login.aspx?direct=true&amp;profile=ehost&amp;scope=site&amp;authtype=crawler&amp;jrnl=15220222&amp;AN=175555150&amp;h=nA2mIkn2XPtKzidvcpgY7%2F29JDFgKmuGEAcPoKxiV3ptLYa1X3RbjmMIFpvo9ah5v4C0LPFw9bTKj7UArCPH3A%3D%3D&amp;crl=c</t>
  </si>
  <si>
    <t>GEDİK, Y. (2023). Turizm sektöründe sosyal medya pazarlaması avantajları, zorlukları ve stratejileri üzerine kavramsal bir değerlendirme. Turizm Ekonomi ve İşletme Araştırmaları Dergisi, 5(2), 305-323.</t>
  </si>
  <si>
    <t>https://dergipark.org.tr/en/pub/turek/issue/82320/1357897</t>
  </si>
  <si>
    <t>Fathan, M., &amp; Santosa, B. (2023). Strategy for implementing digital marketing communication of unknown coffee through social media instagram. Jurnal Mantik, 7(2), 1320-1331.</t>
  </si>
  <si>
    <t>http://iocscience.org/ejournal/index.php/mantik/article/view/3943</t>
  </si>
  <si>
    <t>Al Afgani, A., &amp; Astuti, B. (2023). Analysis of Instagram Influencer Effect on Buying Behaviour Intentions. Asian Journal of Management, Entrepreneurship and Social Science, 3(04), 194-214.</t>
  </si>
  <si>
    <t>http://www.ajmesc.com/index.php/ajmesc/article/view/507</t>
  </si>
  <si>
    <t>Jiao, Z. (2023). CAN CULTURAL PERFORMING ART REVIVE BY SOCIAL MEDIA?: An Empirical Study of Chinese Audience (Doctoral dissertation, Waseda University).</t>
  </si>
  <si>
    <t>https://waseda.repo.nii.ac.jp/record/78534/files/WasedaBusinessSchool_mba_2022_1003_57200520.pdf</t>
  </si>
  <si>
    <t>Sfenrianto, S. (2023). Sosial Media Marketing Strategi Analisis Dan Implementasi Untuk Meningkatkan Keterlibatan Pelanggan (Studi Kasus Pada PT. XYZ). Management Studies and Entrepreneurship Journal (MSEJ), 4(5), 6247-5256.</t>
  </si>
  <si>
    <t>https://journal.yrpipku.com/index.php/msej/article/view/1804</t>
  </si>
  <si>
    <t>Cerkez, N. (2023). The Influence of Social Media Platforms on Consumers' Preferences in Tourism (Doctoral dissertation, Webster University).</t>
  </si>
  <si>
    <t>https://www.proquest.com/openview/af36f09e2f9596d2bd08a65dba2adc12/1?pq-origsite=gscholar&amp;cbl=18750&amp;diss=y</t>
  </si>
  <si>
    <r>
      <rPr>
        <rFont val="Arial Narrow"/>
        <color rgb="FF222222"/>
        <sz val="10.0"/>
      </rPr>
      <t>Alfina, S., &amp; Habib, M. A. F. (2023). Peran Pemasaran Media Sosial Dalam Meningkatkan Volume Penjualan Pada Ohpolaroid. Id Tulungagung. </t>
    </r>
    <r>
      <rPr>
        <rFont val="Arial Narrow"/>
        <i/>
        <color rgb="FF222222"/>
        <sz val="10.0"/>
      </rPr>
      <t>Innovative: Journal Of Social Science Research</t>
    </r>
    <r>
      <rPr>
        <rFont val="Arial Narrow"/>
        <color rgb="FF222222"/>
        <sz val="10.0"/>
      </rPr>
      <t>, </t>
    </r>
    <r>
      <rPr>
        <rFont val="Arial Narrow"/>
        <i/>
        <color rgb="FF222222"/>
        <sz val="10.0"/>
      </rPr>
      <t>3</t>
    </r>
    <r>
      <rPr>
        <rFont val="Arial Narrow"/>
        <color rgb="FF222222"/>
        <sz val="10.0"/>
      </rPr>
      <t>(6), 955-970.</t>
    </r>
  </si>
  <si>
    <t>http://j-innovative.org/index.php/Innovative/article/view/5129</t>
  </si>
  <si>
    <t>Muhammad, S. U., Abdullahi, A. U., &amp; Chiroma, H. CEDS Journal of Entrepreneurship and Innovation Research.</t>
  </si>
  <si>
    <t>https://cedsjournal.com/home/articles/volume3/CEDS_JEIR648721846D0B1_CHALLENGES_AND_OPPOR.pdf</t>
  </si>
  <si>
    <t>Afgani, A. A. (2023). JUDUL SKRIPSI ANALISIS PENGARUH PERAN INFLUENCER INSTAGRAM DALAM (Doctoral dissertation, Universitas Islam Indonesia).</t>
  </si>
  <si>
    <t>https://dspace.uii.ac.id/handle/123456789/45594</t>
  </si>
  <si>
    <t>de Campos Cursino, A. M., Mota-Santos, C. M., de Carvalho-Neto, A. M., &amp; Diniz, D. M. (2023). “Todo dia ela faz tudo igual”: o conflito trabalho-família a partir da percepção de mulheres digital influencers. Revista Administração em Diálogo-RAD, 25(3), 26-43.</t>
  </si>
  <si>
    <t>https://revistas.pucsp.br/rad/article/view/58390</t>
  </si>
  <si>
    <t>Изакова, Н. Б., Капустина, Л. М., &amp; Сон, В. С. (2023). ПРИМЕНЕНИЕ МЕТОДОВ ОЦЕНКИ КОММУНИКАТИВНОЙ ЭФФЕКТИВНОСТИ ВЕБ-САЙТА ОРГАНИЗАЦИИ В МАРКЕТИНГОВОМ ИССЛЕДОВАНИИ. Вестник Сибирского института бизнеса и информационных технологий, 12(3), 89-94.</t>
  </si>
  <si>
    <t>https://sano.elpub.ru/jour/article/view/592</t>
  </si>
  <si>
    <r>
      <rPr>
        <rFont val="Arial Narrow"/>
        <color rgb="FF222222"/>
        <sz val="10.0"/>
      </rPr>
      <t>Shahzadi, A. I., &amp; Ali, R. Luxe Life in the Digital Age: Examining Social Media's Influence on Luxury Purchasing Habits. </t>
    </r>
    <r>
      <rPr>
        <rFont val="Arial Narrow"/>
        <i/>
        <color rgb="FF222222"/>
        <sz val="10.0"/>
      </rPr>
      <t>Journal of Law &amp; Social Studies (JLSS)</t>
    </r>
    <r>
      <rPr>
        <rFont val="Arial Narrow"/>
        <color rgb="FF222222"/>
        <sz val="10.0"/>
      </rPr>
      <t>, </t>
    </r>
    <r>
      <rPr>
        <rFont val="Arial Narrow"/>
        <i/>
        <color rgb="FF222222"/>
        <sz val="10.0"/>
      </rPr>
      <t>5</t>
    </r>
    <r>
      <rPr>
        <rFont val="Arial Narrow"/>
        <color rgb="FF222222"/>
        <sz val="10.0"/>
      </rPr>
      <t>(2), 355-373.</t>
    </r>
  </si>
  <si>
    <r>
      <rPr>
        <rFont val="Arial Narrow"/>
        <color rgb="FF222222"/>
        <sz val="10.0"/>
      </rPr>
      <t>Faria, I. F. M. D. (2023). </t>
    </r>
    <r>
      <rPr>
        <rFont val="Arial Narrow"/>
        <i/>
        <color rgb="FF222222"/>
        <sz val="10.0"/>
      </rPr>
      <t>A dinâmica das marcas de moda nas redes sociais e o seu impacto no incentivo dos jovens consumidores ao consumo de fast fashion</t>
    </r>
    <r>
      <rPr>
        <rFont val="Arial Narrow"/>
        <color rgb="FF222222"/>
        <sz val="10.0"/>
      </rPr>
      <t> (Doctoral dissertation).</t>
    </r>
  </si>
  <si>
    <t>https://ubibliorum.ubi.pt/handle/10400.6/13589</t>
  </si>
  <si>
    <r>
      <rPr>
        <rFont val="Arial Narrow"/>
        <color rgb="FF222222"/>
        <sz val="10.0"/>
      </rPr>
      <t>Antunes, D. J. D. N. (2023). </t>
    </r>
    <r>
      <rPr>
        <rFont val="Arial Narrow"/>
        <i/>
        <color rgb="FF222222"/>
        <sz val="10.0"/>
      </rPr>
      <t>Avaliação do impacto da presença digital na relação com o consumidor. Estudos de caso: Zambeze Restaurante &amp; Rooftop Bar, Amazónia e Rodízio do Gelo</t>
    </r>
    <r>
      <rPr>
        <rFont val="Arial Narrow"/>
        <color rgb="FF222222"/>
        <sz val="10.0"/>
      </rPr>
      <t> (Doctoral dissertation).</t>
    </r>
  </si>
  <si>
    <r>
      <rPr>
        <rFont val="Arial Narrow"/>
        <color rgb="FF222222"/>
        <sz val="10.0"/>
      </rPr>
      <t>Al Afgani, A. (2023). </t>
    </r>
    <r>
      <rPr>
        <rFont val="Arial Narrow"/>
        <i/>
        <color rgb="FF222222"/>
        <sz val="10.0"/>
      </rPr>
      <t>Analisis Pengaruh Peran Influencer Instagram dalam Niat Perilaku Beli</t>
    </r>
    <r>
      <rPr>
        <rFont val="Arial Narrow"/>
        <color rgb="FF222222"/>
        <sz val="10.0"/>
      </rPr>
      <t> (Doctoral dissertation, Universitas Islam Indonesia).</t>
    </r>
  </si>
  <si>
    <t>https://dspace.uii.ac.id/handle/123456789/46333</t>
  </si>
  <si>
    <r>
      <rPr>
        <rFont val="Arial Narrow"/>
        <color rgb="FF222222"/>
        <sz val="10.0"/>
      </rPr>
      <t>Maučec, M. (2023). </t>
    </r>
    <r>
      <rPr>
        <rFont val="Arial Narrow"/>
        <i/>
        <color rgb="FF222222"/>
        <sz val="10.0"/>
      </rPr>
      <t>Analiza spletnega trženja v podjetju Pomurski sejem doo</t>
    </r>
    <r>
      <rPr>
        <rFont val="Arial Narrow"/>
        <color rgb="FF222222"/>
        <sz val="10.0"/>
      </rPr>
      <t> (Doctoral dissertation, Univerza v Mariboru, Ekonomsko-poslovna fakulteta).</t>
    </r>
  </si>
  <si>
    <t>https://dk.um.si/IzpisGradiva.php?id=84848</t>
  </si>
  <si>
    <t>Putrifasari, S., Derosa, S., Latando, E., Nusantari, S., &amp; Rizqi, D. (2023). LITERATURE REVIEW: PERAN SOCIAL MEDIA TERHADAP STRATEGI KOMUNIKASI PEMASARAN PRODUK. AMMER: JOURNAL OF ACADEMIC &amp; MULTIDICIPLINE RESEARCH, 2(03), 01-07.</t>
  </si>
  <si>
    <t>https://ejournal.uniska-kediri.ac.id/index.php/ammer/article/view/3405</t>
  </si>
  <si>
    <r>
      <rPr>
        <rFont val="Arial Narrow"/>
        <color rgb="FF222222"/>
        <sz val="10.0"/>
      </rPr>
      <t>ERDOĞAN, U. (2023). Semiotic Analysis of Multinational Brand Advertisements in the Context of Glocalization. </t>
    </r>
    <r>
      <rPr>
        <rFont val="Arial Narrow"/>
        <i/>
        <color rgb="FF222222"/>
        <sz val="10.0"/>
      </rPr>
      <t>Erciyes İletişim Dergisi</t>
    </r>
    <r>
      <rPr>
        <rFont val="Arial Narrow"/>
        <color rgb="FF222222"/>
        <sz val="10.0"/>
      </rPr>
      <t>, </t>
    </r>
    <r>
      <rPr>
        <rFont val="Arial Narrow"/>
        <i/>
        <color rgb="FF222222"/>
        <sz val="10.0"/>
      </rPr>
      <t>10</t>
    </r>
    <r>
      <rPr>
        <rFont val="Arial Narrow"/>
        <color rgb="FF222222"/>
        <sz val="10.0"/>
      </rPr>
      <t>(2), 631-648.</t>
    </r>
  </si>
  <si>
    <t>https://dergipark.org.tr/en/pub/erciyesiletisim/article/1274150</t>
  </si>
  <si>
    <r>
      <rPr>
        <rFont val="Arial Narrow"/>
        <color rgb="FF222222"/>
        <sz val="10.0"/>
      </rPr>
      <t>Siroda, S. (2023). The filtration system of localization and glocalization for brand voice and brand communication. </t>
    </r>
    <r>
      <rPr>
        <rFont val="Arial Narrow"/>
        <i/>
        <color rgb="FF222222"/>
        <sz val="10.0"/>
      </rPr>
      <t>Journal of Social Studies (JSS)</t>
    </r>
    <r>
      <rPr>
        <rFont val="Arial Narrow"/>
        <color rgb="FF222222"/>
        <sz val="10.0"/>
      </rPr>
      <t>, </t>
    </r>
    <r>
      <rPr>
        <rFont val="Arial Narrow"/>
        <i/>
        <color rgb="FF222222"/>
        <sz val="10.0"/>
      </rPr>
      <t>19</t>
    </r>
    <r>
      <rPr>
        <rFont val="Arial Narrow"/>
        <color rgb="FF222222"/>
        <sz val="10.0"/>
      </rPr>
      <t>(2), 135-146.</t>
    </r>
  </si>
  <si>
    <t>https://pdfs.semanticscholar.org/f169/86145b60808db2889b2a1381b3fad5e70a07.pdf</t>
  </si>
  <si>
    <r>
      <rPr>
        <rFont val="Arial Narrow"/>
        <color rgb="FF222222"/>
        <sz val="10.0"/>
      </rPr>
      <t>현기순, &amp; 홍진영. (2023). CU 의 몽골 소매유통시장 진출 사례 연구: 마스터 프랜차이즈와 글로컬라이제이션 전략. </t>
    </r>
    <r>
      <rPr>
        <rFont val="Arial Narrow"/>
        <i/>
        <color rgb="FF222222"/>
        <sz val="10.0"/>
      </rPr>
      <t>한국경제지리학회지</t>
    </r>
    <r>
      <rPr>
        <rFont val="Arial Narrow"/>
        <color rgb="FF222222"/>
        <sz val="10.0"/>
      </rPr>
      <t>, </t>
    </r>
    <r>
      <rPr>
        <rFont val="Arial Narrow"/>
        <i/>
        <color rgb="FF222222"/>
        <sz val="10.0"/>
      </rPr>
      <t>26</t>
    </r>
    <r>
      <rPr>
        <rFont val="Arial Narrow"/>
        <color rgb="FF222222"/>
        <sz val="10.0"/>
      </rPr>
      <t>(2), 110-122.</t>
    </r>
  </si>
  <si>
    <t>https://koreascience.kr/article/JAKO202325643200251.pdf</t>
  </si>
  <si>
    <t>Trusova, N., Chorna, L., Kudlaenko, S., Denysiuk, O., &amp; Kelmanovich, A. Glocal Dimensions of the Safe Development of Marketing Communications of Transnational Corporations.</t>
  </si>
  <si>
    <t>https://refpress.org/wp-content/uploads/2023/03/Paper-21_REF.pdf</t>
  </si>
  <si>
    <t>Baybars, M., &amp; TatlÛdil, R. NĞğ PAZARLARA ÖZGÜ GLOKAL ÜRÜN STRATEJĞLERĞNĞN GELĞğTĞRĞLMESĞ: TCHIBO TÜRKĞYE ÖRNE¾Ğ.</t>
  </si>
  <si>
    <t>https://d1wqtxts1xzle7.cloudfront.net/105358788/234830-libre.pdf?1693319061=&amp;response-content-disposition=inline%3B+filename%3DNs_Pazarlara_Ozgu_Glokal_Urun_Stratejler.pdf&amp;Expires=1714859331&amp;Signature=c27T6cBSssGmjslYp1LR~PVMRAogrbviadbDIppo~Wus-2Ny1AH~HaufpOfFgeby6r~osuCft9eJki1wpfx0az~y~cle9RJEBl5zBp7xPiEr8j7FvacLmIrNJtqjlpvd2NNtSa6kPNxZQFmmxLytzKyH79fvrzrqtpgQw18hF4QFEbtK0WIxw9RhmnW1tOV7Ch5nXQDIWQ8c9eXApuIDF4ac8Y4qe9OVJqBp2D75FYjX04kIFwI2JDzS6vS1slofWpuiyNgKqX7WdwA-UkcD5XGmhzT4ueCXeTk0zqqgth4e0Ldwpd-KA0cf3L1L~JZY18Czp9~AVkKcwvB6VwlHvw__&amp;Key-Pair-Id=APKAJLOHF5GGSLRBV4ZA</t>
  </si>
  <si>
    <t>Bayraktar, R. (2023). AN EVALUATION ON INTERNATIONAL ADVERTISING STRATEGIES. Turkish Media Academy Journal , 3 (5), 258–275. https://doi.org/10.5281/zenodo.7682831</t>
  </si>
  <si>
    <t>https://www.turkiyemedyaakademisi.com/index.php/tumader/article/view/77</t>
  </si>
  <si>
    <r>
      <rPr>
        <rFont val="Arial Narrow"/>
        <color rgb="FF222222"/>
        <sz val="10.0"/>
      </rPr>
      <t>Khanom, M. T. (2023). Using social media marketing in the digital era: A necessity or a choice. </t>
    </r>
    <r>
      <rPr>
        <rFont val="Arial Narrow"/>
        <i/>
        <color rgb="FF222222"/>
        <sz val="10.0"/>
      </rPr>
      <t>International Journal of Research in Business and Social Science (2147-4478)</t>
    </r>
    <r>
      <rPr>
        <rFont val="Arial Narrow"/>
        <color rgb="FF222222"/>
        <sz val="10.0"/>
      </rPr>
      <t>, </t>
    </r>
    <r>
      <rPr>
        <rFont val="Arial Narrow"/>
        <i/>
        <color rgb="FF222222"/>
        <sz val="10.0"/>
      </rPr>
      <t>12</t>
    </r>
    <r>
      <rPr>
        <rFont val="Arial Narrow"/>
        <color rgb="FF222222"/>
        <sz val="10.0"/>
      </rPr>
      <t>(3), 88-98.</t>
    </r>
  </si>
  <si>
    <r>
      <rPr>
        <rFont val="Arial Narrow"/>
        <color rgb="FF222222"/>
        <sz val="10.0"/>
      </rPr>
      <t>Montero, A. R., Álvarez, A. C., &amp; Rubio, R. S. (2023). Inbound marketing in the hospitality industry: a systematic review in the last 12 years. </t>
    </r>
    <r>
      <rPr>
        <rFont val="Arial Narrow"/>
        <i/>
        <color rgb="FF222222"/>
        <sz val="10.0"/>
      </rPr>
      <t>Enlightening Tourism. A Pathmaking Journal</t>
    </r>
    <r>
      <rPr>
        <rFont val="Arial Narrow"/>
        <color rgb="FF222222"/>
        <sz val="10.0"/>
      </rPr>
      <t>, </t>
    </r>
    <r>
      <rPr>
        <rFont val="Arial Narrow"/>
        <i/>
        <color rgb="FF222222"/>
        <sz val="10.0"/>
      </rPr>
      <t>13</t>
    </r>
    <r>
      <rPr>
        <rFont val="Arial Narrow"/>
        <color rgb="FF222222"/>
        <sz val="10.0"/>
      </rPr>
      <t>(1), 86-125.</t>
    </r>
  </si>
  <si>
    <r>
      <rPr>
        <rFont val="Arial Narrow"/>
        <color rgb="FF222222"/>
        <sz val="10.0"/>
      </rPr>
      <t>Piccinin, Y. G., Bichueti, R. S., Borba, S. N., Posser, T. G., &amp; da Silva Zonatto, V. C. (2023). Proposição de um plano de marketing digital para um escritório contábil. </t>
    </r>
    <r>
      <rPr>
        <rFont val="Arial Narrow"/>
        <i/>
        <color rgb="FF222222"/>
        <sz val="10.0"/>
      </rPr>
      <t>Revista de Gestão e Secretariado</t>
    </r>
    <r>
      <rPr>
        <rFont val="Arial Narrow"/>
        <color rgb="FF222222"/>
        <sz val="10.0"/>
      </rPr>
      <t>, </t>
    </r>
    <r>
      <rPr>
        <rFont val="Arial Narrow"/>
        <i/>
        <color rgb="FF222222"/>
        <sz val="10.0"/>
      </rPr>
      <t>14</t>
    </r>
    <r>
      <rPr>
        <rFont val="Arial Narrow"/>
        <color rgb="FF222222"/>
        <sz val="10.0"/>
      </rPr>
      <t>(4), 5614-5639.</t>
    </r>
  </si>
  <si>
    <r>
      <rPr>
        <rFont val="Arial Narrow"/>
        <color rgb="FF222222"/>
        <sz val="10.0"/>
      </rPr>
      <t>Syihab, B. H., Widayat, W., &amp; Fiandari, Y. R. (2023). Inbound Marketing Strategies in Increasing Sales to Sellers in Online Marketplaces. </t>
    </r>
    <r>
      <rPr>
        <rFont val="Arial Narrow"/>
        <i/>
        <color rgb="FF222222"/>
        <sz val="10.0"/>
      </rPr>
      <t>International Journal of Professional Business Review</t>
    </r>
    <r>
      <rPr>
        <rFont val="Arial Narrow"/>
        <color rgb="FF222222"/>
        <sz val="10.0"/>
      </rPr>
      <t>, </t>
    </r>
    <r>
      <rPr>
        <rFont val="Arial Narrow"/>
        <i/>
        <color rgb="FF222222"/>
        <sz val="10.0"/>
      </rPr>
      <t>8</t>
    </r>
    <r>
      <rPr>
        <rFont val="Arial Narrow"/>
        <color rgb="FF222222"/>
        <sz val="10.0"/>
      </rPr>
      <t>(8), e03100-e03100.</t>
    </r>
  </si>
  <si>
    <r>
      <rPr>
        <rFont val="Arial Narrow"/>
        <color rgb="FF222222"/>
        <sz val="10.0"/>
      </rPr>
      <t>Sari, N., Mahrinasari, M. S., &amp; Erlina, E. (2023). Digital Content Marketing Influences People to Visit Tourist Destinations. </t>
    </r>
    <r>
      <rPr>
        <rFont val="Arial Narrow"/>
        <i/>
        <color rgb="FF222222"/>
        <sz val="10.0"/>
      </rPr>
      <t>International Journal of Advances in Social Sciences and Humanities</t>
    </r>
    <r>
      <rPr>
        <rFont val="Arial Narrow"/>
        <color rgb="FF222222"/>
        <sz val="10.0"/>
      </rPr>
      <t>, </t>
    </r>
    <r>
      <rPr>
        <rFont val="Arial Narrow"/>
        <i/>
        <color rgb="FF222222"/>
        <sz val="10.0"/>
      </rPr>
      <t>2</t>
    </r>
    <r>
      <rPr>
        <rFont val="Arial Narrow"/>
        <color rgb="FF222222"/>
        <sz val="10.0"/>
      </rPr>
      <t>(3), 212-221.</t>
    </r>
  </si>
  <si>
    <r>
      <rPr>
        <rFont val="Arial Narrow"/>
        <color rgb="FF222222"/>
        <sz val="10.0"/>
      </rPr>
      <t>JABBOURI, J., &amp; IDRISSI, K. (2023). The Application of Inbound Marketing to Improve Business Performance: Systematic Literature Review. </t>
    </r>
    <r>
      <rPr>
        <rFont val="Arial Narrow"/>
        <i/>
        <color rgb="FF222222"/>
        <sz val="10.0"/>
      </rPr>
      <t>International Journal of Accounting, Finance, Auditing, Management and Economics</t>
    </r>
    <r>
      <rPr>
        <rFont val="Arial Narrow"/>
        <color rgb="FF222222"/>
        <sz val="10.0"/>
      </rPr>
      <t>, </t>
    </r>
    <r>
      <rPr>
        <rFont val="Arial Narrow"/>
        <i/>
        <color rgb="FF222222"/>
        <sz val="10.0"/>
      </rPr>
      <t>4</t>
    </r>
    <r>
      <rPr>
        <rFont val="Arial Narrow"/>
        <color rgb="FF222222"/>
        <sz val="10.0"/>
      </rPr>
      <t>(1-1), 465-480.</t>
    </r>
  </si>
  <si>
    <r>
      <rPr>
        <rFont val="Arial Narrow"/>
        <color rgb="FF222222"/>
        <sz val="10.0"/>
      </rPr>
      <t>GÜLSOY, M., &amp; KOÇER, L. L. (2023). The effect on digital content marketing on online purchase intention: the moderator role of age and gender variables. </t>
    </r>
    <r>
      <rPr>
        <rFont val="Arial Narrow"/>
        <i/>
        <color rgb="FF222222"/>
        <sz val="10.0"/>
      </rPr>
      <t>Erciyes Akademi</t>
    </r>
    <r>
      <rPr>
        <rFont val="Arial Narrow"/>
        <color rgb="FF222222"/>
        <sz val="10.0"/>
      </rPr>
      <t>, </t>
    </r>
    <r>
      <rPr>
        <rFont val="Arial Narrow"/>
        <i/>
        <color rgb="FF222222"/>
        <sz val="10.0"/>
      </rPr>
      <t>37</t>
    </r>
    <r>
      <rPr>
        <rFont val="Arial Narrow"/>
        <color rgb="FF222222"/>
        <sz val="10.0"/>
      </rPr>
      <t>(1), 147-163.</t>
    </r>
  </si>
  <si>
    <r>
      <rPr>
        <rFont val="Arial Narrow"/>
        <color rgb="FF222222"/>
        <sz val="10.0"/>
      </rPr>
      <t>Ganahl, S., Ploder, C., Spiess, T., Dilger, T., &amp; Bernsteiner, R. (2023). How data-driven decision-making can be optimized by linking crm and erp data-a teaching case. In </t>
    </r>
    <r>
      <rPr>
        <rFont val="Arial Narrow"/>
        <i/>
        <color rgb="FF222222"/>
        <sz val="10.0"/>
      </rPr>
      <t>INTED2023 Proceedings</t>
    </r>
    <r>
      <rPr>
        <rFont val="Arial Narrow"/>
        <color rgb="FF222222"/>
        <sz val="10.0"/>
      </rPr>
      <t> (pp. 127-132). IATED.</t>
    </r>
  </si>
  <si>
    <r>
      <rPr>
        <rFont val="Arial Narrow"/>
        <color rgb="FF222222"/>
        <sz val="10.0"/>
      </rPr>
      <t>Joseph, J. (2023). SOCIAL MEDIA MARKETING AND ITS ROLE IN LEAD NURTURING-A REVIEW. </t>
    </r>
    <r>
      <rPr>
        <rFont val="Arial Narrow"/>
        <i/>
        <color rgb="FF222222"/>
        <sz val="10.0"/>
      </rPr>
      <t>International Journal of Multidisciplinary Educational Research</t>
    </r>
    <r>
      <rPr>
        <rFont val="Arial Narrow"/>
        <color rgb="FF222222"/>
        <sz val="10.0"/>
      </rPr>
      <t>, </t>
    </r>
    <r>
      <rPr>
        <rFont val="Arial Narrow"/>
        <i/>
        <color rgb="FF222222"/>
        <sz val="10.0"/>
      </rPr>
      <t>1</t>
    </r>
    <r>
      <rPr>
        <rFont val="Arial Narrow"/>
        <color rgb="FF222222"/>
        <sz val="10.0"/>
      </rPr>
      <t>.</t>
    </r>
  </si>
  <si>
    <r>
      <rPr>
        <rFont val="Arial Narrow"/>
        <color rgb="FF222222"/>
        <sz val="10.0"/>
      </rPr>
      <t>Ibrahim, A. M., Jawad, K. A., &amp; Breesam, M. A. (2023). IMPACT OF INBOUND MARKETING STRATEGY ON ENHANCING CUSTOMER ENGAGEMENT WITH THE MEDIATION OF ELECTRONIC SERVICE QUALITY. </t>
    </r>
    <r>
      <rPr>
        <rFont val="Arial Narrow"/>
        <i/>
        <color rgb="FF222222"/>
        <sz val="10.0"/>
      </rPr>
      <t>Galaxy International Interdisciplinary Research Journal</t>
    </r>
    <r>
      <rPr>
        <rFont val="Arial Narrow"/>
        <color rgb="FF222222"/>
        <sz val="10.0"/>
      </rPr>
      <t>, </t>
    </r>
    <r>
      <rPr>
        <rFont val="Arial Narrow"/>
        <i/>
        <color rgb="FF222222"/>
        <sz val="10.0"/>
      </rPr>
      <t>11</t>
    </r>
    <r>
      <rPr>
        <rFont val="Arial Narrow"/>
        <color rgb="FF222222"/>
        <sz val="10.0"/>
      </rPr>
      <t>(7), 146-165.</t>
    </r>
  </si>
  <si>
    <r>
      <rPr>
        <rFont val="Arial Narrow"/>
        <color rgb="FF222222"/>
        <sz val="10.0"/>
      </rPr>
      <t>Akbar, T. A., &amp; Nurjanah, S. (2023). The Influence of Personal Branding and Social Media Marketing on Brand Image with Brand Awareness as an Intervening Variable. </t>
    </r>
    <r>
      <rPr>
        <rFont val="Arial Narrow"/>
        <i/>
        <color rgb="FF222222"/>
        <sz val="10.0"/>
      </rPr>
      <t>Marketing and Business Strategy</t>
    </r>
    <r>
      <rPr>
        <rFont val="Arial Narrow"/>
        <color rgb="FF222222"/>
        <sz val="10.0"/>
      </rPr>
      <t>, </t>
    </r>
    <r>
      <rPr>
        <rFont val="Arial Narrow"/>
        <i/>
        <color rgb="FF222222"/>
        <sz val="10.0"/>
      </rPr>
      <t>1</t>
    </r>
    <r>
      <rPr>
        <rFont val="Arial Narrow"/>
        <color rgb="FF222222"/>
        <sz val="10.0"/>
      </rPr>
      <t>(1), 45-55.</t>
    </r>
  </si>
  <si>
    <r>
      <rPr>
        <rFont val="Arial Narrow"/>
        <color rgb="FF222222"/>
        <sz val="10.0"/>
      </rPr>
      <t>Dwiri, B., &amp; Baroudi, H. (2023). The Characteristics of Instagram Influencers and The Effectiveness in Kuwait: A Qualitative Case Study. </t>
    </r>
    <r>
      <rPr>
        <rFont val="Arial Narrow"/>
        <i/>
        <color rgb="FF222222"/>
        <sz val="10.0"/>
      </rPr>
      <t>International Journal of Social Science Research and Review</t>
    </r>
    <r>
      <rPr>
        <rFont val="Arial Narrow"/>
        <color rgb="FF222222"/>
        <sz val="10.0"/>
      </rPr>
      <t>, </t>
    </r>
    <r>
      <rPr>
        <rFont val="Arial Narrow"/>
        <i/>
        <color rgb="FF222222"/>
        <sz val="10.0"/>
      </rPr>
      <t>6</t>
    </r>
    <r>
      <rPr>
        <rFont val="Arial Narrow"/>
        <color rgb="FF222222"/>
        <sz val="10.0"/>
      </rPr>
      <t>(5), 179-193.</t>
    </r>
  </si>
  <si>
    <r>
      <rPr>
        <rFont val="Arial Narrow"/>
        <color rgb="FF222222"/>
        <sz val="10.0"/>
      </rPr>
      <t>Supriadi, B., Marcus, R. D., Said, M. F., &amp; Ratnaningtyas, D. (2023). Tourism Information System Development Based on CHSE to Improve Tourist Satisfaction. </t>
    </r>
    <r>
      <rPr>
        <rFont val="Arial Narrow"/>
        <i/>
        <color rgb="FF222222"/>
        <sz val="10.0"/>
      </rPr>
      <t>East African Scholars Journal of Economics, Business and Management</t>
    </r>
    <r>
      <rPr>
        <rFont val="Arial Narrow"/>
        <color rgb="FF222222"/>
        <sz val="10.0"/>
      </rPr>
      <t>, </t>
    </r>
    <r>
      <rPr>
        <rFont val="Arial Narrow"/>
        <i/>
        <color rgb="FF222222"/>
        <sz val="10.0"/>
      </rPr>
      <t>6</t>
    </r>
    <r>
      <rPr>
        <rFont val="Arial Narrow"/>
        <color rgb="FF222222"/>
        <sz val="10.0"/>
      </rPr>
      <t>(7), 210-217.</t>
    </r>
  </si>
  <si>
    <r>
      <rPr>
        <rFont val="Arial Narrow"/>
        <color rgb="FF222222"/>
        <sz val="10.0"/>
      </rPr>
      <t>GAKII, K. A. (2023). </t>
    </r>
    <r>
      <rPr>
        <rFont val="Arial Narrow"/>
        <i/>
        <color rgb="FF222222"/>
        <sz val="10.0"/>
      </rPr>
      <t>ONLINE MARKETING STRATEGIES AND MARKET PERFORMANCE OF REGISTERED TOURS AND TRAVEL AGENCIES IN NAIROBI CITY COUNTY, KENYA</t>
    </r>
    <r>
      <rPr>
        <rFont val="Arial Narrow"/>
        <color rgb="FF222222"/>
        <sz val="10.0"/>
      </rPr>
      <t> (Doctoral dissertation, KENYATTA UNIVERSITY).</t>
    </r>
  </si>
  <si>
    <r>
      <rPr>
        <rFont val="Arial Narrow"/>
        <color rgb="FF222222"/>
        <sz val="10.0"/>
      </rPr>
      <t>Hicks, W. R. (2023). </t>
    </r>
    <r>
      <rPr>
        <rFont val="Arial Narrow"/>
        <i/>
        <color rgb="FF222222"/>
        <sz val="10.0"/>
      </rPr>
      <t>Successful Digital Marketing Strategies of Independent Artists</t>
    </r>
    <r>
      <rPr>
        <rFont val="Arial Narrow"/>
        <color rgb="FF222222"/>
        <sz val="10.0"/>
      </rPr>
      <t> (Doctoral dissertation, Walden University).</t>
    </r>
  </si>
  <si>
    <r>
      <rPr>
        <rFont val="Arial Narrow"/>
        <color rgb="FF222222"/>
        <sz val="10.0"/>
      </rPr>
      <t>ZEMMOURI, A., &amp; SBITI, M. (2023). Inbound VS Outbound Marketing: Débat théorique et comparaison des deux approches marketing. </t>
    </r>
    <r>
      <rPr>
        <rFont val="Arial Narrow"/>
        <i/>
        <color rgb="FF222222"/>
        <sz val="10.0"/>
      </rPr>
      <t>International Journal of Accounting, Finance, Auditing, Management and Economics</t>
    </r>
    <r>
      <rPr>
        <rFont val="Arial Narrow"/>
        <color rgb="FF222222"/>
        <sz val="10.0"/>
      </rPr>
      <t>, </t>
    </r>
    <r>
      <rPr>
        <rFont val="Arial Narrow"/>
        <i/>
        <color rgb="FF222222"/>
        <sz val="10.0"/>
      </rPr>
      <t>4</t>
    </r>
    <r>
      <rPr>
        <rFont val="Arial Narrow"/>
        <color rgb="FF222222"/>
        <sz val="10.0"/>
      </rPr>
      <t>(3-1), 68-84.</t>
    </r>
  </si>
  <si>
    <r>
      <rPr>
        <rFont val="Arial Narrow"/>
        <color rgb="FF222222"/>
        <sz val="10.0"/>
      </rPr>
      <t>Bauer, C. H., &amp; Bedin, S. P. M. (2023). Inbound marketing e user experience e suas convergências no contexto das mídias sociais digitais. </t>
    </r>
    <r>
      <rPr>
        <rFont val="Arial Narrow"/>
        <i/>
        <color rgb="FF222222"/>
        <sz val="10.0"/>
      </rPr>
      <t>Brazilian Journal of Information Science</t>
    </r>
    <r>
      <rPr>
        <rFont val="Arial Narrow"/>
        <color rgb="FF222222"/>
        <sz val="10.0"/>
      </rPr>
      <t>, (17), 48.</t>
    </r>
  </si>
  <si>
    <r>
      <rPr>
        <rFont val="Arial Narrow"/>
        <color rgb="FF222222"/>
        <sz val="10.0"/>
      </rPr>
      <t>YILDIRIM, Y. O., &amp; ERDEM, Ş. GERÇEĞİN SIFIR ANINDA İÇERİK PAZARLAMASI: ONEDİO ÖRNEĞİ İLE TÜKETİCİ ETKİLEŞİMİNİN İNCELENMESİ. </t>
    </r>
    <r>
      <rPr>
        <rFont val="Arial Narrow"/>
        <i/>
        <color rgb="FF222222"/>
        <sz val="10.0"/>
      </rPr>
      <t>Dicle Akademi Dergisi</t>
    </r>
    <r>
      <rPr>
        <rFont val="Arial Narrow"/>
        <color rgb="FF222222"/>
        <sz val="10.0"/>
      </rPr>
      <t>, </t>
    </r>
    <r>
      <rPr>
        <rFont val="Arial Narrow"/>
        <i/>
        <color rgb="FF222222"/>
        <sz val="10.0"/>
      </rPr>
      <t>3</t>
    </r>
    <r>
      <rPr>
        <rFont val="Arial Narrow"/>
        <color rgb="FF222222"/>
        <sz val="10.0"/>
      </rPr>
      <t>(1), 49-79.</t>
    </r>
  </si>
  <si>
    <r>
      <rPr>
        <rFont val="Arial Narrow"/>
        <color rgb="FF222222"/>
        <sz val="10.0"/>
      </rPr>
      <t>Sari, N., Mahrinasari, M. S., Erlina, R. R., &amp; Bangsawan, S. Optimization of Digital Content Marketing to Increase Visits to Tourist Destinations. </t>
    </r>
    <r>
      <rPr>
        <rFont val="Arial Narrow"/>
        <i/>
        <color rgb="FF222222"/>
        <sz val="10.0"/>
      </rPr>
      <t>Strategic Alliance Between</t>
    </r>
    <r>
      <rPr>
        <rFont val="Arial Narrow"/>
        <color rgb="FF222222"/>
        <sz val="10.0"/>
      </rPr>
      <t>, 87.</t>
    </r>
  </si>
  <si>
    <r>
      <rPr>
        <rFont val="Arial Narrow"/>
        <color rgb="FF222222"/>
        <sz val="10.0"/>
      </rPr>
      <t>Davidavičius, S. (2023). </t>
    </r>
    <r>
      <rPr>
        <rFont val="Arial Narrow"/>
        <i/>
        <color rgb="FF222222"/>
        <sz val="10.0"/>
      </rPr>
      <t>Verslo organizacijų interneto svetainių lankytojų srauto modeliavimas įtraukiosios rinkodaros kontekste</t>
    </r>
    <r>
      <rPr>
        <rFont val="Arial Narrow"/>
        <color rgb="FF222222"/>
        <sz val="10.0"/>
      </rPr>
      <t> (Doctoral dissertation, Mykolo Romerio universitetas.).</t>
    </r>
  </si>
  <si>
    <r>
      <rPr>
        <rFont val="Arial Narrow"/>
        <color rgb="FF222222"/>
        <sz val="10.0"/>
      </rPr>
      <t>Shahzadi, A. I., &amp; Ali, R. Luxe Life in the Digital Age: Examining Social Media's Influence on Luxury Purchasing Habits. </t>
    </r>
    <r>
      <rPr>
        <rFont val="Arial Narrow"/>
        <i/>
        <color rgb="FF222222"/>
        <sz val="10.0"/>
      </rPr>
      <t>Journal of Law &amp; Social Studies (JLSS)</t>
    </r>
    <r>
      <rPr>
        <rFont val="Arial Narrow"/>
        <color rgb="FF222222"/>
        <sz val="10.0"/>
      </rPr>
      <t>, </t>
    </r>
    <r>
      <rPr>
        <rFont val="Arial Narrow"/>
        <i/>
        <color rgb="FF222222"/>
        <sz val="10.0"/>
      </rPr>
      <t>5</t>
    </r>
    <r>
      <rPr>
        <rFont val="Arial Narrow"/>
        <color rgb="FF222222"/>
        <sz val="10.0"/>
      </rPr>
      <t>(2), 355-373.</t>
    </r>
  </si>
  <si>
    <r>
      <rPr>
        <rFont val="Arial Narrow"/>
        <color rgb="FF222222"/>
        <sz val="10.0"/>
      </rPr>
      <t>Mendonça, M. I. G. (2023). </t>
    </r>
    <r>
      <rPr>
        <rFont val="Arial Narrow"/>
        <i/>
        <color rgb="FF222222"/>
        <sz val="10.0"/>
      </rPr>
      <t>O contributo do web design para as estratégias de comunicação online: relatório de estágio</t>
    </r>
    <r>
      <rPr>
        <rFont val="Arial Narrow"/>
        <color rgb="FF222222"/>
        <sz val="10.0"/>
      </rPr>
      <t> (Doctoral dissertation).</t>
    </r>
  </si>
  <si>
    <r>
      <rPr>
        <rFont val="Arial Narrow"/>
        <color rgb="FF222222"/>
        <sz val="10.0"/>
      </rPr>
      <t>Cabaço, J. M. R. (2023). </t>
    </r>
    <r>
      <rPr>
        <rFont val="Arial Narrow"/>
        <i/>
        <color rgb="FF222222"/>
        <sz val="10.0"/>
      </rPr>
      <t>Projeto Enlitia: a internacionalização da marca através de estratégias de marketing digital</t>
    </r>
    <r>
      <rPr>
        <rFont val="Arial Narrow"/>
        <color rgb="FF222222"/>
        <sz val="10.0"/>
      </rPr>
      <t> (Doctoral dissertation).</t>
    </r>
  </si>
  <si>
    <r>
      <rPr>
        <rFont val="Arial Narrow"/>
        <color rgb="FF222222"/>
        <sz val="10.0"/>
      </rPr>
      <t>Rebelo, D. M. R. (2023). </t>
    </r>
    <r>
      <rPr>
        <rFont val="Arial Narrow"/>
        <i/>
        <color rgb="FF222222"/>
        <sz val="10.0"/>
      </rPr>
      <t>A importância do SEO para as organizações: proposta de um manual de apoio</t>
    </r>
    <r>
      <rPr>
        <rFont val="Arial Narrow"/>
        <color rgb="FF222222"/>
        <sz val="10.0"/>
      </rPr>
      <t> (Doctoral dissertation).</t>
    </r>
  </si>
  <si>
    <r>
      <rPr>
        <rFont val="Arial Narrow"/>
        <color rgb="FF222222"/>
        <sz val="10.0"/>
      </rPr>
      <t>RAHMAWATI, S. D., &amp; Walyoto, S. (2023). </t>
    </r>
    <r>
      <rPr>
        <rFont val="Arial Narrow"/>
        <i/>
        <color rgb="FF222222"/>
        <sz val="10.0"/>
      </rPr>
      <t>PENGARUH DISKON, PERSEPSI HARGA, DAN KEAMANAN TRANSAKSI TERHADAP KEPUTUSAN PEMBELIAN MAKANAN PADA APLIKASI SHOPEEFOOD DI KOTA SURAKARTA</t>
    </r>
    <r>
      <rPr>
        <rFont val="Arial Narrow"/>
        <color rgb="FF222222"/>
        <sz val="10.0"/>
      </rPr>
      <t> (Doctoral dissertation, UIN RADEN MAS SAID).</t>
    </r>
  </si>
  <si>
    <t>Content Marketing Strategy. Definition, Objectives and Tactics. Expert Journal of Marketing. Vol.5, Issue 2, pp. 92-98, 2020</t>
  </si>
  <si>
    <r>
      <rPr>
        <rFont val="Arial Narrow"/>
        <color rgb="FF222222"/>
        <sz val="10.0"/>
      </rPr>
      <t>Suryana, A., Firmansyah, D., &amp; Rifa'i, A. A. (2023). Content Marketing Socialization and Practices (CMSP) for SMEs. </t>
    </r>
    <r>
      <rPr>
        <rFont val="Arial Narrow"/>
        <i/>
        <color rgb="FF222222"/>
        <sz val="10.0"/>
      </rPr>
      <t>JURNAL HASPI: JURNAL PENGABDIAN HASIL IMPLEMENTASI DAN DISEMINASI MASYARAKAT</t>
    </r>
    <r>
      <rPr>
        <rFont val="Arial Narrow"/>
        <color rgb="FF222222"/>
        <sz val="10.0"/>
      </rPr>
      <t>, </t>
    </r>
    <r>
      <rPr>
        <rFont val="Arial Narrow"/>
        <i/>
        <color rgb="FF222222"/>
        <sz val="10.0"/>
      </rPr>
      <t>2</t>
    </r>
    <r>
      <rPr>
        <rFont val="Arial Narrow"/>
        <color rgb="FF222222"/>
        <sz val="10.0"/>
      </rPr>
      <t>(1), 95-102.</t>
    </r>
  </si>
  <si>
    <t>https://ip2i.org/jip/index.php/haspi/article/view/15</t>
  </si>
  <si>
    <t>Content Marketing Strategy. Definition, Objectives and Tactics. Expert Journal of Marketing. Vol.5, Issue 2, pp. 92-98, 2021</t>
  </si>
  <si>
    <r>
      <rPr>
        <rFont val="Arial Narrow"/>
        <color rgb="FF222222"/>
        <sz val="10.0"/>
      </rPr>
      <t>Ehsani, F., &amp; Hosseini, M. (2023). Consumer segmentation based on location and timing dimensions using big data from business-to-customer retailing marketplaces. </t>
    </r>
    <r>
      <rPr>
        <rFont val="Arial Narrow"/>
        <i/>
        <color rgb="FF222222"/>
        <sz val="10.0"/>
      </rPr>
      <t>Big Data</t>
    </r>
    <r>
      <rPr>
        <rFont val="Arial Narrow"/>
        <color rgb="FF222222"/>
        <sz val="10.0"/>
      </rPr>
      <t>.</t>
    </r>
  </si>
  <si>
    <t>https://www.liebertpub.com/doi/abs/10.1089/big.2022.0307</t>
  </si>
  <si>
    <t>Content Marketing Strategy. Definition, Objectives and Tactics. Expert Journal of Marketing. Vol.5, Issue 2, pp. 92-98, 2023</t>
  </si>
  <si>
    <r>
      <rPr>
        <rFont val="Arial Narrow"/>
        <color rgb="FF222222"/>
        <sz val="10.0"/>
      </rPr>
      <t>Affandi, D. R., Adi, P., Abdi, Y. F. R., Mulyani, R., Afiah, R. N., Khotimah, K., &amp; Asmediana, A. (2023). Peningkatan kualitas produk gandos di UKM Nur Wahid, Surakarta melalui Penerapan Good Manufacturing Practices (GMP) dan digital marketing. </t>
    </r>
    <r>
      <rPr>
        <rFont val="Arial Narrow"/>
        <i/>
        <color rgb="FF222222"/>
        <sz val="10.0"/>
      </rPr>
      <t>SELAPARANG: Jurnal Pengabdian Masyarakat Berkemajuan</t>
    </r>
    <r>
      <rPr>
        <rFont val="Arial Narrow"/>
        <color rgb="FF222222"/>
        <sz val="10.0"/>
      </rPr>
      <t>, </t>
    </r>
    <r>
      <rPr>
        <rFont val="Arial Narrow"/>
        <i/>
        <color rgb="FF222222"/>
        <sz val="10.0"/>
      </rPr>
      <t>7</t>
    </r>
    <r>
      <rPr>
        <rFont val="Arial Narrow"/>
        <color rgb="FF222222"/>
        <sz val="10.0"/>
      </rPr>
      <t>(1), 388-395.</t>
    </r>
  </si>
  <si>
    <t>http://112.78.38.8/index.php/jpmb/article/view/13351</t>
  </si>
  <si>
    <t>Content Marketing Strategy. Definition, Objectives and Tactics. Expert Journal of Marketing. Vol.5, Issue 2, pp. 92-98, 2025</t>
  </si>
  <si>
    <r>
      <rPr>
        <rFont val="Arial Narrow"/>
        <color rgb="FF222222"/>
        <sz val="10.0"/>
      </rPr>
      <t>Adi, P., Mulyani, R., Putri, A. N. H., Saputri, C. I., Alfiyah, H., Widyadana, J. R. A., ... &amp; Khabibah, L. N. (2023). Pemberdayaan Masyarakat melalui pelatihan digital marketing pada UMKM produk pertanian di desa bodag, Madiun, Jawa Timur. </t>
    </r>
    <r>
      <rPr>
        <rFont val="Arial Narrow"/>
        <i/>
        <color rgb="FF222222"/>
        <sz val="10.0"/>
      </rPr>
      <t>PRIMA: Journal of Community Empowering and Services</t>
    </r>
    <r>
      <rPr>
        <rFont val="Arial Narrow"/>
        <color rgb="FF222222"/>
        <sz val="10.0"/>
      </rPr>
      <t>, </t>
    </r>
    <r>
      <rPr>
        <rFont val="Arial Narrow"/>
        <i/>
        <color rgb="FF222222"/>
        <sz val="10.0"/>
      </rPr>
      <t>6</t>
    </r>
    <r>
      <rPr>
        <rFont val="Arial Narrow"/>
        <color rgb="FF222222"/>
        <sz val="10.0"/>
      </rPr>
      <t>(2), 126-132.</t>
    </r>
  </si>
  <si>
    <t>https://d1wqtxts1xzle7.cloudfront.net/106007830/41742-libre.pdf?1695815806=&amp;response-content-disposition=inline%3B+filename%3DPemberdayaan_Masyarakat_melalui_Pelatiha.pdf&amp;Expires=1715294243&amp;Signature=dPQnxhKU5bawiwj8tDxUdpYLl~KC8jTnb~2C8AP5wScQvJ4kmWf257LcKrs~yj9Lq4UUmwKGOCnZFg0eOFGzIVYyYzdiQx0ih46d~VfZrRMi-lYTT7g6iEYVjSGIjioqFYuz5u5Q81h2nsG~7z8wir571-7E-MP3XXBtbnIiNeD~qv0HRWI4IpH1I-eB6y2hWDXaX8kRAhzhnq6EPOF~~ck3nNeIBjitaJGW40BS7AvIZI85UlP5AvC84gVuAYJMkwCctcSuaQtbGSE2MgmfO4MflxyCeU2slWhPeWDhiOmx5kNQ1Db~vfV-eIst0Ffp0wsxs3nSUZbcqFN-Bj28jQ__&amp;Key-Pair-Id=APKAJLOHF5GGSLRBV4ZA</t>
  </si>
  <si>
    <t>Content Marketing Strategy. Definition, Objectives and Tactics. Expert Journal of Marketing. Vol.5, Issue 2, pp. 92-98, 2026</t>
  </si>
  <si>
    <r>
      <rPr>
        <rFont val="Arial Narrow"/>
        <color rgb="FF222222"/>
        <sz val="10.0"/>
      </rPr>
      <t>GÜLSOY, M., &amp; KOÇER, L. L. (2023). The effect on digital content marketing on online purchase intention: the moderator role of age and gender variables. </t>
    </r>
    <r>
      <rPr>
        <rFont val="Arial Narrow"/>
        <i/>
        <color rgb="FF222222"/>
        <sz val="10.0"/>
      </rPr>
      <t>Erciyes Akademi</t>
    </r>
    <r>
      <rPr>
        <rFont val="Arial Narrow"/>
        <color rgb="FF222222"/>
        <sz val="10.0"/>
      </rPr>
      <t>, </t>
    </r>
    <r>
      <rPr>
        <rFont val="Arial Narrow"/>
        <i/>
        <color rgb="FF222222"/>
        <sz val="10.0"/>
      </rPr>
      <t>37</t>
    </r>
    <r>
      <rPr>
        <rFont val="Arial Narrow"/>
        <color rgb="FF222222"/>
        <sz val="10.0"/>
      </rPr>
      <t>(1), 147-163.</t>
    </r>
  </si>
  <si>
    <t>Content Marketing Strategy. Definition, Objectives and Tactics. Expert Journal of Marketing. Vol.5, Issue 2, pp. 92-98, 2028</t>
  </si>
  <si>
    <r>
      <rPr>
        <rFont val="Arial Narrow"/>
        <color rgb="FF222222"/>
        <sz val="10.0"/>
      </rPr>
      <t>Fiisabilillah, A. F., Sugiana, D., &amp; Trulline, P. (2023). Strategi komunikasi pemasaran digital melalui akun Instagram@ Critoe_. </t>
    </r>
    <r>
      <rPr>
        <rFont val="Arial Narrow"/>
        <i/>
        <color rgb="FF222222"/>
        <sz val="10.0"/>
      </rPr>
      <t>Comdent: Communication Student Journal</t>
    </r>
    <r>
      <rPr>
        <rFont val="Arial Narrow"/>
        <color rgb="FF222222"/>
        <sz val="10.0"/>
      </rPr>
      <t>, </t>
    </r>
    <r>
      <rPr>
        <rFont val="Arial Narrow"/>
        <i/>
        <color rgb="FF222222"/>
        <sz val="10.0"/>
      </rPr>
      <t>1</t>
    </r>
    <r>
      <rPr>
        <rFont val="Arial Narrow"/>
        <color rgb="FF222222"/>
        <sz val="10.0"/>
      </rPr>
      <t>(1), 184-203.</t>
    </r>
  </si>
  <si>
    <t>http://jurnal.unpad.ac.id/comdent/article/view/45741</t>
  </si>
  <si>
    <t>Content Marketing Strategy. Definition, Objectives and Tactics. Expert Journal of Marketing. Vol.5, Issue 2, pp. 92-98, 2029</t>
  </si>
  <si>
    <r>
      <rPr>
        <rFont val="Arial Narrow"/>
        <color rgb="FF222222"/>
        <sz val="10.0"/>
      </rPr>
      <t>Mehmet, B. A. Ş., TARAKÇI, İ. E., &amp; ASLAN, R. (Eds.). (2023). </t>
    </r>
    <r>
      <rPr>
        <rFont val="Arial Narrow"/>
        <i/>
        <color rgb="FF222222"/>
        <sz val="10.0"/>
      </rPr>
      <t>The Essentials of Today's Marketing-3</t>
    </r>
    <r>
      <rPr>
        <rFont val="Arial Narrow"/>
        <color rgb="FF222222"/>
        <sz val="10.0"/>
      </rPr>
      <t>. Efe Akademi Yayınları.</t>
    </r>
  </si>
  <si>
    <t>https://books.google.com/books?hl=en&amp;lr=&amp;id=hXjdEAAAQBAJ&amp;oi=fnd&amp;pg=PA3&amp;ots=BtnV2PRXbe&amp;sig=ECnRyEeMrgh2gZUMtfrnB3eu63Y</t>
  </si>
  <si>
    <t>Content Marketing Strategy. Definition, Objectives and Tactics. Expert Journal of Marketing. Vol.5, Issue 2, pp. 92-98, 2031</t>
  </si>
  <si>
    <t>Rol, S., &amp; Uygur, S. M. (2023). A research on the use of storyized content in reels videos shared by hotel brands in the scope of digital content marketing.</t>
  </si>
  <si>
    <t>https://www.cabidigitallibrary.org/doi/full/10.5555/20230295993</t>
  </si>
  <si>
    <t>Content Marketing Strategy. Definition, Objectives and Tactics. Expert Journal of Marketing. Vol.5, Issue 2, pp. 92-98, 2032</t>
  </si>
  <si>
    <r>
      <rPr>
        <rFont val="Arial Narrow"/>
        <color rgb="FF222222"/>
        <sz val="10.0"/>
      </rPr>
      <t>Abdullah, H. A. (2023). Main Article Content. </t>
    </r>
    <r>
      <rPr>
        <rFont val="Arial Narrow"/>
        <i/>
        <color rgb="FF222222"/>
        <sz val="10.0"/>
      </rPr>
      <t>commitment</t>
    </r>
    <r>
      <rPr>
        <rFont val="Arial Narrow"/>
        <color rgb="FF222222"/>
        <sz val="10.0"/>
      </rPr>
      <t>, </t>
    </r>
    <r>
      <rPr>
        <rFont val="Arial Narrow"/>
        <i/>
        <color rgb="FF222222"/>
        <sz val="10.0"/>
      </rPr>
      <t>30</t>
    </r>
    <r>
      <rPr>
        <rFont val="Arial Narrow"/>
        <color rgb="FF222222"/>
        <sz val="10.0"/>
      </rPr>
      <t>, 1.</t>
    </r>
  </si>
  <si>
    <t>https://www.tjaes.org/index.php/tjaes/article/view/1169</t>
  </si>
  <si>
    <t>Content Marketing Strategy. Definition, Objectives and Tactics. Expert Journal of Marketing. Vol.5, Issue 2, pp. 92-98, 2033</t>
  </si>
  <si>
    <r>
      <rPr>
        <rFont val="Arial Narrow"/>
        <color rgb="FF222222"/>
        <sz val="10.0"/>
      </rPr>
      <t>Shuliakouskaya, M. (2023). </t>
    </r>
    <r>
      <rPr>
        <rFont val="Arial Narrow"/>
        <i/>
        <color rgb="FF222222"/>
        <sz val="10.0"/>
      </rPr>
      <t>Did we Forget the Ceo? Exploring the Impact of Social Media Content Creators and Parasocial Interaction on Brand Trust, Brand Image, and Brand Intimacy</t>
    </r>
    <r>
      <rPr>
        <rFont val="Arial Narrow"/>
        <color rgb="FF222222"/>
        <sz val="10.0"/>
      </rPr>
      <t> (Doctoral dissertation, Southern New Hampshire University).</t>
    </r>
  </si>
  <si>
    <t>https://search.proquest.com/openview/5b7c6dc7741e485c5009eb66c88256e3/1?pq-origsite=gscholar&amp;cbl=18750&amp;diss=y</t>
  </si>
  <si>
    <t>Content Marketing Strategy. Definition, Objectives and Tactics. Expert Journal of Marketing. Vol.5, Issue 2, pp. 92-98, 2034</t>
  </si>
  <si>
    <r>
      <rPr>
        <rFont val="Arial Narrow"/>
        <color rgb="FF222222"/>
        <sz val="10.0"/>
      </rPr>
      <t>Auliarahman, L., Adhihendra, B. G., Mayasari, D., Ayuninggar, L., Farahdiba, D., Hirianto, R. F. A., &amp; Candra, M. D. (2023). CONTENT MARKETING SEBAGAI STRATEGI RESILIENSI UMKM BATIK LAWEYAN SURAKARTA MENGHADAPI TANTANGAN SOCIETY 5.0. </t>
    </r>
    <r>
      <rPr>
        <rFont val="Arial Narrow"/>
        <i/>
        <color rgb="FF222222"/>
        <sz val="10.0"/>
      </rPr>
      <t>Kumawula: Jurnal Pengabdian Kepada Masyarakat</t>
    </r>
    <r>
      <rPr>
        <rFont val="Arial Narrow"/>
        <color rgb="FF222222"/>
        <sz val="10.0"/>
      </rPr>
      <t>, </t>
    </r>
    <r>
      <rPr>
        <rFont val="Arial Narrow"/>
        <i/>
        <color rgb="FF222222"/>
        <sz val="10.0"/>
      </rPr>
      <t>6</t>
    </r>
    <r>
      <rPr>
        <rFont val="Arial Narrow"/>
        <color rgb="FF222222"/>
        <sz val="10.0"/>
      </rPr>
      <t>(2).</t>
    </r>
  </si>
  <si>
    <t>https://d1wqtxts1xzle7.cloudfront.net/110413677/pdf-libre.pdf?1705221945=&amp;response-content-disposition=inline%3B+filename%3DContent_Marketing_Sebagai_Strategi_Resil.pdf&amp;Expires=1715294730&amp;Signature=D7dNi0JHJkVaZS2ANA2wjPIuTzzuBoxveDle7HT78Yniju7oCnY7Hpdz96yPm1oybOIfObzoNd7hnCQ4NS3I1bnvGjDSzbXxct~9k8VSffFPNtmgIRZG7jvB5Qm3doPW8UOOwKxCItWS72Dd6Xz6WUVpvaIkEnDXkLb~xuTe~tI5VdBzeTvx6TUjY0YjElyw0paEjAck~HLDFoS~uNOOcifg4SsWdOnD0nw0yeNAUtLZd3E39mXtO-HwW~ejOjIesdL4oHikpJHCM6S5z9Zow0yr-NTl9vpR2d0vXPHg7wqabS19FUFZM7jMkAzJDxcWOEQX6OPCH6B1V-MToqSqsg__&amp;Key-Pair-Id=APKAJLOHF5GGSLRBV4ZA</t>
  </si>
  <si>
    <t>Content Marketing Strategy. Definition, Objectives and Tactics. Expert Journal of Marketing. Vol.5, Issue 2, pp. 92-98, 2035</t>
  </si>
  <si>
    <t>Pranogyo, A. B., &amp; Hendro, J. (2023). Buku Referensi Strategi Sukses dalam Pemasaran Digital: Membangun Keunggulan Kompetitif di Era Digital.</t>
  </si>
  <si>
    <t>https://repository.penerbiteureka.com/publications/566948/buku-referensi-strategi-sukses-dalam-pemasaran-digital-membangun-keunggulan-komp</t>
  </si>
  <si>
    <t>Content Marketing Strategy. Definition, Objectives and Tactics. Expert Journal of Marketing. Vol.5, Issue 2, pp. 92-98, 2036</t>
  </si>
  <si>
    <r>
      <rPr>
        <rFont val="Arial Narrow"/>
        <color rgb="FF222222"/>
        <sz val="10.0"/>
      </rPr>
      <t>Abdualee, A. H. (2023). Graphic design as a digital marketing tool. </t>
    </r>
    <r>
      <rPr>
        <rFont val="Arial Narrow"/>
        <i/>
        <color rgb="FF222222"/>
        <sz val="10.0"/>
      </rPr>
      <t>Академічні візії</t>
    </r>
    <r>
      <rPr>
        <rFont val="Arial Narrow"/>
        <color rgb="FF222222"/>
        <sz val="10.0"/>
      </rPr>
      <t>, (23).</t>
    </r>
  </si>
  <si>
    <t>https://academy-vision.org/index.php/av/article/view/653</t>
  </si>
  <si>
    <t>Content Marketing Strategy. Definition, Objectives and Tactics. Expert Journal of Marketing. Vol.5, Issue 2, pp. 92-98, 2037</t>
  </si>
  <si>
    <r>
      <rPr>
        <rFont val="Arial Narrow"/>
        <color rgb="FF222222"/>
        <sz val="10.0"/>
      </rPr>
      <t>Savaş, B. Ç. (2023). Dijital Pazarlamada Spor Sponsorluğu. </t>
    </r>
    <r>
      <rPr>
        <rFont val="Arial Narrow"/>
        <i/>
        <color rgb="FF222222"/>
        <sz val="10.0"/>
      </rPr>
      <t>Dijital Çağda Spor Araştırmaları I</t>
    </r>
    <r>
      <rPr>
        <rFont val="Arial Narrow"/>
        <color rgb="FF222222"/>
        <sz val="10.0"/>
      </rPr>
      <t>, 43.</t>
    </r>
  </si>
  <si>
    <t>https://www.researchgate.net/profile/Vahdet-Alaeddinoglu/publication/373938627_Dijital_Cagda_Spor_Arastirmalari_I/links/658142170bb2c7472bf67164/Dijital-Cagda-Spor-Arastirmalari-I.pdf#page=52</t>
  </si>
  <si>
    <t>Content Marketing Strategy. Definition, Objectives and Tactics. Expert Journal of Marketing. Vol.5, Issue 2, pp. 92-98, 2038</t>
  </si>
  <si>
    <r>
      <rPr>
        <rFont val="Arial Narrow"/>
        <color rgb="FF222222"/>
        <sz val="10.0"/>
      </rPr>
      <t>Shen, Z. (2023). Research on the Current Development and Optimization of TikTok’s Digital Marketing Strategies. </t>
    </r>
    <r>
      <rPr>
        <rFont val="Arial Narrow"/>
        <i/>
        <color rgb="FF222222"/>
        <sz val="10.0"/>
      </rPr>
      <t>Highlights in Business, Economics and Management</t>
    </r>
    <r>
      <rPr>
        <rFont val="Arial Narrow"/>
        <color rgb="FF222222"/>
        <sz val="10.0"/>
      </rPr>
      <t>, </t>
    </r>
    <r>
      <rPr>
        <rFont val="Arial Narrow"/>
        <i/>
        <color rgb="FF222222"/>
        <sz val="10.0"/>
      </rPr>
      <t>23</t>
    </r>
    <r>
      <rPr>
        <rFont val="Arial Narrow"/>
        <color rgb="FF222222"/>
        <sz val="10.0"/>
      </rPr>
      <t>, 142-148.</t>
    </r>
  </si>
  <si>
    <t>https://drpress.org/ojs/index.php/HBEM/article/view/14851</t>
  </si>
  <si>
    <t>Content Marketing Strategy. Definition, Objectives and Tactics. Expert Journal of Marketing. Vol.5, Issue 2, pp. 92-98, 2039</t>
  </si>
  <si>
    <r>
      <rPr>
        <rFont val="Arial Narrow"/>
        <color rgb="FF222222"/>
        <sz val="10.0"/>
      </rPr>
      <t>Pinaria, N. W. C., &amp; Sumartini, A. R. (2023). Strategi Pemasaran Konten Melalui Media Sosial Instagram Di Bali Coconut House. </t>
    </r>
    <r>
      <rPr>
        <rFont val="Arial Narrow"/>
        <i/>
        <color rgb="FF222222"/>
        <sz val="10.0"/>
      </rPr>
      <t>Widya Manajemen</t>
    </r>
    <r>
      <rPr>
        <rFont val="Arial Narrow"/>
        <color rgb="FF222222"/>
        <sz val="10.0"/>
      </rPr>
      <t>, </t>
    </r>
    <r>
      <rPr>
        <rFont val="Arial Narrow"/>
        <i/>
        <color rgb="FF222222"/>
        <sz val="10.0"/>
      </rPr>
      <t>5</t>
    </r>
    <r>
      <rPr>
        <rFont val="Arial Narrow"/>
        <color rgb="FF222222"/>
        <sz val="10.0"/>
      </rPr>
      <t>(1), 56-66.</t>
    </r>
  </si>
  <si>
    <t>https://ejournal.unhi.ac.id/index.php/widyamanajemen/article/view/3649</t>
  </si>
  <si>
    <t>Content Marketing Strategy. Definition, Objectives and Tactics. Expert Journal of Marketing. Vol.5, Issue 2, pp. 92-98, 2041</t>
  </si>
  <si>
    <r>
      <rPr>
        <rFont val="Arial Narrow"/>
        <color rgb="FF222222"/>
        <sz val="10.0"/>
      </rPr>
      <t>Adjie, B. P., &amp; Fahmi, M. A. (2023). Strategi Content Marketing Dalam Meningkatkan Brand Engagement Pada Akun Instagram Geti. Incubator PT. Global Edukasi Talent Incubator. </t>
    </r>
    <r>
      <rPr>
        <rFont val="Arial Narrow"/>
        <i/>
        <color rgb="FF222222"/>
        <sz val="10.0"/>
      </rPr>
      <t>Economics and Digital Business Review</t>
    </r>
    <r>
      <rPr>
        <rFont val="Arial Narrow"/>
        <color rgb="FF222222"/>
        <sz val="10.0"/>
      </rPr>
      <t>, </t>
    </r>
    <r>
      <rPr>
        <rFont val="Arial Narrow"/>
        <i/>
        <color rgb="FF222222"/>
        <sz val="10.0"/>
      </rPr>
      <t>4</t>
    </r>
    <r>
      <rPr>
        <rFont val="Arial Narrow"/>
        <color rgb="FF222222"/>
        <sz val="10.0"/>
      </rPr>
      <t>(2), 221-229.</t>
    </r>
  </si>
  <si>
    <t>https://ojs.stieamkop.ac.id/index.php/ecotal/article/view/728</t>
  </si>
  <si>
    <t>Content Marketing Strategy. Definition, Objectives and Tactics. Expert Journal of Marketing. Vol.5, Issue 2, pp. 92-98, 2042</t>
  </si>
  <si>
    <r>
      <rPr>
        <rFont val="Arial Narrow"/>
        <color rgb="FF222222"/>
        <sz val="10.0"/>
      </rPr>
      <t>Šilak, Š. (2023). </t>
    </r>
    <r>
      <rPr>
        <rFont val="Arial Narrow"/>
        <i/>
        <color rgb="FF222222"/>
        <sz val="10.0"/>
      </rPr>
      <t>Informacijske tehnologije za urejanje vsebin digitalnega marketinga</t>
    </r>
    <r>
      <rPr>
        <rFont val="Arial Narrow"/>
        <color rgb="FF222222"/>
        <sz val="10.0"/>
      </rPr>
      <t> (Doctoral dissertation, Univerza v Mariboru, Ekonomsko-poslovna fakulteta).</t>
    </r>
  </si>
  <si>
    <t>https://dk.um.si/IzpisGradiva.php?id=84788</t>
  </si>
  <si>
    <t>Content Marketing Strategy. Definition, Objectives and Tactics. Expert Journal of Marketing. Vol.5, Issue 2, pp. 92-98, 2043</t>
  </si>
  <si>
    <t>Sari, A. W., &amp; Aprianingsih, A. Account-Based Marketing Strategy for B2B Company in Indonesia.</t>
  </si>
  <si>
    <t>https://ijcsrr.org/wp-content/uploads/2023/01/01-01-2023.pdf</t>
  </si>
  <si>
    <t>Content Marketing Strategy. Definition, Objectives and Tactics. Expert Journal of Marketing. Vol.5, Issue 2, pp. 92-98, 2044</t>
  </si>
  <si>
    <r>
      <rPr>
        <rFont val="Arial Narrow"/>
        <color rgb="FF222222"/>
        <sz val="10.0"/>
      </rPr>
      <t>Davidavičius, S. (2023). </t>
    </r>
    <r>
      <rPr>
        <rFont val="Arial Narrow"/>
        <i/>
        <color rgb="FF222222"/>
        <sz val="10.0"/>
      </rPr>
      <t>Verslo organizacijų interneto svetainių lankytojų srauto modeliavimas įtraukiosios rinkodaros kontekste</t>
    </r>
    <r>
      <rPr>
        <rFont val="Arial Narrow"/>
        <color rgb="FF222222"/>
        <sz val="10.0"/>
      </rPr>
      <t> (Doctoral dissertation, Mykolo Romerio universitetas.).</t>
    </r>
  </si>
  <si>
    <t>Content Marketing Strategy. Definition, Objectives and Tactics. Expert Journal of Marketing. Vol.5, Issue 2, pp. 92-98, 2045</t>
  </si>
  <si>
    <t>Content Marketing Strategy. Definition, Objectives and Tactics. Expert Journal of Marketing. Vol.5, Issue 2, pp. 92-98, 2046</t>
  </si>
  <si>
    <r>
      <rPr>
        <rFont val="Arial Narrow"/>
        <color rgb="FF222222"/>
        <sz val="10.0"/>
      </rPr>
      <t>Vnučec, I. (2023). </t>
    </r>
    <r>
      <rPr>
        <rFont val="Arial Narrow"/>
        <i/>
        <color rgb="FF222222"/>
        <sz val="10.0"/>
      </rPr>
      <t>Strategije korporativnih blogova kao dio marketinga sadržaja na poslovnom tržištu</t>
    </r>
    <r>
      <rPr>
        <rFont val="Arial Narrow"/>
        <color rgb="FF222222"/>
        <sz val="10.0"/>
      </rPr>
      <t> (Doctoral dissertation, University of Zagreb. Faculty of Economics and Business. Department of Marketing).</t>
    </r>
  </si>
  <si>
    <t>https://repozitorij.unizg.hr/islandora/object/efzg:11435</t>
  </si>
  <si>
    <t>Content Marketing Strategy. Definition, Objectives and Tactics. Expert Journal of Marketing. Vol.5, Issue 2, pp. 92-98, 2052</t>
  </si>
  <si>
    <t xml:space="preserve">ROLa, S., &amp; UYGUR, S. M. (2023). Otel Markalarının Dijital İçerik Pazarlaması Kapsamında Paylaştıkları Reels Videolarda Hikâyeleştirilmiş İçerik Kullanımına Yönelik Bir Araştırma. JOURNAL OF ACADEMIC TOURISM STUDIES 2023, VOL. 4, NO. 1, 66-78. </t>
  </si>
  <si>
    <t>http://dx.doi.org/10.29228/jatos.70405</t>
  </si>
  <si>
    <t>Content Marketing Strategy. Definition, Objectives and Tactics. Expert Journal of Marketing. Vol.5, Issue 2, pp. 92-98, 2055</t>
  </si>
  <si>
    <r>
      <rPr>
        <rFont val="Arial Narrow"/>
        <color rgb="FF222222"/>
        <sz val="10.0"/>
      </rPr>
      <t>Stružeckytė, R. (2023). Turinio marketingo sprendimai socialinio projekto ir prekių ženklo „Nebegėda “komunikacijoje. In </t>
    </r>
    <r>
      <rPr>
        <rFont val="Arial Narrow"/>
        <i/>
        <color rgb="FF222222"/>
        <sz val="10.0"/>
      </rPr>
      <t>Lietuvos aukštųjų mokyklų vadybos ir ekonomikos jaunųjų mokslininkų konferencijų darbai: 26-oji respublikinė doktorantų ir magistrantų mokslinė konferencija „ES ekonomikos, finansų ir verslo procesai bei tendencijos”, 2023 gegužės 19</t>
    </r>
    <r>
      <rPr>
        <rFont val="Arial Narrow"/>
        <color rgb="FF222222"/>
        <sz val="10.0"/>
      </rPr>
      <t> (Vol. 26, pp. 427-430). Kaunas: Vytauto Didžiojo universitetas.</t>
    </r>
  </si>
  <si>
    <t>https://www.vdu.lt/cris/bitstreams/b784d99d-8cd7-4858-9c06-1f03884c8a3f/download</t>
  </si>
  <si>
    <r>
      <rPr>
        <rFont val="Arial Narrow"/>
        <color rgb="FF222222"/>
        <sz val="10.0"/>
      </rPr>
      <t>Branding strategies for social media marketing. </t>
    </r>
    <r>
      <rPr>
        <rFont val="Arial Narrow"/>
        <i/>
        <color rgb="FF222222"/>
        <sz val="10.0"/>
      </rPr>
      <t>Expert Journal of Marketing</t>
    </r>
    <r>
      <rPr>
        <rFont val="Arial Narrow"/>
        <color rgb="FF222222"/>
        <sz val="10.0"/>
      </rPr>
      <t>, </t>
    </r>
    <r>
      <rPr>
        <rFont val="Arial Narrow"/>
        <i/>
        <color rgb="FF222222"/>
        <sz val="10.0"/>
      </rPr>
      <t>4</t>
    </r>
    <r>
      <rPr>
        <rFont val="Arial Narrow"/>
        <color rgb="FF222222"/>
        <sz val="10.0"/>
      </rPr>
      <t>(2). 2016</t>
    </r>
  </si>
  <si>
    <r>
      <rPr>
        <rFont val="Arial Narrow"/>
        <color rgb="FF222222"/>
        <sz val="10.0"/>
      </rPr>
      <t>Soelistyowati, S., Rahadiyanti, M., &amp; Toreh, F. R. (2023). Pemberdayaan Ekonomi Perempuan melalui Keterampilan Membuat Hijab Kreasi di Kelurahan Lakarsantri, Kecamatan Lakarsantri, Surabaya. </t>
    </r>
    <r>
      <rPr>
        <rFont val="Arial Narrow"/>
        <i/>
        <color rgb="FF222222"/>
        <sz val="10.0"/>
      </rPr>
      <t>Jurnal LeECOM (Leverage, Engagement, Empowerment of Community)</t>
    </r>
    <r>
      <rPr>
        <rFont val="Arial Narrow"/>
        <color rgb="FF222222"/>
        <sz val="10.0"/>
      </rPr>
      <t>, </t>
    </r>
    <r>
      <rPr>
        <rFont val="Arial Narrow"/>
        <i/>
        <color rgb="FF222222"/>
        <sz val="10.0"/>
      </rPr>
      <t>5</t>
    </r>
    <r>
      <rPr>
        <rFont val="Arial Narrow"/>
        <color rgb="FF222222"/>
        <sz val="10.0"/>
      </rPr>
      <t>(2), 99-110.</t>
    </r>
  </si>
  <si>
    <t>https://journal.uc.ac.id/index.php/LeECOM/article/view/3703</t>
  </si>
  <si>
    <r>
      <rPr>
        <rFont val="Arial Narrow"/>
        <color rgb="FF222222"/>
        <sz val="10.0"/>
      </rPr>
      <t>Pramana, D. R. (2023). </t>
    </r>
    <r>
      <rPr>
        <rFont val="Arial Narrow"/>
        <i/>
        <color rgb="FF222222"/>
        <sz val="10.0"/>
      </rPr>
      <t>PENGARUH MOTIVASI KONSUMEN DAN PERSEPSI KETERTARIKAN KONTEN PADA TINGKAT KETERIKATAN KONSUMEN DENGAN MEREK DI INSTAGRAM@ Lifebuoy. id</t>
    </r>
    <r>
      <rPr>
        <rFont val="Arial Narrow"/>
        <color rgb="FF222222"/>
        <sz val="10.0"/>
      </rPr>
      <t> (Doctoral dissertation, FAKULTAS ILMU SOSIAL DAN ILMU POLITIK).</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</si>
  <si>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144-154</t>
    </r>
  </si>
  <si>
    <r>
      <rPr>
        <rFont val="Arial Narrow"/>
        <color rgb="FF222222"/>
        <sz val="10.0"/>
      </rPr>
      <t>Sibtiyah, S., &amp; Latief, M. J. (2023). Analisis Faktor yang Mempengaruhi Pebisnis Menggunakan Media Sosial Instagram Sebagai Sarana Promosi. </t>
    </r>
    <r>
      <rPr>
        <rFont val="Arial Narrow"/>
        <i/>
        <color rgb="FF222222"/>
        <sz val="10.0"/>
      </rPr>
      <t>Jurnal EMT KITA</t>
    </r>
    <r>
      <rPr>
        <rFont val="Arial Narrow"/>
        <color rgb="FF222222"/>
        <sz val="10.0"/>
      </rPr>
      <t>, </t>
    </r>
    <r>
      <rPr>
        <rFont val="Arial Narrow"/>
        <i/>
        <color rgb="FF222222"/>
        <sz val="10.0"/>
      </rPr>
      <t>7</t>
    </r>
    <r>
      <rPr>
        <rFont val="Arial Narrow"/>
        <color rgb="FF222222"/>
        <sz val="10.0"/>
      </rPr>
      <t>(1), 103-112.</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</si>
  <si>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144-155</t>
    </r>
  </si>
  <si>
    <r>
      <rPr>
        <rFont val="Arial Narrow"/>
        <color rgb="FF222222"/>
        <sz val="10.0"/>
      </rPr>
      <t>Rodriguez, R. A. (2023). </t>
    </r>
    <r>
      <rPr>
        <rFont val="Arial Narrow"/>
        <i/>
        <color rgb="FF222222"/>
        <sz val="10.0"/>
      </rPr>
      <t>Competencies of Modern Musician Entrepreneurs: The Role of Digitalization in the Music Industry</t>
    </r>
    <r>
      <rPr>
        <rFont val="Arial Narrow"/>
        <color rgb="FF222222"/>
        <sz val="10.0"/>
      </rPr>
      <t> (Doctoral dissertation, The University of Texas Rio Grande Valley).</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</si>
  <si>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144-156</t>
    </r>
  </si>
  <si>
    <r>
      <rPr>
        <rFont val="Arial Narrow"/>
        <color rgb="FF222222"/>
        <sz val="10.0"/>
      </rPr>
      <t>Medvecka, J., &amp; Rad, R. (2023). B2C sustainability communication: Exploring millennials’ perceptions of and. </t>
    </r>
    <r>
      <rPr>
        <rFont val="Arial Narrow"/>
        <i/>
        <color rgb="FF222222"/>
        <sz val="10.0"/>
      </rPr>
      <t>Procedia Computer Science</t>
    </r>
    <r>
      <rPr>
        <rFont val="Arial Narrow"/>
        <color rgb="FF222222"/>
        <sz val="10.0"/>
      </rPr>
      <t>, </t>
    </r>
    <r>
      <rPr>
        <rFont val="Arial Narrow"/>
        <i/>
        <color rgb="FF222222"/>
        <sz val="10.0"/>
      </rPr>
      <t>122</t>
    </r>
    <r>
      <rPr>
        <rFont val="Arial Narrow"/>
        <color rgb="FF222222"/>
        <sz val="10.0"/>
      </rPr>
      <t>, 541-547.</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</si>
  <si>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144-157</t>
    </r>
  </si>
  <si>
    <r>
      <rPr>
        <rFont val="Arial Narrow"/>
        <color rgb="FF222222"/>
        <sz val="10.0"/>
      </rPr>
      <t>Evelina, L. W., &amp; Khoirunnisa, G. A. (2023). Communication Strategy Model Typical Endorser Central Government Bank on Instagram During Pandemic. In </t>
    </r>
    <r>
      <rPr>
        <rFont val="Arial Narrow"/>
        <i/>
        <color rgb="FF222222"/>
        <sz val="10.0"/>
      </rPr>
      <t>E3S Web of Conferences</t>
    </r>
    <r>
      <rPr>
        <rFont val="Arial Narrow"/>
        <color rgb="FF222222"/>
        <sz val="10.0"/>
      </rPr>
      <t> (Vol. 426, p. 02094). EDP Sciences.</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</si>
  <si>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144-158</t>
    </r>
  </si>
  <si>
    <r>
      <rPr>
        <rFont val="Arial Narrow"/>
        <color rgb="FF222222"/>
        <sz val="10.0"/>
      </rPr>
      <t>Souissi, S. (2023). </t>
    </r>
    <r>
      <rPr>
        <rFont val="Arial Narrow"/>
        <i/>
        <color rgb="FF222222"/>
        <sz val="10.0"/>
      </rPr>
      <t>The impact of the luxury influencer's background and story on women's luxury purchase intention and conscientiousness as a moderator</t>
    </r>
    <r>
      <rPr>
        <rFont val="Arial Narrow"/>
        <color rgb="FF222222"/>
        <sz val="10.0"/>
      </rPr>
      <t> (Doctoral dissertation).</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</si>
  <si>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144-159</t>
    </r>
  </si>
  <si>
    <r>
      <rPr>
        <rFont val="Arial Narrow"/>
        <color rgb="FF222222"/>
        <sz val="10.0"/>
      </rPr>
      <t>Lu, Y. (2023). </t>
    </r>
    <r>
      <rPr>
        <rFont val="Arial Narrow"/>
        <i/>
        <color rgb="FF222222"/>
        <sz val="10.0"/>
      </rPr>
      <t>An investigation of pre-owned luxury brand consumption</t>
    </r>
    <r>
      <rPr>
        <rFont val="Arial Narrow"/>
        <color rgb="FF222222"/>
        <sz val="10.0"/>
      </rPr>
      <t> (Doctoral dissertation, University of Glasgow).</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</si>
  <si>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144-160</t>
    </r>
  </si>
  <si>
    <r>
      <rPr>
        <rFont val="Arial Narrow"/>
        <color rgb="FF222222"/>
        <sz val="10.0"/>
      </rPr>
      <t>Rohmah, N., Sitepu, A. I. E. D., Juhrie, G. I., Inanda, G. Z., Anggraini, D., &amp; Priyanti, A. D. (2023). Social Marketing Research: The impact of anti-smoking social advertising on knowledge levels via Instagram Stories. </t>
    </r>
    <r>
      <rPr>
        <rFont val="Arial Narrow"/>
        <i/>
        <color rgb="FF222222"/>
        <sz val="10.0"/>
      </rPr>
      <t>Medicina Social/Social Medicine</t>
    </r>
    <r>
      <rPr>
        <rFont val="Arial Narrow"/>
        <color rgb="FF222222"/>
        <sz val="10.0"/>
      </rPr>
      <t>, </t>
    </r>
    <r>
      <rPr>
        <rFont val="Arial Narrow"/>
        <i/>
        <color rgb="FF222222"/>
        <sz val="10.0"/>
      </rPr>
      <t>16</t>
    </r>
    <r>
      <rPr>
        <rFont val="Arial Narrow"/>
        <color rgb="FF222222"/>
        <sz val="10.0"/>
      </rPr>
      <t>(03), 151-157.</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</si>
  <si>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144-162</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</si>
  <si>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144-163</t>
    </r>
  </si>
  <si>
    <r>
      <rPr>
        <rFont val="Arial Narrow"/>
        <color rgb="FF222222"/>
        <sz val="10.0"/>
      </rPr>
      <t>AÇAR, M. F., &amp; AVCILAR, M. Y. (2023). </t>
    </r>
    <r>
      <rPr>
        <rFont val="Arial Narrow"/>
        <i/>
        <color rgb="FF222222"/>
        <sz val="10.0"/>
      </rPr>
      <t>Elektronik Alışveriş Deneyimi ve Artırılmış Gerçeklik: Koşullu Süreç Analizi Örneği</t>
    </r>
    <r>
      <rPr>
        <rFont val="Arial Narrow"/>
        <color rgb="FF222222"/>
        <sz val="10.0"/>
      </rPr>
      <t>. Akademisyen Kitabevi.</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</si>
  <si>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144-164</t>
    </r>
  </si>
  <si>
    <r>
      <rPr>
        <rFont val="Arial Narrow"/>
        <color rgb="FF222222"/>
        <sz val="10.0"/>
      </rPr>
      <t>Santos, J. F. D. (2023). </t>
    </r>
    <r>
      <rPr>
        <rFont val="Arial Narrow"/>
        <i/>
        <color rgb="FF222222"/>
        <sz val="10.0"/>
      </rPr>
      <t>Humanizar marcas de luxo: estratégia de redes sociais para a marca bicentenária Leitão &amp; Irmão</t>
    </r>
    <r>
      <rPr>
        <rFont val="Arial Narrow"/>
        <color rgb="FF222222"/>
        <sz val="10.0"/>
      </rPr>
      <t> (Doctoral dissertation, Instituto Politécnico de Lisboa, Escola Superior de Comunicação Social).</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</si>
  <si>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144-165</t>
    </r>
  </si>
  <si>
    <r>
      <rPr>
        <rFont val="Arial Narrow"/>
        <color rgb="FF222222"/>
        <sz val="10.0"/>
      </rPr>
      <t>Wulandari, G. T. H., &amp; Purworini, D. (2023). Pengaruh Komunikasi Pemasaran Akun Instagram@ temanbincang. id Terhadap Minat Followers dalam Menggunakan Layanan Kesehatan Mental. </t>
    </r>
    <r>
      <rPr>
        <rFont val="Arial Narrow"/>
        <i/>
        <color rgb="FF222222"/>
        <sz val="10.0"/>
      </rPr>
      <t>Communicology: Jurnal Ilmu Komunikasi</t>
    </r>
    <r>
      <rPr>
        <rFont val="Arial Narrow"/>
        <color rgb="FF222222"/>
        <sz val="10.0"/>
      </rPr>
      <t>, </t>
    </r>
    <r>
      <rPr>
        <rFont val="Arial Narrow"/>
        <i/>
        <color rgb="FF222222"/>
        <sz val="10.0"/>
      </rPr>
      <t>11</t>
    </r>
    <r>
      <rPr>
        <rFont val="Arial Narrow"/>
        <color rgb="FF222222"/>
        <sz val="10.0"/>
      </rPr>
      <t>(1), 64-80.</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</si>
  <si>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144-166</t>
    </r>
  </si>
  <si>
    <r>
      <rPr>
        <rFont val="Arial Narrow"/>
        <color rgb="FF222222"/>
        <sz val="10.0"/>
      </rPr>
      <t>Reichert, R. (2023). </t>
    </r>
    <r>
      <rPr>
        <rFont val="Arial Narrow"/>
        <i/>
        <color rgb="FF222222"/>
        <sz val="10.0"/>
      </rPr>
      <t>Selfies-Selbstthematisierung in der digitalen Bildkultur</t>
    </r>
    <r>
      <rPr>
        <rFont val="Arial Narrow"/>
        <color rgb="FF222222"/>
        <sz val="10.0"/>
      </rPr>
      <t> (Vol. 63). transcript Verlag.</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</si>
  <si>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144-169</t>
    </r>
  </si>
  <si>
    <r>
      <rPr>
        <rFont val="Arial Narrow"/>
        <color rgb="FF222222"/>
        <sz val="10.0"/>
      </rPr>
      <t>Faronsyah, A. S. (2023). </t>
    </r>
    <r>
      <rPr>
        <rFont val="Arial Narrow"/>
        <i/>
        <color rgb="FF222222"/>
        <sz val="10.0"/>
      </rPr>
      <t>Pemanfaatan Instagram Terhadap Pembentukan Brand Image Fifin Wedding Organizer (Studi Kasus Pada Instagram fifin. weddingorganizer)</t>
    </r>
    <r>
      <rPr>
        <rFont val="Arial Narrow"/>
        <color rgb="FF222222"/>
        <sz val="10.0"/>
      </rPr>
      <t> (Doctoral dissertation, UNIVERSITAS BAKRIE).</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</si>
  <si>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144-171</t>
    </r>
  </si>
  <si>
    <r>
      <rPr>
        <rFont val="Arial Narrow"/>
        <color rgb="FF222222"/>
        <sz val="10.0"/>
      </rPr>
      <t>Zielińska, K. (2023). Sfotografować, aby zrozumieć. Instagramowe relacje z instytucji kultury. </t>
    </r>
    <r>
      <rPr>
        <rFont val="Arial Narrow"/>
        <i/>
        <color rgb="FF222222"/>
        <sz val="10.0"/>
      </rPr>
      <t>AUPC Studia ad Bibliothecarum Scientiam Pertinentia</t>
    </r>
    <r>
      <rPr>
        <rFont val="Arial Narrow"/>
        <color rgb="FF222222"/>
        <sz val="10.0"/>
      </rPr>
      <t>, </t>
    </r>
    <r>
      <rPr>
        <rFont val="Arial Narrow"/>
        <i/>
        <color rgb="FF222222"/>
        <sz val="10.0"/>
      </rPr>
      <t>21</t>
    </r>
    <r>
      <rPr>
        <rFont val="Arial Narrow"/>
        <color rgb="FF222222"/>
        <sz val="10.0"/>
      </rPr>
      <t>, 475-487.</t>
    </r>
  </si>
  <si>
    <t>Simona Vinerean (ULBS), Alin Opreana (ULBS)</t>
  </si>
  <si>
    <r>
      <rPr>
        <rFont val="Arial Narrow"/>
        <color rgb="FF222222"/>
        <sz val="10.0"/>
      </rPr>
      <t>Quico, S. C. (2023). Influence of Social Media Marketing Strategies and Best Practices on E-Satisfaction And E-Loyalty. </t>
    </r>
    <r>
      <rPr>
        <rFont val="Arial Narrow"/>
        <i/>
        <color rgb="FF222222"/>
        <sz val="10.0"/>
      </rPr>
      <t>SRIWIJAYA INTERNATIONAL JOURNAL OF DYNAMIC ECONOMICS AND BUSINESS</t>
    </r>
    <r>
      <rPr>
        <rFont val="Arial Narrow"/>
        <color rgb="FF222222"/>
        <sz val="10.0"/>
      </rPr>
      <t>, 157-178.</t>
    </r>
  </si>
  <si>
    <r>
      <rPr>
        <rFont val="Arial Narrow"/>
        <color rgb="FF222222"/>
        <sz val="10.0"/>
      </rPr>
      <t xml:space="preserve"> The importance of establishing customer experiences. </t>
    </r>
    <r>
      <rPr>
        <rFont val="Arial Narrow"/>
        <i/>
        <color rgb="FF222222"/>
        <sz val="10.0"/>
      </rPr>
      <t>Studies in Business and Economics</t>
    </r>
    <r>
      <rPr>
        <rFont val="Arial Narrow"/>
        <color rgb="FF222222"/>
        <sz val="10.0"/>
      </rPr>
      <t>, </t>
    </r>
    <r>
      <rPr>
        <rFont val="Arial Narrow"/>
        <i/>
        <color rgb="FF222222"/>
        <sz val="10.0"/>
      </rPr>
      <t>7</t>
    </r>
    <r>
      <rPr>
        <rFont val="Arial Narrow"/>
        <color rgb="FF222222"/>
        <sz val="10.0"/>
      </rPr>
      <t>(1), 56-61. 2012</t>
    </r>
  </si>
  <si>
    <t>VINEREAN Simona (ULBS), Alin Opreana (ULBS), Iuliana Cetina (ASE Bucuresti), Luigi Dumitrescu (ULBS)</t>
  </si>
  <si>
    <r>
      <rPr>
        <rFont val="Arial Narrow"/>
        <color rgb="FF222222"/>
        <sz val="10.0"/>
      </rPr>
      <t>黄敏学, 叶钰芊, &amp; 王薇. (2023). 不同类型产品下直播主播类型对消费者购买意愿和行为的影响. </t>
    </r>
    <r>
      <rPr>
        <rFont val="Arial Narrow"/>
        <i/>
        <color rgb="FF222222"/>
        <sz val="10.0"/>
      </rPr>
      <t>Nankai Business Review</t>
    </r>
    <r>
      <rPr>
        <rFont val="Arial Narrow"/>
        <color rgb="FF222222"/>
        <sz val="10.0"/>
      </rPr>
      <t>, </t>
    </r>
    <r>
      <rPr>
        <rFont val="Arial Narrow"/>
        <i/>
        <color rgb="FF222222"/>
        <sz val="10.0"/>
      </rPr>
      <t>26</t>
    </r>
    <r>
      <rPr>
        <rFont val="Arial Narrow"/>
        <color rgb="FF222222"/>
        <sz val="10.0"/>
      </rPr>
      <t>(2).</t>
    </r>
  </si>
  <si>
    <r>
      <rPr>
        <rFont val="Arial Narrow"/>
        <color rgb="FF222222"/>
        <sz val="10.0"/>
      </rPr>
      <t>Tinonetsana, F., &amp; Msosa, S. K. (2023). SHIFTS IN CONSUMER BEHAVIOURAL TRENDS DURING AND POST THE COVID-19 PANDEMIC: AN ANALYSIS USING THE THEORY OF REASONED ACTION. </t>
    </r>
    <r>
      <rPr>
        <rFont val="Arial Narrow"/>
        <i/>
        <color rgb="FF222222"/>
        <sz val="10.0"/>
      </rPr>
      <t>Business Excellence &amp; Management</t>
    </r>
    <r>
      <rPr>
        <rFont val="Arial Narrow"/>
        <color rgb="FF222222"/>
        <sz val="10.0"/>
      </rPr>
      <t>, </t>
    </r>
    <r>
      <rPr>
        <rFont val="Arial Narrow"/>
        <i/>
        <color rgb="FF222222"/>
        <sz val="10.0"/>
      </rPr>
      <t>13</t>
    </r>
    <r>
      <rPr>
        <rFont val="Arial Narrow"/>
        <color rgb="FF222222"/>
        <sz val="10.0"/>
      </rPr>
      <t>(4).</t>
    </r>
  </si>
  <si>
    <r>
      <rPr>
        <rFont val="Arial Narrow"/>
        <color rgb="FF222222"/>
        <sz val="10.0"/>
      </rPr>
      <t>Understanding consumers online shopping behavior during the Covid-19 pandemic: empirical research. </t>
    </r>
    <r>
      <rPr>
        <rFont val="Arial Narrow"/>
        <i/>
        <color rgb="FF222222"/>
        <sz val="10.0"/>
      </rPr>
      <t>Expert Journal of Marketing 8 (2), 140-150. 2020</t>
    </r>
  </si>
  <si>
    <r>
      <rPr>
        <rFont val="Arial Narrow"/>
        <color rgb="FF222222"/>
        <sz val="10.0"/>
      </rPr>
      <t>Hermawan, H., Nilamsari, N., &amp; Achmad, A. (2023). STUDENTS’SATISFACTION IN USING E-LEARNING DURING THE COVID-19 PANDEMIC. </t>
    </r>
    <r>
      <rPr>
        <rFont val="Arial Narrow"/>
        <i/>
        <color rgb="FF222222"/>
        <sz val="10.0"/>
      </rPr>
      <t>Moestopo International Review on Social, Humanities, and Sciences</t>
    </r>
    <r>
      <rPr>
        <rFont val="Arial Narrow"/>
        <color rgb="FF222222"/>
        <sz val="10.0"/>
      </rPr>
      <t>, </t>
    </r>
    <r>
      <rPr>
        <rFont val="Arial Narrow"/>
        <i/>
        <color rgb="FF222222"/>
        <sz val="10.0"/>
      </rPr>
      <t>3</t>
    </r>
    <r>
      <rPr>
        <rFont val="Arial Narrow"/>
        <color rgb="FF222222"/>
        <sz val="10.0"/>
      </rPr>
      <t>(2), 64-74.</t>
    </r>
  </si>
  <si>
    <t>http://mirshus.moestopo.ac.id/index.php/mirshus/article/view/58</t>
  </si>
  <si>
    <r>
      <rPr>
        <rFont val="Arial Narrow"/>
        <color rgb="FF222222"/>
        <sz val="10.0"/>
      </rPr>
      <t>Understanding consumers online shopping behavior during the Covid-19 pandemic: empirical research. </t>
    </r>
    <r>
      <rPr>
        <rFont val="Arial Narrow"/>
        <i/>
        <color rgb="FF222222"/>
        <sz val="10.0"/>
      </rPr>
      <t>Expert Journal of Marketing 8 (2), 140-150. 2020</t>
    </r>
  </si>
  <si>
    <r>
      <rPr>
        <rFont val="Arial Narrow"/>
        <color rgb="FF222222"/>
        <sz val="10.0"/>
      </rPr>
      <t>DEMYEN, S., &amp; TĂNASE, A. C. (2023). THE IMPACT OF COVID-19 ON THE CHANGE IN CONSUMER BEHAVIOUR IN ROMANIA. </t>
    </r>
    <r>
      <rPr>
        <rFont val="Arial Narrow"/>
        <i/>
        <color rgb="FF222222"/>
        <sz val="10.0"/>
      </rPr>
      <t>Annals of'Constantin Brancusi'University of Targu-Jiu. Economy Series/Analele Universităţii'Constantin Brâncuşi'din Târgu-Jiu Seria Economie</t>
    </r>
    <r>
      <rPr>
        <rFont val="Arial Narrow"/>
        <color rgb="FF222222"/>
        <sz val="10.0"/>
      </rPr>
      <t>, (6).</t>
    </r>
  </si>
  <si>
    <t>https://mirshus.moestopo.ac.id/index.php/mirshus/article/view/58</t>
  </si>
  <si>
    <r>
      <rPr>
        <rFont val="Arial Narrow"/>
        <color rgb="FF222222"/>
        <sz val="10.0"/>
      </rPr>
      <t>Understanding consumers online shopping behavior during the Covid-19 pandemic: empirical research. </t>
    </r>
    <r>
      <rPr>
        <rFont val="Arial Narrow"/>
        <i/>
        <color rgb="FF222222"/>
        <sz val="10.0"/>
      </rPr>
      <t>Expert Journal of Marketing 8 (2), 140-150. 2020</t>
    </r>
  </si>
  <si>
    <r>
      <rPr>
        <rFont val="Arial Narrow"/>
        <color rgb="FF222222"/>
        <sz val="10.0"/>
      </rPr>
      <t>Suzana, D., &amp; ADRIAN–COSTINEL, T. Ă. N. A. S. E. (2023). The Impact Of Covid-19 On The Change In Consumer Behaviour In Romania. </t>
    </r>
    <r>
      <rPr>
        <rFont val="Arial Narrow"/>
        <i/>
        <color rgb="FF222222"/>
        <sz val="10.0"/>
      </rPr>
      <t>Annals-Economy Series</t>
    </r>
    <r>
      <rPr>
        <rFont val="Arial Narrow"/>
        <color rgb="FF222222"/>
        <sz val="10.0"/>
      </rPr>
      <t>, </t>
    </r>
    <r>
      <rPr>
        <rFont val="Arial Narrow"/>
        <i/>
        <color rgb="FF222222"/>
        <sz val="10.0"/>
      </rPr>
      <t>6</t>
    </r>
    <r>
      <rPr>
        <rFont val="Arial Narrow"/>
        <color rgb="FF222222"/>
        <sz val="10.0"/>
      </rPr>
      <t>, 272-285.</t>
    </r>
  </si>
  <si>
    <t>https://www.utgjiu.ro/revista/ec/pdf/2023-06/30_demyen.pdf</t>
  </si>
  <si>
    <r>
      <rPr>
        <rFont val="Arial Narrow"/>
        <color rgb="FF222222"/>
        <sz val="10.0"/>
      </rPr>
      <t>Understanding consumers online shopping behavior during the Covid-19 pandemic: empirical research. </t>
    </r>
    <r>
      <rPr>
        <rFont val="Arial Narrow"/>
        <i/>
        <color rgb="FF222222"/>
        <sz val="10.0"/>
      </rPr>
      <t>Expert Journal of Marketing 8 (2), 140-150. 2020</t>
    </r>
  </si>
  <si>
    <r>
      <rPr>
        <rFont val="Arial Narrow"/>
        <color rgb="FF222222"/>
        <sz val="10.0"/>
      </rPr>
      <t>Moses, J. M. (2023). A Study of Maiduguri Youths’ Perception of Online Shopping during the COVID-19 Lockdown. </t>
    </r>
    <r>
      <rPr>
        <rFont val="Arial Narrow"/>
        <i/>
        <color rgb="FF222222"/>
        <sz val="10.0"/>
      </rPr>
      <t>Interdisciplinary Journal of Innovation in Nepalese Academia</t>
    </r>
    <r>
      <rPr>
        <rFont val="Arial Narrow"/>
        <color rgb="FF222222"/>
        <sz val="10.0"/>
      </rPr>
      <t>, </t>
    </r>
    <r>
      <rPr>
        <rFont val="Arial Narrow"/>
        <i/>
        <color rgb="FF222222"/>
        <sz val="10.0"/>
      </rPr>
      <t>2</t>
    </r>
    <r>
      <rPr>
        <rFont val="Arial Narrow"/>
        <color rgb="FF222222"/>
        <sz val="10.0"/>
      </rPr>
      <t>(1), 64-80.</t>
    </r>
  </si>
  <si>
    <t>https://kmcen.edu.np/wp-content/uploads/2021/11/idjina-v2_64-80.pdf</t>
  </si>
  <si>
    <t>The Impact of Customer Perceptions and Satisfaction on E-Loyalty. Expert Journal of Marketing, 1(1), pp.4-16 2013</t>
  </si>
  <si>
    <t>Gutiérrez Velasco, J. R. (2022). Efectos del branding digital y marketing digital en la satisfacción y su impacto en los niveles de lealtad del consumidor. (Doctoral dissertation)</t>
  </si>
  <si>
    <t>http://bdigital.dgse.uaa.mx:8080/xmlui/handle/11317/2481</t>
  </si>
  <si>
    <r>
      <rPr>
        <rFont val="Arial Narrow"/>
        <color rgb="FF222222"/>
        <sz val="10.0"/>
      </rPr>
      <t>Daryanto, E. (2022). The Influence of Information System Quality, Information Quality and Perceived Usefulness on User Satisfaction of Personnel Information Systems (Study at The Indonesian Army Crypto and Cyber Center). </t>
    </r>
    <r>
      <rPr>
        <rFont val="Arial Narrow"/>
        <i/>
        <color rgb="FF222222"/>
        <sz val="10.0"/>
      </rPr>
      <t>Journal of Positive School Psychology</t>
    </r>
    <r>
      <rPr>
        <rFont val="Arial Narrow"/>
        <color rgb="FF222222"/>
        <sz val="10.0"/>
      </rPr>
      <t>, </t>
    </r>
    <r>
      <rPr>
        <rFont val="Arial Narrow"/>
        <i/>
        <color rgb="FF222222"/>
        <sz val="10.0"/>
      </rPr>
      <t>6</t>
    </r>
    <r>
      <rPr>
        <rFont val="Arial Narrow"/>
        <color rgb="FF222222"/>
        <sz val="10.0"/>
      </rPr>
      <t>(3), 9814-9830.</t>
    </r>
  </si>
  <si>
    <t>https://www.journalppw.com/index.php/jpsp/article/view/5457</t>
  </si>
  <si>
    <r>
      <rPr>
        <rFont val="Arial Narrow"/>
        <color rgb="FF222222"/>
        <sz val="10.0"/>
      </rPr>
      <t>Franco, J. C. A. (2023). Apego emocional y lealtad a la marca: el caso de los aficionados del Atlético de Madrid en la etapa poscovid. </t>
    </r>
    <r>
      <rPr>
        <rFont val="Arial Narrow"/>
        <i/>
        <color rgb="FF222222"/>
        <sz val="10.0"/>
      </rPr>
      <t>Revista de marketing y publicidad</t>
    </r>
    <r>
      <rPr>
        <rFont val="Arial Narrow"/>
        <color rgb="FF222222"/>
        <sz val="10.0"/>
      </rPr>
      <t>, 27-48.</t>
    </r>
  </si>
  <si>
    <r>
      <rPr>
        <rFont val="Arial Narrow"/>
        <color rgb="FF222222"/>
        <sz val="10.0"/>
      </rPr>
      <t>Utami, S. P., Harisudin, M., &amp; Irianto, H. (2023, July). PERAN ONLINE CUSTOMER JOURNEY DAN NILAI HEDONIS TERHADAP KEPUASAN DAN LOYALITAS PELANGGAN E-COMMERCE BUAH-BUAHAN DAN SAYURAN SEGAR DI JABODETABEK. In </t>
    </r>
    <r>
      <rPr>
        <rFont val="Arial Narrow"/>
        <i/>
        <color rgb="FF222222"/>
        <sz val="10.0"/>
      </rPr>
      <t>Prosiding Seminar Nasional Hasil Penelitian Agribisnis</t>
    </r>
    <r>
      <rPr>
        <rFont val="Arial Narrow"/>
        <color rgb="FF222222"/>
        <sz val="10.0"/>
      </rPr>
      <t> (Vol. 7, No. 1, pp. 1-6).</t>
    </r>
  </si>
  <si>
    <r>
      <rPr>
        <rFont val="Arial Narrow"/>
        <color rgb="FF222222"/>
        <sz val="10.0"/>
      </rPr>
      <t>Țîmbalari, C. (2023). </t>
    </r>
    <r>
      <rPr>
        <rFont val="Arial Narrow"/>
        <i/>
        <color rgb="FF222222"/>
        <sz val="10.0"/>
      </rPr>
      <t>Impactul culturii asupra competitivității–Abordare managerială multinivel</t>
    </r>
    <r>
      <rPr>
        <rFont val="Arial Narrow"/>
        <color rgb="FF222222"/>
        <sz val="10.0"/>
      </rPr>
      <t> (Doctoral dissertation).</t>
    </r>
  </si>
  <si>
    <r>
      <rPr>
        <rFont val="Arial Narrow"/>
        <color rgb="FF222222"/>
        <sz val="10.0"/>
      </rPr>
      <t>Pérez Garrido, B. (2023). Exploring the performance of the GPSC method under several levels of outliers. </t>
    </r>
    <r>
      <rPr>
        <rFont val="Arial Narrow"/>
        <i/>
        <color rgb="FF222222"/>
        <sz val="10.0"/>
      </rPr>
      <t>Hungarian Statistical Review: Journal of the Hungarian Central Statistical Office</t>
    </r>
    <r>
      <rPr>
        <rFont val="Arial Narrow"/>
        <color rgb="FF222222"/>
        <sz val="10.0"/>
      </rPr>
      <t>, </t>
    </r>
    <r>
      <rPr>
        <rFont val="Arial Narrow"/>
        <i/>
        <color rgb="FF222222"/>
        <sz val="10.0"/>
      </rPr>
      <t>6</t>
    </r>
    <r>
      <rPr>
        <rFont val="Arial Narrow"/>
        <color rgb="FF222222"/>
        <sz val="10.0"/>
      </rPr>
      <t>(2), 3-11.</t>
    </r>
  </si>
  <si>
    <r>
      <rPr>
        <rFont val="Arial Narrow"/>
        <color rgb="FF222222"/>
        <sz val="10.0"/>
      </rPr>
      <t>Malik, M. S., Malik, F., &amp; Aslam, L. (2023). Effect of Human Resource Management Practices and Corporate Social Responsibility Disclosure on Employee Outcomes: Examining the Moderating Role of Trust in Management. </t>
    </r>
    <r>
      <rPr>
        <rFont val="Arial Narrow"/>
        <i/>
        <color rgb="FF222222"/>
        <sz val="10.0"/>
      </rPr>
      <t>Bulletin of Business and Economics (BBE)</t>
    </r>
    <r>
      <rPr>
        <rFont val="Arial Narrow"/>
        <color rgb="FF222222"/>
        <sz val="10.0"/>
      </rPr>
      <t>, </t>
    </r>
    <r>
      <rPr>
        <rFont val="Arial Narrow"/>
        <i/>
        <color rgb="FF222222"/>
        <sz val="10.0"/>
      </rPr>
      <t>12</t>
    </r>
    <r>
      <rPr>
        <rFont val="Arial Narrow"/>
        <color rgb="FF222222"/>
        <sz val="10.0"/>
      </rPr>
      <t>(3), 835-843.</t>
    </r>
  </si>
  <si>
    <t>https://bbejournal.com/index.php/BBE/article/view/646</t>
  </si>
  <si>
    <r>
      <rPr>
        <rFont val="Arial Narrow"/>
        <color rgb="FF222222"/>
        <sz val="10.0"/>
      </rPr>
      <t>Kishore, P. (2023). Impact of Corporate Social Responsibility on the Performance of the Banking Sector: Case of United Arab Emirates. </t>
    </r>
    <r>
      <rPr>
        <rFont val="Arial Narrow"/>
        <i/>
        <color rgb="FF222222"/>
        <sz val="10.0"/>
      </rPr>
      <t>Relações Internacionais no Mundo Atual</t>
    </r>
    <r>
      <rPr>
        <rFont val="Arial Narrow"/>
        <color rgb="FF222222"/>
        <sz val="10.0"/>
      </rPr>
      <t>, </t>
    </r>
    <r>
      <rPr>
        <rFont val="Arial Narrow"/>
        <i/>
        <color rgb="FF222222"/>
        <sz val="10.0"/>
      </rPr>
      <t>3</t>
    </r>
    <r>
      <rPr>
        <rFont val="Arial Narrow"/>
        <color rgb="FF222222"/>
        <sz val="10.0"/>
      </rPr>
      <t>(41), 341-358.</t>
    </r>
  </si>
  <si>
    <t>http://revista.unicuritiba.edu.br/index.php/RIMA/article/view/e-5866</t>
  </si>
  <si>
    <r>
      <rPr>
        <rFont val="Arial Narrow"/>
        <color rgb="FF222222"/>
        <sz val="10.0"/>
      </rPr>
      <t>Speckemeier, L. (2023). </t>
    </r>
    <r>
      <rPr>
        <rFont val="Arial Narrow"/>
        <i/>
        <color rgb="FF222222"/>
        <sz val="10.0"/>
      </rPr>
      <t>The behavioural determinants of corporate sustainability: towards a comprehensive model of legitimate climate change communication</t>
    </r>
    <r>
      <rPr>
        <rFont val="Arial Narrow"/>
        <color rgb="FF222222"/>
        <sz val="10.0"/>
      </rPr>
      <t> (Doctoral dissertation, UCL (University College London)).</t>
    </r>
  </si>
  <si>
    <t>https://discovery.ucl.ac.uk/id/eprint/10168439/</t>
  </si>
  <si>
    <r>
      <rPr>
        <rFont val="Arial Narrow"/>
        <color rgb="FF222222"/>
        <sz val="10.0"/>
      </rPr>
      <t>BOZMA, K., &amp; KARCIOĞLU, F. (2023). The Relationships Between Corporate Social Responsibility and Talent Management: An Analysis Through Human Resources Management. </t>
    </r>
    <r>
      <rPr>
        <rFont val="Arial Narrow"/>
        <i/>
        <color rgb="FF222222"/>
        <sz val="10.0"/>
      </rPr>
      <t>Trends in Business and Economics</t>
    </r>
    <r>
      <rPr>
        <rFont val="Arial Narrow"/>
        <color rgb="FF222222"/>
        <sz val="10.0"/>
      </rPr>
      <t>, </t>
    </r>
    <r>
      <rPr>
        <rFont val="Arial Narrow"/>
        <i/>
        <color rgb="FF222222"/>
        <sz val="10.0"/>
      </rPr>
      <t>37</t>
    </r>
    <r>
      <rPr>
        <rFont val="Arial Narrow"/>
        <color rgb="FF222222"/>
        <sz val="10.0"/>
      </rPr>
      <t>(2), 81-90.</t>
    </r>
  </si>
  <si>
    <t>https://dergipark.org.tr/en/pub/trendbusecon/issue/76754/1281475?ref=blink.digitalpress.blog</t>
  </si>
  <si>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</si>
  <si>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r>
      <rPr>
        <rFont val="Arial Narrow"/>
        <color rgb="FF222222"/>
        <sz val="10.0"/>
      </rPr>
      <t>Widhiarini, N. M. A. N., &amp; Pradiani, T. (2023). Investigating the Impact of Green Marketing on Stay Decisions: The Mediating Role of Green Consumer Behavior. </t>
    </r>
    <r>
      <rPr>
        <rFont val="Arial Narrow"/>
        <i/>
        <color rgb="FF222222"/>
        <sz val="10.0"/>
      </rPr>
      <t>International Journal of Social Science and Business</t>
    </r>
    <r>
      <rPr>
        <rFont val="Arial Narrow"/>
        <color rgb="FF222222"/>
        <sz val="10.0"/>
      </rPr>
      <t>, </t>
    </r>
    <r>
      <rPr>
        <rFont val="Arial Narrow"/>
        <i/>
        <color rgb="FF222222"/>
        <sz val="10.0"/>
      </rPr>
      <t>7</t>
    </r>
    <r>
      <rPr>
        <rFont val="Arial Narrow"/>
        <color rgb="FF222222"/>
        <sz val="10.0"/>
      </rPr>
      <t>(2), 435-447.</t>
    </r>
  </si>
  <si>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</si>
  <si>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r>
      <rPr>
        <rFont val="Arial Narrow"/>
        <color rgb="FF222222"/>
        <sz val="10.0"/>
      </rPr>
      <t>Akasreku, F., Mensah, K., Amenuvor, F. E., Adingo, S. A., &amp; Nkukpornu, A. (2023). Brand Equity, Website Quality and M-Commerce Adoption: An Extended Tam Study in the Apparel Industry. </t>
    </r>
    <r>
      <rPr>
        <rFont val="Arial Narrow"/>
        <i/>
        <color rgb="FF222222"/>
        <sz val="10.0"/>
      </rPr>
      <t>Current Journal of Applied Science and Technology</t>
    </r>
    <r>
      <rPr>
        <rFont val="Arial Narrow"/>
        <color rgb="FF222222"/>
        <sz val="10.0"/>
      </rPr>
      <t>, </t>
    </r>
    <r>
      <rPr>
        <rFont val="Arial Narrow"/>
        <i/>
        <color rgb="FF222222"/>
        <sz val="10.0"/>
      </rPr>
      <t>42</t>
    </r>
    <r>
      <rPr>
        <rFont val="Arial Narrow"/>
        <color rgb="FF222222"/>
        <sz val="10.0"/>
      </rPr>
      <t>(26), 17-37.</t>
    </r>
  </si>
  <si>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</si>
  <si>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r>
      <rPr>
        <rFont val="Arial Narrow"/>
        <color rgb="FF222222"/>
        <sz val="10.0"/>
      </rPr>
      <t>Podovac, M., Alkier, R., &amp; Milojica, V. (2023). Analysis of the impact of local resident's support and attachment to the sustainable development of rural tourism destinations. </t>
    </r>
    <r>
      <rPr>
        <rFont val="Arial Narrow"/>
        <i/>
        <color rgb="FF222222"/>
        <sz val="10.0"/>
      </rPr>
      <t>ToSEE–Tourism in Southern and Eastern Europe</t>
    </r>
    <r>
      <rPr>
        <rFont val="Arial Narrow"/>
        <color rgb="FF222222"/>
        <sz val="10.0"/>
      </rPr>
      <t>.</t>
    </r>
  </si>
  <si>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</si>
  <si>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r>
      <rPr>
        <rFont val="Arial Narrow"/>
        <color rgb="FF222222"/>
        <sz val="10.0"/>
      </rPr>
      <t>Trung, L. M., &amp; Prabhakaran, S. (2023). The Role of Sustainable Tourism Policy, Destination Management, and Tourist Perceptions towards Sustainable Tourism in Vietnam. </t>
    </r>
    <r>
      <rPr>
        <rFont val="Arial Narrow"/>
        <i/>
        <color rgb="FF222222"/>
        <sz val="10.0"/>
      </rPr>
      <t>Przestrzeń Społeczna (Social Space)</t>
    </r>
    <r>
      <rPr>
        <rFont val="Arial Narrow"/>
        <color rgb="FF222222"/>
        <sz val="10.0"/>
      </rPr>
      <t>, </t>
    </r>
    <r>
      <rPr>
        <rFont val="Arial Narrow"/>
        <i/>
        <color rgb="FF222222"/>
        <sz val="10.0"/>
      </rPr>
      <t>23</t>
    </r>
    <r>
      <rPr>
        <rFont val="Arial Narrow"/>
        <color rgb="FF222222"/>
        <sz val="10.0"/>
      </rPr>
      <t>(3), 310-334.</t>
    </r>
  </si>
  <si>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</si>
  <si>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r>
      <rPr>
        <rFont val="Arial Narrow"/>
        <color rgb="FF222222"/>
        <sz val="10.0"/>
      </rPr>
      <t>Gogonea, R. M., &amp; Zaharia, M. (2023). Agro-tourism in South-West Oltenia in the post-pandemic period. Are there trends returning?. </t>
    </r>
    <r>
      <rPr>
        <rFont val="Arial Narrow"/>
        <i/>
        <color rgb="FF222222"/>
        <sz val="10.0"/>
      </rPr>
      <t>Revista de turism-studii si cercetari in turism</t>
    </r>
    <r>
      <rPr>
        <rFont val="Arial Narrow"/>
        <color rgb="FF222222"/>
        <sz val="10.0"/>
      </rPr>
      <t>, (35).</t>
    </r>
  </si>
  <si>
    <r>
      <rPr>
        <rFont val="Arial Narrow"/>
        <color rgb="FF222222"/>
        <sz val="10.0"/>
      </rPr>
      <t>Gogonea, R. M., &amp; Zaharia, M. (2023). Agro-tourism in South-West Oltenia in the post-pandemic period. Are there trends returning?. </t>
    </r>
    <r>
      <rPr>
        <rFont val="Arial Narrow"/>
        <i/>
        <color rgb="FF222222"/>
        <sz val="10.0"/>
      </rPr>
      <t>Revista de turism-studii si cercetari in turism</t>
    </r>
    <r>
      <rPr>
        <rFont val="Arial Narrow"/>
        <color rgb="FF222222"/>
        <sz val="10.0"/>
      </rPr>
      <t>, (35).</t>
    </r>
  </si>
  <si>
    <r>
      <rPr>
        <rFont val="Arial Narrow"/>
        <color rgb="FF222222"/>
        <sz val="10.0"/>
      </rPr>
      <t>The impact of COVID-19 pandemic on residents’ support for sustainable tourism development. </t>
    </r>
    <r>
      <rPr>
        <rFont val="Arial Narrow"/>
        <i/>
        <color rgb="FF222222"/>
        <sz val="10.0"/>
      </rPr>
      <t>Sustainability</t>
    </r>
    <r>
      <rPr>
        <rFont val="Arial Narrow"/>
        <color rgb="FF222222"/>
        <sz val="10.0"/>
      </rPr>
      <t>, </t>
    </r>
    <r>
      <rPr>
        <rFont val="Arial Narrow"/>
        <i/>
        <color rgb="FF222222"/>
        <sz val="10.0"/>
      </rPr>
      <t>13</t>
    </r>
    <r>
      <rPr>
        <rFont val="Arial Narrow"/>
        <color rgb="FF222222"/>
        <sz val="10.0"/>
      </rPr>
      <t>(22), 12541.</t>
    </r>
  </si>
  <si>
    <r>
      <rPr>
        <rFont val="Arial Narrow"/>
        <color theme="1"/>
        <sz val="10.0"/>
      </rPr>
      <t xml:space="preserve">Using factor analysis in relationship marketing. </t>
    </r>
    <r>
      <rPr>
        <rFont val="Arial Narrow"/>
        <i/>
        <color theme="1"/>
        <sz val="10.0"/>
      </rPr>
      <t>Procedia Economics and Finance</t>
    </r>
    <r>
      <rPr>
        <rFont val="Arial Narrow"/>
        <color theme="1"/>
        <sz val="10.0"/>
      </rPr>
      <t xml:space="preserve"> 6, 466-475. 2013</t>
    </r>
  </si>
  <si>
    <r>
      <rPr>
        <rFont val="Arial Narrow"/>
        <color rgb="FF222222"/>
        <sz val="10.0"/>
      </rPr>
      <t>Odewole, P. O., &amp; Akinadewo, I. S. (2023). Controversy of Compliance with the Implementation of Integrated Payroll and Personnel Information System (IPPIS) among Educational Institutions in Nigeria. </t>
    </r>
    <r>
      <rPr>
        <rFont val="Arial Narrow"/>
        <i/>
        <color rgb="FF222222"/>
        <sz val="10.0"/>
      </rPr>
      <t>European Journal of Science, Innovation and Technology</t>
    </r>
    <r>
      <rPr>
        <rFont val="Arial Narrow"/>
        <color rgb="FF222222"/>
        <sz val="10.0"/>
      </rPr>
      <t>, </t>
    </r>
    <r>
      <rPr>
        <rFont val="Arial Narrow"/>
        <i/>
        <color rgb="FF222222"/>
        <sz val="10.0"/>
      </rPr>
      <t>3</t>
    </r>
    <r>
      <rPr>
        <rFont val="Arial Narrow"/>
        <color rgb="FF222222"/>
        <sz val="10.0"/>
      </rPr>
      <t>(3), 288-301.</t>
    </r>
  </si>
  <si>
    <r>
      <rPr>
        <rFont val="Arial Narrow"/>
        <color theme="1"/>
        <sz val="10.0"/>
      </rPr>
      <t xml:space="preserve">Using factor analysis in relationship marketing. </t>
    </r>
    <r>
      <rPr>
        <rFont val="Arial Narrow"/>
        <i/>
        <color theme="1"/>
        <sz val="10.0"/>
      </rPr>
      <t>Procedia Economics and Finance</t>
    </r>
    <r>
      <rPr>
        <rFont val="Arial Narrow"/>
        <color theme="1"/>
        <sz val="10.0"/>
      </rPr>
      <t xml:space="preserve"> 6, 466-475. 2013</t>
    </r>
  </si>
  <si>
    <r>
      <rPr>
        <rFont val="Arial Narrow"/>
        <color rgb="FF222222"/>
        <sz val="10.0"/>
      </rPr>
      <t>Rocha, N. T. O., &amp; Truyol, J. D. B. (2023). Identificación De Factores: Conocimiento Vial En Jóvenes De La Isla De San Andrés. </t>
    </r>
    <r>
      <rPr>
        <rFont val="Arial Narrow"/>
        <i/>
        <color rgb="FF222222"/>
        <sz val="10.0"/>
      </rPr>
      <t>LA CASA DEL MAESTRO</t>
    </r>
    <r>
      <rPr>
        <rFont val="Arial Narrow"/>
        <color rgb="FF222222"/>
        <sz val="10.0"/>
      </rPr>
      <t>, </t>
    </r>
    <r>
      <rPr>
        <rFont val="Arial Narrow"/>
        <i/>
        <color rgb="FF222222"/>
        <sz val="10.0"/>
      </rPr>
      <t>1</t>
    </r>
    <r>
      <rPr>
        <rFont val="Arial Narrow"/>
        <color rgb="FF222222"/>
        <sz val="10.0"/>
      </rPr>
      <t>(5), 261-276.</t>
    </r>
  </si>
  <si>
    <r>
      <rPr>
        <rFont val="Arial Narrow"/>
        <color rgb="FF222222"/>
        <sz val="10.0"/>
      </rPr>
      <t>Shafiq, M. A., Ziaullah, M., Kousar, T., Ali, M. A., &amp; Abbas, Q. (2023). Enhancing E-Business Success: Unraveling the Effect of Customer Engagement on Customer Citizenship Behavior and Purchase Decisions in Pakistan. </t>
    </r>
    <r>
      <rPr>
        <rFont val="Arial Narrow"/>
        <i/>
        <color rgb="FF222222"/>
        <sz val="10.0"/>
      </rPr>
      <t>Journal of Asian Development Studies</t>
    </r>
    <r>
      <rPr>
        <rFont val="Arial Narrow"/>
        <color rgb="FF222222"/>
        <sz val="10.0"/>
      </rPr>
      <t>, </t>
    </r>
    <r>
      <rPr>
        <rFont val="Arial Narrow"/>
        <i/>
        <color rgb="FF222222"/>
        <sz val="10.0"/>
      </rPr>
      <t>12</t>
    </r>
    <r>
      <rPr>
        <rFont val="Arial Narrow"/>
        <color rgb="FF222222"/>
        <sz val="10.0"/>
      </rPr>
      <t>(3), 79-96.</t>
    </r>
  </si>
  <si>
    <r>
      <rPr>
        <rFont val="Arial Narrow"/>
        <color rgb="FF222222"/>
        <sz val="10.0"/>
      </rPr>
      <t>Ashari, R. M. H., &amp; Sitorus, O. F. (2023). Pengaruh Content Marketing terhadap Customer Engagement Kopi Kenangan. </t>
    </r>
    <r>
      <rPr>
        <rFont val="Arial Narrow"/>
        <i/>
        <color rgb="FF222222"/>
        <sz val="10.0"/>
      </rPr>
      <t>Jurnal EMT KITA</t>
    </r>
    <r>
      <rPr>
        <rFont val="Arial Narrow"/>
        <color rgb="FF222222"/>
        <sz val="10.0"/>
      </rPr>
      <t>, </t>
    </r>
    <r>
      <rPr>
        <rFont val="Arial Narrow"/>
        <i/>
        <color rgb="FF222222"/>
        <sz val="10.0"/>
      </rPr>
      <t>7</t>
    </r>
    <r>
      <rPr>
        <rFont val="Arial Narrow"/>
        <color rgb="FF222222"/>
        <sz val="10.0"/>
      </rPr>
      <t>(1), 38-46.</t>
    </r>
  </si>
  <si>
    <r>
      <rPr>
        <rFont val="Arial Narrow"/>
        <color rgb="FF222222"/>
        <sz val="10.0"/>
      </rPr>
      <t>Agarwal, A., Singh, N., &amp; Kartal, H. B. (2023). Does Your Company Engage Efficiently on Social Media? Improving Performance Using DEA Model and Visualization. </t>
    </r>
    <r>
      <rPr>
        <rFont val="Arial Narrow"/>
        <i/>
        <color rgb="FF222222"/>
        <sz val="10.0"/>
      </rPr>
      <t>e-Service Journal</t>
    </r>
    <r>
      <rPr>
        <rFont val="Arial Narrow"/>
        <color rgb="FF222222"/>
        <sz val="10.0"/>
      </rPr>
      <t>, </t>
    </r>
    <r>
      <rPr>
        <rFont val="Arial Narrow"/>
        <i/>
        <color rgb="FF222222"/>
        <sz val="10.0"/>
      </rPr>
      <t>14</t>
    </r>
    <r>
      <rPr>
        <rFont val="Arial Narrow"/>
        <color rgb="FF222222"/>
        <sz val="10.0"/>
      </rPr>
      <t>(3), 36-68.</t>
    </r>
  </si>
  <si>
    <r>
      <rPr>
        <rFont val="Arial Narrow"/>
        <color rgb="FF222222"/>
        <sz val="10.0"/>
      </rPr>
      <t>Pattnaik, L., Sahoo, S. K., &amp; Sahoo, S. (2023). Loyalty of Individual Investors towards Marketable Financial Products: A Structural Logic of Customer-engagement, Mental Accounting, &amp; Attitude. </t>
    </r>
    <r>
      <rPr>
        <rFont val="Arial Narrow"/>
        <i/>
        <color rgb="FF222222"/>
        <sz val="10.0"/>
      </rPr>
      <t>Orissa Journal of Commerce</t>
    </r>
    <r>
      <rPr>
        <rFont val="Arial Narrow"/>
        <color rgb="FF222222"/>
        <sz val="10.0"/>
      </rPr>
      <t>, </t>
    </r>
    <r>
      <rPr>
        <rFont val="Arial Narrow"/>
        <i/>
        <color rgb="FF222222"/>
        <sz val="10.0"/>
      </rPr>
      <t>44</t>
    </r>
    <r>
      <rPr>
        <rFont val="Arial Narrow"/>
        <color rgb="FF222222"/>
        <sz val="10.0"/>
      </rPr>
      <t>(04), 91-105.</t>
    </r>
  </si>
  <si>
    <r>
      <rPr>
        <rFont val="Arial Narrow"/>
        <color rgb="FF222222"/>
        <sz val="10.0"/>
      </rPr>
      <t>Wirtz, B. W., &amp; Balzer, I. (2023). Social Media Marketing-A Systematic Review of Quantitative Empirical Studies. </t>
    </r>
    <r>
      <rPr>
        <rFont val="Arial Narrow"/>
        <i/>
        <color rgb="FF222222"/>
        <sz val="10.0"/>
      </rPr>
      <t>Journal of Business &amp; Management</t>
    </r>
    <r>
      <rPr>
        <rFont val="Arial Narrow"/>
        <color rgb="FF222222"/>
        <sz val="10.0"/>
      </rPr>
      <t>, </t>
    </r>
    <r>
      <rPr>
        <rFont val="Arial Narrow"/>
        <i/>
        <color rgb="FF222222"/>
        <sz val="10.0"/>
      </rPr>
      <t>29</t>
    </r>
    <r>
      <rPr>
        <rFont val="Arial Narrow"/>
        <color rgb="FF222222"/>
        <sz val="10.0"/>
      </rPr>
      <t>(1).</t>
    </r>
  </si>
  <si>
    <r>
      <rPr>
        <rFont val="Arial Narrow"/>
        <color rgb="FF222222"/>
        <sz val="10.0"/>
      </rPr>
      <t>Nursalim, A. (2023). PERUBAHAN BUDAYA PEMASARAN BATIK PASCA PPKM. </t>
    </r>
    <r>
      <rPr>
        <rFont val="Arial Narrow"/>
        <i/>
        <color rgb="FF222222"/>
        <sz val="10.0"/>
      </rPr>
      <t>Jelajah Budaya Nusantara</t>
    </r>
    <r>
      <rPr>
        <rFont val="Arial Narrow"/>
        <color rgb="FF222222"/>
        <sz val="10.0"/>
      </rPr>
      <t>, 1.</t>
    </r>
  </si>
  <si>
    <r>
      <rPr>
        <rFont val="Arial Narrow"/>
        <color rgb="FF222222"/>
        <sz val="10.0"/>
      </rPr>
      <t>Pradipta, I., &amp; Gayatri, G. (2023). Antecedent and Consequences of Customer Engagement in Social Media Content: A Study Of Beauty Product Marketplace Marketing Activities in Instagram. </t>
    </r>
    <r>
      <rPr>
        <rFont val="Arial Narrow"/>
        <i/>
        <color rgb="FF222222"/>
        <sz val="10.0"/>
      </rPr>
      <t>JRB-Jurnal Riset Bisnis</t>
    </r>
    <r>
      <rPr>
        <rFont val="Arial Narrow"/>
        <color rgb="FF222222"/>
        <sz val="10.0"/>
      </rPr>
      <t>, </t>
    </r>
    <r>
      <rPr>
        <rFont val="Arial Narrow"/>
        <i/>
        <color rgb="FF222222"/>
        <sz val="10.0"/>
      </rPr>
      <t>7</t>
    </r>
    <r>
      <rPr>
        <rFont val="Arial Narrow"/>
        <color rgb="FF222222"/>
        <sz val="10.0"/>
      </rPr>
      <t>(1), 53-61.</t>
    </r>
  </si>
  <si>
    <r>
      <rPr>
        <rFont val="Arial Narrow"/>
        <color rgb="FF222222"/>
        <sz val="10.0"/>
      </rPr>
      <t>Akbari, M., Bigdeli, M., &amp; Khamseh, A. (2023). Identifying the Comprehensive Consumer’s Post-Covid Behavioral Pattern in Meta Platform. </t>
    </r>
    <r>
      <rPr>
        <rFont val="Arial Narrow"/>
        <i/>
        <color rgb="FF222222"/>
        <sz val="10.0"/>
      </rPr>
      <t>International Journal of Web Research</t>
    </r>
    <r>
      <rPr>
        <rFont val="Arial Narrow"/>
        <color rgb="FF222222"/>
        <sz val="10.0"/>
      </rPr>
      <t>, </t>
    </r>
    <r>
      <rPr>
        <rFont val="Arial Narrow"/>
        <i/>
        <color rgb="FF222222"/>
        <sz val="10.0"/>
      </rPr>
      <t>6</t>
    </r>
    <r>
      <rPr>
        <rFont val="Arial Narrow"/>
        <color rgb="FF222222"/>
        <sz val="10.0"/>
      </rPr>
      <t>(2), 19-27.</t>
    </r>
  </si>
  <si>
    <r>
      <rPr>
        <rFont val="Arial Narrow"/>
        <color rgb="FF222222"/>
        <sz val="10.0"/>
      </rPr>
      <t>Hauer, K. B. (2023). </t>
    </r>
    <r>
      <rPr>
        <rFont val="Arial Narrow"/>
        <i/>
        <color rgb="FF222222"/>
        <sz val="10.0"/>
      </rPr>
      <t>Social Media Marketing Strategies to Increase Customer Base</t>
    </r>
    <r>
      <rPr>
        <rFont val="Arial Narrow"/>
        <color rgb="FF222222"/>
        <sz val="10.0"/>
      </rPr>
      <t> (Doctoral dissertation, Walden University).</t>
    </r>
  </si>
  <si>
    <r>
      <rPr>
        <rFont val="Arial Narrow"/>
        <color rgb="FF222222"/>
        <sz val="10.0"/>
      </rPr>
      <t>Gustano, Y. P., &amp; Rubiyanti, N. (2023). The Influence of Brand Characteristic on Customer Brand Relationship Through Consumer Engagement as Mediator. </t>
    </r>
    <r>
      <rPr>
        <rFont val="Arial Narrow"/>
        <i/>
        <color rgb="FF222222"/>
        <sz val="10.0"/>
      </rPr>
      <t>Jurnal Informatika Ekonomi Bisnis</t>
    </r>
    <r>
      <rPr>
        <rFont val="Arial Narrow"/>
        <color rgb="FF222222"/>
        <sz val="10.0"/>
      </rPr>
      <t>, 1376-1380.</t>
    </r>
  </si>
  <si>
    <r>
      <rPr>
        <rFont val="Arial Narrow"/>
        <color rgb="FF222222"/>
        <sz val="10.0"/>
      </rPr>
      <t>Mohammadi, A. A., &amp; Seetharaman, A. (2023). THE INFLUENCE OF CONTENT MARKETING, TECHNOLOGY INNOVATION AND CUSTOMER ENGAGEMENT ON SME’S: Received: 17th April 2023; Revised: 31st July 2023, 4th August 2023, 14th August 2023; Accepted: 16th August 2023. </t>
    </r>
    <r>
      <rPr>
        <rFont val="Arial Narrow"/>
        <i/>
        <color rgb="FF222222"/>
        <sz val="10.0"/>
      </rPr>
      <t>Socialis Series in Social Science</t>
    </r>
    <r>
      <rPr>
        <rFont val="Arial Narrow"/>
        <color rgb="FF222222"/>
        <sz val="10.0"/>
      </rPr>
      <t>, </t>
    </r>
    <r>
      <rPr>
        <rFont val="Arial Narrow"/>
        <i/>
        <color rgb="FF222222"/>
        <sz val="10.0"/>
      </rPr>
      <t>5</t>
    </r>
    <r>
      <rPr>
        <rFont val="Arial Narrow"/>
        <color rgb="FF222222"/>
        <sz val="10.0"/>
      </rPr>
      <t>, 17-32.</t>
    </r>
  </si>
  <si>
    <r>
      <rPr>
        <rFont val="Arial Narrow"/>
        <color rgb="FF222222"/>
        <sz val="10.0"/>
      </rPr>
      <t>Rahmawati, R. (2023). APAKAH MEDIA SOSIAL MENYELAMATKAN BISNIS F&amp;B DI ERA PANDEMI?. </t>
    </r>
    <r>
      <rPr>
        <rFont val="Arial Narrow"/>
        <i/>
        <color rgb="FF222222"/>
        <sz val="10.0"/>
      </rPr>
      <t>JURNAL DIMENSI</t>
    </r>
    <r>
      <rPr>
        <rFont val="Arial Narrow"/>
        <color rgb="FF222222"/>
        <sz val="10.0"/>
      </rPr>
      <t>, </t>
    </r>
    <r>
      <rPr>
        <rFont val="Arial Narrow"/>
        <i/>
        <color rgb="FF222222"/>
        <sz val="10.0"/>
      </rPr>
      <t>12</t>
    </r>
    <r>
      <rPr>
        <rFont val="Arial Narrow"/>
        <color rgb="FF222222"/>
        <sz val="10.0"/>
      </rPr>
      <t>(1), 230-256.</t>
    </r>
  </si>
  <si>
    <r>
      <rPr>
        <rFont val="Arial Narrow"/>
        <color rgb="FF222222"/>
        <sz val="10.0"/>
      </rPr>
      <t>Pramana, D. R. (2023). </t>
    </r>
    <r>
      <rPr>
        <rFont val="Arial Narrow"/>
        <i/>
        <color rgb="FF222222"/>
        <sz val="10.0"/>
      </rPr>
      <t>PENGARUH MOTIVASI KONSUMEN DAN PERSEPSI KETERTARIKAN KONTEN PADA TINGKAT KETERIKATAN KONSUMEN DENGAN MEREK DI INSTAGRAM@ Lifebuoy. id</t>
    </r>
    <r>
      <rPr>
        <rFont val="Arial Narrow"/>
        <color rgb="FF222222"/>
        <sz val="10.0"/>
      </rPr>
      <t> (Doctoral dissertation, FAKULTAS ILMU SOSIAL DAN ILMU POLITIK).</t>
    </r>
  </si>
  <si>
    <r>
      <rPr>
        <rFont val="Arial Narrow"/>
        <color rgb="FF222222"/>
        <sz val="10.0"/>
      </rPr>
      <t>Ashoer, M., Karim, K., Syahnur, M. H., &amp; Ating, R. (2023). Reinvestigating millennial shopping behavior on the sharing economy platform: The moderating role of COVID-19 awareness level. </t>
    </r>
    <r>
      <rPr>
        <rFont val="Arial Narrow"/>
        <i/>
        <color rgb="FF222222"/>
        <sz val="10.0"/>
      </rPr>
      <t>Diponegoro International Journal of Business</t>
    </r>
    <r>
      <rPr>
        <rFont val="Arial Narrow"/>
        <color rgb="FF222222"/>
        <sz val="10.0"/>
      </rPr>
      <t>, </t>
    </r>
    <r>
      <rPr>
        <rFont val="Arial Narrow"/>
        <i/>
        <color rgb="FF222222"/>
        <sz val="10.0"/>
      </rPr>
      <t>6</t>
    </r>
    <r>
      <rPr>
        <rFont val="Arial Narrow"/>
        <color rgb="FF222222"/>
        <sz val="10.0"/>
      </rPr>
      <t>(2), 64-76.</t>
    </r>
  </si>
  <si>
    <r>
      <rPr>
        <rFont val="Arial Narrow"/>
        <color rgb="FF222222"/>
        <sz val="10.0"/>
      </rPr>
      <t>Akasreku, F., Mensah, K., Amenuvor, F. E., Adingo, S. A., &amp; Nkukpornu, A. (2023). Brand Equity, Website Quality and M-Commerce Adoption: An Extended Tam Study in the Apparel Industry. </t>
    </r>
    <r>
      <rPr>
        <rFont val="Arial Narrow"/>
        <i/>
        <color rgb="FF222222"/>
        <sz val="10.0"/>
      </rPr>
      <t>Current Journal of Applied Science and Technology</t>
    </r>
    <r>
      <rPr>
        <rFont val="Arial Narrow"/>
        <color rgb="FF222222"/>
        <sz val="10.0"/>
      </rPr>
      <t>, </t>
    </r>
    <r>
      <rPr>
        <rFont val="Arial Narrow"/>
        <i/>
        <color rgb="FF222222"/>
        <sz val="10.0"/>
      </rPr>
      <t>42</t>
    </r>
    <r>
      <rPr>
        <rFont val="Arial Narrow"/>
        <color rgb="FF222222"/>
        <sz val="10.0"/>
      </rPr>
      <t>(26), 17-37.</t>
    </r>
  </si>
  <si>
    <t>ALDIANSYAH, M. F. (2023). Analisis Niat Perilaku Konsumen Batik UMKM Di Yogyakarta Dalam Menggunakan Social Commerce: Pengembangan Model UTAUT 2. Doctoral dissertation</t>
  </si>
  <si>
    <r>
      <rPr>
        <rFont val="Arial Narrow"/>
        <color rgb="FF222222"/>
        <sz val="10.0"/>
      </rPr>
      <t>Irshad, M. Z., &amp; Tariq, A. (2023). Use of Mobile Banking Apps in Pakistan: Extending UTAUT2 Framework with Trust and Innovativeness. </t>
    </r>
    <r>
      <rPr>
        <rFont val="Arial Narrow"/>
        <i/>
        <color rgb="FF222222"/>
        <sz val="10.0"/>
      </rPr>
      <t>Journal of Development and Social Sciences</t>
    </r>
    <r>
      <rPr>
        <rFont val="Arial Narrow"/>
        <color rgb="FF222222"/>
        <sz val="10.0"/>
      </rPr>
      <t>, </t>
    </r>
    <r>
      <rPr>
        <rFont val="Arial Narrow"/>
        <i/>
        <color rgb="FF222222"/>
        <sz val="10.0"/>
      </rPr>
      <t>4</t>
    </r>
    <r>
      <rPr>
        <rFont val="Arial Narrow"/>
        <color rgb="FF222222"/>
        <sz val="10.0"/>
      </rPr>
      <t>(4), 539-553.</t>
    </r>
  </si>
  <si>
    <r>
      <rPr>
        <rFont val="Arial Narrow"/>
        <color rgb="FF222222"/>
        <sz val="10.0"/>
      </rPr>
      <t>Akwa-Mensah, H. (2023). </t>
    </r>
    <r>
      <rPr>
        <rFont val="Arial Narrow"/>
        <i/>
        <color rgb="FF222222"/>
        <sz val="10.0"/>
      </rPr>
      <t>Examining the Sustained Adoption of Omnichannel Shopping Beyond the COVID-19 Pandemic</t>
    </r>
    <r>
      <rPr>
        <rFont val="Arial Narrow"/>
        <color rgb="FF222222"/>
        <sz val="10.0"/>
      </rPr>
      <t> (Doctoral dissertation, Franklin University).</t>
    </r>
  </si>
  <si>
    <r>
      <rPr>
        <rFont val="Arial Narrow"/>
        <color rgb="FF222222"/>
        <sz val="10.0"/>
      </rPr>
      <t>Istiqomah, N. H. (2023). Transformasi Pemasaran Tradisional ke e-Marketing: Tinjauan Literatur tentang Dampak Penggunaan Teknologi Digital terhadap Daya Saing Pemasaran Bisnis. </t>
    </r>
    <r>
      <rPr>
        <rFont val="Arial Narrow"/>
        <i/>
        <color rgb="FF222222"/>
        <sz val="10.0"/>
      </rPr>
      <t>Jurnal Ekonomi Syariah Darussalam</t>
    </r>
    <r>
      <rPr>
        <rFont val="Arial Narrow"/>
        <color rgb="FF222222"/>
        <sz val="10.0"/>
      </rPr>
      <t>, </t>
    </r>
    <r>
      <rPr>
        <rFont val="Arial Narrow"/>
        <i/>
        <color rgb="FF222222"/>
        <sz val="10.0"/>
      </rPr>
      <t>4</t>
    </r>
    <r>
      <rPr>
        <rFont val="Arial Narrow"/>
        <color rgb="FF222222"/>
        <sz val="10.0"/>
      </rPr>
      <t>(2), 72-87.</t>
    </r>
  </si>
  <si>
    <r>
      <rPr>
        <rFont val="Arial Narrow"/>
        <color rgb="FF222222"/>
        <sz val="10.0"/>
      </rPr>
      <t>Magno, D. E., &amp; Edu, T. (2023). The influence of social media on contemporary consumer behavior: Part I, Introduction and Literature Review. </t>
    </r>
    <r>
      <rPr>
        <rFont val="Arial Narrow"/>
        <i/>
        <color rgb="FF222222"/>
        <sz val="10.0"/>
      </rPr>
      <t>Holistic Marketing Management Journal</t>
    </r>
    <r>
      <rPr>
        <rFont val="Arial Narrow"/>
        <color rgb="FF222222"/>
        <sz val="10.0"/>
      </rPr>
      <t>, </t>
    </r>
    <r>
      <rPr>
        <rFont val="Arial Narrow"/>
        <i/>
        <color rgb="FF222222"/>
        <sz val="10.0"/>
      </rPr>
      <t>13</t>
    </r>
    <r>
      <rPr>
        <rFont val="Arial Narrow"/>
        <color rgb="FF222222"/>
        <sz val="10.0"/>
      </rPr>
      <t>(3), 11-36.</t>
    </r>
  </si>
  <si>
    <r>
      <rPr>
        <rFont val="Arial Narrow"/>
        <color rgb="FF222222"/>
        <sz val="10.0"/>
      </rPr>
      <t>Lita, R. P. (2023). Mediating role of consumer trust in local food restaurants on the relationship between social media marketing and consumer purchase intention in Indonesia. </t>
    </r>
    <r>
      <rPr>
        <rFont val="Arial Narrow"/>
        <i/>
        <color rgb="FF222222"/>
        <sz val="10.0"/>
      </rPr>
      <t>Jurnal Manajemen dan Pemasaran Jasa</t>
    </r>
    <r>
      <rPr>
        <rFont val="Arial Narrow"/>
        <color rgb="FF222222"/>
        <sz val="10.0"/>
      </rPr>
      <t>, </t>
    </r>
    <r>
      <rPr>
        <rFont val="Arial Narrow"/>
        <i/>
        <color rgb="FF222222"/>
        <sz val="10.0"/>
      </rPr>
      <t>16</t>
    </r>
    <r>
      <rPr>
        <rFont val="Arial Narrow"/>
        <color rgb="FF222222"/>
        <sz val="10.0"/>
      </rPr>
      <t>(1), 13-28.</t>
    </r>
  </si>
  <si>
    <r>
      <rPr>
        <rFont val="Arial Narrow"/>
        <color rgb="FF222222"/>
        <sz val="10.0"/>
      </rPr>
      <t>Nurcahyani, D. N., &amp; Ishak, A. (2023). Social media marketing influence on the purchase interest of MS Glow Care Product. </t>
    </r>
    <r>
      <rPr>
        <rFont val="Arial Narrow"/>
        <i/>
        <color rgb="FF222222"/>
        <sz val="10.0"/>
      </rPr>
      <t>International Journal of Research in Business and Social Science (2147-4478)</t>
    </r>
    <r>
      <rPr>
        <rFont val="Arial Narrow"/>
        <color rgb="FF222222"/>
        <sz val="10.0"/>
      </rPr>
      <t>, </t>
    </r>
    <r>
      <rPr>
        <rFont val="Arial Narrow"/>
        <i/>
        <color rgb="FF222222"/>
        <sz val="10.0"/>
      </rPr>
      <t>12</t>
    </r>
    <r>
      <rPr>
        <rFont val="Arial Narrow"/>
        <color rgb="FF222222"/>
        <sz val="10.0"/>
      </rPr>
      <t>(4), 106-114.</t>
    </r>
  </si>
  <si>
    <r>
      <rPr>
        <rFont val="Arial Narrow"/>
        <color rgb="FF222222"/>
        <sz val="10.0"/>
      </rPr>
      <t>Matić Šošić, M., &amp; Vojvodić, K. (2023, May). THE INFLUENCE OF PURCHASE ATTITUDES AND REVIEWS ON USERS’PURCHASE INTENTIONS IN SOCIAL MEDIA SETTINGS. In </t>
    </r>
    <r>
      <rPr>
        <rFont val="Arial Narrow"/>
        <i/>
        <color rgb="FF222222"/>
        <sz val="10.0"/>
      </rPr>
      <t>DIEM: Dubrovnik International Economic Meeting</t>
    </r>
    <r>
      <rPr>
        <rFont val="Arial Narrow"/>
        <color rgb="FF222222"/>
        <sz val="10.0"/>
      </rPr>
      <t> (Vol. 8, No. 1, pp. 72-82). Sveučilište u Dubrovniku.</t>
    </r>
  </si>
  <si>
    <r>
      <rPr>
        <rFont val="Arial Narrow"/>
        <color rgb="FF222222"/>
        <sz val="10.0"/>
      </rPr>
      <t>Gull, U., Iqbal, A., &amp; Idrees, U. (2023). Lack of Communication Ethics and Social Responsibility over Social Media. </t>
    </r>
    <r>
      <rPr>
        <rFont val="Arial Narrow"/>
        <i/>
        <color rgb="FF222222"/>
        <sz val="10.0"/>
      </rPr>
      <t>Online Media and Society</t>
    </r>
    <r>
      <rPr>
        <rFont val="Arial Narrow"/>
        <color rgb="FF222222"/>
        <sz val="10.0"/>
      </rPr>
      <t>, </t>
    </r>
    <r>
      <rPr>
        <rFont val="Arial Narrow"/>
        <i/>
        <color rgb="FF222222"/>
        <sz val="10.0"/>
      </rPr>
      <t>4</t>
    </r>
    <r>
      <rPr>
        <rFont val="Arial Narrow"/>
        <color rgb="FF222222"/>
        <sz val="10.0"/>
      </rPr>
      <t>(4), 15-31.</t>
    </r>
  </si>
  <si>
    <r>
      <rPr>
        <rFont val="Arial Narrow"/>
        <color rgb="FF222222"/>
        <sz val="10.0"/>
      </rPr>
      <t>Yuliarmi, Ni Nyoman, Ni Putu Martini Dewi, and Made Ika Prastyadewi. "E-Commerce Implementation in SMIs To Support Denpasar as a Local Culture-Based Smart City In Bali Province." </t>
    </r>
    <r>
      <rPr>
        <rFont val="Arial Narrow"/>
        <i/>
        <color rgb="FF222222"/>
        <sz val="10.0"/>
      </rPr>
      <t>Asian Journal of Management, Entrepreneurship and Social Science</t>
    </r>
    <r>
      <rPr>
        <rFont val="Arial Narrow"/>
        <color rgb="FF222222"/>
        <sz val="10.0"/>
      </rPr>
      <t> 3.03 (2023): 434-454.</t>
    </r>
  </si>
  <si>
    <r>
      <rPr>
        <rFont val="Arial Narrow"/>
        <color rgb="FF222222"/>
        <sz val="10.0"/>
      </rPr>
      <t>Özkan, T., &amp; Ulukan, İ. (2023). Çevrimiçi Müşteri Yorumları ve Değerlendirme Puanlarının Tüketici Davranışlarına Etkisi: Z Kuşağı Üzerine Bir Araştırma. </t>
    </r>
    <r>
      <rPr>
        <rFont val="Arial Narrow"/>
        <i/>
        <color rgb="FF222222"/>
        <sz val="10.0"/>
      </rPr>
      <t>İşletme Araştırmaları Dergisi</t>
    </r>
    <r>
      <rPr>
        <rFont val="Arial Narrow"/>
        <color rgb="FF222222"/>
        <sz val="10.0"/>
      </rPr>
      <t>, </t>
    </r>
    <r>
      <rPr>
        <rFont val="Arial Narrow"/>
        <i/>
        <color rgb="FF222222"/>
        <sz val="10.0"/>
      </rPr>
      <t>15</t>
    </r>
    <r>
      <rPr>
        <rFont val="Arial Narrow"/>
        <color rgb="FF222222"/>
        <sz val="10.0"/>
      </rPr>
      <t>(4), 2667-2677.</t>
    </r>
  </si>
  <si>
    <r>
      <rPr>
        <rFont val="Arial Narrow"/>
        <color rgb="FF222222"/>
        <sz val="10.0"/>
      </rPr>
      <t>Istiqomah, N. H. (2023). Penggunaan Media Sosial dalam Pemasaran Ekonomi Syariah: Analisis Tentang Studi Literatur tentang Tren dan Dampaknya. </t>
    </r>
    <r>
      <rPr>
        <rFont val="Arial Narrow"/>
        <i/>
        <color rgb="FF222222"/>
        <sz val="10.0"/>
      </rPr>
      <t>Bertuah Jurnal Syariah dan Ekonomi Islam</t>
    </r>
    <r>
      <rPr>
        <rFont val="Arial Narrow"/>
        <color rgb="FF222222"/>
        <sz val="10.0"/>
      </rPr>
      <t>, </t>
    </r>
    <r>
      <rPr>
        <rFont val="Arial Narrow"/>
        <i/>
        <color rgb="FF222222"/>
        <sz val="10.0"/>
      </rPr>
      <t>4</t>
    </r>
    <r>
      <rPr>
        <rFont val="Arial Narrow"/>
        <color rgb="FF222222"/>
        <sz val="10.0"/>
      </rPr>
      <t>(1), 77-92.</t>
    </r>
  </si>
  <si>
    <r>
      <rPr>
        <rFont val="Arial Narrow"/>
        <color rgb="FF222222"/>
        <sz val="10.0"/>
      </rPr>
      <t>Brito, M. G. D. (2023). </t>
    </r>
    <r>
      <rPr>
        <rFont val="Arial Narrow"/>
        <i/>
        <color rgb="FF222222"/>
        <sz val="10.0"/>
      </rPr>
      <t>O impacto da publicidade digital na intenção de compra online dos internautas portugueses</t>
    </r>
    <r>
      <rPr>
        <rFont val="Arial Narrow"/>
        <color rgb="FF222222"/>
        <sz val="10.0"/>
      </rPr>
      <t> (Doctoral dissertation).</t>
    </r>
  </si>
  <si>
    <r>
      <rPr>
        <rFont val="Arial Narrow"/>
        <color rgb="FF222222"/>
        <sz val="10.0"/>
      </rPr>
      <t>Wulandari, E., &amp; Altin, D. (2023). 488 Pengaruh Electronic Word Of Mouth (E-Wom) Dan Viral Marketing Terhadap Minat Beli Konsumen Pawon Steak Pangkalpinang. </t>
    </r>
    <r>
      <rPr>
        <rFont val="Arial Narrow"/>
        <i/>
        <color rgb="FF222222"/>
        <sz val="10.0"/>
      </rPr>
      <t>Cebong Journal</t>
    </r>
    <r>
      <rPr>
        <rFont val="Arial Narrow"/>
        <color rgb="FF222222"/>
        <sz val="10.0"/>
      </rPr>
      <t>, </t>
    </r>
    <r>
      <rPr>
        <rFont val="Arial Narrow"/>
        <i/>
        <color rgb="FF222222"/>
        <sz val="10.0"/>
      </rPr>
      <t>3</t>
    </r>
    <r>
      <rPr>
        <rFont val="Arial Narrow"/>
        <color rgb="FF222222"/>
        <sz val="10.0"/>
      </rPr>
      <t>(1), 1-13.</t>
    </r>
  </si>
  <si>
    <r>
      <rPr>
        <rFont val="Arial Narrow"/>
        <color rgb="FF222222"/>
        <sz val="10.0"/>
      </rPr>
      <t>AMANO, H. A. (2023). </t>
    </r>
    <r>
      <rPr>
        <rFont val="Arial Narrow"/>
        <i/>
        <color rgb="FF222222"/>
        <sz val="10.0"/>
      </rPr>
      <t>INSTITUTE OF DISTANCE LEARNING</t>
    </r>
    <r>
      <rPr>
        <rFont val="Arial Narrow"/>
        <color rgb="FF222222"/>
        <sz val="10.0"/>
      </rPr>
      <t> (Doctoral dissertation, INSTITUTE OF DISTANCE LEARNING THE EFFECT OF SOCIAL MEDIA MARKETING ON INDIGENOUS TEXTILES (KENTE AND TIE AND DYE) IN KUMASI BY HELENA ADOMAKO AMANO A THESIS SUBMITTED TO THE DEPARTMENT OF MARKETING AND CORPORATE STRATEGY, KWAME NKRUMAH UNIVERSITY OF SCIENCE AND TECHNOLOGY, KUMASI).</t>
    </r>
  </si>
  <si>
    <r>
      <rPr>
        <rFont val="Arial Narrow"/>
        <color rgb="FF222222"/>
        <sz val="10.0"/>
      </rPr>
      <t>Magno, D. E., &amp; Edu, T. (2023). The influence of social media on contemporary consumer behavior: Part II, Research Methodology. </t>
    </r>
    <r>
      <rPr>
        <rFont val="Arial Narrow"/>
        <i/>
        <color rgb="FF222222"/>
        <sz val="10.0"/>
      </rPr>
      <t>Holistic Marketing Management Journal</t>
    </r>
    <r>
      <rPr>
        <rFont val="Arial Narrow"/>
        <color rgb="FF222222"/>
        <sz val="10.0"/>
      </rPr>
      <t>, </t>
    </r>
    <r>
      <rPr>
        <rFont val="Arial Narrow"/>
        <i/>
        <color rgb="FF222222"/>
        <sz val="10.0"/>
      </rPr>
      <t>13</t>
    </r>
    <r>
      <rPr>
        <rFont val="Arial Narrow"/>
        <color rgb="FF222222"/>
        <sz val="10.0"/>
      </rPr>
      <t>(4), 09-13.</t>
    </r>
  </si>
  <si>
    <r>
      <rPr>
        <rFont val="Arial Narrow"/>
        <color rgb="FF222222"/>
        <sz val="10.0"/>
      </rPr>
      <t>Țîmbalari, C. (2023). </t>
    </r>
    <r>
      <rPr>
        <rFont val="Arial Narrow"/>
        <i/>
        <color rgb="FF222222"/>
        <sz val="10.0"/>
      </rPr>
      <t>Impactul culturii asupra competitivității–Abordare managerială multinivel</t>
    </r>
    <r>
      <rPr>
        <rFont val="Arial Narrow"/>
        <color rgb="FF222222"/>
        <sz val="10.0"/>
      </rPr>
      <t> (Doctoral dissertation).</t>
    </r>
  </si>
  <si>
    <r>
      <rPr>
        <rFont val="Arial Narrow"/>
        <color rgb="FF222222"/>
        <sz val="10.0"/>
      </rPr>
      <t>Ismayilzada, K. (2023). </t>
    </r>
    <r>
      <rPr>
        <rFont val="Arial Narrow"/>
        <i/>
        <color rgb="FF222222"/>
        <sz val="10.0"/>
      </rPr>
      <t>The impact of social media content and user engagement on consumers' trust and purchase intention</t>
    </r>
    <r>
      <rPr>
        <rFont val="Arial Narrow"/>
        <color rgb="FF222222"/>
        <sz val="10.0"/>
      </rPr>
      <t> (Doctoral dissertation, Vilniaus universitetas.).</t>
    </r>
  </si>
  <si>
    <t>https://epublications.vu.lt/object/elaba:192823775/</t>
  </si>
  <si>
    <r>
      <rPr>
        <rFont val="Arial Narrow"/>
        <color rgb="FF222222"/>
        <sz val="10.0"/>
      </rPr>
      <t>Sajedifar, A. A., &amp; Dehdashti Shahrokh, Z. (2023). Developing a model for customer brand engagement on social media in the banking industry. </t>
    </r>
    <r>
      <rPr>
        <rFont val="Arial Narrow"/>
        <i/>
        <color rgb="FF222222"/>
        <sz val="10.0"/>
      </rPr>
      <t>Journal of Business Administration Researches</t>
    </r>
    <r>
      <rPr>
        <rFont val="Arial Narrow"/>
        <color rgb="FF222222"/>
        <sz val="10.0"/>
      </rPr>
      <t>, </t>
    </r>
    <r>
      <rPr>
        <rFont val="Arial Narrow"/>
        <i/>
        <color rgb="FF222222"/>
        <sz val="10.0"/>
      </rPr>
      <t>14</t>
    </r>
    <r>
      <rPr>
        <rFont val="Arial Narrow"/>
        <color rgb="FF222222"/>
        <sz val="10.0"/>
      </rPr>
      <t>(30), 1-28.</t>
    </r>
  </si>
  <si>
    <r>
      <rPr>
        <rFont val="Arial Narrow"/>
        <color rgb="FF222222"/>
        <sz val="10.0"/>
      </rPr>
      <t>Caesarina, A., Alfina, A., Wardhana, A. N., &amp; Sari, L. R. (2023). Conquering fear and embracing joy in shaping marketing strategy. </t>
    </r>
    <r>
      <rPr>
        <rFont val="Arial Narrow"/>
        <i/>
        <color rgb="FF222222"/>
        <sz val="10.0"/>
      </rPr>
      <t>Journal of Innovation in Business and Economics</t>
    </r>
    <r>
      <rPr>
        <rFont val="Arial Narrow"/>
        <color rgb="FF222222"/>
        <sz val="10.0"/>
      </rPr>
      <t>, </t>
    </r>
    <r>
      <rPr>
        <rFont val="Arial Narrow"/>
        <i/>
        <color rgb="FF222222"/>
        <sz val="10.0"/>
      </rPr>
      <t>7</t>
    </r>
    <r>
      <rPr>
        <rFont val="Arial Narrow"/>
        <color rgb="FF222222"/>
        <sz val="10.0"/>
      </rPr>
      <t>(02), 101-114.</t>
    </r>
  </si>
  <si>
    <r>
      <rPr>
        <rFont val="Arial Narrow"/>
        <color rgb="FF222222"/>
        <sz val="10.0"/>
      </rPr>
      <t>Qadir, V. M. S., Sadiq, D. S., &amp; Naqshbandi, F. M. F. (2023). دور ق&amp;وات ال+ سویق الهجینة في تحسين ا 7ٔداء العالي: دراسة اس? تطلاعیة 7ٓراء عینة من العاملين Hدد من ف&amp;ادق الخمسة وا 7ٔربعة نجوم في مدیPتي Rٔربیل ودهوك/Rٔقليم Xوردس? تان–العراق. </t>
    </r>
    <r>
      <rPr>
        <rFont val="Arial Narrow"/>
        <i/>
        <color rgb="FF222222"/>
        <sz val="10.0"/>
      </rPr>
      <t>Academic Journal of Nawroz University</t>
    </r>
    <r>
      <rPr>
        <rFont val="Arial Narrow"/>
        <color rgb="FF222222"/>
        <sz val="10.0"/>
      </rPr>
      <t>, </t>
    </r>
    <r>
      <rPr>
        <rFont val="Arial Narrow"/>
        <i/>
        <color rgb="FF222222"/>
        <sz val="10.0"/>
      </rPr>
      <t>12</t>
    </r>
    <r>
      <rPr>
        <rFont val="Arial Narrow"/>
        <color rgb="FF222222"/>
        <sz val="10.0"/>
      </rPr>
      <t>(4), 434-447.‎</t>
    </r>
  </si>
  <si>
    <r>
      <rPr>
        <rFont val="Arial Narrow"/>
        <color rgb="FF222222"/>
        <sz val="10.0"/>
      </rPr>
      <t>Rehaan, U. M., &amp; Sindhura, K. (2023). Impact of Consumer's Attitude and Perception on Online Purchasing Behavior. </t>
    </r>
    <r>
      <rPr>
        <rFont val="Arial Narrow"/>
        <i/>
        <color rgb="FF222222"/>
        <sz val="10.0"/>
      </rPr>
      <t>Journal of Social Welfare and Management/Volume</t>
    </r>
    <r>
      <rPr>
        <rFont val="Arial Narrow"/>
        <color rgb="FF222222"/>
        <sz val="10.0"/>
      </rPr>
      <t>, </t>
    </r>
    <r>
      <rPr>
        <rFont val="Arial Narrow"/>
        <i/>
        <color rgb="FF222222"/>
        <sz val="10.0"/>
      </rPr>
      <t>15</t>
    </r>
    <r>
      <rPr>
        <rFont val="Arial Narrow"/>
        <color rgb="FF222222"/>
        <sz val="10.0"/>
      </rPr>
      <t>(3 Part II).</t>
    </r>
  </si>
  <si>
    <r>
      <rPr>
        <rFont val="Arial Narrow"/>
        <color rgb="FF222222"/>
        <sz val="10.0"/>
      </rPr>
      <t>Perello, M. (2023). K-POP IDOLS AND MARKETING: A SUCCESS STORY. ANALYSING THE EFFECTIVE PARTNERSHIPS OF BTS TOGETHER WITH KOREAN AND GLOBAL BRANDS. </t>
    </r>
    <r>
      <rPr>
        <rFont val="Arial Narrow"/>
        <i/>
        <color rgb="FF222222"/>
        <sz val="10.0"/>
      </rPr>
      <t>Sentience</t>
    </r>
    <r>
      <rPr>
        <rFont val="Arial Narrow"/>
        <color rgb="FF222222"/>
        <sz val="10.0"/>
      </rPr>
      <t>, </t>
    </r>
    <r>
      <rPr>
        <rFont val="Arial Narrow"/>
        <i/>
        <color rgb="FF222222"/>
        <sz val="10.0"/>
      </rPr>
      <t>11</t>
    </r>
    <r>
      <rPr>
        <rFont val="Arial Narrow"/>
        <color rgb="FF222222"/>
        <sz val="10.0"/>
      </rPr>
      <t>, 42.</t>
    </r>
  </si>
  <si>
    <r>
      <rPr>
        <rFont val="Arial Narrow"/>
        <color rgb="FF222222"/>
        <sz val="10.0"/>
      </rPr>
      <t>Nurcahyani, D. N. (2023). </t>
    </r>
    <r>
      <rPr>
        <rFont val="Arial Narrow"/>
        <i/>
        <color rgb="FF222222"/>
        <sz val="10.0"/>
      </rPr>
      <t>" Pengaruh Pemasaran Media Sosial Terhadap Niat Beli” dalam Kasus Produk Skincare Ms Glow</t>
    </r>
    <r>
      <rPr>
        <rFont val="Arial Narrow"/>
        <color rgb="FF222222"/>
        <sz val="10.0"/>
      </rPr>
      <t> (Doctoral dissertation, Universitas Islam Indonesia).</t>
    </r>
  </si>
  <si>
    <r>
      <rPr>
        <rFont val="Arial Narrow"/>
        <color rgb="FF222222"/>
        <sz val="10.0"/>
      </rPr>
      <t>Li, H. (2023). Consumer Behavior Analysis from Bigdata Insights: Evidence from YouTube, Douyin and Bilibili. </t>
    </r>
    <r>
      <rPr>
        <rFont val="Arial Narrow"/>
        <i/>
        <color rgb="FF222222"/>
        <sz val="10.0"/>
      </rPr>
      <t>Highlights in Business, Economics and Management</t>
    </r>
    <r>
      <rPr>
        <rFont val="Arial Narrow"/>
        <color rgb="FF222222"/>
        <sz val="10.0"/>
      </rPr>
      <t>, </t>
    </r>
    <r>
      <rPr>
        <rFont val="Arial Narrow"/>
        <i/>
        <color rgb="FF222222"/>
        <sz val="10.0"/>
      </rPr>
      <t>7</t>
    </r>
    <r>
      <rPr>
        <rFont val="Arial Narrow"/>
        <color rgb="FF222222"/>
        <sz val="10.0"/>
      </rPr>
      <t>, 71-78.</t>
    </r>
  </si>
  <si>
    <r>
      <rPr>
        <rFont val="Arial Narrow"/>
        <color rgb="FF222222"/>
        <sz val="10.0"/>
      </rPr>
      <t>De Rose, V. J. L. (2023). A Study on the Consumer Attitude towards Social Media Advertisements A Study on the Consumer Attitude towards Social Media Advertisements. </t>
    </r>
    <r>
      <rPr>
        <rFont val="Arial Narrow"/>
        <i/>
        <color rgb="FF222222"/>
        <sz val="10.0"/>
      </rPr>
      <t>Res Militaris</t>
    </r>
    <r>
      <rPr>
        <rFont val="Arial Narrow"/>
        <color rgb="FF222222"/>
        <sz val="10.0"/>
      </rPr>
      <t>, </t>
    </r>
    <r>
      <rPr>
        <rFont val="Arial Narrow"/>
        <i/>
        <color rgb="FF222222"/>
        <sz val="10.0"/>
      </rPr>
      <t>13</t>
    </r>
    <r>
      <rPr>
        <rFont val="Arial Narrow"/>
        <color rgb="FF222222"/>
        <sz val="10.0"/>
      </rPr>
      <t>(3), 2412-2422.</t>
    </r>
  </si>
  <si>
    <t>ABDULLA, S. A. THE PROGRESSION OF ELECTRONIC MARKETING IN INDIA DURING COVID 19 PANDEMIC. Journal of Interdisciplinary Cycle Research.</t>
  </si>
  <si>
    <t>https://www.academia.edu/download/103521743/83-JICR-NOVEMBER-6475.pdf</t>
  </si>
  <si>
    <r>
      <rPr>
        <rFont val="Arial Narrow"/>
        <color rgb="FF222222"/>
        <sz val="10.0"/>
      </rPr>
      <t>Jurović, P. (2023). </t>
    </r>
    <r>
      <rPr>
        <rFont val="Arial Narrow"/>
        <i/>
        <color rgb="FF222222"/>
        <sz val="10.0"/>
      </rPr>
      <t>Uloga društvenih mreža u procesu odabira turističkog smještaja kod pripadnika generacija X, Y i Z</t>
    </r>
    <r>
      <rPr>
        <rFont val="Arial Narrow"/>
        <color rgb="FF222222"/>
        <sz val="10.0"/>
      </rPr>
      <t> (Doctoral dissertation, University of Zagreb. Faculty of Economics and Business. Department of Marketing).</t>
    </r>
  </si>
  <si>
    <r>
      <rPr>
        <rFont val="Arial Narrow"/>
        <color rgb="FF222222"/>
        <sz val="10.0"/>
      </rPr>
      <t>Fauziah, N., &amp; Batubara, C. (2023). Strategi Penggunaan Promosi Media Sosial dan Korelasinya dengan Daya Beli Konsumen Secara Berkelanjutan. </t>
    </r>
    <r>
      <rPr>
        <rFont val="Arial Narrow"/>
        <i/>
        <color rgb="FF222222"/>
        <sz val="10.0"/>
      </rPr>
      <t>JIKEM: Jurnal Ilmu Komputer, Ekonomi dan Manajemen</t>
    </r>
    <r>
      <rPr>
        <rFont val="Arial Narrow"/>
        <color rgb="FF222222"/>
        <sz val="10.0"/>
      </rPr>
      <t>, </t>
    </r>
    <r>
      <rPr>
        <rFont val="Arial Narrow"/>
        <i/>
        <color rgb="FF222222"/>
        <sz val="10.0"/>
      </rPr>
      <t>3</t>
    </r>
    <r>
      <rPr>
        <rFont val="Arial Narrow"/>
        <color rgb="FF222222"/>
        <sz val="10.0"/>
      </rPr>
      <t>(2), 3559-3570.</t>
    </r>
  </si>
  <si>
    <t>Lawal, O. A., &amp; Binuyo, G. O. Digital marketing and its effect on consumer behaviour: A case study of the Nigerian telecoms. International Journal of Communication and Information Technology 2022; 3(1): 41-47</t>
  </si>
  <si>
    <t>https://www.computersciencejournals.com/ijcit/article/45/3-1-7-991.pdf</t>
  </si>
  <si>
    <r>
      <rPr>
        <rFont val="Arial Narrow"/>
        <color rgb="FF222222"/>
        <sz val="10.0"/>
      </rPr>
      <t>Antunes, D. J. D. N. (2023). </t>
    </r>
    <r>
      <rPr>
        <rFont val="Arial Narrow"/>
        <i/>
        <color rgb="FF222222"/>
        <sz val="10.0"/>
      </rPr>
      <t>Avaliação do impacto da presença digital na relação com o consumidor. Estudos de caso: Zambeze Restaurante &amp; Rooftop Bar, Amazónia e Rodízio do Gelo</t>
    </r>
    <r>
      <rPr>
        <rFont val="Arial Narrow"/>
        <color rgb="FF222222"/>
        <sz val="10.0"/>
      </rPr>
      <t> (Doctoral dissertation).</t>
    </r>
  </si>
  <si>
    <r>
      <rPr>
        <rFont val="Arial Narrow"/>
        <color rgb="FF222222"/>
        <sz val="10.0"/>
      </rPr>
      <t>Stankevičiūtė, Ž. (2023). </t>
    </r>
    <r>
      <rPr>
        <rFont val="Arial Narrow"/>
        <i/>
        <color rgb="FF222222"/>
        <sz val="10.0"/>
      </rPr>
      <t>Per televiziją transliuojamos vaistų reklamos atitikimo esamam teisiniam reguliavimui įvertinimas</t>
    </r>
    <r>
      <rPr>
        <rFont val="Arial Narrow"/>
        <color rgb="FF222222"/>
        <sz val="10.0"/>
      </rPr>
      <t> (Doctoral dissertation, Vilniaus universitetas.).</t>
    </r>
  </si>
  <si>
    <t>https://epublications.vu.lt/object/elaba:192828124/</t>
  </si>
  <si>
    <t>Emmanuel Ojo, Chapter 7 University Teaching under Pandemic Contexts and Beyond, A Conceptual Framework for Helping Academic Economists in Universities In: Transforming Teaching and Learning Experiences for Helping Professions in Higher Education</t>
  </si>
  <si>
    <t>https://brill.com/display/book/9789004540811/BP000019.xml</t>
  </si>
  <si>
    <t>publisher brill.com</t>
  </si>
  <si>
    <t>Meyenburg, Imko (2023). The eclectic economist: a guide for becoming a radical pluralist. Anglia Ruskin Research Online (ARRO). Thesis. https://hdl.handle.net/10779/aru.23757615.v1</t>
  </si>
  <si>
    <t>aru.figsjhare.com</t>
  </si>
  <si>
    <t>Teza de doctorat</t>
  </si>
  <si>
    <t>Negru Ioana, ULBS si Vinca Bigo, University of Marseille, FR.</t>
  </si>
  <si>
    <t>Ontollogically Reflexive Pluralism</t>
  </si>
  <si>
    <t>Theodoro Cesar de Sposito, Críticas mainstream, respostas heterodoxas:
uma defesa normativa do pluralismo na ciência econômica, Revista da Sociedade Brasileira de Economia Politico</t>
  </si>
  <si>
    <t>https://revistasep.org.br/index.php/SEP/about</t>
  </si>
  <si>
    <t>Latindex, Google scholar (articol)</t>
  </si>
  <si>
    <t>Eliassen, Roman Linneberg (2023). On the liberty of thought and discussion in economics. Anglia Ruskin Research Online (ARRO). Thesis. https://hdl.handle.net/10779/aru.23757213.v1</t>
  </si>
  <si>
    <t>https://hdl.handle.net/10779/aru.23757213.v1</t>
  </si>
  <si>
    <t>ARU repository online, aru.figshare.com</t>
  </si>
  <si>
    <t>Imko Meyenburg, Epistemic choices under pluralism in economics, Economia Informa, iulie/august 2023</t>
  </si>
  <si>
    <t>http://www.economia.unam.mx/assets/pdfs/econinfo/441/03ImkoMeyenburg.pdf</t>
  </si>
  <si>
    <t>Economia Informa- jurnal</t>
  </si>
  <si>
    <t>negru, Ioana ULBS</t>
  </si>
  <si>
    <t>https://hdl.handle.net/10779/aru.23757615.v1</t>
  </si>
  <si>
    <t>Negru Ioana, ULBS, Ali Douai Franta si Andrew Mearman Leeds, UK</t>
  </si>
  <si>
    <t>Prospects for a sustainable heterodox economics</t>
  </si>
  <si>
    <t>Ioannis Souliotis, Developing green interventions for the implementation of the Water Framework Directive
through systems-based economic approaches, teza de doctorat UCL, UK</t>
  </si>
  <si>
    <t>https://www.researchgate.net/profile/Ioannis-Souliotis-2/publication/373195058_Developing_green_interventions_for_the_implementation_of_the_Water_Framework_Directive_through_systems-based_economic_approaches/links/64df3f44177c59041301ac58/Developing-green-interventions-for-the-implementation-of-the-Water-Framework-Directive-through-systems-based-economic-approaches.pdf</t>
  </si>
  <si>
    <t>Mathematical Modelling in the wake of the crisis</t>
  </si>
  <si>
    <t>Konsta Kotilainen si Heikki Patmoaki, Polittinen Talous, PLURALISTINEN TALOUSTEORIA, KRIITTINEN TIETEELLINEN REALISMI JA METODOLOGINEN GLOBALISMI, vol.11. no.2, 2023</t>
  </si>
  <si>
    <t>https://journal.fi/poliittinentalous/article/view/140964</t>
  </si>
  <si>
    <t>Negru Ioana, ULBS si Anca Negru</t>
  </si>
  <si>
    <t>Modes of pluralism: critical commentary on roundtable dialogue on pluralism</t>
  </si>
  <si>
    <t>WHAT KIND OF PLURALISM DO WE NEED IN ECONOMICS?
WHAT KIND OF PLURALISM DO WE NEED IN ECONOMICS?
Aleksandar Kešeljevi,č, Intellectual Economics, vol. 17, issue 2, pp. 240-259</t>
  </si>
  <si>
    <t>https://www.ceeol.com/search/article-detail?id=1210737</t>
  </si>
  <si>
    <t>Central and East european library online, jurnal Intellectual Economics</t>
  </si>
  <si>
    <t>Institutional Analysis and the gift: introduction to the symposium</t>
  </si>
  <si>
    <t>Challenges for the Inclusion of Robots in Social Institutions, Henrik Skaug Sætra, Pages 589 - 594, articol intr-o ebook</t>
  </si>
  <si>
    <t>https://ebooks.iospress.nl/doi/10.3233/FAIA220663</t>
  </si>
  <si>
    <t>Carte electronica</t>
  </si>
  <si>
    <t>Nicolae, B., (ULBS)&amp; Amalia, J. S. (Universitatea Vasile Goldiș Arad- Study Regarding the Effects of Demographic Transition on Labor Market and Public Pension System in Central and Eastern Europe</t>
  </si>
  <si>
    <t>Study Regarding the Effects of Demographic Transition on Labor Market and Public Pension System in Central and Eastern Europe</t>
  </si>
  <si>
    <t xml:space="preserve"> Rollnik-Sadowska Ewa-Labour market in sustainability transitions: a systematic literature review; Economics and Environment, Tom nr. 4/2023</t>
  </si>
  <si>
    <t>https://yadda.icm.edu.pl/baztech/element/bwmeta1.element.baztech-0b6fcb8d-60d9-450e-9776-b334597a9b78</t>
  </si>
  <si>
    <t>SCOPUS, Master Journal List - Emerging Sources Citation Index, Agro, BazEkon, BazTech, Index Copernicus, EHIR PLUS, EBSCO</t>
  </si>
  <si>
    <t>.Jimon, Ș.A.(Universitatea Vasile Goldis Arad), Balteș, N.(ULBS), Dumiter, F.C. (Universitatea Vasile Goldis Arad)</t>
  </si>
  <si>
    <t>Empirical Approaches Upon Pension Systems in Central and Eastern European Countries. Triangle Assessment: Free Movement of People, Labor Market and Population Health Features,</t>
  </si>
  <si>
    <t>FSE2</t>
  </si>
  <si>
    <t xml:space="preserve"> Elena Aurelia Botezat
Daniela Crisan
Silvia Liana Fotea*
Ioan Stefan Fotea
 Studia  „Vasile Goldis” Arad, Seria Științe Economice, 30(1), 1–21. https://doi.org/10.2478/sues-2020-0001.</t>
  </si>
  <si>
    <t>https://intapi.sciendo.com/pdf/10.2478/sues-2023-0013</t>
  </si>
  <si>
    <t xml:space="preserve">Scopus, Erih Plus, </t>
  </si>
  <si>
    <t>Nicolae Balteş and Diana Elena Vasiu (ULBS)- Case
Study Regarding Financial Performance in Terms of
Cash Flow Return on Investment (CFROI) for
Companies Listed and Traded on the Bucharest Stock+A18</t>
  </si>
  <si>
    <t>Case
Study Regarding Financial Performance in Terms of
Cash Flow Return on Investment (CFROI) for
Companies Listed and Traded on the Bucharest Stock</t>
  </si>
  <si>
    <t>Iryna Boiarko, Olga Panchenko, Nataliia Pryimak-ASSESSING ACCEPTABLE AND MARGINAL
VALUES OF MARKET VALUE FORMATION
FACTORS IN THE VBM SYSTEM, - “Financial and Credit Activity: Problems of Theory and Practice”</t>
  </si>
  <si>
    <t>http://e.ieu.edu.ua/bitstream/123456789/639/1/4092_140-150.pdf</t>
  </si>
  <si>
    <t>B+, cod 792</t>
  </si>
  <si>
    <t>Huseraş, A., Balteş, N., Pîrvuţ, V., A17International Conference KNOWLEDGE-BASED ORGANIZATION. pp. 24–30.</t>
  </si>
  <si>
    <t>Study on the evolution of defense expenses in nato member states for the period 2010–2020.</t>
  </si>
  <si>
    <t>Salmai Qari, Tim Lohse, Tobias Börger, Jürgen Meyerhoff -The Value of National Defense: Assessing Public
Preferences for Defense Policy Options, CESifo Working Papers
ISSN 2364-1428 (electronic version)</t>
  </si>
  <si>
    <t>https://www.econstor.eu/bitstream/10419/282560/1/cesifo1_wp10872.pdf</t>
  </si>
  <si>
    <t>B+</t>
  </si>
  <si>
    <t>13.33</t>
  </si>
  <si>
    <t>Balteş, N., &amp; Dragoe, A. G. M. (ULBS)</t>
  </si>
  <si>
    <t>Studiu privind influența modificării structurii capitalului asupra performanței financiare la companiile listate la bursa de valori București</t>
  </si>
  <si>
    <t>Marian Siminică-COMPARATIVE ANALYSIS OF FINANCIAL RESULTS AND SHARE
PRICES OF COMPANIES LISTED ON THE BUCHAREST STOCK
EXCHANGE IN 2022, JFS Vol. VIII • No. 14 • May 2023</t>
  </si>
  <si>
    <t>https://revista.isfin.ro/wp-content/uploads/2023/05/14.-Siminica-Marian.pdf</t>
  </si>
  <si>
    <t>Baltes Nicolae &amp; Dragoe Alexandra-Gabriela-Maria,(ULBS) "Study Regarding The Markowitz Model Of Portfolio Selection,</t>
  </si>
  <si>
    <t xml:space="preserve"> "Study Regarding The Markowitz Model Of Portfolio Selection,"</t>
  </si>
  <si>
    <t xml:space="preserve">Basuki Sri Rahayu, Darmanto Darmanto,SEVEN DETERMINANTS OF THE SIZE OF A MANUFACTURING COMPANY'S VALUE LISTED ON THE INDONESIA STOCK EXCHANGE FOR THE 2018 - 2021 PERIOD,  International Journal of Economics, Business and Accounting Research (IJEBAR), </t>
  </si>
  <si>
    <t>https://jurnal.stie-aas.ac.id/index.php/IJEBAR/article/view/7611</t>
  </si>
  <si>
    <t>Wilestari, M., Mujiani, S., Sugiharto, B. H., Sutrisno, S., &amp; Risdwiyanto, A. (2023). Digitalisasi dan Transformasi Bisnis: Perspektif Praktisi Muda UMKM tentang Perubahan Ekonomi. Jurnal Ilmu Sosial dan Humaniora, 12(2), 259-268.</t>
  </si>
  <si>
    <t>https://doi.org/10.23887/jish.v12i2.61216</t>
  </si>
  <si>
    <t>DOAJ, Crossref, Google Scholar</t>
  </si>
  <si>
    <t>Puch Coronado, M. E. (2023). La influencia de la actitud emprendedora en la intención emprendedora, de los capacitados por la Asociación Peruana de Impulso Empresarial-APIE, en tiempos de COVID-19.</t>
  </si>
  <si>
    <t>https://cybertesis.unmsm.edu.pe/handle/20.500.12672/20622</t>
  </si>
  <si>
    <t>GARCIA, G. (2023). LES MODÈLES D’AFFAIRES DES ENTREPRISES DE LA NANOTECHNOLOGIE: LES MOTEURS DU CHANGEMENT.</t>
  </si>
  <si>
    <t>https://archipel.uqam.ca/17242/1/D4525.pdf</t>
  </si>
  <si>
    <t>Mkiyes, H. (2023). CATALYSING ECONOMIC GROWTH IN BALKAN COUNTRIES. Pressburg Economic Review, 3(1), 1-32.</t>
  </si>
  <si>
    <t>https://review.pressburgcentre.org/per/article/view/23</t>
  </si>
  <si>
    <t>RePEc, EconPapers</t>
  </si>
  <si>
    <t>Özgün, F. (2023). Dijital Ekonomi ve Türkiye’nin Dijital Ekonomi Göstergelerinin Seçilmiş AB Ülkeleri ile Karşılaştırmalı Analizi. Bilgi Sosyal Bilimler Dergisi, 25(2), 140-182.</t>
  </si>
  <si>
    <t>https://dergipark.org.tr/en/pub/bilgisosyal/issue/81188/1329680</t>
  </si>
  <si>
    <t>EBSCO Information Services, Index Islamicus, ProQuest, SOBIAD, Directory of Research Journals Indexing, Scilit, Index Copernicus, ROAD, CiteFactor, Academindex</t>
  </si>
  <si>
    <t>Yorulmaz, Ö. (2023). A Detailed Analysis of the Digital Divide and Its Impact on the Development of Countries. In Economic and Social Implications of Information and Communication Technologies (pp. 104-121). IGI Global.</t>
  </si>
  <si>
    <t>https://www.igi-global.com/chapter/a-detailed-analysis-of-the-digital-divide-and-its-impact-on-the-development-of-countries/316042</t>
  </si>
  <si>
    <t>Society for Scholarly Publishing (SSP), eContent Pro, ORCID, ReseachGate, Jisc’s Journal Usage Statistics Portal (JUSP), CrossRef</t>
  </si>
  <si>
    <t>da Silva, A. B. F. B. (2023). Inovação, R&amp;D e Tecnologias Digitais: determinantes da performance empresarial.</t>
  </si>
  <si>
    <t>https://repositorio-aberto.up.pt/bitstream/10216/151234/2/635188.pdf</t>
  </si>
  <si>
    <t>Cetulean, M. (2023). The impact of scientific research centers on digital transformation at EU level.</t>
  </si>
  <si>
    <t>https://etalpykla.vilniustech.lt/bitstream/handle/123456789/154043/059_13th_BM_2023-1056.pdf?sequence=1&amp;isAllowed=y</t>
  </si>
  <si>
    <t>Cseh-Zelina, G. (2023). Digital Economy and Society Index-from the perspective of Hungary. Curentul Juridic, 92(1), 21-34.</t>
  </si>
  <si>
    <t>https://www.ceeol.com/search/article-detail?id=1108876</t>
  </si>
  <si>
    <t>CEEOL, RePEc, EBSCO</t>
  </si>
  <si>
    <t>Bałandynowicz-Panfil, K., Łosiewicz, M., &amp; Czechowska-Derkacz, B. (2023). Entrepreneurial attitudes as driving forces in times of European uncertainty: The role of entrepreneurial education. International Entrepreneurship Review, 9(4).</t>
  </si>
  <si>
    <t>https://repozytorium.bg.ug.edu.pl/info/article/UOG8e14c0245020408c917b788a0dd487c7?r=publication&amp;ps=20&amp;tab=&amp;title=Publication%2B%25E2%2580%2593%2BEntrepreneurial%2Battitudes%2Bas%2Bdriving%2Bforces%2Bin%2Btimes%2Bof%2BEuropean%2Buncertainty%253A%2Bthe%2Brole%2Bof%2Bentrepreneurial%2Beducation%2B%25E2%2580%2593%2BUniversity%2Bof%2BGda%25C5%2584sk&amp;lang=en</t>
  </si>
  <si>
    <t xml:space="preserve">DOAJ, ERIH Plus, RePEc -, EconPapers, BazEkon, BazHum, Publons, ProQuest, EBSCO </t>
  </si>
  <si>
    <t>XANTHOPOULOU, P. I., SAHINIDIS, A. G., &amp; ANTONIADIS, I. (2023). Public Policies, Perceived Corruption and Transparency as Exogenous Antecedents of Entrepreneurship.</t>
  </si>
  <si>
    <t>https://www.researchgate.net/profile/Panagiota_Xanthopoulou4/publication/374046884_Public_Policies_Perceived_Corruption_and_Transparency_as_Exogenous_Antecedents_of_Entrepreneurship/links/651db908d717ef1293cc5737/Public-Policies-Perceived-Corruption-and-Transparency-as-Exogenous-Antecedents-of-Entrepreneurship.pdf</t>
  </si>
  <si>
    <t>Anistuti, F., Churiyah, M., &amp; Zagladi, A. N. (2023). DEVELOPMENT AND LINKAGE OF DIGITAL TRANSFORMATION TO COMPANY PERFORMANCE POST COVID-19 BIBLIOMETRIC STUDY. Journal of Economics, Education, Business and Managements, 103-118.</t>
  </si>
  <si>
    <t>https://pemudin.com/index.php/JEEBM/article/view/13</t>
  </si>
  <si>
    <t>Index Copernicus, Cite Factor, J-Gate, Google Scholar</t>
  </si>
  <si>
    <t>Nowak, P. (2023). EUROPEAN UNION’S DIGITIZATION POLICY–ASSUMPTIONS AND DIGITAL ACHIEVEMENTS OF MEMBER STATES. Scientific Papers of Silesian University of Technology. Organization &amp; Management/Zeszyty Naukowe Politechniki Slaskiej. Seria Organizacji i Zarzadzanie, (179).</t>
  </si>
  <si>
    <t>https://managementpapers.polsl.pl/wp-content/uploads/2023/11/179-Nowak.pdf</t>
  </si>
  <si>
    <t>DOAJ, Index Copernicus International – ICI Journals Master List, BazTech</t>
  </si>
  <si>
    <t>Michulek, J., &amp; Krizanova, A. (2023). Green marketing: A Comprehensive bibliometric analysis. Littera Scripta, 16(1).</t>
  </si>
  <si>
    <t>https://littera-scripta.com/wp-content/uploads/2023/03/1_2022-01-Michulek_Krizanova.pdf</t>
  </si>
  <si>
    <t>Czech Republic, CEJSH, EZB, ERIH PLUS</t>
  </si>
  <si>
    <t>Nadler, A. L., van Staalduinen, B., Fernandes, D., Suari-Andreu, E., Balcioglu, Z., &amp; van Vliet, O. (2023). TransEuroWorkS Conceptual Framework: On the Combined Effects of the Green Transition, Digitalisation and Migration.</t>
  </si>
  <si>
    <t>https://www.researchgate.net/profile/Olaf-Van-Vliet/publication/379179329_TransEuroWorkS_Conceptual_Framework_On_the_Combined_Effects_of_the_Green_Transition_Digitalisation_and_Migration/links/65fdaacbf3b56b5b2d21005c/TransEuroWorkS-Conceptual-Framework-On-the-Combined-Effects-of-the-Green-Transition-Digitalisation-and-Migration.pdf</t>
  </si>
  <si>
    <t>Putri, D. N., Hermawan, I., &amp; Zaenuddin, A. (2023). Can R&amp;D Transfer and Market Openness Improve the National Export Rate? A Global Entrepreneur Perspective. Journal of Governance Risk Management Compliance and Sustainability, 3(2), 50-64.</t>
  </si>
  <si>
    <t>https://journals.researchsynergypress.com/index.php/jgrcs/article/view/1594</t>
  </si>
  <si>
    <t>Dimensions, Crossref</t>
  </si>
  <si>
    <t>Noshin Tasnim Zaman, Md. Salman Sohel, Md. Obaidullah, Md. Sohrab Hossen, Md. Toufiqur Rahman, Md. Khaled Sifullah &amp; Md. Fouad Hossain Sarker - Factors shaping Bangladeshi students’ migration decision using push–pull theory: a focus group study - SN Social Sciences/a Springer Nature Journal</t>
  </si>
  <si>
    <t>https://link.springer.com/article/10.1007/s43545-023-00797-2</t>
  </si>
  <si>
    <t>Sringer Link</t>
  </si>
  <si>
    <t>MWSS Silva, HSC Perera, PAPS Kumara - Effect of Perceived Risk on Behavioral Intention of Using Digital Financial Services: Exploring the Theoretical Gap, SOUTH ASIAN JOURNAL OF BUSINESS INSIGHTS</t>
  </si>
  <si>
    <t>South Asian Journal of Business Insights</t>
  </si>
  <si>
    <t>Sahila Chaudhry - Risk of Inadequate Customers Security Practices in Indian Banks, JOURNAL OF MARKETING STRATEGY 2023</t>
  </si>
  <si>
    <t>https://www.enrichedpublications.com/ep_admin/jounral/pdf/1704957997.pdf#page=31</t>
  </si>
  <si>
    <t>Enriched Publication</t>
  </si>
  <si>
    <t xml:space="preserve">Wang, L, Dong, M - An Entropy Weight-TOPSIS Based Method for e-Commerce Logistics Service Quality
Evaluation - Technical gazette, Vol. 30 No. 4, 2023.r, ISSN 1330-3651 (Print), ISSN 1848-6339 (Online) </t>
  </si>
  <si>
    <t>https://hrcak.srce.hr/en/file/440446</t>
  </si>
  <si>
    <t>Hrcak</t>
  </si>
  <si>
    <t>Bunescu L., Comaniciu C.(ULBS)</t>
  </si>
  <si>
    <t>Tax elasticity analysis in Romania: 2001 - 2012, 20th International Economic Conference – IECS 2013 “Post Crisis Economy: Challenges and Opportunities”, Sibiu, Univeristatea “Lucian Blaga” din Sibiu, Facultatea de Ştiinţe Economice,  Procedia Economics and Finance , Volume 6, octombrie 2013, p. 609-614</t>
  </si>
  <si>
    <t>Murat Güneş, Hünkar Güler, Şehit Muksit Kaya (2022). Direct And Indirect Tax Elasticties In Turkey And General Outlook During Covid-19 Pandemic, Makaleler, Hakemli Makale, No. 279</t>
  </si>
  <si>
    <t>https://www.researchgate.net/profile/Huenkar-Gueler/publication/371103818_Turkiye'de_Dolayli_ve_Dolaysiz_Vergi_Esneklikleri_ve_COVID-19_Surecindeki_Genel_Gorunum/links/647257006a3c4c6efbe3d24c/Tuerkiyede-Dolayli-ve-Dolaysiz-Vergi-Esneklikleri-ve-COVID-19-Suerecindeki-Genel-Goeruenuem.pdf</t>
  </si>
  <si>
    <t>Articol neindexat</t>
  </si>
  <si>
    <t>The Impact of Mergers and Acquisitions and Sustainability on Company Performance in the Pharmaceutical Sector. Sustainability. 2021; 13(12):6525. https://doi.org/10.3390/su13126528</t>
  </si>
  <si>
    <t>D’Amore R. (2022). Sustainability and Digital Transformation as key drivers in pharma and healthcare M&amp;A deals during covid-19 pandemic. Boosting knowledge &amp; trust for a sustainable business, p.77. Electronic Conference Proceedings of Sinergie - Sima Management Conference, University of Bocconi – Milano, ISBN 97888947136-0-2</t>
  </si>
  <si>
    <t>https://www.sijmsima.it/wp-content/uploads/2022/09/CONFERECE-PROCEEDINGS-EXTENDED-ABSTRACT-MILANO-2022.pdf</t>
  </si>
  <si>
    <t>Volum conferință internațională</t>
  </si>
  <si>
    <t>Opreana A., Bunescu L. Mihaiu D.</t>
  </si>
  <si>
    <t xml:space="preserve">The budgetary deficit – between the permissive side and the actual economical reality, Romanian Economic and Business Review, 2009, Vol. 4, Issue 3, p. 111-126. </t>
  </si>
  <si>
    <t>Shokrinia, M., Almasi M., Falahati, A. (2022). Estimation of Various tax Elasticities in Iran: Quantile Regression Approach. Quarterly Journal of New Economy and Trade (QJNET), 17(4), 87-104. doi: 10.30465/jnet.2023.41682.1906</t>
  </si>
  <si>
    <t>https://jnet.ihcs.ac.ir/article_8531.html?lang=en</t>
  </si>
  <si>
    <t xml:space="preserve">BDI </t>
  </si>
  <si>
    <t>Environmental Fund in Romania: how public money are spend for a “green” national transport?, Revista Economică, 2022, Vol. 74, Issue 1, p. 18-39. https://doi.org/10.56043/reveco-2022-0002</t>
  </si>
  <si>
    <t>Rus, C., Leba, M. (2023). Autonomous Smart Electric Vehicle Integrated into a Smart Grid Type System. In: Benítez-Andrades, J.A., García-Llamas, P., Taboada, Á., Estévez-Mauriz, L., Baelo, R. (eds) Global Challenges for a Sustainable Society . EURECA-PRO 2022. Springer Proceedings in Earth and Environmental Sciences. Springer, Cham. https://doi.org/10.1007/978-3-031-25840-4_7</t>
  </si>
  <si>
    <t>https://link.springer.com/chapter/10.1007/978-3-031-25840-4_7#citeas</t>
  </si>
  <si>
    <t>Global trends in the scientific research of the health economics: a bibliometric analysis from 1975 to 2022. Health Economics Review, 2023, 13, 31. https://doi.org/10.1186/s13561-023-00446-7</t>
  </si>
  <si>
    <t>Fonseca Santos D. (2023). Modelo de agenda ao estabelecer prioridades de investigação: Participação de diferentes stakeholders em pesquisas médicas, In book: Ciência Médica Descobertas Científicas Para Uma Saúde Transformadora, DOI: 10.56238/ciemedsaudetrans-040</t>
  </si>
  <si>
    <t>https://www.researchgate.net/publication/375111395_Modelo_de_agenda_ao_estabelecer_prioridades_de_investigacao_Participacao_de_diferentes_stakeholders_em_pesquisas_medicas</t>
  </si>
  <si>
    <t xml:space="preserve">Carte </t>
  </si>
  <si>
    <t>Tax performance assessment in Scandinavian countries, Studies in Business and Economics, 2015, Vol. 10, Issue 1, 2015, p. 47-65. https://doi.org/10.1515/sbe-2015-0004</t>
  </si>
  <si>
    <t>Allahverdi, M.,  Alagöz, A. (2023). The Analysis Of Components Affecting Tax Performance In Turkey And The Establishment Of Provincial Level Tax Performance International Journal of Accounting and Finance Researchers, 5(1), 74-106.</t>
  </si>
  <si>
    <t>https://dergipark.org.tr/en/pub/ijafr/issue/78476/1294770#article_cite</t>
  </si>
  <si>
    <t>Allahverdi M. (2023). Developing Tax Performance Index Methodology: The Case of Türkiye,  37th International Public Finance Conference, Turkey, Proceedings Book, p. 208-212, E-ISBN : 978-625-6559-88-2</t>
  </si>
  <si>
    <t>https://ipfctr.org/tr/wp-content/uploads/2023/12/37_IPFC_Proceeding_Book.pdf</t>
  </si>
  <si>
    <t>Allahverdi M. (2023). Vergi Performans İndeksi Metodolojisinin Geliştirilmesi: Türkiye Örneği, Maliye Araştırmaları - 6, p.1-15, Book E-ISBN: 978-625-6637-33-7</t>
  </si>
  <si>
    <t>https://ipfctr.org/tr/wp-content/uploads/2023/12/Maliye-Arastirmalari-6_Kitap.pdf</t>
  </si>
  <si>
    <t>Tax elasticity analysis in Romania: 2001 - 2012,  Procedia Economics and Finance , Volume 6, octombrie 2013, p. 609-614</t>
  </si>
  <si>
    <t>Inđić, M., Đaković, M., &amp; Zelenović, V. (2023). Analysis of Vat Elasticity in Benelux Countries. Ekonomija - Teorija I Praksa, 16(1), 23–39. https://casopis.fimek.edu.rs/index.php/etp/article/view/197</t>
  </si>
  <si>
    <t>https://casopis.fimek.edu.rs/index.php/etp/article/view/197</t>
  </si>
  <si>
    <t>Bunescu l. (ULBS)</t>
  </si>
  <si>
    <t>The impact of external debt on exchange rate variation in Romania. Economics and Sociology, 2-014, 7(3), 104-115.</t>
  </si>
  <si>
    <t>Imoagwu C.P., Ezenekwe U.R., Nwogwugwu U.C. (2023). Rising External Debt and Exchange Rate: Empirical Evidence from Nigeria, International Journal of Advanced Economics, 5 (4). https://doi.org/10.51594/ijae.v5i4.457</t>
  </si>
  <si>
    <t>https://fepbl.com/index.php/ijae/article/view/457</t>
  </si>
  <si>
    <t>Bibi S., Ghafoor Awan A. (2023). External Debt and Exchange Rate Volatility in Pakistan: Empirical Analysis and Policy Implications, Global Journal of Management, Social Sciences and Humanities, 9(2), p. 223-258, ISSN 2520-7113 (Print), ISSN 2520-7121 (Online), DOI: 10.6084/m9.figshare.24953424 /GJMSSAH/0/01/2023/2</t>
  </si>
  <si>
    <t>https://www.researchgate.net/profile/Abdul-Awan-19/publication/377187779_External_Debt_and_Exchange_Rate_Volatility_in_Pakistan_Empirical_Analysis_and_Policy_Implications/links/65990c186f6e450f19ce5d49/External-Debt-and-Exchange-Rate-Volatility-in-Pakistan-Empirical-Analysis-and-Policy-Implications.pdf</t>
  </si>
  <si>
    <t>Analysis of correlation between tax revenues and other economic indicators in European Union Member States. Studies in Business and Economics , 2014, 9(1): 24–34.</t>
  </si>
  <si>
    <t>Camara A. (2023). Development Financing : Four Essays On External Financing And Domestic Revenue Mobilization In Developing Countries. Economics and Finance. Université Clermont Auvergne (Doctoral thesis). 2023UCFA0099ff. fftel-04521372f</t>
  </si>
  <si>
    <t>https://theses.hal.science/tel-04521372/</t>
  </si>
  <si>
    <t>Teză doctorat</t>
  </si>
  <si>
    <t>Anwar, F. M., &amp; Wijaya, S. (2023). Tax Revenue, FDI, and Agricultural Sector: A Dynamic Interaction with Regulatory Quality as the Moderation. Ilomata International Journal of Tax and Accounting, 4(3), 524-545. https://doi.org/10.52728/ijtc.v4i3.799</t>
  </si>
  <si>
    <t>https://ilomata.org/index.php/ijtc/article/view/799</t>
  </si>
  <si>
    <t>Castanheira B. (2023). Institutions when it matters: can Institutional performance counteract economic divergence?SSRN Electronic Journal. https://doi.org/10.2139/ssrn.4624297</t>
  </si>
  <si>
    <t>https://papers.ssrn.com/sol3/papers.cfm?abstract_id=4624297</t>
  </si>
  <si>
    <t>Šivickienė R. (2023). Assessment of the effect of foreign direct investments on the tax revenues of European Union countries. Mykolo Romerio Universitetas. (Doctoral thesis)</t>
  </si>
  <si>
    <t>https://vb.mruni.eu/object/elaba:172230967/</t>
  </si>
  <si>
    <t xml:space="preserve">Yildiz, F., Yanik, A., Türkoğlu, D. (2023). Long-Term Effects Of Corporate Tax And Fixed Assets Change On Profitability In Food Companies: Bist Example. Mali Cözüm Dergisi, 33, 335-353. </t>
  </si>
  <si>
    <t>https://www.proquest.com/scholarly-journals/gida-sektöründeki̇-fi̇rmalarda-kurumlar-vergi̇si̇/docview/2854619895/se-2</t>
  </si>
  <si>
    <t xml:space="preserve"> The Impact of Mergers and Acquisitions and Sustainability on Company Performance in the Pharmaceutical Sector. Sustainability. 2021; 13(12):6525. https://doi.org/10.3390/su13126525</t>
  </si>
  <si>
    <t>Kilimvi A.S., Oluwabusayo Ologesin M. (2023). An Exploration of the Impact of Mergers and Acquisitions in the Nigerian Banking Sector: A Study of Access Bank and Diamond Bank, International Journal of Business Strategies, 8 (1), p. 1 - 12</t>
  </si>
  <si>
    <t>http://dir.muni.ac.ug/xmlui/handle/20.500.12260/488</t>
  </si>
  <si>
    <t>Chávez, N., Armas, R., Peñarreta, M. Á. (2023). Desempeño financiero de las operaciones de fusiones y adquisiciones (mergers &amp; acquisitions-M&amp;A) en las empresas ecuatorianas. La Investigación al Servicio de la Sociedad.</t>
  </si>
  <si>
    <t>https://scholar.google.com/scholar?oi=bibs&amp;hl=ro&amp;cites=11575792651844660884&amp;as_sdt=5&amp;as_ylo=2023&amp;as_yhi=2023</t>
  </si>
  <si>
    <t>Voum editură din străinătate</t>
  </si>
  <si>
    <t>Frazão L.F., de Melo Carvalho F., Leal Calegario C.L. (2023). Como O Desenvolvimento Sustentável É Abordado Em Processos De Fusão E Aquisição: Uma Revisão Integrativa, Revista de Administração Contabilidade e Economia da Fundace 14(1), DOI:10.13059/racef.v14i1.1015</t>
  </si>
  <si>
    <t>https://www.fundace.org.br/revistaracef/index.php/racef/article/view/1015</t>
  </si>
  <si>
    <t xml:space="preserve">Bogdan Ioan (decedat)        Smedescu Ion (decedat) Munteanu Victor (UDC)       Floricel Constantin (pensionar)     Sebea Mihai (URA)                    Pîrvu Florin (pensionar) Tudorache Dumitru (pensionar)    Comaniciu Carmen (ULBS)          Jucan Cornel (pensionar) Balaban Sorin                              Bogdan Radu </t>
  </si>
  <si>
    <t>Tratat de management financiar-bancar, Editura Economică, București, 2002</t>
  </si>
  <si>
    <t>Ciuhureanu, A. T. (2023). Cost Calculation as an Operationalization of Management Accounting: Opinions, Options and Realities. Scientific Bulletin, 28(2), 176-184</t>
  </si>
  <si>
    <t>https://www.armyacademy.ro/buletin/bul2_2023/Ciuhureanu_BSAFT_2_2023.pdf</t>
  </si>
  <si>
    <t xml:space="preserve">EBSCO, ProQuest, Google Scholar, J-Gate, DOAJ , Dimensions, Ulrich`s Periodicals Directory/ulrichsweb </t>
  </si>
  <si>
    <t xml:space="preserve">Analysis of correlation between tax revenues and other economic indicators in European Union Member States, Studies in Business and Economics, No. 9/2014 , Issue 1
</t>
  </si>
  <si>
    <t>Anwar, F. M., &amp; Wijaya, S. (2023). Tax Revenue, FDI, and Agricultural Sector: A Dynamic Interaction with Regulatory Quality as the Moderation. Ilomata International Journal of Tax and Accounting, 4(3), 524-545.</t>
  </si>
  <si>
    <t>Science Technology Index, Directory of Open Access Journal (DOAJ), Garba Rujukan Digital (GARUDA), Google Scholar, Crossref, Dimensions</t>
  </si>
  <si>
    <t>Castanheira, B. (2023). Institutions when it matters: can Institutional performance counteract economic divergence?. Available at SSRN 4624297</t>
  </si>
  <si>
    <t>TERER, C. S. (2023). Moderating influence of technology adoption on the relationship between trade liberalization and tax performance in Kenya (Doctoral dissertation, MOI UNIVERSITY).</t>
  </si>
  <si>
    <t>https://ikesra.kra.go.ke/server/api/core/bitstreams/ded15af0-7a3c-4164-b193-2360e3393615/content</t>
  </si>
  <si>
    <t>Teză doctorat indexată în Google Scholar</t>
  </si>
  <si>
    <t>Camara, A. (2023). Development Financing: Four Essays On External Financing And Domestic Revenue Mobilization In Developing Countries (Doctoral dissertation, Université Clermont Auvergne).</t>
  </si>
  <si>
    <t>Šivickienė, R. (2023). Tiesioginių užsienio investicijų poveikio Europos Sąjungos šalių mokestinėms pajamoms vertinimas (Doctoral dissertation, Mykolo Romerio universitetas.).</t>
  </si>
  <si>
    <t>Yildiz, F., Yanik, A., &amp; Türkoğlu, D. (2023). GIDA SEKTÖRÜNDEKİ FİRMALARDA KURUMLAR VERGİSİ VE DURAN VARLIK DEĞİŞİMİNİN KARLILIK ÜZERİNDEKİ UZUN DÖNEM ETKİLERİ: BİST ÖRNEĞİ. Mali Cözüm Dergisi, 33, 335-353.</t>
  </si>
  <si>
    <t>https://www.proquest.com/openview/fd4e7eb0f479ad1c535196f2f5755d3b/1?pq-origsite=gscholar&amp;cbl=2042748</t>
  </si>
  <si>
    <t>Klipčius, R. (2022). Tiesioginių užsienio investicijų poveikio mokestinei sistemai vertinimas (Doctoral dissertation, Vilniaus universitetas.).</t>
  </si>
  <si>
    <t>https://epublications.vu.lt/object/elaba:192964759/</t>
  </si>
  <si>
    <t>Teză doctorat indexată în Google Scholar - nedeclarată 2022</t>
  </si>
  <si>
    <t>Inđić, M., Đaković, M., &amp; Zelenović, V. (2023). Analysis of VAT elasticity in Benelux countries. Ekonomija-teorija i praksa, 16(1), 23-39.</t>
  </si>
  <si>
    <t>DOAJ, SCIndeks - Serbian Citation Index, COBIS SR, doiSerbia, Google Scholar, The digital repository of the National Library of Serbia, Ministry of Education, Science and Technological Development (M51)</t>
  </si>
  <si>
    <t>Taxation in Emerging Market and Middle-Income Economies: Similarities and Differences Between Countries from Europe and Central Asia, Springer Proceedings in Business and Economics, Innovative Business Development  - a global perspective, 2018</t>
  </si>
  <si>
    <t>Cristea, L. A. The interaction between taxation, economy and human development, in the context of the Central and Eastern European Union member states.</t>
  </si>
  <si>
    <t>http://digital-library.ulbsibiu.ro/jspui/handle/123456789/3467</t>
  </si>
  <si>
    <r>
      <rPr>
        <rFont val="Arial Narrow"/>
        <color theme="1"/>
        <sz val="10.0"/>
      </rPr>
      <t xml:space="preserve">Lisana Sumarah Pratignyo, Sudradjat Supian, Eman Lesmana, </t>
    </r>
    <r>
      <rPr>
        <rFont val="Arial Narrow"/>
        <i/>
        <color theme="1"/>
        <sz val="10.0"/>
      </rPr>
      <t>Analysis of Efficiency and Productivity with Data Envelopment Analysis and Malmquist Productivity Index at As Syafiiyah Islamic University</t>
    </r>
    <r>
      <rPr>
        <rFont val="Arial Narrow"/>
        <color theme="1"/>
        <sz val="10.0"/>
      </rPr>
      <t>, International Journal of Global Operations Research,  Vol 4, No 1 (2023), DOI: https://doi.org/10.47194/ijgor.v4i1.199</t>
    </r>
  </si>
  <si>
    <r>
      <rPr>
        <rFont val="Arial Narrow"/>
        <color theme="1"/>
        <sz val="10.0"/>
      </rPr>
      <t xml:space="preserve">Tsabita Zhahira, Diajeng Wulan Christianti, </t>
    </r>
    <r>
      <rPr>
        <rFont val="Arial Narrow"/>
        <i/>
        <color theme="1"/>
        <sz val="10.0"/>
      </rPr>
      <t>THE ESTABLISHMENT OF A VIRTUAL EMBASSY ACCORDING TO THE 1961 VIENNA CONVENTION ON DIPLOMATIC RELATIONS: THE CASE OF BARBADOS’ METAVERSE EMBASSY</t>
    </r>
    <r>
      <rPr>
        <rFont val="Arial Narrow"/>
        <color theme="1"/>
        <sz val="10.0"/>
      </rPr>
      <t>, Jurnal Bina Mulia Hukum, Volume 8, Number 1, September2023,P-ISSN: 2528-7273,E-ISSN: 2540-9034Article Published:29September2023, Publication Page: http://jurnal.fh.unpad.ac.id/index.php/jbmh/issue/archiveDOI:https://doi.org/10.23920/jbmh.v8i1.1336</t>
    </r>
  </si>
  <si>
    <r>
      <rPr>
        <rFont val="Arial Narrow"/>
        <color theme="1"/>
        <sz val="10.0"/>
      </rPr>
      <t xml:space="preserve">Timothy Aluko, Innocent Bayai,
Prince Enwereji, </t>
    </r>
    <r>
      <rPr>
        <rFont val="Arial Narrow"/>
        <i/>
        <color theme="1"/>
        <sz val="10.0"/>
      </rPr>
      <t>Effects of Government Intervention on SMMEs: A Review of Empirical Evidence</t>
    </r>
    <r>
      <rPr>
        <rFont val="Arial Narrow"/>
        <color theme="1"/>
        <sz val="10.0"/>
      </rPr>
      <t>, ACTA UNIVERSITATIS DANUBIUS, Vol 19, No 5, 2023</t>
    </r>
  </si>
  <si>
    <r>
      <rPr>
        <rFont val="Arial Narrow"/>
        <color theme="1"/>
        <sz val="10.0"/>
      </rPr>
      <t xml:space="preserve">Ahannaya Chinedu Gandolph, Johnson Adebayo Akanbi, Daniel-Adebayo Olugbenga, Sanni, Adeyemi Sheriff, </t>
    </r>
    <r>
      <rPr>
        <rFont val="Arial Narrow"/>
        <i/>
        <color theme="1"/>
        <sz val="10.0"/>
      </rPr>
      <t>Disruptive Accounting Technology and Institutional
Efficiency of Professional Accounting Institutes in Nigeria</t>
    </r>
    <r>
      <rPr>
        <rFont val="Arial Narrow"/>
        <color theme="1"/>
        <sz val="10.0"/>
      </rPr>
      <t>, International Research Journal of Innovations in Engineering and Technology (IRJIET)
ISSN (online): 2581-3048
Volume 7, Issue 7, pp 30-37, July-2023
https://doi.org/10.47001/IRJIET/2023.707004</t>
    </r>
  </si>
  <si>
    <r>
      <rPr>
        <rFont val="Arial Narrow"/>
        <color theme="1"/>
        <sz val="10.0"/>
      </rPr>
      <t xml:space="preserve">Nkhumeleni Mathobo, Mashupye Herbert Maserumule, Kabelo Boikhutso Moeti, </t>
    </r>
    <r>
      <rPr>
        <rFont val="Arial Narrow"/>
        <i/>
        <color theme="1"/>
        <sz val="10.0"/>
      </rPr>
      <t>Assessing the Effectiveness of Budget Control in Public Hospitals in the Limpopo Province, South Africa</t>
    </r>
    <r>
      <rPr>
        <rFont val="Arial Narrow"/>
        <color theme="1"/>
        <sz val="10.0"/>
      </rPr>
      <t>, African Journal of Development Studies (formerly AFFRIKA Journal of Politics, Economics and Society)Vol. 13, No. 2, pp 101-11401 June 2023
https://doi.org/10.31920/2634-3649/2023/v13n2a5</t>
    </r>
  </si>
  <si>
    <r>
      <rPr>
        <rFont val="Arial Narrow"/>
        <color theme="1"/>
        <sz val="10.0"/>
      </rPr>
      <t xml:space="preserve">Javad Madani, Kamran Myhami, Reza Najjari, </t>
    </r>
    <r>
      <rPr>
        <rFont val="Arial Narrow"/>
        <i/>
        <color theme="1"/>
        <sz val="10.0"/>
      </rPr>
      <t>Identifying and Prioritizing Antecedents of Productive Human Resources
Management during the Corona Pandemic (Studied Case: Administrative and
Recruitment Affairs Organization)</t>
    </r>
    <r>
      <rPr>
        <rFont val="Arial Narrow"/>
        <color theme="1"/>
        <sz val="10.0"/>
      </rPr>
      <t>, Journal
of Human Resource Studies, 13(2), 100-121. https://doi.org/10.22034/JHRS.2023.177029</t>
    </r>
  </si>
  <si>
    <r>
      <rPr>
        <rFont val="Arial Narrow"/>
        <color theme="1"/>
        <sz val="10.0"/>
      </rPr>
      <t xml:space="preserve">Nur Lailatus Subha, Suwignyo Widagdo, Nurshadrina Kartika Sari, </t>
    </r>
    <r>
      <rPr>
        <rFont val="Arial Narrow"/>
        <i/>
        <color theme="1"/>
        <sz val="10.0"/>
      </rPr>
      <t>DETERMINANTS OF MANAGEMENT EFFECTIVENESS OF SCHOOL OPERATIONAL ASSISTANCE FUNDS (BANTUAN OPERASIONAL SEKOLAH/BOS) AT SDN KALIGLAGAH 04</t>
    </r>
    <r>
      <rPr>
        <rFont val="Arial Narrow"/>
        <color theme="1"/>
        <sz val="10.0"/>
      </rPr>
      <t>, ABM : International Journal of Administration, Business and Management, Vol. 5 No. 1 May 2023</t>
    </r>
  </si>
  <si>
    <r>
      <rPr>
        <rFont val="Arial Narrow"/>
        <color theme="1"/>
        <sz val="10.0"/>
      </rPr>
      <t xml:space="preserve">Karapostolou Despina, </t>
    </r>
    <r>
      <rPr>
        <rFont val="Arial Narrow"/>
        <i/>
        <color theme="1"/>
        <sz val="10.0"/>
      </rPr>
      <t>New policies to boost employment in Greece: The strategic redesign of DYPA</t>
    </r>
    <r>
      <rPr>
        <rFont val="Arial Narrow"/>
        <color theme="1"/>
        <sz val="10.0"/>
      </rPr>
      <t>, Faculty-School of Social and Political Sciences, Academic Department-Department of Political Science and International Relations, Post-graduate program-Local and Regional Development and Self-Government, Collections-
Department of Political Science and International Relations (MDE), https://amitos.library.uop.gr/xmlui/handle/123456789/7726
http://dx.doi.org/10.26263/amitos-1229</t>
    </r>
  </si>
  <si>
    <r>
      <rPr>
        <rFont val="Arial Narrow"/>
        <color theme="1"/>
        <sz val="10.0"/>
      </rPr>
      <t xml:space="preserve">Sviatoslav  Liutyi, </t>
    </r>
    <r>
      <rPr>
        <rFont val="Arial Narrow"/>
        <i/>
        <color theme="1"/>
        <sz val="10.0"/>
      </rPr>
      <t>OPTIMISATION OF STATE BUDGET EXPENDITURES IN CRISIS: THE CASE OF UKRAINE</t>
    </r>
    <r>
      <rPr>
        <rFont val="Arial Narrow"/>
        <color theme="1"/>
        <sz val="10.0"/>
      </rPr>
      <t>, Master thesis, 2023, Master of Science in Business (Siviløkonom) - Nord universitet, Publisher- Nord Universitet</t>
    </r>
  </si>
  <si>
    <r>
      <rPr>
        <rFont val="Arial Narrow"/>
        <color theme="1"/>
        <sz val="10.0"/>
      </rPr>
      <t xml:space="preserve">Gomes Camila Vasquez Pineiro, </t>
    </r>
    <r>
      <rPr>
        <rFont val="Arial Narrow"/>
        <i/>
        <color theme="1"/>
        <sz val="10.0"/>
      </rPr>
      <t>Do princípio da eficiência: conceito, delimitação e controle</t>
    </r>
    <r>
      <rPr>
        <rFont val="Arial Narrow"/>
        <color theme="1"/>
        <sz val="10.0"/>
      </rPr>
      <t>, Repositório da Universidade de Lisboa, Communities and Collections, Faculdade de Direito (FD), FD - Dissertações de Mestrado</t>
    </r>
  </si>
  <si>
    <r>
      <rPr>
        <rFont val="Arial Narrow"/>
        <color theme="1"/>
        <sz val="10.0"/>
      </rPr>
      <t xml:space="preserve">Cleverson Cidney Silva da Costa, Patrícia Trindade Caldas, </t>
    </r>
    <r>
      <rPr>
        <rFont val="Arial Narrow"/>
        <i/>
        <color theme="1"/>
        <sz val="10.0"/>
      </rPr>
      <t>PERFORMANCE INDICATOR SYSTEM FOR CIVIL SOCIETY ORGANIZATIONS ACTIVE IN LOCAL AND SUSTAINABLE DEVELOPMENT</t>
    </r>
    <r>
      <rPr>
        <rFont val="Arial Narrow"/>
        <color theme="1"/>
        <sz val="10.0"/>
      </rPr>
      <t>, REA - Revista Eletrônica de Administração (Electronic Journal of Administration), Vol 22, No 1 (2023)</t>
    </r>
  </si>
  <si>
    <r>
      <rPr>
        <rFont val="Arial Narrow"/>
        <color theme="1"/>
        <sz val="10.0"/>
      </rPr>
      <t xml:space="preserve">Boris Noé MANHOULI DANMOU, Ghislain MOFFO DZOUBOSSE, William SEUGUE NIETCHO, </t>
    </r>
    <r>
      <rPr>
        <rFont val="Arial Narrow"/>
        <i/>
        <color theme="1"/>
        <sz val="10.0"/>
      </rPr>
      <t>Intergovernmental coordination and fiscal performance</t>
    </r>
    <r>
      <rPr>
        <rFont val="Arial Narrow"/>
        <color theme="1"/>
        <sz val="10.0"/>
      </rPr>
      <t>,Journal of Economics Bibliography (JEB – ISSN: 2149-2387), Vol. 10 No. 3-4 (2023)</t>
    </r>
  </si>
  <si>
    <r>
      <rPr>
        <rFont val="Arial Narrow"/>
        <color theme="1"/>
        <sz val="10.0"/>
      </rPr>
      <t xml:space="preserve">B. Maiwasha, </t>
    </r>
    <r>
      <rPr>
        <rFont val="Arial Narrow"/>
        <i/>
        <color theme="1"/>
        <sz val="10.0"/>
      </rPr>
      <t>Developing an Integrated Corporate Governance Model for Zimbabwe's SOES: The Case of Grain Marketing Board</t>
    </r>
    <r>
      <rPr>
        <rFont val="Arial Narrow"/>
        <color theme="1"/>
        <sz val="10.0"/>
      </rPr>
      <t>, Thesis accepted in fulfillment of the requirements for the degree Doctor of Philosophy in Public Management and Governance at the North-West University</t>
    </r>
  </si>
  <si>
    <r>
      <rPr>
        <rFont val="Arial Narrow"/>
        <color theme="1"/>
        <sz val="10.0"/>
      </rPr>
      <t xml:space="preserve">MD. A. K. Azad Khan, </t>
    </r>
    <r>
      <rPr>
        <rFont val="Arial Narrow"/>
        <i/>
        <color theme="1"/>
        <sz val="10.0"/>
      </rPr>
      <t>The Effectiveness of Performance Audits in Bangladesh: A Critical Examination of Medical Waste Management</t>
    </r>
    <r>
      <rPr>
        <rFont val="Arial Narrow"/>
        <color theme="1"/>
        <sz val="10.0"/>
      </rPr>
      <t>, Thesis
Submitted in fulfilment of the requirements for the degree of
Master of Research
School of Business and Law
Central Queensland University
Melbourne, Australia
June 2023</t>
    </r>
  </si>
  <si>
    <r>
      <rPr>
        <rFont val="Arial Narrow"/>
        <color theme="1"/>
        <sz val="10.0"/>
      </rPr>
      <t xml:space="preserve">COSTA, Cleverson Cidney Silva da, </t>
    </r>
    <r>
      <rPr>
        <rFont val="Arial Narrow"/>
        <i/>
        <color theme="1"/>
        <sz val="10.0"/>
      </rPr>
      <t>O que preciso ver para doar? desenvolvimento de um sistema de indicadores de desempenho para organizações da sociedade civil</t>
    </r>
    <r>
      <rPr>
        <rFont val="Arial Narrow"/>
        <color theme="1"/>
        <sz val="10.0"/>
      </rPr>
      <t>, UNIVERSIDADE FEDERAL DE CAMPINA GRANDE UNIDADE ACADÊMICA DE ADMINISTRAÇÃO E CONTABILIDADE PROGRAMA DE PÓS-GRADUAÇÃO EM ADMINISTRAÇÃO,DISSERTAÇÃO DE MESTRADO, CAMPINA GRANDE – PB, 2023</t>
    </r>
  </si>
  <si>
    <r>
      <rPr>
        <rFont val="Arial Narrow"/>
        <color theme="1"/>
        <sz val="10.0"/>
      </rPr>
      <t xml:space="preserve">Garbin Rogério, </t>
    </r>
    <r>
      <rPr>
        <rFont val="Arial Narrow"/>
        <i/>
        <color theme="1"/>
        <sz val="10.0"/>
      </rPr>
      <t>Desenvolvimento sustentável perene como base de elaboração e fomento das políticas públicas - um estudo de caso no município de São Sebastião - SP</t>
    </r>
    <r>
      <rPr>
        <rFont val="Arial Narrow"/>
        <color theme="1"/>
        <sz val="10.0"/>
      </rPr>
      <t>, Universidade Federal de Santa Maria, Centro de Ciências Sociais e Humanas, Programa de Pós-Graduação em Gestão de Organizações Públicas, Departamento:Administração Pública, Country:Brasil, 2023</t>
    </r>
  </si>
  <si>
    <r>
      <rPr>
        <rFont val="Arial Narrow"/>
        <color theme="1"/>
        <sz val="10.0"/>
      </rPr>
      <t xml:space="preserve">Rury Novita Sibulo,Haliah Andi Kusumawati, </t>
    </r>
    <r>
      <rPr>
        <rFont val="Arial Narrow"/>
        <i/>
        <color theme="1"/>
        <sz val="10.0"/>
      </rPr>
      <t>OPERATIONAL AUDIT ON THE IMPLEMENTATION OF VALUE OF FAMILY BUSINESS</t>
    </r>
    <r>
      <rPr>
        <rFont val="Arial Narrow"/>
        <color theme="1"/>
        <sz val="10.0"/>
      </rPr>
      <t>, ABM : International Journal of Administration, Business and Management, Vol.5, No.1, May 2023, pp: 1-14, ISSN: 2746-2439</t>
    </r>
  </si>
  <si>
    <r>
      <rPr>
        <rFont val="Arial Narrow"/>
        <color theme="1"/>
        <sz val="10.0"/>
      </rPr>
      <t xml:space="preserve">Sreedevi E.S., </t>
    </r>
    <r>
      <rPr>
        <rFont val="Arial Narrow"/>
        <i/>
        <color theme="1"/>
        <sz val="10.0"/>
      </rPr>
      <t>AN INVESTIGATION ON THE BANKING INDUSTRY  IN INDIA - A POST LIBERALISATION ANALYSIS</t>
    </r>
    <r>
      <rPr>
        <rFont val="Arial Narrow"/>
        <color theme="1"/>
        <sz val="10.0"/>
      </rPr>
      <t>, Thesis  Submitted to the University of Calicut, For the award of the degree of, Doctor of Philosophy in Commerce, Under the Faculty of Commerce and Management Studies, Department of Commerce and Management Studies School of Business Studies University of Calicut  Kerala  July 2023</t>
    </r>
  </si>
  <si>
    <r>
      <rPr>
        <rFont val="Arial Narrow"/>
        <color theme="1"/>
        <sz val="10.0"/>
      </rPr>
      <t xml:space="preserve">Fadli Paidi, </t>
    </r>
    <r>
      <rPr>
        <rFont val="Arial Narrow"/>
        <i/>
        <color theme="1"/>
        <sz val="10.0"/>
      </rPr>
      <t>Empowering Community Workhsop to Improve Social Welfare through Innovation in Dolok Merawan</t>
    </r>
    <r>
      <rPr>
        <rFont val="Arial Narrow"/>
        <color theme="1"/>
        <sz val="10.0"/>
      </rPr>
      <t>, ABDIMAS TALENTAJurnal Pengabdian Kepada Masyarakat, Vol. 8, No. 1, 2023, pp:581-590</t>
    </r>
  </si>
  <si>
    <r>
      <rPr>
        <rFont val="Arial Narrow"/>
        <color theme="1"/>
        <sz val="10.0"/>
      </rPr>
      <t xml:space="preserve">Teodora Maria Suciu, </t>
    </r>
    <r>
      <rPr>
        <rFont val="Arial Narrow"/>
        <i/>
        <color theme="1"/>
        <sz val="10.0"/>
      </rPr>
      <t>Quantifying Economic Performance:  Forecasting in the Romanian Clothing Industry</t>
    </r>
    <r>
      <rPr>
        <rFont val="Arial Narrow"/>
        <color theme="1"/>
        <sz val="10.0"/>
      </rPr>
      <t>, “Ovidius” University Annals, Economic Sciences Series Volume XXIII, Issue 1 /2023</t>
    </r>
  </si>
  <si>
    <r>
      <rPr>
        <rFont val="Arial Narrow"/>
        <color theme="1"/>
        <sz val="10.0"/>
      </rPr>
      <t xml:space="preserve">So Yeon Gu, Nam Mi Kang, Hyunsoon Park, Won Ho Hahn, </t>
    </r>
    <r>
      <rPr>
        <rFont val="Arial Narrow"/>
        <i/>
        <color theme="1"/>
        <sz val="10.0"/>
      </rPr>
      <t>A systematic review of breast milk banks in Europe and North America</t>
    </r>
    <r>
      <rPr>
        <rFont val="Arial Narrow"/>
        <color theme="1"/>
        <sz val="10.0"/>
      </rPr>
      <t>, Journal of the Korea Academia-Industrial cooperation Society Vol. 24, No. 5 pp. 615-626, 2023, https://doi.org/10.5762/KAIS.2023.24.5.615 ISSN 1975-4701 / eISSN 2288-4688</t>
    </r>
  </si>
  <si>
    <r>
      <rPr>
        <rFont val="Arial Narrow"/>
        <color theme="1"/>
        <sz val="10.0"/>
      </rPr>
      <t xml:space="preserve">Biškić Ana, </t>
    </r>
    <r>
      <rPr>
        <rFont val="Arial Narrow"/>
        <i/>
        <color theme="1"/>
        <sz val="10.0"/>
      </rPr>
      <t>Uloga suda EU u razvoju Europskog upravnog prostora</t>
    </r>
    <r>
      <rPr>
        <rFont val="Arial Narrow"/>
        <color theme="1"/>
        <sz val="10.0"/>
      </rPr>
      <t>, Undergraduate thesis / Završni rad, 2023, Degree Grantor / Ustanova koja je dodijelila akademski / stručni stupanj: University of Zagreb, Faculty of Law / Sveučilište u Zagrebu, Pravni fakultet</t>
    </r>
  </si>
  <si>
    <r>
      <rPr>
        <rFont val="Arial Narrow"/>
        <color theme="1"/>
        <sz val="10.0"/>
      </rPr>
      <t xml:space="preserve">NO Setiowati, MI Zamzani, D Nurdiono, </t>
    </r>
    <r>
      <rPr>
        <rFont val="Arial Narrow"/>
        <i/>
        <color theme="1"/>
        <sz val="10.0"/>
      </rPr>
      <t>Determination of Physical Workload and the Ideal Number of Workers in Arsy Bakery using Full Time Equivalent (FTE) Method</t>
    </r>
    <r>
      <rPr>
        <rFont val="Arial Narrow"/>
        <color theme="1"/>
        <sz val="10.0"/>
      </rPr>
      <t>, Vol 10 No 1 (2023): JURNAL SURYA TEKNIKA</t>
    </r>
  </si>
  <si>
    <t>https://garuda.kemdikbud.go.id/documents/detail/3560870</t>
  </si>
  <si>
    <t>Crossref, Dimensions, GARUDA, Google Scholar, BASE, ROAD, Sinta</t>
  </si>
  <si>
    <r>
      <rPr>
        <rFont val="Arial Narrow"/>
        <color theme="1"/>
        <sz val="10.0"/>
      </rPr>
      <t xml:space="preserve">H Kholidah, S Herianingrum, BA FIanto, I Rahmawati , </t>
    </r>
    <r>
      <rPr>
        <rFont val="Arial Narrow"/>
        <i/>
        <color theme="1"/>
        <sz val="10.0"/>
      </rPr>
      <t>Financial Technology (Fintech)-Peer-to-Peer Lending Syariah di Indonesia</t>
    </r>
    <r>
      <rPr>
        <rFont val="Arial Narrow"/>
        <color theme="1"/>
        <sz val="10.0"/>
      </rPr>
      <t>, ISBN 978-623-6738-48-1</t>
    </r>
  </si>
  <si>
    <t>https://books.google.ro/books?hl=ro&amp;lr=&amp;id=AtXbEAAAQBAJ&amp;oi=fnd&amp;pg=PP1&amp;ots=fNtNiI8Vuh&amp;sig=ejqB3njmzNwcl7D_Ipq9TWe8eoE&amp;redir_esc=y#v=onepage&amp;q&amp;f=false</t>
  </si>
  <si>
    <r>
      <rPr>
        <rFont val="Arial Narrow"/>
        <color theme="1"/>
        <sz val="10.0"/>
      </rPr>
      <t xml:space="preserve">Nor Asikin Shaharuddin, Suhailah Kassim, Alisa Ibrahim, </t>
    </r>
    <r>
      <rPr>
        <rFont val="Arial Narrow"/>
        <i/>
        <color theme="1"/>
        <sz val="10.0"/>
      </rPr>
      <t>Competitive Advantages amongst Travel Agencies in Malaysian SMEs: The Role of IOE Factors and Web Technologies &amp; E-Business Adoption</t>
    </r>
    <r>
      <rPr>
        <rFont val="Arial Narrow"/>
        <color theme="1"/>
        <sz val="10.0"/>
      </rPr>
      <t>, Information Management and Business Review (ISSN 2220-3796), Vol. 15, No. 3, pp. 347-360, September 2023</t>
    </r>
  </si>
  <si>
    <t>https://ojs.amhinternational.com/index.php/imbr/article/view/3545/2284</t>
  </si>
  <si>
    <t>EconBib, RePEc, EconBiz, Econis, EconPaper, BASE, OpenAIRE, Ulrich's, CiteFactor, Google Scholar, JournalsDirectory, ResearchBib, Scilit, The Open Directory, Wilbert</t>
  </si>
  <si>
    <r>
      <rPr>
        <rFont val="Arial Narrow"/>
        <color theme="1"/>
        <sz val="10.0"/>
      </rPr>
      <t xml:space="preserve">Ardianita Nur Indah Sari,Iwan Hermawan, Inayah Inayah, </t>
    </r>
    <r>
      <rPr>
        <rFont val="Arial Narrow"/>
        <i/>
        <color theme="1"/>
        <sz val="10.0"/>
      </rPr>
      <t>Enhancing Export Performance: Do Energizing Team Learning and Opportunity Recognition Matter?</t>
    </r>
    <r>
      <rPr>
        <rFont val="Arial Narrow"/>
        <color theme="1"/>
        <sz val="10.0"/>
      </rPr>
      <t>, International Journal of Management, Entrepreneurship, Social Science and Humanities, Vol. 7 No. 1(2023), https://doi.org/10.31098/ijmesh.v7i1.1634</t>
    </r>
  </si>
  <si>
    <t>https://journals.researchsynergypress.com/index.php/ijmesh/article/view/1634/1099</t>
  </si>
  <si>
    <t>Dimensions, Journal Directories, Index Copernicus, Digital Preservation, DOI by Crossref, Content Aggregator, Google Scholar, Portal Garuda: Garba Rujukan Digital</t>
  </si>
  <si>
    <r>
      <rPr>
        <rFont val="Arial Narrow"/>
        <color theme="1"/>
        <sz val="10.0"/>
      </rPr>
      <t>Babak Sohrabi; Saeed Rouhani; Hamid Reza Yazdani; Ahmad Khalili Jafarabad; Mahsima Kazemi Movahed,</t>
    </r>
    <r>
      <rPr>
        <rFont val="Arial Narrow"/>
        <i/>
        <color theme="1"/>
        <sz val="10.0"/>
      </rPr>
      <t>Tehran Stock Exchange, Stocks Price Prediction, Using Wisdom of Crowd</t>
    </r>
    <r>
      <rPr>
        <rFont val="Arial Narrow"/>
        <color theme="1"/>
        <sz val="10.0"/>
      </rPr>
      <t>, Volume 7, Issue 4, 2023, Pages 1-28, https://doi.org/10.61186/ijf.2023.382999.1397</t>
    </r>
  </si>
  <si>
    <t>https://www.ijfifsa.ir/article_185000.html</t>
  </si>
  <si>
    <t>DOAJ, Islamic World Science Citation Center (ISC), MIAR, Google Scholar, ICI World of Journals, Scientific Information Database (SID), Noormags, Magiran (Iranian Magazines Reference), CIVILICA, Ensani, Academia</t>
  </si>
  <si>
    <r>
      <rPr>
        <rFont val="Arial Narrow"/>
        <color theme="1"/>
        <sz val="10.0"/>
      </rPr>
      <t>Philip Traxler, Sadik Aman, Will Rogers, Allyn Okun,</t>
    </r>
    <r>
      <rPr>
        <rFont val="Arial Narrow"/>
        <i/>
        <color theme="1"/>
        <sz val="10.0"/>
      </rPr>
      <t>Investigation into a Practical Application of Reinforcement Learning for the Stock Market</t>
    </r>
    <r>
      <rPr>
        <rFont val="Arial Narrow"/>
        <color theme="1"/>
        <sz val="10.0"/>
      </rPr>
      <t>, Volume 7, Number 3, Article 6</t>
    </r>
  </si>
  <si>
    <t>https://scholar.smu.edu/cgi/viewcontent.cgi?article=1256&amp;context=datasciencereview</t>
  </si>
  <si>
    <t>Google Scholar, ResearchGate</t>
  </si>
  <si>
    <r>
      <rPr>
        <rFont val="Arial Narrow"/>
        <color theme="1"/>
        <sz val="10.0"/>
      </rPr>
      <t>Dhiren Gangishetty,</t>
    </r>
    <r>
      <rPr>
        <rFont val="Arial Narrow"/>
        <i/>
        <color theme="1"/>
        <sz val="10.0"/>
      </rPr>
      <t>StocKuku - AI-Enabled Mindfulness for Profitable Stock Trading</t>
    </r>
    <r>
      <rPr>
        <rFont val="Arial Narrow"/>
        <color theme="1"/>
        <sz val="10.0"/>
      </rPr>
      <t>, International Research Journal of Engineering and Technology (IRJET) e-ISSN: 2395-0056, Volume: 10, Issue: 07, July 2023, www.irjet.net, p-ISSN: 2395-0072</t>
    </r>
  </si>
  <si>
    <t>https://d1wqtxts1xzle7.cloudfront.net/105048571/IRJET_V10I737-libre.pdf?1692190400=&amp;response-content-disposition=inline%3B+filename%3DStocKuku_AI_Enabled_Mindfulness_for_Prof.pdf&amp;Expires=1716897742&amp;Signature=OOT~NkSLmvNOgvhRRnxLLDHMM8wbputmhwJBDK1MfA3Ki~3HpX6ddUq~1-k7iiQ8teyhIsNtNB0nARw03LiF5urDVYhy4IOPrKUi5caJNfNQYFuyoSstX-PEGxpaLUFkwv4xZTSC9-nUS~yXEPjZIJ7qSQMJ~PsiDfRF2noVmfOH5g-5AUmnKPXws0ce0yuItVLFVtqAyGqp5Fj8lfKUEfsf~qdq7cIj2MMZZsFfeldlTgkIUXIj1K9qiLwyTCcYeWyXKNmXJlC~08LO-3XG~k4aqVvQHF2jiCNH-6MB6lkuQLNRyzT0mQRMoyt~pxPWeN0yO7ijDs8pjuPjZ0pr5A__&amp;Key-Pair-Id=APKAJLOHF5GGSLRBV4ZA</t>
  </si>
  <si>
    <t>Cristescu Marian Pompiliu(ULB Sibiu)</t>
  </si>
  <si>
    <t>Traditional Enterprise Business Intelligence Software Compared to Software as a Service Business Intelligence</t>
  </si>
  <si>
    <r>
      <rPr>
        <rFont val="Arial Narrow"/>
        <color theme="1"/>
        <sz val="10.0"/>
      </rPr>
      <t xml:space="preserve">Walter B. Graves, </t>
    </r>
    <r>
      <rPr>
        <rFont val="Arial Narrow"/>
        <i/>
        <color theme="1"/>
        <sz val="10.0"/>
      </rPr>
      <t>BUSINESS INTELLIGENCE AND ANALYTICS TECHNOLOGIES
IN PROFESSIONAL SPORTS</t>
    </r>
    <r>
      <rPr>
        <rFont val="Arial Narrow"/>
        <color theme="1"/>
        <sz val="10.0"/>
      </rPr>
      <t>, School of Business, Technology, and Health Care Administration
A Dissertation Presented in Partial Fulfillment Of the Requirements for the Degree Doctor of Business Administration, Capella University
September 2023</t>
    </r>
  </si>
  <si>
    <t>https://www.proquest.com/openview/87b74ecc4343e8ccaef9d44c2937e23a/1?pq-origsite=gscholar&amp;cbl=18750&amp;diss=y</t>
  </si>
  <si>
    <r>
      <rPr>
        <rFont val="Arial Narrow"/>
        <color theme="1"/>
        <sz val="10.0"/>
      </rPr>
      <t xml:space="preserve">Czaplewski Maciej
Zakrzewska Małgorzata, </t>
    </r>
    <r>
      <rPr>
        <rFont val="Arial Narrow"/>
        <i/>
        <color theme="1"/>
        <sz val="10.0"/>
      </rPr>
      <t>Frequency spectrum management within the regulatory framework of the European Union's telecommunications market</t>
    </r>
    <r>
      <rPr>
        <rFont val="Arial Narrow"/>
        <color theme="1"/>
        <sz val="10.0"/>
      </rPr>
      <t>, European Research Studies Journal, Volume 26, Issue 4</t>
    </r>
  </si>
  <si>
    <t>https://www.um.edu.mt/library/oar/bitstream/123456789/117232/1/ERSJ26%284%29A26.pdf</t>
  </si>
  <si>
    <t>RePEc, SSRN, JEL, Google Scholar, Crossref, Index Copernicus</t>
  </si>
  <si>
    <r>
      <rPr>
        <rFont val="Arial Narrow"/>
        <color theme="1"/>
        <sz val="10.0"/>
      </rPr>
      <t xml:space="preserve">Juulia Sillanpää , </t>
    </r>
    <r>
      <rPr>
        <rFont val="Arial Narrow"/>
        <i/>
        <color theme="1"/>
        <sz val="10.0"/>
      </rPr>
      <t>ARVONLUONTI BUSINESS INTELLIGENCE -JÄRJESTELMIEN AVULLA KIINTEISTÖSIJOITUSALALLA</t>
    </r>
    <r>
      <rPr>
        <rFont val="Arial Narrow"/>
        <color theme="1"/>
        <sz val="10.0"/>
      </rPr>
      <t xml:space="preserve">, University of Oulu, Kandidaatintutkielma  Kauppatieteiden koulutusohjelma Huhtikuu 2023 </t>
    </r>
  </si>
  <si>
    <t>https://oulurepo.oulu.fi/bitstream/handle/10024/42661/nbnfioulu-202305101607.pdf?sequence=1&amp;isAllowed=y</t>
  </si>
  <si>
    <r>
      <rPr>
        <rFont val="Arial Narrow"/>
        <color theme="1"/>
        <sz val="10.0"/>
      </rPr>
      <t xml:space="preserve">Angelina Papadakis, Lillian Oberer, Alexander Komljenovic, Sonali Alankarage, Nicholas Chileshe, </t>
    </r>
    <r>
      <rPr>
        <rFont val="Arial Narrow"/>
        <i/>
        <color theme="1"/>
        <sz val="10.0"/>
      </rPr>
      <t>WIREDSCORE WITHIN THE AUSTRALIAN
CONSTRUCTION INDUSTRY: AWARENESS,
BARRIERS AND INTEGRATED MECHANISMS</t>
    </r>
    <r>
      <rPr>
        <rFont val="Arial Narrow"/>
        <color theme="1"/>
        <sz val="10.0"/>
      </rPr>
      <t xml:space="preserve">, UniSA STEM, University of South Australia, Adelaide, South Australia, Australia, 
Proceedings of the 39th Annual ARCOM Conference pp. 680-689,conference paper, ID : 9916793225901831, ISBN : 9780995546370 </t>
    </r>
  </si>
  <si>
    <t>https://www.researchgate.net/profile/Nicholas-Chileshe/publication/373776659_Wiredscore_within_the_Australian_construction_industry_Awareness_barriers_and_integrated_mechanisms/links/64fc4e0510813375f2698414/Wiredscore-within-the-Australian-construction-industry-Awareness-barriers-and-integrated-mechanisms.pdf</t>
  </si>
  <si>
    <r>
      <rPr>
        <rFont val="Arial Narrow"/>
        <color theme="1"/>
        <sz val="10.0"/>
      </rPr>
      <t xml:space="preserve">Diah Ayu Kusumawati, Pungky Lela Saputri, </t>
    </r>
    <r>
      <rPr>
        <rFont val="Arial Narrow"/>
        <i/>
        <color theme="1"/>
        <sz val="10.0"/>
      </rPr>
      <t>Digital Transformation: Peran Digital SkillDan E-Readiness Pada UMKM</t>
    </r>
    <r>
      <rPr>
        <rFont val="Arial Narrow"/>
        <color theme="1"/>
        <sz val="10.0"/>
      </rPr>
      <t>, Jurnal Ekonomi dan Bisnis, Volume 30, Nomor 1, 2023, 81-92</t>
    </r>
  </si>
  <si>
    <t>https://jos.unsoed.ac.id/index.php/performance/article/view/7849/4284</t>
  </si>
  <si>
    <t>Directory Open Acces Journal (DOAJ), Google Scholar, Garba Rujukan Digital (Garuda), Science and Technology Index</t>
  </si>
  <si>
    <r>
      <rPr>
        <rFont val="Arial Narrow"/>
        <color theme="1"/>
        <sz val="10.0"/>
      </rPr>
      <t xml:space="preserve">Diah Ayu Kusumawati, Sri Anik, </t>
    </r>
    <r>
      <rPr>
        <rFont val="Arial Narrow"/>
        <i/>
        <color theme="1"/>
        <sz val="10.0"/>
      </rPr>
      <t>KELINCAHAN ORGANISASI : PERAN KETERAMPILAN DIGITAL DAN KEPEMIMPINAN AGILE PADA UMKM</t>
    </r>
    <r>
      <rPr>
        <rFont val="Arial Narrow"/>
        <color theme="1"/>
        <sz val="10.0"/>
      </rPr>
      <t>, Jurnal Magister Manajemen Universitas Mataram, DOI: 10.29303/jmm.v12i1.763
Published: 2023-10-19
Issue: Vol. 12 No. 1 (2023): JMM Februari 2023</t>
    </r>
  </si>
  <si>
    <t>https://jmm.unram.ac.id/index.php/jurnal/article/view/763/489</t>
  </si>
  <si>
    <t>Google Scholar, Sinta, Garuda, Crossref, FPJM</t>
  </si>
  <si>
    <r>
      <rPr>
        <rFont val="Arial Narrow"/>
        <color theme="1"/>
        <sz val="10.0"/>
      </rPr>
      <t xml:space="preserve">Uday Salunkhe, Dr. D. Narasimha Murthy, Dr. Vijaya Kumar Bhima Rao, </t>
    </r>
    <r>
      <rPr>
        <rFont val="Arial Narrow"/>
        <i/>
        <color theme="1"/>
        <sz val="10.0"/>
      </rPr>
      <t>Influence Of Technological Innovations on Consumer Buying Behaviour</t>
    </r>
    <r>
      <rPr>
        <rFont val="Arial Narrow"/>
        <color theme="1"/>
        <sz val="10.0"/>
      </rPr>
      <t xml:space="preserve">, European Economic Letters (EEL), Vol. 13 No. 1s (2023) </t>
    </r>
  </si>
  <si>
    <t>https://d1wqtxts1xzle7.cloudfront.net/100161578/6074-libre.pdf?1679497407=&amp;response-content-disposition=inline%3B+filename%3DSocial_Media_Marketing_during_COVID_19_B.pdf&amp;Expires=1716976754&amp;Signature=g9UKIPU2F-RmPAP3QxAYXLSYWlrmDLrJBJPg1PbXFmW3TIYqRW3R~kf5BFP1vjNeqmEZn2HFMhFg1lTwW-2EG4YUx-dmb0dxSwF7ZTdVITRcG6XCeWhHNH4qbzioW9CpTt7-adjOnXQjnnRSsM~p6As0E2abO6rrkksZjZvBCa0ydTqZMnj1S0nbpKPpdP2XcdshoR6xrVNhp2Ggau~XuBadLJuaA0ZOyF~~89mcl1izKB9wDE-qfnUizW461kc1w2cGF6tQrVtvviSi7X-pW7~va4fVOLiEL-hL6DUl-i45Qi9h1Cr3zxNxofj7IObSxxBtlx5kynUHwZYquJb1pQ__&amp;Key-Pair-Id=APKAJLOHF5GGSLRBV4ZA</t>
  </si>
  <si>
    <t>Academia; AcademicKeys; Beschreibung; Bibliothekssystem Universität Hamburg; Соционет: EBSCOhost; EconPapers; EuroInternet; FINNA; Google Scholar; Heidelberg University of Education; Hochschule für Musik und theater; Hochschule Hannover; IDEAS; Index Copernicus International, Journals Master;Library Intelligencer, The University of Melbourne; NewJour; RePEc; ResearchBib; Saarländiscne Universitäts; ScienceCentral; SLUB; TU Clausthal; Universität Des Saarlandes; Universitätsbibliothek Leipzig (UBL); Virgin Media;WILBERT; Wikipedia;Wissenschaftszentrum Berlin (WZB); WorldCat; Yumpu</t>
  </si>
  <si>
    <r>
      <rPr>
        <rFont val="Arial Narrow"/>
        <color theme="1"/>
        <sz val="10.0"/>
      </rPr>
      <t xml:space="preserve">Faiz Nazhir Amrulloh, Yuli Asriningtias, </t>
    </r>
    <r>
      <rPr>
        <rFont val="Arial Narrow"/>
        <i/>
        <color theme="1"/>
        <sz val="10.0"/>
      </rPr>
      <t>Implementation of AES-256 Algorithm in Android-Based  E-Voting Data Security</t>
    </r>
    <r>
      <rPr>
        <rFont val="Arial Narrow"/>
        <color theme="1"/>
        <sz val="10.0"/>
      </rPr>
      <t>,JPPIPA 9(9) (2023) Jurnal Penelitian Pendidikan IPA Journal of Research in Science Education, DOI: 10.29303/jppipa.v9i9.4543</t>
    </r>
  </si>
  <si>
    <t>https://d1wqtxts1xzle7.cloudfront.net/111520617/4543-Article_Text-27341-1-10-20231010-libre.pdf?1708077679=&amp;response-content-disposition=inline%3B+filename%3DImplementation_of_AES_256_Algorithm_in_A.pdf&amp;Expires=1716979238&amp;Signature=A0a8RzVnq3dua8oDixWI9d1wZKe~7LIWK0O8Sk-L3Ad5UU888~g2QAQt4mqynvJH0AO8FIx05VA2fhAzvpcis59f96CT73UTmSfHsQIg4Vvf5P-zwZGIaKy3Zt358IrE~RpikjYlSbn5ppxqwnBdDI72TNU7F-OPBLJSX8SsOwyubpgXFr-qzBgq0l77jmZ2q8V932zT5uF5qphMbVg4hl5QWFSkAKrQM7hKzB2XH7d3QYTlrAF1Y6lml30V-EF8avFsRwcOxTGz8ZSWxF5DBrHltRIT5imQjXVd7Hz6vjV9r1Gaao6cuvKXTK~oWeBR17GXhDynZUxKxPt8IZIFCw__&amp;Key-Pair-Id=APKAJLOHF5GGSLRBV4ZA</t>
  </si>
  <si>
    <t>Crossref, Sinta DIKTI, Indonesian Public Index (IPI), Google Scholar, Indonesian One Seach, Bielefeld, Academic Search Engine (BASE), Index Copernicus International (ICI) World of Journals, PKP Index, Academic Recource Index, Mendeley, Garuda Ristekdikti, Dimensions - Digital Science, Directory Of Open Access Scholarly Resources (ROAD), Scilit, WorldCat, Directory of Research Journal Index (DRJI)</t>
  </si>
  <si>
    <t>Cristescu M.P-ULB Sibiu, RA Nerisanu, Flori, M., Stoica, F., &amp; Stoica, F. L.</t>
  </si>
  <si>
    <t>Analysing the stock market as an economic lever, using a qualitative and a quantitative model</t>
  </si>
  <si>
    <r>
      <rPr>
        <rFont val="Arial Narrow"/>
        <color theme="1"/>
        <sz val="10.0"/>
      </rPr>
      <t>Abdul Subhan, Achmad Firdaus, Mukhamad Najib,</t>
    </r>
    <r>
      <rPr>
        <rFont val="Arial Narrow"/>
        <i/>
        <color theme="1"/>
        <sz val="10.0"/>
      </rPr>
      <t>The Influence of Islamic Service Quality and Trust on Customer Satisfaction and Intention in Reusing The Services in The Implementation of Umrah and Special Hajj Pilgrimage</t>
    </r>
    <r>
      <rPr>
        <rFont val="Arial Narrow"/>
        <color theme="1"/>
        <sz val="10.0"/>
      </rPr>
      <t>, Jurnal Ekonomi Syariah Teori dan Terapan p-ISSN: 2407-1935, e-ISSN: 2502-1508. Vol. 10 No. 3
Mei 2023: 203-219; DOI: 10.20473/vol10iss20233pp275-289</t>
    </r>
  </si>
  <si>
    <t>https://e-journal.unair.ac.id/JESTT/article/view/44173</t>
  </si>
  <si>
    <t>Google Scholar,  Sinta Indonesia, Neliti, Garuda,  ROAD, Crossref, Dimensions, Base, WorldCat,  Scilit, and EBSCO</t>
  </si>
  <si>
    <r>
      <rPr>
        <rFont val="Arial Narrow"/>
        <color theme="1"/>
        <sz val="10.0"/>
      </rPr>
      <t xml:space="preserve">Adewara, Yinka Motunrayo, Igbekoyi, Olusola E. Ph.D, &amp; Dagunduro, Muyiwa Emmanuel, </t>
    </r>
    <r>
      <rPr>
        <rFont val="Arial Narrow"/>
        <i/>
        <color theme="1"/>
        <sz val="10.0"/>
      </rPr>
      <t>Effect of Nonfinancial Incentives on Efficiency Performance in The Nigeria Public Sector</t>
    </r>
    <r>
      <rPr>
        <rFont val="Arial Narrow"/>
        <color theme="1"/>
        <sz val="10.0"/>
      </rPr>
      <t>, Research Journal of Finance and Accounting www.iiste.org, ISSN 2222-1697 (Paper) ISSN 2222-2847 (Online), Vol.14, No.2, 2023, DOI: 10.7176/RJFA/14-2-05</t>
    </r>
  </si>
  <si>
    <t>https://iiste.org/Journals/index.php/RJFA/article/view/60369</t>
  </si>
  <si>
    <t>EBSCO (U.S.), Index Copernicus (Poland), Ulrich's Periodicals Directory (ProQuest, U.S.), JournalTOCS (UK), PKP Open Archives Harvester (Canada), Bielefeld Academic Search Engine (Germany), Elektronische Zeitschriftenbibliothek EZB (Germany), SCI-Edge (U.S.), Open J-Gate (India), OCLC WorldCat (United States), Universe Digtial Library (Malaysia), NewJour (Georgetown University Library, U.S.), Google Scholar</t>
  </si>
  <si>
    <r>
      <rPr>
        <rFont val="Arial Narrow"/>
        <color theme="1"/>
        <sz val="10.0"/>
      </rPr>
      <t xml:space="preserve">Ahannaya, Chinedu Gandolph, PhD., Johnson, Adebayo Akanbi, M.Sc., Daniel-Adebayo, Olugbenga, Ph.D., Sanni, Adeyemi Sheriff, </t>
    </r>
    <r>
      <rPr>
        <rFont val="Arial Narrow"/>
        <i/>
        <color theme="1"/>
        <sz val="10.0"/>
      </rPr>
      <t>Disruptive Accounting Technology and Institutional Efficiency of Professional Accounting Institutes in Nigeria</t>
    </r>
    <r>
      <rPr>
        <rFont val="Arial Narrow"/>
        <color theme="1"/>
        <sz val="10.0"/>
      </rPr>
      <t>, International Research Journal of Innovations in Engineering and Technology (IRJIET)
ISSN (online): 2581-3048
Volume 7, Issue 7, pp 30-37, July-2023
https://doi.org/10.47001/IRJIET/2023.707004</t>
    </r>
  </si>
  <si>
    <t>https://irjiet.com/Volume-7/Issue-7-July-2023/Disruptive-Accounting-Technology-and-Institutional-Efficiency-of-Professional-Accounting-Institutes-in-Nigeria/1653</t>
  </si>
  <si>
    <t>Google Scholar, Crossref, DOI – Digital Object Identifier, ProQuest, WorldCat, Harvard Dataverse, Zenodo – OpenAIRE, Mendeley, World Catalogue of Scientific Journals, Publons, Scientific Journal Impact Factor (SJIF), The Directory of Research Journal Indexing (DRJI), International Scientific Indexing (ISI), Citefactor, Root Society for Indexing and Impact Factor, The ICI database, IP Indexing, SlideShare, ROAD, Academia.edu, issuu, Scribd, IJIFACTOR</t>
  </si>
  <si>
    <r>
      <rPr>
        <rFont val="Arial Narrow"/>
        <color theme="1"/>
        <sz val="10.0"/>
      </rPr>
      <t xml:space="preserve">Timothy Aluko, Innocent Bayai, Prince Enwereji, </t>
    </r>
    <r>
      <rPr>
        <rFont val="Arial Narrow"/>
        <i/>
        <color theme="1"/>
        <sz val="10.0"/>
      </rPr>
      <t>Effects of Government Intervention on SMMEs: A Review of Empirical Evidence</t>
    </r>
    <r>
      <rPr>
        <rFont val="Arial Narrow"/>
        <color theme="1"/>
        <sz val="10.0"/>
      </rPr>
      <t>, Acta Universitatis Danubius. Œconomica Journal, Vol. 19 No. 5 (2023) / Entrepreneurial Perspectives</t>
    </r>
  </si>
  <si>
    <t>https://dj.univ-danubius.ro/index.php/AUDOE/article/view/2159</t>
  </si>
  <si>
    <t>CEEOL; EBSCO Publishing; EconPapers; RePec; IDEAS; DOAJ; Cabell's; Proquest, ERIH+</t>
  </si>
  <si>
    <r>
      <rPr>
        <rFont val="Arial Narrow"/>
        <color theme="1"/>
        <sz val="10.0"/>
      </rPr>
      <t>Xilin Liu,</t>
    </r>
    <r>
      <rPr>
        <rFont val="Arial Narrow"/>
        <i/>
        <color theme="1"/>
        <sz val="10.0"/>
      </rPr>
      <t>Predicting Apple’s future stock price using ARIMA model</t>
    </r>
    <r>
      <rPr>
        <rFont val="Arial Narrow"/>
        <color theme="1"/>
        <sz val="10.0"/>
      </rPr>
      <t>, Theoretical and Natural Science, Vol. 26, 209-214, Published 20 December 2023, DOI: 10.54254/2753-8818/26/20241066</t>
    </r>
  </si>
  <si>
    <t>https://tns.ewapublishing.org/article/933092bc207d4219945a8cecab0b5916</t>
  </si>
  <si>
    <t>Academic Journals Database, BibCnrs, Citefactor, Colorado Alliance of Research Libraries, Conference Proceedings Citation Index (Web of Science) (Subject to acceptance - as for all proceedings series), Cornell University Library, Crossref, DOAJ, EBSCO, Ei Compendex (Subject to acceptance - as for all proceedings series), Google Scholar, Internet Archive Scholar, oaDOI/unpaywall, Open Access Library, OPEN J-Gate, OpenAIRE, PORTICO, ProQuest, Research Bible, Scilit, Semantic Scholar, SHERPA/ROMEO, WorldCat</t>
  </si>
  <si>
    <r>
      <rPr>
        <rFont val="Arial Narrow"/>
        <color theme="1"/>
        <sz val="10.0"/>
      </rPr>
      <t xml:space="preserve">Naboth Muravu, </t>
    </r>
    <r>
      <rPr>
        <rFont val="Arial Narrow"/>
        <i/>
        <color theme="1"/>
        <sz val="10.0"/>
      </rPr>
      <t>Strategic Performance Measurement and Management: The
Distinctive Nature of the Public Sector and Implications on
Performance Measures</t>
    </r>
    <r>
      <rPr>
        <rFont val="Arial Narrow"/>
        <color theme="1"/>
        <sz val="10.0"/>
      </rPr>
      <t>, Public Policy and Administration Research www.iiste.org
ISSN 2224-5731(Paper) ISSN 2225-0972(Online)
Vol.13, No.2, 2023, DOI: 10.7176/PPAR/13-2-03, Publication date:March 31st 2023</t>
    </r>
  </si>
  <si>
    <t>https://iiste.org/Journals/index.php/PPAR/article/view/60636</t>
  </si>
  <si>
    <r>
      <rPr>
        <rFont val="Arial Narrow"/>
        <color theme="1"/>
        <sz val="10.0"/>
      </rPr>
      <t xml:space="preserve">Biškić Ana, </t>
    </r>
    <r>
      <rPr>
        <rFont val="Arial Narrow"/>
        <i/>
        <color theme="1"/>
        <sz val="10.0"/>
      </rPr>
      <t>Uloga suda EU u razvoju Europskog upravnog prostora</t>
    </r>
    <r>
      <rPr>
        <rFont val="Arial Narrow"/>
        <color theme="1"/>
        <sz val="10.0"/>
      </rPr>
      <t>, University of Zagreb,
Faculty of Law Administrative Sciences</t>
    </r>
  </si>
  <si>
    <t>https://repozitorij.pravo.unizg.hr/en/islandora/object/pravo%3A5080</t>
  </si>
  <si>
    <t>Ioana Pop, Mariana Man</t>
  </si>
  <si>
    <t>„Some Insight Into The Perception Of Romanian Managers Regarding Financial Reporting Quality”</t>
  </si>
  <si>
    <t>Iyafekhe, C., &amp; Osemwegie-Ero, J. O. FIRM ATTRIBUTES AND IFRS COMPLIANCE LEVEL OF FINANCIAL SERVICE FIRMS IN NIGERIA.</t>
  </si>
  <si>
    <t>https://www.icanacademicjournal.org/files/44.-FIRM-ATTRIBUTES-AND-IFRS-COMPLIANCE-LEVEL-OF-FINANCIAL-SERVICE-FIRMS-IN-NIGERIA.pdf</t>
  </si>
  <si>
    <t>Pop Ioana</t>
  </si>
  <si>
    <t>„COMPARING THE IMPACT OF THE NET INCOME VERSUS THE COMPREHENSIVE INCOME OVER THE SHARE PRICE FOR COMPANIES LISTED ON THE BUCHAREST STOCK EXCHANGE”</t>
  </si>
  <si>
    <t>FOLTEAN, N. I. (2022). EMPIRICAL ANALYSIS OF FINANCIAL ACCOUNTING INFORMATION RELEVANCE OF ROMANIAN LISTED PHARMACEUTICAL COMPANIES. THE ANNALS OF THE UNIVERSITY OF ORADEA, 31(1st), 202.</t>
  </si>
  <si>
    <t>https://anale.steconomiceuoradea.ro/en/wp-content/uploads/2022/11/AUOES.July_.2022.pdf#page=204</t>
  </si>
  <si>
    <t xml:space="preserve">ERIH PLUS
RePEc
DOAJ
EBSCO – indexed in Business Source Complete and Business Source Corporate Plus
SCIPIO
CABELL’S DIRECTORY OF PUBLISHING OPPORTUNITIES </t>
  </si>
  <si>
    <t>Wang, J. (2023). Live Streaming in A Long-term Uncertain Situation: Evidence from China’s Listed Company. Highlights in Business, Economics and Management, 8, 106-116.</t>
  </si>
  <si>
    <t>https://drpress.org/ojs/index.php/HBEM/article/view/7173</t>
  </si>
  <si>
    <t>Clarivate Analytics, Google Scholar, J-Gate, CNKI, ResearchGate, Scilit, Semantic Scholar, Crossref, doi, PKP Public Knowledge Project</t>
  </si>
  <si>
    <t>Ioana Anghel, Mariana Man</t>
  </si>
  <si>
    <t>„The Impact of Financial Communicationms on Stock Price. The Case of OMV Petrom SA 2004-2013”</t>
  </si>
  <si>
    <t>Sinaga, J. T. G. (2023). AUDIT COMMITTEE SIZE AND AUDIT COMMITTEE ACTIVITY ON FINANCIAL PERFORMANCE (An Empirical Study on IDX30). Jurnal Terapan Ilmu Manajemen dan Bisnis, 6(2), 130-150.</t>
  </si>
  <si>
    <t>https://jurnal.unai.edu/index.php/jtimb/article/view/3289</t>
  </si>
  <si>
    <t>Google Scholar, LIPI, GARUDA</t>
  </si>
  <si>
    <t>Anghel Ioana, Man Mariana</t>
  </si>
  <si>
    <t>„STUDY REGARDING THE IMPACT OF THE AUDIT
COMMITTEE CHARACTERISTICS ON COMPANY
PERFORMANCE”</t>
  </si>
  <si>
    <t>Alabdullah, T. T. Y. (2023). IN LIGHT OF THE CURRENT ECONOMIC STATUS: DO BOARD CHARACTERISTICS AND RISK MANAGEMENT COMMITTEES PROMOTE FIRM PERFORMANCE IN SAUDI ARABIA?. Journal Of Humanities, Social Sciences And Business, 3(1), 14-30.</t>
  </si>
  <si>
    <t>https://ojs.transpublika.com/index.php/JHSSB/article/view/790</t>
  </si>
  <si>
    <t>Crossref
Dimensions
Garuda
Google Scholar
Scilit</t>
  </si>
  <si>
    <t>Olagunju, A., Shittu, R. M., Oladejo, T. M., Akinola, A. O., Nwikpasi, N. N., &amp; Obiosa, R. T. (2023). Audit Committee Characteristics and Environmental Disclosure Among Nigeria Listed Non-Financial Firms. Economic Studies &amp; Analyses/Acta VSFS, 17(2).</t>
  </si>
  <si>
    <t>https://www.ceeol.com/search/article-detail?id=1211059</t>
  </si>
  <si>
    <t>CEEOL,
DOAJ,
EBSCO,
Elektronische Zeitschriftbibliothek,
ERIH PLUS,
Index Copernicus,
RePEc</t>
  </si>
  <si>
    <t>BUDIARTI, A. (2023). ANALISIS PENGARUH INTERNAL DAN EXTERNAL CORPORATE GOVERNANCE PERUSAHAAN TERHADAP AUDIT REPORT LAG (Studi Empiris pada Perusahaan Perbankan yang Terdaftar di Bursa Efek Indonesia Periode 2019-2021) (Doctoral dissertation, UNDIP: Fakultas Ekonomika dan Bisnis).</t>
  </si>
  <si>
    <t>https://eprints2.undip.ac.id/id/eprint/20663/4/6._S___Daftar_Isi___12030118120050.pdf</t>
  </si>
  <si>
    <t>Doctoral dissertation - Google Scholar</t>
  </si>
  <si>
    <t>TAREK ANWAR HASSAN OTHMAN, D. I. N. A., Hassan Ali, S., &amp; Abbas El-Kalla, T. (2023). THE IMPACT OF GOOD CORPORATE GOVERNANCE MECHANISMS ON FIRM PERFORMANCE: EVIDENCE FROM EGYPT. المجلة العلمية للدراسات التجارية والبيئية, 14(2), 285-349.‎</t>
  </si>
  <si>
    <t>https://journals.ekb.eg/article_304626.html</t>
  </si>
  <si>
    <t>Al-Bakri, K. (2023). Corporate Governance, Emerging Technology, and Banks’ Performance in G7 Countries: Three Essays (Doctoral dissertation, The University of Salford).</t>
  </si>
  <si>
    <t>https://salford-repository.worktribe.com/output/2276488/corporate-governance-emerging-technology-and-banks-performance-in-g7-countriesthree-essays</t>
  </si>
  <si>
    <t>Alkhazaleh, S. J. S., Ibrahim, H., &amp; Ali, A. J. Audit Committee Characteristics and Firm Performance with the Moderating Role of Political Connections.</t>
  </si>
  <si>
    <t>https://hrmars.com/index.php/IJARAFMS/article/view/20227/Audit-Committee-Characteristics-and-Firm-Performance-with-the-Moderating-Role-of-Political-Connections</t>
  </si>
  <si>
    <t>01. RePEc (Research Papers in Economics) IDEAS, Germany [URL: http://ideas.repec.org/s/hur/ijaraf.html ]
02. RePEc, EconPapers, Germany [URL: http://econpapers.repec.org/article/hurijaraf/]
03. Ulrich’s Web (Global Serial Directory), USA 
04. Index Copernicus, Poland
05. Excellence for Research in Australia (ERA) - ERA Journal ID - 200662 in ERA Submitted Journal List
06. Open J-Gate, India 
07. Genamics JournalSeek 
08. Open Access Journal Index, Russian Federation [URL: http://oaji.net/journal-detail.html?number=1447 ]
09. Pakistan Directory of Open Access Journals, Pakistan [URL: http://pakacademicsearch.com/journals/info/1/120 ]
10. Sherpa/Romeo, UK [URL: http://www.sherpa.ac.uk/romeo/search.php ]
11. Infobaseindex, India [URL: http://www.infobaseindex.com/index.php ]
12. New Jour, USA [URL: http://gulib.georgetown.edu/newjour/i/index.html ]
13. Directory of Research Journal Indexing, India [Verify]
14. EconBiz, Germany [Verify]
15.  Indiana University Bloomington, Libraries, USA [URL: http://libraries.iub.edu/ ]
16.  WorldCat, USA [URL: https://www.worldcat.org/search?qt=worldcat_org_all&amp;q=ijarafms ]
17.  Max Perutz Library, Austria 
18.  LexisNexis, USA
19.  OPAC Hochschulbibliothek Munchen, Germany
20.  OPAC Universitätsbibliothek Augsburg, Germany
21.  OPAC Deutsches Museum Munchen, Germany
22.  OPAC Ohm-Hochschulbibliothek Nurnberg, Germany
23.  OPAC Hochschulbibliothek Rosenheim, Germany
24.  OPAC Hochschulbibliothek Amberg, Germany
25.  OPAC Plus, Katalog der Universitätsbibliothek Erlangen-Nürnberg, Germany
26.  OPAC Plus Hochschulbibliothek Neu-Ulm, Germany
27.  OPAC Plus Hochschulbibliothek Weihenstephan-Triesdorf-Zentralbibliothek, Germany
28.  OPAC Plus Bibliothek der Ludwig-Maximilians-Universität Munchen, Germany
29.  Z. Smith Reynolds Library (Wake Forest University), USA
30.  Karlsruhe Virtual Catalogue (KVK), Germany
31.  Electronic Journals Library, Germany (EZB), Germany
32.  German National Serials Database/ Zeitschriftendatenbank (ZDB), Germany
33.  Wissenschaftszentrum Berlin für Sozialforschung (WZB), Germany)
34.  Bibliothekssystem Universität Hamburg (UHH), Germany
35.  Bibliotheksservice-Zentrum Baden-Württemberg (BSZ), Germany
36.  TIB Hannover (Tiborder), Germany
37.  Verbundkatalog HEBIS, Hessen, Germany
38.  Staatsbibliothek, Zu Berlin, Germany
39.  Bibliotheksverbund Bayern Fast – Zugang (BVB), Germany
40.  Verbundkatalog (GBV), Germany
41.  NRW – Verbundkatalog (HBZ), Germany
42.  Kooperativer Bibliotheksverbund Berlin Brandenburg (KOBV), Germany
43.  TU Clausthal Universitätsbibliotek, Germany
44.  Hochschulbibliotek, Nornberg, Germany
45.  Academic Resources (Ourglocal.com)
46.  SLUB, Germany
47.  ZBW, Germany
48.  Regensburger Katalog, Germany
49.  Katalog der Universitätsbibliothek Wurzburg, Germany
50.  Katalog der Universitätsbibliothek Eichstätt-Ingolstadt, Germany
51.  Universitätsbibliothek der TUM Online-Katalog, Germany
52.  Katalog der Universitätsbibliothek Bayreuth, Germany
53.  Universitätsbibliothek Passau, Germany
54.  Universitätsbibliothek Bamberg, Germany
55.  Bibliothek der Universität der Bundeswehr Munchen, Germany
56.  UBL Universitätsbibliothek Leipzig, Germany
57.  Pädagogische Hoschule Heidelberg, Germany
58.  Saarländische Universitäts-Und Landesbibliothek, Germany
59.  Academic Resource Index (ResearchBib)</t>
  </si>
  <si>
    <t>Narullia, D., Putri, D. M., Setiaji, Y. T., &amp; Fadhilah, N. Connection Between the Audit Characteristics and Corporate ESG Performance in Indonesia.</t>
  </si>
  <si>
    <t>https://ijefm.co.in/v7i1/Doc/1.pdf</t>
  </si>
  <si>
    <t>Google Scholar, CiteFactor, CrosssRef, Index Copernicus, COPE, SIS</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</si>
  <si>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</si>
  <si>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Munteanu, I. (2023). A Literature Review of Institutional Performance and Circular Economy. </t>
    </r>
    <r>
      <rPr>
        <rFont val="Arial Narrow"/>
        <i/>
        <color theme="1"/>
        <sz val="10.0"/>
      </rPr>
      <t>Ovidius University Annals, Series Economic Sciences</t>
    </r>
    <r>
      <rPr>
        <rFont val="Arial Narrow"/>
        <color theme="1"/>
        <sz val="10.0"/>
      </rPr>
      <t>, </t>
    </r>
    <r>
      <rPr>
        <rFont val="Arial Narrow"/>
        <i/>
        <color theme="1"/>
        <sz val="10.0"/>
      </rPr>
      <t>23</t>
    </r>
    <r>
      <rPr>
        <rFont val="Arial Narrow"/>
        <color theme="1"/>
        <sz val="10.0"/>
      </rPr>
      <t>(2).</t>
    </r>
  </si>
  <si>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</si>
  <si>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Condrea, E., Hübel, Ș. R., &amp; Stan, M. I. (2023). Local Development through Collaborative Action: A Study on the Central Dobrogea Local Action Group (GAL-DC) and its Project-Based Associative Framework. </t>
    </r>
    <r>
      <rPr>
        <rFont val="Arial Narrow"/>
        <i/>
        <color theme="1"/>
        <sz val="10.0"/>
      </rPr>
      <t>Ovidius University Annals, Economic Sciences Series</t>
    </r>
    <r>
      <rPr>
        <rFont val="Arial Narrow"/>
        <color theme="1"/>
        <sz val="10.0"/>
      </rPr>
      <t>, </t>
    </r>
    <r>
      <rPr>
        <rFont val="Arial Narrow"/>
        <i/>
        <color theme="1"/>
        <sz val="10.0"/>
      </rPr>
      <t>23</t>
    </r>
    <r>
      <rPr>
        <rFont val="Arial Narrow"/>
        <color theme="1"/>
        <sz val="10.0"/>
      </rPr>
      <t>(2), 61-71.</t>
    </r>
  </si>
  <si>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</si>
  <si>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Stanciu, A. C., &amp; Stan, M. I. (2023). A Demographic Exploration of Associative Entities in the Local Action Group. </t>
    </r>
    <r>
      <rPr>
        <rFont val="Arial Narrow"/>
        <i/>
        <color theme="1"/>
        <sz val="10.0"/>
      </rPr>
      <t>Ovidius University Annals, Economic Sciences Series</t>
    </r>
    <r>
      <rPr>
        <rFont val="Arial Narrow"/>
        <color theme="1"/>
        <sz val="10.0"/>
      </rPr>
      <t>, </t>
    </r>
    <r>
      <rPr>
        <rFont val="Arial Narrow"/>
        <i/>
        <color theme="1"/>
        <sz val="10.0"/>
      </rPr>
      <t>23</t>
    </r>
    <r>
      <rPr>
        <rFont val="Arial Narrow"/>
        <color theme="1"/>
        <sz val="10.0"/>
      </rPr>
      <t>(2), 154-163.</t>
    </r>
  </si>
  <si>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</si>
  <si>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Rus, M. I. (2023). The Importance of Financial Profitability on the Activity of a Company. </t>
    </r>
    <r>
      <rPr>
        <rFont val="Arial Narrow"/>
        <i/>
        <color theme="1"/>
        <sz val="10.0"/>
      </rPr>
      <t>Ovidius University Annals, Economic Sciences Series</t>
    </r>
    <r>
      <rPr>
        <rFont val="Arial Narrow"/>
        <color theme="1"/>
        <sz val="10.0"/>
      </rPr>
      <t>, </t>
    </r>
    <r>
      <rPr>
        <rFont val="Arial Narrow"/>
        <i/>
        <color theme="1"/>
        <sz val="10.0"/>
      </rPr>
      <t>23</t>
    </r>
    <r>
      <rPr>
        <rFont val="Arial Narrow"/>
        <color theme="1"/>
        <sz val="10.0"/>
      </rPr>
      <t>(2), 856-860.</t>
    </r>
  </si>
  <si>
    <r>
      <rPr>
        <rFont val="Arial Narrow"/>
        <color theme="1"/>
        <sz val="10.0"/>
      </rPr>
      <t>(2023). Factors of sustainable competitiveness at company level: a comparison of four global economic sectors. </t>
    </r>
    <r>
      <rPr>
        <rFont val="Arial Narrow"/>
        <i/>
        <color theme="1"/>
        <sz val="10.0"/>
      </rPr>
      <t>Journal of Business Economics and Management</t>
    </r>
    <r>
      <rPr>
        <rFont val="Arial Narrow"/>
        <color theme="1"/>
        <sz val="10.0"/>
      </rPr>
      <t>, </t>
    </r>
    <r>
      <rPr>
        <rFont val="Arial Narrow"/>
        <i/>
        <color theme="1"/>
        <sz val="10.0"/>
      </rPr>
      <t>24</t>
    </r>
    <r>
      <rPr>
        <rFont val="Arial Narrow"/>
        <color theme="1"/>
        <sz val="10.0"/>
      </rPr>
      <t>(3), 449-470.</t>
    </r>
  </si>
  <si>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</si>
  <si>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r>
      <rPr>
        <rFont val="Arial Narrow"/>
        <color theme="1"/>
        <sz val="10.0"/>
      </rPr>
      <t>(2023). Factors of sustainable competitiveness at company level: a comparison of four global economic sectors. </t>
    </r>
    <r>
      <rPr>
        <rFont val="Arial Narrow"/>
        <i/>
        <color theme="1"/>
        <sz val="10.0"/>
      </rPr>
      <t>Journal of Business Economics and Management</t>
    </r>
    <r>
      <rPr>
        <rFont val="Arial Narrow"/>
        <color theme="1"/>
        <sz val="10.0"/>
      </rPr>
      <t>, </t>
    </r>
    <r>
      <rPr>
        <rFont val="Arial Narrow"/>
        <i/>
        <color theme="1"/>
        <sz val="10.0"/>
      </rPr>
      <t>24</t>
    </r>
    <r>
      <rPr>
        <rFont val="Arial Narrow"/>
        <color theme="1"/>
        <sz val="10.0"/>
      </rPr>
      <t>(3), 449-470.</t>
    </r>
  </si>
  <si>
    <r>
      <rPr>
        <rFont val="Arial Narrow"/>
        <color theme="1"/>
        <sz val="10.0"/>
      </rPr>
      <t>Xue, Q., Jin, Y., &amp; Zhang, C. ESG Rating Results and Corporate Total Factor Productivity. </t>
    </r>
    <r>
      <rPr>
        <rFont val="Arial Narrow"/>
        <i/>
        <color theme="1"/>
        <sz val="10.0"/>
      </rPr>
      <t>Available at SSRN 4720497</t>
    </r>
    <r>
      <rPr>
        <rFont val="Arial Narrow"/>
        <color theme="1"/>
        <sz val="10.0"/>
      </rPr>
      <t>.</t>
    </r>
  </si>
  <si>
    <t>https://papers.ssrn.com/sol3/papers.cfm?abstract_id=4720497</t>
  </si>
  <si>
    <r>
      <rPr>
        <rFont val="Arial Narrow"/>
        <color theme="1"/>
        <sz val="10.0"/>
      </rPr>
      <t>Vutsova, A., Arabadzhieva, M., &amp; Angelova, R. (2023). the youth entrepreneurship as response to the youth unemployment-examples of Western Balkan region. </t>
    </r>
    <r>
      <rPr>
        <rFont val="Arial Narrow"/>
        <i/>
        <color theme="1"/>
        <sz val="10.0"/>
      </rPr>
      <t>International Journal of Professional Business Review: Int. J. Prof. Bus. Rev.</t>
    </r>
    <r>
      <rPr>
        <rFont val="Arial Narrow"/>
        <color theme="1"/>
        <sz val="10.0"/>
      </rPr>
      <t>, </t>
    </r>
    <r>
      <rPr>
        <rFont val="Arial Narrow"/>
        <i/>
        <color theme="1"/>
        <sz val="10.0"/>
      </rPr>
      <t>8</t>
    </r>
    <r>
      <rPr>
        <rFont val="Arial Narrow"/>
        <color theme="1"/>
        <sz val="10.0"/>
      </rPr>
      <t>(6), 21.</t>
    </r>
  </si>
  <si>
    <r>
      <rPr>
        <rFont val="Arial Narrow"/>
        <color theme="1"/>
        <sz val="10.0"/>
      </rPr>
      <t>FRĂTICIU, L. M., &amp; MIHĂESCU, L. N. (2023). MANAGEMENT QUALITY AND ITS SIGNIFICANT VARIABLES. </t>
    </r>
    <r>
      <rPr>
        <rFont val="Arial Narrow"/>
        <i/>
        <color theme="1"/>
        <sz val="10.0"/>
      </rPr>
      <t>Revista Economică</t>
    </r>
    <r>
      <rPr>
        <rFont val="Arial Narrow"/>
        <color theme="1"/>
        <sz val="10.0"/>
      </rPr>
      <t>, </t>
    </r>
    <r>
      <rPr>
        <rFont val="Arial Narrow"/>
        <i/>
        <color theme="1"/>
        <sz val="10.0"/>
      </rPr>
      <t>75</t>
    </r>
    <r>
      <rPr>
        <rFont val="Arial Narrow"/>
        <color theme="1"/>
        <sz val="10.0"/>
      </rPr>
      <t>(2).</t>
    </r>
  </si>
  <si>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</si>
  <si>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t>Singh, D. K., Ansari, S., Sikarwar, A. S., &amp; Kawadkar, H. " BIBLIOMETRIC VISUALIZATION OF MEDIA ETHICS RESEARCH: PATTERNS AND TRENDS.</t>
  </si>
  <si>
    <r>
      <rPr>
        <rFont val="Arial Narrow"/>
        <color theme="1"/>
        <sz val="10.0"/>
      </rPr>
      <t>Umasankar, T., &amp; Asthana, P. K. (2023). Indian Financial Systems and Stock-Markets During COVID 19-Shape Off Post Covid Through AI and Other Digital Tools. </t>
    </r>
    <r>
      <rPr>
        <rFont val="Arial Narrow"/>
        <i/>
        <color theme="1"/>
        <sz val="10.0"/>
      </rPr>
      <t>Ushus Journal of Business Management</t>
    </r>
    <r>
      <rPr>
        <rFont val="Arial Narrow"/>
        <color theme="1"/>
        <sz val="10.0"/>
      </rPr>
      <t>, </t>
    </r>
    <r>
      <rPr>
        <rFont val="Arial Narrow"/>
        <i/>
        <color theme="1"/>
        <sz val="10.0"/>
      </rPr>
      <t>22</t>
    </r>
    <r>
      <rPr>
        <rFont val="Arial Narrow"/>
        <color theme="1"/>
        <sz val="10.0"/>
      </rPr>
      <t>(1).</t>
    </r>
  </si>
  <si>
    <r>
      <rPr>
        <rFont val="Arial Narrow"/>
        <color theme="1"/>
        <sz val="10.0"/>
      </rPr>
      <t>El Ferouali, S., &amp; Ouhadi, S. (2023). Digital transformation in Moroccan higher education: a literature review. </t>
    </r>
    <r>
      <rPr>
        <rFont val="Arial Narrow"/>
        <i/>
        <color theme="1"/>
        <sz val="10.0"/>
      </rPr>
      <t>African Journal of Management, Engineering and Technology</t>
    </r>
    <r>
      <rPr>
        <rFont val="Arial Narrow"/>
        <color theme="1"/>
        <sz val="10.0"/>
      </rPr>
      <t>, </t>
    </r>
    <r>
      <rPr>
        <rFont val="Arial Narrow"/>
        <i/>
        <color theme="1"/>
        <sz val="10.0"/>
      </rPr>
      <t>1</t>
    </r>
    <r>
      <rPr>
        <rFont val="Arial Narrow"/>
        <color theme="1"/>
        <sz val="10.0"/>
      </rPr>
      <t>(2), 135-148.</t>
    </r>
  </si>
  <si>
    <r>
      <rPr>
        <rFont val="Arial Narrow"/>
        <color theme="1"/>
        <sz val="10.0"/>
      </rPr>
      <t>İncekara, M., KUMBALI, H. Ç., &amp; SARIKAYA, M. (2023). The Transformation Process of Turkish Smes in Terms of Digitalization and Sustainability. </t>
    </r>
    <r>
      <rPr>
        <rFont val="Arial Narrow"/>
        <i/>
        <color theme="1"/>
        <sz val="10.0"/>
      </rPr>
      <t>Uluslararası İktisadi ve İdari İncelemeler Dergisi</t>
    </r>
    <r>
      <rPr>
        <rFont val="Arial Narrow"/>
        <color theme="1"/>
        <sz val="10.0"/>
      </rPr>
      <t>, (41), 1-15.</t>
    </r>
  </si>
  <si>
    <t>Bardasuc, L. Malaga Univ., Spain); Budac, C. (ULBS); Ogrean, C. (ULBS)</t>
  </si>
  <si>
    <r>
      <rPr>
        <rFont val="Arial Narrow"/>
        <color theme="1"/>
        <sz val="10.0"/>
      </rPr>
      <t>(2020). Interplays Between Corporate Reputation And Media–A Bibliometric Analysis.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(3), 45-60.</t>
    </r>
  </si>
  <si>
    <r>
      <rPr>
        <rFont val="Arial Narrow"/>
        <color theme="1"/>
        <sz val="10.0"/>
      </rPr>
      <t>ÖZGÜR, Ö. F. (2023). İTİBAR YÖNETİMİ KONULU LİSANSÜSTÜ TEZLERİN BİBLİYOMETRİK ANALİZİ. </t>
    </r>
    <r>
      <rPr>
        <rFont val="Arial Narrow"/>
        <i/>
        <color theme="1"/>
        <sz val="10.0"/>
      </rPr>
      <t>Bingöl Üniversitesi Sosyal Bilimler Enstitüsü Dergisi</t>
    </r>
    <r>
      <rPr>
        <rFont val="Arial Narrow"/>
        <color theme="1"/>
        <sz val="10.0"/>
      </rPr>
      <t>, (26), 303-320.</t>
    </r>
  </si>
  <si>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</si>
  <si>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r>
      <rPr>
        <rFont val="Arial Narrow"/>
        <color theme="1"/>
        <sz val="10.0"/>
      </rPr>
      <t>Onea, I. A. (2023). REGIONAL INNOVATION IN ROMANIA–THE CASE OF BUCHAREST-ILFOV REGION. </t>
    </r>
    <r>
      <rPr>
        <rFont val="Arial Narrow"/>
        <i/>
        <color theme="1"/>
        <sz val="10.0"/>
      </rPr>
      <t>Ecoforum</t>
    </r>
    <r>
      <rPr>
        <rFont val="Arial Narrow"/>
        <color theme="1"/>
        <sz val="10.0"/>
      </rPr>
      <t>, </t>
    </r>
    <r>
      <rPr>
        <rFont val="Arial Narrow"/>
        <i/>
        <color theme="1"/>
        <sz val="10.0"/>
      </rPr>
      <t>12</t>
    </r>
    <r>
      <rPr>
        <rFont val="Arial Narrow"/>
        <color theme="1"/>
        <sz val="10.0"/>
      </rPr>
      <t>(2), 1-8.</t>
    </r>
  </si>
  <si>
    <r>
      <rPr>
        <rFont val="Arial Narrow"/>
        <color theme="1"/>
        <sz val="10.0"/>
      </rPr>
      <t>Wijaya, I., Indrawan, D., &amp; Hasbullah, R. (2023). Penyusunan Strategi Alternatif Dengan Pendekatan Triple Layer Business Model Canvas di PT Bando Indonesia. </t>
    </r>
    <r>
      <rPr>
        <rFont val="Arial Narrow"/>
        <i/>
        <color theme="1"/>
        <sz val="10.0"/>
      </rPr>
      <t>Jurnal Aplikasi Bisnis dan Manajemen (JABM)</t>
    </r>
    <r>
      <rPr>
        <rFont val="Arial Narrow"/>
        <color theme="1"/>
        <sz val="10.0"/>
      </rPr>
      <t>, </t>
    </r>
    <r>
      <rPr>
        <rFont val="Arial Narrow"/>
        <i/>
        <color theme="1"/>
        <sz val="10.0"/>
      </rPr>
      <t>9</t>
    </r>
    <r>
      <rPr>
        <rFont val="Arial Narrow"/>
        <color theme="1"/>
        <sz val="10.0"/>
      </rPr>
      <t>(1), 188-188.</t>
    </r>
  </si>
  <si>
    <t>Cavalcante, D. M. (2023). Recuperação da sustentabilidade na Amazônia Legal: uma análise dos cursos de engenharias sob a ótica da inovação e sustentabilidade.</t>
  </si>
  <si>
    <t>https://repositorio.ufsm.br/handle/1/29551</t>
  </si>
  <si>
    <r>
      <rPr>
        <rFont val="Arial Narrow"/>
        <color theme="1"/>
        <sz val="10.0"/>
      </rPr>
      <t>(2019). Ambidexterity–a new paradigm for organizations facing complexity. </t>
    </r>
    <r>
      <rPr>
        <rFont val="Arial Narrow"/>
        <i/>
        <color theme="1"/>
        <sz val="10.0"/>
      </rPr>
      <t>Studies in Business and Economics</t>
    </r>
    <r>
      <rPr>
        <rFont val="Arial Narrow"/>
        <color theme="1"/>
        <sz val="10.0"/>
      </rPr>
      <t>, </t>
    </r>
    <r>
      <rPr>
        <rFont val="Arial Narrow"/>
        <i/>
        <color theme="1"/>
        <sz val="10.0"/>
      </rPr>
      <t>14</t>
    </r>
    <r>
      <rPr>
        <rFont val="Arial Narrow"/>
        <color theme="1"/>
        <sz val="10.0"/>
      </rPr>
      <t>(3), 145-159.</t>
    </r>
  </si>
  <si>
    <r>
      <rPr>
        <rFont val="Arial Narrow"/>
        <color theme="1"/>
        <sz val="10.0"/>
      </rPr>
      <t>Ani, M. K. A., Al-Lawati, H. M., &amp; Amri, M. M. A. (2023). Disclosure of Organizational Ambidexterity Activities and Earnings Quality in Oman. </t>
    </r>
    <r>
      <rPr>
        <rFont val="Arial Narrow"/>
        <i/>
        <color theme="1"/>
        <sz val="10.0"/>
      </rPr>
      <t>International Journal of Professional Business Review</t>
    </r>
    <r>
      <rPr>
        <rFont val="Arial Narrow"/>
        <color theme="1"/>
        <sz val="10.0"/>
      </rPr>
      <t>, </t>
    </r>
    <r>
      <rPr>
        <rFont val="Arial Narrow"/>
        <i/>
        <color theme="1"/>
        <sz val="10.0"/>
      </rPr>
      <t>8</t>
    </r>
    <r>
      <rPr>
        <rFont val="Arial Narrow"/>
        <color theme="1"/>
        <sz val="10.0"/>
      </rPr>
      <t>(5), e01393-e01393.</t>
    </r>
  </si>
  <si>
    <r>
      <rPr>
        <rFont val="Arial Narrow"/>
        <color theme="1"/>
        <sz val="10.0"/>
      </rPr>
      <t>(2019). Ambidexterity–a new paradigm for organizations facing complexity. </t>
    </r>
    <r>
      <rPr>
        <rFont val="Arial Narrow"/>
        <i/>
        <color theme="1"/>
        <sz val="10.0"/>
      </rPr>
      <t>Studies in Business and Economics</t>
    </r>
    <r>
      <rPr>
        <rFont val="Arial Narrow"/>
        <color theme="1"/>
        <sz val="10.0"/>
      </rPr>
      <t>, </t>
    </r>
    <r>
      <rPr>
        <rFont val="Arial Narrow"/>
        <i/>
        <color theme="1"/>
        <sz val="10.0"/>
      </rPr>
      <t>14</t>
    </r>
    <r>
      <rPr>
        <rFont val="Arial Narrow"/>
        <color theme="1"/>
        <sz val="10.0"/>
      </rPr>
      <t>(3), 145-159.</t>
    </r>
  </si>
  <si>
    <r>
      <rPr>
        <rFont val="Arial Narrow"/>
        <color theme="1"/>
        <sz val="10.0"/>
      </rPr>
      <t>Pérez-Ramírez, R. A., &amp; Ortiz-Soto, M. (2023). El efecto de las orientaciones estratégicas en la competitividad de la empresa a través de la ambidextralidad del emprendimiento. </t>
    </r>
    <r>
      <rPr>
        <rFont val="Arial Narrow"/>
        <i/>
        <color theme="1"/>
        <sz val="10.0"/>
      </rPr>
      <t>Fórum Empresarial</t>
    </r>
    <r>
      <rPr>
        <rFont val="Arial Narrow"/>
        <color theme="1"/>
        <sz val="10.0"/>
      </rPr>
      <t>, </t>
    </r>
    <r>
      <rPr>
        <rFont val="Arial Narrow"/>
        <i/>
        <color theme="1"/>
        <sz val="10.0"/>
      </rPr>
      <t>28</t>
    </r>
    <r>
      <rPr>
        <rFont val="Arial Narrow"/>
        <color theme="1"/>
        <sz val="10.0"/>
      </rPr>
      <t>(1), 33-76.</t>
    </r>
  </si>
  <si>
    <r>
      <rPr>
        <rFont val="Arial Narrow"/>
        <color theme="1"/>
        <sz val="10.0"/>
      </rPr>
      <t>(2019). Ambidexterity–a new paradigm for organizations facing complexity. </t>
    </r>
    <r>
      <rPr>
        <rFont val="Arial Narrow"/>
        <i/>
        <color theme="1"/>
        <sz val="10.0"/>
      </rPr>
      <t>Studies in Business and Economics</t>
    </r>
    <r>
      <rPr>
        <rFont val="Arial Narrow"/>
        <color theme="1"/>
        <sz val="10.0"/>
      </rPr>
      <t>, </t>
    </r>
    <r>
      <rPr>
        <rFont val="Arial Narrow"/>
        <i/>
        <color theme="1"/>
        <sz val="10.0"/>
      </rPr>
      <t>14</t>
    </r>
    <r>
      <rPr>
        <rFont val="Arial Narrow"/>
        <color theme="1"/>
        <sz val="10.0"/>
      </rPr>
      <t>(3), 145-159.</t>
    </r>
  </si>
  <si>
    <r>
      <rPr>
        <rFont val="Arial Narrow"/>
        <color theme="1"/>
        <sz val="10.0"/>
      </rPr>
      <t>Moumen, M., &amp; Alem, N. (2023). A Scoping Review on the Use of Enterprise Social Media for Knowledge Creation and Organizational Learning. </t>
    </r>
    <r>
      <rPr>
        <rFont val="Arial Narrow"/>
        <i/>
        <color theme="1"/>
        <sz val="10.0"/>
      </rPr>
      <t>Innovation, Technologies, Education et Communication</t>
    </r>
    <r>
      <rPr>
        <rFont val="Arial Narrow"/>
        <color theme="1"/>
        <sz val="10.0"/>
      </rPr>
      <t>, (7).</t>
    </r>
  </si>
  <si>
    <r>
      <rPr>
        <rFont val="Arial Narrow"/>
        <color theme="1"/>
        <sz val="10.0"/>
      </rPr>
      <t>(2018). Business Sustainable Competitiveness a Synergistic, Long-Run Approach of a Company's Resources and Results.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(3), 26-44.</t>
    </r>
  </si>
  <si>
    <r>
      <rPr>
        <rFont val="Arial Narrow"/>
        <color theme="1"/>
        <sz val="10.0"/>
      </rPr>
      <t>Valenzo-Jiménez, M. A., Martínez-Arroyo, J. A., &amp; Sánchez, J. Z. M. (2023). Localización de las pymes como factor de competitividad: un enfoque desde las capacidades de absorción e innovación en empresas de Michoacán, México. </t>
    </r>
    <r>
      <rPr>
        <rFont val="Arial Narrow"/>
        <i/>
        <color theme="1"/>
        <sz val="10.0"/>
      </rPr>
      <t>Criterio Libre</t>
    </r>
    <r>
      <rPr>
        <rFont val="Arial Narrow"/>
        <color theme="1"/>
        <sz val="10.0"/>
      </rPr>
      <t>, </t>
    </r>
    <r>
      <rPr>
        <rFont val="Arial Narrow"/>
        <i/>
        <color theme="1"/>
        <sz val="10.0"/>
      </rPr>
      <t>21</t>
    </r>
    <r>
      <rPr>
        <rFont val="Arial Narrow"/>
        <color theme="1"/>
        <sz val="10.0"/>
      </rPr>
      <t>(39), e249710-e249710.</t>
    </r>
  </si>
  <si>
    <r>
      <rPr>
        <rFont val="Arial Narrow"/>
        <color theme="1"/>
        <sz val="10.0"/>
      </rPr>
      <t>(2018). Business Sustainable Competitiveness a Synergistic, Long-Run Approach of a Company's Resources and Results.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(3), 26-44.</t>
    </r>
  </si>
  <si>
    <r>
      <rPr>
        <rFont val="Arial Narrow"/>
        <color theme="1"/>
        <sz val="10.0"/>
      </rPr>
      <t>Cabana, S. R., Cortés, F. H., Vega, D. L., &amp; Real, D. (2023). Análisis de la percepción del control de gestión, productividad y competitividad en empresas mineras de la macro zona norte de Chile mediante un modelo de ecuaciones estructurales. </t>
    </r>
    <r>
      <rPr>
        <rFont val="Arial Narrow"/>
        <i/>
        <color theme="1"/>
        <sz val="10.0"/>
      </rPr>
      <t>Información tecnológica</t>
    </r>
    <r>
      <rPr>
        <rFont val="Arial Narrow"/>
        <color theme="1"/>
        <sz val="10.0"/>
      </rPr>
      <t>, </t>
    </r>
    <r>
      <rPr>
        <rFont val="Arial Narrow"/>
        <i/>
        <color theme="1"/>
        <sz val="10.0"/>
      </rPr>
      <t>34</t>
    </r>
    <r>
      <rPr>
        <rFont val="Arial Narrow"/>
        <color theme="1"/>
        <sz val="10.0"/>
      </rPr>
      <t>(6), 31-42.</t>
    </r>
  </si>
  <si>
    <r>
      <rPr>
        <rFont val="Arial Narrow"/>
        <color theme="1"/>
        <sz val="10.0"/>
      </rPr>
      <t>Rey, M. B., Blanco-González, A., &amp; Miotto, G. (2023). Percepción ética de la marca y valor de marca: Análisis comparativo del Global 100 Ranking y del Best Global Brand Ranking. </t>
    </r>
    <r>
      <rPr>
        <rFont val="Arial Narrow"/>
        <i/>
        <color theme="1"/>
        <sz val="10.0"/>
      </rPr>
      <t>aDResearch ESIC International Journal of Communication Research</t>
    </r>
    <r>
      <rPr>
        <rFont val="Arial Narrow"/>
        <color theme="1"/>
        <sz val="10.0"/>
      </rPr>
      <t>, </t>
    </r>
    <r>
      <rPr>
        <rFont val="Arial Narrow"/>
        <i/>
        <color theme="1"/>
        <sz val="10.0"/>
      </rPr>
      <t>30</t>
    </r>
    <r>
      <rPr>
        <rFont val="Arial Narrow"/>
        <color theme="1"/>
        <sz val="10.0"/>
      </rPr>
      <t>, e264-e264.</t>
    </r>
  </si>
  <si>
    <t>Jäppinen, I. (2023). Yritysvastuuraportointi suomalaisissa teknologiayhtiöissä 2019-2021.</t>
  </si>
  <si>
    <t>https://lutpub.lut.fi/handle/10024/165466</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</si>
  <si>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</si>
  <si>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Juracka, D., Valaskova, K., &amp; Janoskova, K. (2023). Sharing Economy as Unconventional Alternative to Traditional Transport Services. </t>
    </r>
    <r>
      <rPr>
        <rFont val="Arial Narrow"/>
        <i/>
        <color theme="1"/>
        <sz val="10.0"/>
      </rPr>
      <t>Management Dynamics in the Knowledge Economy</t>
    </r>
    <r>
      <rPr>
        <rFont val="Arial Narrow"/>
        <color theme="1"/>
        <sz val="10.0"/>
      </rPr>
      <t>, </t>
    </r>
    <r>
      <rPr>
        <rFont val="Arial Narrow"/>
        <i/>
        <color theme="1"/>
        <sz val="10.0"/>
      </rPr>
      <t>11</t>
    </r>
    <r>
      <rPr>
        <rFont val="Arial Narrow"/>
        <color theme="1"/>
        <sz val="10.0"/>
      </rPr>
      <t>(4), 338-351.</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</si>
  <si>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</si>
  <si>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Sugiyanto, S., Imronudin, I., &amp; Nasir, M. (2023). The Effect of Profitability and Capital Structure on Firm Value with Dividends as a Moderating Variable (Case Study of Companies Listed on the LQ-45 Index for the 2018-2021 Period). </t>
    </r>
    <r>
      <rPr>
        <rFont val="Arial Narrow"/>
        <i/>
        <color theme="1"/>
        <sz val="10.0"/>
      </rPr>
      <t>Al Qalam: Jurnal Ilmiah Keagamaan dan Kemasyarakatan</t>
    </r>
    <r>
      <rPr>
        <rFont val="Arial Narrow"/>
        <color theme="1"/>
        <sz val="10.0"/>
      </rPr>
      <t>, </t>
    </r>
    <r>
      <rPr>
        <rFont val="Arial Narrow"/>
        <i/>
        <color theme="1"/>
        <sz val="10.0"/>
      </rPr>
      <t>17</t>
    </r>
    <r>
      <rPr>
        <rFont val="Arial Narrow"/>
        <color theme="1"/>
        <sz val="10.0"/>
      </rPr>
      <t>(2), 1475-1488.</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</si>
  <si>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</si>
  <si>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ERDOĞAN, Y. C. (2023). Otomotiv Sektöründe Dupont Yöntemiyle Finansal Performans Değerlendirmesi: BIST Örneği. </t>
    </r>
    <r>
      <rPr>
        <rFont val="Arial Narrow"/>
        <i/>
        <color theme="1"/>
        <sz val="10.0"/>
      </rPr>
      <t>İstanbul Gelişim Üniversitesi Sosyal Bilimler Dergisi</t>
    </r>
    <r>
      <rPr>
        <rFont val="Arial Narrow"/>
        <color theme="1"/>
        <sz val="10.0"/>
      </rPr>
      <t>, </t>
    </r>
    <r>
      <rPr>
        <rFont val="Arial Narrow"/>
        <i/>
        <color theme="1"/>
        <sz val="10.0"/>
      </rPr>
      <t>10</t>
    </r>
    <r>
      <rPr>
        <rFont val="Arial Narrow"/>
        <color theme="1"/>
        <sz val="10.0"/>
      </rPr>
      <t>(2), 582-608.</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</si>
  <si>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</si>
  <si>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Dasinapa, M. B. (2023). Analyzing the Impact of Long-Term Financing on Cement Companies' Profitability in Indonesia Stock Exchange. </t>
    </r>
    <r>
      <rPr>
        <rFont val="Arial Narrow"/>
        <i/>
        <color theme="1"/>
        <sz val="10.0"/>
      </rPr>
      <t>Advances in Management &amp; Financial Reporting</t>
    </r>
    <r>
      <rPr>
        <rFont val="Arial Narrow"/>
        <color theme="1"/>
        <sz val="10.0"/>
      </rPr>
      <t>, </t>
    </r>
    <r>
      <rPr>
        <rFont val="Arial Narrow"/>
        <i/>
        <color theme="1"/>
        <sz val="10.0"/>
      </rPr>
      <t>1</t>
    </r>
    <r>
      <rPr>
        <rFont val="Arial Narrow"/>
        <color theme="1"/>
        <sz val="10.0"/>
      </rPr>
      <t>(2), 39-60.</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</si>
  <si>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</si>
  <si>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Rahmawati, L. D., Ulupui, I. G. K. A., &amp; Hasanah, N. (2023). ANALISIS DETERMINAN PROFITABILITAS PERUSAHAAN SEKTOR TEKNOLOGI DI NASDAQ. </t>
    </r>
    <r>
      <rPr>
        <rFont val="Arial Narrow"/>
        <i/>
        <color theme="1"/>
        <sz val="10.0"/>
      </rPr>
      <t>MANAJEMEN</t>
    </r>
    <r>
      <rPr>
        <rFont val="Arial Narrow"/>
        <color theme="1"/>
        <sz val="10.0"/>
      </rPr>
      <t>, </t>
    </r>
    <r>
      <rPr>
        <rFont val="Arial Narrow"/>
        <i/>
        <color theme="1"/>
        <sz val="10.0"/>
      </rPr>
      <t>3</t>
    </r>
    <r>
      <rPr>
        <rFont val="Arial Narrow"/>
        <color theme="1"/>
        <sz val="10.0"/>
      </rPr>
      <t>(1), 66-79.</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</si>
  <si>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</si>
  <si>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Yazhini, B., &amp; Geetha, D. (2023). Capital Structure, Profitability &amp; Firm Value Linkages: Evidence from India. </t>
    </r>
    <r>
      <rPr>
        <rFont val="Arial Narrow"/>
        <i/>
        <color theme="1"/>
        <sz val="10.0"/>
      </rPr>
      <t>SOUTH INDIA JOURNAL OF SOCIAL SCIENCES</t>
    </r>
    <r>
      <rPr>
        <rFont val="Arial Narrow"/>
        <color theme="1"/>
        <sz val="10.0"/>
      </rPr>
      <t>, </t>
    </r>
    <r>
      <rPr>
        <rFont val="Arial Narrow"/>
        <i/>
        <color theme="1"/>
        <sz val="10.0"/>
      </rPr>
      <t>21</t>
    </r>
    <r>
      <rPr>
        <rFont val="Arial Narrow"/>
        <color theme="1"/>
        <sz val="10.0"/>
      </rPr>
      <t>(1), 9-20.</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</si>
  <si>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</si>
  <si>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Khasanah, A. N. U. (2023). </t>
    </r>
    <r>
      <rPr>
        <rFont val="Arial Narrow"/>
        <i/>
        <color theme="1"/>
        <sz val="10.0"/>
      </rPr>
      <t>Profitabilitas sebagai pemediasi pengaruh struktur modal dan risiko pembiayaan terhadap nilai Bank Umum Syariah di Indonesia</t>
    </r>
    <r>
      <rPr>
        <rFont val="Arial Narrow"/>
        <color theme="1"/>
        <sz val="10.0"/>
      </rPr>
      <t> (Doctoral dissertation, Universitas Islam Negeri Maulana Malik Ibrahim).</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</si>
  <si>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</si>
  <si>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Ren, Y. (2023). Optimal Proportions of Capital Structure under Different Influential Factors. </t>
    </r>
    <r>
      <rPr>
        <rFont val="Arial Narrow"/>
        <i/>
        <color theme="1"/>
        <sz val="10.0"/>
      </rPr>
      <t>Highlights in Business, Economics and Management</t>
    </r>
    <r>
      <rPr>
        <rFont val="Arial Narrow"/>
        <color theme="1"/>
        <sz val="10.0"/>
      </rPr>
      <t>, </t>
    </r>
    <r>
      <rPr>
        <rFont val="Arial Narrow"/>
        <i/>
        <color theme="1"/>
        <sz val="10.0"/>
      </rPr>
      <t>20</t>
    </r>
    <r>
      <rPr>
        <rFont val="Arial Narrow"/>
        <color theme="1"/>
        <sz val="10.0"/>
      </rPr>
      <t>, 238-244.</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</si>
  <si>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</si>
  <si>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</si>
  <si>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Črv, S., &amp; Markič, M. (2023). </t>
    </r>
    <r>
      <rPr>
        <rFont val="Arial Narrow"/>
        <i/>
        <color theme="1"/>
        <sz val="10.0"/>
      </rPr>
      <t>Načela menedžmenta sistemov kakovosti kot gradniki uspešnosti: doktorska disertacija</t>
    </r>
    <r>
      <rPr>
        <rFont val="Arial Narrow"/>
        <color theme="1"/>
        <sz val="10.0"/>
      </rPr>
      <t> (Doctoral dissertation, Fakulteta za organizacijske študije v Novem mestu).</t>
    </r>
  </si>
  <si>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</si>
  <si>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Vidhyapriya, P., Mohanasundari, M., &amp; Sundharesalingam, P. (2023). Capital Structure Trends on Profitability: An Empirical Panel Data Study. </t>
    </r>
    <r>
      <rPr>
        <rFont val="Arial Narrow"/>
        <i/>
        <color theme="1"/>
        <sz val="10.0"/>
      </rPr>
      <t>Chief Editor</t>
    </r>
    <r>
      <rPr>
        <rFont val="Arial Narrow"/>
        <color theme="1"/>
        <sz val="10.0"/>
      </rPr>
      <t>, </t>
    </r>
    <r>
      <rPr>
        <rFont val="Arial Narrow"/>
        <i/>
        <color theme="1"/>
        <sz val="10.0"/>
      </rPr>
      <t>127</t>
    </r>
    <r>
      <rPr>
        <rFont val="Arial Narrow"/>
        <color theme="1"/>
        <sz val="10.0"/>
      </rPr>
      <t>, 1.</t>
    </r>
  </si>
  <si>
    <r>
      <rPr>
        <rFont val="Arial Narrow"/>
        <color theme="1"/>
        <sz val="10.0"/>
      </rPr>
      <t>(2015). Wealth, competitiveness, and intellectual capital–sources for economic development. </t>
    </r>
    <r>
      <rPr>
        <rFont val="Arial Narrow"/>
        <i/>
        <color theme="1"/>
        <sz val="10.0"/>
      </rPr>
      <t>Procedia Economics and Finance</t>
    </r>
    <r>
      <rPr>
        <rFont val="Arial Narrow"/>
        <color theme="1"/>
        <sz val="10.0"/>
      </rPr>
      <t>, </t>
    </r>
    <r>
      <rPr>
        <rFont val="Arial Narrow"/>
        <i/>
        <color theme="1"/>
        <sz val="10.0"/>
      </rPr>
      <t>27</t>
    </r>
    <r>
      <rPr>
        <rFont val="Arial Narrow"/>
        <color theme="1"/>
        <sz val="10.0"/>
      </rPr>
      <t>, 556-566.</t>
    </r>
  </si>
  <si>
    <r>
      <rPr>
        <rFont val="Arial Narrow"/>
        <color theme="1"/>
        <sz val="10.0"/>
      </rPr>
      <t>Катульский, Е. Д., &amp; Иванов, А. А. (2023). Человеческий капитал в IT-индустрии, экономическая безопасность и технологический суверенитет. </t>
    </r>
    <r>
      <rPr>
        <rFont val="Arial Narrow"/>
        <i/>
        <color theme="1"/>
        <sz val="10.0"/>
      </rPr>
      <t>Социально-трудовые исследования</t>
    </r>
    <r>
      <rPr>
        <rFont val="Arial Narrow"/>
        <color theme="1"/>
        <sz val="10.0"/>
      </rPr>
      <t>, (3 (52)), 130-137.</t>
    </r>
  </si>
  <si>
    <r>
      <rPr>
        <rFont val="Arial Narrow"/>
        <color theme="1"/>
        <sz val="10.0"/>
      </rPr>
      <t>(2015). Wealth, competitiveness, and intellectual capital–sources for economic development. </t>
    </r>
    <r>
      <rPr>
        <rFont val="Arial Narrow"/>
        <i/>
        <color theme="1"/>
        <sz val="10.0"/>
      </rPr>
      <t>Procedia Economics and Finance</t>
    </r>
    <r>
      <rPr>
        <rFont val="Arial Narrow"/>
        <color theme="1"/>
        <sz val="10.0"/>
      </rPr>
      <t>, </t>
    </r>
    <r>
      <rPr>
        <rFont val="Arial Narrow"/>
        <i/>
        <color theme="1"/>
        <sz val="10.0"/>
      </rPr>
      <t>27</t>
    </r>
    <r>
      <rPr>
        <rFont val="Arial Narrow"/>
        <color theme="1"/>
        <sz val="10.0"/>
      </rPr>
      <t>, 556-566.</t>
    </r>
  </si>
  <si>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</si>
  <si>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r>
      <rPr>
        <rFont val="Arial Narrow"/>
        <color theme="1"/>
        <sz val="10.0"/>
      </rPr>
      <t>(2015). Wealth, competitiveness, and intellectual capital–sources for economic development. </t>
    </r>
    <r>
      <rPr>
        <rFont val="Arial Narrow"/>
        <i/>
        <color theme="1"/>
        <sz val="10.0"/>
      </rPr>
      <t>Procedia Economics and Finance</t>
    </r>
    <r>
      <rPr>
        <rFont val="Arial Narrow"/>
        <color theme="1"/>
        <sz val="10.0"/>
      </rPr>
      <t>, </t>
    </r>
    <r>
      <rPr>
        <rFont val="Arial Narrow"/>
        <i/>
        <color theme="1"/>
        <sz val="10.0"/>
      </rPr>
      <t>27</t>
    </r>
    <r>
      <rPr>
        <rFont val="Arial Narrow"/>
        <color theme="1"/>
        <sz val="10.0"/>
      </rPr>
      <t>, 556-566.</t>
    </r>
  </si>
  <si>
    <r>
      <rPr>
        <rFont val="Arial Narrow"/>
        <color theme="1"/>
        <sz val="10.0"/>
      </rPr>
      <t>Shahabadi, A., Heidari, Z., &amp; Tavassoli Nia, A. (2023). The Effect of Innovation Indicators on Wealth Selected Science-Producing Countries. </t>
    </r>
    <r>
      <rPr>
        <rFont val="Arial Narrow"/>
        <i/>
        <color theme="1"/>
        <sz val="10.0"/>
      </rPr>
      <t>Innovation Management in Defensive Organizations</t>
    </r>
    <r>
      <rPr>
        <rFont val="Arial Narrow"/>
        <color theme="1"/>
        <sz val="10.0"/>
      </rPr>
      <t>, </t>
    </r>
    <r>
      <rPr>
        <rFont val="Arial Narrow"/>
        <i/>
        <color theme="1"/>
        <sz val="10.0"/>
      </rPr>
      <t>6</t>
    </r>
    <r>
      <rPr>
        <rFont val="Arial Narrow"/>
        <color theme="1"/>
        <sz val="10.0"/>
      </rPr>
      <t>(2), 91-116.</t>
    </r>
  </si>
  <si>
    <r>
      <rPr>
        <rFont val="Arial Narrow"/>
        <color theme="1"/>
        <sz val="10.0"/>
      </rPr>
      <t>(2015). Wealth, competitiveness, and intellectual capital–sources for economic development. </t>
    </r>
    <r>
      <rPr>
        <rFont val="Arial Narrow"/>
        <i/>
        <color theme="1"/>
        <sz val="10.0"/>
      </rPr>
      <t>Procedia Economics and Finance</t>
    </r>
    <r>
      <rPr>
        <rFont val="Arial Narrow"/>
        <color theme="1"/>
        <sz val="10.0"/>
      </rPr>
      <t>, </t>
    </r>
    <r>
      <rPr>
        <rFont val="Arial Narrow"/>
        <i/>
        <color theme="1"/>
        <sz val="10.0"/>
      </rPr>
      <t>27</t>
    </r>
    <r>
      <rPr>
        <rFont val="Arial Narrow"/>
        <color theme="1"/>
        <sz val="10.0"/>
      </rPr>
      <t>, 556-566.</t>
    </r>
  </si>
  <si>
    <r>
      <rPr>
        <rFont val="Arial Narrow"/>
        <color theme="1"/>
        <sz val="10.0"/>
      </rPr>
      <t>Sojoodi, S., Asadian, A., &amp; Saeid, M. (2023). Investment Priorities in the Industrial Sector of East Azerbaijan Province with a view to Sustainable Development: Application of Multi-Criteria Decision-Making Models. </t>
    </r>
    <r>
      <rPr>
        <rFont val="Arial Narrow"/>
        <i/>
        <color theme="1"/>
        <sz val="10.0"/>
      </rPr>
      <t>Program and Development Research</t>
    </r>
    <r>
      <rPr>
        <rFont val="Arial Narrow"/>
        <color theme="1"/>
        <sz val="10.0"/>
      </rPr>
      <t>, </t>
    </r>
    <r>
      <rPr>
        <rFont val="Arial Narrow"/>
        <i/>
        <color theme="1"/>
        <sz val="10.0"/>
      </rPr>
      <t>4</t>
    </r>
    <r>
      <rPr>
        <rFont val="Arial Narrow"/>
        <color theme="1"/>
        <sz val="10.0"/>
      </rPr>
      <t>(2), 57-101.</t>
    </r>
  </si>
  <si>
    <r>
      <rPr>
        <rFont val="Arial Narrow"/>
        <color theme="1"/>
        <sz val="10.0"/>
      </rPr>
      <t>(2014). ARGUMENTS FOR CSR-BASED SUSTAINABLE COMPETITIVENESS OF MULTINATIONALS IN EMERGING MARKETS (PART I). </t>
    </r>
    <r>
      <rPr>
        <rFont val="Arial Narrow"/>
        <i/>
        <color theme="1"/>
        <sz val="10.0"/>
      </rPr>
      <t>Studies in Business &amp; Economics</t>
    </r>
    <r>
      <rPr>
        <rFont val="Arial Narrow"/>
        <color theme="1"/>
        <sz val="10.0"/>
      </rPr>
      <t>, </t>
    </r>
    <r>
      <rPr>
        <rFont val="Arial Narrow"/>
        <i/>
        <color theme="1"/>
        <sz val="10.0"/>
      </rPr>
      <t>9</t>
    </r>
    <r>
      <rPr>
        <rFont val="Arial Narrow"/>
        <color theme="1"/>
        <sz val="10.0"/>
      </rPr>
      <t>(3).</t>
    </r>
  </si>
  <si>
    <r>
      <rPr>
        <rFont val="Arial Narrow"/>
        <color theme="1"/>
        <sz val="10.0"/>
      </rPr>
      <t>Брљак, З. (2023). Концепт унапређења конкурентности малих произвођача хране и пића у Републици Србији. </t>
    </r>
    <r>
      <rPr>
        <rFont val="Arial Narrow"/>
        <i/>
        <color theme="1"/>
        <sz val="10.0"/>
      </rPr>
      <t>Универзитет Едуконс</t>
    </r>
    <r>
      <rPr>
        <rFont val="Arial Narrow"/>
        <color theme="1"/>
        <sz val="10.0"/>
      </rPr>
      <t>.</t>
    </r>
  </si>
  <si>
    <r>
      <rPr>
        <rFont val="Arial Narrow"/>
        <color theme="1"/>
        <sz val="10.0"/>
      </rPr>
      <t>(2014). Corporate governance and behavioral finance: From managerial biases to irrational investors. </t>
    </r>
    <r>
      <rPr>
        <rFont val="Arial Narrow"/>
        <i/>
        <color theme="1"/>
        <sz val="10.0"/>
      </rPr>
      <t>Studies In Business &amp; Economics</t>
    </r>
    <r>
      <rPr>
        <rFont val="Arial Narrow"/>
        <color theme="1"/>
        <sz val="10.0"/>
      </rPr>
      <t>, </t>
    </r>
    <r>
      <rPr>
        <rFont val="Arial Narrow"/>
        <i/>
        <color theme="1"/>
        <sz val="10.0"/>
      </rPr>
      <t>9</t>
    </r>
    <r>
      <rPr>
        <rFont val="Arial Narrow"/>
        <color theme="1"/>
        <sz val="10.0"/>
      </rPr>
      <t>(1), 66-72.</t>
    </r>
  </si>
  <si>
    <r>
      <rPr>
        <rFont val="Arial Narrow"/>
        <color theme="1"/>
        <sz val="10.0"/>
      </rPr>
      <t>Statkevičiūtė, I. (2023). </t>
    </r>
    <r>
      <rPr>
        <rFont val="Arial Narrow"/>
        <i/>
        <color theme="1"/>
        <sz val="10.0"/>
      </rPr>
      <t>Verslo įmonių investicinė elgsena</t>
    </r>
    <r>
      <rPr>
        <rFont val="Arial Narrow"/>
        <color theme="1"/>
        <sz val="10.0"/>
      </rPr>
      <t> (Doctoral dissertation, Vilniaus universitetas).</t>
    </r>
  </si>
  <si>
    <t>https://epublications.vu.lt/object/elaba:157962322/</t>
  </si>
  <si>
    <r>
      <rPr>
        <rFont val="Arial Narrow"/>
        <color theme="1"/>
        <sz val="10.0"/>
      </rPr>
      <t>Boza, S., Núñez-Mejía, A., &amp; Mora, M. (2023). Rethinking the international competitiveness of olive oil in Spain and Chile: governance of sustainable practices. </t>
    </r>
    <r>
      <rPr>
        <rFont val="Arial Narrow"/>
        <i/>
        <color theme="1"/>
        <sz val="10.0"/>
      </rPr>
      <t>International Food and Agribusiness Management Review</t>
    </r>
    <r>
      <rPr>
        <rFont val="Arial Narrow"/>
        <color theme="1"/>
        <sz val="10.0"/>
      </rPr>
      <t>, </t>
    </r>
    <r>
      <rPr>
        <rFont val="Arial Narrow"/>
        <i/>
        <color theme="1"/>
        <sz val="10.0"/>
      </rPr>
      <t>1</t>
    </r>
    <r>
      <rPr>
        <rFont val="Arial Narrow"/>
        <color theme="1"/>
        <sz val="10.0"/>
      </rPr>
      <t>(aop), 1-20.</t>
    </r>
  </si>
  <si>
    <r>
      <rPr>
        <rFont val="Arial Narrow"/>
        <color theme="1"/>
        <sz val="10.0"/>
      </rPr>
      <t>Elgammal, N. E. M. (2023). The Impact of Awareness Kiosks (Ethics Kiosks) on Achieving Sustainable Development in Egyptian Society. </t>
    </r>
    <r>
      <rPr>
        <rFont val="Arial Narrow"/>
        <i/>
        <color theme="1"/>
        <sz val="10.0"/>
      </rPr>
      <t>Journal of Sustainable Development</t>
    </r>
    <r>
      <rPr>
        <rFont val="Arial Narrow"/>
        <color theme="1"/>
        <sz val="10.0"/>
      </rPr>
      <t>, </t>
    </r>
    <r>
      <rPr>
        <rFont val="Arial Narrow"/>
        <i/>
        <color theme="1"/>
        <sz val="10.0"/>
      </rPr>
      <t>16</t>
    </r>
    <r>
      <rPr>
        <rFont val="Arial Narrow"/>
        <color theme="1"/>
        <sz val="10.0"/>
      </rPr>
      <t>(3), 1-18.</t>
    </r>
  </si>
  <si>
    <r>
      <rPr>
        <rFont val="Arial Narrow"/>
        <color theme="1"/>
        <sz val="10.0"/>
      </rPr>
      <t>(2013). THROUGH CORPORATE SOCIAL RESPONSIBILITY TO GLOBAL COMPETITIVENESS FOR SUSTAINABLE DEVELOPMENT. </t>
    </r>
    <r>
      <rPr>
        <rFont val="Arial Narrow"/>
        <i/>
        <color theme="1"/>
        <sz val="10.0"/>
      </rPr>
      <t>Studies in Business &amp; Economics</t>
    </r>
    <r>
      <rPr>
        <rFont val="Arial Narrow"/>
        <color theme="1"/>
        <sz val="10.0"/>
      </rPr>
      <t>, </t>
    </r>
    <r>
      <rPr>
        <rFont val="Arial Narrow"/>
        <i/>
        <color theme="1"/>
        <sz val="10.0"/>
      </rPr>
      <t>8</t>
    </r>
    <r>
      <rPr>
        <rFont val="Arial Narrow"/>
        <color theme="1"/>
        <sz val="10.0"/>
      </rPr>
      <t>(1).</t>
    </r>
  </si>
  <si>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</si>
  <si>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r>
      <rPr>
        <rFont val="Arial Narrow"/>
        <color theme="1"/>
        <sz val="10.0"/>
      </rPr>
      <t>(2013). Financial Risks–A Case Study for Automotive Industry. </t>
    </r>
    <r>
      <rPr>
        <rFont val="Arial Narrow"/>
        <i/>
        <color theme="1"/>
        <sz val="10.0"/>
      </rPr>
      <t>Studies in Business &amp; Economics</t>
    </r>
    <r>
      <rPr>
        <rFont val="Arial Narrow"/>
        <color theme="1"/>
        <sz val="10.0"/>
      </rPr>
      <t>, </t>
    </r>
    <r>
      <rPr>
        <rFont val="Arial Narrow"/>
        <i/>
        <color theme="1"/>
        <sz val="10.0"/>
      </rPr>
      <t>8</t>
    </r>
    <r>
      <rPr>
        <rFont val="Arial Narrow"/>
        <color theme="1"/>
        <sz val="10.0"/>
      </rPr>
      <t>, 50-55.</t>
    </r>
  </si>
  <si>
    <r>
      <rPr>
        <rFont val="Arial Narrow"/>
        <color theme="1"/>
        <sz val="10.0"/>
      </rPr>
      <t>Calvo, Á. (2023). Telecommunications in the Midst of Two Crises: 2008-2020. </t>
    </r>
    <r>
      <rPr>
        <rFont val="Arial Narrow"/>
        <i/>
        <color theme="1"/>
        <sz val="10.0"/>
      </rPr>
      <t>International Journal of Business and Economics Research</t>
    </r>
    <r>
      <rPr>
        <rFont val="Arial Narrow"/>
        <color theme="1"/>
        <sz val="10.0"/>
      </rPr>
      <t>, </t>
    </r>
    <r>
      <rPr>
        <rFont val="Arial Narrow"/>
        <i/>
        <color theme="1"/>
        <sz val="10.0"/>
      </rPr>
      <t>12</t>
    </r>
    <r>
      <rPr>
        <rFont val="Arial Narrow"/>
        <color theme="1"/>
        <sz val="10.0"/>
      </rPr>
      <t>(6), 185-196.</t>
    </r>
  </si>
  <si>
    <r>
      <rPr>
        <rFont val="Arial Narrow"/>
        <color theme="1"/>
        <sz val="10.0"/>
      </rPr>
      <t>(2011). A Behavioural Model of Management–Synergy between triple Bottom Line and Knowledge Management. </t>
    </r>
    <r>
      <rPr>
        <rFont val="Arial Narrow"/>
        <i/>
        <color theme="1"/>
        <sz val="10.0"/>
      </rPr>
      <t>World Journal of Social Sciences</t>
    </r>
    <r>
      <rPr>
        <rFont val="Arial Narrow"/>
        <color theme="1"/>
        <sz val="10.0"/>
      </rPr>
      <t>, </t>
    </r>
    <r>
      <rPr>
        <rFont val="Arial Narrow"/>
        <i/>
        <color theme="1"/>
        <sz val="10.0"/>
      </rPr>
      <t>1</t>
    </r>
    <r>
      <rPr>
        <rFont val="Arial Narrow"/>
        <color theme="1"/>
        <sz val="10.0"/>
      </rPr>
      <t>(3), 172-180.</t>
    </r>
  </si>
  <si>
    <r>
      <rPr>
        <rFont val="Arial Narrow"/>
        <color theme="1"/>
        <sz val="10.0"/>
      </rPr>
      <t>Silva, H. J. D. (2023). </t>
    </r>
    <r>
      <rPr>
        <rFont val="Arial Narrow"/>
        <i/>
        <color theme="1"/>
        <sz val="10.0"/>
      </rPr>
      <t>Cultura de integridade: contribuições da Gestão do Conhecimento na efetividade dos programas de integridade e compliance</t>
    </r>
    <r>
      <rPr>
        <rFont val="Arial Narrow"/>
        <color theme="1"/>
        <sz val="10.0"/>
      </rPr>
      <t> (Doctoral dissertation, Doutorado em Sistemas de Informação e Gestão do Conhecimento).</t>
    </r>
  </si>
  <si>
    <t>https://repositorio.fumec.br/handle/123456789/987</t>
  </si>
  <si>
    <r>
      <rPr>
        <rFont val="Arial Narrow"/>
        <color theme="1"/>
        <sz val="10.0"/>
      </rPr>
      <t>(2011). Culture and national competitiveness. </t>
    </r>
    <r>
      <rPr>
        <rFont val="Arial Narrow"/>
        <i/>
        <color theme="1"/>
        <sz val="10.0"/>
      </rPr>
      <t>African Journal of Business Management</t>
    </r>
    <r>
      <rPr>
        <rFont val="Arial Narrow"/>
        <color theme="1"/>
        <sz val="10.0"/>
      </rPr>
      <t>, </t>
    </r>
    <r>
      <rPr>
        <rFont val="Arial Narrow"/>
        <i/>
        <color theme="1"/>
        <sz val="10.0"/>
      </rPr>
      <t>5</t>
    </r>
    <r>
      <rPr>
        <rFont val="Arial Narrow"/>
        <color theme="1"/>
        <sz val="10.0"/>
      </rPr>
      <t>(8), 3056.</t>
    </r>
  </si>
  <si>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</si>
  <si>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</si>
  <si>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Olufemi, G. O., &amp; Agbo, I. S. (2023). Corporate Governance Committees and Financial Performance: An Empirical Study of Healthcare Companies in Nigeria. </t>
    </r>
    <r>
      <rPr>
        <rFont val="Arial Narrow"/>
        <i/>
        <color theme="1"/>
        <sz val="10.0"/>
      </rPr>
      <t>Corporate Governance</t>
    </r>
    <r>
      <rPr>
        <rFont val="Arial Narrow"/>
        <color theme="1"/>
        <sz val="10.0"/>
      </rPr>
      <t>, </t>
    </r>
    <r>
      <rPr>
        <rFont val="Arial Narrow"/>
        <i/>
        <color theme="1"/>
        <sz val="10.0"/>
      </rPr>
      <t>7</t>
    </r>
    <r>
      <rPr>
        <rFont val="Arial Narrow"/>
        <color theme="1"/>
        <sz val="10.0"/>
      </rPr>
      <t>(2).</t>
    </r>
  </si>
  <si>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</si>
  <si>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t>Vlavi, I. (2023). Determinants of the Return on Equity (ROE) of Greek public companies.</t>
  </si>
  <si>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</si>
  <si>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</si>
  <si>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Živković, A. (2023). Impact of macroeconomic variables on profitability of selected companies from energy sector. </t>
    </r>
    <r>
      <rPr>
        <rFont val="Arial Narrow"/>
        <i/>
        <color theme="1"/>
        <sz val="10.0"/>
      </rPr>
      <t>Megatrend revija</t>
    </r>
    <r>
      <rPr>
        <rFont val="Arial Narrow"/>
        <color theme="1"/>
        <sz val="10.0"/>
      </rPr>
      <t>, </t>
    </r>
    <r>
      <rPr>
        <rFont val="Arial Narrow"/>
        <i/>
        <color theme="1"/>
        <sz val="10.0"/>
      </rPr>
      <t>20</t>
    </r>
    <r>
      <rPr>
        <rFont val="Arial Narrow"/>
        <color theme="1"/>
        <sz val="10.0"/>
      </rPr>
      <t>(1), 179-196.</t>
    </r>
  </si>
  <si>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</si>
  <si>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Son, C. L. (2023). A Study of 4 Automobile Companies in China through DuPont Analysis. </t>
    </r>
    <r>
      <rPr>
        <rFont val="Arial Narrow"/>
        <i/>
        <color theme="1"/>
        <sz val="10.0"/>
      </rPr>
      <t>Industrial Engineering and Innovation Management</t>
    </r>
    <r>
      <rPr>
        <rFont val="Arial Narrow"/>
        <color theme="1"/>
        <sz val="10.0"/>
      </rPr>
      <t>, </t>
    </r>
    <r>
      <rPr>
        <rFont val="Arial Narrow"/>
        <i/>
        <color theme="1"/>
        <sz val="10.0"/>
      </rPr>
      <t>6</t>
    </r>
    <r>
      <rPr>
        <rFont val="Arial Narrow"/>
        <color theme="1"/>
        <sz val="10.0"/>
      </rPr>
      <t>(11), 33-38.</t>
    </r>
  </si>
  <si>
    <r>
      <rPr>
        <rFont val="Arial Narrow"/>
        <color theme="1"/>
        <sz val="10.0"/>
      </rPr>
      <t>(2010). Globalization and the dynamics of competitiveness–a multilevel bibliographical study. </t>
    </r>
    <r>
      <rPr>
        <rFont val="Arial Narrow"/>
        <i/>
        <color theme="1"/>
        <sz val="10.0"/>
      </rPr>
      <t>Studies in Business and Economics</t>
    </r>
    <r>
      <rPr>
        <rFont val="Arial Narrow"/>
        <color theme="1"/>
        <sz val="10.0"/>
      </rPr>
      <t>, </t>
    </r>
    <r>
      <rPr>
        <rFont val="Arial Narrow"/>
        <i/>
        <color theme="1"/>
        <sz val="10.0"/>
      </rPr>
      <t>5</t>
    </r>
    <r>
      <rPr>
        <rFont val="Arial Narrow"/>
        <color theme="1"/>
        <sz val="10.0"/>
      </rPr>
      <t>(1), 126-138.</t>
    </r>
  </si>
  <si>
    <r>
      <rPr>
        <rFont val="Arial Narrow"/>
        <color theme="1"/>
        <sz val="10.0"/>
      </rPr>
      <t>Rehman, S. U., &amp; Siddique, S. H. (2023). Effect of Green Brand Packaging on Green Brand Image: Mediating Role of Green Brand Association and Green Brand Advertising in the Context of Green Apparel Brand. </t>
    </r>
    <r>
      <rPr>
        <rFont val="Arial Narrow"/>
        <i/>
        <color theme="1"/>
        <sz val="10.0"/>
      </rPr>
      <t>Journal of Policy Research</t>
    </r>
    <r>
      <rPr>
        <rFont val="Arial Narrow"/>
        <color theme="1"/>
        <sz val="10.0"/>
      </rPr>
      <t>, </t>
    </r>
    <r>
      <rPr>
        <rFont val="Arial Narrow"/>
        <i/>
        <color theme="1"/>
        <sz val="10.0"/>
      </rPr>
      <t>9</t>
    </r>
    <r>
      <rPr>
        <rFont val="Arial Narrow"/>
        <color theme="1"/>
        <sz val="10.0"/>
      </rPr>
      <t>(3), 196-212.</t>
    </r>
  </si>
  <si>
    <r>
      <rPr>
        <rFont val="Arial Narrow"/>
        <color theme="1"/>
        <sz val="10.0"/>
      </rPr>
      <t>(2010). Globalization and the dynamics of competitiveness–a multilevel bibliographical study. </t>
    </r>
    <r>
      <rPr>
        <rFont val="Arial Narrow"/>
        <i/>
        <color theme="1"/>
        <sz val="10.0"/>
      </rPr>
      <t>Studies in Business and Economics</t>
    </r>
    <r>
      <rPr>
        <rFont val="Arial Narrow"/>
        <color theme="1"/>
        <sz val="10.0"/>
      </rPr>
      <t>, </t>
    </r>
    <r>
      <rPr>
        <rFont val="Arial Narrow"/>
        <i/>
        <color theme="1"/>
        <sz val="10.0"/>
      </rPr>
      <t>5</t>
    </r>
    <r>
      <rPr>
        <rFont val="Arial Narrow"/>
        <color theme="1"/>
        <sz val="10.0"/>
      </rPr>
      <t>(1), 126-138.</t>
    </r>
  </si>
  <si>
    <r>
      <rPr>
        <rFont val="Arial Narrow"/>
        <color theme="1"/>
        <sz val="10.0"/>
      </rPr>
      <t>Kariuki, M. M. (2023). </t>
    </r>
    <r>
      <rPr>
        <rFont val="Arial Narrow"/>
        <i/>
        <color theme="1"/>
        <sz val="10.0"/>
      </rPr>
      <t>Sustainable Supply Chain Management Practices and Performance of Horticultural Firms in Kenya</t>
    </r>
    <r>
      <rPr>
        <rFont val="Arial Narrow"/>
        <color theme="1"/>
        <sz val="10.0"/>
      </rPr>
      <t> (Doctoral dissertation, JKUAT-COHRED).</t>
    </r>
  </si>
  <si>
    <r>
      <rPr>
        <rFont val="Arial Narrow"/>
        <color theme="1"/>
        <sz val="10.0"/>
      </rPr>
      <t>(2010). Globalization and the dynamics of competitiveness–a multilevel bibliographical study. </t>
    </r>
    <r>
      <rPr>
        <rFont val="Arial Narrow"/>
        <i/>
        <color theme="1"/>
        <sz val="10.0"/>
      </rPr>
      <t>Studies in Business and Economics</t>
    </r>
    <r>
      <rPr>
        <rFont val="Arial Narrow"/>
        <color theme="1"/>
        <sz val="10.0"/>
      </rPr>
      <t>, </t>
    </r>
    <r>
      <rPr>
        <rFont val="Arial Narrow"/>
        <i/>
        <color theme="1"/>
        <sz val="10.0"/>
      </rPr>
      <t>5</t>
    </r>
    <r>
      <rPr>
        <rFont val="Arial Narrow"/>
        <color theme="1"/>
        <sz val="10.0"/>
      </rPr>
      <t>(1), 126-138.</t>
    </r>
  </si>
  <si>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</si>
  <si>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r>
      <rPr>
        <rFont val="Arial Narrow"/>
        <color theme="1"/>
        <sz val="10.0"/>
      </rPr>
      <t>(2009). Competency-based management and global competencies–challenges for firm strategic management. </t>
    </r>
    <r>
      <rPr>
        <rFont val="Arial Narrow"/>
        <i/>
        <color theme="1"/>
        <sz val="10.0"/>
      </rPr>
      <t>International Review of Business Research Papers</t>
    </r>
    <r>
      <rPr>
        <rFont val="Arial Narrow"/>
        <color theme="1"/>
        <sz val="10.0"/>
      </rPr>
      <t>, </t>
    </r>
    <r>
      <rPr>
        <rFont val="Arial Narrow"/>
        <i/>
        <color theme="1"/>
        <sz val="10.0"/>
      </rPr>
      <t>5</t>
    </r>
    <r>
      <rPr>
        <rFont val="Arial Narrow"/>
        <color theme="1"/>
        <sz val="10.0"/>
      </rPr>
      <t>(4), 114-122.</t>
    </r>
  </si>
  <si>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</si>
  <si>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r>
      <rPr>
        <rFont val="Arial Narrow"/>
        <color theme="1"/>
        <sz val="10.0"/>
      </rPr>
      <t>(2009). From financial performance for shareholders to global performance for stakeholders. </t>
    </r>
    <r>
      <rPr>
        <rFont val="Arial Narrow"/>
        <i/>
        <color theme="1"/>
        <sz val="10.0"/>
      </rPr>
      <t>Studies in business and economics</t>
    </r>
    <r>
      <rPr>
        <rFont val="Arial Narrow"/>
        <color theme="1"/>
        <sz val="10.0"/>
      </rPr>
      <t>.</t>
    </r>
  </si>
  <si>
    <r>
      <rPr>
        <rFont val="Arial Narrow"/>
        <color theme="1"/>
        <sz val="10.0"/>
      </rPr>
      <t>Heshmat, N., Baradaran Hassan Zadeh, R., &amp; Mottaghi, A. (2023). Investigating the Impact of Six Approaches of Financial, Governantial, and Social Responsibility Comprehensive Model (FGSCM) on Stock Liquidity Using Feedback and Agency Theories. </t>
    </r>
    <r>
      <rPr>
        <rFont val="Arial Narrow"/>
        <i/>
        <color theme="1"/>
        <sz val="10.0"/>
      </rPr>
      <t>Journal of Management Accounting and Auditing Knowledge</t>
    </r>
    <r>
      <rPr>
        <rFont val="Arial Narrow"/>
        <color theme="1"/>
        <sz val="10.0"/>
      </rPr>
      <t>, </t>
    </r>
    <r>
      <rPr>
        <rFont val="Arial Narrow"/>
        <i/>
        <color theme="1"/>
        <sz val="10.0"/>
      </rPr>
      <t>12</t>
    </r>
    <r>
      <rPr>
        <rFont val="Arial Narrow"/>
        <color theme="1"/>
        <sz val="10.0"/>
      </rPr>
      <t>(46), 473-498.</t>
    </r>
  </si>
  <si>
    <r>
      <rPr>
        <rFont val="Arial Narrow"/>
        <color theme="1"/>
        <sz val="10.0"/>
      </rPr>
      <t>(2008). Interrelations between competitiveness and responsibility at macro and micro level. </t>
    </r>
    <r>
      <rPr>
        <rFont val="Arial Narrow"/>
        <i/>
        <color theme="1"/>
        <sz val="10.0"/>
      </rPr>
      <t>Management Decision</t>
    </r>
    <r>
      <rPr>
        <rFont val="Arial Narrow"/>
        <color theme="1"/>
        <sz val="10.0"/>
      </rPr>
      <t>, </t>
    </r>
    <r>
      <rPr>
        <rFont val="Arial Narrow"/>
        <i/>
        <color theme="1"/>
        <sz val="10.0"/>
      </rPr>
      <t>46</t>
    </r>
    <r>
      <rPr>
        <rFont val="Arial Narrow"/>
        <color theme="1"/>
        <sz val="10.0"/>
      </rPr>
      <t>(8), 1230-1246.</t>
    </r>
  </si>
  <si>
    <r>
      <rPr>
        <rFont val="Arial Narrow"/>
        <color theme="1"/>
        <sz val="10.0"/>
      </rPr>
      <t>Shahid, M. N., Malik, A., Azhar, T., &amp; Iqbal, M. S. (2023). “Technology Reshaping the Future of Industry” The Impact of Electronics HRM on Organization Performance with Mediating Role of IT Training, An Extension of Institutional System Theory. </t>
    </r>
    <r>
      <rPr>
        <rFont val="Arial Narrow"/>
        <i/>
        <color theme="1"/>
        <sz val="10.0"/>
      </rPr>
      <t>Pakistan Journal of Humanities and Social Sciences</t>
    </r>
    <r>
      <rPr>
        <rFont val="Arial Narrow"/>
        <color theme="1"/>
        <sz val="10.0"/>
      </rPr>
      <t>, </t>
    </r>
    <r>
      <rPr>
        <rFont val="Arial Narrow"/>
        <i/>
        <color theme="1"/>
        <sz val="10.0"/>
      </rPr>
      <t>11</t>
    </r>
    <r>
      <rPr>
        <rFont val="Arial Narrow"/>
        <color theme="1"/>
        <sz val="10.0"/>
      </rPr>
      <t>(2), 2751-2761.</t>
    </r>
  </si>
  <si>
    <r>
      <rPr>
        <rFont val="Arial Narrow"/>
        <color theme="1"/>
        <sz val="10.0"/>
      </rPr>
      <t>(2008). Interrelations between competitiveness and responsibility at macro and micro level. </t>
    </r>
    <r>
      <rPr>
        <rFont val="Arial Narrow"/>
        <i/>
        <color theme="1"/>
        <sz val="10.0"/>
      </rPr>
      <t>Management Decision</t>
    </r>
    <r>
      <rPr>
        <rFont val="Arial Narrow"/>
        <color theme="1"/>
        <sz val="10.0"/>
      </rPr>
      <t>, </t>
    </r>
    <r>
      <rPr>
        <rFont val="Arial Narrow"/>
        <i/>
        <color theme="1"/>
        <sz val="10.0"/>
      </rPr>
      <t>46</t>
    </r>
    <r>
      <rPr>
        <rFont val="Arial Narrow"/>
        <color theme="1"/>
        <sz val="10.0"/>
      </rPr>
      <t>(8), 1230-1246.</t>
    </r>
  </si>
  <si>
    <r>
      <rPr>
        <rFont val="Arial Narrow"/>
        <color theme="1"/>
        <sz val="10.0"/>
      </rPr>
      <t>Țîmbalari, C. (2023). </t>
    </r>
    <r>
      <rPr>
        <rFont val="Arial Narrow"/>
        <i/>
        <color theme="1"/>
        <sz val="10.0"/>
      </rPr>
      <t>Impactul culturii asupra competitivității–Abordare managerială multinivel</t>
    </r>
    <r>
      <rPr>
        <rFont val="Arial Narrow"/>
        <color theme="1"/>
        <sz val="10.0"/>
      </rPr>
      <t> (Doctoral dissertation).</t>
    </r>
  </si>
  <si>
    <t>Falaha, M. A., Saadon, M. S. I., &amp; Othman, M. R. (2023). THE EFFECT OF STRATEGIC ORGANIZATIONAL CHALLENGES ON MANAGING HUMAN RESOURCES THE JORDAN SME LOGISTIC COMPANIES. Russian Law Journal, 11(4S), 321-337.</t>
  </si>
  <si>
    <t>Pratiwi, A. A., Wessiani, N. A., Suwignjo, P., &amp; Fadli, R. (2024). Industrial Cluster Design using Value Chain Analysis and Diamond Porter’s Model (Case Study in Batik Trusmi Cirebon Center). In E3S Web of Conferences (Vol. 517, p. 05005). EDP Sciences.</t>
  </si>
  <si>
    <t>Kavacık, M. (2023). What did Türkiye do in terms of export competitiveness after 2000?. InTraders International Trade Academic Journal, 6(2), 119-149.</t>
  </si>
  <si>
    <t>Sugiarto, I., &amp; Handyanto Widjojo, M. M. (2023). MODEL KEUNGGULAN BERSAING DESTINASI PARIWISATA INDONESIA. Penerbit Andi.</t>
  </si>
  <si>
    <t>Kavacık, M. (2023). Analysis of Competitiveness of Türkiye Among E7 Countries in Terms of Selected Chapters. Afyon Kocatepe Üniversitesi Sosyal Bilimler Dergisi, 25(1), 294-306.</t>
  </si>
  <si>
    <t>Popa, I. C. (2023). Analysis of Foreign Direct Investments in Romania (Doctoral dissertation, Politecnico di Torino).</t>
  </si>
  <si>
    <t>KULOĞLU, A. (2023). APPROACHES TO COMPETITIVENESS AND PORTER DIAMOND MODEL1. International Academic Research and Reviews in Social, Human and Administrative Sciences.</t>
  </si>
  <si>
    <t>Šimoňak, P. (2023). Porovnanie komparatívnych výhod v rámci Európskeho spoločného trhu a mimo neho (Doctoral dissertation, Masaryk University, Faculty of Economics and Administration).</t>
  </si>
  <si>
    <t>Chen, F. H., &amp; Rattasurabhisa, P. (2023). Does CSR really work? A cross-national comparison. Journal of Business Administration (1025-9627), 48(2).</t>
  </si>
  <si>
    <t>Johannsen, D. (2023). Responsabilidad social corporativa en la industria automotriz alemana: un análisis comparativo (Doctoral dissertation, Universidad Católica de Córdoba).</t>
  </si>
  <si>
    <t>Zatezalo, D. (2023). Važnost društvenih aspekata ESG-a prilikom provedbe projekata u prehrambenoj industriji (Doctoral dissertation, University of Zagreb. Faculty of Economics and Business. Department of Organization and Management).</t>
  </si>
  <si>
    <t>Thusi, X. (2023). Performance Management Systems (PMS): Challenges and Opportunities in the Public Sector. International Journal of Social Science Research and Review, 6(6), 19-31.</t>
  </si>
  <si>
    <t>Ubaid, A., &amp; Dweiri, F. (2023). Proposing a Smart Performance Management System for Production Workshop Based on Virtual Organizational Deoxyribonucleic Acid Concept. Al-Nahrain Journal for Engineering Sciences, 26(3), 244-265.</t>
  </si>
  <si>
    <t>THUSI, X. (2023). AN INVESTIGATION OF STAFF PERFORMANCE AND PRODUCTIVITY IN THE DEPARTMENT OF HOME AFFAIRS IN SOUTH AFRICA. Journal of Public Administration, Finance &amp; Law, (28).</t>
  </si>
  <si>
    <t>Binghay, V. C., Gumiran, B. A. L., &amp; Binghay, J. M. G. (2023). Charting a Course for Excellence: Exploring Performance Management in the Philippines. Philippine Journal of Labor and Industrial Relations, 40.</t>
  </si>
  <si>
    <t>Do, T. P. (2024). Strategies for Financing Small Businesses.</t>
  </si>
  <si>
    <t>Tareque, M. A., &amp; Islam, N. (2023). The Relationship between Leadership Behaviour and Firm Performance in the Ready-Made Garments Industries of Bangladesh. European Journal of Business and Management Research, 8(2), 1-16.</t>
  </si>
  <si>
    <t>SUDOLSKA, A., &amp; ŁAPIŃSKA, J. (2023). CORPORATE STAKEHOLDER ORIENTATION AND GREEN COMPETENCIES CONCEPTS: UNRAVELING THE NEXUS. Scientific Papers of Silesian University of Technology. Organization &amp; Management/Zeszyty Naukowe Politechniki Slaskiej. Seria Organizacji i Zarzadzanie, (180).</t>
  </si>
  <si>
    <t>Charles, M., &amp; Ochieng, S. B. (2023). Strategic outsourcing and firm performance: a review of literature. International Journal of Social Science and Humanities Research (IJSSHR) ISSN 2959-7056 (o); 2959-7048 (p), 1(1), 20-29.</t>
  </si>
  <si>
    <t>Fadun, O. S., &amp; Silwimba, P. (2023). Does credit risk management impact the financial performance of commercial banks?. International Journal of Business Ecosystem &amp; Strategy (2687-2293), 5(2), 55-66.</t>
  </si>
  <si>
    <t>Olubiyi, T. O. (2023). Increasing the Role of Small Businesses in Achieving the SDGs Through Strengthening Managerial Capabilities: The Case of Nigeria. In Role of Micro, Small and Medium Enterprises in Achieving SDGs: Perspectives from Emerging Economies (pp. 261-284). Singapore: Springer Nature Singapore.</t>
  </si>
  <si>
    <t>DEMİREL, E. (2023). KURUMSALLAŞMA VE FİRMA PERFORMANSI ARASINDAKİ İLİŞKİ: BİR META ANALİZ ÇALIŞMASI. Nevşehir Hacı Bektaş Veli Üniversitesi SBE Dergisi, 13(4), 2547-2560.</t>
  </si>
  <si>
    <t>Murugason, S. S., Ganesan, Y., &amp; Shaharudin, M. S. (2023). The Role of Corporate Governance on Firm Performance of Public Listed Companies in Malaysia. International Journal of Advanced Research in Economics and Finance, 5(1), 287-302.</t>
  </si>
  <si>
    <t>OSMAN, A. (2023). INSTITUTE OF DISTANCE LEARNING (Doctoral dissertation, INSTITUTE OF DISTANCE LEARNING SOCIALLY RESPONSIBLE SUPPLY CHAIN MANAGEMENT IN FIRM PERFORMANCES: THE MODERATING ROLE OF INSTITUTIONAL PRESSURES. BY: ABUBAKARI OSMAN STUDENT ID: 20825428 INDEX NUMBER: PG 9246821 A THESIS SUBMITTED TO THE INSTITUTE OF DISTANCE LEARNING, KWAME NKRUMAH UNIVERSITY OF SCIENCE AND TECHNOLOGY).</t>
  </si>
  <si>
    <t>BAAH, P. K. (2023). DEPARTMENT OF SUPPLY CHAIN AND INFORMATION SYSTEMS INSTITUTE OF DISTANCE LEARNING (ACCRA CENTRE) (Doctoral dissertation, DEPARTMENT OF SUPPLY CHAIN AND INFORMATION SYSTEMS INSTITUTE OF DISTANCE LEARNING (ACCRA CENTRE) SUPPLY CHAIN INTEGRATION AND FIRM PERFORMANCE. THE MODERATING ROLE OF TRUST BY PHILIP KWABENA BAAH (BSc. PROCUREMENT AND SUPPLY CHAIN MANAGEMENT) A THESIS SUBMITTED TO THE INSTITUTE OF DISTANCE LEARNING, KWAME NKRUMAH UNIVERSITY OF SCIENCE AND TECHNOLOGY).</t>
  </si>
  <si>
    <t>Abdulqadir, O. M. R., Ismael, B. A., Omar, R. A., Majid, A. A., &amp; Ali, B. O. (2023). Drivers of Bank Performance in Emerging Markets Amid the Covid-19 Pandemic: A Case Study of Private Banks in Turkey. Polytechnic Journal of Humanities and Social Sciences, 4(2), 666-674.</t>
  </si>
  <si>
    <t>Dorak, Ö. (2023). Firma performans analizinde makine öğrenmesi: düzenlileştirici regresyon yöntemleri.</t>
  </si>
  <si>
    <t>Mohammed, B. H., &amp; Kinyua, G. M. UNDERSTANDING STRATEGIC OUTSOURCING AS AN ANTECEDENT OF FIRM PERFORMANCE.</t>
  </si>
  <si>
    <t>Shitanda, I. M. Influencing Factors of Knowledge-Based Employees’ Innovative Behavior in China’s High-tech Enterprises.</t>
  </si>
  <si>
    <t xml:space="preserve"> (2006). The impact of corruption on national competitiveness. Studies in Business and Economics, 1(1), 13-28.</t>
  </si>
  <si>
    <t>Chyntia, E. (2023). Corruption and Economic Growth: does corruption lubricate or sand the wheels of development in Indonesia?. JAKTABANGUN: Jurnal Akuntansi dan Pembangunan, 9(1).</t>
  </si>
  <si>
    <t>Marina Alexandra-Gabriela (ULBS)</t>
  </si>
  <si>
    <t>Perspectives of different stakeholder groups about the alignment of IFRS for SMEs with IFRS standard</t>
  </si>
  <si>
    <t>Öztürk, C., &amp; Akdogan, N. (2023). KOBİ’LER İÇİN UFRS’DE İKİNCİ KAPSAMLI GÖZDEN GEÇİRME TASLAĞINA GENEL BAKIŞ. Muhasebe Ve Denetime Bakış, 23(70), 89-110. https://doi.org/10.55322/mdbakis.1259931</t>
  </si>
  <si>
    <t>https://dergipark.org.tr/en/pub/mdbakis/issue/79816/1259931</t>
  </si>
  <si>
    <t>Agricultural insurances and food security. The new climate change challenges</t>
  </si>
  <si>
    <t>Mykhailo Arych, Iuliia Kuievda, MAREK DVOŘÁK, Jana Hinke; THE FARMING COSTS (INCLUDING INSURANCE) OF THE AGRICULTURAL HOLDINGS IN THE EUROPEAN UNION; Journal of International Studies</t>
  </si>
  <si>
    <t>https://www.ceeol.com/search/article-detail?id=1172313</t>
  </si>
  <si>
    <t>Dori Risilia, Grisejda Myslimi; Agricultural insurance: The solution to many economic problems; 21st International Conference on Management, Enterprise, Benchmarking. Proceedings</t>
  </si>
  <si>
    <t>https://oda.uni-obuda.hu/bitstream/handle/20.500.14044/25322/MEB_2023_Risilia.pdf?sequence=1</t>
  </si>
  <si>
    <t>Henky Hendrawan, Asri Ady Bakri, Acep Fatchuroji; Effects of Capital, Usage of Accounting Information, Financial Statements, and Characteristics Entrepreneurship on Financial Capability and Business Performance of MSMEs; The ES Accounting and Finance</t>
  </si>
  <si>
    <t>https://d1wqtxts1xzle7.cloudfront.net/102020434/47-libre.pdf?1683629143=&amp;response-content-disposition=inline%3B+filename%3DEffects_of_Capital_Usage_of_Accounting_I.pdf&amp;Expires=1712004901&amp;Signature=Gjq1lCerOVPulY9liX2QYX4sBJbKkiTrFFOS~20joBdH7TlaTtG1cDdXHcFIvDtQcT9AexeaexJsMBUC7v8NoL2KwDdZCxg-leUkHnzZXvkZDUPKrUtkWDAmkI7jNnPvpA6VJPN5up2z4vabj6MQZRu7YK7TBI4lvYFa48LZok9h6lx5avYaJm9DMG4CzANSGCBA9ESIahvT59~qJTR7Y6nHBQl-ityt-w69LzWlCQBxg0sQhoAlrNBj4djlmlxNYQJDoWfbVxBg5ZkYf3eBHRZp1se-~JcHfn8lTx1t697-UIUQ3G-07MAN9yJAZhZBD7TXjbo5KNT1K46qkRyXiQ__&amp;Key-Pair-Id=APKAJLOHF5GGSLRBV4ZA</t>
  </si>
  <si>
    <t>Herny Constantia Fanggidae, Sutrisno Sutrisno, Frits Oscar Fanggidae, Riko Mersandro Permana; Effects of Social Capital, Financial Access, Innovation, Socioeconomic Status and Market Competition on the Growth of Small and Medium Enterprises In West Java Province; The Es Accounting and Finance</t>
  </si>
  <si>
    <t>http://download.garuda.kemdikbud.go.id/article.php?article=3389205&amp;val=29727&amp;title=Effects%20of%20Social%20Capital%20Financial%20Access%20Innovation%20Socioeconomic%20Status%20and%20Market%20Competition%20on%20the%20Growth%20of%20Small%20and%20Medium%20Enterprises%20In%20West%20Java%20Province</t>
  </si>
  <si>
    <t>Fabio Andrés Puerta-Guardo, Ana Susana Cantillo-Orozco, Alfredo Enrique Sanabria-Ospino, William Stive Fajardo-Moreno; Effect of the financial structure on the liquidity risk of SMEs in Cartagena as a base of project formulation; Revista DYNA</t>
  </si>
  <si>
    <t>https://revistas.unal.edu.co/index.php/dyna/article/view/108626/89540</t>
  </si>
  <si>
    <t>Rahmawati Rahmawati, Hafiz-Majdi Ab. Rashid, Hairul Azlan Annuar, Siti Alawiyah Siraj; Disclosure of BMTI: One Size Does Not Fit All?; Journal of Islamic Economics</t>
  </si>
  <si>
    <t>https://repository.uinjkt.ac.id/dspace/bitstream/123456789/77339/1/Disclosure%20of%20BMTI%20One%20Size%20Does%20Not%20Fit%20All.pdf</t>
  </si>
  <si>
    <t>Darwin Lie, Sofyan Sofyan, Sri Rezeki Putri Tanjung, Erbin Chandra, Hery Pandapotan Silitonga; The Role Of Entrepreneur Networking In Moderating The Relationship Of Leadership Style To MSME Performance; International Journal Of Science, Technology &amp; Management (IJSTM)</t>
  </si>
  <si>
    <t>https://garuda.kemdikbud.go.id/documents/detail/3246812</t>
  </si>
  <si>
    <t>Emmanuel G. Kapizionis, Stephen Day; THE FACTORS THAT HAVE INFLUENCED THE ADOPTION OF MALAYSIAN PRIVATE ENTITIES REPORTING STANDARDS (MPERS) FOR SMEs IN MALAYSIA; European Journal of Economic and Financial Research</t>
  </si>
  <si>
    <t>https://oapub.org/soc/index.php/EJEFR/article/view/1567</t>
  </si>
  <si>
    <t>Amalia, M. M.; Pengaruh Intellectual Capital, Financial Capabilities Terhadap Penerapan Standar Akuntansi keuangan UMKM; Sanskara Akuntansi Dan Keuangan</t>
  </si>
  <si>
    <t>https://sj.eastasouth-institute.com/index.php/sak/article/view/101</t>
  </si>
  <si>
    <t>Silitonga Hery, Sianipar R. T., Putri J. A., Siregar R. T.; PENGADOPSIAN STANDAR LAPORAN KEUANGAN SEBAGAI PEMEDIASI HUBUNGAN ANTARA LITERASI KEUANGAN DAN INKLUSI KEUANGAN TERHADAP KINERJA UMKM DI KOTA PEMATANGSIANTAR; Owner : Riset Dan Jurnal Akuntansi</t>
  </si>
  <si>
    <t>https://polgan.ac.id/owner/index.php/owner/article/view/1335</t>
  </si>
  <si>
    <t>Puerta Guardo F. A., Cantillo Orozco A. S., Merlano Chacón R. A., Landazury Villalba L. F., Rodríguez Gaviria R. E., Ortiz Martínez J. M.; Análisis del estado del arte sobre Gestión de equipos en Pyme;  Ad-Gnosis</t>
  </si>
  <si>
    <t>https://publicaciones.americana.edu.co/index.php/adgnosis/article/view/593</t>
  </si>
  <si>
    <t>Kovjanić Milorad; Uticaj računovodstvenih informacionih sistema na performanse malih i srednjih preduzeća; UNIVERZITET SINGIDUNUM BEOGRAD DEPARTMAN ZA POSLEDIPLOMSKE STUDIJE</t>
  </si>
  <si>
    <t>https://nardus.mpn.gov.rs/bitstream/handle/123456789/21994/bitstream_157843.pdf?sequence=1&amp;isAllowed=y</t>
  </si>
  <si>
    <t>Condorchoa Clares, Joao Giancarlo; Análisis de flujos vehiculares utilizando vehículo aéreo no tripulado en la Av. Industrial con la intersección de Av. Pinto, Av. 28 de Agosto y Av. Tarata mediante la microsimulación en la ciudad de Tacna; Universidad Nacional Jorge Basadre Grohmann. Escuela Profesional de Ingeniería Civil</t>
  </si>
  <si>
    <t>https://renati.sunedu.gob.pe/handle/sunedu/3440034</t>
  </si>
  <si>
    <t>Liviu Mărcuță (USAMVB), Bogdan Mârza (ULBS), Alina Mărcuță (USAMVB)</t>
  </si>
  <si>
    <t>The role of neuromarketing in identifying consumer preferences</t>
  </si>
  <si>
    <t>Huallpa Gutierrez, Lilibeth Lesly; Neuromarketing y comportamiento del consumidor en la empresa Repuestos Imports Sakura Motors E.I.R.L., Arequipa 2022; FACULTAD DE CIENCIAS EMPRESARIALES ESCUELA PROFESIONAL DE ADMINISTRACIÓN</t>
  </si>
  <si>
    <t>https://repositorio.ucv.edu.pe/handle/20.500.12692/120406</t>
  </si>
  <si>
    <t>Carmen Comaniciu (ULBS), Bogdan Marza (ULBS)</t>
  </si>
  <si>
    <t>Sisteme informatice</t>
  </si>
  <si>
    <t>GABRIELA IONESCU; ANALIZĂ CRITICĂ A PROCESELOR DE PIROLIZĂ ŞI GAZEIFICARE APLICATE FRACŢIILOR DE DEŞEURI CU POTENŢIAL ENERGETIC CRESCUT; UNIVERSITATEA  POLITEHNICA  DIN  BUCUREŞTI</t>
  </si>
  <si>
    <t>Bogdan Marza (ULBS), Alina MĂRCUȚĂ (USAMVB), Liviu MĂRCUȚĂ (USAMVB)</t>
  </si>
  <si>
    <t>THE IMPACT OF CREATIVE ACCOUNTING ON THE PREPARING AND PRESENTATION OF FINANCIAL STATEMENTS</t>
  </si>
  <si>
    <t>Zulfatun Ruscitasari S.E., SUBROTO Melvin Rahma Sayuga, HERLINAWATI Erica; Prediktor Pengambilan Keputusan Keuangan Pemerintah Desa Di Kabupaten Bantul; Jurnal Akuntansi</t>
  </si>
  <si>
    <t>https://jurnalfe.ustjogja.ac.id/index.php/akuntansi/article/view/4060</t>
  </si>
  <si>
    <t>Wang, L., &amp; Dong, M.; An Entropy Weight-TOPSIS Based Method for e-Commerce Logistics Service Quality Evaluation. Tehnički vjesnik, 30(4), 1253-1256</t>
  </si>
  <si>
    <t>https://hrcak.srce.hr/clanak/440446</t>
  </si>
  <si>
    <t>Crossref</t>
  </si>
  <si>
    <t>MEASURING PERFORMANCE IN THE PUBLIC SECTOR: BETWEEN NECESSITY AND DIFFICULTY.</t>
  </si>
  <si>
    <t>Nel, Petrus, Martina Kotze, and Edson Badarai. "Psychometric properties of an organisational effectiveness measure for state-owned enterprises." Acta Commercii 23.1 (2023): 1-10.</t>
  </si>
  <si>
    <t>https://www.scielo.org.za/scielo.php?pid=S1684-19992023000100019&amp;script=sci_arttext</t>
  </si>
  <si>
    <t>Badarai, E., Kotze, M., &amp; Nel, P. (2023). A leadership-organisational performance model for state-owned enterprises in emerging economies. South African Journal of Business Management, 54(1), 3148.</t>
  </si>
  <si>
    <t>https://journals.co.za/journal/busman</t>
  </si>
  <si>
    <t>Hyde, R. (2023). Managing it better: Can leadership and management improve public service performance?.</t>
  </si>
  <si>
    <t>https://www.smf.co.uk/wp-content/uploads/2023/04/Managing-it-better-April-2023.pdf</t>
  </si>
  <si>
    <t>Jawad, A. K. (2023). Main Article Content. Marketing, 24, 1.</t>
  </si>
  <si>
    <t>https://tjaes.org/index.php/tjaes/article/view/640</t>
  </si>
  <si>
    <t>Bhambra, R. K. A. S. (2023). Performance Analysis of State Owned Enterprises (Doctoral dissertation, Goa University).</t>
  </si>
  <si>
    <t>http://irgu.unigoa.ac.in/drs/bitstream/handle/unigoa/7287/bhambra_r_k_a_s_2023.pdf?sequence=1</t>
  </si>
  <si>
    <t>Awad, S. R. (2023). The role of brainstorming in developing the performance of internal control: An applied study in a number of government institutions and private sector companies in Baghdad. Tikrit Journal of Administration and Economics Sciences, 19(63 part 2).</t>
  </si>
  <si>
    <t>https://www.iasj.net/iasj/download/9e6801c4f579daae</t>
  </si>
  <si>
    <t>Edet, J., Tom, E., &amp; ItoroBassey, N. B. U. Reward Administration and Workers Performance in Akwa Ibom State Civil Service. International Research Journal of Economics and Management Studies IRJEMS, 2(2).</t>
  </si>
  <si>
    <t>https://irjems.org/index.html</t>
  </si>
  <si>
    <t>Analysis of public debt in the European Union - issues related to its sustainability</t>
  </si>
  <si>
    <t>Tanchev, S., &amp; Mose, N. (2023). FISCAL POLICY AND ECONOMIC GROWTH: EVIDENCE FROM EUROPEAN UNION COUNTRIES. Economic Studies, 32(3).</t>
  </si>
  <si>
    <t>https://www.ceeol.com/search/article-detail?id=1109276</t>
  </si>
  <si>
    <t>Alnaa, S. E., &amp; Matey, J. (2023). Dynamic relationship between external debt and unemployment in Sub-Saharan Africa. Theoretical and Applied Economics, 30(1), 634.</t>
  </si>
  <si>
    <t>https://papers.ssrn.com/sol3/papers.cfm?abstract_id=4414007</t>
  </si>
  <si>
    <t>Sustainable performance of public organizations: Shaping a coherent system for implementing and measuring the concept</t>
  </si>
  <si>
    <t>اسماعيل, ا. م. د. ع. ف. م., ا. م. د/عمار فتحى موسى, طه, &amp; د/مني حسنين السيد. (2023). التجديد الإستراتيجي كمتغير وسيط في العلاقة بين اليقظة الإستراتيجية والأداء المستدام للبنوك التجارية الحكومية (دراسة تطبيقية). المجلة العلمية للدراسات والبحوث المالية والإدارية‎, 15(2), 1-54.‎</t>
  </si>
  <si>
    <t>https://masf.journals.ekb.eg/article_299976.html</t>
  </si>
  <si>
    <t>Mihaiu Diana, Opreana A</t>
  </si>
  <si>
    <t>Badea, A. S. (2023). Analiza cheltuielilor bugetare. Colecția de working papers" ABC-ul Lumii Financiare", (11), 83-99.</t>
  </si>
  <si>
    <t>Yavuz, Rüya Ataklı, and Refika Görkem Yılmaztürk. "THE RELATIONSHIP BETWEEN HUMAN DEVELOPMENT AND HEALTH EXPENDITURES: EVIDENCE FROM THE DRISCOLL-KRAAY ESTIMATOR." Journal of Management and Economics Research 21.3 (2023): 163-175.</t>
  </si>
  <si>
    <t>https://dergipark.org.tr/en/pub/yead/indexes</t>
  </si>
  <si>
    <t>Saleel Ahammed, A. K. "Unravelling the Multifaceted Dynamics of Healthcare Expenditure: Exploring the Interplay of Individual Health Status, Lifestyle Choices, and Socio-Economic Factors." South Asian Journal of Social Studies and Economics 20.3 (2023): 155-168.</t>
  </si>
  <si>
    <t>EMİRKADI, Ömer, and Esra ÇAVDAR DEMİRCİ. "MIST ÜLKELERİNDE SAĞLIK HARCAMALARI VE EKONOMİK KALKINMA İLİŞKİSİ: PANEL VERİ ANALİZİ." Sosyal Bilimler Elektronik Dergisi/Electronic Journal of Social Sciences 1.12 (2023): 92-112.</t>
  </si>
  <si>
    <t>https://d1wqtxts1xzle7.cloudfront.net/104019229/MIST_ULKELERINDE_SAGLIK_HARCAMALARI-libre.pdf?1688497544=&amp;response-content-disposition=inline%3B+filename%3DTHE_RELATIONSHIP_ECONOMIC_DEVELOPMENT_AN.pdf&amp;Expires=1716988657&amp;Signature=gN--uJgjovhchLSGUXPhB4qKw4x4kJycstDXk4JOeZMAW5yjMBpFuGXWoe4h7hxxwtALO1y9bA9Vy5T17aJrC9SwcoyCUEzTEj-TuFPednXSqRc4k7TTlMvKWRMqdiKYicm9D8gdxyoEvjOW04tJwU4AYIKhE9cKfFyYJ1ccR3sNsRs~8fyb96spn8T-wJfckZYLCd9fDewQ97IWJza0JtiFK~QYN2X4TYE6YFwwpH-Txzx~qtcs5cLT-M8cC~OxKmuNwAgK1nDrX9xbSm7taBvIIPEjH78QVzUUs9gE9ofeOjDBSk17CKkQzZA1tUicixiZ9j51dNu65F8bsWJUBA__&amp;Key-Pair-Id=APKAJLOHF5GGSLRBV4ZA</t>
  </si>
  <si>
    <t>https://www.infeb.org/index.php/infeb/SCP</t>
  </si>
  <si>
    <r>
      <rPr>
        <rFont val="Arial"/>
        <color theme="1"/>
        <sz val="10.0"/>
      </rPr>
      <t>Pratignyo, L. S., Supian, S., &amp; Lesmana, E. (2023). Analysis of Efficiency and Productivity with Data Envelopment Analysis and Malmquist Productivity Index at As Syafiiyah Islamic University. </t>
    </r>
    <r>
      <rPr>
        <rFont val="Arial"/>
        <i/>
        <color theme="1"/>
        <sz val="10.0"/>
      </rPr>
      <t>International Journal of Global Operations Research</t>
    </r>
    <r>
      <rPr>
        <rFont val="Arial"/>
        <color theme="1"/>
        <sz val="10.0"/>
      </rPr>
      <t>, </t>
    </r>
    <r>
      <rPr>
        <rFont val="Arial"/>
        <i/>
        <color theme="1"/>
        <sz val="10.0"/>
      </rPr>
      <t>4</t>
    </r>
    <r>
      <rPr>
        <rFont val="Arial"/>
        <color theme="1"/>
        <sz val="10.0"/>
      </rPr>
      <t>(1), 35-42.</t>
    </r>
  </si>
  <si>
    <t>http://www.iorajournal.org/index.php/ijgor/about</t>
  </si>
  <si>
    <t>Zhahira, T., &amp; Christianti, D. W. (2023). THE ESTABLISHMENT OF A VIRTUAL EMBASSY ACCORDING TO THE 1961 VIENNA CONVENTION ON DIPLOMATIC RELATIONS: THE CASE OF BARBADOS’METAVERSE EMBASSY. Jurnal Bina Mulia Hukum, 8(1), 106-127.</t>
  </si>
  <si>
    <t>http://jurnal.fh.unpad.ac.id/index.php/jbmh/indeks</t>
  </si>
  <si>
    <t>Gandolph, A. C., Akanbi, J. A., Olugbenga, D. A., &amp; Sheriff, S. A. (2023). Disruptive Accounting Technology and Institutional Efficiency of Professional Accounting Institutes in Nigeria. International Research Journal of Innovations in Engineering and Technology, 7(7), 30.</t>
  </si>
  <si>
    <t>https://www.proquest.com/publication/publications_5314840?accountid=8083</t>
  </si>
  <si>
    <t>Aluko, T., Bayai, I., &amp; Enwereji, P. (2023). Effects of Government Intervention on SMMEs: A Review of Empirical Evidence. Acta Universitatis Danubius. Œconomica, 19(5), 264-289.</t>
  </si>
  <si>
    <t>https://scholar.google.com/scholar?as_ylo=2023&amp;hl=ro&amp;as_sdt=2005&amp;sciodt=0,5&amp;cites=751337888896601444&amp;scipsc=</t>
  </si>
  <si>
    <t>Mathobo, N., Maserumule, M. H., &amp; Moeti, K. B. (2023). Assessing the Effectiveness of Budget Control in Public Hospitals in the Limpopo Province, South Africa. African Journal of Development Studies, 13(2), 101.</t>
  </si>
  <si>
    <t>https://journals.co.za/doi/abs/10.31920/2634-3649/2023/v13n2a5</t>
  </si>
  <si>
    <t>Madani, J., Myhami, K., &amp; Najjari, R. (2023). Identifying and Prioritizing Antecedents of Productive Human Resources Management during the Corona Pandemic (Studied Case: Administrative and Recruitment Affairs Organization). Journal of Human Resource Studies, 13(2), 100-121.</t>
  </si>
  <si>
    <t>file:///D:/download_chrome/2039-274474-fa-1113388.pdf</t>
  </si>
  <si>
    <t>Irman Firmansyah, D. K. (2023). ANALYSIS OF EFFICIENCY LEVEL OF ENERGY COMPANIES BEFORE AND DURING THE COVID-19 PANDEMIC. Journal of Southwest Jiaotong University, 58(2).</t>
  </si>
  <si>
    <t>https://scholar.google.com/scholar?start=10&amp;hl=ro&amp;as_sdt=2005&amp;sciodt=0,5&amp;as_ylo=2023&amp;cites=751337888896601444&amp;scipsc=</t>
  </si>
  <si>
    <t>Subha, N. L., Widagdo, S., &amp; Sari, N. K. (2023). DETERMINANTS OF MANAGEMENT EFFECTIVENESS OF SCHOOL OPERATIONAL ASSISTANCE FUNDS (BANTUAN OPERASIONAL SEKOLAH/BOS) AT SDN KALIGLAGAH 04. ABM: International Journal of Administration, Business and Management, 5(1), 61-71.</t>
  </si>
  <si>
    <t>http://jurnal.itsm.ac.id/index.php/abm/about</t>
  </si>
  <si>
    <t>da Costa, C. C. S., &amp; Caldas, P. T. (2023). SISTEMA DE INDICADORES DE DESEMPENHO PARA ORGANIZAÇÕES DA SOCIEDADE CIVIL ATUANTES NO DESENVOLVIMENTO LOCAL E SUSTENTÁVEL. REA-Revista Eletrônica de Administração, 22(1), 142-161.</t>
  </si>
  <si>
    <t>Maiwasha, B. (2023). Developing an Integrated Corporate Governance Model for Zimbabwe's SOES: the Case of Grain Marketing Board (Doctoral dissertation, North-West University (South Africa)).</t>
  </si>
  <si>
    <t>https://repository.nwu.ac.za/handle/10394/41874</t>
  </si>
  <si>
    <t>DANMOU, B. N. M., DZOUBOSSE, G. M., &amp; NIETCHO, W. S. (2023). Intergovernmental coordination and fiscal performance. Journal of Economics Bibliography, 10(3-4), 40-51.</t>
  </si>
  <si>
    <t>https://journals.econsciences.com/index.php/JEB/indexing</t>
  </si>
  <si>
    <t>Sibulo, R. N., &amp; Kusumawati, A. (2023). OPERATIONAL AUDIT ON THE IMPLEMENTATION OF VALUE OF FAMILY BUSINESS. ABM: International Journal of Administration, Business and Management, 5(1), 1-14.</t>
  </si>
  <si>
    <t>Khan, M. A. (2023). The effectiveness of performance audits in Bangladesh: A critical examination of medical waste management (Doctoral dissertation, CQUniversity).</t>
  </si>
  <si>
    <t>https://acquire.cqu.edu.au/articles/thesis/The_effectiveness_of_performance_audits_in_Bangladesh_A_critical_examination_of_medical_waste_management/23896977</t>
  </si>
  <si>
    <t>doctoral</t>
  </si>
  <si>
    <t>ES, S. (2023). AN INVESTIGATION ON THE BANKING INDUSTRY IN INDIA-A POST LIBERALISATION ANALYSIS (Doctoral dissertation, Department of Commerce and Management Studies School of Business Studies University of Calicut Kerala).</t>
  </si>
  <si>
    <t>http://scholar.uoc.ac.in/handle/20.500.12818/1475</t>
  </si>
  <si>
    <t>Fadli, P. (2023). Empowering Community Workhsop to Improve Social Welfare through Innovation in Dolok Merawan. Jurnal Pengabdian Kepada Masyarakat, 8(1), 581-590.</t>
  </si>
  <si>
    <t>https://talenta.usu.ac.id/abdimas/article/view/10354</t>
  </si>
  <si>
    <t>Suciu, T. M. (2023). Quantifying Economic Performance: Forecasting in the Romanian Clothing Industry. Ovidius University Annals, Economic Sciences Series, 23(1), 1083-1093.</t>
  </si>
  <si>
    <t>구소연, 강남미, 박현순, &amp; 한원호. (2023). 유럽 및 북미 모유은행에 대한 체계적 고찰. 한국산학기술학회논문지, 24(5).</t>
  </si>
  <si>
    <t>Амбарцумян, Д. А. Пути использования эффективного менеджмента в государственном секторе.</t>
  </si>
  <si>
    <r>
      <rPr>
        <rFont val="Arial Narrow"/>
        <color theme="1"/>
        <sz val="10.0"/>
      </rPr>
      <t xml:space="preserve">Adewara, Yinka Motunrayo, Igbekoyi, Olusola E. Ph.D, &amp; Dagunduro, Muyiwa Emmanuel, </t>
    </r>
    <r>
      <rPr>
        <rFont val="Arial Narrow"/>
        <i/>
        <color theme="1"/>
        <sz val="10.0"/>
      </rPr>
      <t>Effect of Nonfinancial Incentives on Efficiency Performance in The Nigeria Public Sector</t>
    </r>
    <r>
      <rPr>
        <rFont val="Arial Narrow"/>
        <color theme="1"/>
        <sz val="10.0"/>
      </rPr>
      <t>, Research Journal of Finance and Accounting www.iiste.org, ISSN 2222-1697 (Paper) ISSN 2222-2847 (Online), Vol.14, No.2, 2023, DOI: 10.7176/RJFA/14-2-05</t>
    </r>
  </si>
  <si>
    <r>
      <rPr>
        <rFont val="Arial Narrow"/>
        <color theme="1"/>
        <sz val="10.0"/>
      </rPr>
      <t xml:space="preserve">Naboth Muravu, </t>
    </r>
    <r>
      <rPr>
        <rFont val="Arial Narrow"/>
        <i/>
        <color theme="1"/>
        <sz val="10.0"/>
      </rPr>
      <t>Strategic Performance Measurement and Management: The
Distinctive Nature of the Public Sector and Implications on
Performance Measures</t>
    </r>
    <r>
      <rPr>
        <rFont val="Arial Narrow"/>
        <color theme="1"/>
        <sz val="10.0"/>
      </rPr>
      <t>, Public Policy and Administration Research www.iiste.org
ISSN 2224-5731(Paper) ISSN 2225-0972(Online)
Vol.13, No.2, 2023, DOI: 10.7176/PPAR/13-2-03, Publication date:March 31st 2023</t>
    </r>
  </si>
  <si>
    <t xml:space="preserve">Xiao, L., Wei, X., Xu, Y., Xu, X., Gong, K., Li, H., &amp; Zhang, F. (2023, October). Truncated Quantile Critics Algorithm for Cryptocurrency Portfolio Optimization. In 2023 IEEE International Conference on Systems, Man, and Cybernetics (SMC) (pp. 2208-2213). </t>
  </si>
  <si>
    <t>https://ieeexplore.ieee.org/abstract/document/10393867</t>
  </si>
  <si>
    <t xml:space="preserve">Shi, P., Song, S., Lang, Q., &amp; Liu, X. (2023, July). Futures Price Forecasting Based on LSTM Model Using Public Opinion Sentiment Analysis. In 2023 42nd Chinese Control Conference (CCC) (pp. 8683-8689). </t>
  </si>
  <si>
    <t>https://ieeexplore.ieee.org/abstract/document/10241155</t>
  </si>
  <si>
    <t>Hung, N. V. (2023). FORECASTING THE VIETNAMESE STOCK MARKET USING TECHNICAL ANALYSIS INDICATORS. International Journal of Management &amp; Entrepreneurship Research, 5(12), 1076-1084.</t>
  </si>
  <si>
    <t>https://www.fepbl.com/index.php/ijmer/article/view/657</t>
  </si>
  <si>
    <t>fepbl.com</t>
  </si>
  <si>
    <r>
      <rPr>
        <rFont val="Arial"/>
        <color theme="1"/>
        <sz val="10.0"/>
      </rPr>
      <t>Julian, A., GaneshReddy, E., Reddy, V. D., &amp; Somasekhar, D. V. V. (2023, January). Safe Trade–A Stock Recommender using Machine Learning Algorithms. In </t>
    </r>
    <r>
      <rPr>
        <rFont val="Arial"/>
        <i/>
        <color theme="1"/>
        <sz val="10.0"/>
      </rPr>
      <t>2023 International Conference on Computer Communication and Informatics (ICCCI)</t>
    </r>
    <r>
      <rPr>
        <rFont val="Arial"/>
        <color theme="1"/>
        <sz val="10.0"/>
      </rPr>
      <t> (pp. 1-7). IEEE.</t>
    </r>
  </si>
  <si>
    <t>https://ieeexplore.ieee.org/abstract/document/10128595</t>
  </si>
  <si>
    <t>Gudavalli, H. N., &amp; Kancherla, K. V. R. (2023). Predicting Cryptocurrency Prices with Machine Learning Algorithms: A Comparative Analysis.</t>
  </si>
  <si>
    <t>https://www.diva-portal.org/smash/record.jsf?pid=diva2%3A1778251&amp;dswid=4712</t>
  </si>
  <si>
    <t>diva-portal.org</t>
  </si>
  <si>
    <t>López García, P. J. (2023). Estrategia de inversión basada en la combinación de análisis fundamental (Piotroski y Altman) y técnicas de market timing-Lopez Garcia, Pablo Joaquin.</t>
  </si>
  <si>
    <t>https://repositorio.comillas.edu/xmlui/handle/11531/75291</t>
  </si>
  <si>
    <t>comillas.edu</t>
  </si>
  <si>
    <t>Adel, Z. نيب ةنراقم ةسارد RSI و MACD.‎</t>
  </si>
  <si>
    <t>https://www.researchgate.net/profile/Adel-Ziet/publication/377921778_a-comparative-study-between-rsi-and-macd-to-predict-opportunities-in-cryptocurrency-market-from-2020-to-2022_1/links/65bcf0dd1e1ec12eff6cd2db/a-comparative-study-between-rsi-and-macd-to-predict-opportunities-in-cryptocurrency-market-from-2020-to-2022-1.pdf</t>
  </si>
  <si>
    <t>Kong, L. (2023). Language Support for Real-time Data Processing (Doctoral dissertation).</t>
  </si>
  <si>
    <t>https://repository.rice.edu/items/67909898-1249-40b5-ab81-efefb5932851</t>
  </si>
  <si>
    <t>repository.rice.edu</t>
  </si>
  <si>
    <t>A CRITICAL STUDY REGARDING THE ELABORATION OF THE CASH FLOW STATEMENT USING THE DIRECT METHOD IN ROMANIA.</t>
  </si>
  <si>
    <t>YILDIZ, F., İSMAİLOĞLU, Y., TOPTAN, M., &amp; YANIK, A. (2023). The Effect of Foreign Exchange Differences on the Statement of Cash Flow Analytical Study. Recep Tayyip Erdoğan Üniversitesi Sosyal Bilimler Dergisi, 10(1), 144-162.</t>
  </si>
  <si>
    <t>https://dergipark.org.tr/en/pub/rteusbe/issue/78332/1288822</t>
  </si>
  <si>
    <t>dergipark.org.tr</t>
  </si>
  <si>
    <r>
      <rPr>
        <rFont val="Arial"/>
        <color theme="1"/>
        <sz val="10.0"/>
      </rPr>
      <t>Hassan, A. K. (2023). OPERATING AND INVESTMENT CASH FLOWS AND ITS RELATIONSHIP TO COMMON STOCKS RETURNS-AN APPLIED STUDY IN THE IRAQ STOCK EXCHANGE. </t>
    </r>
    <r>
      <rPr>
        <rFont val="Arial"/>
        <i/>
        <color theme="1"/>
        <sz val="10.0"/>
      </rPr>
      <t>World Economics and Finance Bulletin</t>
    </r>
    <r>
      <rPr>
        <rFont val="Arial"/>
        <color theme="1"/>
        <sz val="10.0"/>
      </rPr>
      <t>, </t>
    </r>
    <r>
      <rPr>
        <rFont val="Arial"/>
        <i/>
        <color theme="1"/>
        <sz val="10.0"/>
      </rPr>
      <t>26</t>
    </r>
    <r>
      <rPr>
        <rFont val="Arial"/>
        <color theme="1"/>
        <sz val="10.0"/>
      </rPr>
      <t>, 17-22.</t>
    </r>
  </si>
  <si>
    <t>https://scholarexpress.net/index.php/wefb/article/view/3127</t>
  </si>
  <si>
    <t>scholarexpress.net</t>
  </si>
  <si>
    <t>Hardi, I., Idroes, G. M., Hardia, N. A. K., Fajri, I., Furqan, N., Noviandy, T. R., &amp; Utami, R. T. (2023). Assessing the Linkage Between Sustainability Reporting and Indonesia’s Firm Value: The Role of Firm Size and Leverage. Indatu Journal of Management and Accounting, 1(1), 21-28.</t>
  </si>
  <si>
    <t>https://heca-analitika.com/ijma/article/view/79</t>
  </si>
  <si>
    <t>Index Copernicus, ROAD</t>
  </si>
  <si>
    <t>Tsoulfas, G. T. (2023). Supply chains and corporate social responsibility orientation: an interpretive structural modeling approach. KnE Social Sciences, 213-233.</t>
  </si>
  <si>
    <t>https://knepublishing.com/index.php/KnE-Social/article/view/12648</t>
  </si>
  <si>
    <t>Directory of Open Access Resources (ROAD), EBSCO</t>
  </si>
  <si>
    <t>Eltom, A., Yatiban, A., &amp; Rusdi, O. (2023). Sustainability Reporting Practices in UAE Business Firms, the Society, and Stakeholders' Insights. Emirati Journal of Business, Economics and Social Studies, 2(1), 53-66.</t>
  </si>
  <si>
    <t>https://www.scienceopen.com/hosted-document?doi=10.54878/EJBESS.291</t>
  </si>
  <si>
    <t>science open, crossref</t>
  </si>
  <si>
    <t>Jihan, S., &amp; Murwaningsari, E. (2023). PENGARUH PEMBANGUNAN BERKELANJUTAN DAN LAPORAN KEBERLANJUTAN TERHADAP KINERJA PERUSAHAAN DENGAN BIAYA LINGKUNGAN SEBAGAI VARIABEL MODERASI. Jurnal Ekonomi Trisakti, 3(2), 3103-3114.</t>
  </si>
  <si>
    <t>https://e-journal.trisakti.ac.id/index.php/jet/article/view/17923</t>
  </si>
  <si>
    <t>index copernicus, crossref</t>
  </si>
  <si>
    <t>Lim, S., Kwon, K. H., Lim, S., &amp; Kwon, K. H. (2023). Relationship between Brand Attitude and Loyalty according to Cosmetic Brand’s Environmental Management and Involvement. Asian Journal of Beauty and Cosmetology, 21(3), 417-427.</t>
  </si>
  <si>
    <t>https://e-ajbc.org/journal/view.php?doi=10.20402/ajbc.2023.0055</t>
  </si>
  <si>
    <t>crossref, google scholar, keris</t>
  </si>
  <si>
    <t>Nayeem, A B M; Dilnutt, Rod; and Bokil, Yash, "The Role of Enterprise Architecture in Ensuring ESG Factors for Sustainability" (2023). ACIS 2023 Proceedings. 46.https://aisel.aisnet.org/acis2023/46</t>
  </si>
  <si>
    <t>https://aisel.aisnet.org/acis2023/46/</t>
  </si>
  <si>
    <t>AIS eLibrary</t>
  </si>
  <si>
    <t>Parushina, N., Lytneva, N., Astratova, G., Rudakova, O., &amp; Fedorova, T. (2023, March). Digital vector of work environment inclusion in the energy sector: Information, indicators and data analysis. In AIP Conference Proceedings (Vol. 2700, No. 1). AIP Publishing.</t>
  </si>
  <si>
    <t>https://pubs.aip.org/aip/acp/article-abstract/2700/1/050006/2880942/Digital-vector-of-work-environment-inclusion-in</t>
  </si>
  <si>
    <t>AIP Publishing</t>
  </si>
  <si>
    <t>Rastelli, C. (2023). Design and development of a Corporate Performance Management tool in support of ESG planning activities (Doctoral dissertation, Politecnico di Torino).</t>
  </si>
  <si>
    <t>https://webthesis.biblio.polito.it/26325/</t>
  </si>
  <si>
    <t>thesis</t>
  </si>
  <si>
    <t>Anaman, P. D., Dzakah, G. A., Anyass, I., Ahmed, O. N., &amp; Somiah-Quaw, F. Understanding Ghanaian Banks' Views On The Influence Of ESG Reporting On Their Financial Performance.IOSR JOURNAL OF BUSINESS AND MANAGEMENT (IOSR-JBM)</t>
  </si>
  <si>
    <t>https://www.researchgate.net/profile/Prince-Anaman/publication/372985051_Understanding_Ghanaian_Banks'_Views_On_The_Influence_Of_ESG_Reporting_On_Their_Financial_Performance/links/64d2685ed3e680065aa1a4e2/Understanding-Ghanaian-Banks-Views-On-The-Influence-Of-ESG-Reporting-On-Their-Financial-Performance.pdf</t>
  </si>
  <si>
    <t>j gate, crossref</t>
  </si>
  <si>
    <t>Yu, S. (2023). Research on the Evaluation of Sustainable Development Performance of Mining enterprises Based on ESG. Highlights in Business, Economics and Management, 18, 329-332.</t>
  </si>
  <si>
    <t>https://drpress.org/ojs/index.php/HBEM/article/view/12683</t>
  </si>
  <si>
    <t>Hasan, M., &amp; Mustafa, S. (2023). Prospect theory and investment decision biases: the mediating role of risk perception: case study of Pakistan stock exchange. International Journal of Social Science &amp; Entrepreneurship, 3(2), 569-593.</t>
  </si>
  <si>
    <t>https://ijsse.salmaedusociety.com/index.php/ijsse/article/view/163</t>
  </si>
  <si>
    <t>Mohammadi, M. R., Beshkooh, M., &amp; Biglar, K. (2023). Modeling Digital Investment Satisfaction Based on Accounting Information, Information Asymmetry and Individual Values. International Journal of Digital Content Management, 4(6), 155-173.</t>
  </si>
  <si>
    <t>https://dcm.atu.ac.ir/article_14419.html</t>
  </si>
  <si>
    <t>Ogundajo, G. O., Nwaobia, A. N., Uhuaba, O., &amp; Phillips, R. T. (2023). Human resource accounting and organizational productivity of listed manufacturing firms in Nigeria. International Journal, 14(2), 66-76.</t>
  </si>
  <si>
    <t>https://d1wqtxts1xzle7.cloudfront.net/106574309/620-libre.pdf?1697223491=&amp;response-content-disposition=inline%3B+filename%3DHuman_resource_accounting_and_organizati.pdf&amp;Expires=1715515880&amp;Signature=WktsMbu~ThWfJvXq1GWGk7a8mid43Hz4ViZleejdfttOa-1wu8ZIkSgpTTql84PGjqxgapZxBVg1eAKfcMhdtyvFks0sH8fXcj1NsGA5xudTrDecYOC1IJaL5FyA-T6U7v5dBj1mpYSqljom4QTw0RiHZ1XXLpNRf1KHwm~wpyZtNp4kTbqkVUIfkTUTRocypjNCZDQD7GQlFWrYF3bU1knuU3-QdKzHuuhQDTMRtCbAaE3WR-RWcRhCkzIzF6LrepdVzhD8KJPpWCbRLPXZopwsNKz1AwWw01fgRBQx0oU4u6qnWZps8WT5WJjscRa6KJSxSwXpxwzUGsWk7-hBYg__&amp;Key-Pair-Id=APKAJLOHF5GGSLRBV4ZA</t>
  </si>
  <si>
    <t>repec</t>
  </si>
  <si>
    <t>Rocha, Q. S. (2023). Avaliação econômica do manejo florestal sustentável na Amazônia: análise de diferentes cenários.</t>
  </si>
  <si>
    <t>https://repositorio.unesp.br/items/e79fe321-c9dd-42a0-bfd8-ed4067349626</t>
  </si>
  <si>
    <t xml:space="preserve">Dragoe, S. I., &amp; Oprean-Stan, C. </t>
  </si>
  <si>
    <t>(2018). A new international monetary system on the horizon?. Economic Computation &amp; Economic Cybernetics Studies &amp; Research, 52(1).</t>
  </si>
  <si>
    <t>Новоселов, А. С., &amp; Фалеев, А. В. (2023). Трансформация валютно-финансовых инструментов рынка в условиях регионализации мировой экономики. Пространственная экономика, 19(1), 174-192.</t>
  </si>
  <si>
    <t>https://cyberleninka.ru/article/n/transformatsiya-valyutno-finansovyh-instrumentov-rynka-v-usloviyah-regionalizatsii-mirovoy-ekonomiki</t>
  </si>
  <si>
    <t>НОВОСЕЛОВ, А. С., &amp; ФАЛЕЕВ, А. В. (2023). ПРОСТРАНСТВЕННАЯ ЭКОНОМИКА. ПРОСТРАНСТВЕННАЯ ЭКОНОМИКА Учредители: Институт экономических исследований ДВО РАН, Дальневосточное отделение РАН, 19(1), 168-186.</t>
  </si>
  <si>
    <t>https://elibrary.ru/item.asp?id=50463336</t>
  </si>
  <si>
    <t>science index</t>
  </si>
  <si>
    <t>Wang, L., &amp; Dong, M. (2023). An Entropy Weight-TOPSIS Based Method for e-Commerce Logistics Service Quality Evaluation. Tehnički vjesnik, 30(4), 1253-1256.</t>
  </si>
  <si>
    <t>crossref</t>
  </si>
  <si>
    <t>Dadajonov, I. M., &amp; Yoldasheva, N. A. (2023). Navigating Financial Excellence: Advancements in Commercial Bank Management. European Journal of Economics, Finance and Business Development, 1(9), 52-57.</t>
  </si>
  <si>
    <t>https://europeanscience.org/index.php/2/article/view/334</t>
  </si>
  <si>
    <t>road, world cat</t>
  </si>
  <si>
    <t xml:space="preserve">Oprean-Stan, C., Sebastian, S. T. A. N., &amp; Pele, A. </t>
  </si>
  <si>
    <t>(2018). The national intangible resources and their importance in the current knowledge-based economy. Management of Sustainable Development, 10(2), 45-49.</t>
  </si>
  <si>
    <t>Menon, S., Yadav, J., &amp; Chopra, A. (2023, March). A Perspective on Leadership and innovation in a Knowledge-based economy-Shaping the sustainable workplace. In 2023 International Conference on Computational Intelligence and Knowledge Economy (ICCIKE) (pp. 281-286). IEEE.</t>
  </si>
  <si>
    <t>https://ieeexplore.ieee.org/abstract/document/10131802?casa_token=qej-GMr_xRYAAAAA:6AfWHrJWehqMEpHciaO5_eINiMrfptRu-Njny5Yvs5hgtjXWE5Mypzoy7xqjhGaiO_Q9bUSTaYs</t>
  </si>
  <si>
    <t>IEEE Xplore</t>
  </si>
  <si>
    <t xml:space="preserve">Sebastian, S. T. A. N., Oprean-Stan, C., &amp; Pele, A. </t>
  </si>
  <si>
    <t>(2018). A Proposal for an Intangible Resources Management System at the Organizational Level. Management of Sustainable Development, 10(1), 17.</t>
  </si>
  <si>
    <t>Hamid, S. A. R., Sultan, B., &amp; Ahmad, F. (2023). Strategic Sustainability: Exploring the Impact of Technological Inclusion of AI in Pakistani Health Care: Exploring Artificial Intelligence as an Innovative Technological Tool. Journal of Workplace Behavior, 4(2), 117-133.</t>
  </si>
  <si>
    <t>https://www.charisma-jwb.com/index.php/jwb/article/view/204</t>
  </si>
  <si>
    <t>euro pub</t>
  </si>
  <si>
    <t xml:space="preserve">Stan, S. E., Oprean-Stan, C., &amp; Țîțu, A. M. </t>
  </si>
  <si>
    <t>(2020). Digitalization-Sustainable Development Convergence: Metrics and Effects in Romania. Management of Sustainable Development, 12(1), 10-16.</t>
  </si>
  <si>
    <t>Skvarciany, V., Lapinskaitė, I., &amp; Stasytytė, V. (2023). Efficiency of digital economy in the context of sustainable development: DEA-Tobit approach. Prague Economic Papers, 32(2), 129-158.</t>
  </si>
  <si>
    <t>https://www.ceeol.com/search/article-detail?id=1212134</t>
  </si>
  <si>
    <t>ceeol</t>
  </si>
  <si>
    <t>Popescu, M. A. M., Barbu, A., &amp; Costea-Marcu, I. C. (2023). Digital Transformation in the Romanian Public Sector. FAIMA Business &amp; Management Journal, 11(4).</t>
  </si>
  <si>
    <t>https://openurl.ebsco.com/EPDB%3Agcd%3A3%3A2162627/detailv2?sid=ebsco%3Aplink%3Ascholar&amp;id=ebsco%3Agcd%3A174187873&amp;crl=c</t>
  </si>
  <si>
    <t>erih, ebsco</t>
  </si>
  <si>
    <t xml:space="preserve">Camelia, O. P. R. E. A. N., &amp; Vasile, B. R. Ă. T. I. A. N. </t>
  </si>
  <si>
    <t>(2012). FINANCIAL MARKET TESTS OF INFORMATIONAL EFFICIENCY: THE CASE OF EMERGENT MARKETS. Revista Economica, 64(6).</t>
  </si>
  <si>
    <t xml:space="preserve">Ferhati, N. (2023). Mesure du degré d'efficience informationnelle des marchés financiers: une modélisation économétrique sur les bourses européennes, américaines et maghrébines (Doctoral dissertation, UNIVERSITE MOULOUD MAMMERI DE TIZI-OUZOU). </t>
  </si>
  <si>
    <t>https://fsbsa.ummto.dz/500</t>
  </si>
  <si>
    <t>The Challenges of Reforming the International Monetary System in the Post COVID-19 World, Studies in Business and Economics, 15 (3), 2020, 61-73</t>
  </si>
  <si>
    <t>LI, Zihe; NAGAYASU, Jun. A Dynamic Analysis of Chinese Yuan (RMB) Internationalization with Bayesian-Based Time Series Model. 2023</t>
  </si>
  <si>
    <t>Renminbi internationalization process: a quantitative literature review, International Journal of Financial Studies, 11 (1), 2023, 15</t>
  </si>
  <si>
    <t>GAO, WANYU, Gong, Ning, On Currency Anchors in the Belt and Road Region: Will the Renminbi Surpass the Dollar?, 2023</t>
  </si>
  <si>
    <t>SSRN</t>
  </si>
  <si>
    <t>The IMF Lending Activity – A Survey, Procedia Economics and Finance,  16, 2014, 410–16</t>
  </si>
  <si>
    <t>Dominik Kopiński, Michał Nowicki, Marek Wróblewski,  IMF and Global Public Goods: seeking a new role in the global economy, Journal Ekonomia Międzynarodowa (International Economics), 42, 2023</t>
  </si>
  <si>
    <t>https://www.ceeol.com/search/article-detail?id=1233298</t>
  </si>
  <si>
    <t>CEEOL, Index Copernicus</t>
  </si>
  <si>
    <t>Bitcoin in the scientific literature - a bibliometric study, Studies in Business and Economics, 14(3), 2019, 160-174</t>
  </si>
  <si>
    <t>Anas Muhammad, Shahzad Syed Jawad Hussain, Yarovaya Larisa, The use of high-frequency data in cryptocurrency research: A meta-review of literature with bibliometric analysis, November 2023</t>
  </si>
  <si>
    <t xml:space="preserve">https://papers.ssrn.com/sol3/papers.cfm?abstract_id=4631395 </t>
  </si>
  <si>
    <t>Kvedaravičiūtė Evelina, Šapkauskienė Alfred, THE CURRENT STATE OF CENTRAL BANK DIGITAL CURRENCIES: ABIBLIOMETRIC ANALYSIS, 16th Annual Conference of the EuroMed Academy of Business, Proceedings, ISBN 978-9963-711-98-7</t>
  </si>
  <si>
    <t xml:space="preserve">Conference Proceedings </t>
  </si>
  <si>
    <t>Sulasmi, Emilda, Indra Prasetia, and Arief Aulia Rahman. "Government Policy Regarding Education Budget On The Posture Of The State Budget (APBN) In 2023." Journal for Lesson and Learning Studies 6.1 (2023).</t>
  </si>
  <si>
    <t>https://ejournal.undiksha.ac.id/index.php/JLLS/article/view/60171</t>
  </si>
  <si>
    <t>SINTA, Google scholar, GARUDA, Crossref DIMENSION https://doi.org/10.23887/jlls.v6i3.68667</t>
  </si>
  <si>
    <t>The role of internal audit in fraud prevention and detection. Procedia Economics and Finance, 16, 489–497. https://doi.org/10.1016/S2212-5671(14)00829-6</t>
  </si>
  <si>
    <r>
      <rPr>
        <rFont val="Arial"/>
        <color theme="1"/>
        <sz val="9.0"/>
      </rPr>
      <t>Nisak, Ifa Azzakyatun, and Sulis Rochayatun. "The Role of Internal Audit, Fraud Detection, and Prevention in Universities: A Literature Review." </t>
    </r>
    <r>
      <rPr>
        <rFont val="Arial"/>
        <i/>
        <color theme="1"/>
        <sz val="9.0"/>
      </rPr>
      <t>Dialektika: Jurnal Ekonomi dan Ilmu Sosial</t>
    </r>
    <r>
      <rPr>
        <rFont val="Arial"/>
        <color theme="1"/>
        <sz val="9.0"/>
      </rPr>
      <t> 8.1 (2023): 63-71.</t>
    </r>
  </si>
  <si>
    <t>https://ejournal.uniramalang.ac.id/index.php/dialektika/article/view/1800</t>
  </si>
  <si>
    <t>SINTA, Google scholar, GARUDA, Crossref, DIMENSION, BASE, ORCID, MORAREF, Science-Gate, Jurnal Stories, ROAD, Directory of Journal Indexing, https://doi.org/10.36636/dialektika.v8i1.1800</t>
  </si>
  <si>
    <t>Putra, Iwan. "Pencegahan Fraud Sebagai Mediasi Pengaruh Internal Audit, Risk Management, Whistleblowing System Dan Big Data Analytics Terhadap Pencegahan Perilaku Financial Crime." (2023).</t>
  </si>
  <si>
    <t>https://repository.unja.ac.id/43974/5/Disertasi%20Iwan%20Putra%20P3C119002.pdf</t>
  </si>
  <si>
    <t>https://repository.unja.ac.id/, https://repository.unja.ac.id/id/eprint/43974</t>
  </si>
  <si>
    <r>
      <rPr>
        <rFont val="Arial"/>
        <color theme="1"/>
        <sz val="9.0"/>
      </rPr>
      <t>Абдиева, Наргиза. "ФИРИБГАРЛИК РИСКИНИ БОШҚАРИШДА ИЧКИ АУДИТНИНГ ТУТГАН ЎРНИ." </t>
    </r>
    <r>
      <rPr>
        <rFont val="Arial"/>
        <i/>
        <color theme="1"/>
        <sz val="9.0"/>
      </rPr>
      <t>Iqtisodiyot va taʼlim</t>
    </r>
    <r>
      <rPr>
        <rFont val="Arial"/>
        <color theme="1"/>
        <sz val="9.0"/>
      </rPr>
      <t> 24.1 (2023): 227-234.</t>
    </r>
  </si>
  <si>
    <t>file:///C:/Users/Doru/Desktop/GRADIS%202023-2024/citari/853.pdf</t>
  </si>
  <si>
    <t>https://doi.org/10.55439/ECED/vol24_iss1/a34, https://cedr.tsue.uz/index.php/journal/article/view/940</t>
  </si>
  <si>
    <r>
      <rPr>
        <rFont val="Arial"/>
        <color theme="1"/>
        <sz val="9.0"/>
      </rPr>
      <t>Anthony, Cecilia Ancelin Feodora, et al. "Peranan Audit Internal dalam Pengendalian Fraud di Era Digital." </t>
    </r>
    <r>
      <rPr>
        <rFont val="Arial"/>
        <i/>
        <color theme="1"/>
        <sz val="9.0"/>
      </rPr>
      <t>Accounting Student Research Journal</t>
    </r>
    <r>
      <rPr>
        <rFont val="Arial"/>
        <color theme="1"/>
        <sz val="9.0"/>
      </rPr>
      <t> 2.1 (2023): 31-45.</t>
    </r>
  </si>
  <si>
    <t>file:///C:/Users/Doru/Desktop/GRADIS%202023-2024/citari/Camera+Ready+5332.pdf</t>
  </si>
  <si>
    <t>Google scholar, GARUDA, DIMENSIONS,  https://doi.org/10.62108/asrj.v2i1.5332, https://ejournal.upnvj.ac.id/asrj/article/view/5332,</t>
  </si>
  <si>
    <r>
      <rPr>
        <rFont val="Arial"/>
        <color theme="1"/>
        <sz val="9.0"/>
      </rPr>
      <t>SYAHRIL, Sardillah; SUDIRMAN, Rismawati; RUSLI, Andika. Menelusuri Fungsi Internal Audit dan Sistem Pengendalian Internal Universitas Muhammadiyah Palopo. </t>
    </r>
    <r>
      <rPr>
        <rFont val="Arial"/>
        <i/>
        <color theme="1"/>
        <sz val="9.0"/>
      </rPr>
      <t>Inventory: Jurnal Akuntansi</t>
    </r>
    <r>
      <rPr>
        <rFont val="Arial"/>
        <color theme="1"/>
        <sz val="9.0"/>
      </rPr>
      <t>, 2023, 7.1: 1-12.</t>
    </r>
  </si>
  <si>
    <t>https://www.researchgate.net/profile/Umer-Maqsood-4/publication/372621979_Digital_age_imperatives_and_firm_internal_control_quality_Evidence_from_CEOs_personal_trait_and_type_of_state_owned_enterprises/links/64c0187f8de7ed28bac2d5b6/Digital-Age-Imperatives-and-Firm-Internal-Control-Quality-Evidence-From-CEOs-Personal-Trait-and-Type-of-State-Owned-Enterprises.pdf</t>
  </si>
  <si>
    <t>Google Scholar, OneSarch, Dimensions, GARUDA, SINTA,http://doi.org/10.25273/inventory.v7i1.16181</t>
  </si>
  <si>
    <t>file:///C:/Users/Doru/Desktop/GRADIS%202023-2024/citari/SSRN-id4515489.pdf</t>
  </si>
  <si>
    <t>https://papers.ssrn.com/sol3/papers.cfm?abstract_id=4515489</t>
  </si>
  <si>
    <r>
      <rPr>
        <rFont val="Arial"/>
        <color theme="1"/>
        <sz val="9.0"/>
      </rPr>
      <t>Ćerdić, Ivan Mate, and Goranka Knežević. "Ethical dilemma: A pathway to fraud or not?." </t>
    </r>
    <r>
      <rPr>
        <rFont val="Arial"/>
        <i/>
        <color theme="1"/>
        <sz val="9.0"/>
      </rPr>
      <t>The European Journal of Applied Economics</t>
    </r>
    <r>
      <rPr>
        <rFont val="Arial"/>
        <color theme="1"/>
        <sz val="9.0"/>
      </rPr>
      <t> 20.2 (2023): 79-92.</t>
    </r>
  </si>
  <si>
    <t>https://scindeks-clanci.ceon.rs/data/pdf/2406-2588/2023/2406-25882302079Q.pdf</t>
  </si>
  <si>
    <t>https://scindeks.ceon.rs/article.aspx?artid=2406-25882302079Q,  10.5937/EJAE20-43627</t>
  </si>
  <si>
    <r>
      <rPr>
        <rFont val="Arial"/>
        <color theme="1"/>
        <sz val="9.0"/>
      </rPr>
      <t>Barzinji, Z. A. Q., Yusoff, W. S., Shukeri, S. N., Rosbi, M. S. M., Salleh, M. F. M., Khudhur, H. A., &amp; Qader, B. M. (2023, April). Proactive fraud audit on fraud prevention: Revisiting the literature. In </t>
    </r>
    <r>
      <rPr>
        <rFont val="Arial"/>
        <i/>
        <color theme="1"/>
        <sz val="9.0"/>
      </rPr>
      <t>AIP Conference Proceedings</t>
    </r>
    <r>
      <rPr>
        <rFont val="Arial"/>
        <color theme="1"/>
        <sz val="9.0"/>
      </rPr>
      <t> (Vol. 2544, No. 1). AIP Publishing.</t>
    </r>
  </si>
  <si>
    <t>https://pubs.aip.org/aip/acp/article-abstract/2544/1/050014/2885095/Proactive-fraud-audit-on-fraud-prevention</t>
  </si>
  <si>
    <t xml:space="preserve">https://doi.org/10.1063/5.0116580,https://pubs.aip.org/aip/acp/issue/2544/1, </t>
  </si>
  <si>
    <r>
      <rPr>
        <rFont val="Arial"/>
        <color theme="1"/>
        <sz val="9.0"/>
      </rPr>
      <t>AR, Muhammad Nurizal, Cris Kuntadi, and Prita Yuniarti Ramayani. "Factors Affecting Fraud Prevention: The Role of Internal Audit, Organizational Culture, and Whistleblowing System." </t>
    </r>
    <r>
      <rPr>
        <rFont val="Arial"/>
        <i/>
        <color theme="1"/>
        <sz val="9.0"/>
      </rPr>
      <t>Dinasti International Journal of Digital Business Management</t>
    </r>
    <r>
      <rPr>
        <rFont val="Arial"/>
        <color theme="1"/>
        <sz val="9.0"/>
      </rPr>
      <t> 4.3 (2023): 498-507.</t>
    </r>
  </si>
  <si>
    <t>file:///C:/Users/Doru/Desktop/GRADIS%202023-2024/citari/1787-Article%20Text-5898-1-10-20230420%20(1).pdf</t>
  </si>
  <si>
    <t>SINTA, Google scholar, GARUDA, Crossref,Index COPERNICUS,  DIMENSION, EBSCO, Harvard Library, BASE, Directory of Resarche Journal Indexing, etc. https://doi.org/10.31933/dijdbm.v4i3.1787</t>
  </si>
  <si>
    <r>
      <rPr>
        <rFont val="Arial"/>
        <color theme="1"/>
        <sz val="9.0"/>
      </rPr>
      <t>AL BAQIR, Naufal; SULHANI, Sulhani. Corporate Governance, Effectiveness of Internal Audit Function and Fraud in Islamic Banking in Indonesia. </t>
    </r>
    <r>
      <rPr>
        <rFont val="Arial"/>
        <i/>
        <color theme="1"/>
        <sz val="9.0"/>
      </rPr>
      <t>Asia Pacific Fraud Journal</t>
    </r>
    <r>
      <rPr>
        <rFont val="Arial"/>
        <color theme="1"/>
        <sz val="9.0"/>
      </rPr>
      <t>, 2023, 8.1: 77-84.</t>
    </r>
  </si>
  <si>
    <t>https://apfjournal.or.id/index.php/apf/article/view/272/263</t>
  </si>
  <si>
    <t>SINTA 3, GARUDA, DIMENSION, https://doi.org/10.21532/apfjournal.v8i1.272</t>
  </si>
  <si>
    <r>
      <rPr>
        <rFont val="Arial"/>
        <color theme="1"/>
        <sz val="9.0"/>
      </rPr>
      <t>Prasetyo, Whedy. "Realizing a Mental Revolution through Astabratha Belief as a Fraud-Neutral Detector." </t>
    </r>
    <r>
      <rPr>
        <rFont val="Arial"/>
        <i/>
        <color theme="1"/>
        <sz val="9.0"/>
      </rPr>
      <t>Asia Pacific Fraud Journal</t>
    </r>
    <r>
      <rPr>
        <rFont val="Arial"/>
        <color theme="1"/>
        <sz val="9.0"/>
      </rPr>
      <t> 8.1 (2023): 137-154.</t>
    </r>
  </si>
  <si>
    <t>http://www.apfjournal.or.id/index.php/apf/article/view/302</t>
  </si>
  <si>
    <t>SINTA3, GARUDA, DIMENSION, https://doi.org/10.21532/apfjournal.v8i1.302</t>
  </si>
  <si>
    <t>Khikmah, Siti Noor, Abdul Rohman, and Indira Januarti. "THE ROLE OF INTERNAL AUDIT AND LEADERSHIP STYLE IN INCREASE OF FRAUD PREVENTION: A STEWARDSHIP THEORY PERSPECTIVE." (2023).</t>
  </si>
  <si>
    <t>https://www.researchgate.net/profile/Siti-Khikmah/publication/375797802_THE_ROLE_OF_INTERNAL_AUDIT_AND_LEADERSHIP_STYLE_IN_INCREASE_OF_FRAUD_PREVENTION_A_STEWARDSHIP_THEORY_PERSPECTIVE/links/655d63a1b1398a779da3dec8/The-role-of-internal-audit-and-leadership-style-in-increase-of-fraud-prevention-A-stewardship-theory-perspective.pdf</t>
  </si>
  <si>
    <t>Corporate &amp; Business Strategy Review / Volume 4, Issue 4, Special Issue, 2023</t>
  </si>
  <si>
    <r>
      <rPr>
        <rFont val="Arial"/>
        <color theme="1"/>
        <sz val="9.0"/>
      </rPr>
      <t>PUTRA, TEGUH, and Lukman M. Baga. "Strategy for increasing Internal Audit Capability on Inspectorate of Jember Regency." </t>
    </r>
    <r>
      <rPr>
        <rFont val="Arial"/>
        <i/>
        <color theme="1"/>
        <sz val="9.0"/>
      </rPr>
      <t>Jurnal Ilmu Administrasi: Media Pengembangan Ilmu dan Praktek Administrasi</t>
    </r>
    <r>
      <rPr>
        <rFont val="Arial"/>
        <color theme="1"/>
        <sz val="9.0"/>
      </rPr>
      <t> 20.2 (2023): 198-207.</t>
    </r>
  </si>
  <si>
    <t>https://www.stialanbandung.ac.id/jia/index.php/jia/article/view/966/594</t>
  </si>
  <si>
    <t>SINTA, GARUDA, DIMENSIONS, Google scholar, Crossref doi, https://doi.org/10.31113/jia.v20i2.966</t>
  </si>
  <si>
    <r>
      <rPr>
        <rFont val="Arial"/>
        <color theme="1"/>
        <sz val="9.0"/>
      </rPr>
      <t>STAIRS, Lucie Sadkova. </t>
    </r>
    <r>
      <rPr>
        <rFont val="Arial"/>
        <i/>
        <color theme="1"/>
        <sz val="9.0"/>
      </rPr>
      <t>The Relationship Between Fraud Risk Assessment Performance and Internal Auditors’ Functions: A Comparative Case Study Analysis</t>
    </r>
    <r>
      <rPr>
        <rFont val="Arial"/>
        <color theme="1"/>
        <sz val="9.0"/>
      </rPr>
      <t>. 2023. PhD Thesis. Delaware State University.</t>
    </r>
  </si>
  <si>
    <t>https://www.proquest.com/openview/451461318609fdc94327c2d976111510/1?pq-origsite=gscholar&amp;cbl=18750&amp;diss=y</t>
  </si>
  <si>
    <t>Delaware State University ProQuest Dissertation &amp; Theses,  2023. Google scholar</t>
  </si>
  <si>
    <r>
      <rPr>
        <rFont val="Arial"/>
        <color theme="1"/>
        <sz val="9.0"/>
      </rPr>
      <t>Hakami, Tahani. "The Moderating Effect of Accounting Information System Between Internal Auditors' Characteristics and Fraud Detection in The Saudi Banking Sector." </t>
    </r>
    <r>
      <rPr>
        <rFont val="Arial"/>
        <i/>
        <color theme="1"/>
        <sz val="9.0"/>
      </rPr>
      <t>مجلة العلوم الإدارية و الإقتصادية</t>
    </r>
    <r>
      <rPr>
        <rFont val="Arial"/>
        <color theme="1"/>
        <sz val="9.0"/>
      </rPr>
      <t> 16.1 (2023): 1-23.‎</t>
    </r>
  </si>
  <si>
    <t>file:///C:/Users/Doru/Desktop/GRADIS%202023-2024/citari/EN-16-1-1.pdf</t>
  </si>
  <si>
    <t xml:space="preserve">Journal of Administrative and Economic Sciences • Vol 16, Issue 1 (2023)2023 Qassim University, </t>
  </si>
  <si>
    <r>
      <rPr>
        <rFont val="Arial"/>
        <color theme="1"/>
        <sz val="9.0"/>
      </rPr>
      <t>Shamki, Dhiaa, and Muwafaq A. Hussein. "A Suggested Mechanism to Measure External Audit Quality and Failure." </t>
    </r>
    <r>
      <rPr>
        <rFont val="Arial"/>
        <i/>
        <color theme="1"/>
        <sz val="9.0"/>
      </rPr>
      <t>Journal Port Science Research</t>
    </r>
    <r>
      <rPr>
        <rFont val="Arial"/>
        <color theme="1"/>
        <sz val="9.0"/>
      </rPr>
      <t> 6.3 (2023): 211-232.</t>
    </r>
  </si>
  <si>
    <t>file:///C:/Users/Doru/Desktop/GRADIS%202023-2024/citari/151-Article%20Text-471-1-10-20231104.pdf</t>
  </si>
  <si>
    <t>Resarche Gate, Crossref, ORCID, bepress, etchttps://doi.org/10.36371/port.2023.3.4</t>
  </si>
  <si>
    <r>
      <rPr>
        <rFont val="Arial"/>
        <color theme="1"/>
        <sz val="9.0"/>
      </rPr>
      <t>BANKSRA, BEHAILU. </t>
    </r>
    <r>
      <rPr>
        <rFont val="Arial"/>
        <i/>
        <color theme="1"/>
        <sz val="9.0"/>
      </rPr>
      <t>ASSESSMENT OF EDP AUDITING PRACTICES OF ABAY BANK SC</t>
    </r>
    <r>
      <rPr>
        <rFont val="Arial"/>
        <color theme="1"/>
        <sz val="9.0"/>
      </rPr>
      <t>. 2023. PhD Thesis. ST. MARY’S UNIVERSITY.</t>
    </r>
  </si>
  <si>
    <t>http://repository.smuc.edu.et/bitstream/123456789/7752/1/BEHAILU%20BANKSRA%20For%20Bind...%20final.pdf</t>
  </si>
  <si>
    <t>http://repository.smuc.edu.et/handle/123456789/7752</t>
  </si>
  <si>
    <r>
      <rPr>
        <rFont val="Arial"/>
        <color theme="1"/>
        <sz val="9.0"/>
      </rPr>
      <t>MAWARDI, Rizal; FALAHUNNASHIRAH, Zuyan. ANALYSIS OF FACTORS AFFECTING INTERNAL AUDITOR'S ABILITY TO DETECT FRAUD. In: </t>
    </r>
    <r>
      <rPr>
        <rFont val="Arial"/>
        <i/>
        <color theme="1"/>
        <sz val="9.0"/>
      </rPr>
      <t>Perbanas International Seminar on Economics, Business, Management, Accounting and IT (PROFICIENT)</t>
    </r>
    <r>
      <rPr>
        <rFont val="Arial"/>
        <color theme="1"/>
        <sz val="9.0"/>
      </rPr>
      <t>. 2023. p. 197-212.</t>
    </r>
  </si>
  <si>
    <t>https://journal.perbanas.id/index.php/Proficient/article/view/648/366</t>
  </si>
  <si>
    <t>ANALYSIS OF FACTORS AFFECTING INTERNAL AUDITOR'S ABILITY TO DETECT FRAUD...│ 197Proceeding of the Perbanas International Seminar on Economics, Business, Management, Accounting and IT (PROFICIENT)2023“Enhancing The Role of Banking Industry on Supporting Sustainable &amp;Inclusive Economic Transformation”</t>
  </si>
  <si>
    <r>
      <rPr>
        <rFont val="Arial"/>
        <color theme="1"/>
        <sz val="9.0"/>
      </rPr>
      <t>Ohoiway, Anastasia, Mediaty Mediaty, and Grace Theresia Pontoh. "Pengaruh Pengendalian Internal dalam Memediasi Sistem Informasi Akuntansi dan Peran Auditor Internal terhadap Pencegahan Fraud pada Pemerintahan Provinsi Papua Barat." </t>
    </r>
    <r>
      <rPr>
        <rFont val="Arial"/>
        <i/>
        <color theme="1"/>
        <sz val="9.0"/>
      </rPr>
      <t>Innovative: Journal Of Social Science Research</t>
    </r>
    <r>
      <rPr>
        <rFont val="Arial"/>
        <color theme="1"/>
        <sz val="9.0"/>
      </rPr>
      <t> 3.3 (2023): 10444-10456.</t>
    </r>
  </si>
  <si>
    <t>https://j-innovative.org/index.php/Innovative/article/view/3041/2408</t>
  </si>
  <si>
    <t>SINTA, Google scholar, GARUDA, MORAREF, DIMENSIONS, Indonesia One search,https://doi.org/10.31004/innovative.v3i3.3041</t>
  </si>
  <si>
    <r>
      <rPr>
        <rFont val="Arial"/>
        <color theme="1"/>
        <sz val="9.0"/>
      </rPr>
      <t>Fahl, Ricardo Alexandre, and Creusa Sayuri Tahara Amaral. "Design service como abordagem de inovação em auditoria interna de instituições financeiras." </t>
    </r>
    <r>
      <rPr>
        <rFont val="Arial"/>
        <i/>
        <color theme="1"/>
        <sz val="9.0"/>
      </rPr>
      <t>Project Design and Management</t>
    </r>
    <r>
      <rPr>
        <rFont val="Arial"/>
        <color theme="1"/>
        <sz val="9.0"/>
      </rPr>
      <t> 5.1 (2023).</t>
    </r>
  </si>
  <si>
    <t>https://www.mlsjournals.com/Project-Design-Management/article/view/1134/2203</t>
  </si>
  <si>
    <t>Google scholar, EUROPUB, Crossref, BASE, https://doi.org/10.35992/pdm.5vi1.1134</t>
  </si>
  <si>
    <t>Petrașcu Daniela (ULBS), Attila Tamas (Univ. 1 Decembrie Alba Iulia)</t>
  </si>
  <si>
    <t>Internal audit versus internal control and coaching. Procedia Economics and Finance (2013) 6 (694-702).</t>
  </si>
  <si>
    <r>
      <rPr>
        <rFont val="Arial"/>
        <color theme="1"/>
        <sz val="9.0"/>
      </rPr>
      <t>Fahl, Ricardo Alexandre, and Creusa Sayuri Tahara Amaral. "Design service como abordagem de inovação em auditoria interna de instituições financeiras." </t>
    </r>
    <r>
      <rPr>
        <rFont val="Arial"/>
        <i/>
        <color theme="1"/>
        <sz val="9.0"/>
      </rPr>
      <t>Project Design and Management</t>
    </r>
    <r>
      <rPr>
        <rFont val="Arial"/>
        <color theme="1"/>
        <sz val="9.0"/>
      </rPr>
      <t> 5.1 (2023).</t>
    </r>
  </si>
  <si>
    <t> Google scholar, EUROPUB, Crossref, BASE,https://doi.org/10.35992/pdm.5vi1.1134</t>
  </si>
  <si>
    <t>Yusoff, Y. H., Hamidi, A. S. W. M., Ali, N. A. C., Zaidi, N. F. M., Isa, N. S., &amp; Paharazi, M. A. B. A. (2023). Role of Auditors in Reducing Effects of Money Laundering: Concept Paper.</t>
  </si>
  <si>
    <t>https://www.researchgate.net/profile/Yusri-Yusoff-3/publication/369629758_Role_of_Auditors_in_Reducing_Effects_of_Money_Laundering_Concept_Paper/links/6425cb0a66f8522c38e43c05/Role-of-Auditors-in-Reducing-Effects-of-Money-Laundering-Concept-Paper.pdf</t>
  </si>
  <si>
    <t>ISSN 2226-3624</t>
  </si>
  <si>
    <t>ΒΑΡΕΛΆ, Αικατερίνη. Εξωτερικός και εσωτερικός έλεγχος-Σύγχρονες λογιστικές απάτες.</t>
  </si>
  <si>
    <t>https://dspace.lib.uom.gr/bitstream/2159/29684/1/VarelaAikateriniMsc2023.pdf</t>
  </si>
  <si>
    <t>https://dspace.lib.uom.gr/handle/2159/29684</t>
  </si>
  <si>
    <t>ΚΟΛΥΜΒΆΝΟΣ, Ιωάννης. Δημιουργική λογιστική και απάτη.</t>
  </si>
  <si>
    <t>https://dspace.lib.uom.gr/bitstream/2159/29878/1/KolymvanosIoannisMsc2023.pdf</t>
  </si>
  <si>
    <t>ΦΑΡΜΆΚΗ, Λαμπρινή. Ο εσωτερικός έλεγχος και ο ρόλος του στην πρόληψη και αποτροπή της λογιστικής απάτης.</t>
  </si>
  <si>
    <t>https://dspace.lib.uom.gr/bitstream/2159/29928/1/FarmakiLampriniMsc2023.pdf</t>
  </si>
  <si>
    <t>https://dspace.lib.uom.gr/handle/2159/29928</t>
  </si>
  <si>
    <t>(2013). Audit intern [Internal Audit]. Lucian Blaga University Press, Sibiu</t>
  </si>
  <si>
    <t>ASRI, Ida Ayu Trisna Yudi; SUARIEDEWI, I. Gusti Agung Ayu Mas. THE EFFECT OF PROFESSIONALISM AND THE USE OF INFORMATION TECHNOLOGY ON AUDITOR PERFORMANCE AND ITS IMPLICATIONS ON AUDIT QUALITY.</t>
  </si>
  <si>
    <t>https://www.ijmsssr.org/paper/IJMSSSR00880.pdf</t>
  </si>
  <si>
    <t>DOI: https://doi.org/10.56293/IJMSSSR.2022.4557, ISSN 2582-0265</t>
  </si>
  <si>
    <t>ΜΊΧΟΥ, Κυριακή. Λογιστική απάτη: μέθοδοι μείωσης του φαινομένου της λογιστικής απάτης. Θεωρητική και εμπειρική προσέγγιση.</t>
  </si>
  <si>
    <t>https://dspace.lib.uom.gr/bitstream/2159/29437/1/MichouKyriakiMsc2023.pdf</t>
  </si>
  <si>
    <t>https://dspace.lib.uom.gr/handle/2159/29437</t>
  </si>
  <si>
    <r>
      <rPr>
        <rFont val="Arial"/>
        <color theme="1"/>
        <sz val="8.0"/>
      </rPr>
      <t>Larasati, Andini Ayu, and Deden Kurniawan. "The Influence Of Deviant Workplace Behavior And Work Commitment On Millennial Employee Performance With The Implementation Of Anti-Fraud Strategies As A Mediating Variable In Pt Permodalan Nasional Madani." </t>
    </r>
    <r>
      <rPr>
        <rFont val="Arial"/>
        <i/>
        <color theme="1"/>
        <sz val="8.0"/>
      </rPr>
      <t>Journal of Law and Social Politic</t>
    </r>
    <r>
      <rPr>
        <rFont val="Arial"/>
        <color theme="1"/>
        <sz val="8.0"/>
      </rPr>
      <t> 1.2 (2023).</t>
    </r>
  </si>
  <si>
    <t>https://jolastic.id/index.php/jlsp/article/view/14/8</t>
  </si>
  <si>
    <t>Google scholar, GARUDA, https://jolastic.id/index.php/jlsp/article/view/14</t>
  </si>
  <si>
    <r>
      <rPr>
        <rFont val="Arial"/>
        <color theme="1"/>
        <sz val="8.0"/>
      </rPr>
      <t>ASARO, Anjangsari Khaida, et al. FRAUD PREVENTION AND DETECTION THROUGH INFORMATION TECHNOLOGY: FROM THE PERSPECTIVE OF INTERNAL AUDITOR’S. In: </t>
    </r>
    <r>
      <rPr>
        <rFont val="Arial"/>
        <i/>
        <color theme="1"/>
        <sz val="8.0"/>
      </rPr>
      <t>Proceeding of International Conference on Multidisciplinary Research</t>
    </r>
    <r>
      <rPr>
        <rFont val="Arial"/>
        <color theme="1"/>
        <sz val="8.0"/>
      </rPr>
      <t>. 2023. p. 302-324.</t>
    </r>
  </si>
  <si>
    <t>file:///C:/Users/Doru/Desktop/GRADIS%202023-2024/citari/FRAUD+PREVENTION+AND+DETECTION.pdf</t>
  </si>
  <si>
    <t>https://proceedingkptcn.com/index.php/icmr/article/view/25</t>
  </si>
  <si>
    <t>ΙΕΡΩΝΥΜΆΚΗ, Γεωργία. Εσωτερικός και εξωτερικός έλεγχος των επιχειρήσεων.</t>
  </si>
  <si>
    <t>https://dspace.lib.uom.gr/bitstream/2159/29876/4/IeronymakiGeorgiaMsc2023.pdf</t>
  </si>
  <si>
    <t>https://dspace.lib.uom.gr/handle/2159/29876</t>
  </si>
  <si>
    <r>
      <rPr>
        <rFont val="Arial"/>
        <color theme="1"/>
        <sz val="8.0"/>
      </rPr>
      <t>BIRTON, Muhammad Nur A., et al. Disclosure of Internal Audit Functions of Islamic Banks in Indonesia. </t>
    </r>
    <r>
      <rPr>
        <rFont val="Arial"/>
        <i/>
        <color theme="1"/>
        <sz val="8.0"/>
      </rPr>
      <t>Journal of Accounting and Investment</t>
    </r>
    <r>
      <rPr>
        <rFont val="Arial"/>
        <color theme="1"/>
        <sz val="8.0"/>
      </rPr>
      <t>, 2023, 24.1: 237-251.</t>
    </r>
  </si>
  <si>
    <t>https://download.garuda.kemdikbud.go.id/article.php?article=3209952&amp;val=8104&amp;title=Disclosure%20of%20Internal%20Audit%20Functions%20of%20Islamic%20Banks%20in%20Indonesia</t>
  </si>
  <si>
    <t>SINTA, DOAJ, Journal of Accounting and Investment,DOI: 10.18196/jai.v24i1.16388</t>
  </si>
  <si>
    <t>Kalashyan, Julieta. "ISSUES OF INTERNAL AUDIT DEVELOPMENT." Economics, Finance and Accounting 2.12 (2023): 109-109.</t>
  </si>
  <si>
    <t>file:///C:/Users/Doru/Desktop/GRADIS%202023-2024/citari/109-119.pdf</t>
  </si>
  <si>
    <t>Crossref, Google scholar, Armenian reserchers, Dimensions, https://doi.org/10.59503/29538009-2023.2.12-109</t>
  </si>
  <si>
    <t>Daniela Petrașcu (ULBS), Bianca Cristina Ciocanea (fara afiliere), Cosmin Ioan Pițu fara afiliere)</t>
  </si>
  <si>
    <t xml:space="preserve">Tax Evasion- Corrosive Factor for the National Economy. European Journal of Interdisciplinary Studies, 13 (1), 58-75.(2021). </t>
  </si>
  <si>
    <r>
      <rPr>
        <rFont val="Arial"/>
        <color theme="1"/>
        <sz val="8.0"/>
      </rPr>
      <t>GALUS OWING, Olivia, et al. Tax evasion tendencies in Malaysia. Do demographic profiles matter?/Olivia@ Biah Galus Owing...[et al.]. </t>
    </r>
    <r>
      <rPr>
        <rFont val="Arial"/>
        <i/>
        <color theme="1"/>
        <sz val="8.0"/>
      </rPr>
      <t>Asia-Pacific Management Accounting Journal (APMAJ)</t>
    </r>
    <r>
      <rPr>
        <rFont val="Arial"/>
        <color theme="1"/>
        <sz val="8.0"/>
      </rPr>
      <t>, 2023, 18.3: 319-338.</t>
    </r>
  </si>
  <si>
    <t>https://ir.uitm.edu.my/id/eprint/89327/2/89327.pdf</t>
  </si>
  <si>
    <t>Google scholar, BASE, https://ir.uitm.edu.my/id/eprint/89327/</t>
  </si>
  <si>
    <t>Daniela Petrascu (ULBS), Dobre E (Univ Dunarea Galati),  MA Bucur,(fara afiliere). </t>
  </si>
  <si>
    <t>(2015). Analysing the Management of Human Resources in Economic Financial Fraud Investigation. Procedia Economics and Finance (27). 209–215.</t>
  </si>
  <si>
    <r>
      <rPr>
        <rFont val="Arial"/>
        <color theme="1"/>
        <sz val="8.0"/>
      </rPr>
      <t>Ramadhani, Annisa, and Azizul Kholis. "THE INFLUENCE OF RISK MANAGEMENT, HR QUALITY AND WORKLOAD ON THE ABILITY TO DETECT FRAUD IN LOCAL GOVERNMENT INSPECTORATES IN NORTH SUMATRA." </t>
    </r>
    <r>
      <rPr>
        <rFont val="Arial"/>
        <i/>
        <color theme="1"/>
        <sz val="8.0"/>
      </rPr>
      <t>International Journal of Economic, Business, Accounting, Agriculture Management and Sharia Administration (IJEBAS)</t>
    </r>
    <r>
      <rPr>
        <rFont val="Arial"/>
        <color theme="1"/>
        <sz val="8.0"/>
      </rPr>
      <t> 3.5 (2023): 1631-1638.</t>
    </r>
  </si>
  <si>
    <t>https://radjapublika.com/index.php/IJEBAS/article/view/1155/1057</t>
  </si>
  <si>
    <t xml:space="preserve">  GARUDA, Science Gatehttps://doi.org/10.54443/ijebas.v3i5.1155</t>
  </si>
  <si>
    <t>https://www.ejist.ro/files/pdf/468.pdf</t>
  </si>
  <si>
    <r>
      <rPr>
        <rFont val="Arial"/>
        <color theme="1"/>
        <sz val="7.0"/>
      </rPr>
      <t>Asnawi, M. (2023). Fraud in Tax Evasion Decision: Effect on Financial Pressure, Tax Investigation and the Perceived Probability of Audit. </t>
    </r>
    <r>
      <rPr>
        <rFont val="Arial"/>
        <i/>
        <color theme="1"/>
        <sz val="7.0"/>
      </rPr>
      <t>Migration Letters</t>
    </r>
    <r>
      <rPr>
        <rFont val="Arial"/>
        <color theme="1"/>
        <sz val="7.0"/>
      </rPr>
      <t>, </t>
    </r>
    <r>
      <rPr>
        <rFont val="Arial"/>
        <i/>
        <color theme="1"/>
        <sz val="7.0"/>
      </rPr>
      <t>20</t>
    </r>
    <r>
      <rPr>
        <rFont val="Arial"/>
        <color theme="1"/>
        <sz val="7.0"/>
      </rPr>
      <t>(5), 303-314.</t>
    </r>
  </si>
  <si>
    <t>https://www.semanticscholar.org/paper/Fraud-in-Tax-Evasion-Decision%3A-Effect-on-Financial-Asnawi/4a691f7a207356611053cae4bfce5e7a24f01e16</t>
  </si>
  <si>
    <t>erih plus</t>
  </si>
  <si>
    <t>Daniela Petrașcu(ULBS)., Dobre, E( Univ Dunarea Galati), Botina, M.( Univ Dunarea Galati)</t>
  </si>
  <si>
    <t>(2017) Risks Management Profile in Local Public Services Administration, Procedia Economics and Finance, vol. 27: 204-208</t>
  </si>
  <si>
    <r>
      <rPr>
        <rFont val="Arial"/>
        <color theme="1"/>
        <sz val="8.0"/>
      </rPr>
      <t>Mansour, L., E. Dobre, and C. E. Spătariu. "Integrated reporting–means of improving stakeholder communication process." </t>
    </r>
    <r>
      <rPr>
        <rFont val="Arial"/>
        <i/>
        <color theme="1"/>
        <sz val="8.0"/>
      </rPr>
      <t>International Conference Accounting and Management Information Systems</t>
    </r>
    <r>
      <rPr>
        <rFont val="Arial"/>
        <color theme="1"/>
        <sz val="8.0"/>
      </rPr>
      <t>. 2023.</t>
    </r>
  </si>
  <si>
    <t>https://www.researchgate.net/profile/Bojan-Malchev/publication/375642517_Intellectual_Capital_and_Bank's_Financial_Performance_in_North_Macedonia_An_Empirical_Investigation/links/6554b370b1398a779d8f5ed4/Intellectual-Capital-and-Banks-Financial-Performance-in-North-Macedonia-An-Empirical-Investigation.pdf#page=104</t>
  </si>
  <si>
    <t>ISSN 2247-6245,Proceedings of the 18 th International Conference Accounting and Management Information Systems AMIS 2023</t>
  </si>
  <si>
    <t>Raluca Sava, Bogdan Mârza,  Eșanu Nicolae</t>
  </si>
  <si>
    <t xml:space="preserve">Henky Hendrawan, Asri Ady Bakri, Acep Fatchuroji, Fauzi, 
Rustam Effendi, Effects of Capital, Usage of Accounting Information, Financial Statements, and Characteristics Entrepreneurship on Financial Capability and Business Performance of MSMEs, The Es Accounting And Finance (ESAF), Vol. 1 No. 02 (2023), </t>
  </si>
  <si>
    <t>https://esj.eastasouth-institute.com/index.php/esaf/article/view/64</t>
  </si>
  <si>
    <t>Herny Constantia Fanggidae,
Sutrisno Sutrisno,
Frits Oscar Fanggidae,
 Wacana Kupang,
Riko Mersandro Permana, Effects of Social Capital, Financial Access, Innovation, Socioeconomic Status and Market Competition on the Growth of Small and Medium Enterprises In West Java Province, The Es Accounting And Finance (ESAF), Vol. 1 No. 02 (2023)</t>
  </si>
  <si>
    <t>https://esj.eastasouth-institute.com/index.php/esaf/article/view/69</t>
  </si>
  <si>
    <t>Fabio Andrés Puerta-Guardo, Ana Susana Cantillo-Orozco, Alfredo Enrique Sanabria-Ospinoc &amp; William
Stive Fajardo-Moreno, Effect of the financial structure on the liquidity risk of SMEs in
Cartagena as a base of project formulation, DYNA, 2023</t>
  </si>
  <si>
    <t>https://scholar.google.com/scholar?oi=bibs&amp;hl=ro&amp;cites=4015086082778235645&amp;as_sdt=5&amp;as_ylo=2023&amp;as_yhi=2023</t>
  </si>
  <si>
    <t xml:space="preserve">	Rahmawati, Disclosure of BMTI: One Size Does Not Fit All?, Al-Iqtishad: Jurnal Ilmu Ekonomi Syariah (Journal of Islamic Economics)
Volume 15 (2), Jul-Dec 2023
P-ISSN: 2087-135X; E-ISSN: 2407-8654</t>
  </si>
  <si>
    <t>https://repository.uinjkt.ac.id/dspace/handle/123456789/77339</t>
  </si>
  <si>
    <t>Emmanuel G. Kapizionis, Stephen Day, THE FACTORS THAT HAVE INFLUENCED THE ADOPTION OF MALAYSIAN PRIVATE ENTITIES REPORTING STANDARDS (MPERS) FOR SMEs IN MALAYSIA,European Journal of Economic and Financial Research, 2023</t>
  </si>
  <si>
    <t>Mekar Meilisa Amalia, Pengaruh Intellectual Capital, Financial Capabilities Terhadap Penerapan Standar Akuntansi keuangan UMKM, Sanskara Akuntansi dan Keuangan (SAK), Sanskara Akuntansi dan Keuangan (SAK)ol 1, No 3, 2023</t>
  </si>
  <si>
    <t xml:space="preserve">Hery Silitonga, Ruth Tridianty Sianipar, Juan Anastasia Putri, Robert Tua Siregar, PENGADOPSIAN STANDAR LAPORAN KEUANGAN SEBAGAI PEMEDIASI HUBUNGAN ANTARA LITERASI KEUANGAN DAN INKLUSI KEUANGAN TERHADAP KINERJA UMKM DI KOTA PEMATANGSIANTAR, JURNAL PROGRAM STUDI AKUNTANSI POLITEKNIK GANESHA, VOL 7, NO 2, 2023
</t>
  </si>
  <si>
    <t>Fabio Andrés Puerta Guardo, Ana Susana Cantillo Orozco, Roy Alexander Merlano Chacón
Luis Fernando Landazury Villalba, Ronald Enrique Rodríguez Gaviria, Juan Manuel Ortiz Martínez, Analysis of the state of the art on Team Management in SMEs, ADGNOSIS, VOL 12, NO 12, 2023</t>
  </si>
  <si>
    <t>Filippos Evangelou, TEACHING TECHNIQUES FOR DEVELOPING THE LEARNER–CENTRED APPROACH IN THE CLASSROOM, EUROPEAN JOURNAL OF EDUCATION STUDIES, VOL 10, NO 2, 2023</t>
  </si>
  <si>
    <t>https://oapub.org/edu/index.php/ejes/article/view/4667</t>
  </si>
  <si>
    <t>Chogay, Tenzin and Rigdel, Karma Sonam and S., Dorji (2023) Assessing the Effectiveness of Interaction Approach in Learning about Rivers among Grade IX Students in Geography. Asian Journal of Education and Social Studies, 48 (3). pp. 107-128. ISSN 2581-6268</t>
  </si>
  <si>
    <t>http://research.send4journal.com/id/eprint/2948/</t>
  </si>
  <si>
    <t>Amaka U. Okeke, Happiness Alicho, EFFECT OF COOPERATIVE LEARNING STRATEGY ON
STUDENTS' ACADEMIC ACHIEVEMENT AND INTEREST IN FINANCIAL ACCOUNTING IN ABIA STATE, NAU Journal of Technology &amp; Vocational Education, 2023</t>
  </si>
  <si>
    <t>https://www.naujtved.com.ng/index.php/jtved/article/view/128/118</t>
  </si>
  <si>
    <t>Lin Yang, Jingyi Hao, Mingjing Li, The Teaching Design and Implementation of
Combining Business and Finance with Ideological and
Political Education in Fundamental Accounting, Frontiers in Educational Research, VOL 6, ISSUE 18</t>
  </si>
  <si>
    <t>https://francis-press.com/uploads/papers/w7fsWaeuIG9v7vRvazkfFHUBo8ugLAIAtVNtjqMA.pdf</t>
  </si>
  <si>
    <t>S Brink, G Steenkamp, Using accounting theory to develop a theoretical model for credit card rewards programme transactions, Journal of Applied Accounting Research, 2023</t>
  </si>
  <si>
    <t>https://www.emerald.com/insight/content/doi/10.1108/JAAR-10-2022-0278/full/html</t>
  </si>
  <si>
    <t>Sophia Brink, Gretha Steenkamp,  Aletta Odendaal, Exploring management’s judgement in accounting for different types of credit card rewards programme in South Africa, Management Dynamics : Journal of the Southern African Institute for Management ScientistsVol. 32, No. 1</t>
  </si>
  <si>
    <t>https://journals.co.za/doi/abs/10.10520/ejc-mandyn_v32_n1_a2</t>
  </si>
  <si>
    <t xml:space="preserve">Sophia Brink, Developing an accounting model for credit card reward programmes: Exploring stakeholder decision-making and experiences, </t>
  </si>
  <si>
    <t>https://scholar.sun.ac.za/server/api/core/bitstreams/4aaea3db-549a-4522-9f67-ef0910bfb5f5/content</t>
  </si>
  <si>
    <t>https://papers.ssrn.com/sol3/papers.cfm?abstract_id=4631395 </t>
  </si>
  <si>
    <t>Kvedaravičiūtė Evelina, Šapkauskienė Alfred, THE CURRENT STATE OF CENTRAL BANK DIGITAL CURRENCIES: A BIBLIOMETRIC ANALYSIS, 16th Annual Conference of the EuroMed Academy of Business, Proceedings, ISBN 978-9963-711-98-7</t>
  </si>
  <si>
    <t>Conference Proceedings </t>
  </si>
  <si>
    <t>“International Concerns for Evaluating and Preventing the Bank Risks – Basel I Versus Basel II Versus Basel III</t>
  </si>
  <si>
    <t xml:space="preserve">Ana Pais da Silva, Study of Economic Inequality: Econophysics Perspective, Mestrado em Engenharia Física Departamento de Física e Astronomia 2023 </t>
  </si>
  <si>
    <t>chrome-extension://efaidnbmnnnibpcajpcglclefindmkaj/https://repositorio-aberto.up.pt/bitstream/10216/156261/2/654539.pdf</t>
  </si>
  <si>
    <t>teza listată în Google Scholar, repositorio-aberto.up.pt</t>
  </si>
  <si>
    <t>The Basel Agreements' Impact on Banking and Monetary Authority of Singapore Policy, Ç HAMARAT - Journal of Economics and Political Sciences, 2023</t>
  </si>
  <si>
    <t>https://dergipark.org.tr/en/pub/jep/issue/81893/1339650</t>
  </si>
  <si>
    <t>Ajengesti Latifah Sabrinasyah, Rani Febrianti, Pengelolaan Manajemen Dalam Mengurangi Resiko Pembiayaan Pada Bank Syariah, Ekonomi Bisnis Manajemen dan Akuntansi, 2023</t>
  </si>
  <si>
    <t>https://jurnal.ulb.ac.id/index.php/ebma/article/view/4694</t>
  </si>
  <si>
    <t>Wadea, Osama Wagdi, Habib, Atef Fathi, The FinTech Banking Role of Improving Banking Market Share in Emerging Markets: Evidence from Egypt, The Scientific Journal of Financial and Commercial Studies and Research, 2023</t>
  </si>
  <si>
    <t xml:space="preserve"> https://cfdj.journals.ekb.eg/article_288978.html</t>
  </si>
  <si>
    <t>Google Scholar, Scinito</t>
  </si>
  <si>
    <t>Olivija Filipovska, General Aspects of Bank Strategy on the Digital Transformation in North Macedonia, Zagreb International Review of Economics &amp; Business,2023</t>
  </si>
  <si>
    <t>https://hrcak.srce.hr/clanak/448067</t>
  </si>
  <si>
    <t>Google Scholar, Hrcak</t>
  </si>
  <si>
    <t>Aimi Nabila Razlan, Maslin Masrom, The Challenges of Digital Transformation Faced by Bank Employees in Malaysia, International Journal of Business and Technology Management 2023</t>
  </si>
  <si>
    <t>https://myjms.mohe.gov.my/index.php/ijbtm/article/view/24842</t>
  </si>
  <si>
    <t>Google Scholar, Asian Scholars network</t>
  </si>
  <si>
    <t xml:space="preserve">Elmas Memedovski &amp; Ninos Keryakos, Unveiling the Digital Shift:  Exploring the Changing Landscape of Work in Banking, Degree project – Business Administration </t>
  </si>
  <si>
    <t>chrome-extension://efaidnbmnnnibpcajpcglclefindmkaj/https://www.diva-portal.org/smash/get/diva2:1761469/FULLTEXT01.pdf</t>
  </si>
  <si>
    <t>Google Scholar, Master Thesis</t>
  </si>
  <si>
    <t>YJ To'raboyevich, O 'ZBEKISTONDA ONLAYN BANK FAOLIYATINI RIVOJLANTIRISH MEXANIZMLARI, Herald Scientifical Journal, 2023</t>
  </si>
  <si>
    <t>https://herald.kokanduni.uz/index.php/public_html/article/view/894</t>
  </si>
  <si>
    <t>Google Scholar, Index Copernicus, ResearchGate</t>
  </si>
  <si>
    <t>Credit risk versus performance in the Romanian banking system</t>
  </si>
  <si>
    <t>P. Chipeta , RISK MANAGEMENT AND FINANCIAL PERFORMANCE OF LISTED COMMERCIAL BANKS IN MALAWI, Proceedings 2023</t>
  </si>
  <si>
    <t>chrome-extension://efaidnbmnnnibpcajpcglclefindmkaj/https://www.researchgate.net/profile/Leonard-Chitongo/publication/376581961_Implications_of_Higher_Education_reforms_on_Africa's_development_The_Zimbabwean_perspectives/links/657df2d432bc453821f00b26/Implications-of-Higher-Education-reforms-on-Africas-development-The-Zimbabwean-perspectives.pdf</t>
  </si>
  <si>
    <t>Google Scholar, Research Gate</t>
  </si>
  <si>
    <t>The analysis of the Romanian Banking System evolution in the important milestones from its history.</t>
  </si>
  <si>
    <t>Çağlar Hamarat, The Basel Agreements' Impact on Banking and Monetary Authority of Singapore Policy, Journal of Economics and Political Sciences, 2023</t>
  </si>
  <si>
    <t>Google Scholar, Dergi Park University</t>
  </si>
  <si>
    <t>Eduard Stoica (ULBS), Daria Maria Sitea (ULBS)</t>
  </si>
  <si>
    <t>Blockchain disrupting fintech and the banking system</t>
  </si>
  <si>
    <r>
      <rPr>
        <rFont val="Arial Narrow"/>
        <color theme="1"/>
        <sz val="10.0"/>
      </rPr>
      <t>Xiaodong Qi, Jiao Jiao, Yi Li (2023).</t>
    </r>
    <r>
      <rPr>
        <rFont val="Arial Narrow"/>
        <i/>
        <color theme="1"/>
        <sz val="10.0"/>
      </rPr>
      <t xml:space="preserve"> Smart Contract Parallel Execution with Fine-Grained State Accesses</t>
    </r>
    <r>
      <rPr>
        <rFont val="Arial Narrow"/>
        <color theme="1"/>
        <sz val="10.0"/>
      </rPr>
      <t>, 2023 IEEE 43rd International Conference on Distributed Computing Systems (ICDCS)</t>
    </r>
  </si>
  <si>
    <t>https://ieeexplore.ieee.org/abstract/document/10272397</t>
  </si>
  <si>
    <r>
      <rPr>
        <rFont val="Arial Narrow"/>
        <color theme="1"/>
        <sz val="10.0"/>
      </rPr>
      <t>Gao, W. (2023).</t>
    </r>
    <r>
      <rPr>
        <rFont val="Arial Narrow"/>
        <i/>
        <color theme="1"/>
        <sz val="10.0"/>
      </rPr>
      <t xml:space="preserve"> Analysis of Net Profits of Chinese Fintech-Listed Enterprises Based on Multiple Linear Regression Mode</t>
    </r>
    <r>
      <rPr>
        <rFont val="Arial Narrow"/>
        <color theme="1"/>
        <sz val="10.0"/>
      </rPr>
      <t>l, Proceedings of the 4th International Conference on Economic Management and Model Engineering (ICEMME 2022)</t>
    </r>
  </si>
  <si>
    <t>https://www.scitepress.org/Papers/2022/120346/120346.pdf</t>
  </si>
  <si>
    <r>
      <rPr>
        <rFont val="Arial Narrow"/>
        <color theme="1"/>
        <sz val="10.0"/>
      </rPr>
      <t xml:space="preserve">Muditomo, A., &amp; Setyawati, N. (2023). </t>
    </r>
    <r>
      <rPr>
        <rFont val="Arial Narrow"/>
        <i/>
        <color theme="1"/>
        <sz val="10.0"/>
      </rPr>
      <t>REDEFINING THE MARKET POSITION OF BANKS IN THE AGE OF FINTECH AND BIG TECH</t>
    </r>
    <r>
      <rPr>
        <rFont val="Arial Narrow"/>
        <color theme="1"/>
        <sz val="10.0"/>
      </rPr>
      <t>, Perbanas International Seminar on Economics, Business, Management, Accounting and IT (PROFICIENT)</t>
    </r>
  </si>
  <si>
    <t>https://journal.perbanas.id/index.php/Proficient/article/view/637</t>
  </si>
  <si>
    <t>BDi</t>
  </si>
  <si>
    <t>Daria Maria Sitea (ULBS)</t>
  </si>
  <si>
    <t>The Fintech revolution. Banking for the new generation</t>
  </si>
  <si>
    <r>
      <rPr>
        <rFont val="Arial Narrow"/>
        <color theme="1"/>
        <sz val="10.0"/>
      </rPr>
      <t xml:space="preserve">Irmayani, N. W. D. (2023). </t>
    </r>
    <r>
      <rPr>
        <rFont val="Arial Narrow"/>
        <i/>
        <color theme="1"/>
        <sz val="10.0"/>
      </rPr>
      <t>The Role of The Millenial Generation in Fintech Development</t>
    </r>
    <r>
      <rPr>
        <rFont val="Arial Narrow"/>
        <color theme="1"/>
        <sz val="10.0"/>
      </rPr>
      <t>, Proceeding of Annual International Conference on Islamic Economics (AICIE)</t>
    </r>
  </si>
  <si>
    <t>https://prosiding.iainponorogo.ac.id/index.php/aicie/article/view/1015</t>
  </si>
  <si>
    <t>Daria Maria Sitea (ULBS), Carolina Țîmbalari (ULBS)</t>
  </si>
  <si>
    <t>Measuring The Banking Competitiveness. A Case Study of Romania</t>
  </si>
  <si>
    <t>Duhnea, C. (2023). The corporate social responsibility disclosure of the Romanian banking system during the COVID-19 pandemic, Vilnius Tech</t>
  </si>
  <si>
    <t>https://etalpykla.vilniustech.lt/handle/123456789/154099</t>
  </si>
  <si>
    <t>Revista neindexată</t>
  </si>
  <si>
    <t>Nandita Tripathi, P. William, Gunjan Sharma, Bhadrappa Haralayya, K. Maheswari, Kushagra Kulshreshtha, s Digital Business Growth in a Green Economy with Environmental Sustainability Accelerate the Organizational Positive Thinking and Potential, Journal for ReAttach Therapy and Developmental Diversities</t>
  </si>
  <si>
    <t>http://jrtdd.com/index.php/journal/article/view/1225</t>
  </si>
  <si>
    <t>ERIH PLUS, EBSCO, SCIOPE DATABASE, CROSSREF</t>
  </si>
  <si>
    <t>Olena Korzhy, Jorge Vareda Gomes, Gonçalo João, Similarities and differences between digitalization indexes, Journal of Economic Analysis (JEA)</t>
  </si>
  <si>
    <t>https://www.anserpress.org/journal/jea/3/3/70</t>
  </si>
  <si>
    <t>Google Scholar, J-Gate, RePEc, Econpapers, ORCID, Crossref, ISSN
Dimensions, Scilit</t>
  </si>
  <si>
    <t>Nazlı Seyhan, Digitalization, Education And Employment Nexus Within The Scope of Life Long Learning: CRITIC Based Gray Relational Analysis Application, nternational journal of social science</t>
  </si>
  <si>
    <t>https://www.semanticscholar.org/paper/Digitalization%2C-Education-And-Employment-Nexus-The-Seyhan/1de3bf85dbd12b5f497f19ccb7544adee3851b53</t>
  </si>
  <si>
    <t>Google Scholar, ORCID, WorldCat, EBSCO</t>
  </si>
  <si>
    <t>Üyesi Serkan Doru  Yaşam Balku, DİJİTALLEŞEN KAMU HİZMETLERİNDE E-DEMOKRASİ VE VATANDAŞLIK ANLAYIŞI: ENTROPİ TEMELLİ MABAC UYGULAMASI AB ÜLKELERİ ÖRNEĞİ, Journal of Mehmet Akif Ersoy University Economics and Administrative Sciences Faculty</t>
  </si>
  <si>
    <t>https://dergipark.org.tr/en/pub/makuiibf/issue/76445/1219211</t>
  </si>
  <si>
    <t>Hikmet Akyol, Tuba Akar, Gökhan Akar, Dijitalleşme ve ekonomik büyüme: AB ülkelerinden yeni kanıtlar, Balıkesir University The Journal of Social Sciences Institute</t>
  </si>
  <si>
    <t>https://dergipark.org.tr/en/pub/baunsobed/article/1234251</t>
  </si>
  <si>
    <t>Index Copernicus International, Ebscohost, Academic Resource Index, Türk Eğitim İndeksi, Akademia Sosyal Bilimler İndeksi (ASOS Index), Advanced Sciences Index</t>
  </si>
  <si>
    <t>Fergül Özgün, Dijital Ekonomi ve Türkiye’nin Dijital Ekonomi Göstergelerinin Seçilmiş AB Ülkeleri ile Karşılaştırmalı Analizi, Bilgi Sosyal Bilimler Dergisi</t>
  </si>
  <si>
    <t>EBSCO Information Services, Index Islamicus, ProQuest, SOBIAD, Directory of Research Journals Indexing, Scilit, EuroPub, Index Copernicus, ROAD
CiteFactor, Academindex</t>
  </si>
  <si>
    <t>Carmen-Elena Bănescu, Emilia Țiţan, The Impact of the Standard of Living on Digital Performance in the European Union, Journal of Social and Economic Statistics</t>
  </si>
  <si>
    <t>https://sciendo.com/article/10.2478/jses-2023-0004</t>
  </si>
  <si>
    <t>SCIENDO, EBSCO　
ERIH PLUS, J-Gate, SCILIT</t>
  </si>
  <si>
    <t xml:space="preserve">György Csomós, A kelet-közép-európai városok hierarchikus pozíciója a kutatás-fejlesztési és innovációs rendszerben, </t>
  </si>
  <si>
    <t>https://real.mtak.hu/171427/</t>
  </si>
  <si>
    <t>GoogleScholar</t>
  </si>
  <si>
    <t>Roman Machuga, GDP Impact on the Digital Economy in European Union Countries,  Olsztyn Economic Journal</t>
  </si>
  <si>
    <t>https://czasopisma.uwm.edu.pl/index.php/oej/article/view/10105</t>
  </si>
  <si>
    <t>EBSCO, J-Gate, Index Copernicus</t>
  </si>
  <si>
    <t>Shvets N. V., Kramchaninova M. D., Kasatkina M. V., КОНЦЕПТУАЛЬНО-МЕТОДИЧНИЙ ПІДХІД ДО ОЦІНЮВАННЯ ВПЛИВУ ЦИФРОВІЗАЦІЇ
НА РОЗВИТОК БІЗНЕСУ В НАЦІОНАЛЬНІЙ ЕКОНОМІЦІ, ЕКОНОМІКА</t>
  </si>
  <si>
    <t>https://www.business-inform.net/export_pdf/business-inform-2023-3_0-pages-262_270.pdf</t>
  </si>
  <si>
    <t>Vernadsky National Library, Google Scholar, Index Copernicus, CiteFactor, Eurasian Scientific Journal Index (ESJI), Directory of Open Access Journals (DOAJ)</t>
  </si>
  <si>
    <t>Beáta Šofranková, Dana Kiseľáková, Mária Matijová, ANALÝZA KĽÚČOVÝCH DETERMINANTOV SLOVENSKA V EURÓPSKEJ DIGITÁLNEJ TRANSFORMÁCII, Mladá veda / Young Science</t>
  </si>
  <si>
    <t>https://www.mladaveda.sk/casopisy/2023/05/05_2023_24.pdf</t>
  </si>
  <si>
    <t>ProQuest, Index Copernicus, ERIH PLUS, EBSCO</t>
  </si>
  <si>
    <t>Gergely Cseh-Zelina, DIGITAL ECONOMY AND SOCIETY INDEX - FROM THE PERSPECTIVE OF HUNGARY, Curentul Juridic</t>
  </si>
  <si>
    <t>Αθανάσιος Μιχιώτης, Ιωάννης Ρωσσίδης, Η Εξέλιξη της Ηλεκτρονικής Διακυβέρνησης στην Ελλάδα μέσα από την Επίδραση του Ψηφιακού Μετασχηματισμού, Επιθεώρηση Δημόσιας Διοίκησης</t>
  </si>
  <si>
    <t>https://www.lawjournals.unic.ac.cy/index.php/pareview/article/view/47/33</t>
  </si>
  <si>
    <t>DURAN Zafer,  Nurdanur TAVLAN SOYDAN, DİJİTAL REKABET EDEBİLİRLİK PERFORMANSININ PSI YÖNTEMİYLE DEĞERLENDİRİLMESİ: AB ÖRNEĞİ, SOSYAL BEŞERİ VE İDARİ BİLİMLER ALANINDA ULUSLARARASI ARAŞTIRMALAR X</t>
  </si>
  <si>
    <t>https://books.google.ro/books?hl=en&amp;lr=&amp;id=3Eu_EAAAQBAJ&amp;oi=fnd&amp;pg=PA61&amp;ots=QfgYd-fa4U&amp;sig=1HMxVdJPnVhT8SBMN7WXjFAP_lE&amp;redir_esc=y#v=onepage&amp;q&amp;f=false</t>
  </si>
  <si>
    <t>(DX)が地方創生に与える影響に関する 実証研究, AGI Assian Growth Research Institute</t>
  </si>
  <si>
    <t>https://agi.repo.nii.ac.jp/record/2000079/files/report2023-07.pdf</t>
  </si>
  <si>
    <t>Eduard Alexandru Stoica (Universitatea Lucian Blaga din Sibiu), Esra Kahya Özyirmidokuz (Ecyies University)</t>
  </si>
  <si>
    <t>Mining customer feedback documents</t>
  </si>
  <si>
    <t>Ghimire Bachan, Identifying End-User Challenges and Mitigation Strategies in Software Ecosystems: A Large-Scale Empirical Study on User Feedback, ETD (Electronic Theses and Dissertations)</t>
  </si>
  <si>
    <t>https://dspace.library.uvic.ca/items/00665389-5f8c-46ce-800b-72423f752634</t>
  </si>
  <si>
    <t>Eduard Alexandru Stoica (Universitatea Lucian Blaga din Sibiu), Antoniu Gabriel Pitic (Universitatea Lucian Blaga din Sibiu), Liviu Nicolae Mihaescu (Universitatea Lucian Blaga din Sibiu),</t>
  </si>
  <si>
    <t>A Novel Model for E-Business and E-Government Processes on Social Media</t>
  </si>
  <si>
    <t xml:space="preserve">Prasant Kumar Rout, Gobinda Chandra Panda, Analysis of the Effects of Social Media on Business Performance based on Opinions of Industry Personnel, Indian Journal of Natural Sciences </t>
  </si>
  <si>
    <t>OAJI, ESJI, ICMJE, WORLDCAT, Google Scholar</t>
  </si>
  <si>
    <t>http://pemudin.com/index.php/JEEBM/article/view/13</t>
  </si>
  <si>
    <t>Wenli Gao, Analysis of Net Profits of Chinese Fintech-Listed Enterprises Based on Multiple Linear Regression Model, ScitePress</t>
  </si>
  <si>
    <t>DBLP, CrossRef, Microsoft Academic, Google Scholar</t>
  </si>
  <si>
    <t>Arianto Muditomo, Novita Setyawati, REDEFINING THE MARKET POSITION OF BANKS IN THE AGE OF FINTECH AND BIG TECH, Proceedings of the Perbanas International Seminar on Economics, Business, Management, Accounting and IT</t>
  </si>
  <si>
    <t>https://journal.perbanas.id/index.php/Proficient/article/view/637/360</t>
  </si>
  <si>
    <t xml:space="preserve">Stoungioti Milena, Hybrid Meetings and Employee Well-being Post-COVID-19 Era: A Comparative Analysis of Stress and Engagement between Greece and the Netherlands, Utrecht University Student Theses Repository Home  </t>
  </si>
  <si>
    <t>https://studenttheses.uu.nl/bitstream/handle/20.500.12932/45526/Thesis%20Submission%2022.10%20Milena%20Stoungioti.pdf?sequence=1&amp;isAllowed=y</t>
  </si>
  <si>
    <t>Смагулова Ж.Б., Муханова , А.Е, Цифровизация экономики казахстана, Казахский агротехнический исследовательский университет</t>
  </si>
  <si>
    <t>https://repository.kazatu.kz/jspui/bitstream/123456789/2097/1/SmagulovaJBSEK.pdf</t>
  </si>
  <si>
    <t>Esra Kahya Özyirmidokuz (Ecyies University, Kumru Uyar (Ecyies University Eduard Alexandru Stoica (Universitatea Lucian Blaga din Sibiu)</t>
  </si>
  <si>
    <t>Measuring Female Entrepreneurs’ Happiness from Online Feedback</t>
  </si>
  <si>
    <t>Beatrice Orlando
Carmela Schillaci, Rethinking innovation in light of women entrepreneurship, Boosting knowledge &amp; trust for a sustainable business, Sinergie - italian journal of management</t>
  </si>
  <si>
    <t>https://www.ojs.sijm.it/index.php/sinergie/article/view/1242</t>
  </si>
  <si>
    <r>
      <rPr>
        <rFont val="Arial Narrow"/>
        <color theme="1"/>
        <sz val="10.0"/>
      </rPr>
      <t>Боярко, І., Панченко, О., &amp; Приймак, Н. (2023). ASSESSING ACCEPTABLE AND MARGINAL VALUES OF MARKET VALUE FORMATION FACTORS IN THE VBM SYSTEM. </t>
    </r>
    <r>
      <rPr>
        <rFont val="Arial Narrow"/>
        <i/>
        <color theme="1"/>
        <sz val="10.0"/>
      </rPr>
      <t>Financial and credit activity problems of theory and practice</t>
    </r>
    <r>
      <rPr>
        <rFont val="Arial Narrow"/>
        <color theme="1"/>
        <sz val="10.0"/>
      </rPr>
      <t>, </t>
    </r>
    <r>
      <rPr>
        <rFont val="Arial Narrow"/>
        <i/>
        <color theme="1"/>
        <sz val="10.0"/>
      </rPr>
      <t>3</t>
    </r>
    <r>
      <rPr>
        <rFont val="Arial Narrow"/>
        <color theme="1"/>
        <sz val="10.0"/>
      </rPr>
      <t>(50), 140-150.</t>
    </r>
  </si>
  <si>
    <t>https://fkd.net.ua/index.php/fkd/article/view/4092</t>
  </si>
  <si>
    <t>РИНЦ,  Worldcat, Google Scholar, Referativny Zhurnal VINITI RAS</t>
  </si>
  <si>
    <r>
      <rPr>
        <rFont val="Arial"/>
        <color theme="1"/>
        <sz val="7.0"/>
      </rPr>
      <t xml:space="preserve"> Capital Structure and Profitability. The Case of Companies Listed in Romania. </t>
    </r>
    <r>
      <rPr>
        <rFont val="Arial"/>
        <i/>
        <color theme="1"/>
        <sz val="7.0"/>
      </rPr>
      <t>Studies in Business and Economics</t>
    </r>
    <r>
      <rPr>
        <rFont val="Arial"/>
        <color theme="1"/>
        <sz val="7.0"/>
      </rPr>
      <t>, </t>
    </r>
    <r>
      <rPr>
        <rFont val="Arial"/>
        <i/>
        <color theme="1"/>
        <sz val="7.0"/>
      </rPr>
      <t>17</t>
    </r>
    <r>
      <rPr>
        <rFont val="Arial"/>
        <color theme="1"/>
        <sz val="7.0"/>
      </rPr>
      <t>(3), 100-112.</t>
    </r>
  </si>
  <si>
    <r>
      <rPr>
        <rFont val="Arial Narrow"/>
        <color theme="1"/>
        <sz val="10.0"/>
      </rPr>
      <t>Rashid, U., Akhter, J., &amp; Akhtar, A. (2023). Capital Structure Decisions: A Scientometric Assessment and Future Research Lines. </t>
    </r>
    <r>
      <rPr>
        <rFont val="Arial Narrow"/>
        <i/>
        <color theme="1"/>
        <sz val="10.0"/>
      </rPr>
      <t>Technology</t>
    </r>
    <r>
      <rPr>
        <rFont val="Arial Narrow"/>
        <color theme="1"/>
        <sz val="10.0"/>
      </rPr>
      <t>, </t>
    </r>
    <r>
      <rPr>
        <rFont val="Arial Narrow"/>
        <i/>
        <color theme="1"/>
        <sz val="10.0"/>
      </rPr>
      <t>1</t>
    </r>
    <r>
      <rPr>
        <rFont val="Arial Narrow"/>
        <color theme="1"/>
        <sz val="10.0"/>
      </rPr>
      <t>, 18.</t>
    </r>
  </si>
  <si>
    <r>
      <rPr>
        <rFont val="Arial"/>
        <color theme="1"/>
        <sz val="7.0"/>
      </rPr>
      <t xml:space="preserve"> Capital Structure and Profitability. The Case of Companies Listed in Romania. </t>
    </r>
    <r>
      <rPr>
        <rFont val="Arial"/>
        <i/>
        <color theme="1"/>
        <sz val="7.0"/>
      </rPr>
      <t>Studies in Business and Economics</t>
    </r>
    <r>
      <rPr>
        <rFont val="Arial"/>
        <color theme="1"/>
        <sz val="7.0"/>
      </rPr>
      <t>, </t>
    </r>
    <r>
      <rPr>
        <rFont val="Arial"/>
        <i/>
        <color theme="1"/>
        <sz val="7.0"/>
      </rPr>
      <t>17</t>
    </r>
    <r>
      <rPr>
        <rFont val="Arial"/>
        <color theme="1"/>
        <sz val="7.0"/>
      </rPr>
      <t>(3), 100-112.</t>
    </r>
  </si>
  <si>
    <r>
      <rPr>
        <rFont val="Arial Narrow"/>
        <color theme="1"/>
        <sz val="10.0"/>
      </rPr>
      <t>Bratiloveanu, F. I., Croitoru, I. M., Spiridon, C. A., Spiridon, P. P., Dragomir, L., &amp; Jumanca, R. (2023). Investment Decision Criteria-Bibliometric Analysis. </t>
    </r>
    <r>
      <rPr>
        <rFont val="Arial Narrow"/>
        <i/>
        <color theme="1"/>
        <sz val="10.0"/>
      </rPr>
      <t>Economic Insights-Trends &amp; Challenges</t>
    </r>
    <r>
      <rPr>
        <rFont val="Arial Narrow"/>
        <color theme="1"/>
        <sz val="10.0"/>
      </rPr>
      <t>, (4).</t>
    </r>
  </si>
  <si>
    <r>
      <rPr>
        <rFont val="Arial"/>
        <color theme="1"/>
        <sz val="7.0"/>
      </rPr>
      <t xml:space="preserve"> Capital Structure and Profitability. The Case of Companies Listed in Romania. </t>
    </r>
    <r>
      <rPr>
        <rFont val="Arial"/>
        <i/>
        <color theme="1"/>
        <sz val="7.0"/>
      </rPr>
      <t>Studies in Business and Economics</t>
    </r>
    <r>
      <rPr>
        <rFont val="Arial"/>
        <color theme="1"/>
        <sz val="7.0"/>
      </rPr>
      <t>, </t>
    </r>
    <r>
      <rPr>
        <rFont val="Arial"/>
        <i/>
        <color theme="1"/>
        <sz val="7.0"/>
      </rPr>
      <t>17</t>
    </r>
    <r>
      <rPr>
        <rFont val="Arial"/>
        <color theme="1"/>
        <sz val="7.0"/>
      </rPr>
      <t>(3), 100-112.</t>
    </r>
  </si>
  <si>
    <r>
      <rPr>
        <rFont val="Arial Narrow"/>
        <color theme="1"/>
        <sz val="10.0"/>
      </rPr>
      <t>Bratiloveanu, A., Ignat, N. D., &amp; Croitoru, I. M. (2023). Investment Risk–Bibliometric Analysis at the Level of EU States. </t>
    </r>
    <r>
      <rPr>
        <rFont val="Arial Narrow"/>
        <i/>
        <color theme="1"/>
        <sz val="10.0"/>
      </rPr>
      <t>Valahian Journal of Economic Studies</t>
    </r>
    <r>
      <rPr>
        <rFont val="Arial Narrow"/>
        <color theme="1"/>
        <sz val="10.0"/>
      </rPr>
      <t>, </t>
    </r>
    <r>
      <rPr>
        <rFont val="Arial Narrow"/>
        <i/>
        <color theme="1"/>
        <sz val="10.0"/>
      </rPr>
      <t>14</t>
    </r>
    <r>
      <rPr>
        <rFont val="Arial Narrow"/>
        <color theme="1"/>
        <sz val="10.0"/>
      </rPr>
      <t>(2), 23-38.</t>
    </r>
  </si>
  <si>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</si>
  <si>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</si>
  <si>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</si>
  <si>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</si>
  <si>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</si>
  <si>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</si>
  <si>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</si>
  <si>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</si>
  <si>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</si>
  <si>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</si>
  <si>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</si>
  <si>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</si>
  <si>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</si>
  <si>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</si>
  <si>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</si>
  <si>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</si>
  <si>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</si>
  <si>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Baltador Lia Alexandra</t>
  </si>
  <si>
    <t>10.11.2023</t>
  </si>
  <si>
    <t>Administrative Sciences</t>
  </si>
  <si>
    <t>18.10.2023</t>
  </si>
  <si>
    <t>Education Sciences</t>
  </si>
  <si>
    <t>6.09.2023</t>
  </si>
  <si>
    <t>Wos</t>
  </si>
  <si>
    <t>11.08.2023</t>
  </si>
  <si>
    <t>Revista Eon</t>
  </si>
  <si>
    <t>DOAJ, ERIHPLUS, CEEOL, EBSCO, INDEX COPERNICUS</t>
  </si>
  <si>
    <t>https://www.revista-eon.eu/</t>
  </si>
  <si>
    <t>semestrial</t>
  </si>
  <si>
    <t>Lucian Belascu</t>
  </si>
  <si>
    <t>Expert Journal of Business and Management</t>
  </si>
  <si>
    <t>DOAJ, Repec, EconPapers</t>
  </si>
  <si>
    <t>https://business.expertjournals.com/editorial-board/</t>
  </si>
  <si>
    <t>Membru în Comitetul de redacție</t>
  </si>
  <si>
    <t>2 numere/an</t>
  </si>
  <si>
    <t>https://economics.expertjournals.com/editorial-board/</t>
  </si>
  <si>
    <t>International Journal of Business and Economic Sciences Applied Research</t>
  </si>
  <si>
    <t>EconStor, EconLit, EconBiz, 
EBSCO, RePEc, CEEOL, SSRN</t>
  </si>
  <si>
    <t>https://ijbesar.ihu.gr/board.php</t>
  </si>
  <si>
    <t>Membru în Editorial Board</t>
  </si>
  <si>
    <t>3 numere/an</t>
  </si>
  <si>
    <t>Journal of Risk and Financial Management</t>
  </si>
  <si>
    <t>https://www.mdpi.com/journal/jrfm/submission_reviewers?page_no=2</t>
  </si>
  <si>
    <t>Membru în comitetul științific</t>
  </si>
  <si>
    <t>12 numere/an</t>
  </si>
  <si>
    <t>European Journal of Interdisciplinary Studies</t>
  </si>
  <si>
    <t>Scopus, ERIH PLUS</t>
  </si>
  <si>
    <t>https://ejist.ro/page/2/editorial-board.html</t>
  </si>
  <si>
    <t>Energy, Exploration &amp; Exploitation</t>
  </si>
  <si>
    <t>WoS; Scopus</t>
  </si>
  <si>
    <t>https://journals.sagepub.com/page/eea/collections/special-collections/call-for-papers/integration-of-smart-and-green-technology-with-economic-models-for-energy-efficiency</t>
  </si>
  <si>
    <t>Guest editor - Special Issue "Integration of Smart and Green Technology with Economic Models for Energy Efficiency"</t>
  </si>
  <si>
    <t>Peste 6 numere/an</t>
  </si>
  <si>
    <t>Operations Research Perspectives</t>
  </si>
  <si>
    <t>Recenzor - 4 martie 2023</t>
  </si>
  <si>
    <t>https://www.mdpi.com/journal/mathematics/special_issues/multivariate_data_analysis_and_machine_learning_models</t>
  </si>
  <si>
    <t>Guest editor - Special Issue "Multivariate Data Analysis and Machine-Learning Models in Financial Analysis"</t>
  </si>
  <si>
    <t>http://economice.ulbsibiu.ro/revista.economica/aboutus.php</t>
  </si>
  <si>
    <t>4 numere/an</t>
  </si>
  <si>
    <t>Technological Forecasting &amp; Social Change</t>
  </si>
  <si>
    <t>Recenzor - 23 decembrie 2023</t>
  </si>
  <si>
    <t>Recenzor - 26 decembrie 2023</t>
  </si>
  <si>
    <t>Recenzor - 5 februarie 2023</t>
  </si>
  <si>
    <t>Recenzor - 8 ianuarie 2023</t>
  </si>
  <si>
    <t>Recenzor - 9 martie 2023</t>
  </si>
  <si>
    <t>The British Food Journal</t>
  </si>
  <si>
    <t>Recenzor - 8 februarie 2023</t>
  </si>
  <si>
    <t>International Journal of Environmental Research and Public Health</t>
  </si>
  <si>
    <t>Recenzor - 14 martie 2023</t>
  </si>
  <si>
    <t>Environment, Development and Sustainability</t>
  </si>
  <si>
    <t>Risks</t>
  </si>
  <si>
    <t>Recenzor - 14 aprilie 2023</t>
  </si>
  <si>
    <t>Recenzor - 7 noiembrie 2023</t>
  </si>
  <si>
    <t>Frontiers in Sociology</t>
  </si>
  <si>
    <t>Recenzor - 3 mai 2023</t>
  </si>
  <si>
    <t>Recenzor - 21 mai 2023</t>
  </si>
  <si>
    <t>Recenzor - 12 iunie 2023</t>
  </si>
  <si>
    <t>Recenzor - 29 iunie 2023</t>
  </si>
  <si>
    <t>DIFERITĂ DE PRECEDENTA         Recenzor - 29 iunie 2023</t>
  </si>
  <si>
    <t>PLOS ONE</t>
  </si>
  <si>
    <t>Recenzor - 10 august 2023</t>
  </si>
  <si>
    <t>Recenzor - 13 septembrie 2023</t>
  </si>
  <si>
    <t>Recenzor - 6 octombrie 2023</t>
  </si>
  <si>
    <t>RePEc/EconPapers, EBSCO</t>
  </si>
  <si>
    <t>http://economice.ulbsibiu.ro/revista.economica/editorialboard.php</t>
  </si>
  <si>
    <t>membru comitet științific</t>
  </si>
  <si>
    <t>4 numere/an - coef. de frecvență 2</t>
  </si>
  <si>
    <t>Management Studies</t>
  </si>
  <si>
    <t>Index Copernicus</t>
  </si>
  <si>
    <t>http://www.davidpublisher.org/index.php/Home/Journal/detail?journalid=7&amp;jx=MS&amp;cont=editorial</t>
  </si>
  <si>
    <t>membră editorial board</t>
  </si>
  <si>
    <t>6 numere/an - coef. de frecvență 2,5</t>
  </si>
  <si>
    <t>Economics World</t>
  </si>
  <si>
    <t>http://www.davidpublisher.org/index.php/Home/Journal/detail?journalid=10&amp;jx=EW&amp;cont=editorial</t>
  </si>
  <si>
    <t>50*2</t>
  </si>
  <si>
    <t>Energies</t>
  </si>
  <si>
    <t>https://www.mdpi.com/journal/energies/special_issues/sustainable_energy_economy</t>
  </si>
  <si>
    <t xml:space="preserve"> Guest editor numar tematic</t>
  </si>
  <si>
    <t xml:space="preserve">Fuciu Mircea </t>
  </si>
  <si>
    <t>Repec, EbscoHost, Crossref, UlrichsWeb</t>
  </si>
  <si>
    <t>Membru în comitetul de redacţie</t>
  </si>
  <si>
    <t xml:space="preserve">https://www.mdpi.com/journal/sustainability </t>
  </si>
  <si>
    <t>Big Data and Cognitive Computing</t>
  </si>
  <si>
    <t xml:space="preserve">https://www.mdpi.com/journal/BDCC </t>
  </si>
  <si>
    <t xml:space="preserve">https://www.mdpi.com/journal/admsci </t>
  </si>
  <si>
    <t>Economies</t>
  </si>
  <si>
    <t>WoS (ESCI), Scopus</t>
  </si>
  <si>
    <t>https://www.mdpi.com/journal/economies</t>
  </si>
  <si>
    <t>august 2023</t>
  </si>
  <si>
    <t>IEEE Access</t>
  </si>
  <si>
    <t>https://15113lfln-y-https-ieeexplore-ieee-org.z.e-nformation.ro/xpl/RecentIssue.jsp?punumber=6287639</t>
  </si>
  <si>
    <t>iulie 2023</t>
  </si>
  <si>
    <t>3rd Edition of the International Conference - Modern Trends in Business, Hospitality and Tourism. Sustainable Approaches and Business Challenges in Times of Crisis</t>
  </si>
  <si>
    <t>https://link.springer.com/book/10.1007/978-3-031-48288-5</t>
  </si>
  <si>
    <t>iunie 2023</t>
  </si>
  <si>
    <t>Journal of Economics, Management and Trade</t>
  </si>
  <si>
    <t>Repec</t>
  </si>
  <si>
    <t>https://journaljemt.com/index.php/JEMT/index</t>
  </si>
  <si>
    <t>septembrie 2023</t>
  </si>
  <si>
    <t>THE KNOWLEDGE BASED ORGANIZATION, THE 27 INTERNATIONAL CONFERENCE, Conference proceedings 1, MANAGEMENT AND MILITARY SCIENCES</t>
  </si>
  <si>
    <t>https://www.armyacademy.ro/editura_consiliu.php,  https://sciendo.com/journal/KBO</t>
  </si>
  <si>
    <t>THE KNOWLEDGE BASED ORGANIZATION, THE 27 INTERNATIONAL CONFERENCE, Conference proceedings 3, APPLIED TECHNICAL SCIENCES AND ADVANCED MILITARY TECHNOLOGIES</t>
  </si>
  <si>
    <t>Revista Buletin Științific,  Revista categoria B+, ISSN 2247-8396</t>
  </si>
  <si>
    <t xml:space="preserve">ESCO, ProQuest, </t>
  </si>
  <si>
    <t>https://www.armyacademy.ro/editura_reviste.php</t>
  </si>
  <si>
    <t>PolishJournal of Management Studies</t>
  </si>
  <si>
    <t>Web of Sciences Emerging Sources Citation Index, Scopus, Index Copernicus, Google Scholar, EconPapers, EBSCO, RePeC, BazTech, OAJI, Turkish Education Index.</t>
  </si>
  <si>
    <t>https://pjms.zim.pcz.pl/resources/html/cms/SCIENTIFICCOUNCIL</t>
  </si>
  <si>
    <t>Mihaescu Livu</t>
  </si>
  <si>
    <t>Repec, Ebsco, Ulrich, Crossref</t>
  </si>
  <si>
    <t xml:space="preserve">http://economice.ulbsibiu.ro/revista.economica/editorialboard.php </t>
  </si>
  <si>
    <t>FCSE3</t>
  </si>
  <si>
    <t>Review of Evolutionary Political Economy</t>
  </si>
  <si>
    <t>https://link.springer.com/journal/43253/editors</t>
  </si>
  <si>
    <t>50*2*2</t>
  </si>
  <si>
    <t>3 volume annual</t>
  </si>
  <si>
    <t>Economic Issues</t>
  </si>
  <si>
    <t>Indexat ABS si Keele, ERA B</t>
  </si>
  <si>
    <t>https://www.economicissues.org.uk/edboard.html</t>
  </si>
  <si>
    <t>50*1,5</t>
  </si>
  <si>
    <t>2 volume annual</t>
  </si>
  <si>
    <t>https://www.inderscience.com/jhome.php?jcode=ijpee</t>
  </si>
  <si>
    <t>4 volume annual</t>
  </si>
  <si>
    <t>Annals of the Fondazione Luigi Einaudi</t>
  </si>
  <si>
    <t>https://www.annalsfondazioneluigieinaudi.it/editorial-board/</t>
  </si>
  <si>
    <t>50*2*1,5</t>
  </si>
  <si>
    <t>2 vollume annual</t>
  </si>
  <si>
    <t>Editura Springer/Palgrave</t>
  </si>
  <si>
    <t>book series coordinator</t>
  </si>
  <si>
    <t>https://link.springer.com/series/15612/editors</t>
  </si>
  <si>
    <t>Cambridge Journal of Economics</t>
  </si>
  <si>
    <t>13 septembrie 2023</t>
  </si>
  <si>
    <t>10*5</t>
  </si>
  <si>
    <t xml:space="preserve">Nicula Virgil, membru în Editorial Board </t>
  </si>
  <si>
    <t>Journal of Policy &amp; Governance (JPG).</t>
  </si>
  <si>
    <r>
      <rPr>
        <rFont val="Arial Narrow"/>
        <color theme="1"/>
        <sz val="10.0"/>
      </rPr>
      <t xml:space="preserve">The Grassroots Institute
548 Jean Talon Ouest
Montreal (QC) H3N 1R5 Canada
E-mail: info@grassrootsinstitute.net
Website: www.grassrootsinstitute.ne; </t>
    </r>
    <r>
      <rPr>
        <rFont val="Arial Narrow"/>
        <b/>
        <color theme="1"/>
        <sz val="10.0"/>
      </rPr>
      <t>https://grassrootsjournals.org/jpg-editorial-board.php#editor</t>
    </r>
  </si>
  <si>
    <t>2 nr/an</t>
  </si>
  <si>
    <t>Nicula Virgi, recenzor</t>
  </si>
  <si>
    <t>Scopus, SCIE (Web of Science), CAPlus / SciFinder</t>
  </si>
  <si>
    <t>mpdi.com</t>
  </si>
  <si>
    <t>11.01.23. Manuscript ID: sustainability-2125475</t>
  </si>
  <si>
    <t xml:space="preserve">19.01.23. Manuscript ID: sustainability-2184936 </t>
  </si>
  <si>
    <t>21.01.23 .  Manuscript ID: sustainability-2120405</t>
  </si>
  <si>
    <t xml:space="preserve">29.01.23 Manuscript ID: sustainability-2201860 </t>
  </si>
  <si>
    <t xml:space="preserve">25.04.23 Manuscript ID: sustainability-2352975 </t>
  </si>
  <si>
    <t>29.08.23  Manuscript ID: sustainability-2588257</t>
  </si>
  <si>
    <t xml:space="preserve">12,09.23 Manuscript ID: sustainability-2628309 </t>
  </si>
  <si>
    <t>24.09.23 9. Manuscript ID: sustainability-2594685</t>
  </si>
  <si>
    <t xml:space="preserve">01.11.23 Manuscript ID: sustainability-2703426 </t>
  </si>
  <si>
    <t>14.12.23 Manuscript ID: sustainability-2781325</t>
  </si>
  <si>
    <t xml:space="preserve">28,12,23 Manuscript ID: sustainability-2820410 </t>
  </si>
  <si>
    <t>Cogent Social Sciences</t>
  </si>
  <si>
    <t>https://www.editorialmanager.com/cogentsocsci/</t>
  </si>
  <si>
    <t>Studies in Business and Economics (SBE)</t>
  </si>
  <si>
    <t>WOS, SCOPUS</t>
  </si>
  <si>
    <t>https://sciendo.com/journal/SBE?content-tab=editorial-board</t>
  </si>
  <si>
    <t>100*2*2</t>
  </si>
  <si>
    <t>Journal of Economic and Social Development (JESD)</t>
  </si>
  <si>
    <t>ERIH PLUS, EBSCO, DOAJ..</t>
  </si>
  <si>
    <t>https://www.jesd-online.com/editorial-board.html</t>
  </si>
  <si>
    <t>50*2*1.5</t>
  </si>
  <si>
    <t>Research Reviews of Czestochowa University of Technology – Management</t>
  </si>
  <si>
    <t>https://znz.pcz.pl/en/editorial-board</t>
  </si>
  <si>
    <t>REPEC, EBSCO, ULRICHSWEB</t>
  </si>
  <si>
    <t xml:space="preserve">JOURNAL OF GLOBAL INFORMATION MANAGEMENT </t>
  </si>
  <si>
    <t>https://www.igi-global.com/journals/open-access/reviewers/journal-global-information-management/1070</t>
  </si>
  <si>
    <t>50*2*3</t>
  </si>
  <si>
    <t>SOCIAL RESPONSIBILITY JOURNAL</t>
  </si>
  <si>
    <t>https://www.emerald.com/insight/publication/issn/1747-1117</t>
  </si>
  <si>
    <t>10.08.2023</t>
  </si>
  <si>
    <t>SUSTAINABILITY</t>
  </si>
  <si>
    <t>https://www.mdpi.com/journal/sustainability/about</t>
  </si>
  <si>
    <t>03.03.2023</t>
  </si>
  <si>
    <t>12.04.2023</t>
  </si>
  <si>
    <t>07.07.2023</t>
  </si>
  <si>
    <t>OPREANA Alin</t>
  </si>
  <si>
    <t>RePEc, DOAJ, EconLit</t>
  </si>
  <si>
    <t>http://economics.expertjournals.com</t>
  </si>
  <si>
    <t>Expert Journal of Marketing</t>
  </si>
  <si>
    <t>RePEc, Doaj, Ulrich's, EconPapers</t>
  </si>
  <si>
    <t>http://marketing.expertjournals.com</t>
  </si>
  <si>
    <t>http://business.expertjournals.com</t>
  </si>
  <si>
    <t>https://www.mdpi.com/journal/mathematics</t>
  </si>
  <si>
    <t>Biology</t>
  </si>
  <si>
    <t>https://www.mdpi.com/journal/biology</t>
  </si>
  <si>
    <t>https://www.mdpi.com/journal/sustainability</t>
  </si>
  <si>
    <t>Șerban Radu-Alexandru</t>
  </si>
  <si>
    <t>https://susy.mdpi.com/user/review/review/35844124/6hFvcARJ</t>
  </si>
  <si>
    <t>9 Februarie 2023</t>
  </si>
  <si>
    <t>Număr special al revistei</t>
  </si>
  <si>
    <t>https://susy.mdpi.com/user/review/review/37830339/Fml7OJEs</t>
  </si>
  <si>
    <t>13 Aprilie 2023</t>
  </si>
  <si>
    <t>https://journals.vilniustech.lt/index.php/JBEM/about/editorialTeam</t>
  </si>
  <si>
    <t>9 Iulie 2023</t>
  </si>
  <si>
    <t>3 Volume/an</t>
  </si>
  <si>
    <t>Bulletin of Taras Shevchenko National University of Kyiv. Economics.</t>
  </si>
  <si>
    <t>http://bulletin-econom.univ.kiev.ua/editorial-board</t>
  </si>
  <si>
    <t>Journal of Theoretical and Applied Management</t>
  </si>
  <si>
    <t>https://e-journal.unair.ac.id/JMTT/about/editorialTeam</t>
  </si>
  <si>
    <t>https://orcid.org/0000-0003-1099-1330</t>
  </si>
  <si>
    <t>Management of sustainable development</t>
  </si>
  <si>
    <t>DOAJ
ERIH PLUS
Google Scholar
Index Copernicus</t>
  </si>
  <si>
    <t>https://msdjournal.org/editorial-board/</t>
  </si>
  <si>
    <t>membru comitet editorial</t>
  </si>
  <si>
    <t>Security Journal</t>
  </si>
  <si>
    <t>https://link.springer.com/journal/41284/volumes-and-issues</t>
  </si>
  <si>
    <t>21 sept. 2023</t>
  </si>
  <si>
    <t>Revista de Studii Financiare</t>
  </si>
  <si>
    <t>https://revista.isfin.ro/</t>
  </si>
  <si>
    <t>7 noiembrie 2023</t>
  </si>
  <si>
    <t>Membru in comitetul științific</t>
  </si>
  <si>
    <t>Studia commercialia Bratislavensia (SCB)</t>
  </si>
  <si>
    <t>https://of.euba.sk/en/science-and-research/studia-commercialia-bratislavensia/editorial-board</t>
  </si>
  <si>
    <t>RePEc</t>
  </si>
  <si>
    <t>https://marketing.expertjournals.com/editorial-board/</t>
  </si>
  <si>
    <t>Contributing Editor</t>
  </si>
  <si>
    <t>Annales Universitatis Apulensis Series Oeconomica</t>
  </si>
  <si>
    <t>http://www.oeconomica.uab.ro/colegiu.php?lang=ro</t>
  </si>
  <si>
    <t>Editor</t>
  </si>
  <si>
    <t>Journal of Theoretical &amp;Applied Management</t>
  </si>
  <si>
    <t>Editorial Board Member</t>
  </si>
  <si>
    <t>Social Sciences</t>
  </si>
  <si>
    <t>VINEREAN-OPREANA Anca - Simona</t>
  </si>
  <si>
    <t>Web of Science, Scopus</t>
  </si>
  <si>
    <t>https://www.mdpi.com/journal/risks</t>
  </si>
  <si>
    <t>JTAER</t>
  </si>
  <si>
    <t>https://www.mdpi.com/journal/jtaer</t>
  </si>
  <si>
    <t>Applied Sciences</t>
  </si>
  <si>
    <t>https://www.mdpi.com/journal/applsci</t>
  </si>
  <si>
    <t>Journal of Consumer Behaviour</t>
  </si>
  <si>
    <t>https://onlinelibrary.wiley.com/journal/14791838</t>
  </si>
  <si>
    <t>https://onlinelibrary.wiley.com/journal/14791839</t>
  </si>
  <si>
    <t>https://onlinelibrary.wiley.com/journal/14791840</t>
  </si>
  <si>
    <t>PLOS One</t>
  </si>
  <si>
    <t>https://journals.plos.org/plosone/</t>
  </si>
  <si>
    <t>Journal of Financial Services Marketing</t>
  </si>
  <si>
    <t>https://www.palgrave.com/gp/journal/41264</t>
  </si>
  <si>
    <t>Cogent Business &amp; Management</t>
  </si>
  <si>
    <t>https://www.tandfonline.com/journals/oabm20</t>
  </si>
  <si>
    <t>3-4 numere/an</t>
  </si>
  <si>
    <t>Sustainability (ISSN 2071-1050)</t>
  </si>
  <si>
    <t>Economies (ISSN 2227-7099)</t>
  </si>
  <si>
    <t>Scopus, ESCI (Web of Science), EconLit, EconBiz, RePEc</t>
  </si>
  <si>
    <t>Electronics (ISSN 2079-9292)</t>
  </si>
  <si>
    <t xml:space="preserve"> Scopus, SCIE (Web of Science), CAPlus / SciFinder, Inspec</t>
  </si>
  <si>
    <t>Vasile Brătian</t>
  </si>
  <si>
    <t>RePEc
DOAJ
EconLit
Electronic Journals Library
EconBiz
Bielefeld Academic Search Engine
SprintKnowledge
EconPapers
Open Academic Journals Index</t>
  </si>
  <si>
    <t>http://economics.expertjournals.com/editorial-board/</t>
  </si>
  <si>
    <t>1nr/an</t>
  </si>
  <si>
    <t>Expert Journal of Finance</t>
  </si>
  <si>
    <t>RePEc
DOAJ
Electronic Journals Library
EconBiz
Bielefeld Academic Search Engine
SprintKnowledge
EconPapers
Open Academic Journals Index</t>
  </si>
  <si>
    <t>http://finance.expertjournals.com/editorial-board/</t>
  </si>
  <si>
    <t>Crossref
DOAJ
ERIH PLUS
Google Scholar
Index Copernicus
JournalTOCs
Research Papers in Economics (RePEc)
Scholars Portal Journals
ScienceGate
Sherpa Romeo</t>
  </si>
  <si>
    <t>2nr/an</t>
  </si>
  <si>
    <t>RePEc; EBSCO; ULRICHSWEB; Crossref</t>
  </si>
  <si>
    <t>4nr/an</t>
  </si>
  <si>
    <t>17.05.2023 (recenzie)</t>
  </si>
  <si>
    <t>Archives of Current Research
International</t>
  </si>
  <si>
    <t>BDI (RePec, WorldCat, Google Scholar, etc)</t>
  </si>
  <si>
    <t>https://journalacri.com/index.php/ACRI</t>
  </si>
  <si>
    <t>06.11.2023</t>
  </si>
  <si>
    <t xml:space="preserve">Administrative Sciences </t>
  </si>
  <si>
    <t>https://www.mdpi.com/journal/admsci</t>
  </si>
  <si>
    <t>03.12.2023</t>
  </si>
  <si>
    <t>Cogent Arts &amp; Humanities</t>
  </si>
  <si>
    <t>https://www.tandfonline.com/action/journalInformation?journalCode=oaah20</t>
  </si>
  <si>
    <t>23.07.2023</t>
  </si>
  <si>
    <t>Global Health
Economics and Sustainability</t>
  </si>
  <si>
    <t>BDI (Scilit, Dimensions, Google Scholar)</t>
  </si>
  <si>
    <t>https://accscience.com/journal/GHES</t>
  </si>
  <si>
    <t>14.12.2023</t>
  </si>
  <si>
    <t>Journal
of Business Economics and Management</t>
  </si>
  <si>
    <t>https://journals.vilniustech.lt/index.php/JBEM</t>
  </si>
  <si>
    <t>24.11.2023</t>
  </si>
  <si>
    <t>International Journal of Business
and Economic Sciences Applied Research</t>
  </si>
  <si>
    <t>BDI (RePec, EBSCO, etc.)</t>
  </si>
  <si>
    <t>http://ijbesar.teiemt.gr/</t>
  </si>
  <si>
    <t>Journal of Economics and Management</t>
  </si>
  <si>
    <t>https://www.ue.katowice.pl/en/university/journals/journal-of-economics-and-management/abstractingindexing.html</t>
  </si>
  <si>
    <t>27.12.2023</t>
  </si>
  <si>
    <t>https://www.mdpi.com/journal/jrfm</t>
  </si>
  <si>
    <t>20.10.2023</t>
  </si>
  <si>
    <t>29.08.2023</t>
  </si>
  <si>
    <t xml:space="preserve">South Asian Journal of Social Studies and Economics </t>
  </si>
  <si>
    <t>BDI (RePec, etc)</t>
  </si>
  <si>
    <t>https://journalsajsse.com/index.php/SAJSSE/abstracting-indexing</t>
  </si>
  <si>
    <t>17.06.2023</t>
  </si>
  <si>
    <t>08.02.2023</t>
  </si>
  <si>
    <t>12.07.2023</t>
  </si>
  <si>
    <t>SN Business &amp; Economics</t>
  </si>
  <si>
    <t>BDI (RePec)</t>
  </si>
  <si>
    <t>https://link.springer.com/journal/43546</t>
  </si>
  <si>
    <t>01.10.2023</t>
  </si>
  <si>
    <t>24.01.2023</t>
  </si>
  <si>
    <t>27.06.2023</t>
  </si>
  <si>
    <r>
      <rPr>
        <rFont val="Arial Narrow"/>
        <color theme="1"/>
        <sz val="10.0"/>
      </rPr>
      <t xml:space="preserve">Studia Universitatis Economics Series "Vasile Goldiș" Western University of Arad                                                      </t>
    </r>
    <r>
      <rPr>
        <rFont val="Arial Narrow"/>
        <i/>
        <color theme="1"/>
        <sz val="10.0"/>
      </rPr>
      <t>membru Scientific Board</t>
    </r>
  </si>
  <si>
    <t>Web of Science Clarivate; SCOPUS; Index CopernicusȘ Erih Plus; DOAJ; J-Gate; ProQuest</t>
  </si>
  <si>
    <t>https://publicatii.uvvg.ro/index.php/studiaeconomia/about</t>
  </si>
  <si>
    <t>50 * 2 * 2</t>
  </si>
  <si>
    <r>
      <rPr>
        <rFont val="Arial Narrow"/>
        <color theme="1"/>
        <sz val="10.0"/>
      </rPr>
      <t xml:space="preserve">Editura Academia Forțelor Terestre "Nicolae Bălcescu" din Sibiu                                           </t>
    </r>
    <r>
      <rPr>
        <rFont val="Arial Narrow"/>
        <i/>
        <color theme="1"/>
        <sz val="10.0"/>
      </rPr>
      <t>membru Consiliul Editorial Internațional</t>
    </r>
  </si>
  <si>
    <t>https://www.armyacademy.ro/editura_consiliu.php</t>
  </si>
  <si>
    <t>peste 6 volume/an</t>
  </si>
  <si>
    <r>
      <rPr>
        <rFont val="Arial Narrow"/>
        <color theme="1"/>
        <sz val="10.0"/>
      </rPr>
      <t xml:space="preserve">Revista Academiei Forțelor Terestre                                  </t>
    </r>
    <r>
      <rPr>
        <rFont val="Arial Narrow"/>
        <i/>
        <color theme="1"/>
        <sz val="10.0"/>
      </rPr>
      <t>membru Comitet Științific Internațional</t>
    </r>
  </si>
  <si>
    <t xml:space="preserve">EBSCO; ProQuest;Baidu Scholar; CNKI Scholar; EBSCO Discovery Service; Google Scholar; J-Gate; KESLI-NDSL; Naviga; Primo Central (ExLibris); ReadCube; Summon; TDNet; Ulrich's Periodicals Directory/ulrichsweb; WanFang Data; WorldCat; DOAJ; Dimensions; JournalTOCs; Publons; QOAM  </t>
  </si>
  <si>
    <t>https://www.armyacademy.ro/revista_comitet.php</t>
  </si>
  <si>
    <t>50 * 2</t>
  </si>
  <si>
    <r>
      <rPr>
        <rFont val="Arial Narrow"/>
        <color theme="1"/>
        <sz val="10.0"/>
      </rPr>
      <t xml:space="preserve">Buletin Științific Academia Forțelor Terestre "Nicolae Bălcescu"                                                   </t>
    </r>
    <r>
      <rPr>
        <rFont val="Arial Narrow"/>
        <i/>
        <color theme="1"/>
        <sz val="10.0"/>
      </rPr>
      <t>membru Comitet Stiințific Internațional</t>
    </r>
  </si>
  <si>
    <t xml:space="preserve">EBSCO; ProQuest; Baidu Scholar; Celdes; CNKI Scholar; CNPIEC; Google Scholar; J-Gate; Journal TOCs; Naviga; Primo Central; ReadCube; Summon; TDOne; WorldCat; DOAJ; Dimensions; Japan Science and technology Agency; KESLI-NSDL; Publons; QOAM; Ulrich`s Periodicals Directory/ulrichsweb; WanFang </t>
  </si>
  <si>
    <t>https://www.armyacademy.ro/engleza/buletin_comitee.php</t>
  </si>
  <si>
    <t>50 * 1,5</t>
  </si>
  <si>
    <r>
      <rPr>
        <rFont val="Arial Narrow"/>
        <color theme="1"/>
        <sz val="10.0"/>
      </rPr>
      <t xml:space="preserve">Revista Economică                              </t>
    </r>
    <r>
      <rPr>
        <rFont val="Arial Narrow"/>
        <i/>
        <color theme="1"/>
        <sz val="10.0"/>
      </rPr>
      <t>membru Advisory Board</t>
    </r>
  </si>
  <si>
    <t>RePEc; EBSCO HOST; ULRICHS WEB; Crossref</t>
  </si>
  <si>
    <t>Cristescu Marian Pompiliu</t>
  </si>
  <si>
    <t>Revista Informatica Economica</t>
  </si>
  <si>
    <t>DOAJ, Cabell’s Directories of Publishing Oportunuities, EBSCO, ICAAP, Index Copernicus, Index of Information Systems Journals, Inspec, Open J-Gate, ProQuest Central, RePEc, Ulrich’s Periodicals Directory</t>
  </si>
  <si>
    <t>https://revistaie.ase.ro/editorial_board.html</t>
  </si>
  <si>
    <t>50*2=100</t>
  </si>
  <si>
    <t>RePEc (Ideas, EconPapers, NACID (ID 4348).</t>
  </si>
  <si>
    <t>https://journal.cspace-ngo.com/en/editorial-board-2/</t>
  </si>
  <si>
    <t>50*1,5=75</t>
  </si>
  <si>
    <t>Journal of Applied Computer Science &amp; Mathematics</t>
  </si>
  <si>
    <t xml:space="preserve">DOAJ, ICAAP, Zentralblatt Math, EBSCO, Ulrich’s Periodical Directory™, Index Copernicus </t>
  </si>
  <si>
    <t>https://jacsm.ro/committee/</t>
  </si>
  <si>
    <t>China-USA Business Review</t>
  </si>
  <si>
    <t>Index Copernicus, H-index list, WebQualis/Capes index, JIFACTOR, ANVUR, China National Knowledge Infrastructure, Google-based Impact Factor, Chinese Electronic Periodical Services, Free Libs, WorldCat, WanFang Data, CQVIP, CrossRef, American Federal Computer Library Center, Finnish Publication Forum, Norwegian Social Science Data Services, Database for Statistics on Higher Education</t>
  </si>
  <si>
    <t>https://www.davidpublisher.com/index.php/Home/Journal/detail?journalid=13&amp;jx=CUBR&amp;cont=editorial</t>
  </si>
  <si>
    <t>Marian Pompiliu Cristescu</t>
  </si>
  <si>
    <t>Referent al Editurii ASE pentru domeniul științific INFORMATICĂ ECONOMICĂ și membru al colegiului științific al colecției INFORMATICĂ ECONOMICĂ</t>
  </si>
  <si>
    <t>https://editura.ase.ro/</t>
  </si>
  <si>
    <t>începând cu 15.11.2018</t>
  </si>
  <si>
    <t>recenzie Algorithms (Temporal Multimodal Data Processing Algorithms Based on 2 Algebraic System of Aggregates)</t>
  </si>
  <si>
    <t>10*5=50</t>
  </si>
  <si>
    <t>recenzie      Applied Sciences (Roadmap to Reasoning in Microservice systems: A Rapid Review)</t>
  </si>
  <si>
    <t>recenzie      Applied Sciences (Exploring Maintainability Index Variants for Software
Maintainability Measurement in Object-Oriented Systems)</t>
  </si>
  <si>
    <t>recenzie      Applied Sciences (Methods of Automated Music Comparison Based on Multi-Ob-2 jective Metrics of Network Similarity)</t>
  </si>
  <si>
    <t>recenzie      Applied Sciences (Marketing Insight From Review using Topic Modeling)</t>
  </si>
  <si>
    <t>recenzie      Applied Sciences (Noise assessment-based screening method for remote photo-2 plethysmography estimation)</t>
  </si>
  <si>
    <t>recenzie      Applied Sciences (Marketing Insights from Reviews using Topic Modeling with 2 BERTopic and Deep Clustering Network)</t>
  </si>
  <si>
    <t>recenzie      Axioms (Mathematical models of the processes of operation, renewal and degradation of the fleet of complex technical systems with metrological support)</t>
  </si>
  <si>
    <t>recenzie      Axioms (Practical Consequences of Quality Views)</t>
  </si>
  <si>
    <t>recenzie      Axioms (Ratio-type estimator for estimating the neutrosophic population
mean in simple random sampling under intuitionistic fuzzy cost
function)</t>
  </si>
  <si>
    <t>recenzie Big Data Cognitive Computing (An organisational strategy towards big data capability maturity and big data-2 driven business value)</t>
  </si>
  <si>
    <t>recenzie Big Data Cognitive Computing (An organisational strategy for a telecommunications company towards the 2 implementation of big data capabilities)</t>
  </si>
  <si>
    <t>recenzie Energies (Structural Equations Model to establish the relationship be-2 tween Digital Transformation and Organizational Performance 3 in Electrical Power companies)</t>
  </si>
  <si>
    <t>recenzie IEEE Access (Attribute Reduction Algorithm for Incomplete Information
Systems Based on Intuitive Fuzzy Pairs)</t>
  </si>
  <si>
    <t>recenzie IEEE Access (A Consent-based Privacy-compliant Personal Data-sharing
System)</t>
  </si>
  <si>
    <t>recenzie Mathematics (MemConFuzz: Memory Consumption Guided Fuzzing with Data Flow Analysis)</t>
  </si>
  <si>
    <t>recenzie Mathematics (An Approach to Integrating a Non-probability Sample in the
Population Census)</t>
  </si>
  <si>
    <t>recenzie Mathematics (A Comprehensive Formalization of Propositional Logic in Coq:
Deduction Systems, Meta-Theorems, and Automation Tactics)</t>
  </si>
  <si>
    <t>recenzie Mathematics (Does pallet distribution affect machine’s utilization level along 2 with picking time?)</t>
  </si>
  <si>
    <t>recenzie Mathematics (Breast Cancer Diagnosis Using a Novel Parallel Support Vector 2 Machine with Harris Hawks Optimization)</t>
  </si>
  <si>
    <t>recenzie Mathematics (A model in which well-orderings of the reals first appear at a 4
given projective level, part III, the case of second-order PA)</t>
  </si>
  <si>
    <t>recenzie Mathematics (A Predictive Maintenance Strategy for Multi-Component Sys-2 tems based on Components’ Remaining Useful Life Prediction)</t>
  </si>
  <si>
    <t>recenzie Operations Research and Decisions (Predicting Stock Market by Sentiment Analysis and Deep
Learning)</t>
  </si>
  <si>
    <t>recenzie Soft Computing (Target detection and classification in big data financial management Based on parallel
storage system)</t>
  </si>
  <si>
    <t>recenzie Sustainability (Influential factors, enablers, and barriers to adopting Smart Technology in Rural Regions: a literature review)</t>
  </si>
  <si>
    <t>recenzie Sustainability (A Novel Odd Beta Prime-Logistic Distribution: Desirable Mathematical Properties and Applications to Engineering and Environmental Data)</t>
  </si>
  <si>
    <t>recenzie Electronics (A Study on Toponymic Entity Recognition Based on Pre-trained Models Fused with Local Features for Genglubu in the South China Sea)</t>
  </si>
  <si>
    <t>recenzie      Applied Sciences (Compiling Requirements from Models for Early Phase Scope 2 Estimation in Agile Software Development Projects)</t>
  </si>
  <si>
    <t>recenzie      Applied Sciences (Construction project cost prediction method based on im-2 proved BiLSTM)</t>
  </si>
  <si>
    <t>recenzie      Applied Sciences (Boosting Deep Reinforcement Learning Agents with Generative
Data Augmentation)</t>
  </si>
  <si>
    <t>recenzie      Axioms (The Extended TOPSIS Method for the Dial-a-ride Problem 2 with Time Window Using Interval-Valued Intuitionistic Fuzzy 3 Sets)</t>
  </si>
  <si>
    <t>recenzie      Electronics (Development of Smart Turning Tools with the Internet of 2 Things)</t>
  </si>
  <si>
    <t>recenzie      Electronics (A NEIGHBOURHOOD SIMILARITY BASED IMPUTATION
ALGORITHM FOR HEALTHCARE DATA SETS : A
COMPARATIVE STUDY)</t>
  </si>
  <si>
    <t>recenzie      Electronics (A Study on Toponymic Entity Recognition Based on Pre-2 trained Models Fused with Local Features for Genglubu in the 3 South China Sea)</t>
  </si>
  <si>
    <t>recenzie International Journal of Intelligent Networks
(Designing a Fully Auditable E-Voting System using Solana Blockchain: A Solution to
Eliminate Election Fraud and Corruption in Morocco: A Case Study)</t>
  </si>
  <si>
    <t>recenzie Mathematics (A High-performance Federated Learning Aggregation Algrithm Based on Learning Rate Adjustment and Client Sampling)</t>
  </si>
  <si>
    <t>recenzie Mathematics (Information-based Threshold Spot Volatility Estimation for
Jump-diffusion Models)</t>
  </si>
  <si>
    <t>recenzie Mathematics (Research on Malware Detection Technology Based on Machine Learning Methods)</t>
  </si>
  <si>
    <t>Recenzie articol 1 pentru conferința ICAEECI 2023 - The 2023 First IEEE Technically Co-Sponsored International Conference on Advances in Electrical, Electronics and Computational Intelligence-ICAEECI 2023 (An Experimental Analysis of the Software Bug
Prediction and Identifications Approaches with
different Levels of Inheritance)</t>
  </si>
  <si>
    <t>Recenzie articol 2 pentru conferința ICAEECI 2023 - The 2023 First IEEE Technically Co-Sponsored International Conference on Advances in Electrical, Electronics and Computational Intelligence-ICAEECI 2023 (Efficacious routing approaches in Vehicular ad hoc network: An empirical study)</t>
  </si>
  <si>
    <t>Recenzie articol 3 pentru conferința ICAEECI 2023 - The 2023 First IEEE Technically Co-Sponsored International Conference on Advances in Electrical, Electronics and Computational Intelligence-ICAEECI 2023 (EXPLORING RESEARCH OPPORTUNITIES TO APPLY DATA MINING TECHNIQUES IN SOFTWARE ENGINEERING LIFECYCLE)</t>
  </si>
  <si>
    <t xml:space="preserve">WoS, SCOPUS https://jcr.clarivate.com/jcr-jp/journal-profile?journal=STUD%20BUS%20ECON-ROM&amp;year=2021&amp;fromPage=%2Fjcr%2Fhome </t>
  </si>
  <si>
    <t>https://sciendo.com/journal/SBE?tab=editorial-board</t>
  </si>
  <si>
    <t>mai 2023</t>
  </si>
  <si>
    <t>IECS</t>
  </si>
  <si>
    <t>octombrie 2023</t>
  </si>
  <si>
    <t>2022-2023 guest editor</t>
  </si>
  <si>
    <t>Journal of International Business and Cultural Studies</t>
  </si>
  <si>
    <t>http://www.aabri.com/jibcseditorsandreviewers.html</t>
  </si>
  <si>
    <t>membru comitet</t>
  </si>
  <si>
    <t>World Review of Business Research</t>
  </si>
  <si>
    <t>https://zantworldpress.com/journals/?j=world-review-of-business-research</t>
  </si>
  <si>
    <t>https://zantworldpress.com/journals/wrbr/editorial-board/</t>
  </si>
  <si>
    <t>Marina Alexandra Gabriela</t>
  </si>
  <si>
    <t>Revista economică (2023)</t>
  </si>
  <si>
    <t>Journal of Risk and Financial Management (ISSN: 1911-8074)</t>
  </si>
  <si>
    <t>Scopus, EconBiz, EconLit, RePEc, and other
databases</t>
  </si>
  <si>
    <t>Cogent Business &amp; Management (ISSN: 2331-1975)</t>
  </si>
  <si>
    <t xml:space="preserve">Scopus, 
Web of Science (Clarivate Analytics) Directory of Open Access Journals (DOAJ)
Emerging Sources Citation Index - ESCI (Clarivate Analytics)
Google Scholar
RePEc
</t>
  </si>
  <si>
    <t>Expert Journals of Finance</t>
  </si>
  <si>
    <t>repec, doaj, econpapers, econbiz</t>
  </si>
  <si>
    <t>Journal of Economics and Environment</t>
  </si>
  <si>
    <t>https://ekonomiaisrodowisko.pl/journal/about</t>
  </si>
  <si>
    <t>ianuarie 2023</t>
  </si>
  <si>
    <t>Managerial Finance</t>
  </si>
  <si>
    <t>https://www.emeraldgrouppublishing.com/journal/mf</t>
  </si>
  <si>
    <t>martie 2023</t>
  </si>
  <si>
    <t>Applied Economics</t>
  </si>
  <si>
    <t>https://www.tandfonline.com/toc/raec20/current</t>
  </si>
  <si>
    <t>Sustainability | An Open Access Journal from MDPI</t>
  </si>
  <si>
    <t>Journal of Accounting and Taxation</t>
  </si>
  <si>
    <t>EZB, ECONBIZ, ECONIS, WorldCat</t>
  </si>
  <si>
    <t>https://academicjournals.org/journal/JAT/editors</t>
  </si>
  <si>
    <t>Journal of Economics and International Finance</t>
  </si>
  <si>
    <t>ZBW, ECONBIZ, Microsoft Academic</t>
  </si>
  <si>
    <t>https://academicjournals.org/journal/JEIF/editors</t>
  </si>
  <si>
    <t>30.06.2023</t>
  </si>
  <si>
    <r>
      <rPr>
        <rFont val="Arial Narrow"/>
        <color theme="1"/>
        <sz val="10.0"/>
      </rPr>
      <t xml:space="preserve">DOAJ
</t>
    </r>
    <r>
      <rPr>
        <rFont val="Arial Narrow"/>
        <color theme="1"/>
        <sz val="10.0"/>
        <u/>
      </rPr>
      <t>ERIH PLUS</t>
    </r>
    <r>
      <rPr>
        <rFont val="Arial Narrow"/>
        <color theme="1"/>
        <sz val="10.0"/>
      </rPr>
      <t xml:space="preserve">
Index Copernicus</t>
    </r>
  </si>
  <si>
    <t xml:space="preserve">redactor sef </t>
  </si>
  <si>
    <t>100*2*1,5</t>
  </si>
  <si>
    <t>https://www.mdpi.com/journal/mathematics/special_issues/8WZLFC6Q59</t>
  </si>
  <si>
    <t>guest editor</t>
  </si>
  <si>
    <t>ECONOMIC OUTLOOK</t>
  </si>
  <si>
    <t>EBSCO Publishing</t>
  </si>
  <si>
    <t>http://ekonomski.pr.ac.rs/magazine-economic-outlook/</t>
  </si>
  <si>
    <t>membru in bordul editorial</t>
  </si>
  <si>
    <t>Editura ULBS</t>
  </si>
  <si>
    <t>https://editura.ulbsibiu.ro/consiliu-editorial/</t>
  </si>
  <si>
    <t>membru in consiliul editorial</t>
  </si>
  <si>
    <t>https://www.mdpi.com/journal/ijfs</t>
  </si>
  <si>
    <t xml:space="preserve">Contemporary Economics </t>
  </si>
  <si>
    <t>https://ce.vizja.pl/en/home</t>
  </si>
  <si>
    <t xml:space="preserve">Universal Journal of Accounting and Finance </t>
  </si>
  <si>
    <t>Ulrich, NSD</t>
  </si>
  <si>
    <t>https://www.hrpub.org/journals/jour_index.php?id=22</t>
  </si>
  <si>
    <t xml:space="preserve">Financial Innovation </t>
  </si>
  <si>
    <t>https://jfin-swufe.springeropen.com/</t>
  </si>
  <si>
    <t xml:space="preserve">Applied Economics </t>
  </si>
  <si>
    <t>https://www.tandfonline.com/journals/raec20</t>
  </si>
  <si>
    <t xml:space="preserve">Orăștean Ramona </t>
  </si>
  <si>
    <t>Applied Economics and Finance</t>
  </si>
  <si>
    <t>EconLit, RePEc/EconPapers</t>
  </si>
  <si>
    <t>http://redfame.com/journal/index.php/aef/about/editorialTeam</t>
  </si>
  <si>
    <t>trimestrial</t>
  </si>
  <si>
    <t xml:space="preserve">Research in World Economy </t>
  </si>
  <si>
    <t>RePEc/EconPapers, Index Copernicus</t>
  </si>
  <si>
    <t>http://www.sciedu.ca/journal/index.php/rwe/about/editorialTeam</t>
  </si>
  <si>
    <t xml:space="preserve">International Journal of Islamic Banking and Finance Research </t>
  </si>
  <si>
    <t>Index Copernicus, Dimensions, ROAD</t>
  </si>
  <si>
    <t>http://www.cribfb.com/journal/index.php/ijibfr/about/editorialTeam</t>
  </si>
  <si>
    <t>American International Journal of Social Science Research</t>
  </si>
  <si>
    <t>CNKI, ROAD, ESJI, SciLit</t>
  </si>
  <si>
    <t>http://www.cribfb.com/journal/index.php/aijssr/about/editorialTeam</t>
  </si>
  <si>
    <t>AKRUAL Journal</t>
  </si>
  <si>
    <t>DOAJ, EBSCO, Index Copernicus</t>
  </si>
  <si>
    <t>https://journal.unesa.ac.id/index.php/aj/about/editorialTeam</t>
  </si>
  <si>
    <t>Behavioral Sciences</t>
  </si>
  <si>
    <t>https://www.mdpi.com/journal/behavsci</t>
  </si>
  <si>
    <t>anexa</t>
  </si>
  <si>
    <t>Journal of Risk and Financial Management (JRFM)</t>
  </si>
  <si>
    <t xml:space="preserve">Scopus </t>
  </si>
  <si>
    <t>Ioana Raluca Sbârcea</t>
  </si>
  <si>
    <t>RePEc, EBSCO Host, UlrichsWeb, CrossRef</t>
  </si>
  <si>
    <t>DOAJ, Index Copernicus, RePEc, EBSCO, ULRICHSWEB, ERICH PLUS</t>
  </si>
  <si>
    <t>ELECTRONIC JOURNAL “ECONOMICS AND COMPUTER SCIENCE”</t>
  </si>
  <si>
    <t>RePEc. DOAJ</t>
  </si>
  <si>
    <t>https://eknigibg.net/Editorial_board.pdf?fbclid=IwAR1SwZoyRNgSoA_47e8wajWU7AFYxAZ4gSwUs029En6gxd4DY-lZAcYiFv4</t>
  </si>
  <si>
    <t>International Journal of Data Analysis Techniques and Strategies</t>
  </si>
  <si>
    <t>SCOPUS, J-Gate,
ProQuest, Advanced Technologies Database with Aerospace,
RePEc</t>
  </si>
  <si>
    <t>https://www.inderscience.com/jhome.php?jcode=ijdats#edboard-content</t>
  </si>
  <si>
    <t>Erciyes Akademi (1300-1582)</t>
  </si>
  <si>
    <t>EBSCO HOST, DOAJ, ICI Journals Master Lists - Index Copernicus</t>
  </si>
  <si>
    <t>https://dergipark.org.tr/en/pub/erciyesakademi/board</t>
  </si>
  <si>
    <t>MONOGRAPHIC LIBRARY “KNOWLEDGE AND BUSINESS”, BOOK 19, 2023,
ISBN 978-619-210-068-1, VARNA, BULGARIA</t>
  </si>
  <si>
    <t>https://eknigibg.net/monogr/2023.05_Natalia_Marinova.pdf</t>
  </si>
  <si>
    <t>monografie / o singura aparitie editoriala</t>
  </si>
  <si>
    <t>Int. J. of Data Analysis Techniques and Strategies</t>
  </si>
  <si>
    <t>1.12.2023</t>
  </si>
  <si>
    <t>Oradea Journal of Business and Economics</t>
  </si>
  <si>
    <t>ERIH PLUS, RePEc, DOAJ, OAJi</t>
  </si>
  <si>
    <t>6.12.2023</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</si>
  <si>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</si>
  <si>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</si>
  <si>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</si>
  <si>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</si>
  <si>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</si>
  <si>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</si>
  <si>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</si>
  <si>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</si>
  <si>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</si>
  <si>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</si>
  <si>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</si>
  <si>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</si>
  <si>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</si>
  <si>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</si>
  <si>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</si>
  <si>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</si>
  <si>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 xml:space="preserve">IECS 2023 </t>
  </si>
  <si>
    <t>participant</t>
  </si>
  <si>
    <t>Romania</t>
  </si>
  <si>
    <t>www.iecs.ro</t>
  </si>
  <si>
    <t>organizator</t>
  </si>
  <si>
    <t>50*1.5*1.5</t>
  </si>
  <si>
    <t>Lucian Belascu  (ULBS)</t>
  </si>
  <si>
    <t>Creativity and innovation in digital economy - CIDE 2022</t>
  </si>
  <si>
    <t>Internațională</t>
  </si>
  <si>
    <t>Membru în Comitetul științific</t>
  </si>
  <si>
    <t>Ploiești, România</t>
  </si>
  <si>
    <t>Peste 100 de participanți</t>
  </si>
  <si>
    <t>http://cide.upg-elearning.ro/index.php/committees</t>
  </si>
  <si>
    <t>8-10 noiembrie 2023</t>
  </si>
  <si>
    <t>15th International Conference Economies of the Balkan and Eastern European Countries - EBEEC 2023</t>
  </si>
  <si>
    <t>Chios, Grecia</t>
  </si>
  <si>
    <t>Peste 200 de participanți</t>
  </si>
  <si>
    <t>http://ebeec.ihu.gr/index.php/past-conferences/ebeec-2023</t>
  </si>
  <si>
    <t>12-14 mai 2023</t>
  </si>
  <si>
    <t>IECS 2023: 30TH INTERNATIONAL ECONOMIC CONFERENCE OF SIBIU</t>
  </si>
  <si>
    <t>Organizator principal</t>
  </si>
  <si>
    <t>Sibiu, România</t>
  </si>
  <si>
    <t>iecs.ro/conference2023/</t>
  </si>
  <si>
    <t>25-27 mai 2023</t>
  </si>
  <si>
    <t>Iulia Maria Apostu (ULBS), Lucian Belascu  (ULBS)</t>
  </si>
  <si>
    <t>Participant - Is Medical Travel on the Road to Recovery?</t>
  </si>
  <si>
    <t>https://easychair.org/smart-program/IECS2023/</t>
  </si>
  <si>
    <t>Participant</t>
  </si>
  <si>
    <t>Alma Pentescu  (ULBS), Cosmin Paștiu  (ULBS), Lucian Belașcu  (ULBS)</t>
  </si>
  <si>
    <t>Participant - Romania, Exploring international retailers’
performance in the European Union</t>
  </si>
  <si>
    <t>Lucian Belascu (ULBS), Alexandra Horobet (ASE București), Irina Mnohoghitnei (ASE București), Eugen Rosca (ULBS)</t>
  </si>
  <si>
    <t>Participant - ESG reporting and capital market investors: Building sustainable and resilient businesses</t>
  </si>
  <si>
    <t xml:space="preserve"> Alexandra Horobet (ASE București), Cristiana Doina Tudor (ASE București), Zeno Dinca (ASE București), Lucian Belascu (ULBS), Robert Sova (ASE București)</t>
  </si>
  <si>
    <t xml:space="preserve">Participant - Smart manufacturing
investments performance: Insights from factor models application
</t>
  </si>
  <si>
    <t>Cosmin-Alin Boțoroga  (ASE București), Alexandra Horobeț  (ASE București), Lucian Belașcu (ULBS), Aura Gîrlovan (Genpact / Romania)</t>
  </si>
  <si>
    <t>Participant -  The nexus between energy and national security
-case study: Romania’s green energy potential</t>
  </si>
  <si>
    <t>Alexandra Horobet  (ASE București), Ion Iulian Marinescu  (ASE București), Lucian Belascu (ULBS)</t>
  </si>
  <si>
    <t>ICIB 2023</t>
  </si>
  <si>
    <t>Participant - Crypto Assets in Investment Portfolios: The Relevance of Economic Policy Uncertainty</t>
  </si>
  <si>
    <t>Pafos, Cipru</t>
  </si>
  <si>
    <t>https://www.nup.ac.cy/event/call-for-papers-for-the-11th-international-conference-in-international-business-icib-2023-hosted-at-neapolis-university-pafos-september-15-17/</t>
  </si>
  <si>
    <t>15-17 septembrie 2023</t>
  </si>
  <si>
    <t>Maria-Alexandra Dalu (ASE București), Alexandra Horobet  (ASE București),
Lucian Belascu (ULBS)</t>
  </si>
  <si>
    <t>ITEMA 2023, 7th International Scientific Conference on IT, Tourism, Economics, Management and Agriculture</t>
  </si>
  <si>
    <t>Participant - ASSESSING THE INTERACTION BETWEEN FINANCIAL STABILITY, ECONOMIC DEVELOPMENT
AND COVID-19 RESPONSE: A MACROECONOMIC ANAL 
Lucian Belascu</t>
  </si>
  <si>
    <t>Zagreb, Croația</t>
  </si>
  <si>
    <t>https://www.itema-conference.com/,https://www.itema-conference.com/wp-content/uploads/2023/10/ITEMA-2023_Conference-Proceedings-Content_all.pdf</t>
  </si>
  <si>
    <t>26 octombrie 2023</t>
  </si>
  <si>
    <t>Lucian Belascu (ULBS)</t>
  </si>
  <si>
    <t>Conferința “Intelligent analysis and prediction of the economic
and financial crime in a cyber-dominated and
interconnected business world” (FinCrime)</t>
  </si>
  <si>
    <t>Cluj-Napoca, România</t>
  </si>
  <si>
    <t>https://fincrime.net/storage/app/media/uploaded-files/intelligent-analysis-conference/scientific-commitee.pdf</t>
  </si>
  <si>
    <t>29-30 septembrie 2023</t>
  </si>
  <si>
    <t>Cosmin-Alin BOȚOROGA (ASE București), Alexandra HOROBEȚ (ASE București), Georgi GEORGIEV (University of Economics-Varna, Ina NIMERENCO (ASE București), Teodora FULGA (ASE București), Lucian BELAȘCU (ULBS)</t>
  </si>
  <si>
    <t>Participant - Understanding economic crime: A comprehensive analysis of
patterns and countermeasures.</t>
  </si>
  <si>
    <t>Alexandra Horobet (ASE București), Lucian Belașcu (ULBS), Zeno Dinca (ASE București)</t>
  </si>
  <si>
    <t>Conferința Novel Approaches, Innovative Methods, and Transnational Connections International Conference Sibiu, Romania</t>
  </si>
  <si>
    <t>Participant-Exploring the Economic Performance of Cultural Industries in the European Union: A Cluster Analysis</t>
  </si>
  <si>
    <t>https://grants.ulbsibiu.ro/elabchrom/wp-content/uploads/ELABCHROM_Detailed_conference_program-1.pdf</t>
  </si>
  <si>
    <t>26-27 octombrie 2023</t>
  </si>
  <si>
    <t>Camelia Budac</t>
  </si>
  <si>
    <t>IECS2022</t>
  </si>
  <si>
    <t>România</t>
  </si>
  <si>
    <t>peste 100</t>
  </si>
  <si>
    <t>https://easychair.org/smart-program/IECS2023/index.html</t>
  </si>
  <si>
    <t>30*1.5</t>
  </si>
  <si>
    <t>Noaptea cercetătorilor</t>
  </si>
  <si>
    <t>Națională</t>
  </si>
  <si>
    <t>Organizator</t>
  </si>
  <si>
    <t>https://noapteacercetatorilor.ulbsibiu.ro/ro/program/facultatea-de-stiinte-economice/</t>
  </si>
  <si>
    <t>Membru</t>
  </si>
  <si>
    <t>29.09.2023</t>
  </si>
  <si>
    <t>IECS 2023</t>
  </si>
  <si>
    <t>Internationala</t>
  </si>
  <si>
    <t>Participant / prezentare de lucrare - Sustainable Marketing in a Polarized Society - an Analysis of Marketing Evolution Within the Context of a Digital World</t>
  </si>
  <si>
    <t>Rromania</t>
  </si>
  <si>
    <t>Peste 100 participanti</t>
  </si>
  <si>
    <t>https://iecs.ro/conference2023/ ; https://easychair.org/smart-program/IECS2023/</t>
  </si>
  <si>
    <t>26 - 27 mai 2023</t>
  </si>
  <si>
    <t>Noaptea Cercetatorilor</t>
  </si>
  <si>
    <t>Nationala</t>
  </si>
  <si>
    <t>Participant / Noaptea cercetatorilor 2023</t>
  </si>
  <si>
    <t>Conferință națională bienală - Siguranța publică, o prioritate internațională?</t>
  </si>
  <si>
    <t>Participant - Stiluri de leadership în sistemul de ordine publică. Studiu de caz pe sistemul de aplicare a legii din România</t>
  </si>
  <si>
    <t>https://sites.google.com/ulbsibiu.ro/scsa/conferin%C8%9Ba-osp-2023</t>
  </si>
  <si>
    <t>8 - 9 iunie 2023</t>
  </si>
  <si>
    <t>Participant - Digitalizarea mediului de afaceri – avantaje și riscuri pentru marketingul internațional</t>
  </si>
  <si>
    <t>internationala</t>
  </si>
  <si>
    <t>ecs.ro/conference2023/</t>
  </si>
  <si>
    <t>membru</t>
  </si>
  <si>
    <t>25-27 mai</t>
  </si>
  <si>
    <t>participant/prezentare lucrare The Entrepreneurial Approach from Universities in 21st Century</t>
  </si>
  <si>
    <t>IECS2023</t>
  </si>
  <si>
    <t>Prezentare lucrare</t>
  </si>
  <si>
    <t>https://easychair.org/smart-program/IECS2023/talk_author_index.html</t>
  </si>
  <si>
    <t>25-27.05.2023</t>
  </si>
  <si>
    <t>Membru în comitetul de organizare</t>
  </si>
  <si>
    <t>https://iecs.ro/conference2023/committee/organizing/</t>
  </si>
  <si>
    <t xml:space="preserve">Membru în comitetul științific </t>
  </si>
  <si>
    <t>https://tbs.ubbcluj.ro/conference/committee.html</t>
  </si>
  <si>
    <t>4-6.05.2023</t>
  </si>
  <si>
    <t>50*1.5</t>
  </si>
  <si>
    <t>https://iecs.ro/conference2023/</t>
  </si>
  <si>
    <t>May 26-27, 2023</t>
  </si>
  <si>
    <t>Fraticiu Lucia, Mihaescu Liviu</t>
  </si>
  <si>
    <t>COMPETITIVENESS AND INNOVATION IN THE KNOWLEDGE ECONOMY</t>
  </si>
  <si>
    <t>Rep. Moldova</t>
  </si>
  <si>
    <t xml:space="preserve">https://ase.md/competitiveness-and-innovation-in-the-knowledge-economy/ </t>
  </si>
  <si>
    <t>Sept. 20-23, 2023</t>
  </si>
  <si>
    <t>ULBS</t>
  </si>
  <si>
    <t>Romania/ULBS</t>
  </si>
  <si>
    <t>peste 100 participanti</t>
  </si>
  <si>
    <t>www.ulbs.ro</t>
  </si>
  <si>
    <t xml:space="preserve">29 septembrie </t>
  </si>
  <si>
    <t>Is Economics a Tragic Science</t>
  </si>
  <si>
    <t>intrenationala</t>
  </si>
  <si>
    <t>online/University of South Bank London</t>
  </si>
  <si>
    <t>20 participanti</t>
  </si>
  <si>
    <t xml:space="preserve"> 
LCBER Conference: Economics -The Tragic Science? Tickets, Thu 30 Mar 2023 at 10:30 | Eventbrite</t>
  </si>
  <si>
    <t>30.Martie 2023</t>
  </si>
  <si>
    <t>Eveniment in cinstea lui Sheila Dow</t>
  </si>
  <si>
    <t>University of Stirling, Scotia</t>
  </si>
  <si>
    <t>50 participanti</t>
  </si>
  <si>
    <t>https://www.eventbrite.co.uk/e/conference-in-honour-of-professor-sheila-dow-tickets-595804586557</t>
  </si>
  <si>
    <t>organizator principal</t>
  </si>
  <si>
    <t>21-22 Aprilie 2023</t>
  </si>
  <si>
    <t>internațională</t>
  </si>
  <si>
    <t>România, Sibiu</t>
  </si>
  <si>
    <t>https://iecs.ro</t>
  </si>
  <si>
    <t>ATLAS Gastronomy and Tourism Research Group Meeting</t>
  </si>
  <si>
    <t>sub 100</t>
  </si>
  <si>
    <t>https://atlas-euro.org</t>
  </si>
  <si>
    <t>24-27.05.2023</t>
  </si>
  <si>
    <t>Nicula V, Tileaga C, Spanu Simona</t>
  </si>
  <si>
    <t xml:space="preserve">prezentare lucrare: Brief analysis of the gastronomic preferences of Romanians during the last 50 years </t>
  </si>
  <si>
    <t>CultSense &amp; ATLAS SIG Cultural Tourism Conference
Bridging Cultures through Travel: From theory to practice
Rotterdam, Netherland</t>
  </si>
  <si>
    <t xml:space="preserve">prezentare lucrare: The cultural barometer of Blaj and its 
implications for tourism
</t>
  </si>
  <si>
    <t>Rotterdam, Netherland</t>
  </si>
  <si>
    <t>CONTEMPORARY ISSUES IN THEORY AND PRACTICE OF MANAGEMENT - CITPM 2023</t>
  </si>
  <si>
    <t>PREZENTARE</t>
  </si>
  <si>
    <t>Częstochowa, Poland</t>
  </si>
  <si>
    <t>https://wz.pcz.pl/citpm</t>
  </si>
  <si>
    <t>PREZENTARE LUCRARE (Industry 4.0 and skills/competences – exploring the Nexus and identifying its trends )</t>
  </si>
  <si>
    <t>20-21.09.2023</t>
  </si>
  <si>
    <t>ORGANIZARE</t>
  </si>
  <si>
    <t>&gt;100</t>
  </si>
  <si>
    <t>https://wz.pcz.pl/citpm/scientific-committee</t>
  </si>
  <si>
    <t>MEMBRU COMITET STIINTIFIC</t>
  </si>
  <si>
    <t>SIBIU, RO</t>
  </si>
  <si>
    <t>PREZENTARE LUCRARE (Ogrean C,, Gavric, G - Digital Intensity of Enterprises in the Era of Industry 4.0 - a Comparison of Romania and Serbia)</t>
  </si>
  <si>
    <t>ATLAS SIG Gastronomy Meeting – Tradition and Innovation in Gastronomy</t>
  </si>
  <si>
    <t>Romania, Sibiu</t>
  </si>
  <si>
    <t>sub 100 participanti</t>
  </si>
  <si>
    <t>https://atlas-euro.org/event/atlas-sig-gastronomy-meeting-tradition-and-innovation-in-gastronomy/</t>
  </si>
  <si>
    <t>22-23 mai 2023</t>
  </si>
  <si>
    <t>Panța Nancy Diana, Popescu Eugen</t>
  </si>
  <si>
    <t>GEBA 2023 - Globalization and Higher Education in Economics and Business Administration (16th edition)</t>
  </si>
  <si>
    <t>Iasi, Romania</t>
  </si>
  <si>
    <t>peste 200 de participanți</t>
  </si>
  <si>
    <t>https://www.feaa.uaic.ro/geba/past_conferences.php</t>
  </si>
  <si>
    <t>Participant cu lucrare</t>
  </si>
  <si>
    <t>17-19 Octombrie 2023</t>
  </si>
  <si>
    <t>Bahnean Paul, Panța Nancy Diana</t>
  </si>
  <si>
    <t>Sibiu, Romania</t>
  </si>
  <si>
    <t>peste 100 de participanți</t>
  </si>
  <si>
    <t>26-27 Mai 2023</t>
  </si>
  <si>
    <t>Panța Nancy Diana</t>
  </si>
  <si>
    <t>Noaptea Cercetătorilor</t>
  </si>
  <si>
    <t>Eveniment de popularizare a cunoașterii</t>
  </si>
  <si>
    <t>Membru în derularea atelierului/activitățor</t>
  </si>
  <si>
    <t>Sibiu, Facultatea de Științe Economice</t>
  </si>
  <si>
    <t>The 30th International Economic Conference – IECS 2023</t>
  </si>
  <si>
    <t>membru în comitetul de organizare</t>
  </si>
  <si>
    <t>50*1,5*1,5</t>
  </si>
  <si>
    <t>International Economic Conference Sibiu</t>
  </si>
  <si>
    <t>Peste 100 de participanti</t>
  </si>
  <si>
    <t>26 mai 2023</t>
  </si>
  <si>
    <t>30*1,5</t>
  </si>
  <si>
    <t>Popescu Doris-Louise</t>
  </si>
  <si>
    <t xml:space="preserve">International Economic Conference Sibiu </t>
  </si>
  <si>
    <t>https://iecs.ro/</t>
  </si>
  <si>
    <t>International Economic Conference of Sibiu</t>
  </si>
  <si>
    <t>Employment, Education and Entrepreneurhsip</t>
  </si>
  <si>
    <t>membru comitet stiintific</t>
  </si>
  <si>
    <t>Serbia</t>
  </si>
  <si>
    <t>https://eee-conference.com/scientific-organization-committee/</t>
  </si>
  <si>
    <t>26-28.10.2023</t>
  </si>
  <si>
    <t>https://eee-conference.com/wp-content/uploads/2023/12/knjiga-apstrakata_eee2023.pdf</t>
  </si>
  <si>
    <t>"Safe, Orderly and Regular Migration: Transnational Skill Partnerships" 24-26/5/2023 (68th AWR Conference)</t>
  </si>
  <si>
    <t>Germania</t>
  </si>
  <si>
    <t>peste 100 participanți</t>
  </si>
  <si>
    <t>https://ifas.thws.de/en/transnational-skill-partnerships/program-speakers/day-3-26-may-2023/</t>
  </si>
  <si>
    <t>30*2</t>
  </si>
  <si>
    <t>https://easychair.org/smart-program/IECS2023/2023-05-26.html#talk:222359</t>
  </si>
  <si>
    <t>International Congress of Rome - Supreme Court</t>
  </si>
  <si>
    <t>Italia</t>
  </si>
  <si>
    <t>&lt;100</t>
  </si>
  <si>
    <t>4 Iulie 2023</t>
  </si>
  <si>
    <t>16th Academic International Conference on Social Sciences and Humanities</t>
  </si>
  <si>
    <t>Marea Britanie</t>
  </si>
  <si>
    <t>https://www.flelearning.ca/aicssh-1/</t>
  </si>
  <si>
    <t>9 Octombrie 2023</t>
  </si>
  <si>
    <t>International conference - BEYOND CONFLICT: UKRAINE’S JOURNEY TO RECOVERY, REFORM AND POST-WAR RECONSTRUCTION</t>
  </si>
  <si>
    <t>Sub 100 de participanți</t>
  </si>
  <si>
    <t>https://grants.ulbsibiu.ro/roukr/upcoming-events/</t>
  </si>
  <si>
    <t>29 Noiembrie 2023</t>
  </si>
  <si>
    <t>https://iecs.ro/conference2022/</t>
  </si>
  <si>
    <t>Noaptea cercetatorilor</t>
  </si>
  <si>
    <t>nationala</t>
  </si>
  <si>
    <t>organizator principal la nivel de facultate</t>
  </si>
  <si>
    <t>30 septembrie 2022</t>
  </si>
  <si>
    <t>“Intelligent analysis and prediction of the economic and
financial crime in a cyber-dominated and interconnected business world” (FinCrime)</t>
  </si>
  <si>
    <t>https://fincrime.net/en/item/international-conference-intelligent-analysis-and-prediction-economic-and-financial-crime-cyber-dominated-and-interconnected-business-world</t>
  </si>
  <si>
    <t>membru in comitetul stiintific</t>
  </si>
  <si>
    <t>29-30 sept. 2023</t>
  </si>
  <si>
    <t xml:space="preserve">the 9th International Conference on CSR, Sustainability, Ethics and Governance </t>
  </si>
  <si>
    <t>Spania</t>
  </si>
  <si>
    <t>https://gcg-csr.org/9th-conference/</t>
  </si>
  <si>
    <t>keynote speaker</t>
  </si>
  <si>
    <t>14-16 June 2023.</t>
  </si>
  <si>
    <t>50 (50*2)</t>
  </si>
  <si>
    <t>Romania - Sibiu</t>
  </si>
  <si>
    <t>iecs.ro</t>
  </si>
  <si>
    <t>GEBA 2023</t>
  </si>
  <si>
    <t>Romania - Iasi</t>
  </si>
  <si>
    <t>https://www.feaa.uaic.ro/geba/2023/</t>
  </si>
  <si>
    <t>19-21 octombrie 2023</t>
  </si>
  <si>
    <t>NOAPTEA CERCETATORILOR</t>
  </si>
  <si>
    <t>coordonator</t>
  </si>
  <si>
    <t>https://www.noapteacercetatorilor.eu/</t>
  </si>
  <si>
    <t>International</t>
  </si>
  <si>
    <t>Romania-Sibiu</t>
  </si>
  <si>
    <t>Principal</t>
  </si>
  <si>
    <t>22-24.05.2023</t>
  </si>
  <si>
    <t>Tileaga Cosmin, Nicula Virgil, Spanu Simona</t>
  </si>
  <si>
    <t>Prezentare lucrare: Brief analysis  of the gastronomic preferences of Romanians during the last 50 years</t>
  </si>
  <si>
    <t>22-24.05.2024</t>
  </si>
  <si>
    <t>Cultsense &amp; ATLAS SIG - Cultural tourism conference- Bridging cultures through travel: from theory to practice</t>
  </si>
  <si>
    <t>Prezentare lucrare: The cultural barometer of Blaj and its implications for tourism</t>
  </si>
  <si>
    <t>https://www.cultsense.com/news-events/conference-bridging-cultures-through-travel/</t>
  </si>
  <si>
    <t>14-15.06.2023</t>
  </si>
  <si>
    <t xml:space="preserve">RO </t>
  </si>
  <si>
    <t>23-24.05.23</t>
  </si>
  <si>
    <t>50 * 1.5</t>
  </si>
  <si>
    <t>Recenzor</t>
  </si>
  <si>
    <t>https://iecs.ro/conference2021/</t>
  </si>
  <si>
    <t>ATLAS Sibiu 2023</t>
  </si>
  <si>
    <t>sub 100 de participanți</t>
  </si>
  <si>
    <t>22 - 24.05.2023</t>
  </si>
  <si>
    <t>CultSense and ATLAS SIG CT - bridging Cultures Therough Travel: From Theory to Pratice</t>
  </si>
  <si>
    <t>Rotterdam, Olanda</t>
  </si>
  <si>
    <t>https://atlas-euro.org/event/cultsense-and-atlas-sig-ct-bridging-cultures-through-travel-from-theory-to-practice/</t>
  </si>
  <si>
    <t>Membru/Chair</t>
  </si>
  <si>
    <t>14 - 15.06.2023</t>
  </si>
  <si>
    <t>30th International Economic Conference – IECS 2023</t>
  </si>
  <si>
    <t>25 - 27 Mai 2023</t>
  </si>
  <si>
    <t>Globalization and Higher Education in Economics and Business Administration
(GEBA 2023)</t>
  </si>
  <si>
    <t>19 - 21 Octombrie 2023</t>
  </si>
  <si>
    <t>The 22nd International Conference on Informatics in Economy, IE 2023</t>
  </si>
  <si>
    <t>https://www.conferenceie.ase.ro/index.php/previous-conferences/ie-2023-the-22nd-international-conference-on-informatics-in-economy/</t>
  </si>
  <si>
    <t>25 - 26 Mai 2023</t>
  </si>
  <si>
    <t>Roundtable: ADDRESSING THE NEEDS OF UKRAINE – RECONSTRUCTION AND RECOVERY IN POST-WAR UKRAINE</t>
  </si>
  <si>
    <t>24 Mai 2023</t>
  </si>
  <si>
    <t>Serbu Razvan, Marza Bogdan, Bratu Renate</t>
  </si>
  <si>
    <t>GEBA2023</t>
  </si>
  <si>
    <t>https://www.feaa.uaic.ro/geba/2023/accepted.php</t>
  </si>
  <si>
    <t>19-21/10/2023</t>
  </si>
  <si>
    <t>30th Anniversary Edition of International Economic Conference of Sibiu (IECS 2023)</t>
  </si>
  <si>
    <t>25-27 May 2023</t>
  </si>
  <si>
    <t>42nd IBIMA Conference: 22-23 November 2023, Seville, Spain</t>
  </si>
  <si>
    <t>Străinătate</t>
  </si>
  <si>
    <t>https://ibima.org/conference/42nd-ibima-conference/#ffs-tabbed-13</t>
  </si>
  <si>
    <t>22-23 November 2023</t>
  </si>
  <si>
    <t>GLOBALIZATION, INTERCULTURAL DIALOG AND NATIONAL IDENTITY, 10TH EDITION</t>
  </si>
  <si>
    <t>România, Tg. Mureș</t>
  </si>
  <si>
    <t>http://asociatia-alpha.ro/?page=Conf</t>
  </si>
  <si>
    <t>prezentare lucrare</t>
  </si>
  <si>
    <t>20.05.2023-21.05.2023</t>
  </si>
  <si>
    <t>25.05.2023-27.05.2023</t>
  </si>
  <si>
    <t>Cristescu Marian Pompiliu, Nerișanu Raluca Andreea, Mara Dumitru Alexandru, Pătrașcu Antonia, Lia-Cornelia Culda</t>
  </si>
  <si>
    <t>(30*1,5)=45</t>
  </si>
  <si>
    <t>Cristescu Marian Pompiliu - ULB Sibiu, Mara Dumitru Alexandru - ULB Sibiu, Culda Lia-Cornelia - ULB Sibiu</t>
  </si>
  <si>
    <t>IACuDiT 2023 - 10th International Conference “Recent Advancements in Tourism Business, Technology and Social Sciences”</t>
  </si>
  <si>
    <t>Grecia</t>
  </si>
  <si>
    <t>https://iacudit.org/Conference2023/wp-content/uploads/2023/08/VIRTUAL.pdf</t>
  </si>
  <si>
    <t>https://iacudit.org/Conference2023/</t>
  </si>
  <si>
    <t>29-31 August 2023</t>
  </si>
  <si>
    <t>(30*2)=60</t>
  </si>
  <si>
    <t>Cristescu Marian Pompiliu - ULB Sibiu, Mara Dumitru Alexandru - ULB Sibiu, Nerisanu Raluca Andreea, Culda Lia-Cornelia - ULB Sibiu</t>
  </si>
  <si>
    <t>15-th International Conference ”ECONOMIES OF THE BALKAN
AND EASTERN EUROPEAN COUNTRIES”</t>
  </si>
  <si>
    <t>http://ebeec.ihu.gr/documents/oldConferences/conference_program_2023.pdf</t>
  </si>
  <si>
    <t>May 12-14, 2023</t>
  </si>
  <si>
    <t>GSMAC 2023 - ”Reimagining Capitalism in a Post-Globalization World”, 13th edition of Griffiths School of Management and IT Conference, June 9-10, 2023, Oradea, Romania</t>
  </si>
  <si>
    <t>https://gsmac.ro/wp-content/uploads/2023/06/3.-GSMAC-2023-PROGRAMME-TRACK-3.pdf</t>
  </si>
  <si>
    <t>https://confdesk.com/attend/GSMAC2023</t>
  </si>
  <si>
    <t>June 9-10, 2023</t>
  </si>
  <si>
    <t>Cristescu Marian Pompiliu - ULB Sibiu, Nerisanu Raluca Andreea, Culda Lia-Cornelia - ULB Sibiu</t>
  </si>
  <si>
    <t>The 16th International Conference on Applied Statistics ICAS 2023, November 17-18, 2023, Predeal, Romania</t>
  </si>
  <si>
    <t>https://simpstat.ase.ro/wp-content/uploads/2023/11/Conference-Program_ICAS2023.pdf</t>
  </si>
  <si>
    <t>https://simpstat.ase.ro/</t>
  </si>
  <si>
    <t>November 17-18, 2023</t>
  </si>
  <si>
    <t>Marian Pompiliu Cristescu - ULB Sibiu, Raluca Andreea Nerisanu, Dumitru Alexandru Mara - ULB Sibiu, Lia-Cornelia Culda - ULB Sibiu</t>
  </si>
  <si>
    <t>IE2023</t>
  </si>
  <si>
    <t>https://www.conferenceie.ase.ro/index.php/ie-2023-conference-papers/</t>
  </si>
  <si>
    <t>https://www.conferenceie.ase.ro/</t>
  </si>
  <si>
    <t>25 – 26 May, 2023</t>
  </si>
  <si>
    <t>International Scientific and Practical Conference "Management of Human Resources"</t>
  </si>
  <si>
    <t>Bulgaria</t>
  </si>
  <si>
    <t>https://conference.ue-varna.bg/hrm/program/</t>
  </si>
  <si>
    <t>https://ue-varna.bg/bg/news/mezhdunarodna-nauchno-prakticheska-konferentsia-upravlenie-na-choveshkite-resursi/2375</t>
  </si>
  <si>
    <t>October 06, 2023</t>
  </si>
  <si>
    <t>https://noapteacercetatorilor.ulbsibiu.ro/ro/</t>
  </si>
  <si>
    <t>Sep 29th, 2023</t>
  </si>
  <si>
    <t>MARINA Alexandra-Gabriela</t>
  </si>
  <si>
    <t>Peste 100</t>
  </si>
  <si>
    <t>peste 200</t>
  </si>
  <si>
    <t>Diversity challenges andStakeholders' engagement in Finance and FinAI</t>
  </si>
  <si>
    <t>https://fin-ai.eu/</t>
  </si>
  <si>
    <t xml:space="preserve">Camelia Oprean Stan </t>
  </si>
  <si>
    <t>International Scientific Conference CURRENT SOCIAL-ECONOMIC CHALLENGES OF DEVELOPMENT OF COUNTRIES IN CONTEMPORARY CONDITIONS – EKOM 2023</t>
  </si>
  <si>
    <t>http://ekonomski.pr.ac.rs/%D0%B5%D0%BA%D0%BE%D0%BC-2023-eng/#Organizing_Committee</t>
  </si>
  <si>
    <t>9-10.11.2023</t>
  </si>
  <si>
    <t>membru (chair)</t>
  </si>
  <si>
    <t>50x1.5x1.5</t>
  </si>
  <si>
    <t>prezentare de lucrare</t>
  </si>
  <si>
    <t>30x1.5</t>
  </si>
  <si>
    <t>Sitea Daria Maria</t>
  </si>
  <si>
    <t>30TH ANNIVERSARY EDITION OF INTERNATIONAL ECONOMIC CONFERENCE OF SIBIU (IECS 2023)
25 – 27 May 2023</t>
  </si>
  <si>
    <t>25 - 27 mai 2023</t>
  </si>
  <si>
    <r>
      <rPr>
        <rFont val="Arial Narrow"/>
        <color theme="1"/>
        <sz val="10.0"/>
      </rPr>
      <t xml:space="preserve">30TH ANNIVERSARY EDITION OF INTERNATIONAL ECONOMIC CONFERENCE OF SIBIU (IECS 2023)
25 – 27 May 2023 - Lucrare: </t>
    </r>
    <r>
      <rPr>
        <rFont val="Arial Narrow"/>
        <i/>
        <color theme="1"/>
        <sz val="10.0"/>
      </rPr>
      <t>The Evolution of Green Banking in the Last Five Years in Romania</t>
    </r>
  </si>
  <si>
    <t>29th International Economic Conference – IECS 2023</t>
  </si>
  <si>
    <t>https://iecs.ro/conference2023</t>
  </si>
  <si>
    <t>28 Octombrie 2022</t>
  </si>
  <si>
    <t>https://easychair.org/smart-program/IECS2023</t>
  </si>
  <si>
    <t>12th International Scientific Conference
"Employment, Education and
Entrepreneurship" - EEE2023</t>
  </si>
  <si>
    <t>https://eee-conference.com/scientific-organization-committee</t>
  </si>
  <si>
    <t>26-28 Octombrie 2023</t>
  </si>
  <si>
    <t>Tăvală Florina-Maria</t>
  </si>
  <si>
    <t>Noaptea Cercetatorilor 2023</t>
  </si>
  <si>
    <t>Organizator Noapta Cercetatorilor</t>
  </si>
  <si>
    <t>Membru comisie</t>
  </si>
  <si>
    <t>XXXIst Annual Conference Luxembourg</t>
  </si>
  <si>
    <t>Participant, prezentare</t>
  </si>
  <si>
    <t>Luxembourg</t>
  </si>
  <si>
    <t>https://www.lajuridica.es/taxation-religions-and-philosophical-and-nonconfessional-organisations-in-europe-fiscalite-religions-et-organisations-philosophiques-ou-non-confessionnelles-en-europe-9788413695082/</t>
  </si>
  <si>
    <t>29th International Economic Conference of Sibiu</t>
  </si>
  <si>
    <t>Sibiu</t>
  </si>
  <si>
    <t>https://easychair.org/smart-program/IECS2022/index.html</t>
  </si>
  <si>
    <t xml:space="preserve"> Noaptea Cercetătorilor 2021</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</si>
  <si>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</si>
  <si>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</si>
  <si>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</si>
  <si>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</si>
  <si>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</si>
  <si>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</si>
  <si>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</si>
  <si>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</si>
  <si>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</si>
  <si>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</si>
  <si>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</si>
  <si>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</si>
  <si>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</si>
  <si>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</si>
  <si>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</si>
  <si>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</si>
  <si>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</si>
  <si>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</si>
  <si>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</si>
  <si>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</si>
  <si>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</si>
  <si>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</si>
  <si>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</si>
  <si>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</si>
  <si>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</si>
  <si>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</si>
  <si>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</si>
  <si>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</si>
  <si>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</si>
  <si>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</si>
  <si>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</si>
  <si>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Project Number: 2022-1-PL01-KA220-HED-000086524, Title: RbtsInMath – ”Developing Mathematics Achievement through Using Robotics Applications in Flipped Learning”</t>
  </si>
  <si>
    <t>Proiecte ERASMUS+ linia KA2</t>
  </si>
  <si>
    <t>partener</t>
  </si>
  <si>
    <t>45.990 EURO</t>
  </si>
  <si>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</si>
  <si>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</si>
  <si>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</si>
  <si>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</si>
  <si>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</si>
  <si>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</si>
  <si>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</si>
  <si>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</si>
  <si>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</si>
  <si>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</si>
  <si>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</si>
  <si>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Licenta</t>
  </si>
  <si>
    <t>Da</t>
  </si>
  <si>
    <t>Business Administration</t>
  </si>
  <si>
    <t>Licență</t>
  </si>
  <si>
    <t>Nu</t>
  </si>
  <si>
    <t>Marketing</t>
  </si>
  <si>
    <t>ECTS</t>
  </si>
  <si>
    <t xml:space="preserve"> Mărginean Silvia și Budac Camelia</t>
  </si>
  <si>
    <t>Business Administration/ Double Degree cu University of Applied Sciences Wurzburg, Germania</t>
  </si>
  <si>
    <t>Master</t>
  </si>
  <si>
    <t>Business Management/ Double Degree cu University of Salerno, Italia și University of Applied Sciences Wurzburg, Germania</t>
  </si>
  <si>
    <t>Business Administration/ Double Degree cu THWS, Germania</t>
  </si>
  <si>
    <t>Business Management/ Double Degree cu THWS, Germania</t>
  </si>
  <si>
    <t>Business Management/ Double Degree cu UNISA, Italia</t>
  </si>
  <si>
    <t>LICENTA</t>
  </si>
  <si>
    <t>nu</t>
  </si>
  <si>
    <t>MANAGEMENT</t>
  </si>
  <si>
    <t>Masterat</t>
  </si>
  <si>
    <t>Responsabil</t>
  </si>
  <si>
    <t>B2 - Administrarea afacerilor in turism si servicii</t>
  </si>
  <si>
    <t>B4 - Strategii si politici de management si marketing ale firmei</t>
  </si>
  <si>
    <t>Director</t>
  </si>
  <si>
    <t>Managementul afacerilor (în limba engleză)</t>
  </si>
  <si>
    <t>Informatică Economică în limba engleză (Business Informatics)</t>
  </si>
  <si>
    <t>master</t>
  </si>
  <si>
    <t>B08-Expertiza contabila si audit</t>
  </si>
  <si>
    <t>doctorat</t>
  </si>
  <si>
    <t>responsabil din partea ULBS</t>
  </si>
  <si>
    <t>Cibernetică și Statistică Economică</t>
  </si>
  <si>
    <t>Management</t>
  </si>
  <si>
    <t>Economie</t>
  </si>
  <si>
    <t>Finanțe</t>
  </si>
  <si>
    <t>licenta</t>
  </si>
  <si>
    <t>Finante si Banci</t>
  </si>
  <si>
    <t>Business Informatics</t>
  </si>
  <si>
    <t>masterat</t>
  </si>
  <si>
    <t>B6 - Finanțe</t>
  </si>
  <si>
    <t>Contabilitate si informatica de gestiune</t>
  </si>
  <si>
    <t>Business Management/ Double Degree cu University of Salerno, Italia</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</si>
  <si>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</si>
  <si>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</si>
  <si>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</si>
  <si>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</si>
  <si>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</si>
  <si>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</si>
  <si>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</si>
  <si>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</si>
  <si>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</si>
  <si>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</si>
  <si>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</si>
  <si>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</si>
  <si>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</si>
  <si>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</si>
  <si>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</si>
  <si>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</si>
  <si>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</si>
  <si>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</si>
  <si>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</si>
  <si>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</si>
  <si>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</si>
  <si>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</si>
  <si>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</si>
  <si>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</si>
  <si>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</si>
  <si>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</si>
  <si>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</si>
  <si>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</si>
  <si>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t>Comisia de experți permanenți de specialitate a ARACIS - C7. ȘTIINȚE ECONOMICE II</t>
  </si>
  <si>
    <t>https://www.aracis.ro/comisii-de-experti-permanenti/</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</si>
  <si>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</si>
  <si>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</si>
  <si>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</si>
  <si>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</si>
  <si>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</si>
  <si>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</si>
  <si>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</si>
  <si>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</si>
  <si>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</si>
  <si>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UNIVERSITARIA</t>
  </si>
  <si>
    <t>Responsabil studii doctorale</t>
  </si>
  <si>
    <t>FORTHEM</t>
  </si>
  <si>
    <t>Reprezentatnt ULBS in Internal Advisory Council (IAC) https://www.forthem-alliance.eu/alliance</t>
  </si>
  <si>
    <t>AFER - Departamentul Dezvoltare curriculară şi asigurarea calităţii în procesul didactic şi de cercetare ştiinţifică</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</si>
  <si>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</si>
  <si>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</si>
  <si>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</si>
  <si>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</si>
  <si>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</si>
  <si>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8*28</t>
  </si>
  <si>
    <t xml:space="preserve">Frăticiu Lucia </t>
  </si>
  <si>
    <t>10 ore - norma de baza lector 2022 - 2023</t>
  </si>
  <si>
    <t>8,125*28 sapt = 228</t>
  </si>
  <si>
    <t xml:space="preserve">Nicula Virgil </t>
  </si>
  <si>
    <t>7*28</t>
  </si>
  <si>
    <t>FSEC5</t>
  </si>
  <si>
    <t>FSEC6</t>
  </si>
  <si>
    <t>12*28</t>
  </si>
  <si>
    <t>POPȘA ROXANA</t>
  </si>
  <si>
    <t>10* 28</t>
  </si>
  <si>
    <t xml:space="preserve">Tanasescu Cristina </t>
  </si>
  <si>
    <t>11*28</t>
  </si>
  <si>
    <t>TODERICIU RAMONA</t>
  </si>
  <si>
    <t>Predare norma de bază</t>
  </si>
  <si>
    <t>12,5</t>
  </si>
  <si>
    <t>Comaniciu Carmrn</t>
  </si>
  <si>
    <t>8,50*28</t>
  </si>
  <si>
    <t>8*28=224</t>
  </si>
  <si>
    <t>Gemele Ioana</t>
  </si>
  <si>
    <t>Marina Alexandra-Gabriela</t>
  </si>
  <si>
    <t>8x28</t>
  </si>
  <si>
    <t>10,81*28</t>
  </si>
  <si>
    <t>VASIU DIANA ELENA</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</si>
  <si>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</si>
  <si>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</si>
  <si>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</si>
  <si>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8*2*28</t>
  </si>
  <si>
    <t>Negru IoANA</t>
  </si>
  <si>
    <t>8,125*2*28 sapt = 455</t>
  </si>
  <si>
    <t>8*2*8</t>
  </si>
  <si>
    <t>7*2*28</t>
  </si>
  <si>
    <t>12*2*28</t>
  </si>
  <si>
    <t>10 ore *2*28 de săptămâni.</t>
  </si>
  <si>
    <t>Serba Radu</t>
  </si>
  <si>
    <t>11*28*2</t>
  </si>
  <si>
    <t>8.5*2*28</t>
  </si>
  <si>
    <t>2 x 28</t>
  </si>
  <si>
    <t>Pregătire activități norma de bază</t>
  </si>
  <si>
    <t xml:space="preserve">Bratu Renate </t>
  </si>
  <si>
    <t>2*28</t>
  </si>
  <si>
    <t>8,5*2*28</t>
  </si>
  <si>
    <t>8*2*28=448</t>
  </si>
  <si>
    <t xml:space="preserve">10 ore conv * 2 * 28 </t>
  </si>
  <si>
    <t>8x2x28</t>
  </si>
  <si>
    <t>Petrascu Daniela</t>
  </si>
  <si>
    <t>10,81*2*28</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</si>
  <si>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</si>
  <si>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</si>
  <si>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</si>
  <si>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</si>
  <si>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</si>
  <si>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</si>
  <si>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și  pentru examenele de admitere se ia în calcul numărul de candidați care au susținut efectiv examenul, și nu acela al candidaților care s-au înscris la examen					</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</si>
  <si>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</si>
  <si>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</si>
  <si>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</si>
  <si>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</si>
  <si>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</si>
  <si>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Evaluări de parcurs, Economie europeană, I ECTS</t>
  </si>
  <si>
    <t>Titular</t>
  </si>
  <si>
    <t>Examene de semestru, Economie europeană, I ECTS</t>
  </si>
  <si>
    <t>Restanțe și reexaminări, Economie europeană, I ECTS</t>
  </si>
  <si>
    <t>Evaluări de parcurs, Intercultural Managerial Communication, I MBM</t>
  </si>
  <si>
    <t>Examene de semestru, Intercultural Managerial Communication, I MBM</t>
  </si>
  <si>
    <t>Restanțe și reexaminări, Intercultural Managerial Communication, I MBM</t>
  </si>
  <si>
    <t>Asistent al titularului</t>
  </si>
  <si>
    <t>Evaluări de parcurs, Tranzacții comerciale, III ECTS + III MN</t>
  </si>
  <si>
    <t>Examene de semestru, Tranzacții comerciale, III ECTS + III MN</t>
  </si>
  <si>
    <t>Restanțe și reexaminări, Tranzacții comerciale, III ECTS + III MN</t>
  </si>
  <si>
    <t>Examene de finalizare a studiilor, Licență, III BA</t>
  </si>
  <si>
    <t>Examene de finalizare a studiilor, Master, II MBM</t>
  </si>
  <si>
    <t>Examene de finalizare a studiilor feb,Licență, III BA, ECTS, MK</t>
  </si>
  <si>
    <t>Examene de finalizare a studiilor feb, Master, II MBM, B2, B4</t>
  </si>
  <si>
    <t>Evaluare finală, curs Economia comerțului, an II ECTS</t>
  </si>
  <si>
    <t>Evaluare pe parcurs, curs Economia comerțului, an II ECTS</t>
  </si>
  <si>
    <t>Restanță, curs Economia comerțului, an II ECTS</t>
  </si>
  <si>
    <t>Reexaminări, curs Economia comerțului, an II ECTS</t>
  </si>
  <si>
    <t>Evaluare finală, curs Tehnici comerciale, an III ECTS</t>
  </si>
  <si>
    <t>Evaluare pe parcurs, Tehnici comerciale, an III ECTS</t>
  </si>
  <si>
    <t>Restanță, curs Tehnici comerciale, an III ECTS</t>
  </si>
  <si>
    <t>Reexaminări, curs Tehnici comerciale, an III ECTS</t>
  </si>
  <si>
    <t>Evaluare finală, seminar Gestiunea forței de vânzare în turism, an 2 Master B2</t>
  </si>
  <si>
    <t>Evaluare pe parcurs, curs  Gestiunea forței de vânzare în turism, an 2 Master B2</t>
  </si>
  <si>
    <t>Restanță &amp; REEX, curs  Gestiunea forței de vânzare în turism, an 2 Master B2</t>
  </si>
  <si>
    <t>2.66 + 1.06</t>
  </si>
  <si>
    <t>Admitere Școala doctorală, domeniul Economie - 2</t>
  </si>
  <si>
    <t xml:space="preserve">Finalizare studii licență, sesiunea iulie 2023 - ects </t>
  </si>
  <si>
    <t>Finalizare studii master, sesiunea iulie 2023 - b2</t>
  </si>
  <si>
    <t>Membru în comisia de corectare licență 2023</t>
  </si>
  <si>
    <t>Evaluare pe parcurs Brand Strategies curs</t>
  </si>
  <si>
    <t>30/3</t>
  </si>
  <si>
    <t>Evaluare pe parcurs Brand Strategies seminar</t>
  </si>
  <si>
    <t>Examen de semestru Brand Strategies</t>
  </si>
  <si>
    <t>Restanțe Brand Strategies</t>
  </si>
  <si>
    <t>0,25*30/3</t>
  </si>
  <si>
    <t>Reexaminări Brand Strategies</t>
  </si>
  <si>
    <t>0,1*30/3</t>
  </si>
  <si>
    <t>Evaluare pe parcurs Marketing</t>
  </si>
  <si>
    <t>58/3</t>
  </si>
  <si>
    <t>Evaluare pe parcurs Marketing online</t>
  </si>
  <si>
    <t>Examen de semestru Marketing</t>
  </si>
  <si>
    <t>Examen de semestru Marketing online</t>
  </si>
  <si>
    <t>Restanțe Marketing</t>
  </si>
  <si>
    <t>0,25*58/3</t>
  </si>
  <si>
    <t>Restanțe Marketing online</t>
  </si>
  <si>
    <t>Reexaminări Marketing</t>
  </si>
  <si>
    <t>0,1*58/3</t>
  </si>
  <si>
    <t>Reexaminări Marketing online</t>
  </si>
  <si>
    <t>Examen de licență</t>
  </si>
  <si>
    <t>36/3*2</t>
  </si>
  <si>
    <t>titular</t>
  </si>
  <si>
    <t>31/3*2</t>
  </si>
  <si>
    <t>Examen de disertație</t>
  </si>
  <si>
    <t>23/3*3</t>
  </si>
  <si>
    <t>Evaluare pe parcurs-Comp.cons. 2 MK</t>
  </si>
  <si>
    <t>31/3</t>
  </si>
  <si>
    <t>Evaluare pe parcurs-Comp.cons. 3ECTS</t>
  </si>
  <si>
    <t>63/3</t>
  </si>
  <si>
    <t>Examen de semestru-Comportam cons. 2MK</t>
  </si>
  <si>
    <t>Examen de semestru-Comp.cons. 3ECTS</t>
  </si>
  <si>
    <t>Examen de semestru-Mk.agroalim. 3MK</t>
  </si>
  <si>
    <t>Examen de semestru-Mk. 1ECTS</t>
  </si>
  <si>
    <t>75/3</t>
  </si>
  <si>
    <t>Restanță-Comportam cons. 2MK</t>
  </si>
  <si>
    <t>31*0,25/3</t>
  </si>
  <si>
    <t>Restanță-Comportam cons. 3ECTS</t>
  </si>
  <si>
    <t>63*0,25/3</t>
  </si>
  <si>
    <t>Restanță-Mk.agroalim. 3MK</t>
  </si>
  <si>
    <t>Restanță-Mk. 1ECTS</t>
  </si>
  <si>
    <t>75*0,25/3</t>
  </si>
  <si>
    <t>Reexamin-Comportam cons. 2MK</t>
  </si>
  <si>
    <t>31*0,10/3</t>
  </si>
  <si>
    <t>Reexamin-Comportam cons. 3ECTS</t>
  </si>
  <si>
    <t>63*0,10/3</t>
  </si>
  <si>
    <t>Reexamin-Mk.agroalim. 3MK</t>
  </si>
  <si>
    <t>Reexamin-Mk. 1ECTS</t>
  </si>
  <si>
    <t>75*0,10/3</t>
  </si>
  <si>
    <t>Membru Comisie pentru susținerea lucrărilor de licență iulie 2023 (MM-comisia1, 43 absolvenți)</t>
  </si>
  <si>
    <t>numită în comisia de examen</t>
  </si>
  <si>
    <t>evaluare finală disciplina Management I ECTS(75 studenți)</t>
  </si>
  <si>
    <t>titular disciplină</t>
  </si>
  <si>
    <t>examen de restanță disciplina Management  I ECTS (19 studenți)</t>
  </si>
  <si>
    <t>reexaminare disciplina Management  I ECTS(7 studenți)</t>
  </si>
  <si>
    <t>evaluare de parcurs la curs disciplina Management I ECTS(75 studenți)</t>
  </si>
  <si>
    <t>evaluare finală disciplina Managementul calității II MM (57 studenți)</t>
  </si>
  <si>
    <t>examen de restanță disciplina Managementul calității  II MM (14 studenți)</t>
  </si>
  <si>
    <t>reexaminare disciplina Managementul calității  II MM(6 studenți)</t>
  </si>
  <si>
    <t>evaluare de parcurs la curs disciplina Managementul calității II MM(57 studenți)</t>
  </si>
  <si>
    <t>evaluare finală disciplina Management III RU (62 studenți)</t>
  </si>
  <si>
    <t>examen de restanță disciplina Management III RU (16 studenți)</t>
  </si>
  <si>
    <t>evaluare de parcurs la curs disciplina Management  III RU (62 studenți)</t>
  </si>
  <si>
    <t>reexaminare disciplina Management III RU(6 studenți)</t>
  </si>
  <si>
    <t>evaluare finală disciplina Management operațional III MM (57 studenți)</t>
  </si>
  <si>
    <t>titular activitate seminarizare</t>
  </si>
  <si>
    <t>examen de restanță disciplina Management operațional  III MM (14 studenți)</t>
  </si>
  <si>
    <t>evaluare de parcurs seminar disciplina Management operațional III MM(57 studenți)</t>
  </si>
  <si>
    <t>reexaminare disciplina Management operațional  III MM(6 studenți)</t>
  </si>
  <si>
    <t>evaluare finală disciplina Management comparat II MM (57 studenți)</t>
  </si>
  <si>
    <t>examen de restanță disciplina Management comparat II MM (14 studenți)</t>
  </si>
  <si>
    <t>reexaminare disciplina Management comparat II MM(6 studenți)</t>
  </si>
  <si>
    <t>evaluare de parcurs seminar disciplina Management comparat II MM(57 studenți)</t>
  </si>
  <si>
    <t>evaluare finală disciplina Managementul competențelor II B4(41 masteranzi)</t>
  </si>
  <si>
    <t>examen de restanță disciplina Managementul competențelor II B4 (11 masteranzi)</t>
  </si>
  <si>
    <t>reexaminare disciplina Managementul competențelor II B4(4 masteranzi)</t>
  </si>
  <si>
    <t>evaluare de parcurs curs disciplina Managementul competențelor II B4(41 masteranzi)</t>
  </si>
  <si>
    <t>evaluare de parcurs seminar disciplina Managementul competențelor II B4(41 masteranzi)</t>
  </si>
  <si>
    <t>evaluare finală disciplina Asigurări și reasigurări II FB(46 studenți)</t>
  </si>
  <si>
    <t>asistent al titularului</t>
  </si>
  <si>
    <t>examen de restanță disciplina Asigurări și reasigurări II FB(12 studenți)</t>
  </si>
  <si>
    <t>evaluare finală disciplina Information systems and application in business administration III BA(27 studenți)</t>
  </si>
  <si>
    <t>examen de restanță disciplina Information systems and application in business administration III BA(7 studenți)</t>
  </si>
  <si>
    <t>evaluare finală disciplina Management public III MM(57 studenți)</t>
  </si>
  <si>
    <t>evaluare finală disciplina Technology and operations management II C1(30 masteranzi)</t>
  </si>
  <si>
    <t>examen de restanță  disciplina Technology and operations management II C1(8 masteranzi)</t>
  </si>
  <si>
    <t>Examen de semestru</t>
  </si>
  <si>
    <t>Titular - B2B marketing - MK 3</t>
  </si>
  <si>
    <t>Titular - international marketing - BA 2</t>
  </si>
  <si>
    <t>Titular - marketing international - MK 2</t>
  </si>
  <si>
    <t>Titular  - marketing - BA 1</t>
  </si>
  <si>
    <t>Examen de licență - iulie 2023</t>
  </si>
  <si>
    <t>Membru comisie licență management</t>
  </si>
  <si>
    <t xml:space="preserve">Ilie Livia </t>
  </si>
  <si>
    <t>Evaluări de parcurs, Burse de mărfuri și valori, II ECTS</t>
  </si>
  <si>
    <t>Examene de semestru, Burse de mărfuri și valori, II ECTS</t>
  </si>
  <si>
    <t>Restanțe și reexaminări, Burse de mărfuri și valori, II ECTS</t>
  </si>
  <si>
    <t>Evaluări de parcurs, Financial Markets, III BA</t>
  </si>
  <si>
    <t>Examene de semestru, Financial Markets, III BA</t>
  </si>
  <si>
    <t>Restanțe și reexaminări, Financial Markets, III BA</t>
  </si>
  <si>
    <t>Evaluări de parcurs, Investments and Corporate Finance, III BA</t>
  </si>
  <si>
    <t>Examene de semestru, Investments and Corporate Finance, III BA</t>
  </si>
  <si>
    <t>Restanțe și reexaminări, Investments and Corporate Finance, III BA</t>
  </si>
  <si>
    <t>Evaluări de parcurs, Pieţe de capital, II FB</t>
  </si>
  <si>
    <t>Examene de semestru, Pieţe de capital, II FB</t>
  </si>
  <si>
    <t>Restanțe și reexaminări, Pieţe de capital, II FB</t>
  </si>
  <si>
    <t>Examene de finalizare a studiilor, Licență, III ECTS</t>
  </si>
  <si>
    <t>Presedinte comisie</t>
  </si>
  <si>
    <t>Examen</t>
  </si>
  <si>
    <t>management an1 -87*2,fb an1-77,fb an 3-52. TOTAL-303</t>
  </si>
  <si>
    <t>evaluare curs MG I (Antreprenoriat)</t>
  </si>
  <si>
    <t>evaluare curs MG I (Economie Europeană)</t>
  </si>
  <si>
    <t>evaluare curs FB I (Economie Europeana)</t>
  </si>
  <si>
    <t>evaluare seminar FBI I (Economie Europeana)</t>
  </si>
  <si>
    <t>evaluare curs FB III (Investiții)</t>
  </si>
  <si>
    <t>restante MG I (Antreprenoriat)</t>
  </si>
  <si>
    <t>(25%*87)</t>
  </si>
  <si>
    <t>restante MG I (Economie Europeană)</t>
  </si>
  <si>
    <t>restante  FB I (Economie Europeana)</t>
  </si>
  <si>
    <t>(25%*77)</t>
  </si>
  <si>
    <t>restante FB III (Investiții)</t>
  </si>
  <si>
    <t>(25%*52)</t>
  </si>
  <si>
    <t>reexaminare MG I (Antreprenoriat)</t>
  </si>
  <si>
    <t>(10%*87)</t>
  </si>
  <si>
    <t>reexaminare MG I (Economie Europeană)</t>
  </si>
  <si>
    <t>reexaminare  FB I (Economie Europeana)</t>
  </si>
  <si>
    <t>(10%*77)</t>
  </si>
  <si>
    <t>reexaminare FB III (Investiții)</t>
  </si>
  <si>
    <t>(10%*52)</t>
  </si>
  <si>
    <t>nr studenti 32</t>
  </si>
  <si>
    <t>Examen de semestru Competitive Strategies II C1/ Curs NB</t>
  </si>
  <si>
    <t>Examen de semestru Competitive Strategies II C1/ Seminar NB</t>
  </si>
  <si>
    <t>Examen de semestru Economie Europeana I Mk/ Curs NB</t>
  </si>
  <si>
    <t>Examen de semestru Microeconomie I ECTS/ Curs NB</t>
  </si>
  <si>
    <t>Evaluare pe parcurs Competitive Strategies II C1/ Curs NB - 20% din nota finală</t>
  </si>
  <si>
    <t>Evaluare pe parcurs Competitive Strategies II C1/ Seminar NB - 30% din nota finală</t>
  </si>
  <si>
    <t>Evaluare pe parcurs Economie Europeana I Mk/ Curs NB - 10% din nota finală</t>
  </si>
  <si>
    <t>Evaluare pe parcurs  Microeconomie I ECTS/ Curs NB - 10% din nota finală</t>
  </si>
  <si>
    <t>Restanțe</t>
  </si>
  <si>
    <t>0,25*(30 +30+58+75)/3=0,25*193/3</t>
  </si>
  <si>
    <t>Reexaminări</t>
  </si>
  <si>
    <t>(0,1*193)/3</t>
  </si>
  <si>
    <t>(18+24)/3*2</t>
  </si>
  <si>
    <t>Evaluare pe parcurs MC IIBA 30</t>
  </si>
  <si>
    <t>Evaluare finala MC IIBA 30</t>
  </si>
  <si>
    <t>Restanta MC IIBA 8</t>
  </si>
  <si>
    <t>Reex MC IIBA 3</t>
  </si>
  <si>
    <t>Evaluare pe parcurs ISABA IIIBA 27</t>
  </si>
  <si>
    <t>Evaluare finala  ISABA IIIBA 27</t>
  </si>
  <si>
    <t>Restanta  ISABA IIIBA 8</t>
  </si>
  <si>
    <t>Reex ISABA IIIBA 3</t>
  </si>
  <si>
    <t>Evaluare pe parcurs MO IIIMN 29</t>
  </si>
  <si>
    <t>Evaluare finala  MO IIIMN 29</t>
  </si>
  <si>
    <t>Restanta MO IIIMN 8</t>
  </si>
  <si>
    <t>Reex MO IIIMN 3</t>
  </si>
  <si>
    <t>Evaluare pe parcurs MCM IIIMN 29</t>
  </si>
  <si>
    <t>Evaluare finala  MCM IIIMN 29</t>
  </si>
  <si>
    <t>Restanta MCM IIIMN 8</t>
  </si>
  <si>
    <t>Reex MCM IIIMN 3</t>
  </si>
  <si>
    <t>Evaluare pe parcurs MC IIMN 28</t>
  </si>
  <si>
    <t>Evaluare finala  MC IIMN 28</t>
  </si>
  <si>
    <t>Restanta MC IIIMN 7</t>
  </si>
  <si>
    <t>Reex MC IIMN 3</t>
  </si>
  <si>
    <t>Evaluare pe parcurs MCCMM IB4 46</t>
  </si>
  <si>
    <t>Evaluare finala MCCMM IB4 46</t>
  </si>
  <si>
    <t>Restanta MCCMM IB4 12</t>
  </si>
  <si>
    <t>Reex MCCMM IB4 5</t>
  </si>
  <si>
    <t>Evaluare pe parcurs TOM IIC1 32</t>
  </si>
  <si>
    <t>Evaluare finala TOM IIC1 32</t>
  </si>
  <si>
    <t>Restanta TOM IIC1 8</t>
  </si>
  <si>
    <t>Reex TOM IIC1 3</t>
  </si>
  <si>
    <t>Evaluare pe parcurs M IFB 77</t>
  </si>
  <si>
    <t>Restanta M IFB 19</t>
  </si>
  <si>
    <t>Reex M IFB 8</t>
  </si>
  <si>
    <t>Evaluare pe parcurs M II CIG 70</t>
  </si>
  <si>
    <t>Evaluare finala  IM II CIG 70</t>
  </si>
  <si>
    <t>Restanta  IM II CIG 17</t>
  </si>
  <si>
    <t>Reex ISABA IIIBA 7</t>
  </si>
  <si>
    <t>Evaluare pe parcurs MCom IIMN 28</t>
  </si>
  <si>
    <t>Evaluare finala MCom IIMN 28</t>
  </si>
  <si>
    <t>RestantaMCom IIMN 7</t>
  </si>
  <si>
    <t>Comisie subiecte licenta iulie2023 MN 86</t>
  </si>
  <si>
    <t>Comisie licenta iulie2023 MN2 43</t>
  </si>
  <si>
    <t>Comisie subiecte licenta feb2023 MN 30</t>
  </si>
  <si>
    <t>Comisie licenta feb2023 MN2 27</t>
  </si>
  <si>
    <t>Examinare Intermediara, tema seminar de cercetare C1/MBM</t>
  </si>
  <si>
    <t>32/3=10</t>
  </si>
  <si>
    <t>Recenzie 10% articol, tema intermediara CIG 1</t>
  </si>
  <si>
    <t>75/3=25</t>
  </si>
  <si>
    <t>Examinare interemdiara seminar cercetare B2</t>
  </si>
  <si>
    <t>30/3=10</t>
  </si>
  <si>
    <t>Examinare interemdiara seminar cercetare B4</t>
  </si>
  <si>
    <t>41/3=14</t>
  </si>
  <si>
    <t>Examinare interemdiara seminar cercetare B6</t>
  </si>
  <si>
    <t>22/3=7</t>
  </si>
  <si>
    <t>Examinare interemdiara seminar cercetare B8</t>
  </si>
  <si>
    <t>37/3=12</t>
  </si>
  <si>
    <t>Examinare scrisa C1/MBM</t>
  </si>
  <si>
    <t>Examinare scrisa B2</t>
  </si>
  <si>
    <t>Examinare scrisa B4</t>
  </si>
  <si>
    <t>Examinare scrisa B6</t>
  </si>
  <si>
    <t>Examinare scrisa B8</t>
  </si>
  <si>
    <t>Comisie disertatie B4</t>
  </si>
  <si>
    <t>23*3/3</t>
  </si>
  <si>
    <t>Examen Restanta CIG i</t>
  </si>
  <si>
    <t>25% din 75=18,75/3=6</t>
  </si>
  <si>
    <t>Examen restantaseminar de cerc. Masteranzi</t>
  </si>
  <si>
    <t>25%  din 162=40,5/3=14</t>
  </si>
  <si>
    <t>Reexaminare studenti masteranzi iulie 2023</t>
  </si>
  <si>
    <t>10% din 237-23,7/3=8</t>
  </si>
  <si>
    <t>Examen supraveghere licenta iulie 2023</t>
  </si>
  <si>
    <t>NICULA VIRGIL</t>
  </si>
  <si>
    <t xml:space="preserve">examen licenta </t>
  </si>
  <si>
    <t xml:space="preserve">31: 3 x2 </t>
  </si>
  <si>
    <t>examen diisertatie</t>
  </si>
  <si>
    <t xml:space="preserve">15:3 x3 </t>
  </si>
  <si>
    <t>Examen de semestru - Tehnologie hoteliera si de restaurant, III ECTS</t>
  </si>
  <si>
    <t>63 studenti/3</t>
  </si>
  <si>
    <t>Examen de semestru - Tehnica negocierilor, II ECTS</t>
  </si>
  <si>
    <t>52 studenti/3</t>
  </si>
  <si>
    <t>Restante - Tehnologie hoteliera si de restaurant, III ECTS</t>
  </si>
  <si>
    <t>25%*(63 studenti/3)</t>
  </si>
  <si>
    <t>Restante- Tehnica negocierilor, II ECTS</t>
  </si>
  <si>
    <t>25%*(52 studenti/3)</t>
  </si>
  <si>
    <t>Reexaminări - Tehnologie hoteliera si de restaurant, III ECTS</t>
  </si>
  <si>
    <t>10%*(63 studenti/3)</t>
  </si>
  <si>
    <t>Reexaminări - Tehnica negocierilor, II ECTS</t>
  </si>
  <si>
    <t>10%*(52 studenti/3)</t>
  </si>
  <si>
    <t>Examen de semestru - Tehnica operatunilor de turism , III ECTS</t>
  </si>
  <si>
    <t xml:space="preserve">Restante - Tehnica operatunilor de turism , III ECTS </t>
  </si>
  <si>
    <t>Examen de semestru - Economia turismului sem I, II ECTS</t>
  </si>
  <si>
    <t>Restante- Economia turismului II ECTS</t>
  </si>
  <si>
    <t>Management - I BA (50 studenti) - examen semestru</t>
  </si>
  <si>
    <t>50 / 3</t>
  </si>
  <si>
    <t>Management - I BA (50 studenti) - evaluare periodica</t>
  </si>
  <si>
    <t>Management - I BA (50 studenti) -restanta</t>
  </si>
  <si>
    <t>25/100 * 50/3</t>
  </si>
  <si>
    <t>Management - I BA (50 studenti) -reexaminare</t>
  </si>
  <si>
    <t>10/100 * 50/3</t>
  </si>
  <si>
    <t>Management strategic - III MG (57 studenti) - examen semestru</t>
  </si>
  <si>
    <t>57 / 3</t>
  </si>
  <si>
    <t>Management strategic - III MG (57 studenti) - evaluare periodica</t>
  </si>
  <si>
    <t>Management strategic - III MG (57 studenti) -restanta</t>
  </si>
  <si>
    <t>25/100 * 57/3</t>
  </si>
  <si>
    <t>Management strategic- III MG (57 studenti) -reexaminare</t>
  </si>
  <si>
    <t>10/100 * 57/3</t>
  </si>
  <si>
    <t>Strategic Management  - III BA (27 studenti) - examen semestru</t>
  </si>
  <si>
    <t>27 / 3</t>
  </si>
  <si>
    <t>Strategic Management  - III BA (27 studenti) - evaluare periodica</t>
  </si>
  <si>
    <t>Strategic Management  - III BA (27 studenti) -restanta</t>
  </si>
  <si>
    <t>25/100 * 27/3</t>
  </si>
  <si>
    <t>Strategic Management strategic- III BA (27 studenti) -reexaminare</t>
  </si>
  <si>
    <t>10/100 * 27/3</t>
  </si>
  <si>
    <t>Admitere doctorat (10 candidati)</t>
  </si>
  <si>
    <t>10 / 3 * 3</t>
  </si>
  <si>
    <t>Examen disertatie - C1 (19 studenti)</t>
  </si>
  <si>
    <t>19 / 3 * 3</t>
  </si>
  <si>
    <t>Examene de semestru</t>
  </si>
  <si>
    <t>Evaluare periodică seminar</t>
  </si>
  <si>
    <t>Asistare titulari (al doilea examinator)</t>
  </si>
  <si>
    <t>Fara a fi titular ar disciplinei</t>
  </si>
  <si>
    <t>examen de semestru Marketing 1 FB</t>
  </si>
  <si>
    <t>77/3</t>
  </si>
  <si>
    <t>restanțe Marketing 1 FB</t>
  </si>
  <si>
    <t>77*0,25/3</t>
  </si>
  <si>
    <t>reexaminări Marketing 1 FB</t>
  </si>
  <si>
    <t>77*0,10/3</t>
  </si>
  <si>
    <t xml:space="preserve">examen de semestru Marketing 2 CIG </t>
  </si>
  <si>
    <t>70/3</t>
  </si>
  <si>
    <t>restanțe Marketing 2 CIG</t>
  </si>
  <si>
    <t>70*0,25/3</t>
  </si>
  <si>
    <t>reexaminări Marketing 2 CIG</t>
  </si>
  <si>
    <t>70*0,10/3</t>
  </si>
  <si>
    <t xml:space="preserve">evaluare pe parcurs Marketing în CTS 3 ECTS </t>
  </si>
  <si>
    <t>examen de semestru Marketing în CTS 3 ECTS</t>
  </si>
  <si>
    <t>restanțe Marketing în CTS 3 ECTS</t>
  </si>
  <si>
    <t>reexaminări Marketing în CTS 3 ECTS</t>
  </si>
  <si>
    <t xml:space="preserve">evaluare pe parcurs Marketingul responsabilitatii sociale 3 MK </t>
  </si>
  <si>
    <t>examen de semestru Marketingul responsabilitatii sociale 3 MK</t>
  </si>
  <si>
    <t>3142/3</t>
  </si>
  <si>
    <t>restanțe Marketingul responsabilitatii sociale 3 MK</t>
  </si>
  <si>
    <t>reexaminări Marketingul responsabilitatii sociale 3 MK</t>
  </si>
  <si>
    <t xml:space="preserve">evaluare pe parcurs Marketingul serviciilor 2 MK </t>
  </si>
  <si>
    <t>examen de semestru Marketingul serviciilor 2 MK</t>
  </si>
  <si>
    <t>restanțe Marketingul serviciilor 2 MK</t>
  </si>
  <si>
    <t>reexaminări Marketingul serviciilor 2 MK</t>
  </si>
  <si>
    <t>asistență examen de semestru Marketing 1 MK (58 de studenți)</t>
  </si>
  <si>
    <t>titular seminar</t>
  </si>
  <si>
    <t>asistență restanță Marketing 1 MK</t>
  </si>
  <si>
    <t>58*0,25/3</t>
  </si>
  <si>
    <t>asistență examen de semestru Marketing online 1 MK (58 de studenți)</t>
  </si>
  <si>
    <t>58/3*0,5</t>
  </si>
  <si>
    <t>asistență restanță Marketing online 1 MK</t>
  </si>
  <si>
    <t>asistență</t>
  </si>
  <si>
    <t>58*0,25/3*0,5</t>
  </si>
  <si>
    <t xml:space="preserve">asistență examen de semestru Economia comerțului 2 ECTS </t>
  </si>
  <si>
    <t>52/3*0,5</t>
  </si>
  <si>
    <t>asistență restanță Economia comerțului 2 ECTS</t>
  </si>
  <si>
    <t>52*0,25/3*0,5</t>
  </si>
  <si>
    <t>asistență reexaminare Economia comerțului 2 ECTS</t>
  </si>
  <si>
    <t>52*0,10/3*0,5</t>
  </si>
  <si>
    <t xml:space="preserve">asistență examen de semestru Tehnici comerciale 3 ECTS </t>
  </si>
  <si>
    <t>63/3*0,5</t>
  </si>
  <si>
    <t>asistență restanță Tehnici comerciale 3 ECTS</t>
  </si>
  <si>
    <t>63*0,25/3*0,5</t>
  </si>
  <si>
    <t>asistență reexaminare Tehnici comerciale 3 ECTS</t>
  </si>
  <si>
    <t>63*0,10/3*0,5</t>
  </si>
  <si>
    <t>Examen finalizare studii de licență - susținere licențe - iulie 2023 (ECTS, comisia 1)</t>
  </si>
  <si>
    <t>secretar (asistență)</t>
  </si>
  <si>
    <t>32/3*2</t>
  </si>
  <si>
    <t>Examen finalizare studii de masterat - susținere disertații - iulie 2023 (B4, comisia 1)</t>
  </si>
  <si>
    <t>Examen partial la seminarul de Microeconomie - 1 ECTS gr1 - 25 studenti</t>
  </si>
  <si>
    <t>Titular de seminar</t>
  </si>
  <si>
    <t>25/3</t>
  </si>
  <si>
    <t>Examen partial la seminarul de Microeconomie - 1 ECTS gr2 - 25 studenti</t>
  </si>
  <si>
    <t>Examen partial la seminarul de Microeconomie - 1 ECTS gr3 - 25 studenti</t>
  </si>
  <si>
    <t>Examen partial la seminarul de Tranzactii Comerciale - 3 ECTS gr1 - 33 studenti</t>
  </si>
  <si>
    <t>33/3</t>
  </si>
  <si>
    <t>Examen partial la seminarul de Tranzactii Comerciale - 3 ECTS gr2 - 30 studenti</t>
  </si>
  <si>
    <t>Examen de semestru la Economie Mondiala - 3 ECTS - 63 studenti</t>
  </si>
  <si>
    <t>Titular de curs</t>
  </si>
  <si>
    <t>Examen de semestru la International Business - 3 BA - 27 studenti</t>
  </si>
  <si>
    <t>27/3</t>
  </si>
  <si>
    <t>Examen de semestru la Strategii de penetrare a pietelor externe - 2 B4 - 41 studenti</t>
  </si>
  <si>
    <t>41/3</t>
  </si>
  <si>
    <t>Restanta la Economie Mondiala - 3 ECTS - 63 studenti</t>
  </si>
  <si>
    <t>Restanta la International Business - 3 BA - 27 studenti</t>
  </si>
  <si>
    <t>27*0,25/3</t>
  </si>
  <si>
    <t>Restanta la Strategii de penetrare a pietelor externe - 2 B4 - 41 studenti</t>
  </si>
  <si>
    <t>41*0,25/3</t>
  </si>
  <si>
    <t>Reexaminare la Economie Mondiala - 3 ECTS - 63 studenti</t>
  </si>
  <si>
    <t>63*0,1/3</t>
  </si>
  <si>
    <t>Reexaminare la International Business - 3 BA  - 27 studenti</t>
  </si>
  <si>
    <t>27*0,1/3</t>
  </si>
  <si>
    <t>Reexaminare la Strategii de penetrare a pietelor externe - 2 B4 - 41 studenti</t>
  </si>
  <si>
    <t>41*0,1/3</t>
  </si>
  <si>
    <t xml:space="preserve">Examen de semestru la Microeconomie - 1 ECTS - 75 studenti </t>
  </si>
  <si>
    <t>Examen de semestru la Tranzactii comerciale - 3 ECTS - 63 studenti</t>
  </si>
  <si>
    <t xml:space="preserve">Restanta la Microeconomie - 1 ECTS - 75 studenti </t>
  </si>
  <si>
    <t>Restanta la Tranzactii comerciale - 3 ECTS  - 63 studenti</t>
  </si>
  <si>
    <t>Reexaminare la Microeconomie - 1 ECTS  - 75 studenti</t>
  </si>
  <si>
    <t>75*0,1/3</t>
  </si>
  <si>
    <t>Reexaminare la Tranzactii comerciale - 3 ECTS - 63 studenti</t>
  </si>
  <si>
    <t>Membru comisie nr 3 licenta ECTS - 31 absolventi, iulie 2023</t>
  </si>
  <si>
    <t>Secretar comisie nr. 2 disertatie B4 - 23 absolventi, iulie 2023</t>
  </si>
  <si>
    <t>Secretar</t>
  </si>
  <si>
    <t>examen: Ects 1, 75 studenti/ Ects 2, 52 studenti/Mn 1, 84 studenti/Mk 1, 48 studenti, Ba 2, 38 studenti/ Mk 3, 31 studenti/B2 1, 26 studenti.</t>
  </si>
  <si>
    <t>restante/</t>
  </si>
  <si>
    <t>354 * 0.25 / 3</t>
  </si>
  <si>
    <t>re-examinari</t>
  </si>
  <si>
    <t>354 * 0.10 / 3</t>
  </si>
  <si>
    <t>comisii licenta ECTS, MN (31 studenți, 27 studenti)</t>
  </si>
  <si>
    <t>secretar</t>
  </si>
  <si>
    <t>58/3*2</t>
  </si>
  <si>
    <t>comisii Disertatie B4 (23 studenți)</t>
  </si>
  <si>
    <t>Evaluare examen Antreprenoriat ECTS 1 -75 studenti</t>
  </si>
  <si>
    <t>Restanta Antreprenoriat ECTS 1 - 75 studenti</t>
  </si>
  <si>
    <t>75/3*0.25</t>
  </si>
  <si>
    <t>Evaluare examen Comert electronic ECTS 3 - 63 studenti</t>
  </si>
  <si>
    <t>Restanta Comert electronic ECTS 3 - 63 studenti</t>
  </si>
  <si>
    <t>63/3*0.25</t>
  </si>
  <si>
    <t>Evaluare examen Inovatie si trenduri in turism B2 II - 31 studenti</t>
  </si>
  <si>
    <t>Restanta Inovatie si trenduri in turism B2 II - 31 studenti</t>
  </si>
  <si>
    <t>31/3*0.25</t>
  </si>
  <si>
    <t>Evaluare examen Entreprenreuship BA 1 - 50 studenti</t>
  </si>
  <si>
    <t>50/3</t>
  </si>
  <si>
    <t>Restanta Entreprenreuship BA 1 - 50 studenti</t>
  </si>
  <si>
    <t>50/3*0.25</t>
  </si>
  <si>
    <t>Evaluare examen Ecommerce BA 3 - 27 studenti</t>
  </si>
  <si>
    <t>Restanta Ecommerce BA 3 - 27 studenti</t>
  </si>
  <si>
    <t>27/3*0.25</t>
  </si>
  <si>
    <t>Evaluare proiect seminar Marketing turistic MK 2 - 31 stuednti</t>
  </si>
  <si>
    <t>Asistent</t>
  </si>
  <si>
    <t>Evaluare proiect seminar Marketingul evenimentelor B2 I - 26 studenti</t>
  </si>
  <si>
    <t>26/3</t>
  </si>
  <si>
    <t>Comisie sustinere licenta specializarea Marketing - 36 studenti</t>
  </si>
  <si>
    <t>36/3x2</t>
  </si>
  <si>
    <t>Examen de semestru - Administrarea afacerilor în industria ospitalității</t>
  </si>
  <si>
    <t>32 studenti/3</t>
  </si>
  <si>
    <t>Examen de semestru - Management în comerț, turism și servicii, II ECTS</t>
  </si>
  <si>
    <t xml:space="preserve"> titular</t>
  </si>
  <si>
    <t>Examen de semestru - Antreprenoriat în turismul rural, I B2</t>
  </si>
  <si>
    <t>26 studenti/3</t>
  </si>
  <si>
    <t>Restante - Administrarea afacerilor în industria ospitalității</t>
  </si>
  <si>
    <t>25%*(32 studenti/3)</t>
  </si>
  <si>
    <t>Restante - Management în comerț, turism și servicii, II ECTS</t>
  </si>
  <si>
    <t>Restante - Antreprenoriat în turismul rural, I B2</t>
  </si>
  <si>
    <t>25%*(26 studenti/3)</t>
  </si>
  <si>
    <t>Reexaminări - Administrarea afacerilor în industria ospitalității</t>
  </si>
  <si>
    <t>10%*(32 studenti/3)</t>
  </si>
  <si>
    <t>Reexaminări - Management în comerț, turism și servicii, II ECTS</t>
  </si>
  <si>
    <t>Reexaminări - Antreprenoriat în turismul rural, I B2</t>
  </si>
  <si>
    <t>10%*(26 studenti/3)</t>
  </si>
  <si>
    <t>Examen de finalizare a studiilor - Licența MN, februarie 2023</t>
  </si>
  <si>
    <t>secretar comisie</t>
  </si>
  <si>
    <t>2*(27 studenti/3)</t>
  </si>
  <si>
    <t>Examen de finalizare a studiilor - Licența MN, iulie, 2023</t>
  </si>
  <si>
    <t>2*(43 studenti/3)</t>
  </si>
  <si>
    <t>Examen de finalizare a studiilor - Disertatie, B2, iulie 2023</t>
  </si>
  <si>
    <t xml:space="preserve">membru comisie </t>
  </si>
  <si>
    <t>3*(16 studenti/3)</t>
  </si>
  <si>
    <t>examen - Human Resorce Management (3BA)</t>
  </si>
  <si>
    <t>restanță - Human Resorce Management</t>
  </si>
  <si>
    <t>reexaminare- Human Resorce Management</t>
  </si>
  <si>
    <t>examen (2MN) - Managementul Investitiilor</t>
  </si>
  <si>
    <t>restanță- Managementul Investitiilor</t>
  </si>
  <si>
    <t>reexaminare- Managementul Investitiilor</t>
  </si>
  <si>
    <t>evaluare intermediară -Ethics and Academic Integrity (2C1)</t>
  </si>
  <si>
    <t>examen- Ethics and Academic Integrity</t>
  </si>
  <si>
    <t>restanță- Ethics and Academic Integrity</t>
  </si>
  <si>
    <t>reexaminare- Ethics and Academic Integrity</t>
  </si>
  <si>
    <t>evaluare intermediară- Etică și Integritate Academică (2B2, 2B4, 2B6, 2B8)</t>
  </si>
  <si>
    <t>examen- Etică și Integritate Academică</t>
  </si>
  <si>
    <t>restanță- Etică și Integritate Academică</t>
  </si>
  <si>
    <t>reexaminare- Etică și Integritate Academică</t>
  </si>
  <si>
    <t>parțial- Strategy and Strategic management (2C1)</t>
  </si>
  <si>
    <t>examen- Resurse umane și comportament organizațional (1B4)</t>
  </si>
  <si>
    <t xml:space="preserve">restanță -Resurse umane și comportament organizațional </t>
  </si>
  <si>
    <t xml:space="preserve">reexaminare -Resurse umane și comportament organizațional </t>
  </si>
  <si>
    <t>examen -  Strategy and Strategic management (2C1)</t>
  </si>
  <si>
    <t>restanță - Strategy and Strategic management (2C1)</t>
  </si>
  <si>
    <t>reexaminare - Strategy and Strategic management (2C1)</t>
  </si>
  <si>
    <t>examen -  Management (1BA)</t>
  </si>
  <si>
    <t>restanță - Management (1BA)</t>
  </si>
  <si>
    <t>reexaminare - Management (1BA)</t>
  </si>
  <si>
    <t>examen licență sesiunea iulie</t>
  </si>
  <si>
    <t>examen disertație sesiunea iulie</t>
  </si>
  <si>
    <t>Evaluări de parcurs, Managementul investițiilor, II MN</t>
  </si>
  <si>
    <t>Examene de semestru, Managementul investițiilor, II MN</t>
  </si>
  <si>
    <t>Restanțe și reexaminări, Managementul investițiilor, II MN</t>
  </si>
  <si>
    <t>Evaluări de parcurs, Proiecte economice, III MN</t>
  </si>
  <si>
    <t>Examene de semestru, Proiecte economice, III MN</t>
  </si>
  <si>
    <t>Restanțe și reexaminări, Proiecte economice, III MN</t>
  </si>
  <si>
    <t>Evaluări de parcurs, Macroeconomie, I ECTS</t>
  </si>
  <si>
    <t>Examene de semestru, Macroeconomie, I ECTS</t>
  </si>
  <si>
    <t>Restanțe și reexaminări, Macroeconomie, I ECTS</t>
  </si>
  <si>
    <t>Evaluări de parcurs, Metode cantitative în management, III MN</t>
  </si>
  <si>
    <t>Examene de semestru, Metode cantitative în management, III MN</t>
  </si>
  <si>
    <t>Restanțe și reexaminări, Metode cantitative în management, III MN</t>
  </si>
  <si>
    <t>Evaluări de parcurs, Macroeconomie, I FB</t>
  </si>
  <si>
    <t>Examene de semestru, Macroeconomie, I FB</t>
  </si>
  <si>
    <t>Restanțe și reexaminări, Macroeconomie, I FB</t>
  </si>
  <si>
    <t>Secretar comisie</t>
  </si>
  <si>
    <t>Examene de finalizare a studiilor, Master, II B2</t>
  </si>
  <si>
    <t>Evaluări de parcurs</t>
  </si>
  <si>
    <t>[BA3 (27)+MN1 (87)+B42(41)]/3=51,67</t>
  </si>
  <si>
    <t>Restanțe și reexaminări</t>
  </si>
  <si>
    <t>155*0,35/3</t>
  </si>
  <si>
    <t>Examen de admitere doctorat</t>
  </si>
  <si>
    <t>6/3*3</t>
  </si>
  <si>
    <t>Examen de licență susținere</t>
  </si>
  <si>
    <t xml:space="preserve">comisie dizertatie: 23 absolventi </t>
  </si>
  <si>
    <t>membru comisie</t>
  </si>
  <si>
    <t>comisie admitere doctorat: 6 candidati</t>
  </si>
  <si>
    <t xml:space="preserve">Evaluări de parcurs Microeconomie 1 BA : 50 studenti </t>
  </si>
  <si>
    <t xml:space="preserve">examen de semestru 1 BA : 50 studenti </t>
  </si>
  <si>
    <t>restanțe 1 BA 50 studenti</t>
  </si>
  <si>
    <t>reexaminări 1 BA 50 studenti</t>
  </si>
  <si>
    <t xml:space="preserve">Evaluări de parcurs Macroeconomie 1 BA 50 studenti </t>
  </si>
  <si>
    <t xml:space="preserve">examen de semestru 1 BA 50 studenti </t>
  </si>
  <si>
    <t xml:space="preserve">Evaluări de parcurs Microeconomie 1 CIG: 75 studenti </t>
  </si>
  <si>
    <t xml:space="preserve">examen de semestru 1 CIG: 75 studenti </t>
  </si>
  <si>
    <t>restanțe 1 CIG 75 studenti</t>
  </si>
  <si>
    <t>reexaminări 1 CIG 75 studenti</t>
  </si>
  <si>
    <t xml:space="preserve">Evaluări de parcurs Macroeconomie 1 CIG 75 studenti </t>
  </si>
  <si>
    <t xml:space="preserve">examen de semestru 1 CIG 75 studenti </t>
  </si>
  <si>
    <t>Evaluare pe parcurs - Comunicare si PR 2 ECTS</t>
  </si>
  <si>
    <t>52 / 3</t>
  </si>
  <si>
    <t>Evaluare pe parcurs - Microeconomie 1 MN</t>
  </si>
  <si>
    <t>87 / 3</t>
  </si>
  <si>
    <t>Evaluare pe parcurs - Antreprenoriat 1 MN</t>
  </si>
  <si>
    <t>Evaluare pe parcurs - Comunicare de afaceri 1 MN</t>
  </si>
  <si>
    <t>Examen de semestru - Microeconomie 1 MN</t>
  </si>
  <si>
    <t>Examen de semestru - Antreprenoriat 1 MN</t>
  </si>
  <si>
    <t>Examen de semestru - Comunicare de afaceri 1 MN</t>
  </si>
  <si>
    <t>Restanta - Microeconomie 1 MN</t>
  </si>
  <si>
    <t>87 x 0,25 / 3</t>
  </si>
  <si>
    <t>Examene de finalizare a studiilor-LICENTA</t>
  </si>
  <si>
    <t>43 / 3 x 2</t>
  </si>
  <si>
    <t>Examene de finalizare a studiilor-DISERTATIE</t>
  </si>
  <si>
    <t>16 / 3 x 3</t>
  </si>
  <si>
    <t>Examen licenta</t>
  </si>
  <si>
    <t>Examen semestru ECTS II</t>
  </si>
  <si>
    <t>Examen semestru ECTS I</t>
  </si>
  <si>
    <t>Examen semestru MK II</t>
  </si>
  <si>
    <t>Examen semestru AP</t>
  </si>
  <si>
    <t>Examen master B4</t>
  </si>
  <si>
    <t>Examen master B2</t>
  </si>
  <si>
    <t>MN PUBLIC</t>
  </si>
  <si>
    <t>evaluare pe parcursul semestrului curs</t>
  </si>
  <si>
    <t>TITULAR - 2 mm</t>
  </si>
  <si>
    <t>evaluare la final de semestrului curs</t>
  </si>
  <si>
    <t>TITULAR</t>
  </si>
  <si>
    <t>examen restanțe și reexaminări</t>
  </si>
  <si>
    <t>25%*57</t>
  </si>
  <si>
    <t>MN SCHIMBĂRII</t>
  </si>
  <si>
    <t>TITULAR II B4</t>
  </si>
  <si>
    <t>41</t>
  </si>
  <si>
    <t>13.67</t>
  </si>
  <si>
    <t>evaluare pe parcursul semestrului seminar</t>
  </si>
  <si>
    <t>25%*41</t>
  </si>
  <si>
    <t xml:space="preserve">MN IMM </t>
  </si>
  <si>
    <t>MEMBRU COMISIA DE LICENȚĂ</t>
  </si>
  <si>
    <t>examen + restanță + re-examinare</t>
  </si>
  <si>
    <t>titular - an 2 Marketing, 38 studenți</t>
  </si>
  <si>
    <t>(31 / 3) x (1+0,25+0,10)</t>
  </si>
  <si>
    <t>evaluare pe parcurs + examen + restanță + re-examinare</t>
  </si>
  <si>
    <t>titular - an 2 ECTS, 65 studenți</t>
  </si>
  <si>
    <t>(52 / 3) x (1+1+0,25+0,10)</t>
  </si>
  <si>
    <t>titular - an 3 Management 66 studenți</t>
  </si>
  <si>
    <t>(57 / 3) x (1+1+0,25+0,10)</t>
  </si>
  <si>
    <t>titular - an 1 MBM 36 studenți</t>
  </si>
  <si>
    <t>(32 / 3) x (1+1+0,25+0,10)</t>
  </si>
  <si>
    <t>III BA</t>
  </si>
  <si>
    <t>(27 / 3) X (1+1+0.25+0.1)</t>
  </si>
  <si>
    <t>II B2</t>
  </si>
  <si>
    <t>Comisie licență ECTS - IULIE 2023</t>
  </si>
  <si>
    <t>31 / 3 x 2</t>
  </si>
  <si>
    <t>Examen de semestru - III BA - Data Analysis using SPSS</t>
  </si>
  <si>
    <t>Evaluare de parcurs - CURS - III BA - Data Analysis using SPSS</t>
  </si>
  <si>
    <t>Evaluare de parcurs - SEMINAR - III BA - Data Analysis using SPSS</t>
  </si>
  <si>
    <t>Examen de semestru - II B4 - Managementul marketingului în firma modernă</t>
  </si>
  <si>
    <t>Evaluare de parcurs - SEMINAR - II B4 - Managementul marketingului în firma modernă</t>
  </si>
  <si>
    <t>Examen de semestru - III BA - Marketing research</t>
  </si>
  <si>
    <t>Evaluare de parcurs - CURS - III BA - Marketing research</t>
  </si>
  <si>
    <t>Restanță - III BA - Data analysis using SPSS</t>
  </si>
  <si>
    <t>Restanță - II B4 - Managementul marketingului în firma modernă</t>
  </si>
  <si>
    <t>Restanță - III BA - Marketing research</t>
  </si>
  <si>
    <t>Reexaminare - III BA - Data analysis using SPSS</t>
  </si>
  <si>
    <t>Reexaminare - II B4 - Managementul marketingului în firma modernă</t>
  </si>
  <si>
    <t>Reexaminare - III BA - Marketing research</t>
  </si>
  <si>
    <t>I MBM - MK MG - 32 stud</t>
  </si>
  <si>
    <t>32 / 3 + 32 / 3 + (0.25 x 32 / 3) + (0.1 x 32 / 3)</t>
  </si>
  <si>
    <t>Examen licență 2023 (membru comisie BA)</t>
  </si>
  <si>
    <t>18 / 3 * 2</t>
  </si>
  <si>
    <t>Examen scris - disciplina Marketing direct-  Marketing, anul II</t>
  </si>
  <si>
    <t xml:space="preserve"> Evaluare de parcus (curs) - disciplina Marketing direct-  Marketing, anul II</t>
  </si>
  <si>
    <t xml:space="preserve"> Evaluare de parcus (seminar) - disciplina Marketing direct-  Marketing, anulII</t>
  </si>
  <si>
    <t>Examen scris restanta - disciplina Marketing direct-  Marketing, anul II</t>
  </si>
  <si>
    <t>Examen scris reexaminari - disciplina Marketing direct-  Marketing, anul II</t>
  </si>
  <si>
    <t>Examen scris - disciplina Simulari de marketing-  Marketing, anul III</t>
  </si>
  <si>
    <t xml:space="preserve"> Evaluare de parcus(curs) - disciplina Simulari de marketing direct-  Marketing, anulIII </t>
  </si>
  <si>
    <t>Examen scris restanta - disciplina Simulari de marketing -  Marketing, anul III</t>
  </si>
  <si>
    <t>Examen scris reexaminari - disciplina Simulari de marketing -  Marketing, anul III</t>
  </si>
  <si>
    <t>Examen scris - disciplina Promotional Techniques-  BA, anul III</t>
  </si>
  <si>
    <t xml:space="preserve"> Evaluare de parcus(curs)- disciplina Promotional Techniques-  BA, anul III</t>
  </si>
  <si>
    <t>Examen scris restanta - disciplina Promotional Techniques-  BA, anul III</t>
  </si>
  <si>
    <t>Examen scris reexaminari - disciplina Promotional Techniques-  BA, anul III</t>
  </si>
  <si>
    <t>Examen scris - disciplina Marketing Research -  BA, anul III</t>
  </si>
  <si>
    <t xml:space="preserve"> Evaluare de parcus(seminar)- disciplina Marketing Research -  BA, anul III</t>
  </si>
  <si>
    <t>Examen scris restanta - disciplina Marketing Research -  BA, anul III</t>
  </si>
  <si>
    <t>Examen scris reexaminari - disciplina Marketing Research -  BA, anul III</t>
  </si>
  <si>
    <t>Examen scris - disciplina Online Marketing -  BA, anul II</t>
  </si>
  <si>
    <t xml:space="preserve"> Evaluare de parcus(seminar)- disciplina Online Marketing -  BA, anul II</t>
  </si>
  <si>
    <t>Examen scris restanta - disciplina Online Marketing -  BA, anul II</t>
  </si>
  <si>
    <t>Examen scris reexaminari - disciplina Online Marketing -  BA, anul II</t>
  </si>
  <si>
    <t>Comisie Licenta Business Administration - Iulie 2023 (18 studenți)</t>
  </si>
  <si>
    <t>Comisie Disertatie - Master in Business Management   - Iulie 2023 (19 studenți)</t>
  </si>
  <si>
    <t>Comisie Licenta - ECTS, MK, BA - Februarie 2023 (14 studenți)</t>
  </si>
  <si>
    <t>Comisie Disertatie - MBM, B2, B4 - Februarie 2023 (10 studenți)</t>
  </si>
  <si>
    <t>Comisie Licenta Marketing - Iulie 2023 (36 studenți)</t>
  </si>
  <si>
    <t>24,00</t>
  </si>
  <si>
    <t>Examen - Macroeconomie I FB</t>
  </si>
  <si>
    <t>25,67</t>
  </si>
  <si>
    <t>Examen - Macroeconomie I Mk</t>
  </si>
  <si>
    <t>19,33</t>
  </si>
  <si>
    <t>Examen - Microeconomie I FB</t>
  </si>
  <si>
    <t>Examen - Microeconomie I Mk</t>
  </si>
  <si>
    <t>Evaluare pe parcurs CURS - Macroeconomie I FB</t>
  </si>
  <si>
    <t>Evaluare pe parcurs CURS - Macroeconomie I Mk</t>
  </si>
  <si>
    <t>Evaluare pe parcurs CURS - Microeconomie I FB</t>
  </si>
  <si>
    <t>Evaluare pe parcurs CURS - Microeconomie I Mk</t>
  </si>
  <si>
    <t>Restante - Macroeconomie I FB</t>
  </si>
  <si>
    <t>6,42</t>
  </si>
  <si>
    <t>Restante - Macroeconomie I Mk</t>
  </si>
  <si>
    <t>4,83</t>
  </si>
  <si>
    <t>Restante - Microeconomie I FB</t>
  </si>
  <si>
    <t>Restante - Microeconomie I Mk</t>
  </si>
  <si>
    <t>Reexaminari - Macroeconomie I FB</t>
  </si>
  <si>
    <t>2,57</t>
  </si>
  <si>
    <t>Reexaminari - Macroeconomie I Mk</t>
  </si>
  <si>
    <t>1,93</t>
  </si>
  <si>
    <t>Reexaminari - Microeconomie I FB</t>
  </si>
  <si>
    <t>Reexaminari - Microeconomie I Mk</t>
  </si>
  <si>
    <t>Evaluare pe parcurs- Contabilitate financiară 2 sem. I 2021-2022, CIG anul 2</t>
  </si>
  <si>
    <t xml:space="preserve">70 studenți :3 =23,33 </t>
  </si>
  <si>
    <t>Evaluare pe parcurs- Contabilitate financiară 1 sem. II 2021-2022, CIG anul 1</t>
  </si>
  <si>
    <t>71 studenți :3 =23,66</t>
  </si>
  <si>
    <t>Evaluare pe parcurs-Analiza economico-financiară sem. I 2021-2022</t>
  </si>
  <si>
    <t>66 studenți :3= 22</t>
  </si>
  <si>
    <t xml:space="preserve">Evaluare pe parcurs-Expertiză și diagnostic financiar sem.i 2021-2022, master B8 </t>
  </si>
  <si>
    <t>47 studenți:3 =15,66</t>
  </si>
  <si>
    <t>Examen- Contabilitate financiară 1 sem. II 2021-2022, CIG anul 1</t>
  </si>
  <si>
    <t>71 studenți :3 =23,66 x 2=47,32</t>
  </si>
  <si>
    <t>Examen-Analiza economico-financiară sem. I 2021-2022</t>
  </si>
  <si>
    <t>66 studenți :3= 22 x 2=44</t>
  </si>
  <si>
    <t>Examen- Contabilitate financiară 2 sem. I 2021-2022, CIG anul 2</t>
  </si>
  <si>
    <t>70 studenți :3 =23,33 x2=46,66</t>
  </si>
  <si>
    <t>Examen Expertiză și diagnostic financiar sem.i 2021-2022 , master B8</t>
  </si>
  <si>
    <t>Restanțe- Contabilitate financiară 1 sem. II 2021-2022, CIG anul 1</t>
  </si>
  <si>
    <t>71 studenți x 25%=17,75</t>
  </si>
  <si>
    <t>Restanțe-Analiza economico-financiară sem. I 2021-2022</t>
  </si>
  <si>
    <t>66 studenți x 25%-16,5</t>
  </si>
  <si>
    <t>Restanțe- Contabilitate financiară 2 sem. I 2021-2022, CIG anul 2</t>
  </si>
  <si>
    <t>70 studenți x 25%=17,5</t>
  </si>
  <si>
    <t>Restanțe Expertiză și diagnostic financiar sem.i 2021-2022 , master B8</t>
  </si>
  <si>
    <t>47 studenți x 10%= 4,7</t>
  </si>
  <si>
    <t>Reexaminări- Contabilitate financiară 1 sem. II 2021-2022, CIG anul 1</t>
  </si>
  <si>
    <t>71 studenți x 10%=7,1</t>
  </si>
  <si>
    <t>Reexaminări-Analiza economico-financiară sem. I 2021-2022</t>
  </si>
  <si>
    <t>66 studenți x 10%=6,6</t>
  </si>
  <si>
    <t>Reexaminări- Contabilitate financiară 2 sem. I 2021-2022, CIG anul 2</t>
  </si>
  <si>
    <t>70 studenți x 10%=7</t>
  </si>
  <si>
    <t>Reexaminări- Expertiză și diagnostic financiar sem.i 2021-2022 , master B</t>
  </si>
  <si>
    <t>47 studenți x 10%=4,7</t>
  </si>
  <si>
    <t xml:space="preserve">Examen disertație master B8-comisia 2 </t>
  </si>
  <si>
    <t>19 studenți :3 =6,33 x3=</t>
  </si>
  <si>
    <t>289 / 3</t>
  </si>
  <si>
    <t>289 * 25% / 3</t>
  </si>
  <si>
    <t>289 * 10% / 3</t>
  </si>
  <si>
    <t>Evaluare periodică</t>
  </si>
  <si>
    <t xml:space="preserve">Examene de finalizare a studiilor </t>
  </si>
  <si>
    <t>33 / 3 *2</t>
  </si>
  <si>
    <t>Examen CIG II</t>
  </si>
  <si>
    <t>Restantă CIG II</t>
  </si>
  <si>
    <t>Reexaminare CIG II</t>
  </si>
  <si>
    <t>FSCE2</t>
  </si>
  <si>
    <t>Examen MN II</t>
  </si>
  <si>
    <t>Restanță MN II</t>
  </si>
  <si>
    <t>Reexaminare MN II</t>
  </si>
  <si>
    <t>Examen FB II</t>
  </si>
  <si>
    <t>Restanță FB II</t>
  </si>
  <si>
    <t>Reexaminare FB II</t>
  </si>
  <si>
    <t>Examen B6 II</t>
  </si>
  <si>
    <t>Restanță B6 II</t>
  </si>
  <si>
    <t>Reexaminare B6 II</t>
  </si>
  <si>
    <t>Examen Licență (FB)</t>
  </si>
  <si>
    <t>Examen disertație (B6)</t>
  </si>
  <si>
    <t>Exame Licență (B8,CIG, FB) - februarie 2023</t>
  </si>
  <si>
    <t>Examen - Finanțe (II Marketing - licență)</t>
  </si>
  <si>
    <t>titular - curs</t>
  </si>
  <si>
    <t>31 studenti/3</t>
  </si>
  <si>
    <t>Examen - Finanțe (I Contabilitate și Informatică de Gestiune - licență)</t>
  </si>
  <si>
    <t>75 studenti/3</t>
  </si>
  <si>
    <t>Examen - Monedă și credit (II Finanțe și Bănci - licență)</t>
  </si>
  <si>
    <t>46 studenti/3</t>
  </si>
  <si>
    <t>Examen - Money and Banking (II Business Administration - licență)</t>
  </si>
  <si>
    <t>30 studenti/3</t>
  </si>
  <si>
    <t>Examen - Finanțe Comportamentale (II Finanțe - master)</t>
  </si>
  <si>
    <t>22 studenti/3</t>
  </si>
  <si>
    <t>Comisie licenta feb</t>
  </si>
  <si>
    <t>26 stud/3*2</t>
  </si>
  <si>
    <t xml:space="preserve">Comisie disertatie iulie </t>
  </si>
  <si>
    <t>16/3*3</t>
  </si>
  <si>
    <t xml:space="preserve">Comisie licenta iulie </t>
  </si>
  <si>
    <t>30 studenti/3*2</t>
  </si>
  <si>
    <t>Evaluare pe parcurs, semestru, restanțe, reexaminări (Ii BA - Taxation - 30 studenți)</t>
  </si>
  <si>
    <t>Evaluare pe parcurs, semestru, restanțe, reexaminări (I FB - Contabilitate financiară - 77 studenți)</t>
  </si>
  <si>
    <t>Evaluare pe parcurs, semestru, restanțe, reexaminări (I B6 - Achiziții publice - 28 studenți)</t>
  </si>
  <si>
    <t>Evaluare pe parcurs, semestru, restanțe, reexaminări (I B8 - Achiziții publice - 39 studenți)</t>
  </si>
  <si>
    <t xml:space="preserve">Evaluare pe parcurs, semestru, restanțe, reexaminări (III FB - Fiscalitate - 52 studenți) </t>
  </si>
  <si>
    <t>Examen de licență, iulie 2023 (comisie FB 30 studenți)</t>
  </si>
  <si>
    <t>Evaluare admitere master iulie 2023 (corectura examen grilă)</t>
  </si>
  <si>
    <t>Examen de semestru - Contabilitate aprofundată III CIG</t>
  </si>
  <si>
    <t>66 stud / 3</t>
  </si>
  <si>
    <t>Evaluări de parcurs - Contabilitate aprofundată III CIG</t>
  </si>
  <si>
    <t>Restanțe - Contabilitate aprofundată III CIG</t>
  </si>
  <si>
    <t>(66 stud * 25%) / 3</t>
  </si>
  <si>
    <t>Reexaminări - Contabilitate aprofundată III CIG</t>
  </si>
  <si>
    <t>(66 stud * 10%) / 3</t>
  </si>
  <si>
    <t>Examen de semestru - Fiscalitate II CIG</t>
  </si>
  <si>
    <t>70 stud / 3</t>
  </si>
  <si>
    <t>Evaluări de parcurs - Fiscalitate II CIG</t>
  </si>
  <si>
    <t>Restanțe - Fiscalitate II CIG</t>
  </si>
  <si>
    <t>(70 stud * 25%) / 3</t>
  </si>
  <si>
    <t>Reexaminări - Fiscalitate II CIG</t>
  </si>
  <si>
    <t>(70 stud * 10%) / 3</t>
  </si>
  <si>
    <t>Examen de semestru - Fiscalitate III FB</t>
  </si>
  <si>
    <t>52 stud / 3</t>
  </si>
  <si>
    <t>Evaluări de parcurs - Fiscalitate III FB</t>
  </si>
  <si>
    <t>Restanțe - Fiscalitate III FB</t>
  </si>
  <si>
    <t>(52 stud * 25%) / 3</t>
  </si>
  <si>
    <t>Reexaminări - Fiscalitate III FB</t>
  </si>
  <si>
    <t>(52 stud * 10%) / 3</t>
  </si>
  <si>
    <t>Examen de semestru - Management fiscal II B8</t>
  </si>
  <si>
    <t>37 stud / 3</t>
  </si>
  <si>
    <t>Evaluări de parcurs - Management fiscal II B8</t>
  </si>
  <si>
    <t>Restanțe - Management fiscal II B8</t>
  </si>
  <si>
    <t>(37 stud * 25%) / 3</t>
  </si>
  <si>
    <t>Reexaminări - Management fiscal II B8</t>
  </si>
  <si>
    <t>(37 stud * 10%) / 3</t>
  </si>
  <si>
    <t>Examen de semestru - Management fiscal II B6</t>
  </si>
  <si>
    <t>22 stud / 3</t>
  </si>
  <si>
    <t>Evaluări de parcurs - Management fiscal II B6</t>
  </si>
  <si>
    <t>Restanțe - Management fiscal II B6</t>
  </si>
  <si>
    <t>(22 stud * 25%) / 3</t>
  </si>
  <si>
    <t>Reexaminări - Management fiscal II B6</t>
  </si>
  <si>
    <t>(22 stud * 10%) / 3</t>
  </si>
  <si>
    <t>Examen licență iulie 2023</t>
  </si>
  <si>
    <t>președinte</t>
  </si>
  <si>
    <t>( 33 stud / 3) * 2</t>
  </si>
  <si>
    <t>Examen disertație iulie 2023</t>
  </si>
  <si>
    <t>(27 stud / 3) * 3</t>
  </si>
  <si>
    <t>admitere la doctorat</t>
  </si>
  <si>
    <t>(7/3)*3=7</t>
  </si>
  <si>
    <t>examen de semestru INFORMATICĂ - CIG anul I</t>
  </si>
  <si>
    <t>evaluare de parcurs la curs INFORMATICĂ - CIG anul I</t>
  </si>
  <si>
    <t>restanță INFORMATICĂ - CIG anul I</t>
  </si>
  <si>
    <t>(75 * (25/100))/3=6,25</t>
  </si>
  <si>
    <t>reexaminare INFORMATICĂ - CIG anul I</t>
  </si>
  <si>
    <t>(75 * (10/100))/3=2,5</t>
  </si>
  <si>
    <t>examen de semestru SIAD - CIG anul II</t>
  </si>
  <si>
    <t>70/3=23,33</t>
  </si>
  <si>
    <t>evaluare de parcurs la curs SIAD - CIG anul II</t>
  </si>
  <si>
    <t>restanță SIAD - CIG anul II</t>
  </si>
  <si>
    <t>(70 * (25/100))/3=5,83</t>
  </si>
  <si>
    <t>reexaminare SIAD - CIG anul II</t>
  </si>
  <si>
    <t>(70 * (10/100))/3=2,33</t>
  </si>
  <si>
    <t>examen de semestru TEHNOLOGII WEB - CIG anul II</t>
  </si>
  <si>
    <t>evaluare de parcurs la curs TEHNOLOGII WEB - CIG anul II</t>
  </si>
  <si>
    <t>restanță TEHNOLOGII WEB - CIG anul II</t>
  </si>
  <si>
    <t>reexaminare TEHNOLOGII WEB - CIG anul II</t>
  </si>
  <si>
    <t>examen de semestru INFORMATICĂ MANAGERIALĂ - MNG anul III</t>
  </si>
  <si>
    <t>57/3=19,00</t>
  </si>
  <si>
    <t>evaluare de parcurs la curs INFORMATICĂ MANAGERIALĂ - MNG anul III</t>
  </si>
  <si>
    <t>restanță INFORMATICĂ MANAGERIALĂ - MNG anul III</t>
  </si>
  <si>
    <t>(57 * (25/100))/3=4,75</t>
  </si>
  <si>
    <t>reexaminare INFORMATICĂ MANAGERIALĂ - MNG anul III</t>
  </si>
  <si>
    <t>(57 * (10/100))/3=1,90</t>
  </si>
  <si>
    <t>examen de licență - CIG anul III - IF(zi)</t>
  </si>
  <si>
    <t>(33/3)*2=22</t>
  </si>
  <si>
    <t>examen de disertație - master B8 anul III - IF(zi)</t>
  </si>
  <si>
    <t>(27/3)*3=27</t>
  </si>
  <si>
    <t>Managerial accounting - BA II - examen de semestru</t>
  </si>
  <si>
    <t>Managerial accounting - BA II - evaluare pe parcurs la curs</t>
  </si>
  <si>
    <t>Managerial accounting - BA II - restanțe</t>
  </si>
  <si>
    <t>Managerial accounting - BA II - reexaminări</t>
  </si>
  <si>
    <t>Contabilitate asistată software - B6 I - examen de semestru</t>
  </si>
  <si>
    <t>Contabilitate asistată software - B6 I - evaluare pe parcurs la curs</t>
  </si>
  <si>
    <t>Contabilitate asistată software - B6 I - restanțe</t>
  </si>
  <si>
    <t>Contabilitate asistată software - B6 I - reexaminări</t>
  </si>
  <si>
    <t>Contabilitatea instituțiilor publice - CIG II - examen de semestru</t>
  </si>
  <si>
    <t>Contabilitatea instituțiilor publice - CIG II - evaluare pe parcurs la seminar</t>
  </si>
  <si>
    <t>Contabilitatea instituțiilor publice - CIG II - restanțe</t>
  </si>
  <si>
    <t>Contabilitatea instituțiilor publice - CIG II - reexaminări</t>
  </si>
  <si>
    <t>Contabilitatea instituțiilor de credit - CIG III - examen de semestru</t>
  </si>
  <si>
    <t>Contabilitatea instituțiilor de credit - CIG III - evaluare pe parcurs la seminar</t>
  </si>
  <si>
    <t>Contabilitatea instituțiilor de credit - CIG III - restanțe</t>
  </si>
  <si>
    <t>Contabilitatea instituțiilor de credit - CIG III - reexaminări</t>
  </si>
  <si>
    <t>Contabilitate aplicată - CIG III - examen de semestru</t>
  </si>
  <si>
    <t>Contabilitate aplicată - CIG III - evaluare pe parcurs la seminar</t>
  </si>
  <si>
    <t>Contabilitate aplicată - CIG III - restanțe</t>
  </si>
  <si>
    <t>Contabilitate aplicată - CIG III - reexaminări</t>
  </si>
  <si>
    <t>Examene licență iulie 2023</t>
  </si>
  <si>
    <t>Membru comisie susținere</t>
  </si>
  <si>
    <t>Examene disertație iulie 2023</t>
  </si>
  <si>
    <t>Secretar comisie susținere</t>
  </si>
  <si>
    <t>Examene licență / disertație februarie 2023</t>
  </si>
  <si>
    <t>Analiză economico-financiară III FB+IIIMG examene, restante, evaluari pe parcurs</t>
  </si>
  <si>
    <t>106 studenți</t>
  </si>
  <si>
    <t>Management financiar III FB+IIIMG examene, restante, evaluari pe parcurs</t>
  </si>
  <si>
    <t>Business simulations II C1 examene, restanțe, evaluări pe parcurs</t>
  </si>
  <si>
    <t xml:space="preserve">titular </t>
  </si>
  <si>
    <t xml:space="preserve">28 studenți </t>
  </si>
  <si>
    <t>Comisie licență Management</t>
  </si>
  <si>
    <t>43 studenți</t>
  </si>
  <si>
    <t>Comisie admitere doctorat</t>
  </si>
  <si>
    <t>4 doctoranzi</t>
  </si>
  <si>
    <t>Evaluare periodica</t>
  </si>
  <si>
    <t>363 / 3</t>
  </si>
  <si>
    <t>Evaluare semestriala</t>
  </si>
  <si>
    <t>Restanta</t>
  </si>
  <si>
    <t>363 * 25% / 3</t>
  </si>
  <si>
    <t>Rexaminare</t>
  </si>
  <si>
    <t>363 * 10% / 3</t>
  </si>
  <si>
    <t>Examene de finalizare a studiilor (licenta)</t>
  </si>
  <si>
    <t>32 / 3</t>
  </si>
  <si>
    <t>Examene de finalizare a studiilor (disertatie)</t>
  </si>
  <si>
    <t>26 / 3</t>
  </si>
  <si>
    <t>Evaluări de parcurs Audit financiar-Curs (3 CIG+FB) 66+52</t>
  </si>
  <si>
    <t>Evaluări de parcurs Bazele contabilitatii-Curs (1 CIG+MN) 75+87</t>
  </si>
  <si>
    <t>Evaluări de parcurs Eval. Firmei-Curs (3 CIG+FB) 66+52</t>
  </si>
  <si>
    <t>Evaluări de parcurs Metod.ev.întreprinderii-Curs (1 B8) 39</t>
  </si>
  <si>
    <t>Evaluări de parcurs Stand.aud.fin.-Curs (1 B8) 39</t>
  </si>
  <si>
    <t>Examene de semestru Audit financiar (3 CIG+FB) 66+52</t>
  </si>
  <si>
    <t>Examene de semestru Bazele contabilitatii (1 CIG+MN) 75+87</t>
  </si>
  <si>
    <t>Examene de semestru Eval. Firmei (3 CIG+FB) 66+52</t>
  </si>
  <si>
    <t>Examene de semestru Metod.ev.întreprinderii (1 B8) 39</t>
  </si>
  <si>
    <t>Examene de semestru Stand.aud.fin. (1 B8) 39</t>
  </si>
  <si>
    <t>Restanțe și reexaminări Audit financiar (3 CIG+FB) 66+52</t>
  </si>
  <si>
    <t>Restanțe și reexaminări Bazele contabilitatii (1 CIG+MN) 75+87</t>
  </si>
  <si>
    <t>Restanțe și reexaminări Eval. Firmei (3 CIG+FB) 66+52</t>
  </si>
  <si>
    <t>Restanțe și reexaminări Metod.ev.întreprinderii (1 B8) 39</t>
  </si>
  <si>
    <t>Restanțe și reexaminări Stand.aud.fin. (1 B8) 39</t>
  </si>
  <si>
    <r>
      <rPr>
        <rFont val="Arial Narrow"/>
        <color theme="1"/>
        <sz val="10.0"/>
      </rPr>
      <t>Examen de licență susținere</t>
    </r>
    <r>
      <rPr>
        <rFont val="Arial Narrow"/>
        <i/>
        <color theme="1"/>
        <sz val="10.0"/>
      </rPr>
      <t xml:space="preserve"> 33 /3 *2</t>
    </r>
  </si>
  <si>
    <r>
      <rPr>
        <rFont val="Arial Narrow"/>
        <color theme="1"/>
        <sz val="10.0"/>
      </rPr>
      <t>Examen de disertație</t>
    </r>
    <r>
      <rPr>
        <rFont val="Arial Narrow"/>
        <i/>
        <color theme="1"/>
        <sz val="10.0"/>
      </rPr>
      <t xml:space="preserve"> 26 /3 *3</t>
    </r>
  </si>
  <si>
    <t>Evaluari pe parcurs: BAIII, B2 II, B6 II, FB III = 133 studenti</t>
  </si>
  <si>
    <t>Evaluari final semestru: BAIII, B2 II, B6 II, FB III = 133 studenti</t>
  </si>
  <si>
    <t>Restante= 33 studenti</t>
  </si>
  <si>
    <t>Reexaminari = 13 studenti</t>
  </si>
  <si>
    <t>Examen licenta sustinere</t>
  </si>
  <si>
    <t>Examen de semestru Bazele contabilității, FB I, 77 studenți</t>
  </si>
  <si>
    <t>Restanță Bazele contabilității FB I</t>
  </si>
  <si>
    <t>Reexaminare Bazele contabilității FB I</t>
  </si>
  <si>
    <t>Examen de semestru Bazele contabilității, Mk I, 58 studenți</t>
  </si>
  <si>
    <t>Restanță Bazele contabilității Mk I</t>
  </si>
  <si>
    <t>Reexaminare Bazele contabilității Mk I</t>
  </si>
  <si>
    <t>Examen de semestru Contabilitate de Gestiune, CIG III, 66 studenți</t>
  </si>
  <si>
    <t>Restanță Contabilitate de Gestiune CIG III</t>
  </si>
  <si>
    <t>Reexaminare Contabilitate de Gestiune CIG III</t>
  </si>
  <si>
    <t>Examen de semestru Control de Gestiune, CIG III, 66 studenți</t>
  </si>
  <si>
    <t>Restanță Control de Gestiune CIG III</t>
  </si>
  <si>
    <t>Reexaminare Control de Gestiune CIG III</t>
  </si>
  <si>
    <t>Examen de semestru Contabilitate de Gestiune, FB II, 46 studenți</t>
  </si>
  <si>
    <t>Restanță Contabilitate de Gestiune FB II</t>
  </si>
  <si>
    <t>Reexaminare Contabilitate de Gestiune FB II</t>
  </si>
  <si>
    <t>Examen oral de licență februarie + iulie, CIG III, 33 studenți</t>
  </si>
  <si>
    <t>Supraveghere examen scris licență, Mg III, 30 studenți</t>
  </si>
  <si>
    <t xml:space="preserve">comisie licenta: 30 absolventi </t>
  </si>
  <si>
    <t>comisie admitere doctorat: 10 candidati</t>
  </si>
  <si>
    <t xml:space="preserve">Evaluări de parcurs 2 BA: 30 studenti </t>
  </si>
  <si>
    <t xml:space="preserve">examen de semestru 2 BA: 30 studenti </t>
  </si>
  <si>
    <t>restanțe 2 BA 30 studenti</t>
  </si>
  <si>
    <t>reexaminări 2 BA 30 studenti</t>
  </si>
  <si>
    <t>Evaluări de parcurs 1 B6: 28 studenti</t>
  </si>
  <si>
    <t>examen de semestru 1 B6: 28 studenti</t>
  </si>
  <si>
    <t>restanțe 1 B6 28 studenti</t>
  </si>
  <si>
    <t>reexaminări 1 B6 28 studenti</t>
  </si>
  <si>
    <t>Evaluări de parcurs 1 FB: 77 studenti</t>
  </si>
  <si>
    <t>examen de semestru 1 FB: 77  studenti</t>
  </si>
  <si>
    <t>restanțe 1 FB 77 studenti</t>
  </si>
  <si>
    <t>reexaminări 1 FB 77 studenti</t>
  </si>
  <si>
    <t>examen de semestru</t>
  </si>
  <si>
    <t>(52 III FB + 28 I B6 + 65 II ECTS + 70 II CIG + 28 I B6) = 243/3</t>
  </si>
  <si>
    <t>evaluare pe parcurs</t>
  </si>
  <si>
    <t xml:space="preserve"> 243/3</t>
  </si>
  <si>
    <t>restanțe</t>
  </si>
  <si>
    <t>243/3 x 25%</t>
  </si>
  <si>
    <t>reexaminări</t>
  </si>
  <si>
    <t>243/3 x 10%</t>
  </si>
  <si>
    <t>examen licență</t>
  </si>
  <si>
    <t>30/3 x 2</t>
  </si>
  <si>
    <t>examen disertație</t>
  </si>
  <si>
    <t>16/3 x 3</t>
  </si>
  <si>
    <t>Evaluare CIG an III Audit intern 66 studenti</t>
  </si>
  <si>
    <t>66 studenti / 3</t>
  </si>
  <si>
    <t>Evaluare CIG an III Control financiar 66 studenti</t>
  </si>
  <si>
    <t>Evaluare B8 an I Doctrina si deontologie 39 masteranzi</t>
  </si>
  <si>
    <t>39 masternzi / 3</t>
  </si>
  <si>
    <t>Evaluare B8 an II Metodologia auditului financiar 37 masteranzi</t>
  </si>
  <si>
    <t xml:space="preserve">37 masternzi /3 </t>
  </si>
  <si>
    <t>Comisie licenta</t>
  </si>
  <si>
    <t>33*2/3=12</t>
  </si>
  <si>
    <t>Comisie disertatie</t>
  </si>
  <si>
    <t>27*3/3= 20</t>
  </si>
  <si>
    <t>Examen licenta CIG</t>
  </si>
  <si>
    <t>presedinte</t>
  </si>
  <si>
    <t>Examen disertație B8</t>
  </si>
  <si>
    <t>26/3*3</t>
  </si>
  <si>
    <t>Evaluare pe parcurs Bazele contabilității BA an 1</t>
  </si>
  <si>
    <t>50/3*1</t>
  </si>
  <si>
    <t>Examen semestru Bazele contabilității BA an 1</t>
  </si>
  <si>
    <t>Restanță Bazele contabilității BA an 1</t>
  </si>
  <si>
    <t>12/3*1</t>
  </si>
  <si>
    <t>Reexaminare Bazele contabilității BA an 1</t>
  </si>
  <si>
    <t>5/3*1</t>
  </si>
  <si>
    <t>Evaluare pe parcurs Contabilitate aplicată</t>
  </si>
  <si>
    <t>66/3*1</t>
  </si>
  <si>
    <t>Examen semestru Contabilitate aplicată CIG an 3</t>
  </si>
  <si>
    <t>Restanță Contabilitate aplicată CIG 3</t>
  </si>
  <si>
    <t>16/3*1</t>
  </si>
  <si>
    <t>Reexaminare Contabilitate aplicată CIG 3</t>
  </si>
  <si>
    <t>6/3*1</t>
  </si>
  <si>
    <t>Evaluare pe parcurs Contabilitatea instituțiilor de credit CIG an 3</t>
  </si>
  <si>
    <t>Examen semestru Contabilitatea instituțiilor de credit CIG an 3</t>
  </si>
  <si>
    <t>Restanță Contabilitatea instituțiilor de credit CIG 3</t>
  </si>
  <si>
    <t>Reexaminare Contabilitatea instituțiilor de credit CIG 3 aplicată CIG 3</t>
  </si>
  <si>
    <t>Evaluare pe parcurs IAS/IFRS MBM an 2</t>
  </si>
  <si>
    <t>37/3*1</t>
  </si>
  <si>
    <t>Examen semestru IAS/IFRS MBM an 2</t>
  </si>
  <si>
    <t>Restanță IAS/IFRS MBM 2</t>
  </si>
  <si>
    <t>9/3*1</t>
  </si>
  <si>
    <t>Reexaminare IAS/IFRS MBM 2</t>
  </si>
  <si>
    <t>3/3*1</t>
  </si>
  <si>
    <t>Evaluare pe parcurs Contabilitatea instituțiilor de credit FB an 3</t>
  </si>
  <si>
    <t>52/3*1</t>
  </si>
  <si>
    <t>Examen semestru Contabilitatea instituțiilor de credit FB an 3</t>
  </si>
  <si>
    <t>Restanță Contabilitatea instituțiilor de credit FB 3</t>
  </si>
  <si>
    <t>13/3*1</t>
  </si>
  <si>
    <t>Reexaminare Contabilitatea instituțiilor de credit FB 3</t>
  </si>
  <si>
    <t>Evaluare II B8 - IAS/IFRS</t>
  </si>
  <si>
    <t>Evaluare pe parcurs IFB</t>
  </si>
  <si>
    <t>77:3 = 25,66</t>
  </si>
  <si>
    <t>Evaluare pe parcurs ICIG</t>
  </si>
  <si>
    <t>75:3 = 25</t>
  </si>
  <si>
    <t>Evaluare semestrială IICIG</t>
  </si>
  <si>
    <t>70:3 = 23,33</t>
  </si>
  <si>
    <t>Evaluare semestrială IIIFB</t>
  </si>
  <si>
    <t>52:3=17,33</t>
  </si>
  <si>
    <t>Evaluare semestrială IFB</t>
  </si>
  <si>
    <t>Evaluare semestrială ICIG</t>
  </si>
  <si>
    <t>Restanță (IFB+ICIG+IICIG+IIIFB)</t>
  </si>
  <si>
    <t>((77+75+70+52)*25%):3 = 22,83</t>
  </si>
  <si>
    <t>Reexaminare (IFB+ICIG+IICIG+IIIFB)</t>
  </si>
  <si>
    <t>((77+75+70+52)*10%):3 = 9,13</t>
  </si>
  <si>
    <t>Susținere licență (CIG)</t>
  </si>
  <si>
    <t>(32*2):3 = 21,33</t>
  </si>
  <si>
    <t>Examene de finalizare a studiilor (Licență)</t>
  </si>
  <si>
    <t>Secretar comisie licență</t>
  </si>
  <si>
    <t xml:space="preserve">Evaluare semestrială </t>
  </si>
  <si>
    <t>606 * 25% / 3</t>
  </si>
  <si>
    <t>606 * 10% / 3</t>
  </si>
  <si>
    <t>329/3</t>
  </si>
  <si>
    <t>(329*0.25)/3</t>
  </si>
  <si>
    <t>(329*0.10)/3</t>
  </si>
  <si>
    <t>Evaluare periodică (susținere)</t>
  </si>
  <si>
    <t>Examen de licență (susținere)</t>
  </si>
  <si>
    <t>(33/3)*2</t>
  </si>
  <si>
    <t>Subiecte + Corectura licență + licență (conform precizarilor GRADIS) feb 2023</t>
  </si>
  <si>
    <t>=(60*2)/3/10*2</t>
  </si>
  <si>
    <t>Subiecte +Corectura licență + licență (conform precizarilor GRADIS) iulie 2023</t>
  </si>
  <si>
    <t>=(392*2)/3/10*2</t>
  </si>
  <si>
    <t>Examen admitere engleza (licenta + master)  (iulie+septembrie) 2023 - corectura</t>
  </si>
  <si>
    <t>=121/3/2*2</t>
  </si>
  <si>
    <t>Examen admitere master (iulie+septembrie) 2022 - corectura</t>
  </si>
  <si>
    <t>=(188*2)/3/3*2</t>
  </si>
  <si>
    <t>Examen de semestru disciplina Finanțe - II ECTS 52 Studenti</t>
  </si>
  <si>
    <t>Titular disciplină</t>
  </si>
  <si>
    <t>Evaluare pe parcurs curs disciplina Finanțe - II ECTS 52 Studenti</t>
  </si>
  <si>
    <t>Examen de restanță disciplina Finanțe - II ECTS</t>
  </si>
  <si>
    <t xml:space="preserve">Examen de reexaminare disciplina Finanțe - II ECTS </t>
  </si>
  <si>
    <t>Examen de semestru disciplina Finanțe - II Management 57 Studenti</t>
  </si>
  <si>
    <t>Evaluare pe parcurs curs disciplina Finanțe - II Management 57 Studenti</t>
  </si>
  <si>
    <t>Examen de restanță disciplina Finanțe - II Management</t>
  </si>
  <si>
    <t xml:space="preserve">Examen de reexaminare disciplina Finanțe - II Management </t>
  </si>
  <si>
    <t>Evaluare pe parcurs curs disciplina Gestiunea financiara a institutiilor publice - II FB 46 Studenti</t>
  </si>
  <si>
    <t>Evaluare pe parcurs seminar disciplina Gestiunea financiara a institutiilor publice - II FB 46 Studenti</t>
  </si>
  <si>
    <t xml:space="preserve">Examen de restanță Gestiunea financiară a  instituțiilor publice - II FB </t>
  </si>
  <si>
    <t>Examen de reexaminare Gestiunea financiară a  instituțiilor publice - II FB</t>
  </si>
  <si>
    <t>Examen de semestru Management Finaniar internațional II B6 22 studenti</t>
  </si>
  <si>
    <t>Evaluare pe parcurs curs Management financiar international IIB6</t>
  </si>
  <si>
    <t>Evaluare pe parcurs seminar Management financiar international IIB6</t>
  </si>
  <si>
    <t>Examen de restanță Management Finaniar internațional II B6</t>
  </si>
  <si>
    <t>Examen de reexaminare Management Finaniar internațional II B6</t>
  </si>
  <si>
    <t>Examen de semestru Management financiar II B8 37 studenti</t>
  </si>
  <si>
    <t>asistent al titularului de disciplina</t>
  </si>
  <si>
    <t>Evaluare pe parcurs seminar Management Financiar IIB8</t>
  </si>
  <si>
    <t>Examen de restanță Management financiar II B8</t>
  </si>
  <si>
    <t>Examen de reexaminare Management financiar II B8</t>
  </si>
  <si>
    <t>Examen de licență CIG iulie 2023, 33 studenti</t>
  </si>
  <si>
    <t>Examen de licență CIG , FB, B8  februarie 2023, 26 studenti</t>
  </si>
  <si>
    <t>examene pe parcurs Curs Buget și trezorerie publică</t>
  </si>
  <si>
    <t>Finante an II licenta 46/3</t>
  </si>
  <si>
    <t>examene pe parcurs Curs Contabilitate consolidată</t>
  </si>
  <si>
    <t>Contabilitate și informatică de gestiune an II - licenta 70/3</t>
  </si>
  <si>
    <t>examene de semestru Buget și trezorerie publică</t>
  </si>
  <si>
    <t>examene de semestru Contabilitate consolidată</t>
  </si>
  <si>
    <t>examene de semestru Statistică</t>
  </si>
  <si>
    <t>asistent</t>
  </si>
  <si>
    <t>Finante si banci an I licenta 77/3</t>
  </si>
  <si>
    <t>examene de semestru Statistică economică</t>
  </si>
  <si>
    <t>Contabilitate și informatică de gestiune an I - licenta 75/3</t>
  </si>
  <si>
    <t>evaluare de parcurs Statistică SEMINAR</t>
  </si>
  <si>
    <t>evaluare de parcurs Statistică economică SEMINAR</t>
  </si>
  <si>
    <t>restanțe Contabilitate consolidată</t>
  </si>
  <si>
    <t>Contabilitate și informatică de gestiune an II - licenta 70/3*0.25</t>
  </si>
  <si>
    <t>restanțe Buget și trezorerie publică</t>
  </si>
  <si>
    <t>Finante an II licenta 46/3*0.25</t>
  </si>
  <si>
    <t>restanțe Statistică</t>
  </si>
  <si>
    <t>Finante si banci an I licenta 77/3*0.25</t>
  </si>
  <si>
    <t>restanțe Statistică economică</t>
  </si>
  <si>
    <t>Contabilitate și informatică de gestiune an I - licenta  75/3*0.25</t>
  </si>
  <si>
    <t>reexaminări Contabilitate consolidată</t>
  </si>
  <si>
    <t>Contabilitate și informatică de gestiune an II - licenta 70/3*0.1</t>
  </si>
  <si>
    <t>reexaminări Buget și trezorerie publică</t>
  </si>
  <si>
    <t>Finante an II licenta  46/3*0.1</t>
  </si>
  <si>
    <t>reexaminări Statistică</t>
  </si>
  <si>
    <t>Finante si banci an I licenta 77/3*0.1</t>
  </si>
  <si>
    <t>reexaminări Statistică economică</t>
  </si>
  <si>
    <t>Contabilitate și informatică de gestiune an I - licenta 75/3*0.1</t>
  </si>
  <si>
    <t xml:space="preserve"> examene de finalizare a studiilor -licență Secretar comisie licenta FB </t>
  </si>
  <si>
    <t>Secretar comisie licenta 30 studenti</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</si>
  <si>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</si>
  <si>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</si>
  <si>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</si>
  <si>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</si>
  <si>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</si>
  <si>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DINU R.C.RADU BOGDAN, Politica de mediu în UE., Licenta</t>
  </si>
  <si>
    <t>DĂNCILĂ C. MIRCEA GHEORGHE, Managing intercultural communication in digital reality - challenges and opportunities, Master</t>
  </si>
  <si>
    <t>DRAGOE S. I. CRISTIAN, The slowdown of globalization and the benefit of it in the manufacturing industry, Master</t>
  </si>
  <si>
    <t>FRÎNTU F. PAULA TEODORA, The Challenges and Opportunities of Intercultural Communication in International Business Negotiations, Master</t>
  </si>
  <si>
    <t>Lucian Belașcu</t>
  </si>
  <si>
    <t>COCEA P.R.IOANA IZABELA, Tehnici comerciale utilizate în cadrul HIPERMARKETULUI CARREFOUR, LICENȚĂ</t>
  </si>
  <si>
    <t>ŢIHIL V. C. IOAN-EMILIAN, Managementul proiectelor în funcție de resurse, LICENȚĂ</t>
  </si>
  <si>
    <t>Dachin Georgiana, Dinamica postpandemica a pietei de retail, Master</t>
  </si>
  <si>
    <t>Șandru Elena Claudia, DISTRIBUȚIA ȘI LOGISTICA MĂRFURILOR ÎN CADRUL COMPANIEI CARREFOUR, Master</t>
  </si>
  <si>
    <t>BARBU M. R. ALEXANDRA-MARIA, MK</t>
  </si>
  <si>
    <t>BITEA E. I. LARISA ANDRA, B4, LANSAREA UNUI NOU BRAND PE PIAȚĂ. STUDIU DE CAZ: INDEPENDENT FRIENDS TRANSPORT S.R.L</t>
  </si>
  <si>
    <t>BUCURENCIU D. I. BIANCA MARIA, B4, PROMOVAREA UNUI BRAND PRIN INTERMEDIUL REȚELELOR SOCIALE</t>
  </si>
  <si>
    <t>CRISTEA L. S. COSMIN, B4, IMPACTUL BRANDULUI ASUPRA COMPORTAMENTULUI DE CUMPĂRARE DE DISPOZITIVE ELECTRONICE</t>
  </si>
  <si>
    <t>CRISTIAN (SIMA) Ș. C. MIRUNA MARIA, B4, Influența utilizărilor celebrităților asupra comportamentului de consum</t>
  </si>
  <si>
    <t>LALU T. D. ANDRA TEODORA, B4, STRATEGII DE BRAND ABORDATE DE APPLE</t>
  </si>
  <si>
    <t>OPREAPOPA N. ELENA ALEXANDRA, B4, STRATEGII DE BRAND ÎN CONSTRUCȚIA UNUI BRAND PUTERNIC. STUDIU DE CAZ: NIKE</t>
  </si>
  <si>
    <t xml:space="preserve">ROMAN L. D. ALEXANDRU DANIEL, B4, PERCEPȚIA CONSUMATORILOR ASUPRA UNUI BRAND </t>
  </si>
  <si>
    <t>TAMAȘ V. M. MIRELA, B4, Brandingul și impactul promovării prin social media și influencer de marketing</t>
  </si>
  <si>
    <t>CÂRNEALA I. IOAN, C1, Blockchain And Logistics: Enhancing Transparency, Accountability, And Brand Value</t>
  </si>
  <si>
    <t>BĂRDAȘU I.MARIA DIANA, Impactul tehnicilor de comunicare promoțională asupra comportamentului consumatorului de produse alimentare, ECTS LICENȚĂ_IULIE</t>
  </si>
  <si>
    <t>CORNEA N.NICOLAE, Cercetarea factorilor de influență endogenă asupra comportamentului consumatorului de telefoane mobile, ECTS LICENȚĂ_IULIE</t>
  </si>
  <si>
    <t>COPĂCIANU V.NICOLAE MIHĂIȚĂ, Analiza procesului decizional pentru servicii și produse bancare, ECTS LICENȚĂ_IULIE</t>
  </si>
  <si>
    <t>CSAKANY A.S.ZSOLT-ATTILA, Studierea factorilor de influență endogenă asupra comportamentului consumatorului de produse și servicii bancare, ECTS LICENȚĂ_IULIE</t>
  </si>
  <si>
    <t>DIȚOIU C.D.MARIA ANDREEA, Cercetarea impactului tehnicilor de comunicare pe rețelele sociale asupra comportamentului consumatorului de servicii turistice cu destinația SIBIU, ECTS LICENȚĂ_IULIE</t>
  </si>
  <si>
    <t>MORAR I.DENISA NICOLETA, Studierea impactului tehnologic de comunicare promoțională asupra comportamentului consumatorului de servicii turistice pe LITORALUL GRECESC, ECTS LICENȚĂ_IULIE</t>
  </si>
  <si>
    <t>TURCU M.MIHAELA ANDREEA, Analiza mixului de marketing în cadrul DECATHLON SIBIU, ECTS LICENȚĂ_IULIE</t>
  </si>
  <si>
    <t>Andrici Lidia Lavinia, Considerații privitoare la activitatea de management a resurselor umane în organizațiile sec.XXI(lucrare susținută în sesiunea febr.2023, absolvent promoție anterioară)-masterat</t>
  </si>
  <si>
    <t>Cojan Mihai Marcus, Responsabilitatea socială a corporațiilor-factor al dezvoltării durabile(ex sustinut in sesiunea febr.2023)-licență</t>
  </si>
  <si>
    <t>Bălău Antonia, Imbunătățirea calității serviciilor la hotel Iunona Costinești-licență</t>
  </si>
  <si>
    <t>Cîrstea Răzvana Elena, Stiluri și funcții de conducere-licență</t>
  </si>
  <si>
    <t>Miclăușiu Amalia, Analiza managementului calității la SC Ecco Footwear România SRL"-licență</t>
  </si>
  <si>
    <t>Popescu Andreea Maria, Calitatea produselor și serviciilor-o problemă a tuturor angajaților"-licență</t>
  </si>
  <si>
    <t xml:space="preserve"> Șalău Emilia Anamaria, Managementul în SUA și elementele sale caracteristice-licență</t>
  </si>
  <si>
    <t>Stan Rogelio Ștefan, Analiza managementului în Japonia-licență</t>
  </si>
  <si>
    <t>Zweier Stefania, Abordarea comparativă a managementului între Germania și România-licență</t>
  </si>
  <si>
    <t>DUMITRESCU N. D. DAN-ŞTEFAN, Politicile de brand ale grupului VOLKSWAGEN, Licenta</t>
  </si>
  <si>
    <t>LALĂ V. ELA-GEORGIANA, Studierea comportamentului consumatoruluide cafea. Studiu de caz HUG THE MUG., licenta</t>
  </si>
  <si>
    <t>ŞERBAN I. DENIS-GEORGE; Comportamentul consumatorului de bere., licenta</t>
  </si>
  <si>
    <t>VECERDEA I. ANDREI; Promovarea serviciilor de intermediere imobiliară., licenta</t>
  </si>
  <si>
    <t>ŞERBAN D. G. MIHAI-DANIEL, Distribution and logistic policies at CONTINENTAL SIBIU, licenta</t>
  </si>
  <si>
    <t>COSTANDEL P.V.FLORIANA MARIA, Promovarea unei pensiuni și potențial turistic în Gura Râului. Licenta</t>
  </si>
  <si>
    <t>VINEREAN S. V. VICTORIA IOANA, STUDIEREA ATITUDINII CONSUMATORILOR PENTRU PRODUSELE TRADIȚIONALE ÎN PROCESUL DE ALEGERE A DESTINAȚIEI TURISTICE , Master</t>
  </si>
  <si>
    <t>MOCIAR P. PATRICIA GABRIELA, Studying the Impact of Influencer Marketing on Fashion &amp; Beauty Consumer Behaviour,Master</t>
  </si>
  <si>
    <t>Hanea Rares Ilie, Bursa de petrol și modul în care a fost afectată de criza geo-politică din regiune/licenta</t>
  </si>
  <si>
    <t>Truinea denis Marian, Piețele de capital europene în contextul crizelor ultimilor ani./Licenta</t>
  </si>
  <si>
    <t>Arsene Oprea Angelica, Performanța financiară - factori de influență: CLIN ICA STOMATOLOGICĂ/disertatie</t>
  </si>
  <si>
    <t>Flueras Octavia Stefania, ANALIZA ECONOMICO-FINANCIARĂ ȘI A RISCULUI DE INSOLVENȚĂ A UNEI COMPANII LISTATE LA BURSĂ, disertatie</t>
  </si>
  <si>
    <t>Puiu Patricia Maria, ANALIZA PERFORMANȚEI FINANCIARE A UNEI COMPANII, disertatie</t>
  </si>
  <si>
    <t>Nan Vlad Ioan, Managerial finance and corporate culture influence in decision making
‘Intel corporation’, disertatie</t>
  </si>
  <si>
    <t>Traimbitas Vicentiu Flavius, INCORPORATION AND OMISSION IN BEHAVIORAL FINANCE, disertatie</t>
  </si>
  <si>
    <t>Ioan Vlad Mihai,Fondurile Europene-licenta</t>
  </si>
  <si>
    <t>Dancu Vasile,Plan de afaceri-firma de containere -licenta</t>
  </si>
  <si>
    <t>Horumba Maria Eliza,Plan de afaceri studiu de caz-licenta</t>
  </si>
  <si>
    <t>Prie Patricia Maria,Plan de afaceri -digitalizarea unei afaceri-licenta</t>
  </si>
  <si>
    <t>ALĂMAN P.N.TIMEEA ELENA, Crearea și menținerea avantajului comcompetitiv al firmei , studiu de caz AMAZON COM., licență ECTS zi</t>
  </si>
  <si>
    <t>DANCU R.A.ROBERT ADRIAN, Politica în domeniul concurenței - implicații asupra mediului de afaceri, studiu de caz piața farmaceutică din România., licență ECTS zi</t>
  </si>
  <si>
    <t>DOBROTĂ G.GHEORGHE ALEXANDRU, Piața muncii și șomajul în perioada 2020-2022. Studiu de caz România, licență ECTS zi</t>
  </si>
  <si>
    <t>NICOARĂ N.CRISTINA GEORGIANA, Impactul macroeconomic al COVID 19 asupra turismului ,STUDIU DE CAZ România/UE., licență ECTS zi</t>
  </si>
  <si>
    <t>DAINA I. GEORGIANA-IOANA, Politica agricolă comună. Studiu comparativ românia - Franța., licență Mk zi</t>
  </si>
  <si>
    <t>HÖHR G. MARKUS-GEORG, International  trade and economic growth in Japan., licență BA zi</t>
  </si>
  <si>
    <t>PRIȘCA I.N ANA-MARIA, Efectele economice ale COVID 19 în Statele Membre UE., licență ECTS zi</t>
  </si>
  <si>
    <t>DEACONU N. ANDREEA DIANA, Concurența în sectoarele de activitate globale: TOYOTA, master B4 zi</t>
  </si>
  <si>
    <t>SANDU N. COSMINA NICOLETA, CREAREA ȘI MENȚINEREA AVANTAJULUI COMPETITIV AL FIRMEI - STUDIU DE CAZ APPLE, master B4 zi</t>
  </si>
  <si>
    <t>GAVRILĂ D. ILEANA ANDREEA, Avantajul competitiv și strategiile generice. APPLE, master B4 zi</t>
  </si>
  <si>
    <t>ISACU H. M. ANCA FLORENTA, Măsuri de creștere a performanței, master</t>
  </si>
  <si>
    <t>COTRUŞ D. ANA, Rolul managementului comparat în cadrulunei companii.</t>
  </si>
  <si>
    <t>DUMITRU V. I. LUCIA-VALENTINA, Rolul manmagementului comparat în cadrul companiei ZARA.</t>
  </si>
  <si>
    <t>ALBU D. ANDREEA DENISA</t>
  </si>
  <si>
    <t>Evoluții pe piața touroperatorilor internaționali</t>
  </si>
  <si>
    <t>BÂRSAN (DEACONESCU-BÂRSAN) I. TANIA MARIA</t>
  </si>
  <si>
    <t>Strategii de dezvoltare a turismului în  zona (localitatea) X</t>
  </si>
  <si>
    <t>BISCA G. I. IOANA</t>
  </si>
  <si>
    <t>Strategii de dezvoltare a turismului în regiunea Nord -Est</t>
  </si>
  <si>
    <t>FECHETE G. C. MIHNEA GABRIEL</t>
  </si>
  <si>
    <t xml:space="preserve">Evoluții pe piața transportului aerian la nivel mondial  </t>
  </si>
  <si>
    <t>BOGDAN FLORIN ALEXANDRU</t>
  </si>
  <si>
    <t xml:space="preserve">DĂNOIU N.RADU-NICOLAE </t>
  </si>
  <si>
    <t>ANALIZA UNEI AFACERI ÂN INDUSTRIA TURISMULUI, STUDIU DE CAZ , EXCLUSIVE HOTEL @ MORE</t>
  </si>
  <si>
    <t>STOIA C. CAROLINE ANTONIA MARIA. Leadership strategic - strategii de internaționalizare a firmei. MASTER B4 - FEB 2023</t>
  </si>
  <si>
    <t>ARMĂȘELU  P.  BIANCA-MARIA. Managementul internațional al firmei. LICENTA. MG</t>
  </si>
  <si>
    <t>BORZA D. N. DENISA-ANDREEA. Schimbarea și dezvoltarea organizațională. LICENTA. MG</t>
  </si>
  <si>
    <t>CLINCIU M. D. MĂDĂLINA- RAMONA. Teoriile motivației  &amp; Practica motivării organizaționale. LICENTA. MG</t>
  </si>
  <si>
    <t>GHERMAN N. NICOLA-MARIA. Formularea strategiei - Strategia corporatistă. LICENTA. MG</t>
  </si>
  <si>
    <t>KRESZ P. BEATRICE. Comunicarea în organizații. LICENTA. MG</t>
  </si>
  <si>
    <t>LITA M. IOANA. Implementrea strategiei. Aspecte privind resursele umane. LICENTA. MG</t>
  </si>
  <si>
    <t>LOMOTĂ M. ANAMARIA-DANIELA. Managementul eticii și responsabilității sociale. LICENTA. MG</t>
  </si>
  <si>
    <t>LUCHIAN V. ANDREEA-TUŢA. Procesul managerial și funcțiile managementului. LICENTA. MG</t>
  </si>
  <si>
    <t>RĂŞINARIU V. A. IULIA-ELENA. Crearea și dezvoltarea culturii organizaționale. LICENTA. MG</t>
  </si>
  <si>
    <t>SERBA V. TATIANA. Teoriile leadershipului și caracteristicile liderilor. LICENTA. MG</t>
  </si>
  <si>
    <t>STANCA I. ANDREEA-DORA. Managementul schimbării și inovării organizaționale. LICENTA. MG</t>
  </si>
  <si>
    <t>TURDEAN  I  MIRELA. Procesul managerial și funcțiile managementului. LICENTA. MG</t>
  </si>
  <si>
    <t>BEXA L. N. MARIA. Analiza mediului extern: structura industriei, forțele competitive și grupurile strategice. MASTER B4</t>
  </si>
  <si>
    <t>FLOREA I. MARIA OCTAVIA. ANALIZA MEDIULUI INTERN: RESURSE, CAPABILITĂȚI, COMPETENȚE CHEIE. MASTER B4</t>
  </si>
  <si>
    <t>MURARU I. RALUCA GEORGIANA. ÎMBUNĂTĂȚIREA SERVICIILOR DE CAZARE DIN SIBIU. Master B2</t>
  </si>
  <si>
    <t>LUPEA I. I. CODRUŢ. Analiza  impactului variabilelor macro-economice asupra creșterii economic a statelor nordice. Licență - Marketing</t>
  </si>
  <si>
    <t xml:space="preserve">HUDIȚAN N.NICOLAE. Analiza cantitavivă a cererii pentru servicii de transport pe piața din Sibiu. Licență - ECTS </t>
  </si>
  <si>
    <t>Bufu Anda - Importanța brandului în serviciile de contabilitate, licență CIG</t>
  </si>
  <si>
    <t>Bokor Eduard - Diferențierea și poziționarea pe piață a produselor companiei Coca Cola, licență ECTS</t>
  </si>
  <si>
    <t>Atănăsoae Estera Dorina - Cercetarea impactului social media asupra Incandlescent, licență MK</t>
  </si>
  <si>
    <t>Dobrin Andreea - Strategii de promovare în era social media a companiei Todor Studio SRL, licență MK</t>
  </si>
  <si>
    <t>Ionel-Aparască Vlăduț Alexandru - Comunicarea în social media a Digital Crusade (e-sports), licență MK</t>
  </si>
  <si>
    <t>Mușat Andra Maria - Analiză comparativă a serviciilor de învățământ superior economic din România și Marea Britanie, licență MK</t>
  </si>
  <si>
    <t>Sasu Ioana - O analiză comparativă a serviciilor de transport călători pe calea ferată în România și Germania, licență MK</t>
  </si>
  <si>
    <t>Buzăianu Luiza Ștefana - Tehnici comerciale în cadrul magazinului H&amp;M, licență MG</t>
  </si>
  <si>
    <t>Nistor Andreea-Maria - Achiziții și desfacere în cadrul companiei The Refresh Sibiu, licență MG</t>
  </si>
  <si>
    <t>Bârsan Andrei - Supply chain management in the food industry, masterat MBM</t>
  </si>
  <si>
    <t>Curcean Bazil Cristian - Impactul e-mail marketingului în comportamentul consumatorului, mastarat B4</t>
  </si>
  <si>
    <t>Gavrilă Mihaela - Customer care și brand loyalty într-o agenție de marketing, masterat B4</t>
  </si>
  <si>
    <t>Timar Annamaria - Tendințe în aprovizionare și desfacere în comerțul alimentar, masterat B4</t>
  </si>
  <si>
    <t>OLEA MIRCEA CIPRIAN, Contractul de franciza - strategie de penetrare a pietelor externe - DISERTATIE B4 (februarie 2023)</t>
  </si>
  <si>
    <t>FULGESCU IONUT ALEXANDRU, Globalization challenges and perspectives - DISERTATIE C1 (iulie 2023)</t>
  </si>
  <si>
    <t>COMAN TEODOR-MIHAI, The role of central banks in the economy. Case study The National Bank of Romania. - LICENTA BA (iulie 2023)</t>
  </si>
  <si>
    <t>FRIEDMANN JANINE, Franchising - a route to international expansion. Case study - company McDonald`s. - LICENTA BA (iulie 2023)</t>
  </si>
  <si>
    <t>NATOTEA CASSIANA-MARIA, Barriers to international trade. Causes and consequences. Case study China-US trade war. - LICENTA BA (iulie 2023)</t>
  </si>
  <si>
    <t>NICULCEA OVIDIU-DORINEL, The world oil market. Case study OPEC. - LICENTA BA (iulie 2023)</t>
  </si>
  <si>
    <t>CRĂCIUN C.ANDREEA IONELA, FMI și rolul său în asigurarea stabilitații economice. - LICENTA ECTS  (iulie 2023)</t>
  </si>
  <si>
    <t>GUȚI JESSICA ANDRADA, Uniunea Europeană între expansiune și crize. - LICENTA ECTS  (iulie 2023)</t>
  </si>
  <si>
    <t>JDIRA ALEXANDRA MARIA, Perspectivele aderării Romăniei la spațiul Schengen. - LICENTA ECTS  (iulie 2023)</t>
  </si>
  <si>
    <t>POPA DUMITRU DARIAN, Evoluția economiei Statelor Unite ale Americii în perioada interbelică. - LICENTA ECTS  (iulie 2023)</t>
  </si>
  <si>
    <t>CHIRTOP CODRUȚ THEODOR, Fondul monetar Internațional și rolul său în asigurarea stabilitații economice. - LICENTA ECTS  (iulie 2023)</t>
  </si>
  <si>
    <t>Covite Andreea, Importanta comunicarii online intr o organizatie, licenta</t>
  </si>
  <si>
    <t>Circo Razvan, Valorificarea turistica a patrimoniului cultural. Studiu de caz, masterat</t>
  </si>
  <si>
    <t>Dan Mihai, Valorificarea turistica a patrimoniului cultural. Studiu de caz, masterat</t>
  </si>
  <si>
    <t>Falamas Maria - How does engine optimization influence overall performance of ecommerce business - MASTER</t>
  </si>
  <si>
    <t>Lungu Buldum Simona Lacramioara - Analiza unui eveniment: East European Comic Con Bucharest - MASTER</t>
  </si>
  <si>
    <t>Cernat Nicoleta - Strategii de pret si distributie pentru Nedei Hotel &amp; SPA - Licenta</t>
  </si>
  <si>
    <t>Ghizasan Bogdan Laurentiu - Plan de afaceri: Casutele Marginimii - Licenta</t>
  </si>
  <si>
    <t>MICLEA S.PATRIK-SEBASTIAN, Evoluții pe piața lanțurilor de restaurante. Studiu de caz la  MC'DONALDS, licență, specializarea: Economia Comerțului Turismului și Serviciilor (ECTS)</t>
  </si>
  <si>
    <t>OPREA M.A.SORINA, Dezvoltarea turismului rural în comuna Vadul Crișului, licență, specializarea: Economia Comerțului Turismului și Serviciilor (ECTS)</t>
  </si>
  <si>
    <t>POPESCU G.IULIANA
ANDREEA, Dezvoltarea turismului balnear în stațiunea Băile Herculane, licență, specializarea: Economia Comerțului Turismului și Serviciilor (ECTS)</t>
  </si>
  <si>
    <t>POTOAN N.DARIUS FLORIN, Dezvoltarea turismului montan în stațiunea Parâng, licență, specializarea: Economia Comerțului Turismului și Serviciilor (ECTS)</t>
  </si>
  <si>
    <t>RADU T.M.IOANA RALUCA, Dezvoltarea turismului cultural în municipiul Cluj Napoca, licență, specializarea: Economia Comerțului Turismului și Serviciilor (ECTS)</t>
  </si>
  <si>
    <t>RĂULEA D.ANDREEA IOANA, Modalități de valorificare a județului Maramureș, prin prisma turismului rural și al agroturismului, licență, specializarea: Economia Comerțului Turismului și Serviciilor (ECTS)</t>
  </si>
  <si>
    <t xml:space="preserve">RUJOIU S.RALUCA IULIA, Strategii de dezvoltare a turismului rural în comuna Orăștioara </t>
  </si>
  <si>
    <t>STOICA I.L DENISA MARIA, Valorificarea potențialului turistic din municipiul Timișoara, licență, specializarea: Economia Comerțului Turismului și Serviciilor (ECTS)</t>
  </si>
  <si>
    <t>ȘUFANĂ N.ANDREEA ELENA, Evoluții pe piața lanțurilor hoteliere, licență, specializarea: Economia Comerțului Turismului și Serviciilor (ECTS)</t>
  </si>
  <si>
    <t>TOTH L.SIDONIA ALEXANDRA, Perspective de îmbunătățire a calității serviciilor în industria ospitalității, licență, specializarea: Economia Comerțului Turismului și Serviciilor (ECTS)</t>
  </si>
  <si>
    <t>WULKESCH C.MONICA MARIA, Dezvoltarea turismului în județul Brașov, licență, specializarea: Economia Comerțului Turismului și Serviciilor (ECTS)</t>
  </si>
  <si>
    <t>BOITA Z. Ș. ȘTEFAN RADU, Studiu privind calitatea serviciilor de intermediere oferite de Living Vision, disertatie, specializarea: Administrarea Afacerilor în Turism și Servicii (B2)</t>
  </si>
  <si>
    <t>CERNIA D. IULIANA, Strategii de dezvoltare durabilă adoptate în cadrul grupului hotelier Wyndham Hotels &amp; Resorts, disertatie, specializarea: Administrarea Afacerilor în Turism și Servicii (B2)</t>
  </si>
  <si>
    <t>DOGARU N. RARES NICOLAE, Antreprenoriat în turismul rural: Saschiz, Mureș, disertatie, specializarea: Administrarea Afacerilor în Turism și Servicii (B2)</t>
  </si>
  <si>
    <t>RATIU M. MARCELA ADELINA, Perspective de îmbunătătire a calitatii serviciilor hoteliere: MYCONTINENTAL SIBIU, disertatie, specializarea: Administrarea Afacerilor în Turism și Servicii (B2)</t>
  </si>
  <si>
    <t>SEGHEDIN G.  GHEORGHE REMUS, Antreprenoriat, mici afaceri în industria ospitalității: Atelierul de ceai și cafea, disertatie, specializarea: Administrarea Afacerilor în Turism și Servicii (B2)</t>
  </si>
  <si>
    <t>DIMACHE F. DRAGOŞ-DANIEL, Elaborarea strategiilor de vânzare șI particularități ale managementului desfacerii, licență</t>
  </si>
  <si>
    <t>NEAMȚIU  V.  DELIA-EUGENIA, Particularități ale auditului calității la compania MARQUARDT SCHALTSYSTEM SCS, licență</t>
  </si>
  <si>
    <t>DICU T. GABRIELA-ANDREEA, Internationalisation stategies of UBER Technologies Inc. - case study, licență</t>
  </si>
  <si>
    <t>OPRITA (DRUMEA) M. ADRIANA DAIANA, Particularități ale managementului organizațiilor din sectorul terțiar, disertație</t>
  </si>
  <si>
    <r>
      <rPr>
        <rFont val="Arial Narrow"/>
        <color theme="1"/>
        <sz val="10.0"/>
      </rPr>
      <t>DINULICA ELENA ANDREEA, </t>
    </r>
    <r>
      <rPr>
        <rFont val="Arial Narrow"/>
        <color rgb="FF222222"/>
        <sz val="10.0"/>
      </rPr>
      <t>Analiza comparativa a doua companii de pe piata din România privind modul de management strategic, disertatie februarie 2023</t>
    </r>
  </si>
  <si>
    <t>BRUMĂ A. V. MARIA-IULIA. Analiza performanței financiare a companiilor din industria farmaceutică. Licență, FB</t>
  </si>
  <si>
    <t>NOJA N.DENISA NICOLE. Analiza impactului variabilelor macroeconomice. Licență, CIG</t>
  </si>
  <si>
    <t xml:space="preserve">Ihora Alexandru-Dezvoltarea unei afaceri în mediul online
</t>
  </si>
  <si>
    <t>Ioana Ana Maria-Study</t>
  </si>
  <si>
    <t>Cârneală Ion-Blockchain And Logistics: Enhancing Transparency, Accountability, And Brand Value</t>
  </si>
  <si>
    <t>Boța Maria- Plan de afaceri, instrument al dezvoltării unei afaceri - studiu de caz FIT4YOU.</t>
  </si>
  <si>
    <t>Călugăr Andra- PLAN DE AFACERI - studiu de caz</t>
  </si>
  <si>
    <t>Silea Maria- Comerțul electronic și implicațiile acestuia pentru companiile de import și export din Romînia.</t>
  </si>
  <si>
    <t>PANGHIOS G.ROXANA VASILICA- Dezvoltarea antreprenoriatului în mediul rural</t>
  </si>
  <si>
    <t>STOIA (MIHĂILESCU) G. ANDREEA, Expansiunea intreprinderii arbitrajul ec-dezeconomii de scară și corelația dintre costuri și dimensiunea intreprinderii, MASTER</t>
  </si>
  <si>
    <t>LINTE M. MIHAELA-MIRELA, Importanța și influența comunicării nonverbale în procesul de negociere, LICENTA</t>
  </si>
  <si>
    <t>NEDELUŞ I. D. DIANA-MARIA, Impactul comunicării nonverbale în cadrul instituțiilor publice și a companiilor private, LICENTA</t>
  </si>
  <si>
    <t>STANCIU V. ANDRA-MARIA, Strategii de comunicare prin intermediul platformelor social media și impactul asupra companiilor. Influență, transparență și succes, LICENTA</t>
  </si>
  <si>
    <t>DRĂGAN C. I. BIANCA-IOANA, The impact of social media on the PR stategies. Romanian Companies vs multinationals, LICENTA</t>
  </si>
  <si>
    <t>MOLEA M.I CONSTANTIN IUSTIN, Procesul de negociere în era digitală.Transformări, provocări șI oportunitți, LICENTA</t>
  </si>
  <si>
    <t>SÎRBU I.ANDREI IOAN, Puterea campaniilor de comunicare prin intermediul platformelor social media.Impactul asupra dezvoltării unei companii, LICENTA</t>
  </si>
  <si>
    <t>COSMA N.MIHAELA NICOLETA, Analiza serviciilor hoteliere din zona turistică Sinaia. Licenta</t>
  </si>
  <si>
    <t>DORCA I.M.BIANCA MARIA, Piața serviciilor hoteliere în România. Licenta</t>
  </si>
  <si>
    <t>POPA V. ANDREEA IULIANA, Tehnici de merchandising în era COVID 19. Dizertatie</t>
  </si>
  <si>
    <t>FERENTZ I. MĂDĂLINA, Administrarea afacerilor din perspectiva activit hoteliere. Dizertatie</t>
  </si>
  <si>
    <t>RAMPELT I. IUSTINA ANAMARIA, Analiza politicii de merchandising-Metro. Dizertatie</t>
  </si>
  <si>
    <t>FESC3</t>
  </si>
  <si>
    <t>VAS M. VIVIEN,Analiza managementului organizațiilor publice și non-profit, licență,</t>
  </si>
  <si>
    <t>VASILACHE O. ANDREI-MIHAI, Schimbarea și managementul schimbării în sectorul public din România.</t>
  </si>
  <si>
    <t>Budacă Diana Roxana, Inteligența emoțională în Managementul Proiectelor, ECTS licență</t>
  </si>
  <si>
    <t>Codreș Andreea Ștefania, Motivarea membrilor echipei de proiect, ECTS licență</t>
  </si>
  <si>
    <t>Dragomir Roxana Maria, Managementul conflictelor în proiect, ECTS licență</t>
  </si>
  <si>
    <t>Ionescu Ionela, Proiect de dezvoltare a capacității de producție a unei ferme agrigole familiară, ECTS licență</t>
  </si>
  <si>
    <t>Logofătu Silvia Elena, Organizarea unui proiect pentru copiii din școlile din medii defavorizate, activități recreeative, origami, ECTS licență</t>
  </si>
  <si>
    <t>Nachiu Ștefania Alexandra, Proiect de realizare  al unui blog de turism, Management licență</t>
  </si>
  <si>
    <t>Blezu Alina Ioana, Managing cultural differences in projects implemented by multinational companies, MBM disertație</t>
  </si>
  <si>
    <t>Lisandru Silviu Nicolae, Project management of cost restructuring activities in the automotive environment, MBM disertație</t>
  </si>
  <si>
    <t>Novac Carmina Georgiana, Peculiarities of the implementation of a franchise in Romania starting from the cultural and attitudinal differences of the team members, MBM disertație</t>
  </si>
  <si>
    <t>Ciungu Flavius-Gheorghe, Marketingul online, marketing afiliat și impactul direct al campaniilor de influencer marketing asupra traficului  unui site, Licență</t>
  </si>
  <si>
    <t>Mohan Roxana-Anișoara, Researching clients loyalty regarding the company s brand - NETFLIX, Licență</t>
  </si>
  <si>
    <t>Balica Ștefania Raluca, CERCETARE DE MARKETING PRIVIND DETERMINAREA INFLUENȚEI CONSUMULUI DE PRODUSE FAST-FOOD ASUPRA SEDENTARISMULUI CONSUMATORULUI, Masterat</t>
  </si>
  <si>
    <t>Epure Paula Maria, CERCETARE DE MARKETING PRIVIND MOTIVELE DE ALEGERE A UNUI SUPERMARKET LA NIVELUL MUNICIPIULUI SIBIU, Masterat</t>
  </si>
  <si>
    <t>Murășan (Mărgineanu) Iulia, STUDYING THE EFFECTS OF SOCIAL MEDIA CAMPAIGNS ON CUSTOMER ACQUISITION, Masterat</t>
  </si>
  <si>
    <t>Păușan Cornelia Mihaela, The influence of endogenous factors on the consumerțs buying behavior of smartphones, Masterat</t>
  </si>
  <si>
    <t>Oprenea Andreea, Creating brand equity -Nike case study, Licență</t>
  </si>
  <si>
    <t>Ștefan Teodor, Studying the master students satisfaction regarding the educational offer of the faculty of economic sciences, Masterat</t>
  </si>
  <si>
    <t>MITEA V. ANA MARIA MINODORA - Enhancing a company`s relationships with key customers - Disertație MBM</t>
  </si>
  <si>
    <t>MUNTOIU G. F. FLORIN MARIAN - Analysis of car sharing apps' acceptance and their sustainable benefits - Disertatie MBM</t>
  </si>
  <si>
    <t>PREDA C. ANA MARIA - Digital marketing premises for new product launch - Disertatie MBM</t>
  </si>
  <si>
    <t>POL C. N. ALEXIA ATENA - Analiza efectelor campaniilor pe social media asupra consumatorilor. Licență Marketing</t>
  </si>
  <si>
    <t>PANȚA DIANA - ELABORAREA UNUI PLAN DE MARKETING PENTRU COMPANIA SWEET LOUGE SRL. Licență ECTS</t>
  </si>
  <si>
    <t>CHIRIAC ANDREEA PAULA-Studiu comparativ privind evoluția poziției și performanței financiare la entități economice aparținând industriei farmaceutice listate la Bursa de Valori București, master B8</t>
  </si>
  <si>
    <t>Cîmpean Mihaela- EVOLUȚII ȘI TENDINȚE ALE POZIȚIEI ȘI PERFORMANȚEI FINANCIARE LA ENTITĂȚI ECONOMICE APARȚINÂND
INDUSTRIEI HORECA LISTATE LA BURSA DE VALORI BUCUREȘTI, master B6</t>
  </si>
  <si>
    <t>Istrate Ana Maria Simina- Studiu privind diagnosticul poziției și performanței financiare la entități economice aparținând industriei construcțiilor listate la Bursa de Valori București, master B8</t>
  </si>
  <si>
    <t>Lotrean Andreea Nicoleta-ANALIZA ȘI DIAGNOSTICUL POZIȚIEI ȘI PERFORMANȚEI FINANCIARE LA ENTITĂȚI ECONOMICE APARȚINÂND
INDUSTRIEI HORECA LISTATE LA BURSA DE VALORI BUCUREȘTI, master B8</t>
  </si>
  <si>
    <t>Morariu Andreea Ștefania-Analiza și diagnosticul poziției și performanței financiare la entități economice aparținând industriei prelucrătoare listate la Bursa de Valori București, master B6</t>
  </si>
  <si>
    <t>Olariu Iulia- Studiu privind analiza si diagnosticul financiar la entitati economice aparținând industriei farmaceutice listate la Bursa de Valori București, master B8</t>
  </si>
  <si>
    <t>Pascu Gabriela- Analiza evoluției performanței financiare la entități din domeniul industriei energetice listate la Bursa de Valori București, master B8</t>
  </si>
  <si>
    <t>Roșca Denisa- ANALIZA ȘI STUDIU STUDIU PRIVIND ANALIZA ȘI DIAGNOSTICUL FINANCIAR LA ENTITĂȚI ECONOMICE APARȚINÂND
INDUSTRIEI FARMACEUTICE LISTATE LA BURSA DE VALORI BUCUREȘTI, master B8</t>
  </si>
  <si>
    <t>Străjan Maria Diana- EVOLUȚII PRIVIND POZIȚIA ȘI PERFORMANȚA FINANCIARĂ LA ENTITĂȚI ECONOMICE APARȚINÂND
INDUSTRIEI FARMACEUTICE LISTATE LA BURSA DE VALORI BUCUREȘTI, master B8</t>
  </si>
  <si>
    <t xml:space="preserve">Ureche Adelina Georgiana-ANALIZA ȘI DIAGNOSTICUL  POZIȚEI ȘI PERFORMANȚEI FINANCIARĂ LA ENTITĂȚI ECONOMICE APARȚINÂND
INDUSTRIEI COMERȚULUI LISTATE LA BURSA DE VALORI BUCUREȘTI, master B8 </t>
  </si>
  <si>
    <t>Zavragiu Ana Maria Izabela- ANALIZA ȘI DIAGNOSTICUL POZIȚIEI ȘI PERFORMANȚEI FINANCIARE LA ENTITĂȚI ECONOMICE APARȚINÂND INDUSTRIEI HORECA LISTATE LA BURSA DE VALORI BUCUREȘTI</t>
  </si>
  <si>
    <r>
      <rPr>
        <rFont val="Arial Narrow"/>
        <color theme="1"/>
        <sz val="10.0"/>
      </rPr>
      <t xml:space="preserve">Nume student: BONCIU I.C.MARIA ALEXANDRA; Titlul lucrării: </t>
    </r>
    <r>
      <rPr>
        <rFont val="Arial Narrow"/>
        <i/>
        <color theme="1"/>
        <sz val="10.0"/>
      </rPr>
      <t xml:space="preserve">Aplicație WEB pentru compararea caracteristicilor produselor din gestiunea unei entități economice; </t>
    </r>
    <r>
      <rPr>
        <rFont val="Arial Narrow"/>
        <color theme="1"/>
        <sz val="10.0"/>
      </rPr>
      <t>Nivelul de studii finalizat: Studii de licență.</t>
    </r>
  </si>
  <si>
    <r>
      <rPr>
        <rFont val="Arial Narrow"/>
        <color theme="1"/>
        <sz val="10.0"/>
      </rPr>
      <t xml:space="preserve">Nume student: PAȘCALĂU L.CLAUDIA MARIA; Titlul lucrării: </t>
    </r>
    <r>
      <rPr>
        <rFont val="Arial Narrow"/>
        <i/>
        <color theme="1"/>
        <sz val="10.0"/>
      </rPr>
      <t>Proiectarea și dezvoltarea unei aplicații informatice pentru administrarea finanțelor personale</t>
    </r>
    <r>
      <rPr>
        <rFont val="Arial Narrow"/>
        <color theme="1"/>
        <sz val="10.0"/>
      </rPr>
      <t>; Nivelul de studii finalizat: Studii de licență.</t>
    </r>
  </si>
  <si>
    <r>
      <rPr>
        <rFont val="Arial Narrow"/>
        <color theme="1"/>
        <sz val="10.0"/>
      </rPr>
      <t xml:space="preserve">Nume student: RADU I.M.MARIA MĂDĂLINA; Titlul lucrării: </t>
    </r>
    <r>
      <rPr>
        <rFont val="Arial Narrow"/>
        <i/>
        <color theme="1"/>
        <sz val="10.0"/>
      </rPr>
      <t xml:space="preserve">Dezvoltarea unui sistem informatic de gestiune pentru intreprinderea individuală la FERMA RADU II; </t>
    </r>
    <r>
      <rPr>
        <rFont val="Arial Narrow"/>
        <color theme="1"/>
        <sz val="10.0"/>
      </rPr>
      <t>Nivelul de studii finalizat: Studii de licență.</t>
    </r>
  </si>
  <si>
    <r>
      <rPr>
        <rFont val="Arial Narrow"/>
        <color theme="1"/>
        <sz val="10.0"/>
      </rPr>
      <t xml:space="preserve">Nume student: RUSU A.V.ADRIANA LARISA; Titlul lucrării: </t>
    </r>
    <r>
      <rPr>
        <rFont val="Arial Narrow"/>
        <i/>
        <color theme="1"/>
        <sz val="10.0"/>
      </rPr>
      <t>Realizarea interferenței WEB pentru gestionarea și evidența activității la  nivelul unei entități economice</t>
    </r>
    <r>
      <rPr>
        <rFont val="Arial Narrow"/>
        <color theme="1"/>
        <sz val="10.0"/>
      </rPr>
      <t>; Nivelul de studii finalizat: Studii de licență.</t>
    </r>
  </si>
  <si>
    <r>
      <rPr>
        <rFont val="Arial Narrow"/>
        <color theme="1"/>
        <sz val="10.0"/>
      </rPr>
      <t xml:space="preserve">Nume student: SĂFTOIU P.ELENA DENISA; Titlul lucrării: </t>
    </r>
    <r>
      <rPr>
        <rFont val="Arial Narrow"/>
        <i/>
        <color theme="1"/>
        <sz val="10.0"/>
      </rPr>
      <t>Configurarea și administrarea sistemului de management al continutului pt un jurnal stiintific;</t>
    </r>
    <r>
      <rPr>
        <rFont val="Arial Narrow"/>
        <color theme="1"/>
        <sz val="10.0"/>
      </rPr>
      <t xml:space="preserve"> Nivelul de studii finalizat: Studii de licență.</t>
    </r>
  </si>
  <si>
    <t>Palcu Andreea, Rentabilitatea și riscul de faliment ale firmei, nivel licență</t>
  </si>
  <si>
    <t>Daria Damaris Scheau, Evaluarea produselor derivate de natura opțiunilor. Studiul de caz pe active suport de natura acțiunilor, nivel master</t>
  </si>
  <si>
    <t>Puia Stefan Stelian - Monedele composit, moneda coș DST - FB licență</t>
  </si>
  <si>
    <t>Georgescu Andreea Iuliana - Piața asigurărilor din România, în contextul pandemiei de COVID 19 - MK Licență</t>
  </si>
  <si>
    <t>Golumbeanu Andreea Maria - Valoarea in timp a economisirii în România - MK Licenta</t>
  </si>
  <si>
    <t>Marinca Florea Robert - Is the Central Bank Digital Coin a step in the right direction - BA Licență</t>
  </si>
  <si>
    <t>CĂTĂTARU  (BĂRBULESCU)  D.  IOANA  CLAUDIA, Analiza veniturilor și cheltuielilor din bugetul de stst în perioada 2015-2022 (licență, iulie 2023)</t>
  </si>
  <si>
    <t>CORDOŞ R. M. DARIA-IOANA, Impozitarea veniturilor salariale în România (licență, iulie 2023)</t>
  </si>
  <si>
    <t>CUMPĂNAŞU M. D. ALEXANDRA-MIHAELA, Analiza veniturilor și cheltuielilor din bugetul de stat în perioada 2016-2022 (licență, iulie 2023)</t>
  </si>
  <si>
    <t>VÎLCU M.ANDREEA-MIHAELA, Gestiunea și contabilitatea stocurilor (licență, februarie 2023)</t>
  </si>
  <si>
    <t>BAN N.DIANA FLORINA, Contabilitate activelor imobilizate . Studiu de caz. (licență iulie 2023)</t>
  </si>
  <si>
    <t>BOGDAN I.MARIA, Inspecția Fiscală de la A la Z. Studiu de caz (licență iulie 2023)</t>
  </si>
  <si>
    <t>LUCA (STĂNILĂ) I. ANDRA IOANA, Contabilitatea fiscală a persoanelor fizice autorizate și a întreprinderilor individuale. Studiu de caz (disertație, iulie 2023)</t>
  </si>
  <si>
    <t>TÂLVAN G. MARIA ELENA, Procesul de achiziții publice în cazul unui contract de execuție lucrări. Studiu de caz la Inspectoratul de Poliție Județean Sibiu (disertație, iulie 2023)</t>
  </si>
  <si>
    <t>Năstase Paula, Inspecția fiscală,coordonate teoretice și pragmatice, licență CIG</t>
  </si>
  <si>
    <t>Vlaic Darius Dan, Coordonarea fiscală din perspectiva politicii fiscale UE, licență CIG</t>
  </si>
  <si>
    <t>Vișan Iacob Bogdan, Evaziunea fiscală - cauze și posibilități de combatere, licență CIG</t>
  </si>
  <si>
    <t>Bozoșan Iulia, Aspecte teoretice și pragmatice privind dubla impunere internațională, master B8</t>
  </si>
  <si>
    <r>
      <rPr>
        <rFont val="Arial Narrow"/>
        <color theme="1"/>
        <sz val="10.0"/>
      </rPr>
      <t xml:space="preserve">TUREAN (AELENEI) V. PAULA ANDRA, </t>
    </r>
    <r>
      <rPr>
        <rFont val="Arial Narrow"/>
        <i/>
        <color theme="1"/>
        <sz val="10.0"/>
      </rPr>
      <t>TEHNOLOGIILE INFORMATICEDE COMUNICATIE suport al deciziilor financiar contabile in IMMuri</t>
    </r>
    <r>
      <rPr>
        <rFont val="Arial Narrow"/>
        <color theme="1"/>
        <sz val="10.0"/>
      </rPr>
      <t>, MASTER</t>
    </r>
  </si>
  <si>
    <r>
      <rPr>
        <rFont val="Arial Narrow"/>
        <color theme="1"/>
        <sz val="10.0"/>
      </rPr>
      <t xml:space="preserve">BORNEA G. ELENA ANDREEA, </t>
    </r>
    <r>
      <rPr>
        <rFont val="Arial Narrow"/>
        <i/>
        <color theme="1"/>
        <sz val="10.0"/>
      </rPr>
      <t>Model Web pentru implementarea conceptelor de comerț electronic si cybermarketing</t>
    </r>
    <r>
      <rPr>
        <rFont val="Arial Narrow"/>
        <color theme="1"/>
        <sz val="10.0"/>
      </rPr>
      <t>, MASTER</t>
    </r>
  </si>
  <si>
    <r>
      <rPr>
        <rFont val="Arial Narrow"/>
        <color theme="1"/>
        <sz val="10.0"/>
      </rPr>
      <t xml:space="preserve">PAIZS S. CRISTINA MARIA, </t>
    </r>
    <r>
      <rPr>
        <rFont val="Arial Narrow"/>
        <i/>
        <color theme="1"/>
        <sz val="10.0"/>
      </rPr>
      <t>Eficientizarea procesului de achiziție și vânzare a produselor prin intermediul unei aplicații Web</t>
    </r>
    <r>
      <rPr>
        <rFont val="Arial Narrow"/>
        <color theme="1"/>
        <sz val="10.0"/>
      </rPr>
      <t>, MASTER</t>
    </r>
  </si>
  <si>
    <r>
      <rPr>
        <rFont val="Arial Narrow"/>
        <color theme="1"/>
        <sz val="10.0"/>
      </rPr>
      <t xml:space="preserve">POPESCU I. IOANA ANDREEA, </t>
    </r>
    <r>
      <rPr>
        <rFont val="Arial Narrow"/>
        <i/>
        <color theme="1"/>
        <sz val="10.0"/>
      </rPr>
      <t>Aplicație web pentru eficientizarea si monitorizarea activității unui magazin online</t>
    </r>
    <r>
      <rPr>
        <rFont val="Arial Narrow"/>
        <color theme="1"/>
        <sz val="10.0"/>
      </rPr>
      <t>, MASTER</t>
    </r>
  </si>
  <si>
    <r>
      <rPr>
        <rFont val="Arial Narrow"/>
        <color theme="1"/>
        <sz val="10.0"/>
      </rPr>
      <t xml:space="preserve">RADU F. DIANA GEORGIANA, </t>
    </r>
    <r>
      <rPr>
        <rFont val="Arial Narrow"/>
        <i/>
        <color theme="1"/>
        <sz val="10.0"/>
      </rPr>
      <t>Aplicație web pentru gestiunea eficientă a tranzacțiilor efectuate prin intermediul unui magazin online</t>
    </r>
    <r>
      <rPr>
        <rFont val="Arial Narrow"/>
        <color theme="1"/>
        <sz val="10.0"/>
      </rPr>
      <t>, MASTER</t>
    </r>
  </si>
  <si>
    <r>
      <rPr>
        <rFont val="Arial Narrow"/>
        <color theme="1"/>
        <sz val="10.0"/>
      </rPr>
      <t xml:space="preserve">BRAICU C.I. ANDREEA IOANA, </t>
    </r>
    <r>
      <rPr>
        <rFont val="Arial Narrow"/>
        <i/>
        <color theme="1"/>
        <sz val="10.0"/>
      </rPr>
      <t>Soluție web pentru optimizarea activității unei firme din domeniul industriei de ospitalitate</t>
    </r>
    <r>
      <rPr>
        <rFont val="Arial Narrow"/>
        <color theme="1"/>
        <sz val="10.0"/>
      </rPr>
      <t>, LICENȚĂ</t>
    </r>
  </si>
  <si>
    <r>
      <rPr>
        <rFont val="Arial Narrow"/>
        <color theme="1"/>
        <sz val="10.0"/>
      </rPr>
      <t xml:space="preserve">COSTACHE P.G. CĂTĂLIN
 CRISTIAN, </t>
    </r>
    <r>
      <rPr>
        <rFont val="Arial Narrow"/>
        <i/>
        <color theme="1"/>
        <sz val="10.0"/>
      </rPr>
      <t>Aplicație Web pentru eficientizarea activității unei companii din industria HoReCa</t>
    </r>
    <r>
      <rPr>
        <rFont val="Arial Narrow"/>
        <color theme="1"/>
        <sz val="10.0"/>
      </rPr>
      <t>, LICENȚĂ</t>
    </r>
  </si>
  <si>
    <r>
      <rPr>
        <rFont val="Arial Narrow"/>
        <color theme="1"/>
        <sz val="10.0"/>
      </rPr>
      <t xml:space="preserve">GURIUC G.MIHAELA, </t>
    </r>
    <r>
      <rPr>
        <rFont val="Arial Narrow"/>
        <i/>
        <color theme="1"/>
        <sz val="10.0"/>
      </rPr>
      <t>Sistem informatic integrat pentru managementul procesului de facturare</t>
    </r>
    <r>
      <rPr>
        <rFont val="Arial Narrow"/>
        <color theme="1"/>
        <sz val="10.0"/>
      </rPr>
      <t>, LICENȚĂ</t>
    </r>
  </si>
  <si>
    <r>
      <rPr>
        <rFont val="Arial Narrow"/>
        <color theme="1"/>
        <sz val="10.0"/>
      </rPr>
      <t xml:space="preserve">NEGRILĂ C.ELENA CORINA, </t>
    </r>
    <r>
      <rPr>
        <rFont val="Arial Narrow"/>
        <i/>
        <color theme="1"/>
        <sz val="10.0"/>
      </rPr>
      <t>Aplicație WEB pentru calculul salariilor și managementul resurselor umane</t>
    </r>
    <r>
      <rPr>
        <rFont val="Arial Narrow"/>
        <color theme="1"/>
        <sz val="10.0"/>
      </rPr>
      <t>, LICENȚĂ</t>
    </r>
  </si>
  <si>
    <r>
      <rPr>
        <rFont val="Arial Narrow"/>
        <color theme="1"/>
        <sz val="10.0"/>
      </rPr>
      <t xml:space="preserve">RĂCUCI A.ADINA EMILIA, </t>
    </r>
    <r>
      <rPr>
        <rFont val="Arial Narrow"/>
        <i/>
        <color theme="1"/>
        <sz val="10.0"/>
      </rPr>
      <t>Aplicații WEB DE CALCUL A INDICATORILOR ECONOMICO FINANCIARI</t>
    </r>
    <r>
      <rPr>
        <rFont val="Arial Narrow"/>
        <color theme="1"/>
        <sz val="10.0"/>
      </rPr>
      <t>, LICENȚĂ</t>
    </r>
  </si>
  <si>
    <r>
      <rPr>
        <rFont val="Arial Narrow"/>
        <color theme="1"/>
        <sz val="10.0"/>
      </rPr>
      <t xml:space="preserve">URIȚESCU E.L.JANINA 
CRISTINA, </t>
    </r>
    <r>
      <rPr>
        <rFont val="Arial Narrow"/>
        <i/>
        <color theme="1"/>
        <sz val="10.0"/>
      </rPr>
      <t>Aplicații WEB pentru realizarea pontajului și efectuarea calcului salariilor</t>
    </r>
    <r>
      <rPr>
        <rFont val="Arial Narrow"/>
        <color theme="1"/>
        <sz val="10.0"/>
      </rPr>
      <t>, LICENȚĂ</t>
    </r>
  </si>
  <si>
    <t>BOŞOROGAN F. ALINA-MARIAConsiderații privind contabilitatea și analiza cheltuielilor.Finanțe și Bănci ZI</t>
  </si>
  <si>
    <t>CĂLIN D. V. CARMEN-IULIAContabilitatea decontărilor cu personalul. Asigurările sociale și protecția socială.Finanțe și Bănci ZI</t>
  </si>
  <si>
    <t>CÎNDEA C. S. CAMELIA ALEXANDRINAContabilitatea și gestiunea stocurilor.Finanțe și Bănci ZI</t>
  </si>
  <si>
    <t>FILIP M. I. ANAMARIAAspecte financiar-contabile și fiscale privind fundamentarea deciziei de finanțare - studiu aplicativ și comparativ privind LEASINGUL FINANCIAR și CREDITUL BANCAR.Finanțe și Bănci ZI</t>
  </si>
  <si>
    <t>BÎRSAN D.A.CARLA VIORICAAspecte contabile și fiscale privind implementarea proiectelor de investiții cu finanțare din FONDURI NERAMBURSABILE- studiu de caz privind identificarea impactului asupra dezvoltării entității la SC SEUSEL SRL.CIG - ZI</t>
  </si>
  <si>
    <t>CHIȚURUȘI I.IONUȚ MĂDĂLINContabilitatea și gestiunea stocurilorCIG - ZI</t>
  </si>
  <si>
    <t>DIACONU G.G.ANDREI ADRIANContabilitatea operațiunilor privind deconturile cu perfsonalul, asigurările sociale și protecția socială la societatea SC COMPA SA.CIG - ZI</t>
  </si>
  <si>
    <t>ENCEANU M.ELENA NICOLETAAspecte specifice de contabilitate și analiza privind veniturile ,cheltuielile și rezultatul exercițiului.CIG - ZI</t>
  </si>
  <si>
    <t>FOGOROȘ A.O IULIA ELENA Aspecte contabile privind activitatea în domeniul transporturilor. Studiu de caz la PERALUPS PROD SRL.CIG - ZI</t>
  </si>
  <si>
    <t>ROMAN I.S.ANDRA MARIAAspecte contabile și fiscale privind implementarea proiectelor de investiții cu finanțare din FONDURI EUROPENE NERAMBURSABILE, studiu comceptual și aplicativ asupra unui START-UP.CIG - ZI</t>
  </si>
  <si>
    <t>SÂRGHI M.MIHAELAConformarea standardelor naționale cu cele internaționale de contabilitate privind sectorul public.CIG - ZI</t>
  </si>
  <si>
    <t>ȚERBEA (OȚETEA) M.IOANAAspecte contabile și fiscale privind activitatea în domeniul transporturilor .Studiu de cazCIG - ZI</t>
  </si>
  <si>
    <t>CORCHEȘ D. MARIACONTABILITATEA SI ANALIZA CHELTUIELILOR CIG - ZI</t>
  </si>
  <si>
    <t>ALBU T. ANDRA IOANAAPROFUNDĂRI CONTABILE PARTICULARE PRIVIND ACTIVELE IMOBILIZATE DEȚINUTE ÎN BAZA CONTRACTELOR DE LEASING
STUDIU DE CAZ LA CRACIUN TRADE SRL
ÎFExpertiză contabilă și audit</t>
  </si>
  <si>
    <t>BAIASU D. ELENA ANDREEAContabilșitatea operațiunilor de transport intern și internaționalÎFExpertiză contabilă și audit</t>
  </si>
  <si>
    <t>COMAN I. IONELA LARISAAPROFUNDĂRI CONTABILE PARTICULARE PRIVIND ACTIVITATEA ÎN DOMENIUL ORĂRITULUI ȘI AL PANIFICAȚIEI. STUDIU DE CAZ LA COMPANIA ,,MORĂRIT PANIFICAȚIE S.A. ROMAN”
ÎFExpertiză contabilă și audit</t>
  </si>
  <si>
    <t>CRISTEA N. IULIA NICOLETAAspecte contabile și fiscale privind activitatea în domeniul transporturilorÎFExpertiză contabilă și audit</t>
  </si>
  <si>
    <t>DINU G. GINA ALEXANDRAAprofundări contabile particulare privind activitățile de comerț cu amănuntulÎFExpertiză contabilă și audit</t>
  </si>
  <si>
    <t>SPĂTĂCIAN V. CRISTINA PARASCHIVAAprofundări contabile particulare privind evaluarea, recunoașterea și raportarea financiară a activelor biologiceÎFExpertiză contabilă și audit</t>
  </si>
  <si>
    <t>TANASĂ M. ELENACONTABILITATEA OPERAȚIUNILOR SPECIALE IMPLICATE DE ACTIVITĂȚILE DE TURISM ȘI ALIMENTAȚIE PUBLICĂ – APROFUNDĂRI CONCEPTUALE, PARTICULARE ȘI APLICATIVE
STUDIU DE CAZ LA SC TOTAL TRADING S.R.L
ÎFExpertiză contabilă și audit</t>
  </si>
  <si>
    <t>DEMIAN V. NICOLETA, Analiza financiară a firmei pe baza fluxurilor de numerar. Licenta</t>
  </si>
  <si>
    <t>HAMPU I. S. NICOLE-CRISTINA, Analiza financiară pe baza bilanțului contabil, licenta</t>
  </si>
  <si>
    <t>HOLERGA D. C. DENISA-CRISTINA, Managementul și gestiunea riscului de firmă. Licenta</t>
  </si>
  <si>
    <t>ISPAS I. IONELA, Analiza diagnostic a cheltuielilor firmei.licenta</t>
  </si>
  <si>
    <t>IVĂNCESCU M. MARIA, Analiza rentabilității firmei pe baza soldurilor intermediare de gestiune.licenta</t>
  </si>
  <si>
    <t>NĂSTASE I. FLORENTINA-CLAUDIA, Analiz economică a firmei.licenta</t>
  </si>
  <si>
    <t>STANCU C. C. ŞTEFANA-MARIA, Analiza profitabilității firmei.licenta</t>
  </si>
  <si>
    <t>STOIA I. SABINA, Dezvoltarea și implementarea unui plan de afaceri.licenta</t>
  </si>
  <si>
    <t>Mutulescu Roberta-Amalia, Contabilizarea stocurilor in firma de comert, Licență</t>
  </si>
  <si>
    <t>Mares Larisa, Contabilitatea stocurilor, Licență</t>
  </si>
  <si>
    <t>Tufa Denisa, Contabilitatea decontărilor cu personalul, Licență</t>
  </si>
  <si>
    <t>Moraru-Ciochina Elena, Contabilitatea imobilizărilor corporale la SC AMENAJARE TEREN SRL., Licență</t>
  </si>
  <si>
    <t>Gherguș Andrei, Contabilitatea imobilizărilor corporale, Licență</t>
  </si>
  <si>
    <t>Nicodin Iulia, CONTABILITATEA TAXEI PE VALOAREA ADĂUGATĂ, Licență</t>
  </si>
  <si>
    <t>BELCIU F. E. PAULA ANA MARIA</t>
  </si>
  <si>
    <t>BRATU I. DIANA</t>
  </si>
  <si>
    <t>BRATU I. IULIANA</t>
  </si>
  <si>
    <t>CIOCIU I. MARIA-CORINA (KANUSIS)</t>
  </si>
  <si>
    <t>CÎRSTEA L. M. ELENA-ANDREEA</t>
  </si>
  <si>
    <t>FARCAŞ S. ANA-MARIA</t>
  </si>
  <si>
    <t>NATANTICU C. N. CRISTIAN-CONSTANTIN</t>
  </si>
  <si>
    <t>RADU G. MARIA-ALEXANDRA</t>
  </si>
  <si>
    <t>PASTRAMĂ O. MARIA</t>
  </si>
  <si>
    <t>LEPȘA P. MARIANA MIHAELA, Principalii indicatori financiari ai SC LIFE IS HARD și analiza modului în care aceștia coresăpund cu obiectivele de gestiune și cu obiectivele strategice ale societății, disertație</t>
  </si>
  <si>
    <t>LUCACIU C. A. CRISTINA ANDREEA, Organizarea calculației la SCA conform metodei costurilor variabile și analiza modului în care rezultatele obț coresp cu obiectivele de gestiune, disertație</t>
  </si>
  <si>
    <t>MIERLEA V. B. ALEXANDRA DENISA, Imobilizările corporale în legislația națională și în standardele de raportare financiară, disertație</t>
  </si>
  <si>
    <t>STOICHIȚĂ I. ALIN CODRUȚ, IMOBILIZĂRILE CORPORALE ÎN LEGISLAȚIA NAȚIONALĂ ȘI ÎN STANDARDELE INTERNAȚIONALE DE RAPORTARE FINANCIARĂ. STUDIU DE CAZ LA S.C. SISTEME PROARHITECTURĂ S.R.L, disertație</t>
  </si>
  <si>
    <t>ALBU I. RAMONA NICOLETA, Politica de finantare la nivel de firma pe termen mediu si lung, master</t>
  </si>
  <si>
    <t>BISCĂ I. IULIA ANAMARIA, IMPACTUL IMPOZITULUI PE PROFIT ASUPRA INDICATORILOR DE PERFORMANȚĂ FINANCIARĂ, master</t>
  </si>
  <si>
    <t>DOBRIN G. V. DIANA LUCIA, DIVIDEND ȘI POLITICA DE DIVIDEND, master</t>
  </si>
  <si>
    <t>DOBRIN G. V. SMĂRĂNDIȚA IZABELA, ANALIZA VIABILITĂȚII FIRMEI ȘI A RISCULUI DE FALIMENT, master</t>
  </si>
  <si>
    <t>LUMINEANU G. MARIA LARISA, Sistemul de indicatori de performanță ai firmei, master</t>
  </si>
  <si>
    <t>ASPRICIOIU V. S. ELENA ANDRADA, Investitia la bursa - factori, comportamente, evoluții, B6</t>
  </si>
  <si>
    <t>IANCU G. FILOFTEIA NATALIA, PARTICULARITĂȚI ALE SISTEMULUI FINANCIAR-BANCAR
DIN DANEMARCA, B6</t>
  </si>
  <si>
    <t>RADA C. ANDREEA GEORGIANA, ROLUL FMI ÎN PREVENIREA ȘI GESTIONAREA CRIZELOR FINANCIARE, B6</t>
  </si>
  <si>
    <t>UNGAR M. KEVIN, Analiza piețelor de capital la nivel global (2020-prezent), B6</t>
  </si>
  <si>
    <t>CROITORU G.BIANCA, Evoluția pieței monetare din România în perioada 2020-2023, CIG</t>
  </si>
  <si>
    <t>CIOLPAN S. ELENA-ROXANA, Analiza comparativă a creditului bancar garantat și a creditului bancar negarantat, FB</t>
  </si>
  <si>
    <t xml:space="preserve">LOTREAN C.M.SILVANA , MISIUNEA DE AUDIT - ACTIVITATEA FINANCIAR-CONTABILĂ SC.APA-CANAL TALMACIU; LICENȚĂ
</t>
  </si>
  <si>
    <t xml:space="preserve">PĂTRU G.MARIA-MĂDĂLINA, AUDIT INTERN - STUDIU DE CAZ LA BANCA TRANSILVANIA, LICENȚĂ
 </t>
  </si>
  <si>
    <t xml:space="preserve">UNGUREANU I.ADELAIDA, ETAPELE DESFĂSURĂRII UNEI MISIUNI DE AUDIT INTERN, LICENȚĂ
</t>
  </si>
  <si>
    <t>BORȘAN N.ANDRA-ELENA, Misiune de audit intern la SC AUTO DOM SRL. Licență</t>
  </si>
  <si>
    <t>DIACONESCU V.NAOMI, Misiune de audit public intern. Studiu de caz la MINISTERUL PUBLIC.LICENȚĂ</t>
  </si>
  <si>
    <t>DÎRLOȘAN N.ADELINA, Conținutul unui raport de audit intern, studiu de caz la SC AMIGO SRL, privind gestiunea stocurilor. Licența</t>
  </si>
  <si>
    <t>NEAMȚ M.ALEXANDRA LARISA, Misiune de audit intern la SC NIVAL COM SRL. Licență.</t>
  </si>
  <si>
    <t xml:space="preserve">BĂDILĂ N. R. MARIA SIMONA, MISIUNEA DE AUDIT FINANCIAR. DOSARUL EXERCIȚIULUI LA GNOATO EST S.R.L, DISERTAȚIE
</t>
  </si>
  <si>
    <t xml:space="preserve">CIUCULESCU P. PAULA IOANA,CONŢINUTUL UNUI RAPORT DE AUDIT FINANCIAR LA S.C MEDLIFE S.A, DISERTAȚIE
</t>
  </si>
  <si>
    <t xml:space="preserve">COSTEA G. GEORGIANA DENISA,MISIUNE DE AUDIT FINANCIAR. DOSARUL PERMANENT LA COMPA S.A., DISERTAȚIE
</t>
  </si>
  <si>
    <t xml:space="preserve">DĂNCĂNEȚ S. ANA MARIA IOANA, RAPORT DE AUDIT FINANCIAR LA SOCIETATEA OMV PETROM SA, DISERTAȚIE
</t>
  </si>
  <si>
    <t xml:space="preserve">HEGHIU I. OVIDIU ANDREI, IMPORTANȚA MISIUNII DE AUDIT FINANCIAR. 
STUDIU DE CAZ LA C.N.T.E.E. TRANSELECTRICA S.A., DISERTAȚIE
</t>
  </si>
  <si>
    <t xml:space="preserve">MUNTEAN N. GEORGE IULIUS, MISIUNE DE AUDIT FINANCIAR LA SC ELECTRIC SERV SRL, DISERTAȚIE
</t>
  </si>
  <si>
    <t xml:space="preserve">TINTEA F. A. ANDREI BOGDAN, RAPORT DE AUDIT FINANCIAR LA S.C. ELECTROMONTAJ CARPAȚI S.A., DISERTAȚIE
</t>
  </si>
  <si>
    <t>BADEA I.ȘTEFANIA CRISTINA, Politica monetarăa BNR , provocări în contextul unei noi crize financiare, LICENȚĂ CIG</t>
  </si>
  <si>
    <t>GUȚĂ G.DAMARIS, Evoluția economisirii în sectorul bancar românesc după criza financiară, LICENȚĂ CIG</t>
  </si>
  <si>
    <t>HAISAN V.ESTERA ANETA, Credit bancarvs fonduri nerambursabil în finanțarea entităților economice., LICENȚĂ CIG</t>
  </si>
  <si>
    <t>MUȘAN I.NAOMI, Analiza comparativă între sistemul bancar nordic și cel latin., LICENȚĂ CIG</t>
  </si>
  <si>
    <t>POPA P.CRISTIANA, Analiza activității BĂNCII CENTRALE EUROPENE DIN ultimii 10 ani, LICENȚĂ CIG</t>
  </si>
  <si>
    <t>PREDUȚ S.ROBERT MIHAI, Tranziția de la banca tradițională la banca digitală în România., LICENȚĂ CIG</t>
  </si>
  <si>
    <t>ROBU C.RUTH, Analiza comparativă a primelor 3 bănci din România., LICENȚĂ CIG</t>
  </si>
  <si>
    <t>ȘERBAN P.ANDREEA, Impactul digitalizării bancare la nivel international., LICENȚĂ CIG</t>
  </si>
  <si>
    <t>BRATU I. I. MARIA-ROSANA, Tranzacționarea pe piața FOREX - Aspecte teoretice și practice. FB LICENȚĂ</t>
  </si>
  <si>
    <t>SAS-BORGHINĂ N.ANDREEA
MARIA, Interacțiunea cu clientul de produse și servicii bancare,în contextul digitalizării bancare. Studiu de caz BRD, CIG</t>
  </si>
  <si>
    <r>
      <rPr>
        <rFont val="Arial Narrow"/>
        <color theme="1"/>
        <sz val="10.0"/>
      </rPr>
      <t xml:space="preserve">Nume student: Sas-Borghină Andreea Maria; Titlul lucrării: </t>
    </r>
    <r>
      <rPr>
        <rFont val="Arial Narrow"/>
        <i/>
        <color theme="1"/>
        <sz val="10.0"/>
      </rPr>
      <t>Interacțiunea cu clientul de produse și servicii bancare, în contextul digitalizării bancare</t>
    </r>
    <r>
      <rPr>
        <rFont val="Arial Narrow"/>
        <color theme="1"/>
        <sz val="10.0"/>
      </rPr>
      <t>; în cotutelă cu: Conf.univ.dr. Ioana Raluca Sbârcea</t>
    </r>
  </si>
  <si>
    <r>
      <rPr>
        <rFont val="Arial Narrow"/>
        <color theme="1"/>
        <sz val="10.0"/>
      </rPr>
      <t xml:space="preserve">Nume student: Popa Cristiana; Titlul lucrării: </t>
    </r>
    <r>
      <rPr>
        <rFont val="Arial Narrow"/>
        <i/>
        <color theme="1"/>
        <sz val="10.0"/>
      </rPr>
      <t>Analiza activității Băncii Centrale Europene din ultimii 10 ani</t>
    </r>
    <r>
      <rPr>
        <rFont val="Arial Narrow"/>
        <color theme="1"/>
        <sz val="10.0"/>
      </rPr>
      <t>; în cotutelă cu: Conf.univ.dr. Ioana Raluca Sbârcea</t>
    </r>
  </si>
  <si>
    <r>
      <rPr>
        <rFont val="Arial Narrow"/>
        <color theme="1"/>
        <sz val="10.0"/>
      </rPr>
      <t xml:space="preserve">Nume student: Guță Damaris; Titlul lucrării: </t>
    </r>
    <r>
      <rPr>
        <rFont val="Arial Narrow"/>
        <i/>
        <color theme="1"/>
        <sz val="10.0"/>
      </rPr>
      <t>Evoluția economisirii în sectorul bancar românesc după criza financiară</t>
    </r>
    <r>
      <rPr>
        <rFont val="Arial Narrow"/>
        <color theme="1"/>
        <sz val="10.0"/>
      </rPr>
      <t>; în cotutelă cu: Conf.univ.dr. Ioana Raluca Sbârcea</t>
    </r>
  </si>
  <si>
    <r>
      <rPr>
        <rFont val="Arial Narrow"/>
        <color theme="1"/>
        <sz val="10.0"/>
      </rPr>
      <t xml:space="preserve">Nume student: Georgescu Andreea; Titlul lucrării: </t>
    </r>
    <r>
      <rPr>
        <rFont val="Arial Narrow"/>
        <i/>
        <color theme="1"/>
        <sz val="10.0"/>
      </rPr>
      <t>Piața asigurărilor din România, în contextul pandemiei de COVID-19</t>
    </r>
    <r>
      <rPr>
        <rFont val="Arial Narrow"/>
        <color theme="1"/>
        <sz val="10.0"/>
      </rPr>
      <t>; în cotutelă cu: Lect.univ.dr. Renate Bratu</t>
    </r>
  </si>
  <si>
    <r>
      <rPr>
        <rFont val="Arial Narrow"/>
        <color theme="1"/>
        <sz val="10.0"/>
      </rPr>
      <t xml:space="preserve">Nume student: Agârbicean Remus; Titlul lucrării: </t>
    </r>
    <r>
      <rPr>
        <rFont val="Arial Narrow"/>
        <i/>
        <color theme="1"/>
        <sz val="10.0"/>
      </rPr>
      <t xml:space="preserve">Potofolio reports, platformă de raportare a rezultatelor portofoliilor de acțiuni; în cotutelă cu: </t>
    </r>
    <r>
      <rPr>
        <rFont val="Arial Narrow"/>
        <color theme="1"/>
        <sz val="10.0"/>
      </rPr>
      <t>Conf.univ.dr. Stoica Eduard</t>
    </r>
  </si>
  <si>
    <r>
      <rPr>
        <rFont val="Arial Narrow"/>
        <color theme="1"/>
        <sz val="10.0"/>
      </rPr>
      <t xml:space="preserve">Nume student: Ciolpan Roxana Elena; Titlul lucrării: </t>
    </r>
    <r>
      <rPr>
        <rFont val="Arial Narrow"/>
        <i/>
        <color theme="1"/>
        <sz val="10.0"/>
      </rPr>
      <t>Analiza comparativă a creditului bancar garantat și a creditului bancar negarantat</t>
    </r>
    <r>
      <rPr>
        <rFont val="Arial Narrow"/>
        <color theme="1"/>
        <sz val="10.0"/>
      </rPr>
      <t>; în cotutelă cu: Conf.univ.dr. Orăștean Ramona</t>
    </r>
  </si>
  <si>
    <r>
      <rPr>
        <rFont val="Arial Narrow"/>
        <color theme="1"/>
        <sz val="10.0"/>
      </rPr>
      <t xml:space="preserve">Nume student: Puia Ștefan; Titlul lucrării: </t>
    </r>
    <r>
      <rPr>
        <rFont val="Arial Narrow"/>
        <i/>
        <color theme="1"/>
        <sz val="10.0"/>
      </rPr>
      <t xml:space="preserve">Monedele compozit, moneda Coș DST; </t>
    </r>
    <r>
      <rPr>
        <rFont val="Arial Narrow"/>
        <color theme="1"/>
        <sz val="10.0"/>
      </rPr>
      <t>în cotutelă cu:  Lect.univ.dr. Renate Bratu</t>
    </r>
  </si>
  <si>
    <r>
      <rPr>
        <rFont val="Arial Narrow"/>
        <color theme="1"/>
        <sz val="10.0"/>
      </rPr>
      <t xml:space="preserve">Nume student: Preduț Robert; Titlul lucrării: </t>
    </r>
    <r>
      <rPr>
        <rFont val="Arial Narrow"/>
        <i/>
        <color theme="1"/>
        <sz val="10.0"/>
      </rPr>
      <t>Tranziția de la banca tradițională la banca digitală în România;</t>
    </r>
    <r>
      <rPr>
        <rFont val="Arial Narrow"/>
        <color theme="1"/>
        <sz val="10.0"/>
      </rPr>
      <t xml:space="preserve"> în cotutelă cu: Conf.univ.dr. Ioana Raluca Sbârcea</t>
    </r>
  </si>
  <si>
    <t>AGÂRBICEAN S. M. REMUS-IONUŢ, Potofolio reports, platformă de raportare a rezultatelor portofoliilor de acțiuni, licență</t>
  </si>
  <si>
    <t>POPA C. I. CRISTIAN-GABRIEL, Analiza impactului variabilelor macroeconomice asupra creșterii economice a atatelor nordice, licență</t>
  </si>
  <si>
    <t>SUCIU  I.  SILVIU  MIHAI, Adopția blockchain în sistemul financiar, licență</t>
  </si>
  <si>
    <t>BAN C.ALEXANDRU CONSTANTIN, Dezvoltarea unei aplicatii WEB în scopul de a prezenta și promova potențialul turistic al Sibiului, licență</t>
  </si>
  <si>
    <t>Gornicioiu Marius-Mihai, BANCA DIGITALĂ ȘI GENERAȚIA Z. UN DRUM SIGUR CĂTRE
SUCCES?</t>
  </si>
  <si>
    <t>PÎRJOL G. C. MARIAN GEORGIAN</t>
  </si>
  <si>
    <t>Analiza profitabilității companiei</t>
  </si>
  <si>
    <t>CODLEANU C. M. LARISA-MIHAELA</t>
  </si>
  <si>
    <t>Procedura privind angajarea, lichidarea, ordononțarea și plata cheltuielilor unei instituții publice.</t>
  </si>
  <si>
    <t>ROMAN D.ANDREI 
GHEORGHE</t>
  </si>
  <si>
    <t>Structura și evoluția cheltuielilor bugetului de stat al Romăniei în perioada 2020-2022.</t>
  </si>
  <si>
    <t>CUCERZAN G. MARIA-GEORGIANA (FUCIU)</t>
  </si>
  <si>
    <t>Analiza veniturilor bugetului de stat al României pe o perioadă de 5 ani.</t>
  </si>
  <si>
    <t>NEAMŢIU V. ANDRA-MARIA</t>
  </si>
  <si>
    <t>Organizarea și exercitarea controlului financiar preventiv în cadrul instituției publice.</t>
  </si>
  <si>
    <t>IVAN R. G. ANDRA</t>
  </si>
  <si>
    <t>OPREA  G.-O.  ȘTEFANIA</t>
  </si>
  <si>
    <t>Analiza deciziei de finanțare a firmei.</t>
  </si>
  <si>
    <t>Avram Nicoleta-ElenaFinanțarea firmei, Emisiune de titluri de valoare versus împrumut bancar</t>
  </si>
  <si>
    <t>Suciu Andrada-CristinaAnaliza financiară a Top 10 firme din domeniul energetic listate la BVB</t>
  </si>
  <si>
    <t>Taloș Ramona-AndreeaAnaliza statistică a veniturilor populației României în ultimii 10 ani</t>
  </si>
  <si>
    <t>Moga Ramona MariaContabilitatea taxelor și impozitelor</t>
  </si>
  <si>
    <t xml:space="preserve">Isdrailă Denisa-MariaContabilitatea și analiza salariilor </t>
  </si>
  <si>
    <t>Barna AnamariaAnaliza performantei financiare prin intermediul indicilor statistici</t>
  </si>
  <si>
    <t>Neghină Maria-TeodoraÎnregistrările contabile ale construcțiilor</t>
  </si>
  <si>
    <t>Demirel ErdiAnaliza comparativa a pietelor de capital. Romania si Turcia</t>
  </si>
  <si>
    <t>Olar Andreea-LarisaContabilitatea mărfurilor</t>
  </si>
  <si>
    <t>Rachita Elena-DianaContabilitatea salariilor si analiza acestora.</t>
  </si>
  <si>
    <t>Muntean DenisaContabilitatea stocurilor și a producției în timp de execuție</t>
  </si>
  <si>
    <t>Vonica Denisa Elena Piete si crize</t>
  </si>
  <si>
    <t>Șerban Florentin Mihail - Piața financiară din România.</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</si>
  <si>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</si>
  <si>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</si>
  <si>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</si>
  <si>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</si>
  <si>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Consiliu Facultății</t>
  </si>
  <si>
    <t>Comisie subiecte iulie</t>
  </si>
  <si>
    <t>Comisie subiecte februarie</t>
  </si>
  <si>
    <t>Comisie supraveghere probe de competente lignivistice</t>
  </si>
  <si>
    <t>Comisia de Asigurare a Calității ULBS (membru)</t>
  </si>
  <si>
    <t>Consiliul Facultății de Științe Economice</t>
  </si>
  <si>
    <t>Senatul ULBS</t>
  </si>
  <si>
    <t>Consiliul Școlii doctorale de Științe sociale</t>
  </si>
  <si>
    <t>Membru comisie de concurs la Universitatea din Petroșani</t>
  </si>
  <si>
    <t>Comisie la nivelul Facultății de Științe Economice pentru verificarea GRADIS (membru)</t>
  </si>
  <si>
    <t>Consiliul Departamentului</t>
  </si>
  <si>
    <t>Consiliul Facultății</t>
  </si>
  <si>
    <t>1 Comisie concurs - președinte (asist 49)</t>
  </si>
  <si>
    <t>Comisie subiecte admitere iulie 2023</t>
  </si>
  <si>
    <t xml:space="preserve">Comisii subiecte licență iulie 2023 </t>
  </si>
  <si>
    <t>Comisie corectură licență</t>
  </si>
  <si>
    <t>Comisii contestații examene studenți</t>
  </si>
  <si>
    <t>Comisie verificare și colectare CNFIS</t>
  </si>
  <si>
    <t>Comisie verificare Gradis 2022</t>
  </si>
  <si>
    <t>Comisia de evaluatori în cadrul etapei județene a Competiției Business Plan pentru firmele de exercițiu organizată de Ministerul Educației și Centrul Național de Dezvoltare a Învățământului Profesional și Tehnic prin Centrala Rețelei Firmelor de Exercițiu/ Întreprinderilor Simulate - ROCT, martie 2023</t>
  </si>
  <si>
    <t>CECS( Comisia de Etică în cercetarea științifică a ULBS)</t>
  </si>
  <si>
    <t>Comisie subiecte licență februarie 2023 specializarea MK</t>
  </si>
  <si>
    <t>Comisie subiecte licență iulie 2023 specializarea MK</t>
  </si>
  <si>
    <t>COMISIE VF GRADIS</t>
  </si>
  <si>
    <t>Comisia de licență iulie 2023-membru în comisia de supraveghere</t>
  </si>
  <si>
    <t>Comisie admitere- supravegheat proba scrisă (online) competență lingvistică (Limba
engleză) – licență 17 iulie 2023</t>
  </si>
  <si>
    <t>Comisie admitere- supravegheat proba scrisă admitere master 18 iulie 2023</t>
  </si>
  <si>
    <t>Comisia de marketing a ULBS</t>
  </si>
  <si>
    <t>Comisie / comitet director orivind HR Excellence in research award / nr. 4647 / 17.10.2023 - punctaj distribuit de A. Terian</t>
  </si>
  <si>
    <t>Consiliul Facultatii</t>
  </si>
  <si>
    <t>Senat ULBS</t>
  </si>
  <si>
    <t>comisie corectura licenta</t>
  </si>
  <si>
    <t>Comisie de verificare a îndeplinirii standardelor ULBS (Departamentul 1 - Țichindelean, Panța, Departamentul 2 - Mihaiu, Barbu) - 10 x 4</t>
  </si>
  <si>
    <t>Comisie GRADIS</t>
  </si>
  <si>
    <t>Senat ULBS - membru</t>
  </si>
  <si>
    <t>Comisie concurs - membru</t>
  </si>
  <si>
    <t>Registrul evaluatori ARACIS - membru</t>
  </si>
  <si>
    <t>CEAC FSE - membru</t>
  </si>
  <si>
    <t>Comisia sustinere teza doctorat ASE Holostencu Luciana, 2023</t>
  </si>
  <si>
    <t>Comisia doctorat ASE  sustinere teza Avram I.Daniel , 2023</t>
  </si>
  <si>
    <t>Concurs post Asistent 49 (Dep. 1) - Membru</t>
  </si>
  <si>
    <t>Concurs post Conf - poz 16 (Dep. 2) - Presedinte</t>
  </si>
  <si>
    <t>Concurs post Conf - poz 17 (Dep. 2) Presedinte</t>
  </si>
  <si>
    <t>Membru Comisia de analiza a indeplinirii standardelor ULBS - Conf. 20 (Dep. 1)</t>
  </si>
  <si>
    <t>Membru Comisia de analiza a indeplinirii standardelor ULBS - Asist. 49 (Dep. 1)</t>
  </si>
  <si>
    <t>Membru Comisia de analiza a indeplinirii standardelor ULBS - Conf. 16 (Dep. 2)</t>
  </si>
  <si>
    <t>Membru Comisia de analiza a indeplinirii standardelor ULBS - Conf. 17 (Dep. 2)</t>
  </si>
  <si>
    <t>Mambru Comisie analiză și verificare a standardelor minimale privind obținerea atestatului de abilitare - 7.10.2022</t>
  </si>
  <si>
    <t>Membru Comisie analiză și verificare a standardelor minimale privind obținerea atestatului de abilitare - 22.10.2022</t>
  </si>
  <si>
    <t>Membru Comisie analiză și verificare a standardelor minimale privind obținerea atestatului de abilitare - 23.01.2023</t>
  </si>
  <si>
    <t>Membru Comisie analiză și verificare a standardelor minimale privind obținerea atestatului de abilitare - 06.02.2023</t>
  </si>
  <si>
    <t>Membru_Comisia de evaluare GRADIS_2022_Dep. 1</t>
  </si>
  <si>
    <t>Membru Comisie Contestatie examen (MG) - 04.07.2023</t>
  </si>
  <si>
    <t>Membru Comisie subiecte Licenta (MG)-iulie</t>
  </si>
  <si>
    <t>Membru Comisie subiecte Licenta (MG)-februarie</t>
  </si>
  <si>
    <t>Membru in Consiliul Departamentului</t>
  </si>
  <si>
    <t>Membru in Consiliul Facultatii</t>
  </si>
  <si>
    <t>Membru in comisia de elaborare a subiectelor Examen de Licenta - iulie 2023</t>
  </si>
  <si>
    <t>Consiliul executiv al Societății Antreprenoriale Studențești din cadrul ULBS - EduHub</t>
  </si>
  <si>
    <t>Examen finalizare studii de licență - subiecte proba scrisă - februarie 2023</t>
  </si>
  <si>
    <t>Examen finalizare studii de licență - subiecte proba scrisă - iulie 2023</t>
  </si>
  <si>
    <t>Admitere masterat - subiecte proba scrisă - septembrie 2023</t>
  </si>
  <si>
    <t>Selecția studenților pentru granturile de mobilități Erasmus+ pentru anul univ. 2022-2023, semestrul 2</t>
  </si>
  <si>
    <t>Comisiile de licență - membru in comisia de supraveghere (CIG) - 5 iulie 2023</t>
  </si>
  <si>
    <t>Comisia de admitere - membru in comisia de supraveghere: 08 septembrie 2023 - proba scrisă (online) competență lingvistică - licenta</t>
  </si>
  <si>
    <t>Comisie verificare GRADIS 2022</t>
  </si>
  <si>
    <t xml:space="preserve">Popescu Doris-Louise </t>
  </si>
  <si>
    <t>Comisia selectie mobilitati Erasmus (STT.STA)</t>
  </si>
  <si>
    <t>Comisia licenta iulie 2022</t>
  </si>
  <si>
    <t>Comisia licenta februarie 2023</t>
  </si>
  <si>
    <t>Comisie subiecte iulie februarie 2023</t>
  </si>
  <si>
    <t>Comisia de supraveghere licență Iulie 2022</t>
  </si>
  <si>
    <t>Comisia de supraveghere master Iulie 2022</t>
  </si>
  <si>
    <t>Comisia pentru selecție granturi Erasmus+ studenți semestrul 1 (2023)</t>
  </si>
  <si>
    <t>Comisia pentru selecție granturi Erasmus+ studenți semestrul II .2023)</t>
  </si>
  <si>
    <t>FSEC</t>
  </si>
  <si>
    <t>consiliul facultatii</t>
  </si>
  <si>
    <t xml:space="preserve">Consiliul de Administratie </t>
  </si>
  <si>
    <t>Consiliu academic AFER https://afer.ase.ro/?page_id=23</t>
  </si>
  <si>
    <t>Comisia pentru evaluarea şi susţinerea publică a tezei de
doctorat, Decizie Rector ASE nr. 31/ 8.06.2023</t>
  </si>
  <si>
    <t>Comisie abilitare ASE</t>
  </si>
  <si>
    <t>Comisie pentru evaluarea si asigurarea calității la nivelul FSE</t>
  </si>
  <si>
    <t>Comisie concurs prof univ., poz.9, Facultatea de Economie agroalimentară și a mediului, ASE</t>
  </si>
  <si>
    <t>Comisia  activități studențești și relații cu comunitatea (Senat)</t>
  </si>
  <si>
    <t>Consiliul Academic al ULBS</t>
  </si>
  <si>
    <t>TILEAGA COSMIN</t>
  </si>
  <si>
    <t>Consiliul facultatii</t>
  </si>
  <si>
    <t>Comisie de elaborare subiecte - febr. 2023</t>
  </si>
  <si>
    <t>Comisie de elaborare subiecte - iulie 2023</t>
  </si>
  <si>
    <t xml:space="preserve">Membru în Consiliul Departamentului </t>
  </si>
  <si>
    <t>Membru în Consiliul Facultății</t>
  </si>
  <si>
    <t>Membru Comisia pentru evaluarea internă și asigurarea calității educației pentru domeniul Marketing, Facultatea de Științe Economice, Universitatea 1Decembrie 1918 Alba Iulia</t>
  </si>
  <si>
    <t>Membru Comisie licență 2023- corectură</t>
  </si>
  <si>
    <t>Membru Comisie concurs post asistent nr.49</t>
  </si>
  <si>
    <t>Membru Comisie verificare GRADIS - dep. FSEC3</t>
  </si>
  <si>
    <t>Comisia de concurs pentru ocuparea postului de asistent perioadă nedeterminată, poziția 34 (membru)</t>
  </si>
  <si>
    <t>Membru în consiliul Departamentului</t>
  </si>
  <si>
    <t>Membru comisie de corectare licență</t>
  </si>
  <si>
    <t>Comisie evaluare grad de indeplinire standarde pentru posturile didactice afaerente semestrului I 2022-2023 (Decizia ULBS nr. 1786/22.12.2022 - postul de asistent pozitia nr 34</t>
  </si>
  <si>
    <t xml:space="preserve">Comisie Gradis </t>
  </si>
  <si>
    <t>Comisia de verificare a SIEPAS-urilor pe departament (membru)</t>
  </si>
  <si>
    <t>Comisie licență, iulie 2023, subiecte CIG</t>
  </si>
  <si>
    <t>Comisie licență, februarie 2023, subiecte CIG</t>
  </si>
  <si>
    <t>Consiliul Facultății FSE</t>
  </si>
  <si>
    <t>Membru Comisie corectură - licență iulie 2023</t>
  </si>
  <si>
    <t>membru în CSD-Școala Doctorală de Științe Sociale-Domenii de doctorat: Cibernetică și statistică, Drept, Economie, Finanțe, Management</t>
  </si>
  <si>
    <t>membru în comisia de corectare lucrări de licență - iulie 2022</t>
  </si>
  <si>
    <t>membru Consiliul Facultății</t>
  </si>
  <si>
    <t>membru CSUD</t>
  </si>
  <si>
    <t>membru Consiliul de Administrație</t>
  </si>
  <si>
    <t>membru Comisie consurs Tichindelean Mihai-presedinte</t>
  </si>
  <si>
    <t>membru Comisie consurs Panta Nancy</t>
  </si>
  <si>
    <t>membru comisii verificare standarde minimale abilitare, conferentiar, profesor</t>
  </si>
  <si>
    <t>Consiliul Academic al DIDIFR</t>
  </si>
  <si>
    <t>Membru în Senatul ULBS</t>
  </si>
  <si>
    <t>Comisie corectură examen licență</t>
  </si>
  <si>
    <t>Comisie Control sistem managerial intern ULBS</t>
  </si>
  <si>
    <t>Comisie concurs Asistent Marina Alexandra</t>
  </si>
  <si>
    <t>consiliul departamentului</t>
  </si>
  <si>
    <t>Comisie corectură examen de admitere master</t>
  </si>
  <si>
    <t>Membru_Comisia de evaluare GRADIS_2022_Dep. 2</t>
  </si>
  <si>
    <t xml:space="preserve">Comisie colectare si verificare CNFIS </t>
  </si>
  <si>
    <t>Presedinte comisie concurs asistent poz 34</t>
  </si>
  <si>
    <t>Concurs post</t>
  </si>
  <si>
    <t>Comisia de experți pentru evaluarea propunerilor de proiecte de granturi interne - competiția 2023 și a comisiei de soluționare a contestațiilor, la nivelul Universității ,,Constantin Brâncuși" din Târgu-Jiu</t>
  </si>
  <si>
    <t xml:space="preserve">Consiliul Facultății </t>
  </si>
  <si>
    <t>comisie corectura examen Licenta</t>
  </si>
  <si>
    <t xml:space="preserve"> Comisiile de licență/disertație iulie 2023- membru comisie supraveghere</t>
  </si>
  <si>
    <t xml:space="preserve"> Comisiile de licență/disertație iulie 2023- membru comisie corectare</t>
  </si>
  <si>
    <t>Consiliul FSE</t>
  </si>
  <si>
    <t>Comisie corectura licență iulie 2023</t>
  </si>
  <si>
    <t>Comisia de supraveghere licență</t>
  </si>
  <si>
    <t>Comisia de corectură licență</t>
  </si>
  <si>
    <t>Comisia de supraveghere probă lingvistică master</t>
  </si>
  <si>
    <t>Comisia de Internaționalizare la nivel ULBS</t>
  </si>
  <si>
    <t>Membru in comisia de selecție mobilități SMP la nivel de ULBS</t>
  </si>
  <si>
    <t>Comisia verificare GRADIS in anul 2023 la nivelul facultatii</t>
  </si>
  <si>
    <t>Comisia de contestatii ale studentilor licenta</t>
  </si>
  <si>
    <t>Comisia verificare CNFIS in anul 2023 la nivelul facultatii</t>
  </si>
  <si>
    <t>Comisie elaborare subiecte licență iulie 2023</t>
  </si>
  <si>
    <t>Comisie elaborare subiecte licență februarie 2023</t>
  </si>
  <si>
    <t>Supraveghere admitere, competență lingvistică licență 2023 (c1)</t>
  </si>
  <si>
    <t>Participare la admitere, proba scrisă master 2023 (c4)</t>
  </si>
  <si>
    <t>Membru comisie supraveghere examen admitere master</t>
  </si>
  <si>
    <t>Membru comisie supraveghere examen scris licenta</t>
  </si>
  <si>
    <t>Comisie analiza GRADIS-2023</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</si>
  <si>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</si>
  <si>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</si>
  <si>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</si>
  <si>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</si>
  <si>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</si>
  <si>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</si>
  <si>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</si>
  <si>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Consultatii</t>
  </si>
  <si>
    <t>Tutore MBM</t>
  </si>
  <si>
    <t>Consultații</t>
  </si>
  <si>
    <t>consultații</t>
  </si>
  <si>
    <t>Tutorat</t>
  </si>
  <si>
    <t>consultatii</t>
  </si>
  <si>
    <t xml:space="preserve">tutorat </t>
  </si>
  <si>
    <t>practica an 2 management-57 stud</t>
  </si>
  <si>
    <t>Măginean Silvia</t>
  </si>
  <si>
    <t xml:space="preserve">consultatii </t>
  </si>
  <si>
    <t>CONSULTATII</t>
  </si>
  <si>
    <t>Practica de specialitate - B2</t>
  </si>
  <si>
    <t>Practica de specialitate - B4</t>
  </si>
  <si>
    <t>Tutorat - C1 anul 1</t>
  </si>
  <si>
    <t>tutorat specializarea B2</t>
  </si>
  <si>
    <t>Tutorat - ECTS</t>
  </si>
  <si>
    <t>Practica  ECTS</t>
  </si>
  <si>
    <t>tutorat</t>
  </si>
  <si>
    <t>Practica - Marketing</t>
  </si>
  <si>
    <t>TUTORAT</t>
  </si>
  <si>
    <t>Tutorat - BA</t>
  </si>
  <si>
    <t>Practică - II C1</t>
  </si>
  <si>
    <t>Tutorat specializarea CIG</t>
  </si>
  <si>
    <t>practica B8</t>
  </si>
  <si>
    <t>Tutorat (III FB)</t>
  </si>
  <si>
    <t>Tutorat CIG III</t>
  </si>
  <si>
    <t>consultatții</t>
  </si>
  <si>
    <t>Tutorat CIG</t>
  </si>
  <si>
    <t>Practică de specialitate II CIG</t>
  </si>
  <si>
    <t>Tutore Finante Banci</t>
  </si>
  <si>
    <t>Practica Finante Banci</t>
  </si>
  <si>
    <t>practică de specialitate B6</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</si>
  <si>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</si>
  <si>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</si>
  <si>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</si>
  <si>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</si>
  <si>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</si>
  <si>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</si>
  <si>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Editor Revista Studenților Economiști Sibieni - http://economice.ulbsibiu.ro/revista.studentilor/editorial.php</t>
  </si>
  <si>
    <t>Blended Intensive Program Practical Business Skills: Exploring Local and Global Markets, 16.03.2023, 13.04.2024 sesiuni online; 24-28.04.2023 deplasare fizică Seinajoki, Finlanda; universități partenere SEAMK, Finlanda, THWS, GERMANIA, ULBS România; 12 studenți FSE (+ 12 studenți SEAMK, 12 studenți THWS); 12 cadre didactice (2 ULBS - Mărginean Silvia, Sava Raluca, Pentescu Alma), coordonator Mărginean Silvia - echivalat școală de vară</t>
  </si>
  <si>
    <t>Organizarea de: prelegeri ale unor personalități din domeniu - prof. Roel Rietberg (C1, anul II), 03-06.04.2023</t>
  </si>
  <si>
    <t>Workshop susținut în limba engleza pentru elevi ai Colegiului Național O. Goga Sibiu și Erasmus (grup de 20 persoane) la EduHub intitulat 'Charting the Entrepreneuship Experience (and Odyssey): Can I be an Entrepreneur?' în 17 Mai 2023</t>
  </si>
  <si>
    <t>Alma Pentescu</t>
  </si>
  <si>
    <t>50.00</t>
  </si>
  <si>
    <t>International Economic Conference Sibiu - Students, 26.10.2022, membru în comitetul de organizare, chrome-extension://efaidnbmnnnibpcajpcglclefindmkaj/https://iecs.ro/conference2022/wp-content/uploads/2022/10/IecsStudentProgramme-2022-26-oct-2022.pdf</t>
  </si>
  <si>
    <t>Workshop susținut în limba pentru elevi ai Colegiului Național O. Goga Sibiu și Erasmus (grup de 20 persoane) la EduHub intitulat  "Intro to E-ship and business models - From business idea to action" în 17 Mai 2023</t>
  </si>
  <si>
    <t>Școala de vara: Intensive Summer Programme for economics students “From traditional finance to neurofinance”, 15-22 Iunie, 2023, membru în comitetul organizator</t>
  </si>
  <si>
    <t xml:space="preserve">JA Romania - BizzFactory, martie - aprilie 2023. 2 participanti. Coordonator. </t>
  </si>
  <si>
    <t>FSE3</t>
  </si>
  <si>
    <t>Prelegeri ale unor personalități din domeniu - invitați externi - Adina și Wouter Janssen - prezentare proiecte Cycly4Goals - 06.03.2023</t>
  </si>
  <si>
    <t>Conferința IECS Student; Data: 25 mai 2023; Număr participanți:40; Calitate: Membru în comitetul științific (https://iecs.ro/conference2023/wp-content/uploads/2023/05/IecsStudentProgramme-2023-varianta-finala-24-mai-2023.pdf).</t>
  </si>
  <si>
    <t>Conferința IECS Student; Data: 25 mai 2023; Număr participanți:40; Calitate:  Coordonare lucrare studențească prezentată la conferință (Titlu: Towards a Sustainable Economy with Artificial Intelligence - Scientific reeach perspectives and Possible Directions of Real Synergy; Student: Alina Prichici).</t>
  </si>
  <si>
    <t>Conferința SECOSAFT; Data: 3-6 mai 2023; Calitate:  Coordonare lucrare studențească prezentată la conferință ( Titlu: The Relationship between Artificial Intelligence and Accounting: Current Trends, Opportunities and Challenges; Studenți: Alina PRICHICI, Adina Melania RĂBĂGEL; Link broșură: https://www.armyacademy.ro/cercetare/secosaft/PROGRAM_SECOSAFT_2023.pdf)</t>
  </si>
  <si>
    <t>Diana Mihaiu, Radu Șerban, Vasile Brătian</t>
  </si>
  <si>
    <t xml:space="preserve">Cerc studențesc - Financial Securities Valuation and Trading Simulation  </t>
  </si>
  <si>
    <t xml:space="preserve">Vizita de studiu la Generali Asigurari si Reasigurari - tema: Importanta asigurarilor in viata personala ca forma de protectie financiara si de economisire in cadrul proiectului Proiect Economiseste pentru Bunastare - editia a II-a 2022 -(17 oct - 05 nov. 2022)  </t>
  </si>
  <si>
    <t xml:space="preserve">Atelier despre investitii financiare (lector Ovidiul Lupsa - Alumni si Responsabil Unitate Retail BCR - in cadrul proiectului Proiect Economiseste pentru Bunastare - editia a II-a 2022 -(17 oct - 05 nov. 2022)  </t>
  </si>
  <si>
    <t xml:space="preserve">Seminarul - Filosofia Economisirii (lector Gheorghe Iulian - Alumni si Director regional ING Bank - in cadrul proiectului Proiect Economiseste pentru Bunastare - editia a II-a 2022 -(17 oct - 05 nov. 2022)  </t>
  </si>
  <si>
    <t>Vizita de studiu la Azets Insight Romania- 7 decembrie 2022</t>
  </si>
  <si>
    <t>Organizare curs - Principii si metode de imbunatatire continua in colaborare cu compania Marquardt - ian 2023, postare 10 ian. 2023, https://www.facebook.com/economice.ulbsibiu?locale=ro_RO</t>
  </si>
  <si>
    <t>Organizare eveniment - Open Days la Bearing Point (33 studenti participanti) - 24 martie 2023, postare in 17 si 28 martie 2023, https://www.facebook.com/economice.ulbsibiu?locale=ro_RO</t>
  </si>
  <si>
    <t>IECS Student 2023 (48 studenti, 29 articole), https://iecs.ro/conference2023/wp-content/uploads/2023/05/IecsStudentProgramme-2023-varianta-finala-24-mai-2023.pdf - coordonator</t>
  </si>
  <si>
    <t>Organizare eveniment - Curs de educatie financiara - speaker - vicepresedinte executiv retail si private banking - Dana Dima Demetrian - 9 mai 2023, postare in 10 mai 2023, https://www.facebook.com/economice.ulbsibiu?locale=ro_RO</t>
  </si>
  <si>
    <t>Vizită de documentare - agenția BNR Sibiu - Ziua Porților Deschise Banca Națională a României -  aprilie 2023, postare 1 mai 2023, https://www.facebook.com/economice.ulbsibiu?locale=ro_RO</t>
  </si>
  <si>
    <t>Vizită de documentare - BNR Bucuresti- - mai 2023, postare 2 iunie 2023, https://www.facebook.com/economice.ulbsibiu?locale=ro_RO</t>
  </si>
  <si>
    <t>Prelegeri Smartbill, semestrul 1+2</t>
  </si>
  <si>
    <t>Coordonare lucrare studențească prezentată la conferința IECS 2023 Student (Vârtei Mădălina, I B6, The Terrorism - the Clandestine Financiang's Black Collar of Tax Havens)</t>
  </si>
  <si>
    <t>Coordonare lucrare studențească prezentată la conferința IECS 2023 Student (Public vs private Funded Pensions: The Percepton of Romanians on Pensions, Sârghi Mihaela III CIG, Sandu Georgiana)</t>
  </si>
  <si>
    <t>IECS 2023 Student - membru în comitetul de organizare</t>
  </si>
  <si>
    <t>Mihaiu Diana, Gemenel Ioana, Șerban Radu</t>
  </si>
  <si>
    <t>Organizare Scoala de vara „FROM TRADITIONAL FINANCE TO NEUROFINANCE”, iunie 2023, 25 participanti</t>
  </si>
  <si>
    <t>University Innovation Feelows, Stanford, martie 2023, faculty champion, https://universityinnovationfellows.org/university-innovation-fellows-2022/ https://universityinnovationfellows.org/change-forward-journal/</t>
  </si>
  <si>
    <t>Scoala de vara From traditional finance to sustainable finance</t>
  </si>
  <si>
    <t xml:space="preserve">Mihaiu Diana </t>
  </si>
  <si>
    <t>Organizare competitie de trading in colaborare cu Ofero Network</t>
  </si>
  <si>
    <t>Organizare ateliere Seminar perfectionare vocationala ULBS - ISF: octombrie 2022, noiembrie 2022, aprilie 2023</t>
  </si>
  <si>
    <t>3*10</t>
  </si>
  <si>
    <t>Student coordonat pentru participare la  conferință: Andreea-Mădălina VÂRTEI, Modern Finance in Organization 5.0 through Quantum Computing, SECOSAFT 2023 THE 28th STUDENTS’  INTERNATIONAL CONFERENCE, Sibiu May 03-06, 2023, Scientific coordinator: Prof.habil. Camelia OPREAN-STAN, PhD</t>
  </si>
  <si>
    <t>Prelegere despre « Hărțuirea la locul de muncă ». în cadrul cursului de Doctrină și deontologie profesională, susținut de dr. Claudia Cristina Berghezan - Doctor în drept, Specializare Nediscriminare și Egalitate de Șanse în Dreptul Uniunii Europene – Trainer al cursurilor Expert în egalitate de șanse și Expert Legislația muncii - în data de 9 noiembrie 2023, la 17:30, în sala E31, (aprox. 40 participanți).</t>
  </si>
  <si>
    <r>
      <rPr>
        <rFont val="Arial Narrow"/>
        <color theme="1"/>
        <sz val="10.0"/>
      </rPr>
      <t xml:space="preserve">Conferința IECS Student; Data: 25 mai 2023; Nr de participanți: 40; Coordonare lucrare: Iuga, A., Petrea, I., </t>
    </r>
    <r>
      <rPr>
        <rFont val="Arial Narrow"/>
        <i/>
        <color theme="1"/>
        <sz val="10.0"/>
      </rPr>
      <t>Inflation in Venezuela and Zimbabwe between 2011 - 2021</t>
    </r>
  </si>
  <si>
    <r>
      <rPr>
        <rFont val="Arial Narrow"/>
        <color theme="1"/>
        <sz val="10.0"/>
      </rPr>
      <t xml:space="preserve">Conferința IECS Student; Data: 25 mai 2023; Nr de participanți: 40; Coordonare lucrare: Ionescu Melencovici, E.G., Mitrache, A.F., </t>
    </r>
    <r>
      <rPr>
        <rFont val="Arial Narrow"/>
        <i/>
        <color theme="1"/>
        <sz val="10.0"/>
      </rPr>
      <t>Digitization of the banking system</t>
    </r>
    <r>
      <rPr>
        <rFont val="Arial Narrow"/>
        <color theme="1"/>
        <sz val="10.0"/>
      </rPr>
      <t xml:space="preserve"> </t>
    </r>
  </si>
  <si>
    <t>Vizită de studiu la compania BearingPoint - 28 studenti</t>
  </si>
  <si>
    <t>IECS 2023 - Student Section - membru in comitetul de organizare</t>
  </si>
  <si>
    <t>9 feb 2023 - Eveniment Business Informatics - Sediul NTT DATA Sibiu - Elevii de la Ghibu - Organizator</t>
  </si>
  <si>
    <t>13 feb 2023 - Eveniment Business Informatics  - Sediul Nagarro - Elevii de la Brukenthal - Organizator</t>
  </si>
  <si>
    <t>3 martie 2023 - Eveniment Business Informatics  - Sediul VISMA - Elevii de la Goga - Organizator</t>
  </si>
  <si>
    <t>30 martie 2023 - Eveniment Business Informatics  - SediulLazar - Elevii de la Lazar  - Organizator</t>
  </si>
  <si>
    <t>6 aprilie 2023 - Eveniment Business Informatics  - Sediul Nagarro - Elevii de la Energetic  - Organizator</t>
  </si>
  <si>
    <t>12 mai 2023 - Eveniment Business Informatics  - Sediul NTT DATA - Elevii de la Lazar - Organizator</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</si>
  <si>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</si>
  <si>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</si>
  <si>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</si>
  <si>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</si>
  <si>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</si>
  <si>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</si>
  <si>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EduHub (SAS ULBS ) deschide orizonturi</t>
  </si>
  <si>
    <t>CNFIS-FDI</t>
  </si>
  <si>
    <t>Beneficiar</t>
  </si>
  <si>
    <t>https://www.cnfis.ro/wp-content/uploads/2023/03/SITE_Lista-proiecte-FDI-2023_rezultate-finale.pdf</t>
  </si>
  <si>
    <t>CNFIS-FDI-2023-F-0222 - ULBS Study on.....</t>
  </si>
  <si>
    <t xml:space="preserve">https://www.cnfis.ro/wp-content/uploads/2023/03/SITE_Lista-proiecte-FDI-2023_rezultate-finale.pdf </t>
  </si>
  <si>
    <t>CNFIS-FDI-2023-F0328</t>
  </si>
  <si>
    <t>Eduhub (SAS-ULBS) deschide orizonturi</t>
  </si>
  <si>
    <t>CNFIS-FDI-2023-F-0222</t>
  </si>
  <si>
    <t>ULBS-Study on-creșterea gradului de integrare socială prin sporirea accesului la învățământ superior de calitate într-o universitate europeană</t>
  </si>
  <si>
    <t>VINEREAN-OPREANA Anca-Simona</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</si>
  <si>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</si>
  <si>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</si>
  <si>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</si>
  <si>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</si>
  <si>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</si>
  <si>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STA mobilitate la University of Patras, Grecia, 10/10/2022-14/10/2022</t>
  </si>
  <si>
    <t>STA mobilitate la Parul  University, India, 12/06/2023-29/06/2023</t>
  </si>
  <si>
    <t>Mobilitate de predare Erasmus+, Universitatea de Economie din Varna, Varna, Bulgaria, 2-8 martie 2023</t>
  </si>
  <si>
    <t>Mobilitate de formare Erasmus+, Universitatea Europeană Tirana (U.E.T.SHPK), Tirana, Albania, 5 - 9 iunie 2023</t>
  </si>
  <si>
    <t>Mobilitate de formare Erasmus+, Universitty of Jordan, Aman, Iordania, 30 aprilie - 4 mai 2023</t>
  </si>
  <si>
    <t>Mobilitate de formare la University of Patras, Grecia</t>
  </si>
  <si>
    <t>Mobilitate de predare - University of Dubrovnik, Croatia, 24 - 28 aprilie 2023</t>
  </si>
  <si>
    <t>Mobilitate de formare - University of Latvia, Riga, Letonia, 6 - 12 mai 2023</t>
  </si>
  <si>
    <t>Mobilitate de formare (STT), Seinajoki University of Applied Sciences, Seinajoki, Finlanda, 24-29 aprilie 2023</t>
  </si>
  <si>
    <t>ERASMUS+, STA, ASEM Chisinau, Rep. Moldova, 2-8 Mai 2023</t>
  </si>
  <si>
    <t>ERASMUS+, STA, Debrecen University, Ungaria, 18-25 Aprilie 2023</t>
  </si>
  <si>
    <t>Training în cadrul proiectului “Personalised digital learning paths to foster social-cooperative entrepreneurship - MyDigiCoop” (2020-1-ES01-KA226-HE-096168 / 12.03.2021), Universitatea Haaga Helia, Helsinki, Finlanda, 24-30 ianuarie 2023</t>
  </si>
  <si>
    <t>Erasmus+ Staff Mobility for Teaching, University of Economics - Varna, Bulgaria, 1-9 martie 2023</t>
  </si>
  <si>
    <t>Erasmus+ Staff Mobility for Training (BIP), Seinäjoki University of Applied Sciences (SeAMK), Seinäjoki, Finlanda, 22-30 aprilie 2023</t>
  </si>
  <si>
    <t>Mobilitate Erasmus de predare in cadrul Universitatii Ateneo de Manila, Filipine in perioada 7-13 februarie 2023</t>
  </si>
  <si>
    <t>Mobilitate de predare, School of Finance &amp; International Business of Saxion University of Applied Sciences, Deventer, Olanda, 27 Martie-31 Martie 2023</t>
  </si>
  <si>
    <t>Mobilitate de formare (STT) de tip Erasmus+; Instituția gazdă: Academia de Studii Economice din Moldova (ASEM); Țara: Republica Moldova; Perioada: 13.06.2023 – 19.06.2023.</t>
  </si>
  <si>
    <t>Mobilitate de formare (STT) de tip Erasmus+; Instituția gazdă: Universitatea Patras, Grecia Țara: Grecia; Perioada: 7.04.2023 – 14.04.2023 .</t>
  </si>
  <si>
    <t>University of Napoli, Italia, 9-12 octombrie 2023</t>
  </si>
  <si>
    <t>University of Valencia, Spania, 24-28 aprilie 2023</t>
  </si>
  <si>
    <t>Mobilitate Erasmus+ pentru teaching 05.05.2023-10.05.2023, Qingdao University, China</t>
  </si>
  <si>
    <t>STA, ASEM - REPUBLICA MOLDOVA, CHISINAU, 13-19 IUNIE 2023</t>
  </si>
  <si>
    <t xml:space="preserve">STA, University of Turin din Italia , 20-28.04.2023  </t>
  </si>
  <si>
    <t>STA, College “Logos centar” Mostar, Bosnia and Herzegovina 26.06.2023 - 01.06.2023.</t>
  </si>
  <si>
    <t>STAFF MOBILITY FOR THEACHING, THE UNIVERSITY of JORDAN, AMAN,IORDANIA 8.05.2023-12.05.2023</t>
  </si>
  <si>
    <t>Mobilitate de predare (STA) de tip Erasmus+; Instituția gazdă: Academia de Studii Economice din Moldova (ASEM); Țara: Republica Moldova; Perioada: 13.06.2023 – 19.06.2023.</t>
  </si>
  <si>
    <t>Mobilitate de predare (STA) de tip Erasmus+; Instituția gazdă: Universitatea de Economie Varna din Bulgaria; Țara: Bulgaria; Perioada: 20.04.2023 – 28.04.2023 .</t>
  </si>
  <si>
    <t>Mobilitate de predare, Universitatea din Torino, Italia, aprilie 2023</t>
  </si>
  <si>
    <t>Mobilitate de predare, Universitatea de Servicii Publice din Budapesta, Ungaria, septembrie 2023</t>
  </si>
  <si>
    <t>Mobilitate STT, Saxion University, Olanda, martie 2023</t>
  </si>
  <si>
    <t>Mobilitate STT, Public Service University, Budapesta, Ungaria, septembrie 2023</t>
  </si>
  <si>
    <t>Teaching Mobilities at Universita degli Studi di Torino, Italy, 21.04.2023 - 27.04.2023</t>
  </si>
  <si>
    <t xml:space="preserve">Mobilitate Erasmus+ pentru teaching 23.05.2023-29.05.2023, University of Patras, Grecia </t>
  </si>
  <si>
    <t>Finlanda SEAMK</t>
  </si>
  <si>
    <t>Mobilitate de formare (STT) de tip Erasmus+; Instituția gazdă: Universitatea de Economie Varna din Bulgaria; Țara: Bulgaria; Perioada: 20.04.2023 – 28.04.2023 .</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</si>
  <si>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</si>
  <si>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</si>
  <si>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</si>
  <si>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</si>
  <si>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</si>
  <si>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</si>
  <si>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</si>
  <si>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</si>
  <si>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</si>
  <si>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</si>
  <si>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</si>
  <si>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</si>
  <si>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</si>
  <si>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</si>
  <si>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</si>
  <si>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Program de formare profesionala pentru competente cheie COMPETENȚE ANTREPRENORIALE, 13.02.2023-28.02.2023</t>
  </si>
  <si>
    <t>Program postuniversitar de formare si dezvoltare profesionala MANAGEMENTUL CALITĂȚII PROCESELOR EDUCAȚIONALE</t>
  </si>
  <si>
    <t>Raportare (individuala) CNFIS</t>
  </si>
  <si>
    <t>Documente (individuale) dosare acreditare: CV, Listă lucrări</t>
  </si>
  <si>
    <t>Responsabil Francofonie ULBS, regim continuu</t>
  </si>
  <si>
    <t>Evaluare dosare burse Eugene Ionescu, ianuarie-februarie-martie 2023</t>
  </si>
  <si>
    <t>Coordonare Școala doctorală de Științe Sociale</t>
  </si>
  <si>
    <t>Partcipare Forum des carrières et des études francophones en Roumanie, 18-20 mai 2023, Ambasada Franței&amp;Institutul francez, București, FOLOSIND RESURSELE FINANCIARE ȘI MATERIALE PROPRII</t>
  </si>
  <si>
    <t>Membru comisie selecție Erasmus pentru studenții doctoranzi</t>
  </si>
  <si>
    <t>8 * 2</t>
  </si>
  <si>
    <t>Docum indiv CNFIS</t>
  </si>
  <si>
    <t>Docum indiv acreditari</t>
  </si>
  <si>
    <t>Grile licenta prima vedere (2)</t>
  </si>
  <si>
    <t>3 / 5 * 2</t>
  </si>
  <si>
    <t>Modul DesignThinking organizat de ULBS D-School; noi 2022 - feb 2023</t>
  </si>
  <si>
    <t>8*9</t>
  </si>
  <si>
    <t>Program postuniversitar Managementul calității proceselor educaționale, 2022</t>
  </si>
  <si>
    <t>Activități administrative ale departamentulului de Management, Marketing și Administrarea Afacerilor, în calitate de director departament</t>
  </si>
  <si>
    <t>Subiecte la prima vedere licență I MK</t>
  </si>
  <si>
    <t xml:space="preserve">Întâlniri de lucru privind implementarea parteneriatului cu CFAS </t>
  </si>
  <si>
    <t xml:space="preserve">Grile licenta prima vedere - 3 discipline </t>
  </si>
  <si>
    <t>Documente (individuale) dosare acreditare: CV, Lista lucrari</t>
  </si>
  <si>
    <t>Design Thinking Introductory Module
organized by ULBS D-School</t>
  </si>
  <si>
    <t>Participarea la programul de formare Managemnetul calității proceselor educaționale</t>
  </si>
  <si>
    <t>Grile licență la prima vedere (Mg operațional)</t>
  </si>
  <si>
    <t xml:space="preserve">Ogrean Claudia </t>
  </si>
  <si>
    <t>Grile licenta prima vedere - 3 discipline (MG &amp; BA)</t>
  </si>
  <si>
    <t>Gestionarea paginii de social media</t>
  </si>
  <si>
    <t>Participare la cursul de formare profesională organizat de RAF Foundation si susținut de BABSON - Entrepreneurship for Educators (19-22 sept. 2022) la București (Biblioteca Universității Politehnica)</t>
  </si>
  <si>
    <t>Participare la cursul de formare profesională susținut prin proiect FDI - Tehnici și instrumente digitale utilizate în cercetarea științifică (3, 10 și 17 noiembrie 2022)</t>
  </si>
  <si>
    <t>Documente individuale dosare acreditare (CV, lista lucrari)</t>
  </si>
  <si>
    <t>Raportare individuala CNFIS</t>
  </si>
  <si>
    <t>Coordonator acțiuni de promovare la nivelul Facultății de Științe Economice, anul univ. 2022-2023</t>
  </si>
  <si>
    <t>Grile licenta prima vedere - 1 disciplina (Marketing în comerț, turism și servicii de la ECTS 3 - 2 intrebari)</t>
  </si>
  <si>
    <t>Promovare in cadrul proiectul "Scoala Altfel" - Workshop "Primii pași pentru angajare", sediul Facultatea de Științe Economice, invitati Clasa 11 F de la liceul O. Ghibu, data 06.03.2023</t>
  </si>
  <si>
    <t>raportare CNFIS</t>
  </si>
  <si>
    <t>documente individuale dosare acreditare</t>
  </si>
  <si>
    <t>Participare la cursul de formare profesională online organizat de Harvard Graduate School of Education obtinand un certificat in Media and Technology for Education, perioada septembrie 2022 -martie 2023</t>
  </si>
  <si>
    <t>Curs Abilitati de comunicare, comunicare asertiva si captarea atentiei si interesului interlocutorilor, storytelling.Efectul Pygmalion in predare. 13,03,2023</t>
  </si>
  <si>
    <t>Curs, DESIGN THINKING INTRODUCTORY MODULE, noiembrie 2022 - februarie 2023</t>
  </si>
  <si>
    <t>10*8</t>
  </si>
  <si>
    <t>Workshop, Formare de formatori, mai 2023</t>
  </si>
  <si>
    <t>Curs, Future Manager, martie-aprilie 2023</t>
  </si>
  <si>
    <t>2*8</t>
  </si>
  <si>
    <t>Curs, Competențe Antreprenoriale, noiembrie-decembrie 2022</t>
  </si>
  <si>
    <t>6*8</t>
  </si>
  <si>
    <t>Promovare admitere + vizite licee</t>
  </si>
  <si>
    <t>21*8</t>
  </si>
  <si>
    <t>Realizare spot radio FSE + ULBS</t>
  </si>
  <si>
    <t>documente acreditare</t>
  </si>
  <si>
    <t>Coordonator program postuniversitar Managementul destinației turistice</t>
  </si>
  <si>
    <t>coordonare programe ID: CIG + ECTS</t>
  </si>
  <si>
    <r>
      <rPr>
        <rFont val="Arial Narrow"/>
        <color theme="1"/>
        <sz val="10.0"/>
      </rPr>
      <t xml:space="preserve">Vizite de promovare - susținere </t>
    </r>
    <r>
      <rPr>
        <rFont val="Arial Narrow"/>
        <b/>
        <color theme="1"/>
        <sz val="10.0"/>
      </rPr>
      <t>1 workshop</t>
    </r>
    <r>
      <rPr>
        <rFont val="Arial Narrow"/>
        <color theme="1"/>
        <sz val="10.0"/>
      </rPr>
      <t xml:space="preserve"> pe tema - Primii pași spre angajare cu elevi ai liceului O.Ghibu </t>
    </r>
  </si>
  <si>
    <t>grile prima vedere (10)</t>
  </si>
  <si>
    <t>doc indiv raportare CNFIS</t>
  </si>
  <si>
    <t xml:space="preserve">doc indiv dosare acreditare </t>
  </si>
  <si>
    <t>10,00</t>
  </si>
  <si>
    <t>Participarea la realizarea orarului: Septembrie 2022, Ianuarie 2023</t>
  </si>
  <si>
    <t>Participarea la admitere (secretar de admitere)</t>
  </si>
  <si>
    <t>8 p./zi</t>
  </si>
  <si>
    <t>Promovare la Liceul Economic din Sibiu, cls. XIIB, ianuarie 2023</t>
  </si>
  <si>
    <t>Coordonare program ID-IFR master - B08 IFR (Expertiză Contabilă și Audit)</t>
  </si>
  <si>
    <t>Coordonare program ID-IFR master - B04 IFR (Strategii și Politici de Management și Marketing ale Firmei)</t>
  </si>
  <si>
    <t>Promovarea ofertei educa'ionale a ULBS</t>
  </si>
  <si>
    <t>Activități suport - Dosar de acreditare CIG - realizare fișe discipline opționale</t>
  </si>
  <si>
    <t>Activități suport- Dosar de acreditare BI - realizare fișe disciplină RO, EN</t>
  </si>
  <si>
    <t xml:space="preserve">Participare Târg Educațional TeD ULBS (23.11.2022, Facultatea de Medicină) </t>
  </si>
  <si>
    <t>Training Traderion - simulator si portofolio 10-12, 22.09 si 15.09</t>
  </si>
  <si>
    <t>Training DesignThinking - semestrul 1 - 8 zile</t>
  </si>
  <si>
    <t>Atelier - Tehnici și instrumente digitale utilizate în cercetare - 1 zi (sem 1)</t>
  </si>
  <si>
    <t>Atelier references - Zotero / Word - 1 zi (sem 1)</t>
  </si>
  <si>
    <t>Participant - Expecting the
 SAFE proposal: the perspective of the tax
profession - https://etaf.tax/wp-content/uploads/2023/06/ETAF-programme-28-June.pdf</t>
  </si>
  <si>
    <t>Cristescu Marian</t>
  </si>
  <si>
    <t>University Leadership Programe, Babson College, noiembrie 2023</t>
  </si>
  <si>
    <t>Alte activitati suport  - director CSUD</t>
  </si>
  <si>
    <t>Documente dosare acreditare</t>
  </si>
  <si>
    <t>Documente CNFIS</t>
  </si>
  <si>
    <t>Activitati administrative - Gestionare pagini social media ale facultatii (Facebook, Instagram, E-mail)</t>
  </si>
  <si>
    <t>30 p.</t>
  </si>
  <si>
    <t>Alte activitati suport - Dosar acreditare CIG</t>
  </si>
  <si>
    <t>8 p x 2 zile</t>
  </si>
  <si>
    <t>Promovare - Promovarea ofertei educaționale a ULBS</t>
  </si>
  <si>
    <t>8 p / 2</t>
  </si>
  <si>
    <t>Alte activitati suport  - director departament</t>
  </si>
  <si>
    <t>Participare la realizarea site-ului DIDIFR</t>
  </si>
  <si>
    <t>Gestionarea paginii/paginilor de social media a(le) DIDIFR</t>
  </si>
  <si>
    <t>Coordonator acțiuni de promovare la nivelul DIDIFR</t>
  </si>
  <si>
    <t>Participare la Program postuniversitar de formare și dezvoltare profesională continuă “Îmbunătățirea calității proceselor educaționale“</t>
  </si>
  <si>
    <t>Participare la Program postuniversitar de formare și dezvoltare profesională continuă “Managementul calității proceselor educaționale“</t>
  </si>
  <si>
    <t>Participare la Program postuniversitar de formare și dezvoltare profesională continuă “Managementul riscului în procesele educaționale“</t>
  </si>
  <si>
    <t>Documente necesare dosare acreditare</t>
  </si>
  <si>
    <t>Grile licență prima vedere</t>
  </si>
  <si>
    <t>participare postuniversitar Managementul calitatii procesului educational</t>
  </si>
  <si>
    <t>director departament</t>
  </si>
  <si>
    <t>Participare targ educational Valcea</t>
  </si>
  <si>
    <t>Training Traderion - simulator si portofolio MNG 10-12, 22.09 si 15.09</t>
  </si>
  <si>
    <t>Raportare (individuală) CNFIS</t>
  </si>
  <si>
    <t>Orastean Ramona</t>
  </si>
  <si>
    <t>PETRASCU DANIELA</t>
  </si>
  <si>
    <t>Derulare program postuniversitar Contabilitatea instituțiilor de credit, noiembrie 2022-ianuarie 2023</t>
  </si>
  <si>
    <t>Participare la programul postuniversitar Managementul calității proceselor educaționale</t>
  </si>
  <si>
    <t xml:space="preserve">sava Raluca </t>
  </si>
  <si>
    <t>Întocmirea orarului  - septembrie 2022 și februarie 2023</t>
  </si>
  <si>
    <t xml:space="preserve">Sbârcea Ioana Raluca </t>
  </si>
  <si>
    <t>Participarea la admitere - validări dosare - perioada 10-16.07 și 04-08.07 - total 13 zile</t>
  </si>
  <si>
    <t>8 *  13 = 104</t>
  </si>
  <si>
    <t>Participare la realizarea orarului</t>
  </si>
  <si>
    <t>JA Romania - Curs competențe antreprenoriale</t>
  </si>
  <si>
    <t>Promovarea ofertei educaționale a ULBS</t>
  </si>
  <si>
    <t>Gestionarea paginilor de social media ale facultății</t>
  </si>
  <si>
    <t>Participare la realizare orarului</t>
  </si>
  <si>
    <t>Program postuniversitar - Îmbunatatirea calității proceselor educaționale</t>
  </si>
  <si>
    <t>Program postuniversitar - Managementul calitatii proceselor educationale</t>
  </si>
  <si>
    <t>Program postuniversitar - Managementul riscului proceselor educationale</t>
  </si>
  <si>
    <t>Documente raportare CNFIS</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</si>
</sst>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_(* #,##0.00_);_(* \(#,##0.00\);_(* &quot;-&quot;??_);_(@_)"/>
    <numFmt numFmtId="165" formatCode="0.00;[Red]0.00"/>
    <numFmt numFmtId="166" formatCode="0.0"/>
    <numFmt numFmtId="167" formatCode="d/m/yyyy"/>
    <numFmt numFmtId="168" formatCode="[$-409]d\-mmm\-yy"/>
    <numFmt numFmtId="169" formatCode="[$-409]dd\-mmm\-yy"/>
    <numFmt numFmtId="170" formatCode="0.00_ "/>
    <numFmt numFmtId="171" formatCode="#,##0\ &quot;lei&quot;;[Red]\-#,##0\ &quot;lei&quot;"/>
  </numFmts>
  <fonts count="171">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sz val="10.0"/>
      <color theme="1"/>
      <name val="Arial"/>
    </font>
    <font>
      <b/>
      <sz val="12.0"/>
      <color rgb="FF000000"/>
      <name val="Arial Narrow"/>
    </font>
    <font/>
    <font>
      <b/>
      <sz val="10.0"/>
      <color rgb="FF000000"/>
      <name val="Arial Narrow"/>
    </font>
    <font>
      <b/>
      <sz val="9.0"/>
      <color rgb="FF000000"/>
      <name val="Arial Narrow"/>
    </font>
    <font>
      <b/>
      <sz val="9.0"/>
      <color rgb="FF000000"/>
      <name val="Calibri"/>
    </font>
    <font>
      <sz val="10.0"/>
      <color rgb="FF525254"/>
      <name val="Arial"/>
    </font>
    <font>
      <u/>
      <sz val="11.0"/>
      <color theme="10"/>
      <name val="Calibri"/>
    </font>
    <font>
      <u/>
      <sz val="10.0"/>
      <color theme="10"/>
      <name val="Calibri"/>
    </font>
    <font>
      <sz val="10.0"/>
      <color theme="1"/>
      <name val="Calibri"/>
    </font>
    <font>
      <u/>
      <sz val="10.0"/>
      <color theme="10"/>
      <name val="Arial Narrow"/>
    </font>
    <font>
      <u/>
      <sz val="10.0"/>
      <color theme="10"/>
      <name val="Calibri"/>
    </font>
    <font>
      <sz val="10.0"/>
      <color rgb="FF222222"/>
      <name val="Arial"/>
    </font>
    <font>
      <sz val="10.0"/>
      <color rgb="FF2E2E2E"/>
      <name val="Arial"/>
    </font>
    <font>
      <u/>
      <sz val="10.0"/>
      <color rgb="FF0000FF"/>
      <name val="Calibri"/>
    </font>
    <font>
      <u/>
      <sz val="10.0"/>
      <color rgb="FF0000FF"/>
      <name val="Calibri"/>
    </font>
    <font>
      <u/>
      <sz val="10.0"/>
      <color rgb="FF0000FF"/>
      <name val="Calibri"/>
    </font>
    <font>
      <u/>
      <sz val="10.0"/>
      <color theme="1"/>
      <name val="Calibri"/>
    </font>
    <font>
      <u/>
      <sz val="10.0"/>
      <color rgb="FF0000FF"/>
      <name val="Calibri"/>
    </font>
    <font>
      <u/>
      <sz val="10.0"/>
      <color rgb="FF0000FF"/>
      <name val="Calibri"/>
    </font>
    <font>
      <u/>
      <sz val="10.0"/>
      <color theme="10"/>
      <name val="Calibri"/>
    </font>
    <font>
      <u/>
      <sz val="10.0"/>
      <color theme="10"/>
      <name val="Arial Narrow"/>
    </font>
    <font>
      <u/>
      <sz val="10.0"/>
      <color theme="10"/>
      <name val="Arial Narrow"/>
    </font>
    <font>
      <u/>
      <sz val="10.0"/>
      <color theme="1"/>
      <name val="Arial Narrow"/>
    </font>
    <font>
      <u/>
      <sz val="10.0"/>
      <color theme="1"/>
      <name val="Arial Narrow"/>
    </font>
    <font>
      <u/>
      <sz val="10.0"/>
      <color theme="1"/>
      <name val="Arial Narrow"/>
    </font>
    <font>
      <u/>
      <sz val="10.0"/>
      <color theme="1"/>
      <name val="Calibri"/>
    </font>
    <font>
      <u/>
      <sz val="10.0"/>
      <color theme="1"/>
      <name val="Calibri"/>
    </font>
    <font>
      <sz val="10.0"/>
      <color theme="1"/>
      <name val="Source sans pro"/>
    </font>
    <font>
      <u/>
      <sz val="10.0"/>
      <color theme="1"/>
      <name val="Arial Narrow"/>
    </font>
    <font>
      <u/>
      <sz val="10.0"/>
      <color theme="1"/>
      <name val="Arial Narrow"/>
    </font>
    <font>
      <sz val="10.0"/>
      <color theme="1"/>
      <name val="Aptos narrow"/>
    </font>
    <font>
      <b/>
      <sz val="10.0"/>
      <color rgb="FFDD0806"/>
      <name val="Arial Narrow"/>
    </font>
    <font>
      <sz val="10.0"/>
      <color rgb="FF000000"/>
      <name val="Aptos narrow"/>
    </font>
    <font>
      <u/>
      <sz val="10.0"/>
      <color theme="10"/>
      <name val="Aptos narrow"/>
    </font>
    <font>
      <u/>
      <sz val="10.0"/>
      <color theme="10"/>
      <name val="Aptos narrow"/>
    </font>
    <font>
      <u/>
      <sz val="10.0"/>
      <color theme="1"/>
      <name val="Aptos narrow"/>
    </font>
    <font>
      <b/>
      <sz val="10.0"/>
      <color rgb="FF000000"/>
      <name val="Calibri"/>
    </font>
    <font>
      <u/>
      <sz val="10.0"/>
      <color theme="10"/>
      <name val="Aptos narrow"/>
    </font>
    <font>
      <b/>
      <sz val="10.0"/>
      <color rgb="FF000000"/>
      <name val="Aptos narrow"/>
    </font>
    <font>
      <sz val="12.0"/>
      <color rgb="FF000000"/>
      <name val="Arial Narrow"/>
    </font>
    <font>
      <sz val="10.0"/>
      <color rgb="FFFF0000"/>
      <name val="Arial Narrow"/>
    </font>
    <font>
      <u/>
      <sz val="10.0"/>
      <color rgb="FF0000FF"/>
      <name val="Arial Narrow"/>
    </font>
    <font>
      <u/>
      <sz val="10.0"/>
      <color theme="1"/>
      <name val="Arial Narrow"/>
    </font>
    <font>
      <i/>
      <sz val="10.0"/>
      <color theme="1"/>
      <name val="Arial Narrow"/>
    </font>
    <font>
      <i/>
      <sz val="11.0"/>
      <color theme="1"/>
      <name val="Calibri"/>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theme="1"/>
      <name val="Arial Narrow"/>
    </font>
    <font>
      <u/>
      <sz val="10.0"/>
      <color theme="1"/>
      <name val="Arial Narrow"/>
    </font>
    <font>
      <u/>
      <sz val="10.0"/>
      <color rgb="FF0000FF"/>
      <name val="Arial Narrow"/>
    </font>
    <font>
      <u/>
      <sz val="10.0"/>
      <color rgb="FF0000FF"/>
      <name val="Arial Narrow"/>
    </font>
    <font>
      <u/>
      <sz val="10.0"/>
      <color theme="1"/>
      <name val="Arial Narrow"/>
    </font>
    <font>
      <u/>
      <sz val="10.0"/>
      <color theme="1"/>
      <name val="Arial Narrow"/>
    </font>
    <font>
      <u/>
      <sz val="10.0"/>
      <color theme="1"/>
      <name val="Arial Narrow"/>
    </font>
    <font>
      <u/>
      <sz val="10.0"/>
      <color rgb="FF0000FF"/>
      <name val="Arial Narrow"/>
    </font>
    <font>
      <u/>
      <sz val="10.0"/>
      <color rgb="FF0000FF"/>
      <name val="Arial Narrow"/>
    </font>
    <font>
      <u/>
      <sz val="10.0"/>
      <color theme="1"/>
      <name val="Arial Narrow"/>
    </font>
    <font>
      <u/>
      <sz val="10.0"/>
      <color theme="1"/>
      <name val="Arial Narrow"/>
    </font>
    <font>
      <sz val="10.0"/>
      <color rgb="FFDD0806"/>
      <name val="Arial Narrow"/>
    </font>
    <font>
      <u/>
      <sz val="10.0"/>
      <color rgb="FF000000"/>
      <name val="Arial Narrow"/>
    </font>
    <font>
      <sz val="10.0"/>
      <color rgb="FF0000D4"/>
      <name val="Arial Narrow"/>
    </font>
    <font>
      <b/>
      <sz val="12.0"/>
      <color theme="1"/>
      <name val="Arial Narrow"/>
    </font>
    <font>
      <b/>
      <sz val="11.0"/>
      <color rgb="FF000000"/>
      <name val="Arial Narrow"/>
    </font>
    <font>
      <sz val="11.0"/>
      <color theme="1"/>
      <name val="Arial Narrow"/>
    </font>
    <font>
      <sz val="11.0"/>
      <color rgb="FFDD0806"/>
      <name val="Calibri"/>
    </font>
    <font>
      <u/>
      <sz val="10.0"/>
      <color rgb="FF0000FF"/>
      <name val="Arial Narrow"/>
    </font>
    <font>
      <u/>
      <sz val="11.0"/>
      <color theme="10"/>
      <name val="Calibri"/>
    </font>
    <font>
      <u/>
      <sz val="10.0"/>
      <color theme="1"/>
      <name val="Arial Narrow"/>
    </font>
    <font>
      <u/>
      <sz val="11.0"/>
      <color theme="1"/>
      <name val="Calibri"/>
    </font>
    <font>
      <sz val="10.0"/>
      <color theme="1"/>
      <name val="Helvetica Neue"/>
    </font>
    <font>
      <u/>
      <sz val="11.0"/>
      <color theme="1"/>
      <name val="Calibri"/>
    </font>
    <font>
      <sz val="10.0"/>
      <color rgb="FF222222"/>
      <name val="Arial Narrow"/>
    </font>
    <font>
      <u/>
      <sz val="10.0"/>
      <color theme="1"/>
      <name val="Arial Narrow"/>
    </font>
    <font>
      <u/>
      <sz val="10.0"/>
      <color rgb="FF0000FF"/>
      <name val="Arial Narrow"/>
    </font>
    <font>
      <u/>
      <sz val="10.0"/>
      <color rgb="FF0000FF"/>
      <name val="Arial Narrow"/>
    </font>
    <font>
      <u/>
      <sz val="10.0"/>
      <color rgb="FF0000FF"/>
      <name val="Arial Narrow"/>
    </font>
    <font>
      <u/>
      <sz val="10.0"/>
      <color theme="10"/>
      <name val="Arial Narrow"/>
    </font>
    <font>
      <u/>
      <sz val="10.0"/>
      <color theme="10"/>
      <name val="Arial Narrow"/>
    </font>
    <font>
      <u/>
      <sz val="10.0"/>
      <color theme="10"/>
      <name val="Arial Narrow"/>
    </font>
    <font>
      <u/>
      <sz val="10.0"/>
      <color theme="10"/>
      <name val="Arial Narrow"/>
    </font>
    <font>
      <sz val="10.0"/>
      <color rgb="FF333333"/>
      <name val="Arial Narrow"/>
    </font>
    <font>
      <sz val="10.0"/>
      <color rgb="FF212529"/>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sz val="10.0"/>
      <color rgb="FF252525"/>
      <name val="Arial Narrow"/>
    </font>
    <font>
      <u/>
      <sz val="10.0"/>
      <color theme="10"/>
      <name val="Arial Narrow"/>
    </font>
    <font>
      <sz val="10.0"/>
      <color rgb="FF131314"/>
      <name val="Arial Narrow"/>
    </font>
    <font>
      <u/>
      <sz val="10.0"/>
      <color theme="10"/>
      <name val="Arial Narrow"/>
    </font>
    <font>
      <u/>
      <sz val="10.0"/>
      <color theme="10"/>
      <name val="Arial Narrow"/>
    </font>
    <font>
      <sz val="10.0"/>
      <color rgb="FF313B49"/>
      <name val="Arial Narrow"/>
    </font>
    <font>
      <u/>
      <sz val="10.0"/>
      <color theme="10"/>
      <name val="Arial Narrow"/>
    </font>
    <font>
      <sz val="10.0"/>
      <color rgb="FF27272A"/>
      <name val="Arial Narrow"/>
    </font>
    <font>
      <u/>
      <sz val="10.0"/>
      <color theme="10"/>
      <name val="Arial Narrow"/>
    </font>
    <font>
      <u/>
      <sz val="10.0"/>
      <color theme="10"/>
      <name val="Arial Narrow"/>
    </font>
    <font>
      <i/>
      <sz val="10.0"/>
      <color rgb="FF27272A"/>
      <name val="Arial Narrow"/>
    </font>
    <font>
      <sz val="10.0"/>
      <color rgb="FF555555"/>
      <name val="Arial Narrow"/>
    </font>
    <font>
      <u/>
      <sz val="10.0"/>
      <color theme="10"/>
      <name val="Arial Narrow"/>
    </font>
    <font>
      <u/>
      <sz val="10.0"/>
      <color theme="10"/>
      <name val="Arial Narrow"/>
    </font>
    <font>
      <sz val="8.0"/>
      <color theme="1"/>
      <name val="Quattrocento Sans"/>
    </font>
    <font>
      <u/>
      <sz val="11.0"/>
      <color theme="1"/>
      <name val="Arial Narrow"/>
    </font>
    <font>
      <u/>
      <sz val="11.0"/>
      <color theme="1"/>
      <name val="Calibri"/>
    </font>
    <font>
      <u/>
      <sz val="11.0"/>
      <color theme="1"/>
      <name val="Calibri"/>
    </font>
    <font>
      <u/>
      <sz val="11.0"/>
      <color theme="1"/>
      <name val="Calibri"/>
    </font>
    <font>
      <u/>
      <sz val="11.0"/>
      <color theme="1"/>
      <name val="Arial Narrow"/>
    </font>
    <font>
      <u/>
      <sz val="11.0"/>
      <color theme="1"/>
      <name val="Calibri"/>
    </font>
    <font>
      <u/>
      <sz val="11.0"/>
      <color theme="1"/>
      <name val="Arial Narrow"/>
    </font>
    <font>
      <sz val="9.0"/>
      <color theme="1"/>
      <name val="Arial"/>
    </font>
    <font>
      <u/>
      <sz val="9.0"/>
      <color theme="1"/>
      <name val="Arial"/>
    </font>
    <font>
      <u/>
      <sz val="9.0"/>
      <color theme="1"/>
      <name val="Arial"/>
    </font>
    <font>
      <sz val="8.0"/>
      <color theme="1"/>
      <name val="Arial"/>
    </font>
    <font>
      <sz val="11.0"/>
      <color theme="1"/>
      <name val="Arial"/>
    </font>
    <font>
      <u/>
      <sz val="11.0"/>
      <color theme="1"/>
      <name val="Arial"/>
    </font>
    <font>
      <u/>
      <sz val="11.0"/>
      <color theme="1"/>
      <name val="Arial"/>
    </font>
    <font>
      <sz val="7.0"/>
      <color theme="1"/>
      <name val="Arial"/>
    </font>
    <font>
      <u/>
      <sz val="10.0"/>
      <color rgb="FF0000FF"/>
      <name val="Arial Narrow"/>
    </font>
    <font>
      <u/>
      <sz val="10.0"/>
      <color theme="10"/>
      <name val="Arial Narrow"/>
    </font>
    <font>
      <i/>
      <sz val="10.0"/>
      <color rgb="FF000000"/>
      <name val="Arial Narrow"/>
    </font>
    <font>
      <u/>
      <sz val="10.0"/>
      <color theme="1"/>
      <name val="Arial Narrow"/>
    </font>
    <font>
      <u/>
      <sz val="11.0"/>
      <color theme="1"/>
      <name val="Calibri"/>
    </font>
    <font>
      <u/>
      <sz val="10.0"/>
      <color theme="1"/>
      <name val="Arial Narrow"/>
    </font>
    <font>
      <u/>
      <sz val="10.0"/>
      <color theme="1"/>
      <name val="Arial Narrow"/>
    </font>
    <font>
      <u/>
      <sz val="11.0"/>
      <color theme="1"/>
      <name val="Calibri"/>
    </font>
    <font>
      <u/>
      <sz val="11.0"/>
      <color theme="1"/>
      <name val="Calibri"/>
    </font>
    <font>
      <u/>
      <sz val="10.0"/>
      <color rgb="FF0000FF"/>
      <name val="Arial Narrow"/>
    </font>
    <font>
      <u/>
      <sz val="10.0"/>
      <color rgb="FF0000FF"/>
      <name val="Arial Narrow"/>
    </font>
    <font>
      <u/>
      <sz val="10.0"/>
      <color rgb="FF0000FF"/>
      <name val="Arial Narrow"/>
    </font>
    <font>
      <u/>
      <sz val="10.0"/>
      <color rgb="FF0000FF"/>
      <name val="Arial Narrow"/>
    </font>
    <font>
      <u/>
      <sz val="10.0"/>
      <color theme="1"/>
      <name val="Arial Narrow"/>
    </font>
    <font>
      <u/>
      <sz val="10.0"/>
      <color rgb="FF0000FF"/>
      <name val="Arial Narrow"/>
    </font>
    <font>
      <u/>
      <sz val="10.0"/>
      <color rgb="FF0000FF"/>
      <name val="Arial Narrow"/>
    </font>
    <font>
      <u/>
      <sz val="10.0"/>
      <color theme="1"/>
      <name val="Arial Narrow"/>
    </font>
    <font>
      <u/>
      <sz val="10.0"/>
      <color theme="1"/>
      <name val="Arial Narrow"/>
    </font>
    <font>
      <u/>
      <sz val="10.0"/>
      <color rgb="FF0000FF"/>
      <name val="Arial Narrow"/>
    </font>
    <font>
      <u/>
      <sz val="10.0"/>
      <color rgb="FF0000FF"/>
      <name val="Arial Narrow"/>
    </font>
    <font>
      <u/>
      <sz val="10.0"/>
      <color rgb="FF0000FF"/>
      <name val="Arial Narrow"/>
    </font>
    <font>
      <u/>
      <sz val="10.0"/>
      <color theme="1"/>
      <name val="Arial Narrow"/>
    </font>
    <font>
      <u/>
      <sz val="11.0"/>
      <color theme="1"/>
      <name val="Calibri"/>
    </font>
    <font>
      <u/>
      <sz val="11.0"/>
      <color theme="1"/>
      <name val="Arial Narrow"/>
    </font>
    <font>
      <u/>
      <sz val="10.0"/>
      <color theme="1"/>
      <name val="Arial Narrow"/>
    </font>
    <font>
      <u/>
      <sz val="11.0"/>
      <color theme="1"/>
      <name val="Calibri"/>
    </font>
    <font>
      <u/>
      <sz val="10.0"/>
      <color theme="1"/>
      <name val="Arial Narrow"/>
    </font>
    <font>
      <u/>
      <sz val="11.0"/>
      <color theme="1"/>
      <name val="Calibri"/>
    </font>
    <font>
      <u/>
      <sz val="10.0"/>
      <color theme="1"/>
      <name val="Arial Narrow"/>
    </font>
    <font>
      <u/>
      <sz val="11.0"/>
      <color theme="1"/>
      <name val="Calibri"/>
    </font>
    <font>
      <u/>
      <sz val="11.0"/>
      <color theme="1"/>
      <name val="Calibri"/>
    </font>
    <font>
      <u/>
      <sz val="11.0"/>
      <color theme="1"/>
      <name val="Calibri"/>
    </font>
    <font>
      <sz val="10.0"/>
      <color rgb="FF0A0A0A"/>
      <name val="Arial Narrow"/>
    </font>
    <font>
      <u/>
      <sz val="10.0"/>
      <color theme="1"/>
      <name val="Arial Narrow"/>
    </font>
    <font>
      <sz val="9.0"/>
      <color rgb="FF050505"/>
      <name val="Arial"/>
    </font>
    <font>
      <u/>
      <sz val="10.0"/>
      <color theme="10"/>
      <name val="Arial Narrow"/>
    </font>
    <font>
      <u/>
      <sz val="10.0"/>
      <color theme="10"/>
      <name val="Arial Narrow"/>
    </font>
  </fonts>
  <fills count="11">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rgb="FFFFFF99"/>
        <bgColor rgb="FFFFFF99"/>
      </patternFill>
    </fill>
    <fill>
      <patternFill patternType="solid">
        <fgColor theme="0"/>
        <bgColor theme="0"/>
      </patternFill>
    </fill>
    <fill>
      <patternFill patternType="solid">
        <fgColor rgb="FFFFCC00"/>
        <bgColor rgb="FFFFCC00"/>
      </patternFill>
    </fill>
    <fill>
      <patternFill patternType="solid">
        <fgColor rgb="FFFF0000"/>
        <bgColor rgb="FFFF0000"/>
      </patternFill>
    </fill>
  </fills>
  <borders count="3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left/>
      <right style="thin">
        <color rgb="FF000000"/>
      </right>
      <top style="thin">
        <color rgb="FF000000"/>
      </top>
      <bottom/>
    </border>
    <border>
      <left/>
      <right/>
      <top style="thin">
        <color rgb="FF000000"/>
      </top>
      <bottom/>
    </border>
    <border>
      <left style="thin">
        <color rgb="FF000000"/>
      </left>
      <right/>
      <top style="thin">
        <color rgb="FF000000"/>
      </top>
      <bottom style="thin">
        <color rgb="FF000000"/>
      </bottom>
    </border>
    <border>
      <left style="thin">
        <color rgb="FF000000"/>
      </left>
      <right/>
      <top style="thin">
        <color rgb="FF000000"/>
      </top>
      <bottom/>
    </border>
    <border>
      <left style="thin">
        <color rgb="FF000000"/>
      </left>
      <top style="thin">
        <color rgb="FF000000"/>
      </top>
    </border>
    <border>
      <left style="thin">
        <color rgb="FF000000"/>
      </left>
      <right/>
      <top/>
      <bottom style="thin">
        <color rgb="FF000000"/>
      </bottom>
    </border>
    <border>
      <left/>
      <top/>
      <bottom/>
    </border>
    <border>
      <top/>
      <bottom/>
    </border>
    <border>
      <left style="thin">
        <color rgb="FF000000"/>
      </left>
    </border>
    <border>
      <left style="thin">
        <color rgb="FF000000"/>
      </left>
      <right style="thin">
        <color rgb="FF000000"/>
      </right>
      <top style="thin">
        <color rgb="FF000000"/>
      </top>
    </border>
    <border>
      <right style="thin">
        <color rgb="FF000000"/>
      </right>
      <top style="thin">
        <color rgb="FF000000"/>
      </top>
    </border>
    <border>
      <left style="thin">
        <color rgb="FF000000"/>
      </left>
      <right style="thin">
        <color rgb="FF000000"/>
      </right>
      <bottom style="thin">
        <color rgb="FF000000"/>
      </bottom>
    </border>
    <border>
      <right style="thin">
        <color rgb="FF000000"/>
      </right>
    </border>
    <border>
      <right style="thin">
        <color rgb="FF000000"/>
      </right>
      <bottom style="thin">
        <color rgb="FF000000"/>
      </bottom>
    </border>
    <border>
      <left style="thin">
        <color rgb="FF000000"/>
      </left>
      <right style="thin">
        <color rgb="FF000000"/>
      </right>
    </border>
    <border>
      <left/>
      <top/>
      <bottom style="thin">
        <color rgb="FF000000"/>
      </bottom>
    </border>
    <border>
      <top/>
      <bottom style="thin">
        <color rgb="FF000000"/>
      </bottom>
    </border>
    <border>
      <right style="thin">
        <color rgb="FF000000"/>
      </right>
      <top/>
      <bottom style="thin">
        <color rgb="FF000000"/>
      </bottom>
    </border>
    <border>
      <left style="thin">
        <color rgb="FF000000"/>
      </left>
      <top/>
      <bottom/>
    </border>
    <border>
      <left/>
      <right style="thin">
        <color rgb="FF000000"/>
      </right>
      <top style="thin">
        <color rgb="FF000000"/>
      </top>
      <bottom style="thin">
        <color rgb="FF000000"/>
      </bottom>
    </border>
    <border>
      <left style="thin">
        <color rgb="FF000000"/>
      </left>
      <bottom style="thin">
        <color rgb="FF000000"/>
      </bottom>
    </border>
    <border>
      <top style="thin">
        <color rgb="FF000000"/>
      </top>
    </border>
    <border>
      <bottom style="thin">
        <color rgb="FF000000"/>
      </bottom>
    </border>
  </borders>
  <cellStyleXfs count="1">
    <xf borderId="0" fillId="0" fontId="0" numFmtId="0" applyAlignment="1" applyFont="1"/>
  </cellStyleXfs>
  <cellXfs count="817">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Border="1" applyFill="1" applyFont="1"/>
    <xf borderId="1" fillId="0" fontId="4" numFmtId="0" xfId="0" applyAlignment="1" applyBorder="1" applyFont="1">
      <alignment horizontal="center"/>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center" shrinkToFit="0" vertical="center" wrapText="1"/>
    </xf>
    <xf borderId="2" fillId="2" fontId="5" numFmtId="0" xfId="0" applyAlignment="1" applyBorder="1" applyFont="1">
      <alignment horizontal="center" readingOrder="0" shrinkToFit="0" vertical="center" wrapText="1"/>
    </xf>
    <xf borderId="2"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1" fillId="0" fontId="2" numFmtId="0" xfId="0" applyAlignment="1" applyBorder="1" applyFont="1">
      <alignment horizontal="center" shrinkToFit="0" vertical="center" wrapText="1"/>
    </xf>
    <xf borderId="1" fillId="6" fontId="2" numFmtId="0" xfId="0" applyAlignment="1" applyBorder="1" applyFill="1" applyFont="1">
      <alignment horizontal="left" shrinkToFit="0" vertical="center" wrapText="1"/>
    </xf>
    <xf borderId="1" fillId="6" fontId="2" numFmtId="0" xfId="0" applyAlignment="1" applyBorder="1" applyFont="1">
      <alignment horizontal="center" shrinkToFit="0" vertical="center" wrapText="1"/>
    </xf>
    <xf borderId="1" fillId="0" fontId="2" numFmtId="3" xfId="0" applyAlignment="1" applyBorder="1" applyFont="1" applyNumberFormat="1">
      <alignment horizontal="center" shrinkToFit="0" vertical="center" wrapText="1"/>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5" fontId="2" numFmtId="4" xfId="0" applyAlignment="1" applyBorder="1" applyFont="1" applyNumberFormat="1">
      <alignment horizontal="center" vertical="center"/>
    </xf>
    <xf borderId="1" fillId="0" fontId="2" numFmtId="3" xfId="0" applyAlignment="1" applyBorder="1" applyFont="1" applyNumberFormat="1">
      <alignment horizontal="center" vertical="center"/>
    </xf>
    <xf borderId="1" fillId="0" fontId="6" numFmtId="0" xfId="0" applyAlignment="1" applyBorder="1" applyFont="1">
      <alignment shrinkToFit="0" vertical="top" wrapText="1"/>
    </xf>
    <xf borderId="1" fillId="6" fontId="6" numFmtId="0" xfId="0" applyAlignment="1" applyBorder="1" applyFont="1">
      <alignment horizontal="center" shrinkToFit="0" vertical="center" wrapText="1"/>
    </xf>
    <xf borderId="1" fillId="0" fontId="2" numFmtId="2" xfId="0" applyAlignment="1" applyBorder="1" applyFont="1" applyNumberFormat="1">
      <alignment horizontal="center" shrinkToFit="0" vertical="center" wrapText="1"/>
    </xf>
    <xf borderId="1" fillId="0" fontId="6" numFmtId="0" xfId="0" applyAlignment="1" applyBorder="1" applyFont="1">
      <alignment horizontal="left" shrinkToFit="0" vertical="center" wrapText="1"/>
    </xf>
    <xf borderId="1" fillId="0" fontId="2" numFmtId="2" xfId="0" applyAlignment="1" applyBorder="1" applyFont="1" applyNumberFormat="1">
      <alignment horizontal="center" vertical="center"/>
    </xf>
    <xf borderId="0" fillId="0" fontId="6" numFmtId="0" xfId="0" applyFont="1"/>
    <xf borderId="1" fillId="6" fontId="6" numFmtId="0" xfId="0" applyAlignment="1" applyBorder="1" applyFont="1">
      <alignment horizontal="left"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4" fontId="1" numFmtId="0" xfId="0" applyAlignment="1" applyBorder="1" applyFont="1">
      <alignment horizontal="center" shrinkToFit="0" vertical="center" wrapText="1"/>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vertical="center"/>
    </xf>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shrinkToFit="0" wrapText="1"/>
    </xf>
    <xf borderId="0" fillId="0" fontId="1" numFmtId="0" xfId="0" applyAlignment="1" applyFont="1">
      <alignment shrinkToFit="0" vertical="top" wrapText="1"/>
    </xf>
    <xf borderId="3" fillId="7" fontId="7" numFmtId="0" xfId="0" applyAlignment="1" applyBorder="1" applyFill="1" applyFont="1">
      <alignment horizontal="center" shrinkToFit="0" vertical="top" wrapText="1"/>
    </xf>
    <xf borderId="4" fillId="0" fontId="8" numFmtId="0" xfId="0" applyBorder="1" applyFont="1"/>
    <xf borderId="5" fillId="0" fontId="8" numFmtId="0" xfId="0" applyBorder="1" applyFont="1"/>
    <xf borderId="0" fillId="0" fontId="9" numFmtId="0" xfId="0" applyAlignment="1" applyFont="1">
      <alignment shrinkToFit="0" wrapText="1"/>
    </xf>
    <xf borderId="0" fillId="0" fontId="9" numFmtId="0" xfId="0" applyFont="1"/>
    <xf borderId="0" fillId="0" fontId="5" numFmtId="0" xfId="0" applyFont="1"/>
    <xf borderId="3" fillId="7" fontId="4" numFmtId="0" xfId="0" applyAlignment="1" applyBorder="1" applyFont="1">
      <alignment horizontal="left" shrinkToFit="0" wrapText="1"/>
    </xf>
    <xf borderId="6" fillId="8" fontId="9" numFmtId="0" xfId="0" applyAlignment="1" applyBorder="1" applyFill="1" applyFont="1">
      <alignment shrinkToFit="0" wrapText="1"/>
    </xf>
    <xf borderId="6" fillId="8" fontId="9" numFmtId="0" xfId="0" applyBorder="1" applyFont="1"/>
    <xf borderId="6" fillId="8" fontId="5" numFmtId="0" xfId="0" applyBorder="1" applyFont="1"/>
    <xf borderId="3" fillId="7" fontId="4" numFmtId="0" xfId="0" applyAlignment="1" applyBorder="1" applyFont="1">
      <alignment horizontal="left" shrinkToFit="0" vertical="top" wrapText="1"/>
    </xf>
    <xf borderId="0" fillId="0" fontId="9" numFmtId="0" xfId="0" applyAlignment="1" applyFont="1">
      <alignment horizontal="left" shrinkToFit="0" wrapText="1"/>
    </xf>
    <xf borderId="0" fillId="0" fontId="9" numFmtId="0" xfId="0" applyAlignment="1" applyFont="1">
      <alignment shrinkToFit="0" vertical="top" wrapText="1"/>
    </xf>
    <xf borderId="2" fillId="9" fontId="3" numFmtId="0" xfId="0" applyAlignment="1" applyBorder="1" applyFill="1" applyFont="1">
      <alignment horizontal="center" shrinkToFit="0" vertical="center" wrapText="1"/>
    </xf>
    <xf borderId="7" fillId="9" fontId="3" numFmtId="0" xfId="0" applyAlignment="1" applyBorder="1" applyFont="1">
      <alignment horizontal="center" shrinkToFit="0" vertical="center" wrapText="1"/>
    </xf>
    <xf borderId="7" fillId="9" fontId="9" numFmtId="0" xfId="0" applyAlignment="1" applyBorder="1" applyFont="1">
      <alignment horizontal="center" shrinkToFit="0" vertical="center" wrapText="1"/>
    </xf>
    <xf borderId="8" fillId="9" fontId="3" numFmtId="0" xfId="0" applyAlignment="1" applyBorder="1" applyFont="1">
      <alignment horizontal="center" shrinkToFit="0" vertical="center" wrapText="1"/>
    </xf>
    <xf borderId="6" fillId="8" fontId="9" numFmtId="0" xfId="0" applyAlignment="1" applyBorder="1" applyFont="1">
      <alignment horizontal="center" shrinkToFit="0" vertical="center" wrapText="1"/>
    </xf>
    <xf borderId="0" fillId="0" fontId="10" numFmtId="0" xfId="0" applyFont="1"/>
    <xf borderId="0" fillId="0" fontId="11" numFmtId="0" xfId="0" applyFont="1"/>
    <xf borderId="9" fillId="6" fontId="4" numFmtId="0" xfId="0" applyAlignment="1" applyBorder="1" applyFont="1">
      <alignment horizontal="left" shrinkToFit="0" vertical="top" wrapText="1"/>
    </xf>
    <xf borderId="1" fillId="6" fontId="4" numFmtId="0" xfId="0" applyAlignment="1" applyBorder="1" applyFont="1">
      <alignment horizontal="left" shrinkToFit="0" wrapText="1"/>
    </xf>
    <xf borderId="1" fillId="6" fontId="4" numFmtId="0" xfId="0" applyAlignment="1" applyBorder="1" applyFont="1">
      <alignment shrinkToFit="0" vertical="top" wrapText="1"/>
    </xf>
    <xf borderId="1" fillId="6" fontId="4" numFmtId="0" xfId="0" applyAlignment="1" applyBorder="1" applyFont="1">
      <alignment horizontal="left" shrinkToFit="0" vertical="top" wrapText="1"/>
    </xf>
    <xf borderId="1" fillId="6" fontId="4" numFmtId="0" xfId="0" applyAlignment="1" applyBorder="1" applyFont="1">
      <alignment horizontal="center" shrinkToFit="0" vertical="top" wrapText="1"/>
    </xf>
    <xf borderId="1" fillId="0" fontId="12" numFmtId="0" xfId="0" applyAlignment="1" applyBorder="1" applyFont="1">
      <alignment horizontal="center" shrinkToFit="0" vertical="top" wrapText="1"/>
    </xf>
    <xf borderId="1" fillId="0" fontId="13" numFmtId="0" xfId="0" applyAlignment="1" applyBorder="1" applyFont="1">
      <alignment shrinkToFit="0" vertical="top" wrapText="1"/>
    </xf>
    <xf borderId="1" fillId="0" fontId="4" numFmtId="0" xfId="0" applyAlignment="1" applyBorder="1" applyFont="1">
      <alignment shrinkToFit="0" vertical="top" wrapText="1"/>
    </xf>
    <xf borderId="1" fillId="0" fontId="4" numFmtId="49" xfId="0" applyAlignment="1" applyBorder="1" applyFont="1" applyNumberFormat="1">
      <alignment horizontal="center" shrinkToFit="0" vertical="top" wrapText="1"/>
    </xf>
    <xf borderId="1" fillId="0" fontId="4" numFmtId="0" xfId="0" applyAlignment="1" applyBorder="1" applyFont="1">
      <alignment horizontal="center" shrinkToFit="0" vertical="top" wrapText="1"/>
    </xf>
    <xf borderId="1" fillId="0" fontId="4" numFmtId="1" xfId="0" applyAlignment="1" applyBorder="1" applyFont="1" applyNumberFormat="1">
      <alignment horizontal="center" shrinkToFit="0" vertical="top" wrapText="1"/>
    </xf>
    <xf borderId="1" fillId="0" fontId="4" numFmtId="4" xfId="0" applyAlignment="1" applyBorder="1" applyFont="1" applyNumberFormat="1">
      <alignment horizontal="center" shrinkToFit="0" vertical="top" wrapText="1"/>
    </xf>
    <xf borderId="1" fillId="0" fontId="1" numFmtId="0" xfId="0" applyAlignment="1" applyBorder="1" applyFont="1">
      <alignment horizontal="center" vertical="top"/>
    </xf>
    <xf borderId="1" fillId="6" fontId="4" numFmtId="49" xfId="0" applyAlignment="1" applyBorder="1" applyFont="1" applyNumberFormat="1">
      <alignment horizontal="center" shrinkToFit="0" vertical="top" wrapText="1"/>
    </xf>
    <xf borderId="3" fillId="0" fontId="4" numFmtId="0" xfId="0" applyAlignment="1" applyBorder="1" applyFont="1">
      <alignment horizontal="left" shrinkToFit="0" vertical="top" wrapText="1"/>
    </xf>
    <xf borderId="1" fillId="0" fontId="1" numFmtId="0" xfId="0" applyAlignment="1" applyBorder="1" applyFont="1">
      <alignment shrinkToFit="0" vertical="top" wrapText="1"/>
    </xf>
    <xf borderId="1" fillId="0" fontId="4" numFmtId="0" xfId="0" applyAlignment="1" applyBorder="1" applyFont="1">
      <alignment horizontal="left" shrinkToFit="0" wrapText="1"/>
    </xf>
    <xf borderId="1" fillId="0" fontId="4" numFmtId="0" xfId="0" applyAlignment="1" applyBorder="1" applyFont="1">
      <alignment horizontal="left" shrinkToFit="0" vertical="top" wrapText="1"/>
    </xf>
    <xf borderId="1" fillId="0" fontId="14" numFmtId="0" xfId="0" applyAlignment="1" applyBorder="1" applyFont="1">
      <alignment shrinkToFit="0" vertical="top" wrapText="1"/>
    </xf>
    <xf borderId="1" fillId="0" fontId="1" numFmtId="49" xfId="0" applyAlignment="1" applyBorder="1" applyFont="1" applyNumberFormat="1">
      <alignment shrinkToFit="0" vertical="top" wrapText="1"/>
    </xf>
    <xf borderId="1" fillId="0" fontId="4" numFmtId="2" xfId="0" applyAlignment="1" applyBorder="1" applyFont="1" applyNumberFormat="1">
      <alignment horizontal="center" shrinkToFit="0" vertical="top" wrapText="1"/>
    </xf>
    <xf borderId="1" fillId="0" fontId="1" numFmtId="2" xfId="0" applyAlignment="1" applyBorder="1" applyFont="1" applyNumberFormat="1">
      <alignment horizontal="center" vertical="top"/>
    </xf>
    <xf borderId="1" fillId="0" fontId="1" numFmtId="0" xfId="0" applyAlignment="1" applyBorder="1" applyFont="1">
      <alignment horizontal="left" shrinkToFit="0" wrapText="1"/>
    </xf>
    <xf borderId="1" fillId="0" fontId="1" numFmtId="0" xfId="0" applyAlignment="1" applyBorder="1" applyFont="1">
      <alignment horizontal="left" shrinkToFit="0" vertical="top" wrapText="1"/>
    </xf>
    <xf borderId="1" fillId="0" fontId="1" numFmtId="0" xfId="0" applyAlignment="1" applyBorder="1" applyFont="1">
      <alignment horizontal="center" shrinkToFit="0" vertical="top" wrapText="1"/>
    </xf>
    <xf borderId="1" fillId="0" fontId="1" numFmtId="49" xfId="0" applyAlignment="1" applyBorder="1" applyFont="1" applyNumberFormat="1">
      <alignment horizontal="left" vertical="top"/>
    </xf>
    <xf borderId="1" fillId="0" fontId="1" numFmtId="1" xfId="0" applyAlignment="1" applyBorder="1" applyFont="1" applyNumberFormat="1">
      <alignment horizontal="center" vertical="top"/>
    </xf>
    <xf borderId="9" fillId="6" fontId="4" numFmtId="0" xfId="0" applyAlignment="1" applyBorder="1" applyFont="1">
      <alignment horizontal="left" shrinkToFit="0" vertical="center" wrapText="1"/>
    </xf>
    <xf borderId="1" fillId="6" fontId="4" numFmtId="0" xfId="0" applyAlignment="1" applyBorder="1" applyFont="1">
      <alignment shrinkToFit="0" vertical="center" wrapText="1"/>
    </xf>
    <xf borderId="1" fillId="0" fontId="15" numFmtId="0" xfId="0" applyAlignment="1" applyBorder="1" applyFont="1">
      <alignment horizontal="left" vertical="top"/>
    </xf>
    <xf borderId="1" fillId="0" fontId="4" numFmtId="0" xfId="0" applyAlignment="1" applyBorder="1" applyFont="1">
      <alignment horizontal="center" vertical="top"/>
    </xf>
    <xf borderId="1" fillId="0" fontId="4" numFmtId="164" xfId="0" applyAlignment="1" applyBorder="1" applyFont="1" applyNumberFormat="1">
      <alignment horizontal="center" vertical="top"/>
    </xf>
    <xf borderId="3" fillId="0" fontId="4" numFmtId="0" xfId="0" applyAlignment="1" applyBorder="1" applyFont="1">
      <alignment horizontal="left" shrinkToFit="0" vertical="center" wrapText="1"/>
    </xf>
    <xf borderId="1" fillId="0" fontId="4" numFmtId="0" xfId="0" applyAlignment="1" applyBorder="1" applyFont="1">
      <alignment shrinkToFit="0" vertical="center" wrapText="1"/>
    </xf>
    <xf borderId="1" fillId="0" fontId="16" numFmtId="0" xfId="0" applyAlignment="1" applyBorder="1" applyFont="1">
      <alignment horizontal="center" shrinkToFit="0" vertical="top" wrapText="1"/>
    </xf>
    <xf borderId="1" fillId="0" fontId="17" numFmtId="0" xfId="0" applyAlignment="1" applyBorder="1" applyFont="1">
      <alignment horizontal="center" shrinkToFit="0" vertical="top" wrapText="1"/>
    </xf>
    <xf borderId="10" fillId="6" fontId="4" numFmtId="0" xfId="0" applyAlignment="1" applyBorder="1" applyFont="1">
      <alignment horizontal="left" shrinkToFit="0" vertical="center" wrapText="1"/>
    </xf>
    <xf borderId="3" fillId="0" fontId="18" numFmtId="0" xfId="0" applyAlignment="1" applyBorder="1" applyFont="1">
      <alignment horizontal="left" shrinkToFit="0" vertical="top" wrapText="1"/>
    </xf>
    <xf borderId="1" fillId="0" fontId="19" numFmtId="0" xfId="0" applyAlignment="1" applyBorder="1" applyFont="1">
      <alignment shrinkToFit="0" vertical="top" wrapText="1"/>
    </xf>
    <xf borderId="1" fillId="0" fontId="20" numFmtId="0" xfId="0" applyAlignment="1" applyBorder="1" applyFont="1">
      <alignment horizontal="center" shrinkToFit="0" vertical="top" wrapText="1"/>
    </xf>
    <xf borderId="1" fillId="0" fontId="21" numFmtId="0" xfId="0" applyAlignment="1" applyBorder="1" applyFont="1">
      <alignment horizontal="left" shrinkToFit="0" vertical="top" wrapText="1"/>
    </xf>
    <xf borderId="1" fillId="0" fontId="15" numFmtId="0" xfId="0" applyAlignment="1" applyBorder="1" applyFont="1">
      <alignment shrinkToFit="0" vertical="top" wrapText="1"/>
    </xf>
    <xf borderId="1" fillId="0" fontId="22" numFmtId="0" xfId="0" applyAlignment="1" applyBorder="1" applyFont="1">
      <alignment shrinkToFit="0" vertical="top" wrapText="1"/>
    </xf>
    <xf borderId="1" fillId="0" fontId="23" numFmtId="0" xfId="0" applyAlignment="1" applyBorder="1" applyFont="1">
      <alignment shrinkToFit="0" vertical="top" wrapText="1"/>
    </xf>
    <xf borderId="1" fillId="6" fontId="24" numFmtId="0" xfId="0" applyAlignment="1" applyBorder="1" applyFont="1">
      <alignment horizontal="left" shrinkToFit="0" vertical="top" wrapText="1"/>
    </xf>
    <xf borderId="1" fillId="6" fontId="25" numFmtId="0" xfId="0" applyAlignment="1" applyBorder="1" applyFont="1">
      <alignment horizontal="center" shrinkToFit="0" vertical="top" wrapText="1"/>
    </xf>
    <xf borderId="11" fillId="0" fontId="4" numFmtId="0" xfId="0" applyAlignment="1" applyBorder="1" applyFont="1">
      <alignment horizontal="left" shrinkToFit="0" vertical="top" wrapText="1"/>
    </xf>
    <xf borderId="1" fillId="6" fontId="26" numFmtId="0" xfId="0" applyAlignment="1" applyBorder="1" applyFont="1">
      <alignment shrinkToFit="0" vertical="top" wrapText="1"/>
    </xf>
    <xf borderId="1" fillId="0" fontId="15" numFmtId="0" xfId="0" applyAlignment="1" applyBorder="1" applyFont="1">
      <alignment horizontal="left" shrinkToFit="0" vertical="top" wrapText="1"/>
    </xf>
    <xf borderId="9" fillId="6" fontId="1" numFmtId="0" xfId="0" applyAlignment="1" applyBorder="1" applyFont="1">
      <alignment horizontal="left" shrinkToFit="0" vertical="center" wrapText="1"/>
    </xf>
    <xf borderId="1" fillId="6" fontId="1" numFmtId="0" xfId="0" applyAlignment="1" applyBorder="1" applyFont="1">
      <alignment shrinkToFit="0" vertical="center" wrapText="1"/>
    </xf>
    <xf borderId="1" fillId="6" fontId="1" numFmtId="0" xfId="0" applyAlignment="1" applyBorder="1" applyFont="1">
      <alignment horizontal="left" shrinkToFit="0" vertical="top" wrapText="1"/>
    </xf>
    <xf borderId="1" fillId="6" fontId="1" numFmtId="0" xfId="0" applyAlignment="1" applyBorder="1" applyFont="1">
      <alignment horizontal="center" shrinkToFit="0" vertical="top" wrapText="1"/>
    </xf>
    <xf borderId="1" fillId="0" fontId="27" numFmtId="0" xfId="0" applyAlignment="1" applyBorder="1" applyFont="1">
      <alignment horizontal="left" shrinkToFit="0" vertical="top" wrapText="1"/>
    </xf>
    <xf borderId="1" fillId="0" fontId="1" numFmtId="49" xfId="0" applyAlignment="1" applyBorder="1" applyFont="1" applyNumberFormat="1">
      <alignment horizontal="center" shrinkToFit="0" vertical="top" wrapText="1"/>
    </xf>
    <xf borderId="1" fillId="0" fontId="1" numFmtId="1" xfId="0" applyAlignment="1" applyBorder="1" applyFont="1" applyNumberFormat="1">
      <alignment horizontal="center" shrinkToFit="0" vertical="top" wrapText="1"/>
    </xf>
    <xf borderId="1" fillId="0" fontId="1" numFmtId="4" xfId="0" applyAlignment="1" applyBorder="1" applyFont="1" applyNumberFormat="1">
      <alignment horizontal="center" shrinkToFit="0" vertical="top" wrapText="1"/>
    </xf>
    <xf borderId="12" fillId="6" fontId="4" numFmtId="0" xfId="0" applyAlignment="1" applyBorder="1" applyFont="1">
      <alignment horizontal="left" shrinkToFit="0" vertical="center" wrapText="1"/>
    </xf>
    <xf borderId="1" fillId="0" fontId="28" numFmtId="0" xfId="0" applyAlignment="1" applyBorder="1" applyFont="1">
      <alignment shrinkToFit="0" vertical="top" wrapText="1"/>
    </xf>
    <xf borderId="1" fillId="0" fontId="1" numFmtId="0" xfId="0" applyAlignment="1" applyBorder="1" applyFont="1">
      <alignment vertical="top"/>
    </xf>
    <xf borderId="1" fillId="0" fontId="1" numFmtId="2" xfId="0" applyAlignment="1" applyBorder="1" applyFont="1" applyNumberFormat="1">
      <alignment horizontal="center" shrinkToFit="0" vertical="top" wrapText="1"/>
    </xf>
    <xf borderId="1" fillId="0" fontId="29" numFmtId="0" xfId="0" applyAlignment="1" applyBorder="1" applyFont="1">
      <alignment horizontal="center" shrinkToFit="0" vertical="top" wrapText="1"/>
    </xf>
    <xf borderId="1" fillId="6" fontId="30" numFmtId="0" xfId="0" applyAlignment="1" applyBorder="1" applyFont="1">
      <alignment horizontal="center" shrinkToFit="0" vertical="top" wrapText="1"/>
    </xf>
    <xf borderId="1" fillId="0" fontId="31" numFmtId="0" xfId="0" applyAlignment="1" applyBorder="1" applyFont="1">
      <alignment shrinkToFit="0" vertical="top" wrapText="1"/>
    </xf>
    <xf borderId="1" fillId="0" fontId="32" numFmtId="0" xfId="0" applyAlignment="1" applyBorder="1" applyFont="1">
      <alignment horizontal="center" shrinkToFit="0" vertical="top" wrapText="1"/>
    </xf>
    <xf borderId="1" fillId="0" fontId="33" numFmtId="0" xfId="0" applyAlignment="1" applyBorder="1" applyFont="1">
      <alignment horizontal="left" shrinkToFit="0" vertical="top" wrapText="1"/>
    </xf>
    <xf borderId="1" fillId="0" fontId="34" numFmtId="0" xfId="0" applyAlignment="1" applyBorder="1" applyFont="1">
      <alignment horizontal="center" shrinkToFit="0" vertical="top" wrapText="1"/>
    </xf>
    <xf borderId="8" fillId="6" fontId="4" numFmtId="0" xfId="0" applyAlignment="1" applyBorder="1" applyFont="1">
      <alignment horizontal="left" shrinkToFit="0" vertical="center" wrapText="1"/>
    </xf>
    <xf borderId="1" fillId="0" fontId="35" numFmtId="0" xfId="0" applyAlignment="1" applyBorder="1" applyFont="1">
      <alignment horizontal="left" shrinkToFit="0" vertical="top" wrapText="1"/>
    </xf>
    <xf borderId="1" fillId="6" fontId="36" numFmtId="0" xfId="0" applyAlignment="1" applyBorder="1" applyFont="1">
      <alignment horizontal="left" shrinkToFit="0" vertical="top" wrapText="1"/>
    </xf>
    <xf borderId="11" fillId="0" fontId="4" numFmtId="0" xfId="0" applyAlignment="1" applyBorder="1" applyFont="1">
      <alignment horizontal="left" shrinkToFit="0" vertical="center" wrapText="1"/>
    </xf>
    <xf borderId="1" fillId="0" fontId="37" numFmtId="0" xfId="0" applyAlignment="1" applyBorder="1" applyFont="1">
      <alignment horizontal="left" shrinkToFit="0" vertical="center" wrapText="1"/>
    </xf>
    <xf borderId="1" fillId="0" fontId="6" numFmtId="0" xfId="0" applyAlignment="1" applyBorder="1" applyFont="1">
      <alignment horizontal="center" vertical="top"/>
    </xf>
    <xf borderId="1" fillId="0" fontId="6" numFmtId="0" xfId="0" applyAlignment="1" applyBorder="1" applyFont="1">
      <alignment horizontal="center" shrinkToFit="0" vertical="top" wrapText="1"/>
    </xf>
    <xf borderId="0" fillId="0" fontId="1" numFmtId="0" xfId="0" applyAlignment="1" applyFont="1">
      <alignment horizontal="center" vertical="center"/>
    </xf>
    <xf borderId="0" fillId="0" fontId="15" numFmtId="0" xfId="0" applyAlignment="1" applyFont="1">
      <alignment horizontal="center" vertical="center"/>
    </xf>
    <xf borderId="0" fillId="0" fontId="1" numFmtId="4" xfId="0" applyAlignment="1" applyFont="1" applyNumberFormat="1">
      <alignment horizontal="center" vertical="center"/>
    </xf>
    <xf borderId="0" fillId="0" fontId="4" numFmtId="0" xfId="0" applyAlignment="1" applyFont="1">
      <alignment shrinkToFit="0" wrapText="1"/>
    </xf>
    <xf borderId="13" fillId="7" fontId="38" numFmtId="0" xfId="0" applyAlignment="1" applyBorder="1" applyFont="1">
      <alignment horizontal="center" shrinkToFit="0" wrapText="1"/>
    </xf>
    <xf borderId="14" fillId="0" fontId="8" numFmtId="0" xfId="0" applyBorder="1" applyFont="1"/>
    <xf borderId="0" fillId="0" fontId="1" numFmtId="4" xfId="0" applyFont="1" applyNumberFormat="1"/>
    <xf borderId="3" fillId="7" fontId="7" numFmtId="0" xfId="0" applyAlignment="1" applyBorder="1" applyFont="1">
      <alignment horizontal="center" shrinkToFit="0" wrapText="1"/>
    </xf>
    <xf borderId="6" fillId="8" fontId="5" numFmtId="0" xfId="0" applyAlignment="1" applyBorder="1" applyFont="1">
      <alignment horizontal="center" shrinkToFit="0" vertical="center" wrapText="1"/>
    </xf>
    <xf borderId="1" fillId="0" fontId="37" numFmtId="0" xfId="0" applyAlignment="1" applyBorder="1" applyFont="1">
      <alignment horizontal="left" shrinkToFit="0" vertical="top" wrapText="1"/>
    </xf>
    <xf borderId="1" fillId="0" fontId="37" numFmtId="0" xfId="0" applyAlignment="1" applyBorder="1" applyFont="1">
      <alignment horizontal="center" shrinkToFit="0" vertical="top" wrapText="1"/>
    </xf>
    <xf borderId="1" fillId="6" fontId="37" numFmtId="0" xfId="0" applyAlignment="1" applyBorder="1" applyFont="1">
      <alignment horizontal="left" shrinkToFit="0" vertical="top" wrapText="1"/>
    </xf>
    <xf borderId="1" fillId="6" fontId="37" numFmtId="0" xfId="0" applyAlignment="1" applyBorder="1" applyFont="1">
      <alignment horizontal="center" shrinkToFit="0" vertical="top" wrapText="1"/>
    </xf>
    <xf borderId="1" fillId="0" fontId="37" numFmtId="49" xfId="0" applyAlignment="1" applyBorder="1" applyFont="1" applyNumberFormat="1">
      <alignment horizontal="center" shrinkToFit="0" vertical="top" wrapText="1"/>
    </xf>
    <xf borderId="1" fillId="0" fontId="37" numFmtId="1" xfId="0" applyAlignment="1" applyBorder="1" applyFont="1" applyNumberFormat="1">
      <alignment horizontal="center" shrinkToFit="0" vertical="top" wrapText="1"/>
    </xf>
    <xf borderId="1" fillId="0" fontId="37" numFmtId="4" xfId="0" applyAlignment="1" applyBorder="1" applyFont="1" applyNumberFormat="1">
      <alignment horizontal="center" shrinkToFit="0" vertical="top" wrapText="1"/>
    </xf>
    <xf borderId="1" fillId="0" fontId="39" numFmtId="0" xfId="0" applyAlignment="1" applyBorder="1" applyFont="1">
      <alignment shrinkToFit="0" vertical="top" wrapText="1"/>
    </xf>
    <xf borderId="1" fillId="6" fontId="37" numFmtId="49" xfId="0" applyAlignment="1" applyBorder="1" applyFont="1" applyNumberFormat="1">
      <alignment horizontal="center" shrinkToFit="0" vertical="top" wrapText="1"/>
    </xf>
    <xf borderId="1" fillId="0" fontId="40" numFmtId="49" xfId="0" applyAlignment="1" applyBorder="1" applyFont="1" applyNumberFormat="1">
      <alignment horizontal="center" shrinkToFit="0" vertical="top" wrapText="1"/>
    </xf>
    <xf borderId="1" fillId="0" fontId="37" numFmtId="0" xfId="0" applyAlignment="1" applyBorder="1" applyFont="1">
      <alignment shrinkToFit="0" vertical="top" wrapText="1"/>
    </xf>
    <xf borderId="1" fillId="6" fontId="41" numFmtId="49" xfId="0" applyAlignment="1" applyBorder="1" applyFont="1" applyNumberFormat="1">
      <alignment horizontal="center" shrinkToFit="0" vertical="top" wrapText="1"/>
    </xf>
    <xf borderId="1" fillId="6" fontId="37" numFmtId="0" xfId="0" applyAlignment="1" applyBorder="1" applyFont="1">
      <alignment shrinkToFit="0" vertical="top" wrapText="1"/>
    </xf>
    <xf borderId="1" fillId="0" fontId="37" numFmtId="0" xfId="0" applyAlignment="1" applyBorder="1" applyFont="1">
      <alignment horizontal="left" vertical="top"/>
    </xf>
    <xf borderId="1" fillId="0" fontId="37" numFmtId="1" xfId="0" applyAlignment="1" applyBorder="1" applyFont="1" applyNumberFormat="1">
      <alignment shrinkToFit="0" vertical="top" wrapText="1"/>
    </xf>
    <xf borderId="1" fillId="0" fontId="37" numFmtId="0" xfId="0" applyAlignment="1" applyBorder="1" applyFont="1">
      <alignment horizontal="center" vertical="top"/>
    </xf>
    <xf borderId="1" fillId="0" fontId="42" numFmtId="0" xfId="0" applyAlignment="1" applyBorder="1" applyFont="1">
      <alignment horizontal="center" shrinkToFit="0" vertical="top" wrapText="1"/>
    </xf>
    <xf borderId="0" fillId="0" fontId="9" numFmtId="4" xfId="0" applyAlignment="1" applyFont="1" applyNumberFormat="1">
      <alignment horizontal="center"/>
    </xf>
    <xf borderId="15" fillId="0" fontId="2" numFmtId="0" xfId="0" applyBorder="1" applyFont="1"/>
    <xf borderId="0" fillId="0" fontId="43" numFmtId="0" xfId="0" applyFont="1"/>
    <xf borderId="0" fillId="0" fontId="9" numFmtId="0" xfId="0" applyAlignment="1" applyFont="1">
      <alignment horizontal="center" shrinkToFit="0" wrapText="1"/>
    </xf>
    <xf borderId="15" fillId="0" fontId="9" numFmtId="0" xfId="0" applyBorder="1" applyFont="1"/>
    <xf borderId="3" fillId="7" fontId="1" numFmtId="0" xfId="0" applyAlignment="1" applyBorder="1" applyFont="1">
      <alignment horizontal="left" shrinkToFit="0" wrapText="1"/>
    </xf>
    <xf borderId="3" fillId="7" fontId="4" numFmtId="0" xfId="0" applyAlignment="1" applyBorder="1" applyFont="1">
      <alignment horizontal="left"/>
    </xf>
    <xf borderId="0" fillId="0" fontId="1" numFmtId="0" xfId="0" applyAlignment="1" applyFont="1">
      <alignment horizontal="left" shrinkToFit="0" wrapText="1"/>
    </xf>
    <xf borderId="2" fillId="9" fontId="9" numFmtId="0" xfId="0" applyAlignment="1" applyBorder="1" applyFont="1">
      <alignment horizontal="center" shrinkToFit="0" vertical="center" wrapText="1"/>
    </xf>
    <xf borderId="2" fillId="9" fontId="9" numFmtId="165" xfId="0" applyAlignment="1" applyBorder="1" applyFont="1" applyNumberFormat="1">
      <alignment horizontal="center" shrinkToFit="0" vertical="center" wrapText="1"/>
    </xf>
    <xf borderId="16" fillId="0" fontId="39" numFmtId="0" xfId="0" applyAlignment="1" applyBorder="1" applyFont="1">
      <alignment horizontal="left" shrinkToFit="0" vertical="top" wrapText="1"/>
    </xf>
    <xf borderId="16" fillId="0" fontId="39" numFmtId="0" xfId="0" applyAlignment="1" applyBorder="1" applyFont="1">
      <alignment horizontal="center" shrinkToFit="0" vertical="top" wrapText="1"/>
    </xf>
    <xf borderId="17" fillId="0" fontId="39" numFmtId="0" xfId="0" applyAlignment="1" applyBorder="1" applyFont="1">
      <alignment horizontal="center" shrinkToFit="0" vertical="top" wrapText="1"/>
    </xf>
    <xf borderId="11" fillId="0" fontId="39" numFmtId="165" xfId="0" applyAlignment="1" applyBorder="1" applyFont="1" applyNumberFormat="1">
      <alignment horizontal="center" shrinkToFit="0" vertical="top" wrapText="1"/>
    </xf>
    <xf borderId="1" fillId="0" fontId="39" numFmtId="0" xfId="0" applyAlignment="1" applyBorder="1" applyFont="1">
      <alignment horizontal="left" shrinkToFit="0" vertical="top" wrapText="1"/>
    </xf>
    <xf borderId="0" fillId="0" fontId="1" numFmtId="0" xfId="0" applyAlignment="1" applyFont="1">
      <alignment horizontal="left" shrinkToFit="0" vertical="top" wrapText="1"/>
    </xf>
    <xf borderId="0" fillId="0" fontId="5" numFmtId="0" xfId="0" applyAlignment="1" applyFont="1">
      <alignment vertical="top"/>
    </xf>
    <xf borderId="0" fillId="0" fontId="2" numFmtId="0" xfId="0" applyAlignment="1" applyFont="1">
      <alignment vertical="top"/>
    </xf>
    <xf borderId="16" fillId="0" fontId="44" numFmtId="0" xfId="0" applyAlignment="1" applyBorder="1" applyFont="1">
      <alignment horizontal="center" shrinkToFit="0" vertical="top" wrapText="1"/>
    </xf>
    <xf borderId="1" fillId="0" fontId="39" numFmtId="0" xfId="0" applyAlignment="1" applyBorder="1" applyFont="1">
      <alignment horizontal="center" shrinkToFit="0" vertical="top" wrapText="1"/>
    </xf>
    <xf borderId="1" fillId="0" fontId="39" numFmtId="165" xfId="0" applyAlignment="1" applyBorder="1" applyFont="1" applyNumberFormat="1">
      <alignment horizontal="center" shrinkToFit="0" vertical="top" wrapText="1"/>
    </xf>
    <xf borderId="3" fillId="0" fontId="39" numFmtId="165" xfId="0" applyAlignment="1" applyBorder="1" applyFont="1" applyNumberFormat="1">
      <alignment horizontal="center" shrinkToFit="0" vertical="top" wrapText="1"/>
    </xf>
    <xf borderId="0" fillId="0" fontId="45" numFmtId="0" xfId="0" applyAlignment="1" applyFont="1">
      <alignment horizontal="center" shrinkToFit="0" vertical="center" wrapText="1"/>
    </xf>
    <xf borderId="0" fillId="0" fontId="45" numFmtId="165" xfId="0" applyAlignment="1" applyFont="1" applyNumberFormat="1">
      <alignment horizontal="center" shrinkToFit="0" vertical="center" wrapText="1"/>
    </xf>
    <xf borderId="0" fillId="0" fontId="39" numFmtId="0" xfId="0" applyAlignment="1" applyFont="1">
      <alignment horizontal="left" shrinkToFit="0" wrapText="1"/>
    </xf>
    <xf borderId="0" fillId="0" fontId="4" numFmtId="0" xfId="0" applyAlignment="1" applyFont="1">
      <alignment horizontal="left"/>
    </xf>
    <xf borderId="3" fillId="7" fontId="46" numFmtId="0" xfId="0" applyAlignment="1" applyBorder="1" applyFont="1">
      <alignment horizontal="center" shrinkToFit="0" wrapText="1"/>
    </xf>
    <xf borderId="0" fillId="0" fontId="9" numFmtId="0" xfId="0" applyAlignment="1" applyFont="1">
      <alignment horizontal="left"/>
    </xf>
    <xf borderId="0" fillId="0" fontId="46" numFmtId="0" xfId="0" applyAlignment="1" applyFont="1">
      <alignment horizontal="center" shrinkToFit="0" vertical="top" wrapText="1"/>
    </xf>
    <xf borderId="0" fillId="0" fontId="7" numFmtId="0" xfId="0" applyAlignment="1" applyFont="1">
      <alignment horizontal="center" shrinkToFit="0" wrapText="1"/>
    </xf>
    <xf borderId="0" fillId="0" fontId="46" numFmtId="0" xfId="0" applyAlignment="1" applyFont="1">
      <alignment horizontal="center" shrinkToFit="0" wrapText="1"/>
    </xf>
    <xf borderId="3" fillId="7" fontId="47" numFmtId="0" xfId="0" applyAlignment="1" applyBorder="1" applyFont="1">
      <alignment horizontal="left" shrinkToFit="0" wrapText="1"/>
    </xf>
    <xf borderId="16" fillId="0" fontId="3" numFmtId="0" xfId="0" applyAlignment="1" applyBorder="1" applyFont="1">
      <alignment horizontal="center" shrinkToFit="0" vertical="top" wrapText="1"/>
    </xf>
    <xf borderId="17" fillId="0" fontId="3" numFmtId="0" xfId="0" applyAlignment="1" applyBorder="1" applyFont="1">
      <alignment horizontal="center" shrinkToFit="0" vertical="center" wrapText="1"/>
    </xf>
    <xf borderId="5" fillId="0" fontId="3" numFmtId="0" xfId="0" applyAlignment="1" applyBorder="1" applyFont="1">
      <alignment horizontal="center" shrinkToFit="0" vertical="center" wrapText="1"/>
    </xf>
    <xf borderId="1" fillId="0" fontId="3" numFmtId="0" xfId="0" applyAlignment="1" applyBorder="1" applyFont="1">
      <alignment horizontal="center" shrinkToFit="0" vertical="center" wrapText="1"/>
    </xf>
    <xf borderId="16" fillId="0" fontId="3" numFmtId="0" xfId="0" applyAlignment="1" applyBorder="1" applyFont="1">
      <alignment horizontal="center" shrinkToFit="0" vertical="center" wrapText="1"/>
    </xf>
    <xf borderId="0" fillId="0" fontId="4" numFmtId="0" xfId="0" applyFont="1"/>
    <xf borderId="1" fillId="0" fontId="4" numFmtId="0" xfId="0" applyAlignment="1" applyBorder="1" applyFont="1">
      <alignment horizontal="left" vertical="top"/>
    </xf>
    <xf borderId="1" fillId="0" fontId="4" numFmtId="0" xfId="0" applyAlignment="1" applyBorder="1" applyFont="1">
      <alignment vertical="top"/>
    </xf>
    <xf borderId="1" fillId="0" fontId="48" numFmtId="0" xfId="0" applyAlignment="1" applyBorder="1" applyFont="1">
      <alignment vertical="top"/>
    </xf>
    <xf borderId="1" fillId="0" fontId="49" numFmtId="0" xfId="0" applyAlignment="1" applyBorder="1" applyFont="1">
      <alignment vertical="top"/>
    </xf>
    <xf borderId="0" fillId="0" fontId="50" numFmtId="0" xfId="0" applyFont="1"/>
    <xf borderId="0" fillId="0" fontId="51" numFmtId="0" xfId="0" applyFont="1"/>
    <xf borderId="16" fillId="0" fontId="4" numFmtId="0" xfId="0" applyAlignment="1" applyBorder="1" applyFont="1">
      <alignment horizontal="left" shrinkToFit="0" vertical="top" wrapText="1"/>
    </xf>
    <xf borderId="1" fillId="0" fontId="52" numFmtId="0" xfId="0" applyAlignment="1" applyBorder="1" applyFont="1">
      <alignment shrinkToFit="0" vertical="top" wrapText="1"/>
    </xf>
    <xf borderId="17" fillId="0" fontId="4" numFmtId="0" xfId="0" applyAlignment="1" applyBorder="1" applyFont="1">
      <alignment horizontal="center" vertical="top"/>
    </xf>
    <xf borderId="1" fillId="0" fontId="4" numFmtId="2" xfId="0" applyAlignment="1" applyBorder="1" applyFont="1" applyNumberFormat="1">
      <alignment horizontal="center" vertical="top"/>
    </xf>
    <xf borderId="16" fillId="0" fontId="4" numFmtId="0" xfId="0" applyAlignment="1" applyBorder="1" applyFont="1">
      <alignment vertical="top"/>
    </xf>
    <xf borderId="16" fillId="0" fontId="4" numFmtId="0" xfId="0" applyAlignment="1" applyBorder="1" applyFont="1">
      <alignment horizontal="left" vertical="top"/>
    </xf>
    <xf borderId="16" fillId="0" fontId="4" numFmtId="0" xfId="0" applyAlignment="1" applyBorder="1" applyFont="1">
      <alignment horizontal="center" vertical="top"/>
    </xf>
    <xf borderId="5" fillId="0" fontId="4" numFmtId="49" xfId="0" applyAlignment="1" applyBorder="1" applyFont="1" applyNumberFormat="1">
      <alignment horizontal="center" shrinkToFit="0" vertical="top" wrapText="1"/>
    </xf>
    <xf borderId="18" fillId="0" fontId="4" numFmtId="0" xfId="0" applyAlignment="1" applyBorder="1" applyFont="1">
      <alignment horizontal="left" shrinkToFit="0" vertical="top" wrapText="1"/>
    </xf>
    <xf borderId="18" fillId="0" fontId="53" numFmtId="0" xfId="0" applyAlignment="1" applyBorder="1" applyFont="1">
      <alignment horizontal="left" shrinkToFit="0" vertical="top" wrapText="1"/>
    </xf>
    <xf borderId="1" fillId="0" fontId="54" numFmtId="0" xfId="0" applyAlignment="1" applyBorder="1" applyFont="1">
      <alignment horizontal="left" vertical="top"/>
    </xf>
    <xf borderId="1" fillId="0" fontId="55" numFmtId="0" xfId="0" applyAlignment="1" applyBorder="1" applyFont="1">
      <alignment horizontal="left" shrinkToFit="0" vertical="top" wrapText="1"/>
    </xf>
    <xf borderId="16" fillId="0" fontId="4" numFmtId="0" xfId="0" applyAlignment="1" applyBorder="1" applyFont="1">
      <alignment shrinkToFit="0" vertical="top" wrapText="1"/>
    </xf>
    <xf borderId="16" fillId="0" fontId="4" numFmtId="0" xfId="0" applyAlignment="1" applyBorder="1" applyFont="1">
      <alignment horizontal="center" shrinkToFit="0" vertical="top" wrapText="1"/>
    </xf>
    <xf borderId="17" fillId="0" fontId="4" numFmtId="0" xfId="0" applyAlignment="1" applyBorder="1" applyFont="1">
      <alignment horizontal="left" shrinkToFit="0" vertical="top" wrapText="1"/>
    </xf>
    <xf borderId="17" fillId="0" fontId="4" numFmtId="0" xfId="0" applyAlignment="1" applyBorder="1" applyFont="1">
      <alignment horizontal="center" shrinkToFit="0" vertical="top" wrapText="1"/>
    </xf>
    <xf borderId="5" fillId="0" fontId="4" numFmtId="0" xfId="0" applyAlignment="1" applyBorder="1" applyFont="1">
      <alignment shrinkToFit="0" vertical="top" wrapText="1"/>
    </xf>
    <xf borderId="5" fillId="0" fontId="4" numFmtId="0" xfId="0" applyAlignment="1" applyBorder="1" applyFont="1">
      <alignment horizontal="center" shrinkToFit="0" vertical="top" wrapText="1"/>
    </xf>
    <xf borderId="1" fillId="0" fontId="56" numFmtId="0" xfId="0" applyAlignment="1" applyBorder="1" applyFont="1">
      <alignment horizontal="center" shrinkToFit="0" vertical="top" wrapText="1"/>
    </xf>
    <xf borderId="1" fillId="0" fontId="4" numFmtId="3" xfId="0" applyAlignment="1" applyBorder="1" applyFont="1" applyNumberFormat="1">
      <alignment horizontal="center" vertical="top"/>
    </xf>
    <xf borderId="1" fillId="0" fontId="2" numFmtId="0" xfId="0" applyAlignment="1" applyBorder="1" applyFont="1">
      <alignment vertical="top"/>
    </xf>
    <xf borderId="17" fillId="0" fontId="4" numFmtId="0" xfId="0" applyAlignment="1" applyBorder="1" applyFont="1">
      <alignment shrinkToFit="0" vertical="top" wrapText="1"/>
    </xf>
    <xf borderId="16" fillId="0" fontId="57" numFmtId="0" xfId="0" applyAlignment="1" applyBorder="1" applyFont="1">
      <alignment horizontal="center" shrinkToFit="0" vertical="top" wrapText="1"/>
    </xf>
    <xf borderId="16" fillId="0" fontId="4" numFmtId="49" xfId="0" applyAlignment="1" applyBorder="1" applyFont="1" applyNumberFormat="1">
      <alignment horizontal="center" shrinkToFit="0" vertical="top" wrapText="1"/>
    </xf>
    <xf borderId="16" fillId="0" fontId="4" numFmtId="3" xfId="0" applyAlignment="1" applyBorder="1" applyFont="1" applyNumberFormat="1">
      <alignment horizontal="center" vertical="top"/>
    </xf>
    <xf borderId="16" fillId="0" fontId="4" numFmtId="4" xfId="0" applyAlignment="1" applyBorder="1" applyFont="1" applyNumberFormat="1">
      <alignment horizontal="center" shrinkToFit="0" vertical="top" wrapText="1"/>
    </xf>
    <xf borderId="5" fillId="0" fontId="58" numFmtId="0" xfId="0" applyAlignment="1" applyBorder="1" applyFont="1">
      <alignment horizontal="left" shrinkToFit="0" vertical="top" wrapText="1"/>
    </xf>
    <xf borderId="5" fillId="0" fontId="4" numFmtId="0" xfId="0" applyAlignment="1" applyBorder="1" applyFont="1">
      <alignment horizontal="center" vertical="top"/>
    </xf>
    <xf borderId="1" fillId="0" fontId="4" numFmtId="3" xfId="0" applyAlignment="1" applyBorder="1" applyFont="1" applyNumberFormat="1">
      <alignment horizontal="left" vertical="top"/>
    </xf>
    <xf borderId="1" fillId="0" fontId="4" numFmtId="2" xfId="0" applyAlignment="1" applyBorder="1" applyFont="1" applyNumberFormat="1">
      <alignment horizontal="left" shrinkToFit="0" vertical="top" wrapText="1"/>
    </xf>
    <xf borderId="0" fillId="0" fontId="2" numFmtId="0" xfId="0" applyAlignment="1" applyFont="1">
      <alignment horizontal="left"/>
    </xf>
    <xf borderId="5" fillId="0" fontId="4" numFmtId="4" xfId="0" applyAlignment="1" applyBorder="1" applyFont="1" applyNumberFormat="1">
      <alignment horizontal="center" shrinkToFit="0" vertical="top" wrapText="1"/>
    </xf>
    <xf borderId="0" fillId="0" fontId="4" numFmtId="0" xfId="0" applyAlignment="1" applyFont="1">
      <alignment shrinkToFit="0" vertical="top" wrapText="1"/>
    </xf>
    <xf borderId="0" fillId="0" fontId="59" numFmtId="0" xfId="0" applyAlignment="1" applyFont="1">
      <alignment shrinkToFit="0" vertical="top" wrapText="1"/>
    </xf>
    <xf borderId="1" fillId="0" fontId="4" numFmtId="3" xfId="0" applyAlignment="1" applyBorder="1" applyFont="1" applyNumberFormat="1">
      <alignment horizontal="center" shrinkToFit="0" vertical="top" wrapText="1"/>
    </xf>
    <xf borderId="1" fillId="0" fontId="4" numFmtId="4" xfId="0" applyAlignment="1" applyBorder="1" applyFont="1" applyNumberFormat="1">
      <alignment horizontal="center" vertical="top"/>
    </xf>
    <xf borderId="1" fillId="0" fontId="60" numFmtId="0" xfId="0" applyAlignment="1" applyBorder="1" applyFont="1">
      <alignment horizontal="left" vertical="top"/>
    </xf>
    <xf borderId="0" fillId="0" fontId="4" numFmtId="0" xfId="0" applyAlignment="1" applyFont="1">
      <alignment horizontal="left" vertical="top"/>
    </xf>
    <xf borderId="0" fillId="0" fontId="4" numFmtId="0" xfId="0" applyAlignment="1" applyFont="1">
      <alignment horizontal="left" shrinkToFit="0" vertical="top" wrapText="1"/>
    </xf>
    <xf borderId="16" fillId="0" fontId="4" numFmtId="2" xfId="0" applyAlignment="1" applyBorder="1" applyFont="1" applyNumberFormat="1">
      <alignment horizontal="center" shrinkToFit="0" vertical="top" wrapText="1"/>
    </xf>
    <xf borderId="5" fillId="0" fontId="4" numFmtId="0" xfId="0" applyAlignment="1" applyBorder="1" applyFont="1">
      <alignment horizontal="left" shrinkToFit="0" vertical="top" wrapText="1"/>
    </xf>
    <xf borderId="16" fillId="0" fontId="4" numFmtId="49" xfId="0" applyAlignment="1" applyBorder="1" applyFont="1" applyNumberFormat="1">
      <alignment shrinkToFit="0" vertical="top" wrapText="1"/>
    </xf>
    <xf borderId="16" fillId="0" fontId="4" numFmtId="49" xfId="0" applyAlignment="1" applyBorder="1" applyFont="1" applyNumberFormat="1">
      <alignment horizontal="left" shrinkToFit="0" vertical="top" wrapText="1"/>
    </xf>
    <xf borderId="16" fillId="0" fontId="61" numFmtId="0" xfId="0" applyAlignment="1" applyBorder="1" applyFont="1">
      <alignment horizontal="center" shrinkToFit="0" vertical="top" wrapText="1"/>
    </xf>
    <xf borderId="3" fillId="0" fontId="4" numFmtId="0" xfId="0" applyAlignment="1" applyBorder="1" applyFont="1">
      <alignment horizontal="center" shrinkToFit="0" vertical="top" wrapText="1"/>
    </xf>
    <xf borderId="5" fillId="0" fontId="62" numFmtId="0" xfId="0" applyAlignment="1" applyBorder="1" applyFont="1">
      <alignment horizontal="center" shrinkToFit="0" vertical="top" wrapText="1"/>
    </xf>
    <xf borderId="18" fillId="0" fontId="4" numFmtId="0" xfId="0" applyAlignment="1" applyBorder="1" applyFont="1">
      <alignment shrinkToFit="0" vertical="top" wrapText="1"/>
    </xf>
    <xf borderId="18" fillId="0" fontId="63" numFmtId="0" xfId="0" applyAlignment="1" applyBorder="1" applyFont="1">
      <alignment horizontal="center" shrinkToFit="0" vertical="top" wrapText="1"/>
    </xf>
    <xf borderId="18" fillId="0" fontId="4" numFmtId="49" xfId="0" applyAlignment="1" applyBorder="1" applyFont="1" applyNumberFormat="1">
      <alignment horizontal="center" shrinkToFit="0" vertical="top" wrapText="1"/>
    </xf>
    <xf borderId="19" fillId="0" fontId="4" numFmtId="0" xfId="0" applyAlignment="1" applyBorder="1" applyFont="1">
      <alignment horizontal="center" shrinkToFit="0" vertical="top" wrapText="1"/>
    </xf>
    <xf borderId="18" fillId="0" fontId="4" numFmtId="3" xfId="0" applyAlignment="1" applyBorder="1" applyFont="1" applyNumberFormat="1">
      <alignment horizontal="center" vertical="top"/>
    </xf>
    <xf borderId="18" fillId="0" fontId="4" numFmtId="4" xfId="0" applyAlignment="1" applyBorder="1" applyFont="1" applyNumberFormat="1">
      <alignment horizontal="center" shrinkToFit="0" vertical="top" wrapText="1"/>
    </xf>
    <xf borderId="5" fillId="0" fontId="64" numFmtId="0" xfId="0" applyAlignment="1" applyBorder="1" applyFont="1">
      <alignment horizontal="center" shrinkToFit="0" vertical="top" wrapText="1"/>
    </xf>
    <xf borderId="20" fillId="0" fontId="4" numFmtId="0" xfId="0" applyAlignment="1" applyBorder="1" applyFont="1">
      <alignment horizontal="center" shrinkToFit="0" vertical="top" wrapText="1"/>
    </xf>
    <xf borderId="1" fillId="0" fontId="65" numFmtId="49" xfId="0" applyAlignment="1" applyBorder="1" applyFont="1" applyNumberFormat="1">
      <alignment horizontal="center" shrinkToFit="0" vertical="top" wrapText="1"/>
    </xf>
    <xf borderId="0" fillId="0" fontId="66" numFmtId="0" xfId="0" applyAlignment="1" applyFont="1">
      <alignment shrinkToFit="0" vertical="top" wrapText="1"/>
    </xf>
    <xf borderId="21" fillId="0" fontId="4" numFmtId="0" xfId="0" applyAlignment="1" applyBorder="1" applyFont="1">
      <alignment shrinkToFit="0" vertical="top" wrapText="1"/>
    </xf>
    <xf borderId="21" fillId="0" fontId="4" numFmtId="0" xfId="0" applyAlignment="1" applyBorder="1" applyFont="1">
      <alignment horizontal="left" shrinkToFit="0" vertical="top" wrapText="1"/>
    </xf>
    <xf borderId="21" fillId="0" fontId="4" numFmtId="0" xfId="0" applyAlignment="1" applyBorder="1" applyFont="1">
      <alignment horizontal="center" shrinkToFit="0" vertical="top" wrapText="1"/>
    </xf>
    <xf borderId="15" fillId="0" fontId="4" numFmtId="0" xfId="0" applyAlignment="1" applyBorder="1" applyFont="1">
      <alignment horizontal="center" shrinkToFit="0" vertical="top" wrapText="1"/>
    </xf>
    <xf borderId="21" fillId="0" fontId="4" numFmtId="0" xfId="0" applyAlignment="1" applyBorder="1" applyFont="1">
      <alignment horizontal="center" vertical="top"/>
    </xf>
    <xf borderId="18" fillId="0" fontId="4" numFmtId="0" xfId="0" applyAlignment="1" applyBorder="1" applyFont="1">
      <alignment horizontal="center" shrinkToFit="0" vertical="top" wrapText="1"/>
    </xf>
    <xf borderId="1" fillId="0" fontId="67" numFmtId="0" xfId="0" applyAlignment="1" applyBorder="1" applyFont="1">
      <alignment horizontal="center" vertical="top"/>
    </xf>
    <xf borderId="1" fillId="0" fontId="68" numFmtId="49" xfId="0" applyAlignment="1" applyBorder="1" applyFont="1" applyNumberFormat="1">
      <alignment horizontal="center" shrinkToFit="0" vertical="top" wrapText="1"/>
    </xf>
    <xf borderId="3" fillId="0" fontId="4" numFmtId="49" xfId="0" applyAlignment="1" applyBorder="1" applyFont="1" applyNumberFormat="1">
      <alignment horizontal="center" shrinkToFit="0" vertical="top" wrapText="1"/>
    </xf>
    <xf borderId="1" fillId="0" fontId="4" numFmtId="1" xfId="0" applyAlignment="1" applyBorder="1" applyFont="1" applyNumberFormat="1">
      <alignment horizontal="center" vertical="top"/>
    </xf>
    <xf borderId="3" fillId="0" fontId="4" numFmtId="0" xfId="0" applyAlignment="1" applyBorder="1" applyFont="1">
      <alignment horizontal="center" vertical="top"/>
    </xf>
    <xf borderId="21" fillId="0" fontId="4" numFmtId="0" xfId="0" applyAlignment="1" applyBorder="1" applyFont="1">
      <alignment horizontal="left" vertical="top"/>
    </xf>
    <xf borderId="21" fillId="0" fontId="4" numFmtId="0" xfId="0" applyAlignment="1" applyBorder="1" applyFont="1">
      <alignment vertical="top"/>
    </xf>
    <xf borderId="19" fillId="0" fontId="4" numFmtId="0" xfId="0" applyAlignment="1" applyBorder="1" applyFont="1">
      <alignment horizontal="center" vertical="top"/>
    </xf>
    <xf borderId="21" fillId="0" fontId="4" numFmtId="1" xfId="0" applyAlignment="1" applyBorder="1" applyFont="1" applyNumberFormat="1">
      <alignment horizontal="center" vertical="top"/>
    </xf>
    <xf borderId="11" fillId="0" fontId="4" numFmtId="0" xfId="0" applyAlignment="1" applyBorder="1" applyFont="1">
      <alignment horizontal="center" vertical="top"/>
    </xf>
    <xf borderId="1" fillId="0" fontId="69" numFmtId="49" xfId="0" applyAlignment="1" applyBorder="1" applyFont="1" applyNumberFormat="1">
      <alignment horizontal="left" shrinkToFit="0" vertical="top" wrapText="1"/>
    </xf>
    <xf borderId="1" fillId="0" fontId="4" numFmtId="49" xfId="0" applyAlignment="1" applyBorder="1" applyFont="1" applyNumberFormat="1">
      <alignment horizontal="left" shrinkToFit="0" vertical="top" wrapText="1"/>
    </xf>
    <xf borderId="1" fillId="0" fontId="70" numFmtId="0" xfId="0" applyAlignment="1" applyBorder="1" applyFont="1">
      <alignment horizontal="center" vertical="top"/>
    </xf>
    <xf borderId="1" fillId="0" fontId="50" numFmtId="0" xfId="0" applyAlignment="1" applyBorder="1" applyFont="1">
      <alignment horizontal="left" shrinkToFit="0" vertical="top" wrapText="1"/>
    </xf>
    <xf borderId="0" fillId="0" fontId="1" numFmtId="4" xfId="0" applyAlignment="1" applyFont="1" applyNumberFormat="1">
      <alignment horizontal="center" shrinkToFit="0" wrapText="1"/>
    </xf>
    <xf borderId="13" fillId="7" fontId="71" numFmtId="0" xfId="0" applyAlignment="1" applyBorder="1" applyFont="1">
      <alignment horizontal="center" shrinkToFit="0" wrapText="1"/>
    </xf>
    <xf borderId="0" fillId="0" fontId="72" numFmtId="0" xfId="0" applyFont="1"/>
    <xf borderId="0" fillId="0" fontId="73" numFmtId="0" xfId="0" applyAlignment="1" applyFont="1">
      <alignment shrinkToFit="0" vertical="top" wrapText="1"/>
    </xf>
    <xf borderId="0" fillId="0" fontId="2" numFmtId="0" xfId="0" applyAlignment="1" applyFont="1">
      <alignment horizontal="center"/>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0" fillId="0" fontId="4" numFmtId="2" xfId="0" applyFont="1" applyNumberFormat="1"/>
    <xf borderId="3" fillId="7" fontId="74"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22" fillId="7" fontId="1" numFmtId="0" xfId="0" applyBorder="1" applyFont="1"/>
    <xf borderId="23" fillId="0" fontId="8" numFmtId="0" xfId="0" applyBorder="1" applyFont="1"/>
    <xf borderId="24" fillId="0" fontId="8" numFmtId="0" xfId="0" applyBorder="1" applyFont="1"/>
    <xf borderId="22" fillId="7"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9" fontId="3" numFmtId="49" xfId="0" applyAlignment="1" applyBorder="1" applyFont="1" applyNumberFormat="1">
      <alignment horizontal="center" shrinkToFit="0" vertical="center" wrapText="1"/>
    </xf>
    <xf borderId="7" fillId="9" fontId="9" numFmtId="2" xfId="0" applyAlignment="1" applyBorder="1" applyFont="1" applyNumberFormat="1">
      <alignment horizontal="center" shrinkToFit="0" vertical="center" wrapText="1"/>
    </xf>
    <xf borderId="1" fillId="9" fontId="3" numFmtId="0" xfId="0" applyAlignment="1" applyBorder="1" applyFont="1">
      <alignment horizontal="center" shrinkToFit="0" vertical="center" wrapText="1"/>
    </xf>
    <xf borderId="6" fillId="10" fontId="5" numFmtId="0" xfId="0" applyAlignment="1" applyBorder="1" applyFill="1" applyFont="1">
      <alignment shrinkToFit="0" wrapText="1"/>
    </xf>
    <xf borderId="17" fillId="0" fontId="1" numFmtId="0" xfId="0" applyAlignment="1" applyBorder="1" applyFont="1">
      <alignment horizontal="center" shrinkToFit="0" vertical="top" wrapText="1"/>
    </xf>
    <xf borderId="17" fillId="0" fontId="1" numFmtId="49" xfId="0" applyAlignment="1" applyBorder="1" applyFont="1" applyNumberFormat="1">
      <alignment horizontal="center" shrinkToFit="0" vertical="top" wrapText="1"/>
    </xf>
    <xf borderId="1" fillId="0" fontId="3" numFmtId="1" xfId="0" applyAlignment="1" applyBorder="1" applyFont="1" applyNumberFormat="1">
      <alignment horizontal="center" shrinkToFit="0" vertical="top" wrapText="1"/>
    </xf>
    <xf borderId="16" fillId="0" fontId="3" numFmtId="4" xfId="0" applyAlignment="1" applyBorder="1" applyFont="1" applyNumberFormat="1">
      <alignment horizontal="center" shrinkToFit="0" vertical="top" wrapText="1"/>
    </xf>
    <xf borderId="16" fillId="0" fontId="3" numFmtId="1" xfId="0" applyAlignment="1" applyBorder="1" applyFont="1" applyNumberFormat="1">
      <alignment shrinkToFit="0" vertical="top" wrapText="1"/>
    </xf>
    <xf borderId="1" fillId="0" fontId="3" numFmtId="1" xfId="0" applyAlignment="1" applyBorder="1" applyFont="1" applyNumberFormat="1">
      <alignment shrinkToFit="0" vertical="top" wrapText="1"/>
    </xf>
    <xf borderId="1" fillId="0" fontId="3" numFmtId="4" xfId="0" applyAlignment="1" applyBorder="1" applyFont="1" applyNumberFormat="1">
      <alignment horizontal="center" shrinkToFit="0" vertical="top" wrapText="1"/>
    </xf>
    <xf borderId="0" fillId="0" fontId="2" numFmtId="0" xfId="0" applyAlignment="1" applyFont="1">
      <alignment horizontal="left" vertical="top"/>
    </xf>
    <xf borderId="1" fillId="6" fontId="4" numFmtId="49" xfId="0" applyAlignment="1" applyBorder="1" applyFont="1" applyNumberFormat="1">
      <alignment shrinkToFit="0" vertical="top" wrapText="1"/>
    </xf>
    <xf borderId="1" fillId="0" fontId="4" numFmtId="1" xfId="0" applyBorder="1" applyFont="1" applyNumberFormat="1"/>
    <xf borderId="1" fillId="0" fontId="4" numFmtId="1" xfId="0" applyAlignment="1" applyBorder="1" applyFont="1" applyNumberFormat="1">
      <alignment shrinkToFit="0" vertical="top" wrapText="1"/>
    </xf>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3" fillId="7" fontId="1" numFmtId="0" xfId="0" applyAlignment="1" applyBorder="1" applyFont="1">
      <alignment horizontal="left" shrinkToFit="0" vertical="top" wrapText="1"/>
    </xf>
    <xf borderId="1" fillId="9" fontId="9" numFmtId="0" xfId="0" applyAlignment="1" applyBorder="1" applyFont="1">
      <alignment horizontal="center" shrinkToFit="0" vertical="center" wrapText="1"/>
    </xf>
    <xf borderId="1" fillId="0" fontId="3" numFmtId="0" xfId="0" applyAlignment="1" applyBorder="1" applyFont="1">
      <alignment horizontal="center" shrinkToFit="0" vertical="top" wrapText="1"/>
    </xf>
    <xf borderId="3" fillId="0" fontId="3" numFmtId="4" xfId="0" applyAlignment="1" applyBorder="1" applyFont="1" applyNumberFormat="1">
      <alignment horizontal="center" shrinkToFit="0" vertical="top" wrapText="1"/>
    </xf>
    <xf borderId="1" fillId="0" fontId="2" numFmtId="0" xfId="0" applyBorder="1" applyFont="1"/>
    <xf borderId="0" fillId="0" fontId="9" numFmtId="0" xfId="0" applyAlignment="1" applyFont="1">
      <alignment horizontal="center"/>
    </xf>
    <xf borderId="3" fillId="7" fontId="4" numFmtId="0" xfId="0" applyAlignment="1" applyBorder="1" applyFont="1">
      <alignment shrinkToFit="0" vertical="top" wrapText="1"/>
    </xf>
    <xf borderId="0" fillId="0" fontId="75" numFmtId="0" xfId="0" applyFont="1"/>
    <xf borderId="0" fillId="0" fontId="75" numFmtId="0" xfId="0" applyAlignment="1" applyFont="1">
      <alignment shrinkToFit="0" wrapText="1"/>
    </xf>
    <xf borderId="0" fillId="0" fontId="76" numFmtId="0" xfId="0" applyFont="1"/>
    <xf borderId="3" fillId="7" fontId="7" numFmtId="0" xfId="0" applyAlignment="1" applyBorder="1" applyFont="1">
      <alignment horizontal="center" shrinkToFit="0" vertical="center" wrapText="1"/>
    </xf>
    <xf borderId="3" fillId="7" fontId="4" numFmtId="0" xfId="0" applyAlignment="1" applyBorder="1" applyFont="1">
      <alignment shrinkToFit="0" wrapText="1"/>
    </xf>
    <xf borderId="3" fillId="7" fontId="4" numFmtId="0" xfId="0" applyBorder="1" applyFont="1"/>
    <xf borderId="0" fillId="0" fontId="77" numFmtId="0" xfId="0" applyFont="1"/>
    <xf borderId="1" fillId="0" fontId="3" numFmtId="3" xfId="0" applyAlignment="1" applyBorder="1" applyFont="1" applyNumberFormat="1">
      <alignment horizontal="center" shrinkToFit="0" vertical="top" wrapText="1"/>
    </xf>
    <xf borderId="1" fillId="0" fontId="3" numFmtId="3" xfId="0" applyAlignment="1" applyBorder="1" applyFont="1" applyNumberFormat="1">
      <alignment shrinkToFit="0" vertical="top" wrapText="1"/>
    </xf>
    <xf borderId="0" fillId="0" fontId="9" numFmtId="4" xfId="0" applyFont="1" applyNumberFormat="1"/>
    <xf borderId="8" fillId="9" fontId="9" numFmtId="0" xfId="0" applyAlignment="1" applyBorder="1" applyFont="1">
      <alignment horizontal="center" shrinkToFit="0" vertical="center" wrapText="1"/>
    </xf>
    <xf borderId="2" fillId="8" fontId="5" numFmtId="0" xfId="0" applyAlignment="1" applyBorder="1" applyFont="1">
      <alignment horizontal="center" shrinkToFit="0" vertical="center" wrapText="1"/>
    </xf>
    <xf borderId="1" fillId="0" fontId="4" numFmtId="1" xfId="0" applyAlignment="1" applyBorder="1" applyFont="1" applyNumberFormat="1">
      <alignment horizontal="left" shrinkToFit="0" vertical="top" wrapText="1"/>
    </xf>
    <xf borderId="0" fillId="0" fontId="5" numFmtId="0" xfId="0" applyAlignment="1" applyFont="1">
      <alignment horizontal="left" vertical="top"/>
    </xf>
    <xf borderId="1" fillId="0" fontId="78" numFmtId="1" xfId="0" applyAlignment="1" applyBorder="1" applyFont="1" applyNumberFormat="1">
      <alignment horizontal="left" shrinkToFit="0" vertical="top" wrapText="1"/>
    </xf>
    <xf borderId="1" fillId="0" fontId="79" numFmtId="1" xfId="0" applyAlignment="1" applyBorder="1" applyFont="1" applyNumberFormat="1">
      <alignment horizontal="left" shrinkToFit="0" vertical="top" wrapText="1"/>
    </xf>
    <xf borderId="1" fillId="0" fontId="80" numFmtId="1" xfId="0" applyAlignment="1" applyBorder="1" applyFont="1" applyNumberFormat="1">
      <alignment horizontal="left" shrinkToFit="0" vertical="top" wrapText="1"/>
    </xf>
    <xf borderId="1" fillId="0" fontId="81" numFmtId="1" xfId="0" applyAlignment="1" applyBorder="1" applyFont="1" applyNumberFormat="1">
      <alignment horizontal="left" shrinkToFit="0" vertical="top" wrapText="1"/>
    </xf>
    <xf borderId="1" fillId="0" fontId="82" numFmtId="0" xfId="0" applyAlignment="1" applyBorder="1" applyFont="1">
      <alignment horizontal="left" shrinkToFit="0" vertical="top" wrapText="1"/>
    </xf>
    <xf borderId="1" fillId="0" fontId="83" numFmtId="0" xfId="0" applyAlignment="1" applyBorder="1" applyFont="1">
      <alignment horizontal="left" shrinkToFit="0" vertical="top" wrapText="1"/>
    </xf>
    <xf borderId="25" fillId="7" fontId="7" numFmtId="0" xfId="0" applyAlignment="1" applyBorder="1" applyFont="1">
      <alignment horizontal="center" shrinkToFit="0" wrapText="1"/>
    </xf>
    <xf borderId="0" fillId="0" fontId="5" numFmtId="0" xfId="0" applyAlignment="1" applyFont="1">
      <alignment shrinkToFit="0" wrapText="1"/>
    </xf>
    <xf borderId="26" fillId="9" fontId="9" numFmtId="0" xfId="0" applyAlignment="1" applyBorder="1" applyFont="1">
      <alignment horizontal="center" shrinkToFit="0" vertical="center" wrapText="1"/>
    </xf>
    <xf borderId="10" fillId="9" fontId="9" numFmtId="0" xfId="0" applyAlignment="1" applyBorder="1" applyFont="1">
      <alignment horizontal="center" shrinkToFit="0" vertical="center" wrapText="1"/>
    </xf>
    <xf borderId="1" fillId="8" fontId="5" numFmtId="0" xfId="0" applyAlignment="1" applyBorder="1" applyFont="1">
      <alignment horizontal="center" shrinkToFit="0" vertical="center" wrapText="1"/>
    </xf>
    <xf borderId="1" fillId="0" fontId="4" numFmtId="3" xfId="0" applyAlignment="1" applyBorder="1" applyFont="1" applyNumberFormat="1">
      <alignment horizontal="left" shrinkToFit="0" vertical="top" wrapText="1"/>
    </xf>
    <xf borderId="3" fillId="0" fontId="4" numFmtId="2" xfId="0" applyAlignment="1" applyBorder="1" applyFont="1" applyNumberFormat="1">
      <alignment horizontal="left" shrinkToFit="0" vertical="top" wrapText="1"/>
    </xf>
    <xf borderId="3" fillId="0" fontId="4" numFmtId="2" xfId="0" applyAlignment="1" applyBorder="1" applyFont="1" applyNumberFormat="1">
      <alignment horizontal="center" shrinkToFit="0" vertical="top" wrapText="1"/>
    </xf>
    <xf borderId="27" fillId="0" fontId="4" numFmtId="2" xfId="0" applyAlignment="1" applyBorder="1" applyFont="1" applyNumberFormat="1">
      <alignment horizontal="left" shrinkToFit="0" vertical="top" wrapText="1"/>
    </xf>
    <xf borderId="3" fillId="0" fontId="4" numFmtId="1" xfId="0" applyAlignment="1" applyBorder="1" applyFont="1" applyNumberFormat="1">
      <alignment horizontal="left" shrinkToFit="0" vertical="top" wrapText="1"/>
    </xf>
    <xf borderId="0" fillId="0" fontId="9" numFmtId="2" xfId="0" applyAlignment="1" applyFont="1" applyNumberFormat="1">
      <alignment horizontal="center"/>
    </xf>
    <xf borderId="0" fillId="0" fontId="15" numFmtId="0" xfId="0" applyFont="1"/>
    <xf borderId="13" fillId="7" fontId="38" numFmtId="0" xfId="0" applyAlignment="1" applyBorder="1" applyFont="1">
      <alignment horizontal="center" shrinkToFit="0" vertical="top" wrapText="1"/>
    </xf>
    <xf borderId="3" fillId="0" fontId="3" numFmtId="2" xfId="0" applyAlignment="1" applyBorder="1" applyFont="1" applyNumberFormat="1">
      <alignment horizontal="center" shrinkToFit="0" vertical="top" wrapText="1"/>
    </xf>
    <xf borderId="0" fillId="0" fontId="1" numFmtId="0" xfId="0" applyAlignment="1" applyFont="1">
      <alignment horizontal="center" shrinkToFit="0" vertical="top" wrapText="1"/>
    </xf>
    <xf borderId="0" fillId="0" fontId="5" numFmtId="0" xfId="0" applyAlignment="1" applyFont="1">
      <alignment horizontal="center"/>
    </xf>
    <xf borderId="0" fillId="0" fontId="43" numFmtId="0" xfId="0" applyAlignment="1" applyFont="1">
      <alignment horizontal="center"/>
    </xf>
    <xf borderId="0" fillId="0" fontId="9" numFmtId="0" xfId="0" applyAlignment="1" applyFont="1">
      <alignment horizontal="left" shrinkToFit="0" vertical="top" wrapText="1"/>
    </xf>
    <xf borderId="0" fillId="0" fontId="9" numFmtId="0" xfId="0" applyAlignment="1" applyFont="1">
      <alignment horizontal="center" shrinkToFit="0" vertical="top" wrapText="1"/>
    </xf>
    <xf borderId="1" fillId="0" fontId="84" numFmtId="0" xfId="0" applyAlignment="1" applyBorder="1" applyFont="1">
      <alignment vertical="top"/>
    </xf>
    <xf borderId="1" fillId="0" fontId="84" numFmtId="0" xfId="0" applyAlignment="1" applyBorder="1" applyFont="1">
      <alignment shrinkToFit="0" vertical="top" wrapText="1"/>
    </xf>
    <xf borderId="0" fillId="0" fontId="84" numFmtId="0" xfId="0" applyAlignment="1" applyFont="1">
      <alignment shrinkToFit="0" vertical="top" wrapText="1"/>
    </xf>
    <xf borderId="1" fillId="0" fontId="47" numFmtId="0" xfId="0" applyAlignment="1" applyBorder="1" applyFont="1">
      <alignment horizontal="left" vertical="top"/>
    </xf>
    <xf borderId="3" fillId="0" fontId="47" numFmtId="2" xfId="0" applyAlignment="1" applyBorder="1" applyFont="1" applyNumberFormat="1">
      <alignment horizontal="center" vertical="top"/>
    </xf>
    <xf borderId="0" fillId="0" fontId="2" numFmtId="0" xfId="0" applyAlignment="1" applyFont="1">
      <alignment shrinkToFit="0" wrapText="1"/>
    </xf>
    <xf borderId="3" fillId="0" fontId="4" numFmtId="2" xfId="0" applyAlignment="1" applyBorder="1" applyFont="1" applyNumberFormat="1">
      <alignment horizontal="center" vertical="top"/>
    </xf>
    <xf borderId="1" fillId="0" fontId="47" numFmtId="0" xfId="0" applyAlignment="1" applyBorder="1" applyFont="1">
      <alignment vertical="top"/>
    </xf>
    <xf borderId="3" fillId="0" fontId="4" numFmtId="0" xfId="0" applyAlignment="1" applyBorder="1" applyFont="1">
      <alignment shrinkToFit="0" vertical="top" wrapText="1"/>
    </xf>
    <xf borderId="5" fillId="0" fontId="1" numFmtId="0" xfId="0" applyAlignment="1" applyBorder="1" applyFont="1">
      <alignment horizontal="center" shrinkToFit="0" vertical="top" wrapText="1"/>
    </xf>
    <xf borderId="18" fillId="0" fontId="85" numFmtId="0" xfId="0" applyAlignment="1" applyBorder="1" applyFont="1">
      <alignment shrinkToFit="0" vertical="top" wrapText="1"/>
    </xf>
    <xf borderId="0" fillId="0" fontId="4" numFmtId="49" xfId="0" applyAlignment="1" applyFont="1" applyNumberFormat="1">
      <alignment horizontal="center" shrinkToFit="0" vertical="top" wrapText="1"/>
    </xf>
    <xf borderId="21" fillId="0" fontId="86" numFmtId="0" xfId="0" applyAlignment="1" applyBorder="1" applyFont="1">
      <alignment horizontal="left" shrinkToFit="0" vertical="top" wrapText="1"/>
    </xf>
    <xf borderId="21" fillId="0" fontId="1" numFmtId="0" xfId="0" applyAlignment="1" applyBorder="1" applyFont="1">
      <alignment horizontal="center" shrinkToFit="0" vertical="top" wrapText="1"/>
    </xf>
    <xf borderId="15" fillId="0" fontId="1" numFmtId="0" xfId="0" applyAlignment="1" applyBorder="1" applyFont="1">
      <alignment horizontal="center" shrinkToFit="0" vertical="top" wrapText="1"/>
    </xf>
    <xf borderId="3" fillId="0" fontId="1" numFmtId="1" xfId="0" applyAlignment="1" applyBorder="1" applyFont="1" applyNumberFormat="1">
      <alignment horizontal="center" shrinkToFit="0" vertical="top" wrapText="1"/>
    </xf>
    <xf borderId="16" fillId="0" fontId="87" numFmtId="0" xfId="0" applyAlignment="1" applyBorder="1" applyFont="1">
      <alignment horizontal="left" shrinkToFit="0" vertical="top" wrapText="1"/>
    </xf>
    <xf borderId="15" fillId="0" fontId="1" numFmtId="1" xfId="0" applyAlignment="1" applyBorder="1" applyFont="1" applyNumberFormat="1">
      <alignment horizontal="center" shrinkToFit="0" vertical="top" wrapText="1"/>
    </xf>
    <xf borderId="28" fillId="0" fontId="1" numFmtId="2" xfId="0" applyAlignment="1" applyBorder="1" applyFont="1" applyNumberFormat="1">
      <alignment horizontal="center" shrinkToFit="0" vertical="top" wrapText="1"/>
    </xf>
    <xf borderId="16" fillId="0" fontId="1" numFmtId="0" xfId="0" applyAlignment="1" applyBorder="1" applyFont="1">
      <alignment horizontal="center" shrinkToFit="0" vertical="top" wrapText="1"/>
    </xf>
    <xf borderId="11" fillId="0" fontId="88" numFmtId="0" xfId="0" applyAlignment="1" applyBorder="1" applyFont="1">
      <alignment horizontal="left" shrinkToFit="0" vertical="top" wrapText="1"/>
    </xf>
    <xf borderId="3" fillId="0" fontId="1" numFmtId="2" xfId="0" applyAlignment="1" applyBorder="1" applyFont="1" applyNumberFormat="1">
      <alignment horizontal="center" shrinkToFit="0" vertical="top" wrapText="1"/>
    </xf>
    <xf borderId="11" fillId="0" fontId="4" numFmtId="0" xfId="0" applyAlignment="1" applyBorder="1" applyFont="1">
      <alignment horizontal="center" shrinkToFit="0" vertical="top" wrapText="1"/>
    </xf>
    <xf borderId="3" fillId="0" fontId="1" numFmtId="0" xfId="0" applyAlignment="1" applyBorder="1" applyFont="1">
      <alignment horizontal="center" vertical="top"/>
    </xf>
    <xf borderId="5" fillId="0" fontId="89" numFmtId="0" xfId="0" applyAlignment="1" applyBorder="1" applyFont="1">
      <alignment horizontal="left" shrinkToFit="0" vertical="top" wrapText="1"/>
    </xf>
    <xf borderId="1" fillId="0" fontId="84" numFmtId="0" xfId="0" applyAlignment="1" applyBorder="1" applyFont="1">
      <alignment horizontal="center" shrinkToFit="0" vertical="top" wrapText="1"/>
    </xf>
    <xf borderId="17" fillId="0" fontId="90" numFmtId="0" xfId="0" applyAlignment="1" applyBorder="1" applyFont="1">
      <alignment horizontal="left" shrinkToFit="0" vertical="top" wrapText="1"/>
    </xf>
    <xf borderId="16" fillId="0" fontId="1" numFmtId="0" xfId="0" applyAlignment="1" applyBorder="1" applyFont="1">
      <alignment horizontal="center" vertical="top"/>
    </xf>
    <xf borderId="20" fillId="0" fontId="91" numFmtId="0" xfId="0" applyAlignment="1" applyBorder="1" applyFont="1">
      <alignment horizontal="left" shrinkToFit="0" vertical="top" wrapText="1"/>
    </xf>
    <xf borderId="11" fillId="0" fontId="1" numFmtId="0" xfId="0" applyAlignment="1" applyBorder="1" applyFont="1">
      <alignment horizontal="center" vertical="top"/>
    </xf>
    <xf borderId="5" fillId="0" fontId="84" numFmtId="0" xfId="0" applyAlignment="1" applyBorder="1" applyFont="1">
      <alignment shrinkToFit="0" vertical="top" wrapText="1"/>
    </xf>
    <xf borderId="16" fillId="0" fontId="92" numFmtId="0" xfId="0" applyAlignment="1" applyBorder="1" applyFont="1">
      <alignment shrinkToFit="0" vertical="top" wrapText="1"/>
    </xf>
    <xf borderId="11" fillId="0" fontId="4" numFmtId="2" xfId="0" applyAlignment="1" applyBorder="1" applyFont="1" applyNumberFormat="1">
      <alignment horizontal="center" vertical="top"/>
    </xf>
    <xf borderId="0" fillId="0" fontId="84" numFmtId="0" xfId="0" applyAlignment="1" applyFont="1">
      <alignment horizontal="center" shrinkToFit="0" vertical="top" wrapText="1"/>
    </xf>
    <xf borderId="18" fillId="0" fontId="84" numFmtId="0" xfId="0" applyAlignment="1" applyBorder="1" applyFont="1">
      <alignment shrinkToFit="0" vertical="top" wrapText="1"/>
    </xf>
    <xf borderId="16" fillId="0" fontId="84" numFmtId="0" xfId="0" applyAlignment="1" applyBorder="1" applyFont="1">
      <alignment horizontal="center" shrinkToFit="0" vertical="top" wrapText="1"/>
    </xf>
    <xf borderId="3" fillId="0" fontId="1" numFmtId="2" xfId="0" applyAlignment="1" applyBorder="1" applyFont="1" applyNumberFormat="1">
      <alignment horizontal="center" vertical="top"/>
    </xf>
    <xf borderId="3" fillId="0" fontId="93" numFmtId="0" xfId="0" applyAlignment="1" applyBorder="1" applyFont="1">
      <alignment horizontal="left" shrinkToFit="0" vertical="top" wrapText="1"/>
    </xf>
    <xf borderId="1" fillId="0" fontId="84" numFmtId="0" xfId="0" applyAlignment="1" applyBorder="1" applyFont="1">
      <alignment horizontal="left" shrinkToFit="0" vertical="top" wrapText="1"/>
    </xf>
    <xf borderId="4" fillId="0" fontId="4" numFmtId="0" xfId="0" applyAlignment="1" applyBorder="1" applyFont="1">
      <alignment horizontal="center" shrinkToFit="0" vertical="top" wrapText="1"/>
    </xf>
    <xf borderId="4" fillId="0" fontId="4" numFmtId="0" xfId="0" applyAlignment="1" applyBorder="1" applyFont="1">
      <alignment horizontal="left" shrinkToFit="0" vertical="top" wrapText="1"/>
    </xf>
    <xf borderId="5" fillId="0" fontId="4" numFmtId="1" xfId="0" applyAlignment="1" applyBorder="1" applyFont="1" applyNumberFormat="1">
      <alignment horizontal="center" shrinkToFit="0" vertical="top" wrapText="1"/>
    </xf>
    <xf borderId="4" fillId="0" fontId="1" numFmtId="0" xfId="0" applyAlignment="1" applyBorder="1" applyFont="1">
      <alignment horizontal="left" shrinkToFit="0" vertical="top" wrapText="1"/>
    </xf>
    <xf borderId="1" fillId="0" fontId="93" numFmtId="0" xfId="0" applyAlignment="1" applyBorder="1" applyFont="1">
      <alignment horizontal="center" shrinkToFit="0" vertical="top" wrapText="1"/>
    </xf>
    <xf borderId="1" fillId="0" fontId="94" numFmtId="0" xfId="0" applyAlignment="1" applyBorder="1" applyFont="1">
      <alignment horizontal="center" shrinkToFit="0" vertical="top" wrapText="1"/>
    </xf>
    <xf borderId="18" fillId="0" fontId="1" numFmtId="0" xfId="0" applyAlignment="1" applyBorder="1" applyFont="1">
      <alignment horizontal="left" shrinkToFit="0" vertical="top" wrapText="1"/>
    </xf>
    <xf borderId="16" fillId="0" fontId="1" numFmtId="0" xfId="0" applyAlignment="1" applyBorder="1" applyFont="1">
      <alignment horizontal="left" shrinkToFit="0" vertical="top" wrapText="1"/>
    </xf>
    <xf borderId="3" fillId="0" fontId="1" numFmtId="0" xfId="0" applyAlignment="1" applyBorder="1" applyFont="1">
      <alignment horizontal="center" shrinkToFit="0" vertical="top" wrapText="1"/>
    </xf>
    <xf borderId="5" fillId="0" fontId="1" numFmtId="0" xfId="0" applyAlignment="1" applyBorder="1" applyFont="1">
      <alignment horizontal="left" shrinkToFit="0" vertical="top" wrapText="1"/>
    </xf>
    <xf borderId="1" fillId="8" fontId="1" numFmtId="0" xfId="0" applyAlignment="1" applyBorder="1" applyFont="1">
      <alignment horizontal="left" shrinkToFit="0" vertical="top" wrapText="1"/>
    </xf>
    <xf borderId="1" fillId="8" fontId="95" numFmtId="0" xfId="0" applyAlignment="1" applyBorder="1" applyFont="1">
      <alignment horizontal="left" shrinkToFit="0" vertical="top" wrapText="1"/>
    </xf>
    <xf borderId="9" fillId="8" fontId="1" numFmtId="0" xfId="0" applyAlignment="1" applyBorder="1" applyFont="1">
      <alignment horizontal="center" shrinkToFit="0" vertical="top" wrapText="1"/>
    </xf>
    <xf borderId="26" fillId="8" fontId="96" numFmtId="0" xfId="0" applyAlignment="1" applyBorder="1" applyFont="1">
      <alignment horizontal="left" shrinkToFit="0" vertical="top" wrapText="1"/>
    </xf>
    <xf borderId="1" fillId="8" fontId="1" numFmtId="0" xfId="0" applyAlignment="1" applyBorder="1" applyFont="1">
      <alignment horizontal="center" shrinkToFit="0" vertical="top" wrapText="1"/>
    </xf>
    <xf borderId="9" fillId="8" fontId="4" numFmtId="0" xfId="0" applyAlignment="1" applyBorder="1" applyFont="1">
      <alignment horizontal="center" shrinkToFit="0" vertical="top" wrapText="1"/>
    </xf>
    <xf borderId="1" fillId="8" fontId="4" numFmtId="0" xfId="0" applyAlignment="1" applyBorder="1" applyFont="1">
      <alignment horizontal="center" shrinkToFit="0" vertical="top" wrapText="1"/>
    </xf>
    <xf borderId="1" fillId="8" fontId="1" numFmtId="0" xfId="0" applyAlignment="1" applyBorder="1" applyFont="1">
      <alignment horizontal="center" vertical="top"/>
    </xf>
    <xf borderId="6" fillId="8" fontId="4" numFmtId="0" xfId="0" applyAlignment="1" applyBorder="1" applyFont="1">
      <alignment shrinkToFit="0" wrapText="1"/>
    </xf>
    <xf borderId="6" fillId="8" fontId="2" numFmtId="0" xfId="0" applyAlignment="1" applyBorder="1" applyFont="1">
      <alignment shrinkToFit="0" wrapText="1"/>
    </xf>
    <xf borderId="5" fillId="0" fontId="97" numFmtId="0" xfId="0" applyAlignment="1" applyBorder="1" applyFont="1">
      <alignment shrinkToFit="0" vertical="top" wrapText="1"/>
    </xf>
    <xf borderId="0" fillId="0" fontId="98" numFmtId="0" xfId="0" applyAlignment="1" applyFont="1">
      <alignment horizontal="left" shrinkToFit="0" vertical="top" wrapText="1"/>
    </xf>
    <xf borderId="16" fillId="0" fontId="99" numFmtId="0" xfId="0" applyAlignment="1" applyBorder="1" applyFont="1">
      <alignment horizontal="left" shrinkToFit="0" vertical="top" wrapText="1"/>
    </xf>
    <xf borderId="0" fillId="0" fontId="100" numFmtId="0" xfId="0" applyAlignment="1" applyFont="1">
      <alignment shrinkToFit="0" vertical="top" wrapText="1"/>
    </xf>
    <xf borderId="18" fillId="0" fontId="4" numFmtId="0" xfId="0" applyAlignment="1" applyBorder="1" applyFont="1">
      <alignment horizontal="left" vertical="top"/>
    </xf>
    <xf borderId="18" fillId="0" fontId="101" numFmtId="0" xfId="0" applyAlignment="1" applyBorder="1" applyFont="1">
      <alignment horizontal="left" vertical="top"/>
    </xf>
    <xf borderId="18" fillId="0" fontId="1" numFmtId="0" xfId="0" applyAlignment="1" applyBorder="1" applyFont="1">
      <alignment horizontal="center" vertical="top"/>
    </xf>
    <xf borderId="18" fillId="0" fontId="102" numFmtId="0" xfId="0" applyAlignment="1" applyBorder="1" applyFont="1">
      <alignment horizontal="left" shrinkToFit="0" vertical="top" wrapText="1"/>
    </xf>
    <xf borderId="16" fillId="0" fontId="103" numFmtId="0" xfId="0" applyAlignment="1" applyBorder="1" applyFont="1">
      <alignment horizontal="left" vertical="top"/>
    </xf>
    <xf borderId="21" fillId="0" fontId="1" numFmtId="0" xfId="0" applyAlignment="1" applyBorder="1" applyFont="1">
      <alignment horizontal="center" vertical="top"/>
    </xf>
    <xf borderId="3" fillId="0" fontId="1" numFmtId="1" xfId="0" applyAlignment="1" applyBorder="1" applyFont="1" applyNumberFormat="1">
      <alignment horizontal="center" vertical="top"/>
    </xf>
    <xf borderId="3" fillId="0" fontId="4" numFmtId="1" xfId="0" applyAlignment="1" applyBorder="1" applyFont="1" applyNumberFormat="1">
      <alignment horizontal="center" shrinkToFit="0" vertical="top" wrapText="1"/>
    </xf>
    <xf borderId="3" fillId="0" fontId="4" numFmtId="166" xfId="0" applyAlignment="1" applyBorder="1" applyFont="1" applyNumberFormat="1">
      <alignment horizontal="center" shrinkToFit="0" vertical="top" wrapText="1"/>
    </xf>
    <xf borderId="17" fillId="0" fontId="1" numFmtId="0" xfId="0" applyAlignment="1" applyBorder="1" applyFont="1">
      <alignment horizontal="left" shrinkToFit="0" vertical="top" wrapText="1"/>
    </xf>
    <xf borderId="16" fillId="0" fontId="1" numFmtId="1" xfId="0" applyAlignment="1" applyBorder="1" applyFont="1" applyNumberFormat="1">
      <alignment horizontal="center" shrinkToFit="0" vertical="top" wrapText="1"/>
    </xf>
    <xf borderId="11" fillId="0" fontId="1" numFmtId="2" xfId="0" applyAlignment="1" applyBorder="1" applyFont="1" applyNumberFormat="1">
      <alignment horizontal="center" shrinkToFit="0" vertical="top" wrapText="1"/>
    </xf>
    <xf borderId="11" fillId="0" fontId="4" numFmtId="1" xfId="0" applyAlignment="1" applyBorder="1" applyFont="1" applyNumberFormat="1">
      <alignment horizontal="center" vertical="top"/>
    </xf>
    <xf borderId="3" fillId="0" fontId="4" numFmtId="1" xfId="0" applyAlignment="1" applyBorder="1" applyFont="1" applyNumberFormat="1">
      <alignment horizontal="center" vertical="top"/>
    </xf>
    <xf borderId="1" fillId="0" fontId="1" numFmtId="0" xfId="0" applyAlignment="1" applyBorder="1" applyFont="1">
      <alignment horizontal="left" vertical="top"/>
    </xf>
    <xf borderId="1" fillId="0" fontId="104" numFmtId="0" xfId="0" applyAlignment="1" applyBorder="1" applyFont="1">
      <alignment horizontal="center" vertical="top"/>
    </xf>
    <xf borderId="18" fillId="0" fontId="4" numFmtId="0" xfId="0" applyAlignment="1" applyBorder="1" applyFont="1">
      <alignment horizontal="center" vertical="top"/>
    </xf>
    <xf borderId="18" fillId="0" fontId="4" numFmtId="1" xfId="0" applyAlignment="1" applyBorder="1" applyFont="1" applyNumberFormat="1">
      <alignment horizontal="center" vertical="top"/>
    </xf>
    <xf borderId="18" fillId="0" fontId="4" numFmtId="2" xfId="0" applyAlignment="1" applyBorder="1" applyFont="1" applyNumberFormat="1">
      <alignment horizontal="center" vertical="top"/>
    </xf>
    <xf borderId="27" fillId="0" fontId="4" numFmtId="0" xfId="0" applyAlignment="1" applyBorder="1" applyFont="1">
      <alignment horizontal="center" vertical="top"/>
    </xf>
    <xf borderId="1" fillId="0" fontId="105" numFmtId="0" xfId="0" applyAlignment="1" applyBorder="1" applyFont="1">
      <alignment horizontal="left" vertical="top"/>
    </xf>
    <xf borderId="1" fillId="0" fontId="84" numFmtId="0" xfId="0" applyAlignment="1" applyBorder="1" applyFont="1">
      <alignment horizontal="left" vertical="top"/>
    </xf>
    <xf borderId="0" fillId="0" fontId="84" numFmtId="0" xfId="0" applyAlignment="1" applyFont="1">
      <alignment vertical="top"/>
    </xf>
    <xf borderId="1" fillId="0" fontId="106" numFmtId="0" xfId="0" applyAlignment="1" applyBorder="1" applyFont="1">
      <alignment horizontal="left" vertical="top"/>
    </xf>
    <xf borderId="1" fillId="0" fontId="84" numFmtId="0" xfId="0" applyAlignment="1" applyBorder="1" applyFont="1">
      <alignment horizontal="left" readingOrder="0" vertical="top"/>
    </xf>
    <xf borderId="1" fillId="0" fontId="107" numFmtId="0" xfId="0" applyAlignment="1" applyBorder="1" applyFont="1">
      <alignment vertical="top"/>
    </xf>
    <xf borderId="18" fillId="0" fontId="4" numFmtId="0" xfId="0" applyAlignment="1" applyBorder="1" applyFont="1">
      <alignment vertical="top"/>
    </xf>
    <xf borderId="18" fillId="0" fontId="108" numFmtId="0" xfId="0" applyAlignment="1" applyBorder="1" applyFont="1">
      <alignment vertical="top"/>
    </xf>
    <xf borderId="27" fillId="0" fontId="1" numFmtId="0" xfId="0" applyAlignment="1" applyBorder="1" applyFont="1">
      <alignment horizontal="center" vertical="top"/>
    </xf>
    <xf borderId="0" fillId="0" fontId="4" numFmtId="0" xfId="0" applyAlignment="1" applyFont="1">
      <alignment horizontal="center" shrinkToFit="0" vertical="top" wrapText="1"/>
    </xf>
    <xf borderId="1" fillId="0" fontId="4" numFmtId="0" xfId="0" applyAlignment="1" applyBorder="1" applyFont="1">
      <alignment horizontal="left" readingOrder="0" shrinkToFit="0" vertical="top" wrapText="1"/>
    </xf>
    <xf borderId="11" fillId="0" fontId="1" numFmtId="1" xfId="0" applyAlignment="1" applyBorder="1" applyFont="1" applyNumberFormat="1">
      <alignment horizontal="center" shrinkToFit="0" vertical="top" wrapText="1"/>
    </xf>
    <xf borderId="11" fillId="0" fontId="4" numFmtId="2" xfId="0" applyAlignment="1" applyBorder="1" applyFont="1" applyNumberFormat="1">
      <alignment horizontal="center" shrinkToFit="0" vertical="top" wrapText="1"/>
    </xf>
    <xf borderId="0" fillId="0" fontId="109" numFmtId="0" xfId="0" applyAlignment="1" applyFont="1">
      <alignment shrinkToFit="0" vertical="top" wrapText="1"/>
    </xf>
    <xf borderId="0" fillId="0" fontId="84" numFmtId="0" xfId="0" applyAlignment="1" applyFont="1">
      <alignment horizontal="left" vertical="top"/>
    </xf>
    <xf borderId="0" fillId="0" fontId="110" numFmtId="0" xfId="0" applyAlignment="1" applyFont="1">
      <alignment horizontal="left" vertical="top"/>
    </xf>
    <xf borderId="0" fillId="0" fontId="111" numFmtId="0" xfId="0" applyAlignment="1" applyFont="1">
      <alignment horizontal="left" shrinkToFit="0" vertical="top" wrapText="1"/>
    </xf>
    <xf borderId="0" fillId="0" fontId="112" numFmtId="0" xfId="0" applyAlignment="1" applyFont="1">
      <alignment horizontal="center" shrinkToFit="0" vertical="top" wrapText="1"/>
    </xf>
    <xf borderId="1" fillId="0" fontId="111" numFmtId="0" xfId="0" applyAlignment="1" applyBorder="1" applyFont="1">
      <alignment horizontal="left" shrinkToFit="0" vertical="top" wrapText="1"/>
    </xf>
    <xf borderId="4" fillId="0" fontId="113" numFmtId="0" xfId="0" applyAlignment="1" applyBorder="1" applyFont="1">
      <alignment horizontal="left" shrinkToFit="0" vertical="top" wrapText="1"/>
    </xf>
    <xf borderId="5" fillId="0" fontId="1" numFmtId="1" xfId="0" applyAlignment="1" applyBorder="1" applyFont="1" applyNumberFormat="1">
      <alignment horizontal="center" shrinkToFit="0" vertical="top" wrapText="1"/>
    </xf>
    <xf borderId="1" fillId="0" fontId="114" numFmtId="0" xfId="0" applyAlignment="1" applyBorder="1" applyFont="1">
      <alignment horizontal="left" shrinkToFit="0" vertical="top" wrapText="1"/>
    </xf>
    <xf borderId="1" fillId="0" fontId="115" numFmtId="0" xfId="0" applyAlignment="1" applyBorder="1" applyFont="1">
      <alignment horizontal="left" shrinkToFit="0" vertical="top" wrapText="1"/>
    </xf>
    <xf borderId="11" fillId="0" fontId="116" numFmtId="0" xfId="0" applyAlignment="1" applyBorder="1" applyFont="1">
      <alignment horizontal="left" shrinkToFit="0" vertical="top" wrapText="1"/>
    </xf>
    <xf borderId="17" fillId="0" fontId="1" numFmtId="1" xfId="0" applyAlignment="1" applyBorder="1" applyFont="1" applyNumberFormat="1">
      <alignment horizontal="center" shrinkToFit="0" vertical="top" wrapText="1"/>
    </xf>
    <xf borderId="21" fillId="0" fontId="117" numFmtId="0" xfId="0" applyAlignment="1" applyBorder="1" applyFont="1">
      <alignment horizontal="left" shrinkToFit="0" vertical="top" wrapText="1"/>
    </xf>
    <xf borderId="21" fillId="0" fontId="1" numFmtId="1" xfId="0" applyAlignment="1" applyBorder="1" applyFont="1" applyNumberFormat="1">
      <alignment horizontal="center" shrinkToFit="0" vertical="top" wrapText="1"/>
    </xf>
    <xf borderId="15" fillId="0" fontId="1" numFmtId="2" xfId="0" applyAlignment="1" applyBorder="1" applyFont="1" applyNumberFormat="1">
      <alignment horizontal="center" shrinkToFit="0" vertical="top" wrapText="1"/>
    </xf>
    <xf borderId="27" fillId="0" fontId="4" numFmtId="0" xfId="0" applyAlignment="1" applyBorder="1" applyFont="1">
      <alignment horizontal="center" shrinkToFit="0" vertical="top" wrapText="1"/>
    </xf>
    <xf borderId="1" fillId="0" fontId="4" numFmtId="0" xfId="0" applyAlignment="1" applyBorder="1" applyFont="1">
      <alignment horizontal="left" readingOrder="0" vertical="top"/>
    </xf>
    <xf borderId="16" fillId="0" fontId="84" numFmtId="0" xfId="0" applyAlignment="1" applyBorder="1" applyFont="1">
      <alignment horizontal="left" vertical="top"/>
    </xf>
    <xf borderId="16" fillId="0" fontId="4" numFmtId="1" xfId="0" applyAlignment="1" applyBorder="1" applyFont="1" applyNumberFormat="1">
      <alignment horizontal="center" vertical="top"/>
    </xf>
    <xf borderId="11" fillId="0" fontId="1" numFmtId="2" xfId="0" applyAlignment="1" applyBorder="1" applyFont="1" applyNumberFormat="1">
      <alignment horizontal="center" vertical="top"/>
    </xf>
    <xf borderId="18" fillId="0" fontId="84" numFmtId="0" xfId="0" applyAlignment="1" applyBorder="1" applyFont="1">
      <alignment horizontal="left" vertical="top"/>
    </xf>
    <xf borderId="27" fillId="0" fontId="1" numFmtId="2" xfId="0" applyAlignment="1" applyBorder="1" applyFont="1" applyNumberFormat="1">
      <alignment horizontal="center" vertical="top"/>
    </xf>
    <xf borderId="1" fillId="0" fontId="84" numFmtId="0" xfId="0" applyAlignment="1" applyBorder="1" applyFont="1">
      <alignment readingOrder="0" vertical="top"/>
    </xf>
    <xf borderId="16" fillId="0" fontId="84" numFmtId="0" xfId="0" applyAlignment="1" applyBorder="1" applyFont="1">
      <alignment vertical="top"/>
    </xf>
    <xf borderId="1" fillId="0" fontId="118" numFmtId="0" xfId="0" applyAlignment="1" applyBorder="1" applyFont="1">
      <alignment horizontal="center" shrinkToFit="0" vertical="top" wrapText="1"/>
    </xf>
    <xf borderId="1" fillId="0" fontId="2" numFmtId="0" xfId="0" applyAlignment="1" applyBorder="1" applyFont="1">
      <alignment horizontal="center" vertical="top"/>
    </xf>
    <xf borderId="3" fillId="0" fontId="2" numFmtId="0" xfId="0" applyAlignment="1" applyBorder="1" applyFont="1">
      <alignment horizontal="center" vertical="top"/>
    </xf>
    <xf borderId="1" fillId="0" fontId="2" numFmtId="0" xfId="0" applyAlignment="1" applyBorder="1" applyFont="1">
      <alignment horizontal="center" shrinkToFit="0" vertical="top" wrapText="1"/>
    </xf>
    <xf borderId="3" fillId="0" fontId="2" numFmtId="0" xfId="0" applyAlignment="1" applyBorder="1" applyFont="1">
      <alignment horizontal="center" shrinkToFit="0" vertical="top" wrapText="1"/>
    </xf>
    <xf borderId="1" fillId="0" fontId="76" numFmtId="0" xfId="0" applyAlignment="1" applyBorder="1" applyFont="1">
      <alignment horizontal="center" vertical="top"/>
    </xf>
    <xf borderId="3" fillId="0" fontId="76" numFmtId="0" xfId="0" applyAlignment="1" applyBorder="1" applyFont="1">
      <alignment horizontal="center" vertical="top"/>
    </xf>
    <xf borderId="1" fillId="0" fontId="119" numFmtId="0" xfId="0" applyAlignment="1" applyBorder="1" applyFont="1">
      <alignment horizontal="left" shrinkToFit="0" vertical="top" wrapText="1"/>
    </xf>
    <xf borderId="1" fillId="0" fontId="120" numFmtId="0" xfId="0" applyAlignment="1" applyBorder="1" applyFont="1">
      <alignment horizontal="center" shrinkToFit="0" vertical="top" wrapText="1"/>
    </xf>
    <xf borderId="1" fillId="0" fontId="121" numFmtId="0" xfId="0" applyAlignment="1" applyBorder="1" applyFont="1">
      <alignment horizontal="center" vertical="top"/>
    </xf>
    <xf borderId="3" fillId="0" fontId="2" numFmtId="2" xfId="0" applyAlignment="1" applyBorder="1" applyFont="1" applyNumberFormat="1">
      <alignment horizontal="center" vertical="top"/>
    </xf>
    <xf borderId="3" fillId="0" fontId="4" numFmtId="4" xfId="0" applyAlignment="1" applyBorder="1" applyFont="1" applyNumberFormat="1">
      <alignment horizontal="center" shrinkToFit="0" vertical="top" wrapText="1"/>
    </xf>
    <xf borderId="1" fillId="0" fontId="76" numFmtId="1" xfId="0" applyAlignment="1" applyBorder="1" applyFont="1" applyNumberFormat="1">
      <alignment horizontal="center" vertical="top"/>
    </xf>
    <xf borderId="1" fillId="0" fontId="76" numFmtId="1" xfId="0" applyAlignment="1" applyBorder="1" applyFont="1" applyNumberFormat="1">
      <alignment horizontal="center" shrinkToFit="0" vertical="top" wrapText="1"/>
    </xf>
    <xf borderId="1" fillId="0" fontId="76" numFmtId="0" xfId="0" applyAlignment="1" applyBorder="1" applyFont="1">
      <alignment horizontal="center" shrinkToFit="0" vertical="top" wrapText="1"/>
    </xf>
    <xf borderId="3" fillId="0" fontId="76" numFmtId="0" xfId="0" applyAlignment="1" applyBorder="1" applyFont="1">
      <alignment horizontal="center" shrinkToFit="0" vertical="top" wrapText="1"/>
    </xf>
    <xf borderId="1" fillId="0" fontId="2" numFmtId="0" xfId="0" applyAlignment="1" applyBorder="1" applyFont="1">
      <alignment horizontal="left" shrinkToFit="0" vertical="top" wrapText="1"/>
    </xf>
    <xf borderId="1" fillId="0" fontId="122" numFmtId="0" xfId="0" applyAlignment="1" applyBorder="1" applyFont="1">
      <alignment shrinkToFit="0" vertical="top" wrapText="1"/>
    </xf>
    <xf borderId="1" fillId="0" fontId="123" numFmtId="0" xfId="0" applyAlignment="1" applyBorder="1" applyFont="1">
      <alignment horizontal="center" shrinkToFit="0" vertical="top" wrapText="1"/>
    </xf>
    <xf borderId="3" fillId="0" fontId="2" numFmtId="2" xfId="0" applyAlignment="1" applyBorder="1" applyFont="1" applyNumberFormat="1">
      <alignment horizontal="center" shrinkToFit="0" vertical="top" wrapText="1"/>
    </xf>
    <xf borderId="1" fillId="0" fontId="124" numFmtId="0" xfId="0" applyAlignment="1" applyBorder="1" applyFont="1">
      <alignment horizontal="left" vertical="top"/>
    </xf>
    <xf borderId="1" fillId="0" fontId="125" numFmtId="0" xfId="0" applyAlignment="1" applyBorder="1" applyFont="1">
      <alignment shrinkToFit="0" vertical="top" wrapText="1"/>
    </xf>
    <xf borderId="1" fillId="0" fontId="126" numFmtId="0" xfId="0" applyAlignment="1" applyBorder="1" applyFont="1">
      <alignment horizontal="left" shrinkToFit="0" vertical="top" wrapText="1"/>
    </xf>
    <xf borderId="1" fillId="0" fontId="126" numFmtId="0" xfId="0" applyAlignment="1" applyBorder="1" applyFont="1">
      <alignment horizontal="center" shrinkToFit="0" vertical="top" wrapText="1"/>
    </xf>
    <xf borderId="1" fillId="0" fontId="126" numFmtId="0" xfId="0" applyAlignment="1" applyBorder="1" applyFont="1">
      <alignment shrinkToFit="0" vertical="top" wrapText="1"/>
    </xf>
    <xf borderId="1" fillId="0" fontId="127" numFmtId="0" xfId="0" applyAlignment="1" applyBorder="1" applyFont="1">
      <alignment horizontal="center" shrinkToFit="0" vertical="top" wrapText="1"/>
    </xf>
    <xf borderId="3" fillId="0" fontId="126" numFmtId="0" xfId="0" applyAlignment="1" applyBorder="1" applyFont="1">
      <alignment horizontal="center" shrinkToFit="0" vertical="top" wrapText="1"/>
    </xf>
    <xf borderId="1" fillId="0" fontId="128" numFmtId="0" xfId="0" applyAlignment="1" applyBorder="1" applyFont="1">
      <alignment horizontal="left" shrinkToFit="0" vertical="top" wrapText="1"/>
    </xf>
    <xf borderId="1" fillId="0" fontId="126" numFmtId="1" xfId="0" applyAlignment="1" applyBorder="1" applyFont="1" applyNumberFormat="1">
      <alignment horizontal="center" shrinkToFit="0" vertical="top" wrapText="1"/>
    </xf>
    <xf borderId="1" fillId="0" fontId="129" numFmtId="0" xfId="0" applyAlignment="1" applyBorder="1" applyFont="1">
      <alignment horizontal="center" shrinkToFit="0" vertical="top" wrapText="1"/>
    </xf>
    <xf borderId="1" fillId="0" fontId="6" numFmtId="1" xfId="0" applyAlignment="1" applyBorder="1" applyFont="1" applyNumberFormat="1">
      <alignment horizontal="center" shrinkToFit="0" vertical="top" wrapText="1"/>
    </xf>
    <xf borderId="1" fillId="0" fontId="130" numFmtId="0" xfId="0" applyAlignment="1" applyBorder="1" applyFont="1">
      <alignment horizontal="center" shrinkToFit="0" vertical="top" wrapText="1"/>
    </xf>
    <xf borderId="3" fillId="0" fontId="130" numFmtId="0" xfId="0" applyAlignment="1" applyBorder="1" applyFont="1">
      <alignment horizontal="center" shrinkToFit="0" vertical="top" wrapText="1"/>
    </xf>
    <xf borderId="1" fillId="0" fontId="6" numFmtId="0" xfId="0" applyAlignment="1" applyBorder="1" applyFont="1">
      <alignment horizontal="left" shrinkToFit="0" vertical="top" wrapText="1"/>
    </xf>
    <xf borderId="1" fillId="0" fontId="131" numFmtId="0" xfId="0" applyAlignment="1" applyBorder="1" applyFont="1">
      <alignment horizontal="center" shrinkToFit="0" vertical="top" wrapText="1"/>
    </xf>
    <xf borderId="1" fillId="0" fontId="132" numFmtId="0" xfId="0" applyAlignment="1" applyBorder="1" applyFont="1">
      <alignment horizontal="left" shrinkToFit="0" vertical="top" wrapText="1"/>
    </xf>
    <xf borderId="1" fillId="0" fontId="129" numFmtId="0" xfId="0" applyAlignment="1" applyBorder="1" applyFont="1">
      <alignment horizontal="left" shrinkToFit="0" vertical="top" wrapText="1"/>
    </xf>
    <xf borderId="1" fillId="0" fontId="133" numFmtId="0" xfId="0" applyAlignment="1" applyBorder="1" applyFont="1">
      <alignment shrinkToFit="0" vertical="top" wrapText="1"/>
    </xf>
    <xf borderId="1" fillId="0" fontId="130" numFmtId="0" xfId="0" applyAlignment="1" applyBorder="1" applyFont="1">
      <alignment horizontal="left" shrinkToFit="0" vertical="top" wrapText="1"/>
    </xf>
    <xf borderId="1" fillId="0" fontId="50" numFmtId="0" xfId="0" applyAlignment="1" applyBorder="1" applyFont="1">
      <alignment shrinkToFit="0" vertical="top" wrapText="1"/>
    </xf>
    <xf borderId="1" fillId="0" fontId="34" numFmtId="0" xfId="0" applyAlignment="1" applyBorder="1" applyFont="1">
      <alignment horizontal="left" shrinkToFit="0" vertical="top" wrapText="1"/>
    </xf>
    <xf borderId="1" fillId="0" fontId="76" numFmtId="0" xfId="0" applyAlignment="1" applyBorder="1" applyFont="1">
      <alignment horizontal="left" shrinkToFit="0" vertical="top" wrapText="1"/>
    </xf>
    <xf borderId="1" fillId="0" fontId="76" numFmtId="0" xfId="0" applyAlignment="1" applyBorder="1" applyFont="1">
      <alignment shrinkToFit="0" vertical="top" wrapText="1"/>
    </xf>
    <xf borderId="1" fillId="0" fontId="15" numFmtId="0" xfId="0" applyAlignment="1" applyBorder="1" applyFont="1">
      <alignment horizontal="center" shrinkToFit="0" vertical="top" wrapText="1"/>
    </xf>
    <xf borderId="1" fillId="0" fontId="133" numFmtId="0" xfId="0" applyAlignment="1" applyBorder="1" applyFont="1">
      <alignment horizontal="left" shrinkToFit="0" vertical="top" wrapText="1"/>
    </xf>
    <xf borderId="1" fillId="9" fontId="9" numFmtId="2" xfId="0" applyAlignment="1" applyBorder="1" applyFont="1" applyNumberFormat="1">
      <alignment horizontal="center" shrinkToFit="0" vertical="center" wrapText="1"/>
    </xf>
    <xf borderId="0" fillId="0" fontId="4" numFmtId="0" xfId="0" applyAlignment="1" applyFont="1">
      <alignment vertical="top"/>
    </xf>
    <xf borderId="1" fillId="6" fontId="4" numFmtId="1" xfId="0" applyAlignment="1" applyBorder="1" applyFont="1" applyNumberFormat="1">
      <alignment horizontal="center" shrinkToFit="0" vertical="top" wrapText="1"/>
    </xf>
    <xf borderId="9" fillId="6" fontId="4" numFmtId="2" xfId="0" applyAlignment="1" applyBorder="1" applyFont="1" applyNumberFormat="1">
      <alignment horizontal="center" shrinkToFit="0" vertical="top" wrapText="1"/>
    </xf>
    <xf borderId="6" fillId="6" fontId="4" numFmtId="0" xfId="0" applyAlignment="1" applyBorder="1" applyFont="1">
      <alignment horizontal="left" shrinkToFit="0" vertical="top" wrapText="1"/>
    </xf>
    <xf borderId="1" fillId="6" fontId="134" numFmtId="0" xfId="0" applyAlignment="1" applyBorder="1" applyFont="1">
      <alignment horizontal="left" shrinkToFit="0" vertical="top" wrapText="1"/>
    </xf>
    <xf borderId="1" fillId="0" fontId="4" numFmtId="14" xfId="0" applyAlignment="1" applyBorder="1" applyFont="1" applyNumberFormat="1">
      <alignment horizontal="left" shrinkToFit="0" vertical="top" wrapText="1"/>
    </xf>
    <xf borderId="1" fillId="6" fontId="135" numFmtId="0" xfId="0" applyAlignment="1" applyBorder="1" applyFont="1">
      <alignment horizontal="left" shrinkToFit="0" vertical="top" wrapText="1"/>
    </xf>
    <xf borderId="1" fillId="0" fontId="4" numFmtId="167" xfId="0" applyAlignment="1" applyBorder="1" applyFont="1" applyNumberFormat="1">
      <alignment horizontal="left" shrinkToFit="0" vertical="top" wrapText="1"/>
    </xf>
    <xf borderId="3" fillId="0" fontId="1" numFmtId="0" xfId="0" applyAlignment="1" applyBorder="1" applyFont="1">
      <alignment horizontal="left" shrinkToFit="0" vertical="top" wrapText="1"/>
    </xf>
    <xf borderId="9" fillId="6" fontId="4" numFmtId="1" xfId="0" applyAlignment="1" applyBorder="1" applyFont="1" applyNumberFormat="1">
      <alignment horizontal="center" shrinkToFit="0" vertical="top" wrapText="1"/>
    </xf>
    <xf borderId="1" fillId="6" fontId="4" numFmtId="49" xfId="0" applyAlignment="1" applyBorder="1" applyFont="1" applyNumberFormat="1">
      <alignment horizontal="left" shrinkToFit="0" vertical="top" wrapText="1"/>
    </xf>
    <xf borderId="16" fillId="0" fontId="4" numFmtId="1" xfId="0" applyAlignment="1" applyBorder="1" applyFont="1" applyNumberFormat="1">
      <alignment horizontal="center" shrinkToFit="0" vertical="top" wrapText="1"/>
    </xf>
    <xf borderId="1" fillId="0" fontId="136" numFmtId="0" xfId="0" applyAlignment="1" applyBorder="1" applyFont="1">
      <alignment horizontal="left" shrinkToFit="0" vertical="top" wrapText="1"/>
    </xf>
    <xf borderId="1" fillId="0" fontId="1" numFmtId="14" xfId="0" applyAlignment="1" applyBorder="1" applyFont="1" applyNumberFormat="1">
      <alignment horizontal="left" shrinkToFit="0" vertical="top" wrapText="1"/>
    </xf>
    <xf borderId="1" fillId="0" fontId="4" numFmtId="168" xfId="0" applyAlignment="1" applyBorder="1" applyFont="1" applyNumberFormat="1">
      <alignment horizontal="left" shrinkToFit="0" vertical="top" wrapText="1"/>
    </xf>
    <xf borderId="1" fillId="0" fontId="4" numFmtId="169" xfId="0" applyAlignment="1" applyBorder="1" applyFont="1" applyNumberFormat="1">
      <alignment horizontal="left" shrinkToFit="0" vertical="top" wrapText="1"/>
    </xf>
    <xf borderId="1" fillId="0" fontId="1" numFmtId="169" xfId="0" applyAlignment="1" applyBorder="1" applyFont="1" applyNumberFormat="1">
      <alignment horizontal="left" shrinkToFit="0" vertical="top" wrapText="1"/>
    </xf>
    <xf borderId="1" fillId="0" fontId="1" numFmtId="168" xfId="0" applyAlignment="1" applyBorder="1" applyFont="1" applyNumberFormat="1">
      <alignment horizontal="left" shrinkToFit="0" vertical="top" wrapText="1"/>
    </xf>
    <xf borderId="16" fillId="0" fontId="1" numFmtId="168" xfId="0" applyAlignment="1" applyBorder="1" applyFont="1" applyNumberFormat="1">
      <alignment horizontal="left" shrinkToFit="0" vertical="top" wrapText="1"/>
    </xf>
    <xf borderId="1" fillId="0" fontId="4" numFmtId="168" xfId="0" applyAlignment="1" applyBorder="1" applyFont="1" applyNumberFormat="1">
      <alignment horizontal="left" vertical="top"/>
    </xf>
    <xf borderId="1" fillId="0" fontId="137" numFmtId="2" xfId="0" applyAlignment="1" applyBorder="1" applyFont="1" applyNumberFormat="1">
      <alignment horizontal="left" shrinkToFit="0" vertical="top" wrapText="1"/>
    </xf>
    <xf borderId="1" fillId="0" fontId="4" numFmtId="15" xfId="0" applyAlignment="1" applyBorder="1" applyFont="1" applyNumberFormat="1">
      <alignment horizontal="left" shrinkToFit="0" vertical="top" wrapText="1"/>
    </xf>
    <xf borderId="0" fillId="0" fontId="138" numFmtId="0" xfId="0" applyAlignment="1" applyFont="1">
      <alignment horizontal="left" shrinkToFit="0" vertical="top" wrapText="1"/>
    </xf>
    <xf borderId="15" fillId="0" fontId="4" numFmtId="0" xfId="0" applyAlignment="1" applyBorder="1" applyFont="1">
      <alignment horizontal="left" shrinkToFit="0" vertical="top" wrapText="1"/>
    </xf>
    <xf borderId="17" fillId="0" fontId="139" numFmtId="0" xfId="0" applyAlignment="1" applyBorder="1" applyFont="1">
      <alignment horizontal="left" shrinkToFit="0" vertical="top" wrapText="1"/>
    </xf>
    <xf borderId="16" fillId="0" fontId="140" numFmtId="0" xfId="0" applyAlignment="1" applyBorder="1" applyFont="1">
      <alignment horizontal="left" shrinkToFit="0" vertical="top" wrapText="1"/>
    </xf>
    <xf borderId="1" fillId="0" fontId="2" numFmtId="0" xfId="0" applyAlignment="1" applyBorder="1" applyFont="1">
      <alignment horizontal="left" vertical="top"/>
    </xf>
    <xf borderId="3" fillId="0" fontId="4" numFmtId="16" xfId="0" applyAlignment="1" applyBorder="1" applyFont="1" applyNumberFormat="1">
      <alignment horizontal="center" shrinkToFit="0" vertical="top" wrapText="1"/>
    </xf>
    <xf borderId="0" fillId="0" fontId="141" numFmtId="0" xfId="0" applyAlignment="1" applyFont="1">
      <alignment horizontal="left" vertical="top"/>
    </xf>
    <xf borderId="1" fillId="0" fontId="4" numFmtId="17" xfId="0" applyAlignment="1" applyBorder="1" applyFont="1" applyNumberFormat="1">
      <alignment horizontal="left" shrinkToFit="0" vertical="top" wrapText="1"/>
    </xf>
    <xf borderId="3" fillId="0" fontId="2" numFmtId="1" xfId="0" applyAlignment="1" applyBorder="1" applyFont="1" applyNumberFormat="1">
      <alignment horizontal="center" vertical="top"/>
    </xf>
    <xf borderId="16" fillId="0" fontId="4" numFmtId="2" xfId="0" applyAlignment="1" applyBorder="1" applyFont="1" applyNumberFormat="1">
      <alignment horizontal="left" shrinkToFit="0" vertical="top" wrapText="1"/>
    </xf>
    <xf borderId="16" fillId="0" fontId="142" numFmtId="0" xfId="0" applyAlignment="1" applyBorder="1" applyFont="1">
      <alignment horizontal="left" shrinkToFit="0" vertical="top" wrapText="1"/>
    </xf>
    <xf borderId="11" fillId="0" fontId="76" numFmtId="0" xfId="0" applyAlignment="1" applyBorder="1" applyFont="1">
      <alignment horizontal="center" vertical="top"/>
    </xf>
    <xf borderId="3" fillId="7" fontId="1" numFmtId="0" xfId="0" applyAlignment="1" applyBorder="1" applyFont="1">
      <alignment shrinkToFit="0" wrapText="1"/>
    </xf>
    <xf borderId="3" fillId="7" fontId="9" numFmtId="0" xfId="0" applyAlignment="1" applyBorder="1" applyFont="1">
      <alignment shrinkToFit="0" vertical="top" wrapText="1"/>
    </xf>
    <xf borderId="9" fillId="9" fontId="9" numFmtId="0" xfId="0" applyAlignment="1" applyBorder="1" applyFont="1">
      <alignment horizontal="center" shrinkToFit="0" vertical="center" wrapText="1"/>
    </xf>
    <xf borderId="1" fillId="0" fontId="4" numFmtId="2" xfId="0" applyAlignment="1" applyBorder="1" applyFont="1" applyNumberFormat="1">
      <alignment horizontal="left" shrinkToFit="0" wrapText="1"/>
    </xf>
    <xf borderId="1" fillId="6" fontId="143" numFmtId="0" xfId="0" applyAlignment="1" applyBorder="1" applyFont="1">
      <alignment horizontal="left" shrinkToFit="0" wrapText="1"/>
    </xf>
    <xf borderId="3" fillId="0" fontId="4" numFmtId="0" xfId="0" applyAlignment="1" applyBorder="1" applyFont="1">
      <alignment horizontal="left" shrinkToFit="0" wrapText="1"/>
    </xf>
    <xf borderId="1" fillId="0" fontId="4" numFmtId="0" xfId="0" applyAlignment="1" applyBorder="1" applyFont="1">
      <alignment horizontal="center" shrinkToFit="0" wrapText="1"/>
    </xf>
    <xf borderId="3" fillId="0" fontId="4" numFmtId="0" xfId="0" applyAlignment="1" applyBorder="1" applyFont="1">
      <alignment horizontal="center"/>
    </xf>
    <xf borderId="1" fillId="0" fontId="4" numFmtId="0" xfId="0" applyAlignment="1" applyBorder="1" applyFont="1">
      <alignment horizontal="left"/>
    </xf>
    <xf borderId="1" fillId="0" fontId="144" numFmtId="0" xfId="0" applyAlignment="1" applyBorder="1" applyFont="1">
      <alignment horizontal="left" shrinkToFit="0" wrapText="1"/>
    </xf>
    <xf borderId="1" fillId="0" fontId="4" numFmtId="49" xfId="0" applyAlignment="1" applyBorder="1" applyFont="1" applyNumberFormat="1">
      <alignment horizontal="left" shrinkToFit="0" wrapText="1"/>
    </xf>
    <xf borderId="3" fillId="0" fontId="4" numFmtId="0" xfId="0" applyAlignment="1" applyBorder="1" applyFont="1">
      <alignment horizontal="center" shrinkToFit="0" wrapText="1"/>
    </xf>
    <xf borderId="16" fillId="0" fontId="4" numFmtId="0" xfId="0" applyAlignment="1" applyBorder="1" applyFont="1">
      <alignment horizontal="left" shrinkToFit="0" wrapText="1"/>
    </xf>
    <xf borderId="16" fillId="0" fontId="4" numFmtId="2" xfId="0" applyAlignment="1" applyBorder="1" applyFont="1" applyNumberFormat="1">
      <alignment horizontal="left" shrinkToFit="0" wrapText="1"/>
    </xf>
    <xf borderId="16" fillId="0" fontId="4" numFmtId="49" xfId="0" applyAlignment="1" applyBorder="1" applyFont="1" applyNumberFormat="1">
      <alignment horizontal="left" shrinkToFit="0" wrapText="1"/>
    </xf>
    <xf borderId="11" fillId="0" fontId="4" numFmtId="0" xfId="0" applyAlignment="1" applyBorder="1" applyFont="1">
      <alignment horizontal="left" shrinkToFit="0" wrapText="1"/>
    </xf>
    <xf borderId="16" fillId="0" fontId="4" numFmtId="0" xfId="0" applyAlignment="1" applyBorder="1" applyFont="1">
      <alignment horizontal="center" shrinkToFit="0" wrapText="1"/>
    </xf>
    <xf borderId="11" fillId="0" fontId="4" numFmtId="0" xfId="0" applyAlignment="1" applyBorder="1" applyFont="1">
      <alignment horizontal="center" shrinkToFit="0" wrapText="1"/>
    </xf>
    <xf borderId="0" fillId="0" fontId="4" numFmtId="0" xfId="0" applyAlignment="1" applyFont="1">
      <alignment horizontal="left" shrinkToFit="0" wrapText="1"/>
    </xf>
    <xf borderId="0" fillId="0" fontId="4" numFmtId="2" xfId="0" applyAlignment="1" applyFont="1" applyNumberFormat="1">
      <alignment horizontal="left" shrinkToFit="0" wrapText="1"/>
    </xf>
    <xf borderId="3" fillId="0" fontId="4" numFmtId="2" xfId="0" applyAlignment="1" applyBorder="1" applyFont="1" applyNumberFormat="1">
      <alignment horizontal="left" shrinkToFit="0" wrapText="1"/>
    </xf>
    <xf borderId="1" fillId="0" fontId="4" numFmtId="1" xfId="0" applyAlignment="1" applyBorder="1" applyFont="1" applyNumberFormat="1">
      <alignment horizontal="left" shrinkToFit="0" wrapText="1"/>
    </xf>
    <xf borderId="5" fillId="0" fontId="4" numFmtId="0" xfId="0" applyAlignment="1" applyBorder="1" applyFont="1">
      <alignment horizontal="left" shrinkToFit="0" wrapText="1"/>
    </xf>
    <xf borderId="5" fillId="0" fontId="4" numFmtId="2" xfId="0" applyAlignment="1" applyBorder="1" applyFont="1" applyNumberFormat="1">
      <alignment horizontal="left" shrinkToFit="0" wrapText="1"/>
    </xf>
    <xf borderId="26" fillId="6" fontId="145" numFmtId="0" xfId="0" applyAlignment="1" applyBorder="1" applyFont="1">
      <alignment horizontal="left" shrinkToFit="0" wrapText="1"/>
    </xf>
    <xf borderId="4" fillId="0" fontId="4" numFmtId="0" xfId="0" applyAlignment="1" applyBorder="1" applyFont="1">
      <alignment horizontal="left" shrinkToFit="0" wrapText="1"/>
    </xf>
    <xf borderId="5" fillId="0" fontId="4" numFmtId="0" xfId="0" applyAlignment="1" applyBorder="1" applyFont="1">
      <alignment horizontal="center" shrinkToFit="0" wrapText="1"/>
    </xf>
    <xf borderId="5" fillId="0" fontId="4" numFmtId="0" xfId="0" applyAlignment="1" applyBorder="1" applyFont="1">
      <alignment horizontal="center"/>
    </xf>
    <xf borderId="4" fillId="0" fontId="4" numFmtId="0" xfId="0" applyAlignment="1" applyBorder="1" applyFont="1">
      <alignment horizontal="center"/>
    </xf>
    <xf borderId="5" fillId="0" fontId="4" numFmtId="2" xfId="0" applyAlignment="1" applyBorder="1" applyFont="1" applyNumberFormat="1">
      <alignment horizontal="left"/>
    </xf>
    <xf borderId="4" fillId="0" fontId="4" numFmtId="0" xfId="0" applyAlignment="1" applyBorder="1" applyFont="1">
      <alignment horizontal="center" shrinkToFit="0" wrapText="1"/>
    </xf>
    <xf borderId="1" fillId="0" fontId="4" numFmtId="15" xfId="0" applyAlignment="1" applyBorder="1" applyFont="1" applyNumberFormat="1">
      <alignment horizontal="left" shrinkToFit="0" wrapText="1"/>
    </xf>
    <xf borderId="1" fillId="0" fontId="146" numFmtId="2" xfId="0" applyAlignment="1" applyBorder="1" applyFont="1" applyNumberFormat="1">
      <alignment horizontal="left" shrinkToFit="0" wrapText="1"/>
    </xf>
    <xf borderId="1" fillId="0" fontId="147" numFmtId="0" xfId="0" applyAlignment="1" applyBorder="1" applyFont="1">
      <alignment horizontal="left" shrinkToFit="0" wrapText="1"/>
    </xf>
    <xf borderId="3" fillId="0" fontId="4" numFmtId="15" xfId="0" applyAlignment="1" applyBorder="1" applyFont="1" applyNumberFormat="1">
      <alignment horizontal="left" shrinkToFit="0" wrapText="1"/>
    </xf>
    <xf borderId="1" fillId="0" fontId="148" numFmtId="0" xfId="0" applyAlignment="1" applyBorder="1" applyFont="1">
      <alignment horizontal="left"/>
    </xf>
    <xf borderId="0" fillId="0" fontId="149" numFmtId="0" xfId="0" applyAlignment="1" applyFont="1">
      <alignment horizontal="left"/>
    </xf>
    <xf borderId="1" fillId="0" fontId="150" numFmtId="0" xfId="0" applyAlignment="1" applyBorder="1" applyFont="1">
      <alignment horizontal="left"/>
    </xf>
    <xf borderId="3" fillId="0" fontId="4" numFmtId="3" xfId="0" applyAlignment="1" applyBorder="1" applyFont="1" applyNumberFormat="1">
      <alignment horizontal="left" shrinkToFit="0" wrapText="1"/>
    </xf>
    <xf borderId="18" fillId="0" fontId="4" numFmtId="2" xfId="0" applyAlignment="1" applyBorder="1" applyFont="1" applyNumberFormat="1">
      <alignment horizontal="left" shrinkToFit="0" wrapText="1"/>
    </xf>
    <xf borderId="1" fillId="6" fontId="151" numFmtId="0" xfId="0" applyAlignment="1" applyBorder="1" applyFont="1">
      <alignment horizontal="left" shrinkToFit="0" wrapText="1"/>
    </xf>
    <xf borderId="16" fillId="0" fontId="4" numFmtId="0" xfId="0" applyAlignment="1" applyBorder="1" applyFont="1">
      <alignment horizontal="center"/>
    </xf>
    <xf borderId="19" fillId="0" fontId="152" numFmtId="0" xfId="0" applyAlignment="1" applyBorder="1" applyFont="1">
      <alignment horizontal="left" shrinkToFit="0" wrapText="1"/>
    </xf>
    <xf borderId="21" fillId="0" fontId="4" numFmtId="0" xfId="0" applyAlignment="1" applyBorder="1" applyFont="1">
      <alignment horizontal="left" shrinkToFit="0" wrapText="1"/>
    </xf>
    <xf borderId="28" fillId="0" fontId="4" numFmtId="0" xfId="0" applyAlignment="1" applyBorder="1" applyFont="1">
      <alignment horizontal="center"/>
    </xf>
    <xf borderId="1" fillId="0" fontId="4" numFmtId="14" xfId="0" applyAlignment="1" applyBorder="1" applyFont="1" applyNumberFormat="1">
      <alignment horizontal="left" shrinkToFit="0" wrapText="1"/>
    </xf>
    <xf borderId="29" fillId="0" fontId="4" numFmtId="0" xfId="0" applyAlignment="1" applyBorder="1" applyFont="1">
      <alignment horizontal="center"/>
    </xf>
    <xf borderId="18" fillId="0" fontId="4" numFmtId="0" xfId="0" applyAlignment="1" applyBorder="1" applyFont="1">
      <alignment horizontal="center" shrinkToFit="0" wrapText="1"/>
    </xf>
    <xf borderId="3" fillId="0" fontId="4" numFmtId="49" xfId="0" applyAlignment="1" applyBorder="1" applyFont="1" applyNumberFormat="1">
      <alignment horizontal="left" shrinkToFit="0" wrapText="1"/>
    </xf>
    <xf borderId="16" fillId="0" fontId="153" numFmtId="0" xfId="0" applyAlignment="1" applyBorder="1" applyFont="1">
      <alignment horizontal="left" shrinkToFit="0" wrapText="1"/>
    </xf>
    <xf borderId="11" fillId="0" fontId="4" numFmtId="49" xfId="0" applyAlignment="1" applyBorder="1" applyFont="1" applyNumberFormat="1">
      <alignment horizontal="left" shrinkToFit="0" wrapText="1"/>
    </xf>
    <xf borderId="11" fillId="0" fontId="4" numFmtId="0" xfId="0" applyAlignment="1" applyBorder="1" applyFont="1">
      <alignment horizontal="center"/>
    </xf>
    <xf borderId="3" fillId="0" fontId="4" numFmtId="14" xfId="0" applyAlignment="1" applyBorder="1" applyFont="1" applyNumberFormat="1">
      <alignment horizontal="left" shrinkToFit="0" wrapText="1"/>
    </xf>
    <xf borderId="18" fillId="0" fontId="154" numFmtId="2" xfId="0" applyAlignment="1" applyBorder="1" applyFont="1" applyNumberFormat="1">
      <alignment horizontal="left" shrinkToFit="0" wrapText="1"/>
    </xf>
    <xf borderId="1" fillId="0" fontId="4" numFmtId="2" xfId="0" applyAlignment="1" applyBorder="1" applyFont="1" applyNumberFormat="1">
      <alignment horizontal="center" shrinkToFit="0" wrapText="1"/>
    </xf>
    <xf borderId="1" fillId="0" fontId="4" numFmtId="2" xfId="0" applyAlignment="1" applyBorder="1" applyFont="1" applyNumberFormat="1">
      <alignment horizontal="left"/>
    </xf>
    <xf borderId="1" fillId="0" fontId="155" numFmtId="2" xfId="0" applyAlignment="1" applyBorder="1" applyFont="1" applyNumberFormat="1">
      <alignment horizontal="left" shrinkToFit="0" wrapText="1"/>
    </xf>
    <xf borderId="1" fillId="0" fontId="156" numFmtId="0" xfId="0" applyAlignment="1" applyBorder="1" applyFont="1">
      <alignment horizontal="left" shrinkToFit="0" wrapText="1"/>
    </xf>
    <xf borderId="1" fillId="0" fontId="2" numFmtId="0" xfId="0" applyAlignment="1" applyBorder="1" applyFont="1">
      <alignment horizontal="center"/>
    </xf>
    <xf borderId="3" fillId="0" fontId="2" numFmtId="0" xfId="0" applyAlignment="1" applyBorder="1" applyFont="1">
      <alignment horizontal="center"/>
    </xf>
    <xf borderId="1" fillId="0" fontId="76" numFmtId="0" xfId="0" applyAlignment="1" applyBorder="1" applyFont="1">
      <alignment horizontal="center"/>
    </xf>
    <xf borderId="3" fillId="0" fontId="76" numFmtId="0" xfId="0" applyAlignment="1" applyBorder="1" applyFont="1">
      <alignment horizontal="center"/>
    </xf>
    <xf borderId="1" fillId="0" fontId="157" numFmtId="0" xfId="0" applyAlignment="1" applyBorder="1" applyFont="1">
      <alignment horizontal="left" shrinkToFit="0" wrapText="1"/>
    </xf>
    <xf borderId="1" fillId="0" fontId="158" numFmtId="1" xfId="0" applyAlignment="1" applyBorder="1" applyFont="1" applyNumberFormat="1">
      <alignment horizontal="left" shrinkToFit="0" wrapText="1"/>
    </xf>
    <xf borderId="3" fillId="0" fontId="4" numFmtId="17" xfId="0" applyAlignment="1" applyBorder="1" applyFont="1" applyNumberFormat="1">
      <alignment horizontal="left" shrinkToFit="0" wrapText="1"/>
    </xf>
    <xf borderId="16" fillId="0" fontId="2" numFmtId="0" xfId="0" applyAlignment="1" applyBorder="1" applyFont="1">
      <alignment horizontal="center"/>
    </xf>
    <xf borderId="11" fillId="0" fontId="2" numFmtId="0" xfId="0" applyAlignment="1" applyBorder="1" applyFont="1">
      <alignment horizontal="center"/>
    </xf>
    <xf borderId="18" fillId="0" fontId="2" numFmtId="0" xfId="0" applyAlignment="1" applyBorder="1" applyFont="1">
      <alignment horizontal="center"/>
    </xf>
    <xf borderId="27" fillId="0" fontId="2" numFmtId="0" xfId="0" applyAlignment="1" applyBorder="1" applyFont="1">
      <alignment horizontal="center"/>
    </xf>
    <xf borderId="1" fillId="0" fontId="159" numFmtId="2" xfId="0" applyAlignment="1" applyBorder="1" applyFont="1" applyNumberFormat="1">
      <alignment horizontal="left" shrinkToFit="0" wrapText="1"/>
    </xf>
    <xf borderId="16" fillId="0" fontId="160" numFmtId="2" xfId="0" applyAlignment="1" applyBorder="1" applyFont="1" applyNumberFormat="1">
      <alignment horizontal="left" shrinkToFit="0" wrapText="1"/>
    </xf>
    <xf borderId="16" fillId="0" fontId="161" numFmtId="2" xfId="0" applyAlignment="1" applyBorder="1" applyFont="1" applyNumberFormat="1">
      <alignment horizontal="left" shrinkToFit="0" wrapText="1"/>
    </xf>
    <xf borderId="18" fillId="0" fontId="162" numFmtId="2" xfId="0" applyAlignment="1" applyBorder="1" applyFont="1" applyNumberFormat="1">
      <alignment horizontal="left" shrinkToFit="0" wrapText="1"/>
    </xf>
    <xf borderId="16" fillId="0" fontId="4" numFmtId="2" xfId="0" applyAlignment="1" applyBorder="1" applyFont="1" applyNumberFormat="1">
      <alignment horizontal="center" shrinkToFit="0" wrapText="1"/>
    </xf>
    <xf borderId="16" fillId="0" fontId="76" numFmtId="0" xfId="0" applyAlignment="1" applyBorder="1" applyFont="1">
      <alignment horizontal="left"/>
    </xf>
    <xf borderId="16" fillId="0" fontId="2" numFmtId="0" xfId="0" applyAlignment="1" applyBorder="1" applyFont="1">
      <alignment horizontal="left"/>
    </xf>
    <xf borderId="17" fillId="0" fontId="4" numFmtId="0" xfId="0" applyAlignment="1" applyBorder="1" applyFont="1">
      <alignment horizontal="left" shrinkToFit="0" wrapText="1"/>
    </xf>
    <xf borderId="16" fillId="0" fontId="163" numFmtId="0" xfId="0" applyAlignment="1" applyBorder="1" applyFont="1">
      <alignment horizontal="left" shrinkToFit="0" wrapText="1"/>
    </xf>
    <xf borderId="1" fillId="0" fontId="76" numFmtId="0" xfId="0" applyAlignment="1" applyBorder="1" applyFont="1">
      <alignment horizontal="left"/>
    </xf>
    <xf borderId="1" fillId="0" fontId="2" numFmtId="0" xfId="0" applyAlignment="1" applyBorder="1" applyFont="1">
      <alignment horizontal="left"/>
    </xf>
    <xf borderId="1" fillId="0" fontId="2" numFmtId="0" xfId="0" applyAlignment="1" applyBorder="1" applyFont="1">
      <alignment horizontal="left" shrinkToFit="0" wrapText="1"/>
    </xf>
    <xf borderId="18" fillId="0" fontId="4" numFmtId="0" xfId="0" applyAlignment="1" applyBorder="1" applyFont="1">
      <alignment horizontal="left" shrinkToFit="0" wrapText="1"/>
    </xf>
    <xf borderId="0" fillId="0" fontId="164" numFmtId="0" xfId="0" applyAlignment="1" applyFont="1">
      <alignment horizontal="left"/>
    </xf>
    <xf borderId="18" fillId="0" fontId="165" numFmtId="0" xfId="0" applyAlignment="1" applyBorder="1" applyFont="1">
      <alignment horizontal="left" shrinkToFit="0" wrapText="1"/>
    </xf>
    <xf borderId="27" fillId="0" fontId="4" numFmtId="0" xfId="0" applyAlignment="1" applyBorder="1" applyFont="1">
      <alignment horizontal="left" shrinkToFit="0" wrapText="1"/>
    </xf>
    <xf borderId="0" fillId="0" fontId="9" numFmtId="2" xfId="0" applyAlignment="1" applyFont="1" applyNumberFormat="1">
      <alignment horizontal="center" shrinkToFit="0" vertical="top" wrapText="1"/>
    </xf>
    <xf borderId="1" fillId="0" fontId="3" numFmtId="0" xfId="0" applyAlignment="1" applyBorder="1" applyFont="1">
      <alignment horizontal="center" vertical="top"/>
    </xf>
    <xf borderId="0" fillId="0" fontId="9" numFmtId="170" xfId="0" applyFont="1" applyNumberFormat="1"/>
    <xf borderId="1" fillId="0" fontId="1" numFmtId="0" xfId="0" applyAlignment="1" applyBorder="1" applyFont="1">
      <alignment shrinkToFit="0" wrapText="1"/>
    </xf>
    <xf borderId="1" fillId="0" fontId="3" numFmtId="2" xfId="0" applyAlignment="1" applyBorder="1" applyFont="1" applyNumberFormat="1">
      <alignment horizontal="center" shrinkToFit="0" vertical="top" wrapText="1"/>
    </xf>
    <xf borderId="27" fillId="0" fontId="3" numFmtId="2" xfId="0" applyAlignment="1" applyBorder="1" applyFont="1" applyNumberFormat="1">
      <alignment horizontal="center" shrinkToFit="0" vertical="top" wrapText="1"/>
    </xf>
    <xf borderId="1" fillId="0" fontId="4" numFmtId="0" xfId="0" applyAlignment="1" applyBorder="1" applyFont="1">
      <alignment vertical="center"/>
    </xf>
    <xf borderId="1" fillId="0" fontId="4" numFmtId="0" xfId="0" applyAlignment="1" applyBorder="1" applyFont="1">
      <alignment horizontal="left" vertical="center"/>
    </xf>
    <xf borderId="1" fillId="0" fontId="4" numFmtId="0" xfId="0" applyAlignment="1" applyBorder="1" applyFont="1">
      <alignment horizontal="center" vertical="center"/>
    </xf>
    <xf borderId="1" fillId="0" fontId="4" numFmtId="1" xfId="0" applyAlignment="1" applyBorder="1" applyFont="1" applyNumberFormat="1">
      <alignment horizontal="center" vertical="center"/>
    </xf>
    <xf borderId="18" fillId="0" fontId="4" numFmtId="1" xfId="0" applyAlignment="1" applyBorder="1" applyFont="1" applyNumberFormat="1">
      <alignment horizontal="center" vertical="center"/>
    </xf>
    <xf borderId="1" fillId="0" fontId="4" numFmtId="4" xfId="0" applyAlignment="1" applyBorder="1" applyFont="1" applyNumberFormat="1">
      <alignment horizontal="center" vertical="center"/>
    </xf>
    <xf borderId="1" fillId="0" fontId="9" numFmtId="0" xfId="0" applyAlignment="1" applyBorder="1" applyFont="1">
      <alignment horizontal="center" shrinkToFit="0" wrapText="1"/>
    </xf>
    <xf borderId="1" fillId="0" fontId="9" numFmtId="0" xfId="0" applyBorder="1" applyFont="1"/>
    <xf borderId="1" fillId="0" fontId="5" numFmtId="0" xfId="0" applyBorder="1" applyFont="1"/>
    <xf borderId="10" fillId="9" fontId="3" numFmtId="0" xfId="0" applyAlignment="1" applyBorder="1" applyFont="1">
      <alignment horizontal="center" shrinkToFit="0" vertical="center" wrapText="1"/>
    </xf>
    <xf borderId="11" fillId="0" fontId="4" numFmtId="2" xfId="0" applyAlignment="1" applyBorder="1" applyFont="1" applyNumberFormat="1">
      <alignment horizontal="left" shrinkToFit="0" vertical="top" wrapText="1"/>
    </xf>
    <xf borderId="5" fillId="0" fontId="4" numFmtId="49" xfId="0" applyAlignment="1" applyBorder="1" applyFont="1" applyNumberFormat="1">
      <alignment horizontal="left" shrinkToFit="0" vertical="top" wrapText="1"/>
    </xf>
    <xf borderId="4" fillId="0" fontId="4" numFmtId="3" xfId="0" applyAlignment="1" applyBorder="1" applyFont="1" applyNumberFormat="1">
      <alignment horizontal="left" shrinkToFit="0" vertical="top" wrapText="1"/>
    </xf>
    <xf borderId="4" fillId="0" fontId="4" numFmtId="0" xfId="0" applyAlignment="1" applyBorder="1" applyFont="1">
      <alignment horizontal="center" vertical="top"/>
    </xf>
    <xf borderId="5" fillId="0" fontId="4" numFmtId="3" xfId="0" applyAlignment="1" applyBorder="1" applyFont="1" applyNumberFormat="1">
      <alignment horizontal="left" shrinkToFit="0" vertical="top" wrapText="1"/>
    </xf>
    <xf borderId="20" fillId="0" fontId="4" numFmtId="2" xfId="0" applyAlignment="1" applyBorder="1" applyFont="1" applyNumberFormat="1">
      <alignment horizontal="left" shrinkToFit="0" vertical="top" wrapText="1"/>
    </xf>
    <xf borderId="20" fillId="0" fontId="4" numFmtId="0" xfId="0" applyAlignment="1" applyBorder="1" applyFont="1">
      <alignment horizontal="center" vertical="top"/>
    </xf>
    <xf borderId="20" fillId="0" fontId="4" numFmtId="0" xfId="0" applyAlignment="1" applyBorder="1" applyFont="1">
      <alignment horizontal="left" shrinkToFit="0" vertical="top" wrapText="1"/>
    </xf>
    <xf borderId="20" fillId="0" fontId="4" numFmtId="49" xfId="0" applyAlignment="1" applyBorder="1" applyFont="1" applyNumberFormat="1">
      <alignment horizontal="left" shrinkToFit="0" vertical="top" wrapText="1"/>
    </xf>
    <xf borderId="29" fillId="0" fontId="4" numFmtId="1" xfId="0" applyAlignment="1" applyBorder="1" applyFont="1" applyNumberFormat="1">
      <alignment horizontal="center" vertical="top"/>
    </xf>
    <xf borderId="3" fillId="0" fontId="4" numFmtId="0" xfId="0" applyAlignment="1" applyBorder="1" applyFont="1">
      <alignment horizontal="right" shrinkToFit="0" vertical="top" wrapText="1"/>
    </xf>
    <xf borderId="9" fillId="6" fontId="3" numFmtId="2" xfId="0" applyAlignment="1" applyBorder="1" applyFont="1" applyNumberFormat="1">
      <alignment horizontal="center" shrinkToFit="0" vertical="top" wrapText="1"/>
    </xf>
    <xf borderId="1" fillId="0" fontId="2" numFmtId="0" xfId="0" applyAlignment="1" applyBorder="1" applyFont="1">
      <alignment shrinkToFit="0" wrapText="1"/>
    </xf>
    <xf borderId="3" fillId="0" fontId="9" numFmtId="2" xfId="0" applyAlignment="1" applyBorder="1" applyFont="1" applyNumberFormat="1">
      <alignment horizontal="center" shrinkToFit="0" vertical="top" wrapText="1"/>
    </xf>
    <xf borderId="3" fillId="7" fontId="3" numFmtId="0" xfId="0" applyAlignment="1" applyBorder="1" applyFont="1">
      <alignment horizontal="left" shrinkToFit="0" vertical="top" wrapText="1"/>
    </xf>
    <xf borderId="19" fillId="0" fontId="9" numFmtId="0" xfId="0" applyAlignment="1" applyBorder="1" applyFont="1">
      <alignment horizontal="center" shrinkToFit="0" wrapText="1"/>
    </xf>
    <xf borderId="19" fillId="0" fontId="7" numFmtId="0" xfId="0" applyAlignment="1" applyBorder="1" applyFont="1">
      <alignment horizontal="center" shrinkToFit="0" wrapText="1"/>
    </xf>
    <xf borderId="3" fillId="7" fontId="9" numFmtId="0" xfId="0" applyAlignment="1" applyBorder="1" applyFont="1">
      <alignment horizontal="left" shrinkToFit="0" vertical="top" wrapText="1"/>
    </xf>
    <xf borderId="1" fillId="0" fontId="4" numFmtId="1" xfId="0" applyAlignment="1" applyBorder="1" applyFont="1" applyNumberFormat="1">
      <alignment horizontal="left" vertical="top"/>
    </xf>
    <xf borderId="3" fillId="0" fontId="4" numFmtId="2" xfId="0" applyAlignment="1" applyBorder="1" applyFont="1" applyNumberFormat="1">
      <alignment horizontal="left" vertical="top"/>
    </xf>
    <xf borderId="1" fillId="0" fontId="4" numFmtId="4" xfId="0" applyAlignment="1" applyBorder="1" applyFont="1" applyNumberFormat="1">
      <alignment horizontal="left" vertical="top"/>
    </xf>
    <xf borderId="1" fillId="0" fontId="4" numFmtId="1" xfId="0" applyAlignment="1" applyBorder="1" applyFont="1" applyNumberFormat="1">
      <alignment horizontal="left" vertical="center"/>
    </xf>
    <xf borderId="3" fillId="0" fontId="4" numFmtId="2" xfId="0" applyAlignment="1" applyBorder="1" applyFont="1" applyNumberFormat="1">
      <alignment horizontal="left" vertical="center"/>
    </xf>
    <xf borderId="0" fillId="0" fontId="2" numFmtId="0" xfId="0" applyAlignment="1" applyFont="1">
      <alignment horizontal="left" vertical="center"/>
    </xf>
    <xf borderId="1" fillId="6" fontId="4" numFmtId="0" xfId="0" applyAlignment="1" applyBorder="1" applyFont="1">
      <alignment horizontal="left" vertical="top"/>
    </xf>
    <xf borderId="1" fillId="6" fontId="4" numFmtId="0" xfId="0" applyAlignment="1" applyBorder="1" applyFont="1">
      <alignment horizontal="left" vertical="center"/>
    </xf>
    <xf borderId="1" fillId="8" fontId="5" numFmtId="0" xfId="0" applyAlignment="1" applyBorder="1" applyFont="1">
      <alignment horizontal="center" shrinkToFit="0" vertical="top" wrapText="1"/>
    </xf>
    <xf borderId="1" fillId="0" fontId="4" numFmtId="0" xfId="0" applyAlignment="1" applyBorder="1" applyFont="1">
      <alignment horizontal="center" shrinkToFit="0" vertical="center" wrapText="1"/>
    </xf>
    <xf borderId="1" fillId="0" fontId="4" numFmtId="0" xfId="0" applyAlignment="1" applyBorder="1" applyFont="1">
      <alignment horizontal="left" shrinkToFit="0" vertical="center" wrapText="1"/>
    </xf>
    <xf borderId="1" fillId="0" fontId="4" numFmtId="1" xfId="0" applyAlignment="1" applyBorder="1" applyFont="1" applyNumberFormat="1">
      <alignment horizontal="center" shrinkToFit="0" vertical="center" wrapText="1"/>
    </xf>
    <xf borderId="3" fillId="0" fontId="4" numFmtId="2" xfId="0" applyAlignment="1" applyBorder="1" applyFont="1" applyNumberFormat="1">
      <alignment horizontal="center" shrinkToFit="0" vertical="center" wrapText="1"/>
    </xf>
    <xf borderId="3" fillId="7" fontId="1" numFmtId="0" xfId="0" applyAlignment="1" applyBorder="1" applyFont="1">
      <alignment horizontal="left" shrinkToFit="0" vertical="center" wrapText="1"/>
    </xf>
    <xf borderId="3" fillId="7" fontId="9" numFmtId="0" xfId="0" applyAlignment="1" applyBorder="1" applyFont="1">
      <alignment horizontal="left" shrinkToFit="0" vertical="center" wrapText="1"/>
    </xf>
    <xf borderId="1" fillId="8" fontId="9" numFmtId="0" xfId="0" applyAlignment="1" applyBorder="1" applyFont="1">
      <alignment horizontal="center" shrinkToFit="0" vertical="center" wrapText="1"/>
    </xf>
    <xf borderId="0" fillId="0" fontId="4" numFmtId="49" xfId="0" applyAlignment="1" applyFont="1" applyNumberFormat="1">
      <alignment horizontal="center" vertical="top"/>
    </xf>
    <xf borderId="15" fillId="0" fontId="4" numFmtId="2" xfId="0" applyAlignment="1" applyBorder="1" applyFont="1" applyNumberFormat="1">
      <alignment horizontal="center" shrinkToFit="0" vertical="top" wrapText="1"/>
    </xf>
    <xf borderId="1" fillId="8" fontId="4" numFmtId="1" xfId="0" applyAlignment="1" applyBorder="1" applyFont="1" applyNumberFormat="1">
      <alignment horizontal="center" shrinkToFit="0" vertical="top" wrapText="1"/>
    </xf>
    <xf borderId="9" fillId="8" fontId="4" numFmtId="2" xfId="0" applyAlignment="1" applyBorder="1" applyFont="1" applyNumberFormat="1">
      <alignment horizontal="center" shrinkToFit="0" vertical="top" wrapText="1"/>
    </xf>
    <xf borderId="1" fillId="8" fontId="4" numFmtId="0" xfId="0" applyAlignment="1" applyBorder="1" applyFont="1">
      <alignment shrinkToFit="0" vertical="top" wrapText="1"/>
    </xf>
    <xf borderId="1" fillId="8" fontId="4" numFmtId="0" xfId="0" applyAlignment="1" applyBorder="1" applyFont="1">
      <alignment horizontal="left" shrinkToFit="0" vertical="top" wrapText="1"/>
    </xf>
    <xf borderId="2" fillId="8" fontId="4" numFmtId="1" xfId="0" applyAlignment="1" applyBorder="1" applyFont="1" applyNumberFormat="1">
      <alignment horizontal="center" shrinkToFit="0" vertical="top" wrapText="1"/>
    </xf>
    <xf borderId="1" fillId="0" fontId="4" numFmtId="49" xfId="0" applyAlignment="1" applyBorder="1" applyFont="1" applyNumberFormat="1">
      <alignment horizontal="center" vertical="top"/>
    </xf>
    <xf borderId="11" fillId="0" fontId="4" numFmtId="1" xfId="0" applyAlignment="1" applyBorder="1" applyFont="1" applyNumberFormat="1">
      <alignment horizontal="center" shrinkToFit="0" vertical="top" wrapText="1"/>
    </xf>
    <xf borderId="4" fillId="0" fontId="4" numFmtId="1" xfId="0" applyAlignment="1" applyBorder="1" applyFont="1" applyNumberFormat="1">
      <alignment horizontal="center" vertical="top"/>
    </xf>
    <xf borderId="5" fillId="0" fontId="4" numFmtId="1" xfId="0" applyAlignment="1" applyBorder="1" applyFont="1" applyNumberFormat="1">
      <alignment horizontal="center" vertical="top"/>
    </xf>
    <xf borderId="3" fillId="0" fontId="4" numFmtId="1" xfId="0" applyAlignment="1" applyBorder="1" applyFont="1" applyNumberFormat="1">
      <alignment horizontal="center" shrinkToFit="0" vertical="center" wrapText="1"/>
    </xf>
    <xf borderId="1" fillId="0" fontId="4" numFmtId="166" xfId="0" applyAlignment="1" applyBorder="1" applyFont="1" applyNumberFormat="1">
      <alignment horizontal="center" shrinkToFit="0" vertical="top" wrapText="1"/>
    </xf>
    <xf borderId="16" fillId="0" fontId="4" numFmtId="0" xfId="0" applyAlignment="1" applyBorder="1" applyFont="1">
      <alignment horizontal="left" shrinkToFit="0" vertical="center" wrapText="1"/>
    </xf>
    <xf borderId="16" fillId="0" fontId="4" numFmtId="0" xfId="0" applyAlignment="1" applyBorder="1" applyFont="1">
      <alignment horizontal="center" shrinkToFit="0" vertical="center" wrapText="1"/>
    </xf>
    <xf borderId="16" fillId="0" fontId="4" numFmtId="1" xfId="0" applyAlignment="1" applyBorder="1" applyFont="1" applyNumberFormat="1">
      <alignment horizontal="center" shrinkToFit="0" vertical="center" wrapText="1"/>
    </xf>
    <xf borderId="11" fillId="0" fontId="4" numFmtId="2" xfId="0" applyAlignment="1" applyBorder="1" applyFont="1" applyNumberFormat="1">
      <alignment horizontal="center" shrinkToFit="0" vertical="center" wrapText="1"/>
    </xf>
    <xf borderId="1" fillId="0" fontId="2" numFmtId="0" xfId="0" applyAlignment="1" applyBorder="1" applyFont="1">
      <alignment horizontal="center" vertical="center"/>
    </xf>
    <xf borderId="1" fillId="8" fontId="4" numFmtId="1" xfId="0" applyAlignment="1" applyBorder="1" applyFont="1" applyNumberFormat="1">
      <alignment horizontal="center" shrinkToFit="0" vertical="center" wrapText="1"/>
    </xf>
    <xf borderId="5" fillId="0" fontId="4" numFmtId="0" xfId="0" applyAlignment="1" applyBorder="1" applyFont="1">
      <alignment horizontal="center" shrinkToFit="0" vertical="center" wrapText="1"/>
    </xf>
    <xf borderId="3" fillId="0" fontId="4" numFmtId="0" xfId="0" applyAlignment="1" applyBorder="1" applyFont="1">
      <alignment horizontal="center" shrinkToFit="0" vertical="center" wrapText="1"/>
    </xf>
    <xf borderId="17" fillId="0" fontId="4" numFmtId="0" xfId="0" applyAlignment="1" applyBorder="1" applyFont="1">
      <alignment horizontal="center" shrinkToFit="0" vertical="center" wrapText="1"/>
    </xf>
    <xf borderId="1" fillId="6" fontId="4" numFmtId="0" xfId="0" applyAlignment="1" applyBorder="1" applyFont="1">
      <alignment horizontal="left" shrinkToFit="0" vertical="center" wrapText="1"/>
    </xf>
    <xf borderId="1" fillId="6" fontId="4" numFmtId="0" xfId="0" applyAlignment="1" applyBorder="1" applyFont="1">
      <alignment horizontal="center" shrinkToFit="0" vertical="center" wrapText="1"/>
    </xf>
    <xf borderId="9" fillId="8" fontId="4" numFmtId="2" xfId="0" applyAlignment="1" applyBorder="1" applyFont="1" applyNumberFormat="1">
      <alignment horizontal="center" shrinkToFit="0" vertical="center" wrapText="1"/>
    </xf>
    <xf borderId="15" fillId="0" fontId="4" numFmtId="2" xfId="0" applyAlignment="1" applyBorder="1" applyFont="1" applyNumberFormat="1">
      <alignment horizontal="center" shrinkToFit="0" vertical="center" wrapText="1"/>
    </xf>
    <xf borderId="0" fillId="0" fontId="4" numFmtId="0" xfId="0" applyAlignment="1" applyFont="1">
      <alignment horizontal="left" shrinkToFit="0" vertical="center" wrapText="1"/>
    </xf>
    <xf borderId="0" fillId="0" fontId="4" numFmtId="0" xfId="0" applyAlignment="1" applyFont="1">
      <alignment horizontal="center" shrinkToFit="0" vertical="center" wrapText="1"/>
    </xf>
    <xf borderId="0" fillId="0" fontId="4" numFmtId="1" xfId="0" applyAlignment="1" applyFont="1" applyNumberFormat="1">
      <alignment horizontal="center" shrinkToFit="0" vertical="center" wrapText="1"/>
    </xf>
    <xf borderId="0" fillId="0" fontId="4" numFmtId="1" xfId="0" applyAlignment="1" applyFont="1" applyNumberFormat="1">
      <alignment horizontal="center" shrinkToFit="0" vertical="top" wrapText="1"/>
    </xf>
    <xf borderId="0" fillId="0" fontId="4" numFmtId="2" xfId="0" applyAlignment="1" applyFont="1" applyNumberFormat="1">
      <alignment horizontal="center" shrinkToFit="0" vertical="center" wrapText="1"/>
    </xf>
    <xf quotePrefix="1" borderId="1" fillId="0" fontId="4" numFmtId="1" xfId="0" applyAlignment="1" applyBorder="1" applyFont="1" applyNumberFormat="1">
      <alignment horizontal="center" shrinkToFit="0" vertical="top" wrapText="1"/>
    </xf>
    <xf quotePrefix="1" borderId="1" fillId="0" fontId="4" numFmtId="0" xfId="0" applyAlignment="1" applyBorder="1" applyFont="1">
      <alignment horizontal="center" shrinkToFit="0" vertical="top" wrapText="1"/>
    </xf>
    <xf borderId="18" fillId="0" fontId="4" numFmtId="0" xfId="0" applyAlignment="1" applyBorder="1" applyFont="1">
      <alignment horizontal="left" shrinkToFit="0" vertical="center" wrapText="1"/>
    </xf>
    <xf borderId="20" fillId="0" fontId="4" numFmtId="0" xfId="0" applyAlignment="1" applyBorder="1" applyFont="1">
      <alignment horizontal="center" shrinkToFit="0" vertical="center" wrapText="1"/>
    </xf>
    <xf borderId="20" fillId="0" fontId="4" numFmtId="0" xfId="0" applyAlignment="1" applyBorder="1" applyFont="1">
      <alignment shrinkToFit="0" vertical="top" wrapText="1"/>
    </xf>
    <xf borderId="20" fillId="0" fontId="4" numFmtId="1" xfId="0" applyAlignment="1" applyBorder="1" applyFont="1" applyNumberFormat="1">
      <alignment horizontal="center" shrinkToFit="0" vertical="center" wrapText="1"/>
    </xf>
    <xf quotePrefix="1" borderId="20" fillId="0" fontId="4" numFmtId="0" xfId="0" applyAlignment="1" applyBorder="1" applyFont="1">
      <alignment horizontal="center" shrinkToFit="0" vertical="top" wrapText="1"/>
    </xf>
    <xf borderId="27" fillId="0" fontId="4" numFmtId="2" xfId="0" applyAlignment="1" applyBorder="1" applyFont="1" applyNumberFormat="1">
      <alignment horizontal="center" shrinkToFit="0" vertical="center" wrapText="1"/>
    </xf>
    <xf borderId="1" fillId="0" fontId="4" numFmtId="0" xfId="0" applyAlignment="1" applyBorder="1" applyFont="1">
      <alignment shrinkToFit="0" wrapText="1"/>
    </xf>
    <xf borderId="0" fillId="0" fontId="166" numFmtId="14" xfId="0" applyFont="1" applyNumberFormat="1"/>
    <xf borderId="1" fillId="0" fontId="4" numFmtId="0" xfId="0" applyBorder="1" applyFont="1"/>
    <xf borderId="3" fillId="0" fontId="4" numFmtId="0" xfId="0" applyAlignment="1" applyBorder="1" applyFont="1">
      <alignment horizontal="center" vertical="center"/>
    </xf>
    <xf borderId="16" fillId="0" fontId="4" numFmtId="0" xfId="0" applyAlignment="1" applyBorder="1" applyFont="1">
      <alignment horizontal="left"/>
    </xf>
    <xf borderId="9" fillId="6" fontId="4" numFmtId="0" xfId="0" applyAlignment="1" applyBorder="1" applyFont="1">
      <alignment horizontal="center" shrinkToFit="0" vertical="center" wrapText="1"/>
    </xf>
    <xf borderId="1" fillId="8" fontId="4" numFmtId="0" xfId="0" applyAlignment="1" applyBorder="1" applyFont="1">
      <alignment horizontal="left" shrinkToFit="0" vertical="center" wrapText="1"/>
    </xf>
    <xf borderId="7" fillId="8" fontId="4" numFmtId="0" xfId="0" applyAlignment="1" applyBorder="1" applyFont="1">
      <alignment horizontal="center" shrinkToFit="0" vertical="center" wrapText="1"/>
    </xf>
    <xf borderId="2" fillId="8" fontId="4" numFmtId="0" xfId="0" applyAlignment="1" applyBorder="1" applyFont="1">
      <alignment horizontal="center" shrinkToFit="0" vertical="center" wrapText="1"/>
    </xf>
    <xf borderId="10" fillId="8" fontId="4" numFmtId="0" xfId="0" applyAlignment="1" applyBorder="1" applyFont="1">
      <alignment horizontal="center" shrinkToFit="0" vertical="center" wrapText="1"/>
    </xf>
    <xf borderId="1" fillId="8" fontId="4" numFmtId="0" xfId="0" applyAlignment="1" applyBorder="1" applyFont="1">
      <alignment horizontal="center" shrinkToFit="0" vertical="center" wrapText="1"/>
    </xf>
    <xf borderId="9" fillId="8" fontId="4" numFmtId="1" xfId="0" applyAlignment="1" applyBorder="1" applyFont="1" applyNumberFormat="1">
      <alignment horizontal="center" shrinkToFit="0" vertical="center" wrapText="1"/>
    </xf>
    <xf borderId="5" fillId="0" fontId="4" numFmtId="1" xfId="0" applyAlignment="1" applyBorder="1" applyFont="1" applyNumberFormat="1">
      <alignment horizontal="center" shrinkToFit="0" vertical="center" wrapText="1"/>
    </xf>
    <xf borderId="4" fillId="0" fontId="4" numFmtId="1" xfId="0" applyAlignment="1" applyBorder="1" applyFont="1" applyNumberFormat="1">
      <alignment horizontal="center" shrinkToFit="0" vertical="center" wrapText="1"/>
    </xf>
    <xf borderId="3" fillId="7" fontId="9" numFmtId="0" xfId="0" applyAlignment="1" applyBorder="1" applyFont="1">
      <alignment horizontal="center" shrinkToFit="0" wrapText="1"/>
    </xf>
    <xf borderId="4" fillId="0" fontId="4" numFmtId="2" xfId="0" applyAlignment="1" applyBorder="1" applyFont="1" applyNumberFormat="1">
      <alignment horizontal="center" shrinkToFit="0" vertical="top" wrapText="1"/>
    </xf>
    <xf borderId="18" fillId="0" fontId="4" numFmtId="1" xfId="0" applyAlignment="1" applyBorder="1" applyFont="1" applyNumberFormat="1">
      <alignment horizontal="center" shrinkToFit="0" vertical="top" wrapText="1"/>
    </xf>
    <xf borderId="20" fillId="0" fontId="4" numFmtId="1" xfId="0" applyAlignment="1" applyBorder="1" applyFont="1" applyNumberFormat="1">
      <alignment horizontal="center" shrinkToFit="0" vertical="top" wrapText="1"/>
    </xf>
    <xf borderId="29" fillId="0" fontId="4" numFmtId="2" xfId="0" applyAlignment="1" applyBorder="1" applyFont="1" applyNumberFormat="1">
      <alignment horizontal="center" shrinkToFit="0" vertical="top" wrapText="1"/>
    </xf>
    <xf borderId="4" fillId="0" fontId="4" numFmtId="2" xfId="0" applyAlignment="1" applyBorder="1" applyFont="1" applyNumberFormat="1">
      <alignment horizontal="center" shrinkToFit="0" vertical="center" wrapText="1"/>
    </xf>
    <xf borderId="29" fillId="0" fontId="4" numFmtId="2" xfId="0" applyAlignment="1" applyBorder="1" applyFont="1" applyNumberFormat="1">
      <alignment horizontal="center" shrinkToFit="0" vertical="center" wrapText="1"/>
    </xf>
    <xf borderId="1" fillId="0" fontId="4" numFmtId="1" xfId="0" applyAlignment="1" applyBorder="1" applyFont="1" applyNumberFormat="1">
      <alignment horizontal="center" shrinkToFit="0" wrapText="1"/>
    </xf>
    <xf borderId="3" fillId="0" fontId="4" numFmtId="2" xfId="0" applyAlignment="1" applyBorder="1" applyFont="1" applyNumberFormat="1">
      <alignment horizontal="center" shrinkToFit="0" wrapText="1"/>
    </xf>
    <xf borderId="16" fillId="0" fontId="1" numFmtId="0" xfId="0" applyAlignment="1" applyBorder="1" applyFont="1">
      <alignment horizontal="left"/>
    </xf>
    <xf borderId="17" fillId="0" fontId="1" numFmtId="0" xfId="0" applyAlignment="1" applyBorder="1" applyFont="1">
      <alignment horizontal="center"/>
    </xf>
    <xf borderId="17" fillId="0" fontId="1" numFmtId="0" xfId="0" applyAlignment="1" applyBorder="1" applyFont="1">
      <alignment horizontal="left" shrinkToFit="0" wrapText="1"/>
    </xf>
    <xf borderId="17" fillId="0" fontId="1" numFmtId="1" xfId="0" applyAlignment="1" applyBorder="1" applyFont="1" applyNumberFormat="1">
      <alignment horizontal="center"/>
    </xf>
    <xf borderId="28" fillId="0" fontId="1" numFmtId="2" xfId="0" applyAlignment="1" applyBorder="1" applyFont="1" applyNumberFormat="1">
      <alignment horizontal="center"/>
    </xf>
    <xf borderId="0" fillId="0" fontId="167" numFmtId="0" xfId="0" applyFont="1"/>
    <xf borderId="1" fillId="0" fontId="1" numFmtId="0" xfId="0" applyAlignment="1" applyBorder="1" applyFont="1">
      <alignment horizontal="center" shrinkToFit="0" wrapText="1"/>
    </xf>
    <xf borderId="3" fillId="0" fontId="4" numFmtId="1" xfId="0" applyAlignment="1" applyBorder="1" applyFont="1" applyNumberFormat="1">
      <alignment horizontal="center" shrinkToFit="0" wrapText="1"/>
    </xf>
    <xf borderId="3" fillId="0" fontId="4" numFmtId="0" xfId="0" applyAlignment="1" applyBorder="1" applyFont="1">
      <alignment shrinkToFit="0" wrapText="1"/>
    </xf>
    <xf borderId="5" fillId="0" fontId="4" numFmtId="1" xfId="0" applyAlignment="1" applyBorder="1" applyFont="1" applyNumberFormat="1">
      <alignment horizontal="center" shrinkToFit="0" wrapText="1"/>
    </xf>
    <xf borderId="0" fillId="0" fontId="168" numFmtId="0" xfId="0" applyAlignment="1" applyFont="1">
      <alignment horizontal="center" shrinkToFit="0" wrapText="1"/>
    </xf>
    <xf borderId="26" fillId="6" fontId="4" numFmtId="0" xfId="0" applyAlignment="1" applyBorder="1" applyFont="1">
      <alignment shrinkToFit="0" wrapText="1"/>
    </xf>
    <xf borderId="3" fillId="7" fontId="1" numFmtId="0" xfId="0" applyAlignment="1" applyBorder="1" applyFont="1">
      <alignment horizontal="left" vertical="top"/>
    </xf>
    <xf borderId="10" fillId="9" fontId="9" numFmtId="165" xfId="0" applyAlignment="1" applyBorder="1" applyFont="1" applyNumberFormat="1">
      <alignment horizontal="center" shrinkToFit="0" vertical="center" wrapText="1"/>
    </xf>
    <xf borderId="16" fillId="0" fontId="1" numFmtId="0" xfId="0" applyAlignment="1" applyBorder="1" applyFont="1">
      <alignment shrinkToFit="0" vertical="top" wrapText="1"/>
    </xf>
    <xf borderId="16" fillId="0" fontId="169" numFmtId="0" xfId="0" applyAlignment="1" applyBorder="1" applyFont="1">
      <alignment horizontal="center" shrinkToFit="0" vertical="top" wrapText="1"/>
    </xf>
    <xf borderId="11" fillId="0" fontId="1" numFmtId="165" xfId="0" applyAlignment="1" applyBorder="1" applyFont="1" applyNumberFormat="1">
      <alignment horizontal="center" shrinkToFit="0" vertical="top" wrapText="1"/>
    </xf>
    <xf borderId="1" fillId="0" fontId="170" numFmtId="171" xfId="0" applyAlignment="1" applyBorder="1" applyFont="1" applyNumberFormat="1">
      <alignment horizontal="center" shrinkToFit="0" vertical="top" wrapText="1"/>
    </xf>
    <xf borderId="1" fillId="0" fontId="1" numFmtId="3" xfId="0" applyAlignment="1" applyBorder="1" applyFont="1" applyNumberFormat="1">
      <alignment horizontal="center" shrinkToFit="0" vertical="top" wrapText="1"/>
    </xf>
    <xf borderId="1" fillId="0" fontId="1" numFmtId="165" xfId="0" applyAlignment="1" applyBorder="1" applyFont="1" applyNumberFormat="1">
      <alignment horizontal="center" shrinkToFit="0" vertical="top" wrapText="1"/>
    </xf>
    <xf borderId="0" fillId="0" fontId="9" numFmtId="0" xfId="0" applyAlignment="1" applyFont="1">
      <alignment horizontal="center" shrinkToFit="0" vertical="center" wrapText="1"/>
    </xf>
    <xf borderId="0" fillId="0" fontId="9" numFmtId="165" xfId="0" applyAlignment="1" applyFont="1" applyNumberFormat="1">
      <alignment horizontal="center" shrinkToFit="0" vertical="center" wrapText="1"/>
    </xf>
    <xf borderId="25" fillId="7" fontId="7" numFmtId="0" xfId="0" applyAlignment="1" applyBorder="1" applyFont="1">
      <alignment horizontal="center" shrinkToFit="0" vertical="top" wrapText="1"/>
    </xf>
    <xf borderId="3" fillId="7" fontId="7" numFmtId="0" xfId="0" applyAlignment="1" applyBorder="1" applyFont="1">
      <alignment horizontal="center"/>
    </xf>
    <xf borderId="1" fillId="0" fontId="3" numFmtId="1" xfId="0" applyAlignment="1" applyBorder="1" applyFont="1" applyNumberFormat="1">
      <alignment horizontal="center" shrinkToFit="0" wrapText="1"/>
    </xf>
    <xf borderId="4" fillId="0" fontId="4" numFmtId="2" xfId="0" applyAlignment="1" applyBorder="1" applyFont="1" applyNumberFormat="1">
      <alignment horizontal="center" shrinkToFit="0" wrapText="1"/>
    </xf>
    <xf borderId="18" fillId="0" fontId="4" numFmtId="0" xfId="0" applyAlignment="1" applyBorder="1" applyFont="1">
      <alignment shrinkToFit="0" wrapText="1"/>
    </xf>
    <xf borderId="20" fillId="0" fontId="4" numFmtId="1" xfId="0" applyAlignment="1" applyBorder="1" applyFont="1" applyNumberFormat="1">
      <alignment horizontal="center" shrinkToFit="0" wrapText="1"/>
    </xf>
    <xf borderId="29" fillId="0" fontId="4" numFmtId="2" xfId="0" applyAlignment="1" applyBorder="1" applyFont="1" applyNumberFormat="1">
      <alignment horizontal="center" shrinkToFit="0" wrapText="1"/>
    </xf>
    <xf borderId="16" fillId="0" fontId="4" numFmtId="0" xfId="0" applyAlignment="1" applyBorder="1" applyFont="1">
      <alignment shrinkToFit="0" wrapText="1"/>
    </xf>
    <xf borderId="16" fillId="0" fontId="4" numFmtId="1" xfId="0" applyAlignment="1" applyBorder="1" applyFont="1" applyNumberFormat="1">
      <alignment horizontal="center" shrinkToFit="0" wrapText="1"/>
    </xf>
    <xf borderId="11" fillId="0" fontId="4" numFmtId="2" xfId="0" applyAlignment="1" applyBorder="1" applyFont="1" applyNumberFormat="1">
      <alignment horizontal="center" shrinkToFit="0" wrapText="1"/>
    </xf>
    <xf borderId="5" fillId="0" fontId="4" numFmtId="0" xfId="0" applyAlignment="1" applyBorder="1" applyFont="1">
      <alignment shrinkToFit="0" wrapText="1"/>
    </xf>
    <xf borderId="20" fillId="0" fontId="4" numFmtId="0" xfId="0" applyAlignment="1" applyBorder="1" applyFont="1">
      <alignment shrinkToFit="0" wrapText="1"/>
    </xf>
    <xf borderId="21" fillId="0" fontId="4" numFmtId="0" xfId="0" applyAlignment="1" applyBorder="1" applyFont="1">
      <alignment shrinkToFit="0" wrapText="1"/>
    </xf>
    <xf borderId="19" fillId="0" fontId="4" numFmtId="0" xfId="0" applyAlignment="1" applyBorder="1" applyFont="1">
      <alignment shrinkToFit="0" wrapText="1"/>
    </xf>
    <xf borderId="19" fillId="0" fontId="4" numFmtId="1" xfId="0" applyAlignment="1" applyBorder="1" applyFont="1" applyNumberFormat="1">
      <alignment horizontal="center" shrinkToFit="0" wrapText="1"/>
    </xf>
    <xf borderId="0" fillId="0" fontId="4" numFmtId="2" xfId="0" applyAlignment="1" applyFont="1" applyNumberFormat="1">
      <alignment horizontal="center" shrinkToFit="0" wrapText="1"/>
    </xf>
    <xf borderId="18" fillId="0" fontId="4" numFmtId="1" xfId="0" applyAlignment="1" applyBorder="1" applyFont="1" applyNumberFormat="1">
      <alignment horizontal="center" shrinkToFit="0" wrapText="1"/>
    </xf>
    <xf borderId="27" fillId="0" fontId="4" numFmtId="2" xfId="0" applyAlignment="1" applyBorder="1" applyFont="1" applyNumberFormat="1">
      <alignment horizontal="center" shrinkToFit="0" wrapText="1"/>
    </xf>
    <xf borderId="20" fillId="0" fontId="4" numFmtId="0" xfId="0" applyAlignment="1" applyBorder="1" applyFont="1">
      <alignment horizontal="left" shrinkToFit="0" wrapText="1"/>
    </xf>
    <xf borderId="1" fillId="8" fontId="4" numFmtId="0" xfId="0" applyAlignment="1" applyBorder="1" applyFont="1">
      <alignment horizontal="left" shrinkToFit="0" wrapText="1"/>
    </xf>
    <xf borderId="9" fillId="8" fontId="4" numFmtId="0" xfId="0" applyAlignment="1" applyBorder="1" applyFont="1">
      <alignment horizontal="left" shrinkToFit="0" wrapText="1"/>
    </xf>
    <xf borderId="1" fillId="8" fontId="4" numFmtId="1" xfId="0" applyAlignment="1" applyBorder="1" applyFont="1" applyNumberFormat="1">
      <alignment horizontal="center" shrinkToFit="0" wrapText="1"/>
    </xf>
    <xf borderId="9" fillId="8" fontId="4" numFmtId="2" xfId="0" applyAlignment="1" applyBorder="1" applyFont="1" applyNumberFormat="1">
      <alignment horizontal="center" shrinkToFit="0" wrapText="1"/>
    </xf>
  </cellXfs>
  <cellStyles count="1">
    <cellStyle xfId="0" name="Normal" builtinId="0"/>
  </cellStyles>
  <dxfs count="3">
    <dxf>
      <font/>
      <fill>
        <patternFill patternType="solid">
          <fgColor rgb="FFFFC7CE"/>
          <bgColor rgb="FFFFC7CE"/>
        </patternFill>
      </fill>
      <border/>
    </dxf>
    <dxf>
      <font/>
      <fill>
        <patternFill patternType="solid">
          <fgColor rgb="FFFF0000"/>
          <bgColor rgb="FFFF0000"/>
        </patternFill>
      </fill>
      <border/>
    </dxf>
    <dxf>
      <font/>
      <fill>
        <patternFill patternType="solid">
          <fgColor rgb="FFB7E1CD"/>
          <bgColor rgb="FFB7E1CD"/>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40"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doi.org/10.56043/reveco-2023-0025" TargetMode="External"/><Relationship Id="rId2" Type="http://schemas.openxmlformats.org/officeDocument/2006/relationships/hyperlink" Target="https://economics.expertjournals.com/23597704-1103/" TargetMode="External"/><Relationship Id="rId3" Type="http://schemas.openxmlformats.org/officeDocument/2006/relationships/hyperlink" Target="https://business.expertjournals.com/23446781-1121/" TargetMode="External"/><Relationship Id="rId4" Type="http://schemas.openxmlformats.org/officeDocument/2006/relationships/hyperlink" Target="https://eee-conference.com/wp-content/uploads/2023/12/Thematic_Proceedings_EEE2023.pdf" TargetMode="External"/><Relationship Id="rId9" Type="http://schemas.openxmlformats.org/officeDocument/2006/relationships/hyperlink" Target="https://doi.org/10.56043/reveco-2023-0012" TargetMode="External"/><Relationship Id="rId5" Type="http://schemas.openxmlformats.org/officeDocument/2006/relationships/hyperlink" Target="https://business.expertjournals.com/23446781-1116/" TargetMode="External"/><Relationship Id="rId6" Type="http://schemas.openxmlformats.org/officeDocument/2006/relationships/hyperlink" Target="https://marketing.expertjournals.com/23446773-1113/" TargetMode="External"/><Relationship Id="rId7" Type="http://schemas.openxmlformats.org/officeDocument/2006/relationships/hyperlink" Target="https://doi.org/10.56043/reveco-2023-0012" TargetMode="External"/><Relationship Id="rId8" Type="http://schemas.openxmlformats.org/officeDocument/2006/relationships/hyperlink" Target="https://doi.org/10.2478/jles-2023-0019" TargetMode="External"/><Relationship Id="rId11" Type="http://schemas.openxmlformats.org/officeDocument/2006/relationships/hyperlink" Target="https://www.ceeol.com/search/journal-detail?id=695" TargetMode="External"/><Relationship Id="rId10" Type="http://schemas.openxmlformats.org/officeDocument/2006/relationships/hyperlink" Target="https://www.ceeol.com/search/journal-detail?id=695" TargetMode="External"/><Relationship Id="rId13" Type="http://schemas.openxmlformats.org/officeDocument/2006/relationships/drawing" Target="../drawings/drawing10.xml"/><Relationship Id="rId12" Type="http://schemas.openxmlformats.org/officeDocument/2006/relationships/hyperlink" Target="https://doi.org/10.54989/msd-2023-0019"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90" Type="http://schemas.openxmlformats.org/officeDocument/2006/relationships/hyperlink" Target="https://www.journaldfrc.ir/article_179527_en.html?lang=en" TargetMode="External"/><Relationship Id="rId194" Type="http://schemas.openxmlformats.org/officeDocument/2006/relationships/hyperlink" Target="https://pdfs.semanticscholar.org/30ff/f500f259e83e23996c858dc31b1ded37e959.pdf" TargetMode="External"/><Relationship Id="rId193" Type="http://schemas.openxmlformats.org/officeDocument/2006/relationships/hyperlink" Target="https://brill.com/view/journals/ifam/27/1/article-p56_4.xml" TargetMode="External"/><Relationship Id="rId192" Type="http://schemas.openxmlformats.org/officeDocument/2006/relationships/hyperlink" Target="https://nardus.mpn.gov.rs/handle/123456789/22009" TargetMode="External"/><Relationship Id="rId191" Type="http://schemas.openxmlformats.org/officeDocument/2006/relationships/hyperlink" Target="https://journals.ekb.eg/article_304477_9e6dd076870c7d62f4bd68a889525f08.pdf" TargetMode="External"/><Relationship Id="rId187" Type="http://schemas.openxmlformats.org/officeDocument/2006/relationships/hyperlink" Target="https://cyberleninka.ru/article/n/chelovecheskiy-kapital-v-it-industrii-ekonomicheskaya-bezopasnost-i-tehnologicheskiy-suverenitet" TargetMode="External"/><Relationship Id="rId186" Type="http://schemas.openxmlformats.org/officeDocument/2006/relationships/hyperlink" Target="https://www.researchgate.net/publication/377716392_The_Role_of_cognitive-consciousness_in_Enhancing_Strategic_Ambidexterity_An_Exploratory_Study_For_The_Sample_Opinions_Of_Academic_Leaders_in_Kirkuk_University" TargetMode="External"/><Relationship Id="rId185" Type="http://schemas.openxmlformats.org/officeDocument/2006/relationships/hyperlink" Target="https://www.researchgate.net/publication/377702978_dwr_alqyadt_alwayt_fy_tzyz_albrat_alastratyjyt_drast_asttlayt_lara_ynt_mn_alqyadat_alakadymyt_fy_jamt_krkwk" TargetMode="External"/><Relationship Id="rId184" Type="http://schemas.openxmlformats.org/officeDocument/2006/relationships/hyperlink" Target="https://www.researchgate.net/publication/373926178_The_Role_Of_Strategic_Partnerships_In_Enhancing_Organizational_Ambidexterity_And_Its_Reflection_In_Core_Competence_A_Survey_Study_At_The_University_Of_Mosul_dwr_alshrakat_alastratyjyt_fy_tzyz_albrat_a" TargetMode="External"/><Relationship Id="rId189" Type="http://schemas.openxmlformats.org/officeDocument/2006/relationships/hyperlink" Target="https://www.qjimdo.ir/&amp;url=http:/www.qjimdo.ir/article_170035.html?lang=en" TargetMode="External"/><Relationship Id="rId188" Type="http://schemas.openxmlformats.org/officeDocument/2006/relationships/hyperlink" Target="http://digital-library.ulbsibiu.ro/jspui/bitstream/123456789/3495/1/2023-Timbalari%20Carolina.pdf" TargetMode="External"/><Relationship Id="rId183" Type="http://schemas.openxmlformats.org/officeDocument/2006/relationships/hyperlink" Target="https://www.ceeol.com/search/article-detail?id=1168120" TargetMode="External"/><Relationship Id="rId182" Type="http://schemas.openxmlformats.org/officeDocument/2006/relationships/hyperlink" Target="https://heinonline.org/hol-cgi-bin/get_pdf.cgi?handle=hein.journals/rescito25&amp;section=11" TargetMode="External"/><Relationship Id="rId181" Type="http://schemas.openxmlformats.org/officeDocument/2006/relationships/hyperlink" Target="https://heinonline.org/hol-cgi-bin/get_pdf.cgi?handle=hein.journals/rescito25&amp;section=10" TargetMode="External"/><Relationship Id="rId180" Type="http://schemas.openxmlformats.org/officeDocument/2006/relationships/hyperlink" Target="https://www.researchgate.net/publication/375551307_Research_on_Capital_Structure_and_Investment_Value_of_Supermarket_Industry" TargetMode="External"/><Relationship Id="rId176" Type="http://schemas.openxmlformats.org/officeDocument/2006/relationships/hyperlink" Target="http://etheses.uin-malang.ac.id/id/eprint/49339" TargetMode="External"/><Relationship Id="rId297" Type="http://schemas.openxmlformats.org/officeDocument/2006/relationships/hyperlink" Target="https://scholar.google.com/scholar?cluster=14948797145195960376&amp;hl=ro&amp;as_sdt=2005&amp;as_ylo=2023&amp;as_yhi=2023" TargetMode="External"/><Relationship Id="rId175" Type="http://schemas.openxmlformats.org/officeDocument/2006/relationships/hyperlink" Target="https://journal.sijss.com/index.php/home/article/view/40" TargetMode="External"/><Relationship Id="rId296" Type="http://schemas.openxmlformats.org/officeDocument/2006/relationships/hyperlink" Target="https://scholar.google.com/scholar?cluster=15591874266735879691&amp;hl=ro&amp;as_sdt=2005&amp;as_ylo=2023&amp;as_yhi=2023" TargetMode="External"/><Relationship Id="rId174" Type="http://schemas.openxmlformats.org/officeDocument/2006/relationships/hyperlink" Target="https://journal.politeknik-pratama.ac.id/index.php/IMK/article/view/222" TargetMode="External"/><Relationship Id="rId295" Type="http://schemas.openxmlformats.org/officeDocument/2006/relationships/hyperlink" Target="https://www.iasj.net/iasj/download/4bdefefc029362dc" TargetMode="External"/><Relationship Id="rId173" Type="http://schemas.openxmlformats.org/officeDocument/2006/relationships/hyperlink" Target="https://advancesinresearch.id/index.php/AMFR/article/view/117" TargetMode="External"/><Relationship Id="rId294" Type="http://schemas.openxmlformats.org/officeDocument/2006/relationships/hyperlink" Target="https://scholar.google.com/scholar?cluster=18121611801620961373&amp;hl=ro&amp;as_sdt=2005&amp;as_ylo=2023&amp;as_yhi=2023" TargetMode="External"/><Relationship Id="rId179" Type="http://schemas.openxmlformats.org/officeDocument/2006/relationships/hyperlink" Target="https://www.scripown.com/docs/EBOOK_20230426_021821.pdf" TargetMode="External"/><Relationship Id="rId178" Type="http://schemas.openxmlformats.org/officeDocument/2006/relationships/hyperlink" Target="https://revis.openscience.si/IzpisGradiva.php?id=9840" TargetMode="External"/><Relationship Id="rId299" Type="http://schemas.openxmlformats.org/officeDocument/2006/relationships/hyperlink" Target="https://scholar.google.com/scholar?cluster=11895788495792031017&amp;hl=ro&amp;as_sdt=2005&amp;as_ylo=2023&amp;as_yhi=2023" TargetMode="External"/><Relationship Id="rId177" Type="http://schemas.openxmlformats.org/officeDocument/2006/relationships/hyperlink" Target="https://drpress.org/ojs/index.php/HBEM/article/view/12359" TargetMode="External"/><Relationship Id="rId298" Type="http://schemas.openxmlformats.org/officeDocument/2006/relationships/hyperlink" Target="https://scholar.google.com/scholar?cluster=14948797145195960376&amp;hl=ro&amp;as_sdt=2005&amp;as_ylo=2023&amp;as_yhi=2023" TargetMode="External"/><Relationship Id="rId198" Type="http://schemas.openxmlformats.org/officeDocument/2006/relationships/hyperlink" Target="http://www.ijberj.org/article/10.11648/j.ijber.20231206.13" TargetMode="External"/><Relationship Id="rId197" Type="http://schemas.openxmlformats.org/officeDocument/2006/relationships/hyperlink" Target="http://digital-library.ulbsibiu.ro/jspui/bitstream/123456789/3495/1/2023-Timbalari%20Carolina.pdf" TargetMode="External"/><Relationship Id="rId196" Type="http://schemas.openxmlformats.org/officeDocument/2006/relationships/hyperlink" Target="https://www.researchgate.net/publication/369173902_Socio-economic_nature_of_transport_system_and_stages_of_formation_of_modern_transport_system_in_the_republic_of_Azerbaijan" TargetMode="External"/><Relationship Id="rId195" Type="http://schemas.openxmlformats.org/officeDocument/2006/relationships/hyperlink" Target="https://dergipark.org.tr/en/pub/mana/article/1343883" TargetMode="External"/><Relationship Id="rId199" Type="http://schemas.openxmlformats.org/officeDocument/2006/relationships/hyperlink" Target="http://digital-library.ulbsibiu.ro/jspui/bitstream/123456789/3495/1/2023-Timbalari%20Carolina.pdf" TargetMode="External"/><Relationship Id="rId150" Type="http://schemas.openxmlformats.org/officeDocument/2006/relationships/hyperlink" Target="https://www.researchgate.net/publication/371487511_A_conceptual_Six-Dimensional_Strategic_Analysis_Tool_for_Digital_Sustainable_Competitive_Strategy" TargetMode="External"/><Relationship Id="rId271" Type="http://schemas.openxmlformats.org/officeDocument/2006/relationships/hyperlink" Target="https://www.igi-global.com/article/the-relationship-between-social-crm-adoption-and-competitive-advantage/317333" TargetMode="External"/><Relationship Id="rId392" Type="http://schemas.openxmlformats.org/officeDocument/2006/relationships/hyperlink" Target="https://epub.uni-regensburg.de/53802/" TargetMode="External"/><Relationship Id="rId270" Type="http://schemas.openxmlformats.org/officeDocument/2006/relationships/hyperlink" Target="https://doi.org/10.3727/109830422X16600594683409" TargetMode="External"/><Relationship Id="rId391" Type="http://schemas.openxmlformats.org/officeDocument/2006/relationships/hyperlink" Target="https://nardus.mpn.gov.rs/bitstream/handle/123456789/21994/bitstream_157843.pdf?sequence=1&amp;isAllowed=y" TargetMode="External"/><Relationship Id="rId390" Type="http://schemas.openxmlformats.org/officeDocument/2006/relationships/hyperlink" Target="https://publicaciones.americana.edu.co/index.php/adgnosis/article/view/593" TargetMode="External"/><Relationship Id="rId1" Type="http://schemas.openxmlformats.org/officeDocument/2006/relationships/hyperlink" Target="https://papers.ssrn.com/sol3/papers.cfm?abstract_id=4553934" TargetMode="External"/><Relationship Id="rId2" Type="http://schemas.openxmlformats.org/officeDocument/2006/relationships/hyperlink" Target="https://www.proceedings.lumenpublishing.com/ojs/index.php/lumenproceedings/article/view/849" TargetMode="External"/><Relationship Id="rId3" Type="http://schemas.openxmlformats.org/officeDocument/2006/relationships/hyperlink" Target="https://ibimapublishing.com/articles/JESR/2023/400854/400854.pdf" TargetMode="External"/><Relationship Id="rId149" Type="http://schemas.openxmlformats.org/officeDocument/2006/relationships/hyperlink" Target="http://economice.ulbsibiu.ro/revista.economica/archive/75110chirvase&amp;zamfir.pdf" TargetMode="External"/><Relationship Id="rId4" Type="http://schemas.openxmlformats.org/officeDocument/2006/relationships/hyperlink" Target="https://in-academy.uz/index.php/ejar/article/view/17977" TargetMode="External"/><Relationship Id="rId148" Type="http://schemas.openxmlformats.org/officeDocument/2006/relationships/hyperlink" Target="https://ejurnal.undana.ac.id/index.php/JEM/article/view/9929" TargetMode="External"/><Relationship Id="rId269" Type="http://schemas.openxmlformats.org/officeDocument/2006/relationships/hyperlink" Target="https://scidar.kg.ac.rs/handle/123456789/18704" TargetMode="External"/><Relationship Id="rId9" Type="http://schemas.openxmlformats.org/officeDocument/2006/relationships/hyperlink" Target="https://www.proquest.com/openview/ec4879f7bf3887132c17d49aef4aea96/1?cbl=18750&amp;diss=y&amp;pq-origsite=gscholar" TargetMode="External"/><Relationship Id="rId143" Type="http://schemas.openxmlformats.org/officeDocument/2006/relationships/hyperlink" Target="https://search.ebscohost.com/login.aspx?direct=true&amp;profile=ehost&amp;scope=site&amp;authtype=crawler&amp;jrnl=09753311&amp;AN=173067096&amp;h=Z0oz7TO38iUblguO90Na3DaIe7mt5iz5JP%2FN8Jjsug2qXk60hVuOnWi6gnViI0NsoobdYjQRyuvgRLGm99hkgg%3D%3D&amp;crl=c" TargetMode="External"/><Relationship Id="rId264" Type="http://schemas.openxmlformats.org/officeDocument/2006/relationships/hyperlink" Target="https://hrcak.srce.hr/305476" TargetMode="External"/><Relationship Id="rId385" Type="http://schemas.openxmlformats.org/officeDocument/2006/relationships/hyperlink" Target="https://repository.uinjkt.ac.id/dspace/bitstream/123456789/77339/1/Disclosure%20of%20BMTI%20One%20Size%20Does%20Not%20Fit%20All.pdf" TargetMode="External"/><Relationship Id="rId142" Type="http://schemas.openxmlformats.org/officeDocument/2006/relationships/hyperlink" Target="http://digital-library.ulbsibiu.ro/jspui/bitstream/123456789/3495/1/2023-Timbalari%20Carolina.pdf" TargetMode="External"/><Relationship Id="rId263" Type="http://schemas.openxmlformats.org/officeDocument/2006/relationships/hyperlink" Target="https://epub.uni-regensburg.de/53802/" TargetMode="External"/><Relationship Id="rId384" Type="http://schemas.openxmlformats.org/officeDocument/2006/relationships/hyperlink" Target="https://revistas.unal.edu.co/index.php/dyna/article/view/108626/89540" TargetMode="External"/><Relationship Id="rId141" Type="http://schemas.openxmlformats.org/officeDocument/2006/relationships/hyperlink" Target="http://economice.ulbsibiu.ro/revista.economica/archive/75207fraticiu&amp;mihaescu.pdf" TargetMode="External"/><Relationship Id="rId262" Type="http://schemas.openxmlformats.org/officeDocument/2006/relationships/hyperlink" Target="http://dir.muni.ac.ug/handle/20.500.12260/488" TargetMode="External"/><Relationship Id="rId383" Type="http://schemas.openxmlformats.org/officeDocument/2006/relationships/hyperlink" Target="http://download.garuda.kemdikbud.go.id/article.php?article=3389205&amp;val=29727&amp;title=Effects%20of%20Social%20Capital%20Financial%20Access%20Innovation%20Socioeconomic%20Status%20and%20Market%20Competition%20on%20the%20Growth%20of%20Small%20and%20Medium%20Enterprises%20In%20West%20Java%20Province" TargetMode="External"/><Relationship Id="rId140" Type="http://schemas.openxmlformats.org/officeDocument/2006/relationships/hyperlink" Target="https://dialnet.unirioja.es/servlet/articulo?codigo=8994353" TargetMode="External"/><Relationship Id="rId261" Type="http://schemas.openxmlformats.org/officeDocument/2006/relationships/hyperlink" Target="https://scindeks.ceon.rs/article.aspx?artid=2217-401X2301071I&amp;lang=en" TargetMode="External"/><Relationship Id="rId382" Type="http://schemas.openxmlformats.org/officeDocument/2006/relationships/hyperlink" Target="https://d1wqtxts1xzle7.cloudfront.net/102020434/47-libre.pdf?1683629143=&amp;response-content-disposition=inline%3B+filename%3DEffects_of_Capital_Usage_of_Accounting_I.pdf&amp;Expires=1712004901&amp;Signature=Gjq1lCerOVPulY9liX2QYX4sBJbKkiTrFFOS~20joBdH7TlaTtG1cDdXHcFIvDtQcT9AexeaexJsMBUC7v8NoL2KwDdZCxg-leUkHnzZXvkZDUPKrUtkWDAmkI7jNnPvpA6VJPN5up2z4vabj6MQZRu7YK7TBI4lvYFa48LZok9h6lx5avYaJm9DMG4CzANSGCBA9ESIahvT59~qJTR7Y6nHBQl-ityt-w69LzWlCQBxg0sQhoAlrNBj4djlmlxNYQJDoWfbVxBg5ZkYf3eBHRZp1se-~JcHfn8lTx1t697-UIUQ3G-07MAN9yJAZhZBD7TXjbo5KNT1K46qkRyXiQ__&amp;Key-Pair-Id=APKAJLOHF5GGSLRBV4ZA" TargetMode="External"/><Relationship Id="rId5" Type="http://schemas.openxmlformats.org/officeDocument/2006/relationships/hyperlink" Target="https://commons.erau.edu/edt/722/" TargetMode="External"/><Relationship Id="rId147" Type="http://schemas.openxmlformats.org/officeDocument/2006/relationships/hyperlink" Target="https://www.athensjournals.gr/tourism/2023-04TOU.pdf" TargetMode="External"/><Relationship Id="rId268" Type="http://schemas.openxmlformats.org/officeDocument/2006/relationships/hyperlink" Target="https://doi.org/10.1177/09721509231175552" TargetMode="External"/><Relationship Id="rId389" Type="http://schemas.openxmlformats.org/officeDocument/2006/relationships/hyperlink" Target="https://polgan.ac.id/owner/index.php/owner/article/view/1335" TargetMode="External"/><Relationship Id="rId6" Type="http://schemas.openxmlformats.org/officeDocument/2006/relationships/hyperlink" Target="https://www.proceedings.lumenpublishing.com/ojs/index.php/lumenproceedings/article/view/849" TargetMode="External"/><Relationship Id="rId146" Type="http://schemas.openxmlformats.org/officeDocument/2006/relationships/hyperlink" Target="https://www.researchgate.net/publication/374636637_The_status_of_the_transformational_process_towards_sustainability_and_digital_innovations_of_Turkish_SMEsTurk_KOBI'lerinin_surdurulebilirlige_ve_dijital_inovasyonlara_yonelik_donusum_surecinin_durumu" TargetMode="External"/><Relationship Id="rId267" Type="http://schemas.openxmlformats.org/officeDocument/2006/relationships/hyperlink" Target="https://namibian-studies.com/index.php/JNS/article/view/523" TargetMode="External"/><Relationship Id="rId388" Type="http://schemas.openxmlformats.org/officeDocument/2006/relationships/hyperlink" Target="https://sj.eastasouth-institute.com/index.php/sak/article/view/101" TargetMode="External"/><Relationship Id="rId7" Type="http://schemas.openxmlformats.org/officeDocument/2006/relationships/hyperlink" Target="https://www.jmaak.ir/article_21555.html?lang=en" TargetMode="External"/><Relationship Id="rId145" Type="http://schemas.openxmlformats.org/officeDocument/2006/relationships/hyperlink" Target="https://dergipark.org.tr/en/pub/ulikidince/issue/80641/1133377" TargetMode="External"/><Relationship Id="rId266" Type="http://schemas.openxmlformats.org/officeDocument/2006/relationships/hyperlink" Target="https://ieeexplore.ieee.org/abstract/document/10380911?casa_token=Zzc6ajz9PzEAAAAA:JbVhv_htvFohVV1WbCdhhyIz4CmLxtuFntbp3IhsbmOB_1yOt7iLb1sH05M3lLGkRVEgQ1vKHw" TargetMode="External"/><Relationship Id="rId387" Type="http://schemas.openxmlformats.org/officeDocument/2006/relationships/hyperlink" Target="https://oapub.org/soc/index.php/EJEFR/article/view/1567" TargetMode="External"/><Relationship Id="rId8" Type="http://schemas.openxmlformats.org/officeDocument/2006/relationships/hyperlink" Target="https://www.researchsquare.com/article/rs-2723141/v1" TargetMode="External"/><Relationship Id="rId144" Type="http://schemas.openxmlformats.org/officeDocument/2006/relationships/hyperlink" Target="https://revues.imist.ma/index.php/AJMET/article/view/44921" TargetMode="External"/><Relationship Id="rId265" Type="http://schemas.openxmlformats.org/officeDocument/2006/relationships/hyperlink" Target="https://openurl.ebsco.com/EPDB%3Agcd%3A13%3A27750413/detailv2?sid=ebsco%3Aplink%3Ascholar&amp;id=ebsco%3Agcd%3A164074272&amp;crl=c" TargetMode="External"/><Relationship Id="rId386" Type="http://schemas.openxmlformats.org/officeDocument/2006/relationships/hyperlink" Target="https://garuda.kemdikbud.go.id/documents/detail/3246812" TargetMode="External"/><Relationship Id="rId260" Type="http://schemas.openxmlformats.org/officeDocument/2006/relationships/hyperlink" Target="https://link.springer.com/article/10.1007/s43546-022-00409-w" TargetMode="External"/><Relationship Id="rId381" Type="http://schemas.openxmlformats.org/officeDocument/2006/relationships/hyperlink" Target="https://oda.uni-obuda.hu/bitstream/handle/20.500.14044/25322/MEB_2023_Risilia.pdf?sequence=1" TargetMode="External"/><Relationship Id="rId380" Type="http://schemas.openxmlformats.org/officeDocument/2006/relationships/hyperlink" Target="https://www.ceeol.com/search/article-detail?id=1172313" TargetMode="External"/><Relationship Id="rId139" Type="http://schemas.openxmlformats.org/officeDocument/2006/relationships/hyperlink" Target="https://www.researchgate.net/publication/374263829_Otomotiv_Sektorunde_Yesil_Donusum_ve_Dongusel_Ekonomi_Uygulamalari" TargetMode="External"/><Relationship Id="rId138" Type="http://schemas.openxmlformats.org/officeDocument/2006/relationships/hyperlink" Target="https://www.zbw.eu/econis-archiv/bitstream/11159/632039/1/1876990317_0.pdf" TargetMode="External"/><Relationship Id="rId259" Type="http://schemas.openxmlformats.org/officeDocument/2006/relationships/hyperlink" Target="https://www.ijraset.com/research-paper/to-build-a-conceptual-framework-for-performance-management-of-employees" TargetMode="External"/><Relationship Id="rId137" Type="http://schemas.openxmlformats.org/officeDocument/2006/relationships/hyperlink" Target="http://digital-library.ulbsibiu.ro/jspui/bitstream/123456789/3495/1/2023-Timbalari%20Carolina.pdf" TargetMode="External"/><Relationship Id="rId258" Type="http://schemas.openxmlformats.org/officeDocument/2006/relationships/hyperlink" Target="https://www.jopafl.com/uploads/issue28/AN_INVESTIGATION_OF_STAFF_PERFORMANCE_AND_PRODUCTIVITY_IN_THE_DEPARTMENT_OF_HOME_AFFAIRS_IN_SOUTH_AFRICA.pdf" TargetMode="External"/><Relationship Id="rId379" Type="http://schemas.openxmlformats.org/officeDocument/2006/relationships/hyperlink" Target="https://dergipark.org.tr/en/pub/mdbakis/issue/79816/1259931" TargetMode="External"/><Relationship Id="rId132" Type="http://schemas.openxmlformats.org/officeDocument/2006/relationships/hyperlink" Target="https://www.researchgate.net/profile/" TargetMode="External"/><Relationship Id="rId253" Type="http://schemas.openxmlformats.org/officeDocument/2006/relationships/hyperlink" Target="https://www.e3s-conferences.org/articles/e3sconf/abs/2023/81/contents/contents.html" TargetMode="External"/><Relationship Id="rId374" Type="http://schemas.openxmlformats.org/officeDocument/2006/relationships/hyperlink" Target="https://journals.ekb.eg/article_304626.html" TargetMode="External"/><Relationship Id="rId495" Type="http://schemas.openxmlformats.org/officeDocument/2006/relationships/hyperlink" Target="https://intapi.sciendo.com/pdf/10.2478/vjes-2023-0013" TargetMode="External"/><Relationship Id="rId131" Type="http://schemas.openxmlformats.org/officeDocument/2006/relationships/hyperlink" Target="https://www.researchgate.net/publication/376988971" TargetMode="External"/><Relationship Id="rId252" Type="http://schemas.openxmlformats.org/officeDocument/2006/relationships/hyperlink" Target="http://journal.rescollacomm.com/index.php/ijbesd/article/view/380" TargetMode="External"/><Relationship Id="rId373" Type="http://schemas.openxmlformats.org/officeDocument/2006/relationships/hyperlink" Target="https://eprints2.undip.ac.id/id/eprint/20663/4/6._S___Daftar_Isi___12030118120050.pdf" TargetMode="External"/><Relationship Id="rId494" Type="http://schemas.openxmlformats.org/officeDocument/2006/relationships/hyperlink" Target="https://dergipark.org.tr/en/pub/makuiibf/issue/76445/1219211" TargetMode="External"/><Relationship Id="rId130" Type="http://schemas.openxmlformats.org/officeDocument/2006/relationships/hyperlink" Target="https://www.researchgate.net/publication/377766380_T" TargetMode="External"/><Relationship Id="rId251" Type="http://schemas.openxmlformats.org/officeDocument/2006/relationships/hyperlink" Target="https://www.hanspub.org/journal/PaperInformation.aspx?PaperID=70991&amp;" TargetMode="External"/><Relationship Id="rId372" Type="http://schemas.openxmlformats.org/officeDocument/2006/relationships/hyperlink" Target="https://www.ceeol.com/search/article-detail?id=1211059" TargetMode="External"/><Relationship Id="rId493" Type="http://schemas.openxmlformats.org/officeDocument/2006/relationships/hyperlink" Target="https://etalpykla.vilniustech.lt/handle/123456789/154099" TargetMode="External"/><Relationship Id="rId250" Type="http://schemas.openxmlformats.org/officeDocument/2006/relationships/hyperlink" Target="https://www.igi-global.com/chapter/the-risks-associated-with-itil-information-security-management-in-micro-companies/317952" TargetMode="External"/><Relationship Id="rId371" Type="http://schemas.openxmlformats.org/officeDocument/2006/relationships/hyperlink" Target="https://ojs.transpublika.com/index.php/JHSSB/article/view/790" TargetMode="External"/><Relationship Id="rId492" Type="http://schemas.openxmlformats.org/officeDocument/2006/relationships/hyperlink" Target="https://prosiding.iainponorogo.ac.id/index.php/aicie/article/view/1015" TargetMode="External"/><Relationship Id="rId136" Type="http://schemas.openxmlformats.org/officeDocument/2006/relationships/hyperlink" Target="https://stec.univ-ovidius.ro/html/anale/ENG/wp-content/uploads/2024/02/34.pdf" TargetMode="External"/><Relationship Id="rId257" Type="http://schemas.openxmlformats.org/officeDocument/2006/relationships/hyperlink" Target="https://jpas.ub.ac.id/index.php/jpas/article/view/244" TargetMode="External"/><Relationship Id="rId378" Type="http://schemas.openxmlformats.org/officeDocument/2006/relationships/hyperlink" Target="https://ijefm.co.in/v7i1/Doc/1.pdf" TargetMode="External"/><Relationship Id="rId135" Type="http://schemas.openxmlformats.org/officeDocument/2006/relationships/hyperlink" Target="https://stec.univ-ovidius.ro/html/anale/ENG/wp-content/uploads/2024/02/18.pdf" TargetMode="External"/><Relationship Id="rId256" Type="http://schemas.openxmlformats.org/officeDocument/2006/relationships/hyperlink" Target="https://nahje.com/index.php/main/article/view/1089" TargetMode="External"/><Relationship Id="rId377" Type="http://schemas.openxmlformats.org/officeDocument/2006/relationships/hyperlink" Target="https://hrmars.com/index.php/IJARAFMS/article/view/20227/Audit-Committee-Characteristics-and-Firm-Performance-with-the-Moderating-Role-of-Political-Connections" TargetMode="External"/><Relationship Id="rId134" Type="http://schemas.openxmlformats.org/officeDocument/2006/relationships/hyperlink" Target="https://ibn.idsi.md/sites/default/files/j_nr_file/Full-Vol.-XXIII-Issue-2-2023.pdf" TargetMode="External"/><Relationship Id="rId255" Type="http://schemas.openxmlformats.org/officeDocument/2006/relationships/hyperlink" Target="https://ejbmr.org/index.php/ejbmr/article/view/1855" TargetMode="External"/><Relationship Id="rId376" Type="http://schemas.openxmlformats.org/officeDocument/2006/relationships/hyperlink" Target="https://jurnal.unai.edu/index.php/jtimb/article/view/3289" TargetMode="External"/><Relationship Id="rId133" Type="http://schemas.openxmlformats.org/officeDocument/2006/relationships/hyperlink" Target="https://stec.univ-ovidius.ro/html/anale/ENG/wp-content/uploads/2024/02/23-2.pdf" TargetMode="External"/><Relationship Id="rId254" Type="http://schemas.openxmlformats.org/officeDocument/2006/relationships/hyperlink" Target="https://ijirss.com/index.php/ijirss/article/view/1577" TargetMode="External"/><Relationship Id="rId375" Type="http://schemas.openxmlformats.org/officeDocument/2006/relationships/hyperlink" Target="https://salford-repository.worktribe.com/output/2276488/corporate-governance-emerging-technology-and-banks-performance-in-g7-countriesthree-essays" TargetMode="External"/><Relationship Id="rId496" Type="http://schemas.openxmlformats.org/officeDocument/2006/relationships/drawing" Target="../drawings/drawing13.xml"/><Relationship Id="rId172" Type="http://schemas.openxmlformats.org/officeDocument/2006/relationships/hyperlink" Target="https://dergipark.org.tr/en/pub/igusbd/issue/80317/1119060" TargetMode="External"/><Relationship Id="rId293" Type="http://schemas.openxmlformats.org/officeDocument/2006/relationships/hyperlink" Target="https://scholar.google.com/scholar?cluster=18121611801620961373&amp;hl=ro&amp;as_sdt=2005&amp;as_ylo=2023&amp;as_yhi=2023" TargetMode="External"/><Relationship Id="rId171" Type="http://schemas.openxmlformats.org/officeDocument/2006/relationships/hyperlink" Target="https://jurnal.stiq-amuntai.ac.id/index.php/al-qalam/article/view/2060" TargetMode="External"/><Relationship Id="rId292" Type="http://schemas.openxmlformats.org/officeDocument/2006/relationships/hyperlink" Target="https://ujcontent.uj.ac.za/esploro/outputs/graduate/Internal-challenges-with-Strategy-Implementation-at/9933808907691" TargetMode="External"/><Relationship Id="rId170" Type="http://schemas.openxmlformats.org/officeDocument/2006/relationships/hyperlink" Target="https://sciendo.com/article/10.2478/mdke-2023-0021" TargetMode="External"/><Relationship Id="rId291" Type="http://schemas.openxmlformats.org/officeDocument/2006/relationships/hyperlink" Target="https://scholar.google.com/scholar?cluster=18121611801620961373&amp;hl=ro&amp;as_sdt=2005&amp;as_ylo=2023&amp;as_yhi=2023" TargetMode="External"/><Relationship Id="rId290" Type="http://schemas.openxmlformats.org/officeDocument/2006/relationships/hyperlink" Target="https://scholar.google.com/scholar?cluster=18121611801620961373&amp;hl=ro&amp;as_sdt=2005&amp;as_ylo=2023&amp;as_yhi=2023" TargetMode="External"/><Relationship Id="rId165" Type="http://schemas.openxmlformats.org/officeDocument/2006/relationships/hyperlink" Target="https://www.escueladeformacionastillera.net/competitividad-sostenibilidad-y-sustentabilidad/" TargetMode="External"/><Relationship Id="rId286" Type="http://schemas.openxmlformats.org/officeDocument/2006/relationships/hyperlink" Target="https://digitalcommons.liberty.edu/doctoral" TargetMode="External"/><Relationship Id="rId164" Type="http://schemas.openxmlformats.org/officeDocument/2006/relationships/hyperlink" Target="http://scielo.sld.cu/scielo.php?pid=S2073-60612023000100005&amp;script=sci_arttext&amp;tlng=pt" TargetMode="External"/><Relationship Id="rId285" Type="http://schemas.openxmlformats.org/officeDocument/2006/relationships/hyperlink" Target="https://digitalcommons.liberty.edu/doctoral/4630/" TargetMode="External"/><Relationship Id="rId163" Type="http://schemas.openxmlformats.org/officeDocument/2006/relationships/hyperlink" Target="https://dialnet.unirioja.es/servlet/articulo?codigo=9180492" TargetMode="External"/><Relationship Id="rId284" Type="http://schemas.openxmlformats.org/officeDocument/2006/relationships/hyperlink" Target="https://scholar.google.com/scholar?cluster=18121611801620961373&amp;hl=ro&amp;as_sdt=2005&amp;as_ylo=2023&amp;as_yhi=2023" TargetMode="External"/><Relationship Id="rId162" Type="http://schemas.openxmlformats.org/officeDocument/2006/relationships/hyperlink" Target="https://actanatsci.com/files/24/editor/files/2023-4-1/actanatsci-2023-4-1-27-46.pdf" TargetMode="External"/><Relationship Id="rId283" Type="http://schemas.openxmlformats.org/officeDocument/2006/relationships/hyperlink" Target="https://scholar.google.com/scholar?cluster=18121611801620961373&amp;hl=ro&amp;as_sdt=2005&amp;as_ylo=2023&amp;as_yhi=2023" TargetMode="External"/><Relationship Id="rId169" Type="http://schemas.openxmlformats.org/officeDocument/2006/relationships/hyperlink" Target="https://www.revistasinvestigacion.esic.edu/adresearch/index.php/adresearch/article/view/264" TargetMode="External"/><Relationship Id="rId168" Type="http://schemas.openxmlformats.org/officeDocument/2006/relationships/hyperlink" Target="https://mbajournals.in/index.php/JoMIS/article/view/1223" TargetMode="External"/><Relationship Id="rId289" Type="http://schemas.openxmlformats.org/officeDocument/2006/relationships/hyperlink" Target="https://digitalcommons.liberty.edu/doctoral" TargetMode="External"/><Relationship Id="rId167" Type="http://schemas.openxmlformats.org/officeDocument/2006/relationships/hyperlink" Target="https://journal.uniku.ac.id/index.php/ijsm/article/view/7607" TargetMode="External"/><Relationship Id="rId288" Type="http://schemas.openxmlformats.org/officeDocument/2006/relationships/hyperlink" Target="https://scholar.google.com/scholar?cluster=18121611801620961373&amp;hl=ro&amp;as_sdt=2005&amp;as_ylo=2023&amp;as_yhi=2023" TargetMode="External"/><Relationship Id="rId166" Type="http://schemas.openxmlformats.org/officeDocument/2006/relationships/hyperlink" Target="https://www.researchgate.net/publication/374288167_Social_Media_Marketing_Technology_and_Online_Consumer_Purchase_Interest_Influence_the_Effectiveness_of_Business_Continuity_through_Competitiveness_of_Online-Based_MSME_Businesses_in_South_Sulawesi_Pro" TargetMode="External"/><Relationship Id="rId287" Type="http://schemas.openxmlformats.org/officeDocument/2006/relationships/hyperlink" Target="https://scholar.google.com/scholar?cluster=18121611801620961373&amp;hl=ro&amp;as_sdt=2005&amp;as_ylo=2023&amp;as_yhi=2023" TargetMode="External"/><Relationship Id="rId161" Type="http://schemas.openxmlformats.org/officeDocument/2006/relationships/hyperlink" Target="https://www.scielo.cl/scielo.php?pid=S0718-07642023000600031&amp;script=sci_arttext&amp;tlng=en" TargetMode="External"/><Relationship Id="rId282" Type="http://schemas.openxmlformats.org/officeDocument/2006/relationships/hyperlink" Target="https://periodicos.uninove.br/iptec/indexadores" TargetMode="External"/><Relationship Id="rId160" Type="http://schemas.openxmlformats.org/officeDocument/2006/relationships/hyperlink" Target="https://revistas.unilibre.edu.co/index.php/criteriolibre/article/view/9710" TargetMode="External"/><Relationship Id="rId281" Type="http://schemas.openxmlformats.org/officeDocument/2006/relationships/hyperlink" Target="https://scholar.google.com/scholar?oi=bibs&amp;cluster=4823762770579001932&amp;btnI=1&amp;hl=ro" TargetMode="External"/><Relationship Id="rId280" Type="http://schemas.openxmlformats.org/officeDocument/2006/relationships/hyperlink" Target="https://journalajeba.com/index.php/AJEBA/article/view/1071" TargetMode="External"/><Relationship Id="rId159" Type="http://schemas.openxmlformats.org/officeDocument/2006/relationships/hyperlink" Target="http://itec.ump.ma/index.php/itec/article/view/115" TargetMode="External"/><Relationship Id="rId154" Type="http://schemas.openxmlformats.org/officeDocument/2006/relationships/hyperlink" Target="https://www.researchgate.net/publication/377301044_La_transformation_digitale_des_administrations_publiques_Revue_systematique_de_litterature_et_agenda_de_recherche_The_digital_transformation_of_public_administrations_A_systematic_literature_review_an" TargetMode="External"/><Relationship Id="rId275" Type="http://schemas.openxmlformats.org/officeDocument/2006/relationships/hyperlink" Target="https://www.atlantis-press.com/proceedings/gcbme-22/125991966" TargetMode="External"/><Relationship Id="rId396" Type="http://schemas.openxmlformats.org/officeDocument/2006/relationships/hyperlink" Target="https://jurnalfe.ustjogja.ac.id/index.php/akuntansi/article/view/4060" TargetMode="External"/><Relationship Id="rId153" Type="http://schemas.openxmlformats.org/officeDocument/2006/relationships/hyperlink" Target="https://www.ceeol.com/search/article-detail?id=1193749" TargetMode="External"/><Relationship Id="rId274" Type="http://schemas.openxmlformats.org/officeDocument/2006/relationships/hyperlink" Target="https://dergipark.org.tr/en/pub/eab/issue/76151/1103337" TargetMode="External"/><Relationship Id="rId395" Type="http://schemas.openxmlformats.org/officeDocument/2006/relationships/hyperlink" Target="https://iris.unitn.it/retrieve/fb512780-be6a-438c-b7ae-e6f78e99f293/PhD_Gabriela_Ionescu.pdf" TargetMode="External"/><Relationship Id="rId152" Type="http://schemas.openxmlformats.org/officeDocument/2006/relationships/hyperlink" Target="http://busbed.bingol.edu.tr/tr/pub/issue/80662/1300096" TargetMode="External"/><Relationship Id="rId273" Type="http://schemas.openxmlformats.org/officeDocument/2006/relationships/hyperlink" Target="https://jscm.ut.ac.ir/journal/indexing?lang=en" TargetMode="External"/><Relationship Id="rId394" Type="http://schemas.openxmlformats.org/officeDocument/2006/relationships/hyperlink" Target="https://repositorio.ucv.edu.pe/handle/20.500.12692/120406" TargetMode="External"/><Relationship Id="rId151" Type="http://schemas.openxmlformats.org/officeDocument/2006/relationships/hyperlink" Target="https://www.bertelsmann-stiftung.de/fileadmin/files/user_upload/BSt_1694_Metastudie_Doppelte-Transformation_EW22.pdf" TargetMode="External"/><Relationship Id="rId272" Type="http://schemas.openxmlformats.org/officeDocument/2006/relationships/hyperlink" Target="https://jscm.ut.ac.ir/article_89287.html" TargetMode="External"/><Relationship Id="rId393" Type="http://schemas.openxmlformats.org/officeDocument/2006/relationships/hyperlink" Target="https://renati.sunedu.gob.pe/handle/sunedu/3440034" TargetMode="External"/><Relationship Id="rId158" Type="http://schemas.openxmlformats.org/officeDocument/2006/relationships/hyperlink" Target="https://revistas.upr.edu/index.php/forumempresarial/article/view/21209" TargetMode="External"/><Relationship Id="rId279" Type="http://schemas.openxmlformats.org/officeDocument/2006/relationships/hyperlink" Target="https://hrcak.srce.hr/file/455376" TargetMode="External"/><Relationship Id="rId157" Type="http://schemas.openxmlformats.org/officeDocument/2006/relationships/hyperlink" Target="https://openaccessojs.com/JBReview/article/view/1393" TargetMode="External"/><Relationship Id="rId278" Type="http://schemas.openxmlformats.org/officeDocument/2006/relationships/hyperlink" Target="https://scholar.google.com/scholar?cluster=4882859850082230754&amp;hl=ro&amp;as_sdt=2005&amp;as_ylo=2023&amp;as_yhi=2023" TargetMode="External"/><Relationship Id="rId399" Type="http://schemas.openxmlformats.org/officeDocument/2006/relationships/hyperlink" Target="https://www.researchgate.net/publication/370189157_The_internal_green_marketing_dimensions_employees'_satisfaction_and_employees'_organizational_identification" TargetMode="External"/><Relationship Id="rId156" Type="http://schemas.openxmlformats.org/officeDocument/2006/relationships/hyperlink" Target="http://digital-library.ulbsibiu.ro/jspui/bitstream/123456789/3495/1/2023-Timbalari%20Carolina.pdf" TargetMode="External"/><Relationship Id="rId277" Type="http://schemas.openxmlformats.org/officeDocument/2006/relationships/hyperlink" Target="https://www.ceeol.com/search/article-detail?id=1147229" TargetMode="External"/><Relationship Id="rId398" Type="http://schemas.openxmlformats.org/officeDocument/2006/relationships/hyperlink" Target="https://sciendo.com/article/10.2478/tjeb-2022-0011" TargetMode="External"/><Relationship Id="rId155" Type="http://schemas.openxmlformats.org/officeDocument/2006/relationships/hyperlink" Target="https://journal.ipb.ac.id/index.php/jabm/article/view/41512" TargetMode="External"/><Relationship Id="rId276" Type="http://schemas.openxmlformats.org/officeDocument/2006/relationships/hyperlink" Target="https://www.proquest.com/openview/bb189aa71e66b5f05149b49af3840130/1?pq-origsite=gscholar&amp;cbl=18750&amp;diss=y" TargetMode="External"/><Relationship Id="rId397" Type="http://schemas.openxmlformats.org/officeDocument/2006/relationships/hyperlink" Target="https://hrcak.srce.hr/clanak/440446" TargetMode="External"/><Relationship Id="rId40" Type="http://schemas.openxmlformats.org/officeDocument/2006/relationships/hyperlink" Target="https://sid.ir/paper/1063295/en" TargetMode="External"/><Relationship Id="rId42" Type="http://schemas.openxmlformats.org/officeDocument/2006/relationships/hyperlink" Target="https://jer.or.id/index.php/jer/article/view/586" TargetMode="External"/><Relationship Id="rId41" Type="http://schemas.openxmlformats.org/officeDocument/2006/relationships/hyperlink" Target="https://conferinte.stiu.md/sites/default/files/evenimente/Conference%20ASEM%20September%202023.pdf" TargetMode="External"/><Relationship Id="rId44" Type="http://schemas.openxmlformats.org/officeDocument/2006/relationships/hyperlink" Target="https://www.asjp.cerist.dz/en/downArticle/598/6/2/231990" TargetMode="External"/><Relationship Id="rId43" Type="http://schemas.openxmlformats.org/officeDocument/2006/relationships/hyperlink" Target="https://www.jurnal.staialhidayahbogor.ac.id/index.php/ei/article/view/6096" TargetMode="External"/><Relationship Id="rId46" Type="http://schemas.openxmlformats.org/officeDocument/2006/relationships/hyperlink" Target="https://dialnet.unirioja.es/servlet/articulo?codigo=9124397" TargetMode="External"/><Relationship Id="rId45" Type="http://schemas.openxmlformats.org/officeDocument/2006/relationships/hyperlink" Target="https://www.inderscienceonline.com/doi/abs/10.1504/IJIMA.2023.129660" TargetMode="External"/><Relationship Id="rId48" Type="http://schemas.openxmlformats.org/officeDocument/2006/relationships/hyperlink" Target="https://dergipark.org.tr/en/pub/meusbd/article/1303305" TargetMode="External"/><Relationship Id="rId47" Type="http://schemas.openxmlformats.org/officeDocument/2006/relationships/hyperlink" Target="https://pubs.aip.org/aip/acp/article-abstract/2914/1/030013/2929632/The-need-for-marketing-automation-A-review?redirectedFrom=fulltext" TargetMode="External"/><Relationship Id="rId49" Type="http://schemas.openxmlformats.org/officeDocument/2006/relationships/hyperlink" Target="https://books.google.ro/books?hl=ro&amp;lr=&amp;id=GfLREAAAQBAJ&amp;oi=fnd&amp;pg=PA7&amp;ots=mEod8bohr2&amp;sig=ijI_aTUMplWk3Eg2JQUKWllmWqA&amp;redir_esc=y" TargetMode="External"/><Relationship Id="rId31" Type="http://schemas.openxmlformats.org/officeDocument/2006/relationships/hyperlink" Target="http://busbed.bingol.edu.tr/tr/pub/issue/80662/1300096" TargetMode="External"/><Relationship Id="rId30" Type="http://schemas.openxmlformats.org/officeDocument/2006/relationships/hyperlink" Target="https://ijism.isc.ac/article_701420_9dd1f7306456d7661d77270bebf9dc7d.pdf" TargetMode="External"/><Relationship Id="rId33" Type="http://schemas.openxmlformats.org/officeDocument/2006/relationships/hyperlink" Target="http://journal3.um.ac.id/index.php/fik/article/view/3248" TargetMode="External"/><Relationship Id="rId32" Type="http://schemas.openxmlformats.org/officeDocument/2006/relationships/hyperlink" Target="https://heinonline.org/hol-cgi-bin/get_pdf.cgi?handle=hein.journals/techssj42&amp;section=6" TargetMode="External"/><Relationship Id="rId35" Type="http://schemas.openxmlformats.org/officeDocument/2006/relationships/hyperlink" Target="http://www.clausiuspress.com/assets/default/article/2023/08/18/article_1692358102.pdf" TargetMode="External"/><Relationship Id="rId34" Type="http://schemas.openxmlformats.org/officeDocument/2006/relationships/hyperlink" Target="https://revista.isfin.ro/wp-content/uploads/2023/05/13.-Ilindena-Sotirofski.pdf" TargetMode="External"/><Relationship Id="rId37" Type="http://schemas.openxmlformats.org/officeDocument/2006/relationships/hyperlink" Target="https://ensani.ir/file/download/article/1670655451-10275-2023-1-6.pdf" TargetMode="External"/><Relationship Id="rId36" Type="http://schemas.openxmlformats.org/officeDocument/2006/relationships/hyperlink" Target="https://link.springer.com/article/10.1186/s12889-023-17086-5" TargetMode="External"/><Relationship Id="rId39" Type="http://schemas.openxmlformats.org/officeDocument/2006/relationships/hyperlink" Target="https://www.researchgate.net/publication/367128557_KIZILIRMAK_DELTASI_UZERINDE_BASIN_YAYIN_HAYATIYLA_BIR_KULTUR_DURAGI_BAFRA/references" TargetMode="External"/><Relationship Id="rId38" Type="http://schemas.openxmlformats.org/officeDocument/2006/relationships/hyperlink" Target="https://www.researchgate.net/publication/371951658_Optimization_of_the_Communication_Processes_and_Knowledge_Management_in_Retail_Teams" TargetMode="External"/><Relationship Id="rId20" Type="http://schemas.openxmlformats.org/officeDocument/2006/relationships/hyperlink" Target="https://www.cairn.info/revue-questions-de-management-2023-2-page-89.htm?contenu=citepar" TargetMode="External"/><Relationship Id="rId22" Type="http://schemas.openxmlformats.org/officeDocument/2006/relationships/hyperlink" Target="https://www.proquest.com/docview/2841559655?pq-origsite=gscholar&amp;fromopenview=true&amp;sourcetype=Scholarly%20Journals" TargetMode="External"/><Relationship Id="rId21" Type="http://schemas.openxmlformats.org/officeDocument/2006/relationships/hyperlink" Target="https://www.futurity-econlaw.com/index.php/FEL/article/view/109/88" TargetMode="External"/><Relationship Id="rId24" Type="http://schemas.openxmlformats.org/officeDocument/2006/relationships/hyperlink" Target="https://dergipark.org.tr/en/download/article-file/2686214" TargetMode="External"/><Relationship Id="rId23" Type="http://schemas.openxmlformats.org/officeDocument/2006/relationships/hyperlink" Target="https://portalcris.vdu.lt/server/api/core/bitstreams/de028386-6889-40dd-80a8-52d3aae7da02/content" TargetMode="External"/><Relationship Id="rId409" Type="http://schemas.openxmlformats.org/officeDocument/2006/relationships/hyperlink" Target="http://irgu.unigoa.ac.in/drs/bitstream/handle/unigoa/7287/bhambra_r_k_a_s_2023.pdf?sequence=1" TargetMode="External"/><Relationship Id="rId404" Type="http://schemas.openxmlformats.org/officeDocument/2006/relationships/hyperlink" Target="https://cjmss.journals.ekb.eg/article_323694.html" TargetMode="External"/><Relationship Id="rId403" Type="http://schemas.openxmlformats.org/officeDocument/2006/relationships/hyperlink" Target="http://journalenrichment.com/index.php/jr/article/view/49" TargetMode="External"/><Relationship Id="rId402" Type="http://schemas.openxmlformats.org/officeDocument/2006/relationships/hyperlink" Target="https://www.researchgate.net/profile/Hemaloshinee-Vasudevan/publication/374756457_A_FIN_iCARE_Proceeding_2023_COVERED/links/652e5e0e7d0cf66a67346d52/A-FIN-iCARE-Proceeding-2023-COVERED.pdf" TargetMode="External"/><Relationship Id="rId401" Type="http://schemas.openxmlformats.org/officeDocument/2006/relationships/hyperlink" Target="https://www.fundace.org.br/revistaracef/index.php/racef/article/view/1015" TargetMode="External"/><Relationship Id="rId408" Type="http://schemas.openxmlformats.org/officeDocument/2006/relationships/hyperlink" Target="https://tjaes.org/index.php/tjaes/article/view/640" TargetMode="External"/><Relationship Id="rId407" Type="http://schemas.openxmlformats.org/officeDocument/2006/relationships/hyperlink" Target="https://www.smf.co.uk/wp-content/uploads/2023/04/Managing-it-better-April-2023.pdf" TargetMode="External"/><Relationship Id="rId406" Type="http://schemas.openxmlformats.org/officeDocument/2006/relationships/hyperlink" Target="https://journals.co.za/journal/busman" TargetMode="External"/><Relationship Id="rId405" Type="http://schemas.openxmlformats.org/officeDocument/2006/relationships/hyperlink" Target="https://www.scielo.org.za/scielo.php?pid=S1684-19992023000100019&amp;script=sci_arttext" TargetMode="External"/><Relationship Id="rId26" Type="http://schemas.openxmlformats.org/officeDocument/2006/relationships/hyperlink" Target="https://dergipark.org.tr/en/pub/intermedia/issue/82022/1360553" TargetMode="External"/><Relationship Id="rId25" Type="http://schemas.openxmlformats.org/officeDocument/2006/relationships/hyperlink" Target="https://www.proquest.com/docview/2917141743?pq-origsite=gscholar&amp;fromopenview=true&amp;sourcetype=Dissertations%20&amp;%20Theses" TargetMode="External"/><Relationship Id="rId28" Type="http://schemas.openxmlformats.org/officeDocument/2006/relationships/hyperlink" Target="https://acikerisim.gelisim.edu.tr/xmlui/bitstream/handle/11363/4635/791655.pdf?sequence=1&amp;isAllowed=y" TargetMode="External"/><Relationship Id="rId27" Type="http://schemas.openxmlformats.org/officeDocument/2006/relationships/hyperlink" Target="https://ejournal3.undip.ac.id/index.php/djom/article/view/41818" TargetMode="External"/><Relationship Id="rId400" Type="http://schemas.openxmlformats.org/officeDocument/2006/relationships/hyperlink" Target="https://dialnet.unirioja.es/descarga/libro/947918.pdf" TargetMode="External"/><Relationship Id="rId29" Type="http://schemas.openxmlformats.org/officeDocument/2006/relationships/hyperlink" Target="http://ejurnal.seminar-id.com/index.php/josh/article/view/3793" TargetMode="External"/><Relationship Id="rId11" Type="http://schemas.openxmlformats.org/officeDocument/2006/relationships/hyperlink" Target="https://repositorio.uroosevelt.edu.pe/bitstream/handle/20.500.14140/1914/TESIS%20%20AGUILAR%20-%20NOYA%20.pdf?sequence=1&amp;isAllowed=y" TargetMode="External"/><Relationship Id="rId10" Type="http://schemas.openxmlformats.org/officeDocument/2006/relationships/hyperlink" Target="https://d-nb.info/1318629039/34" TargetMode="External"/><Relationship Id="rId13" Type="http://schemas.openxmlformats.org/officeDocument/2006/relationships/hyperlink" Target="https://dspace.uii.ac.id/handle/123456789/42326" TargetMode="External"/><Relationship Id="rId12" Type="http://schemas.openxmlformats.org/officeDocument/2006/relationships/hyperlink" Target="https://ejist.ro/files/pdf/533.pdf" TargetMode="External"/><Relationship Id="rId15" Type="http://schemas.openxmlformats.org/officeDocument/2006/relationships/hyperlink" Target="http://acikerisim.karabuk.edu.tr:8080/xmlui/bitstream/handle/123456789/2894/10561929.pdf?sequence=1" TargetMode="External"/><Relationship Id="rId14" Type="http://schemas.openxmlformats.org/officeDocument/2006/relationships/hyperlink" Target="https://www.proquest.com/docview/2738608720/fulltextPDF/133FBFBA4F2B4DABPQ/1?accountid=8083&amp;sourcetype=Scholarly%20Journals" TargetMode="External"/><Relationship Id="rId17" Type="http://schemas.openxmlformats.org/officeDocument/2006/relationships/hyperlink" Target="https://dergipark.org.tr/en/pub/itobiad/article/879819" TargetMode="External"/><Relationship Id="rId16" Type="http://schemas.openxmlformats.org/officeDocument/2006/relationships/hyperlink" Target="https://dergipark.org.tr/en/pub/baybem/article/1049018" TargetMode="External"/><Relationship Id="rId19" Type="http://schemas.openxmlformats.org/officeDocument/2006/relationships/hyperlink" Target="https://www.sobibder.org/index.php/sobibder/article/view/264" TargetMode="External"/><Relationship Id="rId18" Type="http://schemas.openxmlformats.org/officeDocument/2006/relationships/hyperlink" Target="https://dergipark.org.tr/en/pub/toplumsalbilimler/issue/69372/1075390" TargetMode="External"/><Relationship Id="rId84" Type="http://schemas.openxmlformats.org/officeDocument/2006/relationships/hyperlink" Target="https://www.researchgate.net/profile/Gheorghe-Savoiu/publication/370511099_SOME_NEGATIVE_MAJOR_ASPECTS_RELATED_TO_ALREADY_VISIBLE_INADVERTENCES_OR_GAPS_LAGS_IN_THE_FUTURE_RURAL_DEVELOPMENT_OF_TOURISM_IN_ROMANIA_CATEVA_ASPECTE_NEGATIVE_MAJORE_ASOCIATE_UNOR_INADVERTENTE_SAU_DE/links/6453c42997449a0e1a77c9f1/SOME-NEGATIVE-MAJOR-ASPECTS-RELATED-TO-ALREADY-VISIBLE-INADVERTENCES-OR-GAPS-LAGS-IN-THE-FUTURE-RURAL-DEVELOPMENT-OF-TOURISM-IN-ROMANIA-CATEVA-ASPECTE-NEGATIVE-MAJORE-ASOCIATE-UNOR-INADVERTENTE-SAU.pdf" TargetMode="External"/><Relationship Id="rId83" Type="http://schemas.openxmlformats.org/officeDocument/2006/relationships/hyperlink" Target="https://scholar.google.com/scholar?cluster=11767195173111866888&amp;hl=ro&amp;as_sdt=2005&amp;as_ylo=2023&amp;as_yhi=2023" TargetMode="External"/><Relationship Id="rId86" Type="http://schemas.openxmlformats.org/officeDocument/2006/relationships/hyperlink" Target="https://openurl.ebsco.com/EPDB%3Agcd%3A6%3A7208390/detailv2?sid=ebsco%3Aplink%3Ascholar&amp;id=ebsco%3Agcd%3A175271325&amp;crl=c" TargetMode="External"/><Relationship Id="rId85" Type="http://schemas.openxmlformats.org/officeDocument/2006/relationships/hyperlink" Target="https://scholar.google.com/scholar?cluster=16433596252071771434&amp;hl=ro&amp;as_sdt=2005&amp;as_ylo=2023&amp;as_yhi=2023" TargetMode="External"/><Relationship Id="rId88" Type="http://schemas.openxmlformats.org/officeDocument/2006/relationships/hyperlink" Target="https://d1wqtxts1xzle7.cloudfront.net/108432561/1257963-libre.pdf?1701854013=&amp;response-content-disposition=inline%3B+filename%3DYerel_Ve_Bolgesel_Ekonomi_k_Kalkinma_Per.pdf&amp;Expires=1716922002&amp;Signature=F6KWDLuWt-Otgd556TuMrYxq5cHS1PojYFFksym6w1KL7U7xBE46LTZfZhQW4fpneewVeTaySGdLqF8fRW7GtJmblbdminy1-GQElRqi4LkWyKM4FnWe5lpDHWXAVMR5pKSGRAV-JrE~NLtWftjLvjH1qz1n1LYA5I-6LavifOMB~jy9qO23rh~uD8-qwUD3Q-GNwUXpyrWO0A-B0Un-Jp~PnKdOONflRvwltNcy~hcIPFOWFn4aO5XJPFDdslNOJZiq8KIRBYEed1WWj0V9oU4x~ZJhs8aHxVBBC8D0DU9HYIr-pY9vDUaQH4jPaq-7~9AYJVR236e80n5jhFU68w__&amp;Key-Pair-Id=APKAJLOHF5GGSLRBV4ZA" TargetMode="External"/><Relationship Id="rId87" Type="http://schemas.openxmlformats.org/officeDocument/2006/relationships/hyperlink" Target="https://scholar.google.com/scholar?as_ylo=2023&amp;hl=ro&amp;as_sdt=2005&amp;sciodt=0,5&amp;cites=7399780374992208614&amp;scipsc=" TargetMode="External"/><Relationship Id="rId89" Type="http://schemas.openxmlformats.org/officeDocument/2006/relationships/hyperlink" Target="https://www2.econ.tohoku.ac.jp/~PDesign/3002.html" TargetMode="External"/><Relationship Id="rId80" Type="http://schemas.openxmlformats.org/officeDocument/2006/relationships/hyperlink" Target="https://www.researchgate.net/profile/Paul-Markovits/publication/379025636_Digital_Transformation_of_Agriculture_in_Romania_A_Change_Management_Perspective/links/65f6c0741f0aec67e29ee5be/Digital-Transformation-of-Agriculture-in-Romania-A-Change-Management-Perspective.pdf" TargetMode="External"/><Relationship Id="rId82" Type="http://schemas.openxmlformats.org/officeDocument/2006/relationships/hyperlink" Target="https://managementjournal.usamv.ro/pdf/vol.23_2/Art57.pdf" TargetMode="External"/><Relationship Id="rId81" Type="http://schemas.openxmlformats.org/officeDocument/2006/relationships/hyperlink" Target="https://scholar.google.com/scholar?cluster=11767195173111866888&amp;hl=ro&amp;as_sdt=2005&amp;as_ylo=2023&amp;as_yhi=2023" TargetMode="External"/><Relationship Id="rId73" Type="http://schemas.openxmlformats.org/officeDocument/2006/relationships/hyperlink" Target="https://www.scielo.org.mx/scielo.php?pid=S1405-55462023000300667&amp;script=sci_arttext" TargetMode="External"/><Relationship Id="rId72" Type="http://schemas.openxmlformats.org/officeDocument/2006/relationships/hyperlink" Target="https://research.uvh.nl/ws/portalfiles/portal/58777048/Opvattingen_over_verantwoordelijkheidsverdeling_in_de_energietransitie_in_Nederland.pdf" TargetMode="External"/><Relationship Id="rId75" Type="http://schemas.openxmlformats.org/officeDocument/2006/relationships/hyperlink" Target="https://search.proquest.com/openview/ff5db762835c2bf184fecfa583737401/1?pq-origsite=gscholar&amp;cbl=18750&amp;diss=y" TargetMode="External"/><Relationship Id="rId74" Type="http://schemas.openxmlformats.org/officeDocument/2006/relationships/hyperlink" Target="https://pubs.aip.org/aip/acp/article-abstract/2544/1/050030/2885109" TargetMode="External"/><Relationship Id="rId77" Type="http://schemas.openxmlformats.org/officeDocument/2006/relationships/hyperlink" Target="https://scholar.google.com/scholar?cluster=11767195173111866888&amp;hl=ro&amp;as_sdt=2005&amp;as_ylo=2023&amp;as_yhi=2023" TargetMode="External"/><Relationship Id="rId76" Type="http://schemas.openxmlformats.org/officeDocument/2006/relationships/hyperlink" Target="https://search.proquest.com/openview/be041ae4af4457aae26f30df9a6e7db5/1?pq-origsite=gscholar&amp;cbl=4910610" TargetMode="External"/><Relationship Id="rId79" Type="http://schemas.openxmlformats.org/officeDocument/2006/relationships/hyperlink" Target="https://scholar.google.com/scholar?cluster=11767195173111866888&amp;hl=ro&amp;as_sdt=2005&amp;as_ylo=2023&amp;as_yhi=2023" TargetMode="External"/><Relationship Id="rId78" Type="http://schemas.openxmlformats.org/officeDocument/2006/relationships/hyperlink" Target="https://smjournal.rs/index.php/home/article/view/353" TargetMode="External"/><Relationship Id="rId71" Type="http://schemas.openxmlformats.org/officeDocument/2006/relationships/hyperlink" Target="https://bibliotekanauki.pl/articles/25806549.pdf" TargetMode="External"/><Relationship Id="rId70" Type="http://schemas.openxmlformats.org/officeDocument/2006/relationships/hyperlink" Target="http://nurture.org.pk/index.php/NURTURE/article/view/366" TargetMode="External"/><Relationship Id="rId62" Type="http://schemas.openxmlformats.org/officeDocument/2006/relationships/hyperlink" Target="https://dial.uclouvain.be/downloader/downloader.php?pid=thesis%3A41504&amp;datastream=PDF_01&amp;cover=cover-mem" TargetMode="External"/><Relationship Id="rId61" Type="http://schemas.openxmlformats.org/officeDocument/2006/relationships/hyperlink" Target="https://addi.ehu.es/handle/10810/60779" TargetMode="External"/><Relationship Id="rId64" Type="http://schemas.openxmlformats.org/officeDocument/2006/relationships/hyperlink" Target="http://ejurnal.iaipd-nganjuk.ac.id/index.php/es/article/view/701" TargetMode="External"/><Relationship Id="rId63" Type="http://schemas.openxmlformats.org/officeDocument/2006/relationships/hyperlink" Target="http://bonga.unisimon.edu.co/handle/20.500.12442/12270" TargetMode="External"/><Relationship Id="rId66" Type="http://schemas.openxmlformats.org/officeDocument/2006/relationships/hyperlink" Target="https://www.businessperspectives.org/images/pdf/applications/publishing/templates/article/assets/18683/PPM_2023_03_Horvathova.pdf" TargetMode="External"/><Relationship Id="rId65" Type="http://schemas.openxmlformats.org/officeDocument/2006/relationships/hyperlink" Target="https://elibrary.ru/item.asp?id=53804409" TargetMode="External"/><Relationship Id="rId68" Type="http://schemas.openxmlformats.org/officeDocument/2006/relationships/hyperlink" Target="https://www.dbpia.co.kr/Journal/articleDetail?nodeId=NODE11220761" TargetMode="External"/><Relationship Id="rId67" Type="http://schemas.openxmlformats.org/officeDocument/2006/relationships/hyperlink" Target="https://theses.lib.polyu.edu.hk/handle/200/12321" TargetMode="External"/><Relationship Id="rId60" Type="http://schemas.openxmlformats.org/officeDocument/2006/relationships/hyperlink" Target="https://www.researchgate.net/profile/Murat-Haseki/publication/371719928_ULAKBIM_VERI_TABANINDA_ENDUSTRI_40_VE_PAZARLAMA_ALANLARINDA_YAYINLANMIS_MAKALELERIN_BIBLIYOMETRIK_ANALIZI/links/64c118378de7ed28bac4c946/ULAKBIM-VERI-TABANINDA-ENDUeSTRI-40-VE-PAZARLAMA-ALANLARINDA-YAYINLANMIS-MAKALELERIN-BIBLIYOMETRIK-ANALIZI.pdf" TargetMode="External"/><Relationship Id="rId69" Type="http://schemas.openxmlformats.org/officeDocument/2006/relationships/hyperlink" Target="http://www.scielo.org.co/scielo.php?pid=S0121-50512023000100109&amp;script=sci_arttext" TargetMode="External"/><Relationship Id="rId51" Type="http://schemas.openxmlformats.org/officeDocument/2006/relationships/hyperlink" Target="https://ruc.udc.es/dspace/handle/2183/34454" TargetMode="External"/><Relationship Id="rId50" Type="http://schemas.openxmlformats.org/officeDocument/2006/relationships/hyperlink" Target="https://www.researchsquare.com/article/rs-3772309/v1" TargetMode="External"/><Relationship Id="rId53" Type="http://schemas.openxmlformats.org/officeDocument/2006/relationships/hyperlink" Target="https://comum.rcaap.pt/handle/10400.26/48582" TargetMode="External"/><Relationship Id="rId52" Type="http://schemas.openxmlformats.org/officeDocument/2006/relationships/hyperlink" Target="http://dspace.cus.ac.in/jspui/bitstream/1/7873/1/Bishal%20Bhuyan%20PhD%20Thesis%202023.pdf" TargetMode="External"/><Relationship Id="rId55" Type="http://schemas.openxmlformats.org/officeDocument/2006/relationships/hyperlink" Target="https://iqtisodiyot.tsue.uz/journal/index.php/iit/article/view/441" TargetMode="External"/><Relationship Id="rId54" Type="http://schemas.openxmlformats.org/officeDocument/2006/relationships/hyperlink" Target="https://d1wqtxts1xzle7.cloudfront.net/105650884/9-libre.pdf?1694407733=&amp;response-content-disposition=inline%3B+filename%3DImproving_UMKM_Marketing_Performance_by.pdf&amp;Expires=1716824087&amp;Signature=A2k1nGJJIA2wyTOJMKoYeYii080gXKhWIWT5vOzwbBy8UJJTUWnAkHPSq2ASmuX1XoZD0xzCtjyec9Hk4-iPGH-uGz3A6G~Vk2TwNfGedHvBqM4QhuB0doXKCm3rXd3qOXdFRQ-5iwKJmZf5WDZX8eOjeMMRuA4pNKRcrOKBbieatNSkBJ~Bj-BsPPVjdGBveY74~x28A2xg-MxEsnyT704b848Gs4Ns6N2PFUUtJVI97O9KiYeZXQyyZJHuW7qGGGvuy9F9f~3gb8e0uskKWSWjcd0Un4sxFjKo~Xzufe4MtVSr06xnPJGapSEeGcLyeY3P2Q1mM8qrCo5gTWezBQ__&amp;Key-Pair-Id=APKAJLOHF5GGSLRBV4ZA" TargetMode="External"/><Relationship Id="rId57" Type="http://schemas.openxmlformats.org/officeDocument/2006/relationships/hyperlink" Target="https://www.researchgate.net/profile/Ergin-Akalpler/publication/371984155_The_Impact_of_Inflation_Exchange_rate_and_Interest_rate_on_RGDP_growth_rate_in_Turkiye/links/64a12077c41fb852dd4496b0/The-Impact-of-Inflation-Exchange-rate-and-Interest-rate-on-RGDP-growth-rate-in-Turkiye.pdf" TargetMode="External"/><Relationship Id="rId56" Type="http://schemas.openxmlformats.org/officeDocument/2006/relationships/hyperlink" Target="http://bibliotecadigital.iue.edu.co/handle/20.500.12717/3123" TargetMode="External"/><Relationship Id="rId59" Type="http://schemas.openxmlformats.org/officeDocument/2006/relationships/hyperlink" Target="https://comum.rcaap.pt/handle/10400.26/46154" TargetMode="External"/><Relationship Id="rId58" Type="http://schemas.openxmlformats.org/officeDocument/2006/relationships/hyperlink" Target="https://portal.xjurnal.com/index.php/ijmeba/article/view/65" TargetMode="External"/><Relationship Id="rId107" Type="http://schemas.openxmlformats.org/officeDocument/2006/relationships/hyperlink" Target="https://www.researchgate.net/profile/Josip-Stjepandic/publication/375564737_Leveraging_Digital_Twin_Based_on_Artificial_Intelligence_as_a_Service_in_Digital_Business_Ecosystem/links/65537553b1398a779d89f8a3/Leveraging-Digital-Twin-Based-on-Artificial-Intelligence-as-a-Service-in-Digital-Business-Ecosystem.pdf" TargetMode="External"/><Relationship Id="rId228" Type="http://schemas.openxmlformats.org/officeDocument/2006/relationships/hyperlink" Target="https://www.researchgate.net/profile/Ramazan-Kirac-2/publication/376957719_Saglikta_Guncel_Pazarlama_Yontemleri/links/658fe0b32468df72d3e78037/Saglikta-Guencel-Pazarlama-Yoentemleri.pdf" TargetMode="External"/><Relationship Id="rId349" Type="http://schemas.openxmlformats.org/officeDocument/2006/relationships/hyperlink" Target="https://www.researchgate.net/publication/370189157_The_internal_green_marketing_dimensions_employees'_satisfaction_and_employees'_organizational_identification" TargetMode="External"/><Relationship Id="rId106" Type="http://schemas.openxmlformats.org/officeDocument/2006/relationships/hyperlink" Target="https://books.google.com/books?hl=en&amp;lr=&amp;id=5eDjEAAAQBAJ&amp;oi=fnd&amp;pg=PA313&amp;ots=U2RZh1hyP9&amp;sig=1DH3BwXhcs3eisU4wLI6WxVGYTE" TargetMode="External"/><Relationship Id="rId227" Type="http://schemas.openxmlformats.org/officeDocument/2006/relationships/hyperlink" Target="https://openurl.ebsco.com/EPDB%3Agcd%3A10%3A21000250/detailv2?sid=ebsco%3Aplink%3Ascholar&amp;id=ebsco%3Agcd%3A171937874&amp;crl=c" TargetMode="External"/><Relationship Id="rId348" Type="http://schemas.openxmlformats.org/officeDocument/2006/relationships/hyperlink" Target="https://dergipark.org.tr/en/pub/ijpf/issue/82248/1291303" TargetMode="External"/><Relationship Id="rId469" Type="http://schemas.openxmlformats.org/officeDocument/2006/relationships/hyperlink" Target="https://oapub.org/soc/index.php/EJEFR/article/view/1567" TargetMode="External"/><Relationship Id="rId105" Type="http://schemas.openxmlformats.org/officeDocument/2006/relationships/hyperlink" Target="https://scholar.google.com/scholar?cluster=17130211576665066851&amp;hl=en&amp;as_sdt=2005&amp;sciodt=0,5&amp;as_ylo=2023&amp;authuser=1" TargetMode="External"/><Relationship Id="rId226" Type="http://schemas.openxmlformats.org/officeDocument/2006/relationships/hyperlink" Target="https://openurl.ebsco.com/EPDB%3Agcd%3A13%3A1992589/detailv2?sid=ebsco%3Aplink%3Ascholar&amp;id=ebsco%3Agcd%3A164399766&amp;crl=c" TargetMode="External"/><Relationship Id="rId347" Type="http://schemas.openxmlformats.org/officeDocument/2006/relationships/hyperlink" Target="https://sciendo.com/article/10.2478/tjeb-2022-0011" TargetMode="External"/><Relationship Id="rId468" Type="http://schemas.openxmlformats.org/officeDocument/2006/relationships/hyperlink" Target="https://scholar.google.com/scholar?cluster=4015086082778235645&amp;hl=ro&amp;as_sdt=2005&amp;as_ylo=2022&amp;as_yhi=2022" TargetMode="External"/><Relationship Id="rId104" Type="http://schemas.openxmlformats.org/officeDocument/2006/relationships/hyperlink" Target="https://link.springer.com/chapter/10.1007/978-3-031-47316-6_5" TargetMode="External"/><Relationship Id="rId225" Type="http://schemas.openxmlformats.org/officeDocument/2006/relationships/hyperlink" Target="https://ubibliorum.ubi.pt/handle/10400.6/14005" TargetMode="External"/><Relationship Id="rId346" Type="http://schemas.openxmlformats.org/officeDocument/2006/relationships/hyperlink" Target="https://link.springer.com/article/10.1007/s43546-022-00409-w" TargetMode="External"/><Relationship Id="rId467" Type="http://schemas.openxmlformats.org/officeDocument/2006/relationships/hyperlink" Target="https://repository.uinjkt.ac.id/dspace/handle/123456789/77339" TargetMode="External"/><Relationship Id="rId109" Type="http://schemas.openxmlformats.org/officeDocument/2006/relationships/hyperlink" Target="https://www.sciencedirect.com/science/article/pii/S0960077924000584?casa_token=dYS_sesyKX4AAAAA:3sqJvNapmZUrVQqbtxiWx17QJ03aL6PTL_gxXDXJMWrFxEw2vGRQqUHqXDzwm7Ipn2irIHRjdVs" TargetMode="External"/><Relationship Id="rId108" Type="http://schemas.openxmlformats.org/officeDocument/2006/relationships/hyperlink" Target="https://scholar.google.com/scholar?cluster=16224802074963653970&amp;hl=en&amp;as_sdt=2005&amp;sciodt=0,5&amp;as_ylo=2023&amp;authuser=1" TargetMode="External"/><Relationship Id="rId229" Type="http://schemas.openxmlformats.org/officeDocument/2006/relationships/hyperlink" Target="https://edcbmj.ir/files/site1/user_files_944f39/rahimpours1-A-10-2610-1-ad3c35e.pdf" TargetMode="External"/><Relationship Id="rId220" Type="http://schemas.openxmlformats.org/officeDocument/2006/relationships/hyperlink" Target="https://revis.openscience.si/IzpisGradiva.php?id=9800&amp;lang=eng" TargetMode="External"/><Relationship Id="rId341" Type="http://schemas.openxmlformats.org/officeDocument/2006/relationships/hyperlink" Target="https://www.researchgate.net/profile/Huenkar-Gueler/publication/371103818_Turkiye'de_Dolayli_ve_Dolaysiz_Vergi_Esneklikleri_ve_COVID-19_Surecindeki_Genel_Gorunum/links/647257006a3c4c6efbe3d24c/Tuerkiyede-Dolayli-ve-Dolaysiz-Vergi-Esneklikleri-ve-COVID-19-Suerecindeki-Genel-Goeruenuem.pdf" TargetMode="External"/><Relationship Id="rId462" Type="http://schemas.openxmlformats.org/officeDocument/2006/relationships/hyperlink" Target="https://scholar.google.com/scholar?cluster=4015086082778235645&amp;hl=ro&amp;as_sdt=2005&amp;as_ylo=2022&amp;as_yhi=2022" TargetMode="External"/><Relationship Id="rId340" Type="http://schemas.openxmlformats.org/officeDocument/2006/relationships/hyperlink" Target="https://www.enrichedpublications.com/ep_admin/jounral/pdf/1704957997.pdf" TargetMode="External"/><Relationship Id="rId461" Type="http://schemas.openxmlformats.org/officeDocument/2006/relationships/hyperlink" Target="https://esj.eastasouth-institute.com/index.php/esaf/article/view/64" TargetMode="External"/><Relationship Id="rId460" Type="http://schemas.openxmlformats.org/officeDocument/2006/relationships/hyperlink" Target="https://scholar.google.com/scholar?cluster=4015086082778235645&amp;hl=ro&amp;as_sdt=2005&amp;as_ylo=2022&amp;as_yhi=2022" TargetMode="External"/><Relationship Id="rId103" Type="http://schemas.openxmlformats.org/officeDocument/2006/relationships/hyperlink" Target="https://link.springer.com/chapter/10.1007/978-3-031-47316-6_5" TargetMode="External"/><Relationship Id="rId224" Type="http://schemas.openxmlformats.org/officeDocument/2006/relationships/hyperlink" Target="https://www.preprints.org/manuscript/202308.0867/v1" TargetMode="External"/><Relationship Id="rId345" Type="http://schemas.openxmlformats.org/officeDocument/2006/relationships/hyperlink" Target="https://jnet.ihcs.ac.ir/article_8531.html?lang=en" TargetMode="External"/><Relationship Id="rId466" Type="http://schemas.openxmlformats.org/officeDocument/2006/relationships/hyperlink" Target="https://scholar.google.com/scholar?cluster=4015086082778235645&amp;hl=ro&amp;as_sdt=2005&amp;as_ylo=2022&amp;as_yhi=2022" TargetMode="External"/><Relationship Id="rId102" Type="http://schemas.openxmlformats.org/officeDocument/2006/relationships/hyperlink" Target="https://scholar.google.com/scholar?cluster=17130211576665066851&amp;hl=en&amp;as_sdt=2005&amp;sciodt=0,5&amp;as_ylo=2023&amp;authuser=1" TargetMode="External"/><Relationship Id="rId223" Type="http://schemas.openxmlformats.org/officeDocument/2006/relationships/hyperlink" Target="https://www.preprints.org/manuscript/202308.0867/v2" TargetMode="External"/><Relationship Id="rId344" Type="http://schemas.openxmlformats.org/officeDocument/2006/relationships/hyperlink" Target="https://www.sijmsima.it/wp-content/uploads/2022/09/CONFERECE-PROCEEDINGS-EXTENDED-ABSTRACT-MILANO-2022.pdf" TargetMode="External"/><Relationship Id="rId465" Type="http://schemas.openxmlformats.org/officeDocument/2006/relationships/hyperlink" Target="https://scholar.google.com/scholar?oi=bibs&amp;hl=ro&amp;cites=4015086082778235645&amp;as_sdt=5&amp;as_ylo=2023&amp;as_yhi=2023" TargetMode="External"/><Relationship Id="rId101" Type="http://schemas.openxmlformats.org/officeDocument/2006/relationships/hyperlink" Target="https://www.researchgate.net/publication/374372326_THE_CURRENT_STATE_OF_CENTRAL_BANK_DIGITAL_CURRENCIES_A_BIBLIOMETRIC_ANALYSIS" TargetMode="External"/><Relationship Id="rId222" Type="http://schemas.openxmlformats.org/officeDocument/2006/relationships/hyperlink" Target="https://uobrep.openrepository.com/handle/10547/625863" TargetMode="External"/><Relationship Id="rId343" Type="http://schemas.openxmlformats.org/officeDocument/2006/relationships/hyperlink" Target="https://zenodo.org/records/7031235" TargetMode="External"/><Relationship Id="rId464" Type="http://schemas.openxmlformats.org/officeDocument/2006/relationships/hyperlink" Target="https://scholar.google.com/scholar?cluster=4015086082778235645&amp;hl=ro&amp;as_sdt=2005&amp;as_ylo=2022&amp;as_yhi=2022" TargetMode="External"/><Relationship Id="rId100" Type="http://schemas.openxmlformats.org/officeDocument/2006/relationships/hyperlink" Target="https://papers.ssrn.com/sol3/papers.cfm?abstract_id=4631395%20%20SSRN%203%203%203%2020%206.66" TargetMode="External"/><Relationship Id="rId221" Type="http://schemas.openxmlformats.org/officeDocument/2006/relationships/hyperlink" Target="https://jwfst.gau.ac.ir/article_6404_en.html?lang=en" TargetMode="External"/><Relationship Id="rId342" Type="http://schemas.openxmlformats.org/officeDocument/2006/relationships/hyperlink" Target="https://ieeexplore.ieee.org/document/9973785" TargetMode="External"/><Relationship Id="rId463" Type="http://schemas.openxmlformats.org/officeDocument/2006/relationships/hyperlink" Target="https://esj.eastasouth-institute.com/index.php/esaf/article/view/69" TargetMode="External"/><Relationship Id="rId217" Type="http://schemas.openxmlformats.org/officeDocument/2006/relationships/hyperlink" Target="https://www.ceeol.com/search/article-detail?id=1169701" TargetMode="External"/><Relationship Id="rId338" Type="http://schemas.openxmlformats.org/officeDocument/2006/relationships/hyperlink" Target="https://link.springer.com/article/10.1007/s43545-023-00797-2" TargetMode="External"/><Relationship Id="rId459" Type="http://schemas.openxmlformats.org/officeDocument/2006/relationships/hyperlink" Target="https://doi.org/10.54443/ijebas.v3i5.1155" TargetMode="External"/><Relationship Id="rId216" Type="http://schemas.openxmlformats.org/officeDocument/2006/relationships/hyperlink" Target="https://sbedergi.com/?mod=makale_tr_ozet&amp;makale_id=69288" TargetMode="External"/><Relationship Id="rId337" Type="http://schemas.openxmlformats.org/officeDocument/2006/relationships/hyperlink" Target="https://journals.researchsynergypress.com/index.php/jgrcs/article/view/1594" TargetMode="External"/><Relationship Id="rId458" Type="http://schemas.openxmlformats.org/officeDocument/2006/relationships/hyperlink" Target="https://www.sciencedirect.com/science/article/pii/S2212567115009922" TargetMode="External"/><Relationship Id="rId215" Type="http://schemas.openxmlformats.org/officeDocument/2006/relationships/hyperlink" Target="http://journal.article2publish.com/id/eprint/2533/" TargetMode="External"/><Relationship Id="rId336" Type="http://schemas.openxmlformats.org/officeDocument/2006/relationships/hyperlink" Target="https://www.researchgate.net/profile/Olaf-Van-Vliet/publication/379179329_TransEuroWorkS_Conceptual_Framework_On_the_Combined_Effects_of_the_Green_Transition_Digitalisation_and_Migration/links/65fdaacbf3b56b5b2d21005c/TransEuroWorkS-Conceptual-Framework-On-the-Combined-Effects-of-the-Green-Transition-Digitalisation-and-Migration.pdf" TargetMode="External"/><Relationship Id="rId457" Type="http://schemas.openxmlformats.org/officeDocument/2006/relationships/hyperlink" Target="https://ir.uitm.edu.my/id/eprint/89327/2/89327.pdf" TargetMode="External"/><Relationship Id="rId214" Type="http://schemas.openxmlformats.org/officeDocument/2006/relationships/hyperlink" Target="https://dergipark.org.tr/en/pub/yead/issue/80344/1344037" TargetMode="External"/><Relationship Id="rId335" Type="http://schemas.openxmlformats.org/officeDocument/2006/relationships/hyperlink" Target="https://littera-scripta.com/wp-content/uploads/2023/03/1_2022-01-Michulek_Krizanova.pdf" TargetMode="External"/><Relationship Id="rId456" Type="http://schemas.openxmlformats.org/officeDocument/2006/relationships/hyperlink" Target="https://doi.org/10.35992/pdm.5vi1.1134" TargetMode="External"/><Relationship Id="rId219" Type="http://schemas.openxmlformats.org/officeDocument/2006/relationships/hyperlink" Target="https://hal.science/hal-04192013/" TargetMode="External"/><Relationship Id="rId218" Type="http://schemas.openxmlformats.org/officeDocument/2006/relationships/hyperlink" Target="http://www.jurnal.upnyk.ac.id/index.php/opsi/article/view/8379" TargetMode="External"/><Relationship Id="rId339" Type="http://schemas.openxmlformats.org/officeDocument/2006/relationships/hyperlink" Target="http://mgt.ruh.ac.lk/southajbi/wp-content/uploads/2024/03/2.-Effect-of-Perceived-Risk-Silva-et-al.-23-48.pdf" TargetMode="External"/><Relationship Id="rId330" Type="http://schemas.openxmlformats.org/officeDocument/2006/relationships/hyperlink" Target="https://www.ceeol.com/search/article-detail?id=1108876" TargetMode="External"/><Relationship Id="rId451" Type="http://schemas.openxmlformats.org/officeDocument/2006/relationships/hyperlink" Target="https://doi.org/10.21532/apfjournal.v8i1.272" TargetMode="External"/><Relationship Id="rId450" Type="http://schemas.openxmlformats.org/officeDocument/2006/relationships/hyperlink" Target="https://doi.org/10.31933/dijdbm.v4i3.1787" TargetMode="External"/><Relationship Id="rId213" Type="http://schemas.openxmlformats.org/officeDocument/2006/relationships/hyperlink" Target="https://www.infeb.org/index.php/infeb/article/view/685" TargetMode="External"/><Relationship Id="rId334" Type="http://schemas.openxmlformats.org/officeDocument/2006/relationships/hyperlink" Target="https://managementpapers.polsl.pl/wp-content/uploads/2023/11/179-Nowak.pdf" TargetMode="External"/><Relationship Id="rId455" Type="http://schemas.openxmlformats.org/officeDocument/2006/relationships/hyperlink" Target="https://doi.org/10.31004/innovative.v3i3.3041" TargetMode="External"/><Relationship Id="rId212" Type="http://schemas.openxmlformats.org/officeDocument/2006/relationships/hyperlink" Target="https://ir.uitm.edu.my/id/eprint/94364/" TargetMode="External"/><Relationship Id="rId333" Type="http://schemas.openxmlformats.org/officeDocument/2006/relationships/hyperlink" Target="https://pemudin.com/index.php/JEEBM/article/view/13" TargetMode="External"/><Relationship Id="rId454" Type="http://schemas.openxmlformats.org/officeDocument/2006/relationships/hyperlink" Target="https://doi.org/10.36371/port.2023.3.4" TargetMode="External"/><Relationship Id="rId211" Type="http://schemas.openxmlformats.org/officeDocument/2006/relationships/hyperlink" Target="https://doi.org/10.56225/ijassh.v2i3.244" TargetMode="External"/><Relationship Id="rId332" Type="http://schemas.openxmlformats.org/officeDocument/2006/relationships/hyperlink" Target="https://www.researchgate.net/profile/Panagiota_Xanthopoulou4/publication/374046884_Public_Policies_Perceived_Corruption_and_Transparency_as_Exogenous_Antecedents_of_Entrepreneurship/links/651db908d717ef1293cc5737/Public-Policies-Perceived-Corruption-and-Transparency-as-Exogenous-Antecedents-of-Entrepreneurship.pdf" TargetMode="External"/><Relationship Id="rId453" Type="http://schemas.openxmlformats.org/officeDocument/2006/relationships/hyperlink" Target="https://doi.org/10.31113/jia.v20i2.966" TargetMode="External"/><Relationship Id="rId210" Type="http://schemas.openxmlformats.org/officeDocument/2006/relationships/hyperlink" Target="https://iris.unitn.it/retrieve/fb512780-be6a-438c-b7ae-e6f78e99f293/PhD_Gabriela_Ionescu.pdf" TargetMode="External"/><Relationship Id="rId331" Type="http://schemas.openxmlformats.org/officeDocument/2006/relationships/hyperlink" Target="https://repozytorium.bg.ug.edu.pl/info/article/UOG8e14c0245020408c917b788a0dd487c7?r=publication&amp;ps=20&amp;tab=&amp;title=Publication%2B%25E2%2580%2593%2BEntrepreneurial%2Battitudes%2Bas%2Bdriving%2Bforces%2Bin%2Btimes%2Bof%2BEuropean%2Buncertainty%253A%2Bthe%2Brole%2Bof%2Bentrepreneurial%2Beducation%2B%25E2%2580%2593%2BUniversity%2Bof%2BGda%25C5%2584sk&amp;lang=en" TargetMode="External"/><Relationship Id="rId452" Type="http://schemas.openxmlformats.org/officeDocument/2006/relationships/hyperlink" Target="https://doi.org/10.21532/apfjournal.v8i1.302" TargetMode="External"/><Relationship Id="rId370" Type="http://schemas.openxmlformats.org/officeDocument/2006/relationships/hyperlink" Target="https://jurnal.unai.edu/index.php/jtimb/article/view/3289" TargetMode="External"/><Relationship Id="rId491" Type="http://schemas.openxmlformats.org/officeDocument/2006/relationships/hyperlink" Target="https://journal.perbanas.id/index.php/Proficient/article/view/637" TargetMode="External"/><Relationship Id="rId490" Type="http://schemas.openxmlformats.org/officeDocument/2006/relationships/hyperlink" Target="https://www.scitepress.org/Papers/2022/120346/120346.pdf" TargetMode="External"/><Relationship Id="rId129" Type="http://schemas.openxmlformats.org/officeDocument/2006/relationships/hyperlink" Target="https://journal.bappenas.go.id/index.php/jpp/citationstylelanguage/get/harvard-cite-them-right?submissionId=362" TargetMode="External"/><Relationship Id="rId128" Type="http://schemas.openxmlformats.org/officeDocument/2006/relationships/hyperlink" Target="https://www.randwickresearch.com/index.php/rissj/article/view/660" TargetMode="External"/><Relationship Id="rId249" Type="http://schemas.openxmlformats.org/officeDocument/2006/relationships/hyperlink" Target="http://ebooks.manu2sent.com/id/eprint/1660/" TargetMode="External"/><Relationship Id="rId127" Type="http://schemas.openxmlformats.org/officeDocument/2006/relationships/hyperlink" Target="https://doi.org/10.12795/rea.2023.i45.09" TargetMode="External"/><Relationship Id="rId248" Type="http://schemas.openxmlformats.org/officeDocument/2006/relationships/hyperlink" Target="https://www.ceeol.com/search/article-detail?id=1207234" TargetMode="External"/><Relationship Id="rId369" Type="http://schemas.openxmlformats.org/officeDocument/2006/relationships/hyperlink" Target="https://drpress.org/ojs/index.php/HBEM/article/view/7173" TargetMode="External"/><Relationship Id="rId126" Type="http://schemas.openxmlformats.org/officeDocument/2006/relationships/hyperlink" Target="https://revistascientificas.us.es/index.php/REA/article/view/21440" TargetMode="External"/><Relationship Id="rId247" Type="http://schemas.openxmlformats.org/officeDocument/2006/relationships/hyperlink" Target="https://ejer.com.tr/manuscript/index.php/journal/article/view/1375" TargetMode="External"/><Relationship Id="rId368" Type="http://schemas.openxmlformats.org/officeDocument/2006/relationships/hyperlink" Target="https://anale.steconomiceuoradea.ro/en/wp-content/uploads/2022/11/AUOES.July_.2022.pdf" TargetMode="External"/><Relationship Id="rId489" Type="http://schemas.openxmlformats.org/officeDocument/2006/relationships/hyperlink" Target="https://garuda.kemdikbud.go.id/documents/detail/3246812" TargetMode="External"/><Relationship Id="rId121" Type="http://schemas.openxmlformats.org/officeDocument/2006/relationships/hyperlink" Target="https://downloads.hindawi.com/journals/jece/2023/5419384.pdf" TargetMode="External"/><Relationship Id="rId242" Type="http://schemas.openxmlformats.org/officeDocument/2006/relationships/hyperlink" Target="http://dx.doi.org/10.2139/ssrn.4542246" TargetMode="External"/><Relationship Id="rId363" Type="http://schemas.openxmlformats.org/officeDocument/2006/relationships/hyperlink" Target="https://ikesra.kra.go.ke/server/api/core/bitstreams/ded15af0-7a3c-4164-b193-2360e3393615/content" TargetMode="External"/><Relationship Id="rId484" Type="http://schemas.openxmlformats.org/officeDocument/2006/relationships/hyperlink" Target="https://www.mdpi.com/1911-8074/16/3/169" TargetMode="External"/><Relationship Id="rId120" Type="http://schemas.openxmlformats.org/officeDocument/2006/relationships/hyperlink" Target="https://www.hindawi.com/journals/jece/2023/5419384/" TargetMode="External"/><Relationship Id="rId241" Type="http://schemas.openxmlformats.org/officeDocument/2006/relationships/hyperlink" Target="http://www.revistadeturism.ro/rdt/article/view/611" TargetMode="External"/><Relationship Id="rId362" Type="http://schemas.openxmlformats.org/officeDocument/2006/relationships/hyperlink" Target="https://papers.ssrn.com/sol3/papers.cfm?abstract_id=4624297" TargetMode="External"/><Relationship Id="rId483" Type="http://schemas.openxmlformats.org/officeDocument/2006/relationships/hyperlink" Target="https://www.emerald.com/insight/content/doi/10.1108/JAAR-10-2022-0278/full/html" TargetMode="External"/><Relationship Id="rId240" Type="http://schemas.openxmlformats.org/officeDocument/2006/relationships/hyperlink" Target="https://tosee.fthm.hr/images/proceedings/2023/21_ID_26_Podovac_Alkier_Milojica" TargetMode="External"/><Relationship Id="rId361" Type="http://schemas.openxmlformats.org/officeDocument/2006/relationships/hyperlink" Target="https://ilomata.org/index.php/ijtc/article/view/799" TargetMode="External"/><Relationship Id="rId482" Type="http://schemas.openxmlformats.org/officeDocument/2006/relationships/hyperlink" Target="https://www.revistas.usp.br/rco/article/view/211942" TargetMode="External"/><Relationship Id="rId360" Type="http://schemas.openxmlformats.org/officeDocument/2006/relationships/hyperlink" Target="https://www.armyacademy.ro/buletin/bul2_2023/Ciuhureanu_BSAFT_2_2023.pdf" TargetMode="External"/><Relationship Id="rId481" Type="http://schemas.openxmlformats.org/officeDocument/2006/relationships/hyperlink" Target="https://scholar.google.com/scholar?cluster=15168559845689224633&amp;hl=ro&amp;as_sdt=2005&amp;as_ylo=2023&amp;as_yhi=2023" TargetMode="External"/><Relationship Id="rId125" Type="http://schemas.openxmlformats.org/officeDocument/2006/relationships/hyperlink" Target="https://journals.umt.edu.pk/index.php/lpr/indexations" TargetMode="External"/><Relationship Id="rId246" Type="http://schemas.openxmlformats.org/officeDocument/2006/relationships/hyperlink" Target="https://www.proquest.com/openview/c1119dd977b1c0848353a07b0b4ec1bd/1?pq-origsite=gscholar&amp;cbl=18750&amp;diss=y" TargetMode="External"/><Relationship Id="rId367" Type="http://schemas.openxmlformats.org/officeDocument/2006/relationships/hyperlink" Target="https://www.icanacademicjournal.org/files/44.-FIRM-ATTRIBUTES-AND-IFRS-COMPLIANCE-LEVEL-OF-FINANCIAL-SERVICE-FIRMS-IN-NIGERIA.pdf" TargetMode="External"/><Relationship Id="rId488" Type="http://schemas.openxmlformats.org/officeDocument/2006/relationships/hyperlink" Target="http://www.researchgate.net/publication/374372326_THE_CURRENT_STATE_OF_CENTRAL_BANK_DIGITAL_CURRENCIES_A_BIBLIOMETRIC_ANALYSIS" TargetMode="External"/><Relationship Id="rId124" Type="http://schemas.openxmlformats.org/officeDocument/2006/relationships/hyperlink" Target="https://www.ijfmr.com/research-paper.php?id=6555" TargetMode="External"/><Relationship Id="rId245" Type="http://schemas.openxmlformats.org/officeDocument/2006/relationships/hyperlink" Target="https://www.utgjiu.ro/revista/ec/pdf/2023-01/11_Mirica.pdf" TargetMode="External"/><Relationship Id="rId366" Type="http://schemas.openxmlformats.org/officeDocument/2006/relationships/hyperlink" Target="https://casopis.fimek.edu.rs/index.php/etp/article/view/197" TargetMode="External"/><Relationship Id="rId487" Type="http://schemas.openxmlformats.org/officeDocument/2006/relationships/hyperlink" Target="https://papers.ssrn.com/sol3/papers.cfm?abstract_id=4631395" TargetMode="External"/><Relationship Id="rId123" Type="http://schemas.openxmlformats.org/officeDocument/2006/relationships/hyperlink" Target="http://dx.doi.org/10.2139/ssrn.4542246" TargetMode="External"/><Relationship Id="rId244" Type="http://schemas.openxmlformats.org/officeDocument/2006/relationships/hyperlink" Target="https://www.frontiersin.org/journals/psychology/articles/10.3389/fpsyg.2023.1158636/full" TargetMode="External"/><Relationship Id="rId365" Type="http://schemas.openxmlformats.org/officeDocument/2006/relationships/hyperlink" Target="https://vb.mruni.eu/object/elaba:172230967/" TargetMode="External"/><Relationship Id="rId486" Type="http://schemas.openxmlformats.org/officeDocument/2006/relationships/hyperlink" Target="https://scholar.sun.ac.za/server/api/core/bitstreams/4aaea3db-549a-4522-9f67-ef0910bfb5f5/content" TargetMode="External"/><Relationship Id="rId122" Type="http://schemas.openxmlformats.org/officeDocument/2006/relationships/hyperlink" Target="http://repository.utm.md/handle/5014/25886" TargetMode="External"/><Relationship Id="rId243" Type="http://schemas.openxmlformats.org/officeDocument/2006/relationships/hyperlink" Target="https://www.ijfmr.com/research-paper.php?id=6555" TargetMode="External"/><Relationship Id="rId364" Type="http://schemas.openxmlformats.org/officeDocument/2006/relationships/hyperlink" Target="https://theses.hal.science/tel-04521372/" TargetMode="External"/><Relationship Id="rId485" Type="http://schemas.openxmlformats.org/officeDocument/2006/relationships/hyperlink" Target="https://journals.co.za/doi/abs/10.10520/ejc-mandyn_v32_n1_a2" TargetMode="External"/><Relationship Id="rId95" Type="http://schemas.openxmlformats.org/officeDocument/2006/relationships/hyperlink" Target="https://www.ceeol.com/search/article-detail?id=1163599" TargetMode="External"/><Relationship Id="rId94" Type="http://schemas.openxmlformats.org/officeDocument/2006/relationships/hyperlink" Target="https://scholar.google.com/scholar?as_ylo=2023&amp;hl=ro&amp;as_sdt=2005&amp;sciodt=0,5&amp;cites=13203518672587267398&amp;scipsc=" TargetMode="External"/><Relationship Id="rId97" Type="http://schemas.openxmlformats.org/officeDocument/2006/relationships/hyperlink" Target="https://www.ssbfnet.com/ojs/index.php/ijrbs/article/view/2512" TargetMode="External"/><Relationship Id="rId96" Type="http://schemas.openxmlformats.org/officeDocument/2006/relationships/hyperlink" Target="https://repository.nwu.ac.za/handle/10394/41912" TargetMode="External"/><Relationship Id="rId99" Type="http://schemas.openxmlformats.org/officeDocument/2006/relationships/hyperlink" Target="https://journals.irapa.org/index.php/TIBS/article/view/734" TargetMode="External"/><Relationship Id="rId480" Type="http://schemas.openxmlformats.org/officeDocument/2006/relationships/hyperlink" Target="https://www.taylorfrancis.com/chapters/edit/10.1201/9781003339229-20/automated-control-problem-dynamic-processes-applied-cryptocurrency-financial-markets-17-viktor-romanenko-yurii-miliavskyi-heorhii-kantsedal" TargetMode="External"/><Relationship Id="rId98" Type="http://schemas.openxmlformats.org/officeDocument/2006/relationships/hyperlink" Target="https://journalsglobal.com/index.php/jgeb/article/view/231" TargetMode="External"/><Relationship Id="rId91" Type="http://schemas.openxmlformats.org/officeDocument/2006/relationships/hyperlink" Target="https://jptam.org/index.php/jptam/article/view/6301" TargetMode="External"/><Relationship Id="rId90" Type="http://schemas.openxmlformats.org/officeDocument/2006/relationships/hyperlink" Target="https://papers.ssrn.com/sol3/papers.cfm?abstract_id=4559938" TargetMode="External"/><Relationship Id="rId93" Type="http://schemas.openxmlformats.org/officeDocument/2006/relationships/hyperlink" Target="https://www.atlantis-press.com/proceedings/icfied-23/125986771" TargetMode="External"/><Relationship Id="rId92" Type="http://schemas.openxmlformats.org/officeDocument/2006/relationships/hyperlink" Target="https://yadda.icm.edu.pl/yadda/element/bwmeta1.element.ekon-element-000171670439" TargetMode="External"/><Relationship Id="rId118" Type="http://schemas.openxmlformats.org/officeDocument/2006/relationships/hyperlink" Target="https://www.researchgate.net/profile/Prasant-Rout-5/publication/372983826_Analysis_of_the_Effects_of_Social_Media_on_Business_Performance_based_on_Opinions_of_Industry_Personnel/links/64d258014d7f2176a0c7c343/Analysis-of-the-Effects-of-Social-Media-on-Business-Performance-based-on-Opinions-of-Industry-Personnel.pdf" TargetMode="External"/><Relationship Id="rId239" Type="http://schemas.openxmlformats.org/officeDocument/2006/relationships/hyperlink" Target="https://doi.org/10.23887/ijssb.v7i2.53309" TargetMode="External"/><Relationship Id="rId117" Type="http://schemas.openxmlformats.org/officeDocument/2006/relationships/hyperlink" Target="https://www.researchgate.net/profile/Prasant-Rout-5/publication/372983826_Analysis_of_the_Effects_of_Social_Media_on_Business_Performance_based_on_Opinions_of_Industry_Personnel/links/64d258014d7f2176a0c7c343/Analysis-of-the-Effects-of-Social-Media-on-Business-Performance-based-on-Opinions-of-Industry-Personnel.pdf" TargetMode="External"/><Relationship Id="rId238" Type="http://schemas.openxmlformats.org/officeDocument/2006/relationships/hyperlink" Target="https://repository.universidadean.edu.co/bitstream/handle/10882/12945/DiazCarlos2023.pdf?sequence=1&amp;isAllowed=y" TargetMode="External"/><Relationship Id="rId359" Type="http://schemas.openxmlformats.org/officeDocument/2006/relationships/hyperlink" Target="https://www.fundace.org.br/revistaracef/index.php/racef/article/view/1015" TargetMode="External"/><Relationship Id="rId116" Type="http://schemas.openxmlformats.org/officeDocument/2006/relationships/hyperlink" Target="https://scholar.google.com/scholar?cluster=10935143923853686654&amp;hl=en&amp;as_sdt=2005&amp;sciodt=0,5&amp;as_ylo=2023&amp;authuser=1" TargetMode="External"/><Relationship Id="rId237" Type="http://schemas.openxmlformats.org/officeDocument/2006/relationships/hyperlink" Target="https://portalcris.vdu.lt/server/api/core/bitstreams/c0836dcd-c6ac-4af0-bd33-e2762b4bfbc9/content" TargetMode="External"/><Relationship Id="rId358" Type="http://schemas.openxmlformats.org/officeDocument/2006/relationships/hyperlink" Target="https://vb.mruni.eu/object/elaba:172230967/" TargetMode="External"/><Relationship Id="rId479" Type="http://schemas.openxmlformats.org/officeDocument/2006/relationships/hyperlink" Target="https://francis-press.com/uploads/papers/w7fsWaeuIG9v7vRvazkfFHUBo8ugLAIAtVNtjqMA.pdf" TargetMode="External"/><Relationship Id="rId115" Type="http://schemas.openxmlformats.org/officeDocument/2006/relationships/hyperlink" Target="https://ibn.idsi.md/sites/default/files/imag_file/87-96_12.pdf" TargetMode="External"/><Relationship Id="rId236" Type="http://schemas.openxmlformats.org/officeDocument/2006/relationships/hyperlink" Target="https://www.scirp.org/journal/paperinformation?paperid=129292" TargetMode="External"/><Relationship Id="rId357" Type="http://schemas.openxmlformats.org/officeDocument/2006/relationships/hyperlink" Target="https://ilomata.org/index.php/ijtc/article/view/799" TargetMode="External"/><Relationship Id="rId478" Type="http://schemas.openxmlformats.org/officeDocument/2006/relationships/hyperlink" Target="https://www.naujtved.com.ng/index.php/jtved/article/view/128/118" TargetMode="External"/><Relationship Id="rId119" Type="http://schemas.openxmlformats.org/officeDocument/2006/relationships/hyperlink" Target="https://scholar.google.com/scholar?cluster=91086375999786450&amp;hl=en&amp;as_sdt=2005&amp;sciodt=0,5&amp;as_ylo=2023&amp;authuser=1" TargetMode="External"/><Relationship Id="rId110" Type="http://schemas.openxmlformats.org/officeDocument/2006/relationships/hyperlink" Target="https://scholar.google.com/scholar?cluster=6428644943565464404&amp;hl=en&amp;as_sdt=2005&amp;sciodt=0,5&amp;as_ylo=2023&amp;authuser=1" TargetMode="External"/><Relationship Id="rId231" Type="http://schemas.openxmlformats.org/officeDocument/2006/relationships/hyperlink" Target="https://www.etimm.ase.ro/RePEc/aes/jetimm/2023/ETIMM_V01_2023_59.pdf" TargetMode="External"/><Relationship Id="rId352" Type="http://schemas.openxmlformats.org/officeDocument/2006/relationships/hyperlink" Target="https://ipfctr.org/tr/wp-content/uploads/2023/12/37_IPFC_Proceeding_Book.pdf" TargetMode="External"/><Relationship Id="rId473" Type="http://schemas.openxmlformats.org/officeDocument/2006/relationships/hyperlink" Target="https://polgan.ac.id/owner/index.php/owner/article/view/1335" TargetMode="External"/><Relationship Id="rId230" Type="http://schemas.openxmlformats.org/officeDocument/2006/relationships/hyperlink" Target="https://papers.ssrn.com/sol3/papers.cfm?abstract_id=4553934" TargetMode="External"/><Relationship Id="rId351" Type="http://schemas.openxmlformats.org/officeDocument/2006/relationships/hyperlink" Target="https://dergipark.org.tr/en/pub/ijafr/issue/78476/1294770" TargetMode="External"/><Relationship Id="rId472" Type="http://schemas.openxmlformats.org/officeDocument/2006/relationships/hyperlink" Target="https://scholar.google.com/scholar?cluster=4015086082778235645&amp;hl=ro&amp;as_sdt=2005&amp;as_ylo=2022&amp;as_yhi=2022" TargetMode="External"/><Relationship Id="rId350" Type="http://schemas.openxmlformats.org/officeDocument/2006/relationships/hyperlink" Target="https://www.researchgate.net/publication/375111395_Modelo_de_agenda_ao_estabelecer_prioridades_de_investigacao_Participacao_de_diferentes_stakeholders_em_pesquisas_medicas" TargetMode="External"/><Relationship Id="rId471" Type="http://schemas.openxmlformats.org/officeDocument/2006/relationships/hyperlink" Target="https://sj.eastasouth-institute.com/index.php/sak/article/view/101" TargetMode="External"/><Relationship Id="rId470" Type="http://schemas.openxmlformats.org/officeDocument/2006/relationships/hyperlink" Target="https://scholar.google.com/scholar?cluster=4015086082778235645&amp;hl=ro&amp;as_sdt=2005&amp;as_ylo=2022&amp;as_yhi=2022" TargetMode="External"/><Relationship Id="rId114" Type="http://schemas.openxmlformats.org/officeDocument/2006/relationships/hyperlink" Target="https://scholar.google.com/scholar?cluster=6428644943565464404&amp;hl=en&amp;as_sdt=2005&amp;sciodt=0,5&amp;as_ylo=2023&amp;authuser=1" TargetMode="External"/><Relationship Id="rId235" Type="http://schemas.openxmlformats.org/officeDocument/2006/relationships/hyperlink" Target="https://www.ceeol.com/search/article-detail?id=1137014" TargetMode="External"/><Relationship Id="rId356" Type="http://schemas.openxmlformats.org/officeDocument/2006/relationships/hyperlink" Target="https://theses.hal.science/tel-04521372/" TargetMode="External"/><Relationship Id="rId477" Type="http://schemas.openxmlformats.org/officeDocument/2006/relationships/hyperlink" Target="http://research.send4journal.com/id/eprint/2948/" TargetMode="External"/><Relationship Id="rId113" Type="http://schemas.openxmlformats.org/officeDocument/2006/relationships/hyperlink" Target="https://managementpapers.polsl.pl/wp-content/uploads/2023/09/176-Misztal.pdf" TargetMode="External"/><Relationship Id="rId234" Type="http://schemas.openxmlformats.org/officeDocument/2006/relationships/hyperlink" Target="https://www.journalmb.eu/JMB/article/view/69" TargetMode="External"/><Relationship Id="rId355" Type="http://schemas.openxmlformats.org/officeDocument/2006/relationships/hyperlink" Target="https://fepbl.com/index.php/ijae/article/view/457" TargetMode="External"/><Relationship Id="rId476" Type="http://schemas.openxmlformats.org/officeDocument/2006/relationships/hyperlink" Target="https://oapub.org/edu/index.php/ejes/article/view/4667" TargetMode="External"/><Relationship Id="rId112" Type="http://schemas.openxmlformats.org/officeDocument/2006/relationships/hyperlink" Target="https://scholar.google.com/scholar?cluster=6428644943565464404&amp;hl=en&amp;as_sdt=2005&amp;sciodt=0,5&amp;as_ylo=2023&amp;authuser=1" TargetMode="External"/><Relationship Id="rId233" Type="http://schemas.openxmlformats.org/officeDocument/2006/relationships/hyperlink" Target="https://www.researchgate.net/publication/376857775_Assessment_of_on-site_and_remote_cardiac_rehabilitation_in_Romania" TargetMode="External"/><Relationship Id="rId354" Type="http://schemas.openxmlformats.org/officeDocument/2006/relationships/hyperlink" Target="https://casopis.fimek.edu.rs/index.php/etp/article/view/197" TargetMode="External"/><Relationship Id="rId475" Type="http://schemas.openxmlformats.org/officeDocument/2006/relationships/hyperlink" Target="https://publicaciones.americana.edu.co/index.php/adgnosis/article/view/593" TargetMode="External"/><Relationship Id="rId111" Type="http://schemas.openxmlformats.org/officeDocument/2006/relationships/hyperlink" Target="https://managementpapers.polsl.pl/wp-content/uploads/2023/06/172-Fajczak-Kowalska-Tokarski.pdf" TargetMode="External"/><Relationship Id="rId232" Type="http://schemas.openxmlformats.org/officeDocument/2006/relationships/hyperlink" Target="https://books.google.ro/books?hl=ro&amp;lr=&amp;id=d-2_EAAAQBAJ&amp;oi=fnd&amp;pg=PR1&amp;ots=2aM7lfhFeQ&amp;sig=OrQ-Hy6_nJR6cbizvWGZkOwpOiw&amp;redir_esc=y" TargetMode="External"/><Relationship Id="rId353" Type="http://schemas.openxmlformats.org/officeDocument/2006/relationships/hyperlink" Target="https://ipfctr.org/tr/wp-content/uploads/2023/12/Maliye-Arastirmalari-6_Kitap.pdf" TargetMode="External"/><Relationship Id="rId474" Type="http://schemas.openxmlformats.org/officeDocument/2006/relationships/hyperlink" Target="https://scholar.google.com/scholar?cluster=4015086082778235645&amp;hl=ro&amp;as_sdt=2005&amp;as_ylo=2022&amp;as_yhi=2022" TargetMode="External"/><Relationship Id="rId305" Type="http://schemas.openxmlformats.org/officeDocument/2006/relationships/hyperlink" Target="https://scholar.google.com/scholar?oi=bibs&amp;cluster=5550847297084854940&amp;btnI=1&amp;hl=ro" TargetMode="External"/><Relationship Id="rId426" Type="http://schemas.openxmlformats.org/officeDocument/2006/relationships/hyperlink" Target="http://jurnal.itsm.ac.id/index.php/abm/about" TargetMode="External"/><Relationship Id="rId304" Type="http://schemas.openxmlformats.org/officeDocument/2006/relationships/hyperlink" Target="https://scholar.google.com/scholar?cluster=5502106538490623418&amp;hl=ro&amp;as_sdt=2005&amp;as_ylo=2023&amp;as_yhi=2023" TargetMode="External"/><Relationship Id="rId425" Type="http://schemas.openxmlformats.org/officeDocument/2006/relationships/hyperlink" Target="https://scholar.google.com/scholar?start=10&amp;hl=ro&amp;as_sdt=2005&amp;sciodt=0,5&amp;as_ylo=2023&amp;cites=751337888896601444&amp;scipsc=" TargetMode="External"/><Relationship Id="rId303" Type="http://schemas.openxmlformats.org/officeDocument/2006/relationships/hyperlink" Target="https://scholar.google.com/scholar?cluster=5502106538490623418&amp;hl=ro&amp;as_sdt=2005&amp;as_ylo=2023&amp;as_yhi=2023" TargetMode="External"/><Relationship Id="rId424" Type="http://schemas.openxmlformats.org/officeDocument/2006/relationships/hyperlink" Target="https://journals.co.za/doi/abs/10.31920/2634-3649/2023/v13n2a5" TargetMode="External"/><Relationship Id="rId302" Type="http://schemas.openxmlformats.org/officeDocument/2006/relationships/hyperlink" Target="https://scholar.google.com/scholar?cluster=5502106538490623418&amp;hl=ro&amp;as_sdt=2005&amp;as_ylo=2023&amp;as_yhi=2023" TargetMode="External"/><Relationship Id="rId423" Type="http://schemas.openxmlformats.org/officeDocument/2006/relationships/hyperlink" Target="https://scholar.google.com/scholar?as_ylo=2023&amp;hl=ro&amp;as_sdt=2005&amp;sciodt=0,5&amp;cites=751337888896601444&amp;scipsc=" TargetMode="External"/><Relationship Id="rId309" Type="http://schemas.openxmlformats.org/officeDocument/2006/relationships/hyperlink" Target="https://scholar.google.com/scholar?cluster=5770687146122806965&amp;hl=ro&amp;as_sdt=2005&amp;as_ylo=2023&amp;as_yhi=2023" TargetMode="External"/><Relationship Id="rId308" Type="http://schemas.openxmlformats.org/officeDocument/2006/relationships/hyperlink" Target="https://www.proquest.com/openview/20e03ad98da47fd18be1665ed5fd4c67/1?pq-origsite=gscholar&amp;cbl=18750&amp;diss=y" TargetMode="External"/><Relationship Id="rId429" Type="http://schemas.openxmlformats.org/officeDocument/2006/relationships/hyperlink" Target="https://journals.econsciences.com/index.php/JEB/indexing" TargetMode="External"/><Relationship Id="rId307" Type="http://schemas.openxmlformats.org/officeDocument/2006/relationships/hyperlink" Target="https://scholar.google.com/scholar?oi=bibs&amp;cluster=5550847297084854940&amp;btnI=1&amp;hl=ro" TargetMode="External"/><Relationship Id="rId428" Type="http://schemas.openxmlformats.org/officeDocument/2006/relationships/hyperlink" Target="https://repository.nwu.ac.za/handle/10394/41874" TargetMode="External"/><Relationship Id="rId306" Type="http://schemas.openxmlformats.org/officeDocument/2006/relationships/hyperlink" Target="https://content.iospress.com/articles/work/wor230279" TargetMode="External"/><Relationship Id="rId427" Type="http://schemas.openxmlformats.org/officeDocument/2006/relationships/hyperlink" Target="http://periodicos.unifacef.com.br/rea/article/view/2558" TargetMode="External"/><Relationship Id="rId301" Type="http://schemas.openxmlformats.org/officeDocument/2006/relationships/hyperlink" Target="https://www.ceeol.com/" TargetMode="External"/><Relationship Id="rId422" Type="http://schemas.openxmlformats.org/officeDocument/2006/relationships/hyperlink" Target="https://www.proquest.com/publication/publications_5314840?accountid=8083" TargetMode="External"/><Relationship Id="rId300" Type="http://schemas.openxmlformats.org/officeDocument/2006/relationships/hyperlink" Target="https://scholar.google.com/scholar?cluster=5502106538490623418&amp;hl=ro&amp;as_sdt=2005&amp;as_ylo=2023&amp;as_yhi=2023" TargetMode="External"/><Relationship Id="rId421" Type="http://schemas.openxmlformats.org/officeDocument/2006/relationships/hyperlink" Target="http://jurnal.fh.unpad.ac.id/index.php/jbmh/indeks" TargetMode="External"/><Relationship Id="rId420" Type="http://schemas.openxmlformats.org/officeDocument/2006/relationships/hyperlink" Target="http://www.iorajournal.org/index.php/ijgor/about" TargetMode="External"/><Relationship Id="rId415" Type="http://schemas.openxmlformats.org/officeDocument/2006/relationships/hyperlink" Target="https://www.ceeol.com/search/article-detail?id=1169701" TargetMode="External"/><Relationship Id="rId414" Type="http://schemas.openxmlformats.org/officeDocument/2006/relationships/hyperlink" Target="https://masf.journals.ekb.eg/article_299976.html" TargetMode="External"/><Relationship Id="rId413" Type="http://schemas.openxmlformats.org/officeDocument/2006/relationships/hyperlink" Target="https://papers.ssrn.com/sol3/papers.cfm?abstract_id=4414007" TargetMode="External"/><Relationship Id="rId412" Type="http://schemas.openxmlformats.org/officeDocument/2006/relationships/hyperlink" Target="https://www.ceeol.com/search/article-detail?id=1109276" TargetMode="External"/><Relationship Id="rId419" Type="http://schemas.openxmlformats.org/officeDocument/2006/relationships/hyperlink" Target="https://www.infeb.org/index.php/infeb/SCP" TargetMode="External"/><Relationship Id="rId418" Type="http://schemas.openxmlformats.org/officeDocument/2006/relationships/hyperlink" Target="https://d1wqtxts1xzle7.cloudfront.net/104019229/MIST_ULKELERINDE_SAGLIK_HARCAMALARI-libre.pdf?1688497544=&amp;response-content-disposition=inline%3B+filename%3DTHE_RELATIONSHIP_ECONOMIC_DEVELOPMENT_AN.pdf&amp;Expires=1716988657&amp;Signature=gN--uJgjovhchLSGUXPhB4qKw4x4kJycstDXk4JOeZMAW5yjMBpFuGXWoe4h7hxxwtALO1y9bA9Vy5T17aJrC9SwcoyCUEzTEj-TuFPednXSqRc4k7TTlMvKWRMqdiKYicm9D8gdxyoEvjOW04tJwU4AYIKhE9cKfFyYJ1ccR3sNsRs~8fyb96spn8T-wJfckZYLCd9fDewQ97IWJza0JtiFK~QYN2X4TYE6YFwwpH-Txzx~qtcs5cLT-M8cC~OxKmuNwAgK1nDrX9xbSm7taBvIIPEjH78QVzUUs9gE9ofeOjDBSk17CKkQzZA1tUicixiZ9j51dNu65F8bsWJUBA__&amp;Key-Pair-Id=APKAJLOHF5GGSLRBV4ZA" TargetMode="External"/><Relationship Id="rId417" Type="http://schemas.openxmlformats.org/officeDocument/2006/relationships/hyperlink" Target="http://journal.article2publish.com/id/eprint/2533/" TargetMode="External"/><Relationship Id="rId416" Type="http://schemas.openxmlformats.org/officeDocument/2006/relationships/hyperlink" Target="https://dergipark.org.tr/en/pub/yead/indexes" TargetMode="External"/><Relationship Id="rId411" Type="http://schemas.openxmlformats.org/officeDocument/2006/relationships/hyperlink" Target="https://irjems.org/index.html" TargetMode="External"/><Relationship Id="rId410" Type="http://schemas.openxmlformats.org/officeDocument/2006/relationships/hyperlink" Target="https://www.iasj.net/iasj/download/9e6801c4f579daae" TargetMode="External"/><Relationship Id="rId206" Type="http://schemas.openxmlformats.org/officeDocument/2006/relationships/hyperlink" Target="https://www.researchgate.net/publication/373926178_The_Role_Of_Strategic_Partnerships_In_Enhancing_Organizational_Ambidexterity_And_Its_Reflection_In_Core_Competence_A_Survey_Study_At_The_University_Of_Mosul_dwr_alshrakat_alastratyjyt_fy_tzyz_albrat_a" TargetMode="External"/><Relationship Id="rId327" Type="http://schemas.openxmlformats.org/officeDocument/2006/relationships/hyperlink" Target="https://www.igi-global.com/chapter/a-detailed-analysis-of-the-digital-divide-and-its-impact-on-the-development-of-countries/316042" TargetMode="External"/><Relationship Id="rId448" Type="http://schemas.openxmlformats.org/officeDocument/2006/relationships/hyperlink" Target="https://scindeks.ceon.rs/article.aspx?artid=2406-25882302079Q,%20%2010.5937/EJAE20-43627" TargetMode="External"/><Relationship Id="rId205" Type="http://schemas.openxmlformats.org/officeDocument/2006/relationships/hyperlink" Target="http://digital-library.ulbsibiu.ro/jspui/bitstream/123456789/3495/1/2023-Timbalari%20Carolina.pdf" TargetMode="External"/><Relationship Id="rId326" Type="http://schemas.openxmlformats.org/officeDocument/2006/relationships/hyperlink" Target="https://dergipark.org.tr/en/pub/bilgisosyal/issue/81188/1329680" TargetMode="External"/><Relationship Id="rId447" Type="http://schemas.openxmlformats.org/officeDocument/2006/relationships/hyperlink" Target="https://papers.ssrn.com/sol3/papers.cfm?abstract_id=4515489" TargetMode="External"/><Relationship Id="rId204" Type="http://schemas.openxmlformats.org/officeDocument/2006/relationships/hyperlink" Target="http://digital-library.ulbsibiu.ro/jspui/bitstream/123456789/3495/1/2023-Timbalari%20Carolina.pdf" TargetMode="External"/><Relationship Id="rId325" Type="http://schemas.openxmlformats.org/officeDocument/2006/relationships/hyperlink" Target="https://review.pressburgcentre.org/per/article/view/23" TargetMode="External"/><Relationship Id="rId446" Type="http://schemas.openxmlformats.org/officeDocument/2006/relationships/hyperlink" Target="http://doi.org/10.25273/inventory.v7i1.16181" TargetMode="External"/><Relationship Id="rId203" Type="http://schemas.openxmlformats.org/officeDocument/2006/relationships/hyperlink" Target="http://ir.jkuat.ac.ke/handle/123456789/6186" TargetMode="External"/><Relationship Id="rId324" Type="http://schemas.openxmlformats.org/officeDocument/2006/relationships/hyperlink" Target="https://archipel.uqam.ca/17242/1/D4525.pdf" TargetMode="External"/><Relationship Id="rId445" Type="http://schemas.openxmlformats.org/officeDocument/2006/relationships/hyperlink" Target="https://repository.unja.ac.id/" TargetMode="External"/><Relationship Id="rId209" Type="http://schemas.openxmlformats.org/officeDocument/2006/relationships/hyperlink" Target="http://digital-library.ulbsibiu.ro/jspui/bitstream/123456789/3495/1/2023-Timbalari%20Carolina.pdf" TargetMode="External"/><Relationship Id="rId208" Type="http://schemas.openxmlformats.org/officeDocument/2006/relationships/hyperlink" Target="https://www.internationalrasd.org/journals/index.php/pjhss/article/view/1604" TargetMode="External"/><Relationship Id="rId329" Type="http://schemas.openxmlformats.org/officeDocument/2006/relationships/hyperlink" Target="https://etalpykla.vilniustech.lt/bitstream/handle/123456789/154043/059_13th_BM_2023-1056.pdf?sequence=1&amp;isAllowed=y" TargetMode="External"/><Relationship Id="rId207" Type="http://schemas.openxmlformats.org/officeDocument/2006/relationships/hyperlink" Target="https://www.jmaak.ir/article_21555.html?lang=en" TargetMode="External"/><Relationship Id="rId328" Type="http://schemas.openxmlformats.org/officeDocument/2006/relationships/hyperlink" Target="https://repositorio-aberto.up.pt/bitstream/10216/151234/2/635188.pdf" TargetMode="External"/><Relationship Id="rId449" Type="http://schemas.openxmlformats.org/officeDocument/2006/relationships/hyperlink" Target="https://doi.org/10.1063/5.0116580,https:/pubs.aip.org/aip/acp/issue/2544/1," TargetMode="External"/><Relationship Id="rId440" Type="http://schemas.openxmlformats.org/officeDocument/2006/relationships/hyperlink" Target="https://www2.econ.tohoku.ac.jp/~PDesign/3002.html" TargetMode="External"/><Relationship Id="rId202" Type="http://schemas.openxmlformats.org/officeDocument/2006/relationships/hyperlink" Target="https://jprpk.com/index.php/jpr/article/view/416" TargetMode="External"/><Relationship Id="rId323" Type="http://schemas.openxmlformats.org/officeDocument/2006/relationships/hyperlink" Target="https://cybertesis.unmsm.edu.pe/handle/20.500.12672/20622" TargetMode="External"/><Relationship Id="rId444" Type="http://schemas.openxmlformats.org/officeDocument/2006/relationships/hyperlink" Target="https://doi.org/10.1016/S2212-5671(14)00829-6" TargetMode="External"/><Relationship Id="rId201" Type="http://schemas.openxmlformats.org/officeDocument/2006/relationships/hyperlink" Target="https://www.clausiuspress.com/article/10369.html" TargetMode="External"/><Relationship Id="rId322" Type="http://schemas.openxmlformats.org/officeDocument/2006/relationships/hyperlink" Target="https://doi.org/10.23887/jish.v12i2.61216" TargetMode="External"/><Relationship Id="rId443" Type="http://schemas.openxmlformats.org/officeDocument/2006/relationships/hyperlink" Target="https://doi.org/10.23887/jlls.v6i3.68667" TargetMode="External"/><Relationship Id="rId200" Type="http://schemas.openxmlformats.org/officeDocument/2006/relationships/hyperlink" Target="https://scindeks.ceon.rs/article.aspx?artid=1820-31592301179Q" TargetMode="External"/><Relationship Id="rId321" Type="http://schemas.openxmlformats.org/officeDocument/2006/relationships/hyperlink" Target="https://jurnal.stie-aas.ac.id/index.php/IJEBAR/article/view/7611" TargetMode="External"/><Relationship Id="rId442" Type="http://schemas.openxmlformats.org/officeDocument/2006/relationships/hyperlink" Target="https://papers.ssrn.com/sol3/papers.cfm?abstract_id=4631395" TargetMode="External"/><Relationship Id="rId320" Type="http://schemas.openxmlformats.org/officeDocument/2006/relationships/hyperlink" Target="https://www.econstor.eu/bitstream/10419/282560/1/cesifo1_wp10872.pdf" TargetMode="External"/><Relationship Id="rId441" Type="http://schemas.openxmlformats.org/officeDocument/2006/relationships/hyperlink" Target="https://papers.ssrn.com/sol3/papers.cfm?abstract_id=4559938" TargetMode="External"/><Relationship Id="rId316" Type="http://schemas.openxmlformats.org/officeDocument/2006/relationships/hyperlink" Target="https://dspace.uii.ac.id/handle/123456789/45594" TargetMode="External"/><Relationship Id="rId437" Type="http://schemas.openxmlformats.org/officeDocument/2006/relationships/hyperlink" Target="https://dergipark.org.tr/en/pub/rteusbe/issue/78332/1288822" TargetMode="External"/><Relationship Id="rId315" Type="http://schemas.openxmlformats.org/officeDocument/2006/relationships/hyperlink" Target="https://www.proquest.com/openview/af36f09e2f9596d2bd08a65dba2adc12/1?pq-origsite=gscholar&amp;cbl=18750&amp;diss=y" TargetMode="External"/><Relationship Id="rId436" Type="http://schemas.openxmlformats.org/officeDocument/2006/relationships/hyperlink" Target="https://repository.rice.edu/items/67909898-1249-40b5-ab81-efefb5932851" TargetMode="External"/><Relationship Id="rId314" Type="http://schemas.openxmlformats.org/officeDocument/2006/relationships/hyperlink" Target="https://waseda.repo.nii.ac.jp/record/78534/files/WasedaBusinessSchool_mba_2022_1003_57200520.pdf" TargetMode="External"/><Relationship Id="rId435" Type="http://schemas.openxmlformats.org/officeDocument/2006/relationships/hyperlink" Target="https://www.emerald.com/insight/publication/issn/1517-7580" TargetMode="External"/><Relationship Id="rId313" Type="http://schemas.openxmlformats.org/officeDocument/2006/relationships/hyperlink" Target="https://dergipark.org.tr/en/pub/turek/issue/82320/1357897" TargetMode="External"/><Relationship Id="rId434" Type="http://schemas.openxmlformats.org/officeDocument/2006/relationships/hyperlink" Target="https://stec.univ-ovidius.ro/html/anale/RO/2023-i1/Section%205/28.pdf" TargetMode="External"/><Relationship Id="rId319" Type="http://schemas.openxmlformats.org/officeDocument/2006/relationships/hyperlink" Target="http://dx.doi.org/10.29228/jatos.70405" TargetMode="External"/><Relationship Id="rId318" Type="http://schemas.openxmlformats.org/officeDocument/2006/relationships/hyperlink" Target="https://doi.org/10.56225/ijassh.v2i3.244" TargetMode="External"/><Relationship Id="rId439" Type="http://schemas.openxmlformats.org/officeDocument/2006/relationships/hyperlink" Target="https://webthesis.biblio.polito.it/26325/" TargetMode="External"/><Relationship Id="rId317" Type="http://schemas.openxmlformats.org/officeDocument/2006/relationships/hyperlink" Target="https://dspace.uii.ac.id/handle/123456789/46333" TargetMode="External"/><Relationship Id="rId438" Type="http://schemas.openxmlformats.org/officeDocument/2006/relationships/hyperlink" Target="https://scholarexpress.net/index.php/wefb/article/view/3127" TargetMode="External"/><Relationship Id="rId312" Type="http://schemas.openxmlformats.org/officeDocument/2006/relationships/hyperlink" Target="https://ejournal.seaninstitute.or.id/index.php/Ekonomi/article/view/1473" TargetMode="External"/><Relationship Id="rId433" Type="http://schemas.openxmlformats.org/officeDocument/2006/relationships/hyperlink" Target="https://talenta.usu.ac.id/abdimas/article/view/10354" TargetMode="External"/><Relationship Id="rId311" Type="http://schemas.openxmlformats.org/officeDocument/2006/relationships/hyperlink" Target="http://ejournal.aibpmjournals.com/index.php/JICP/article/view/2396" TargetMode="External"/><Relationship Id="rId432" Type="http://schemas.openxmlformats.org/officeDocument/2006/relationships/hyperlink" Target="http://scholar.uoc.ac.in/handle/20.500.12818/1475" TargetMode="External"/><Relationship Id="rId310" Type="http://schemas.openxmlformats.org/officeDocument/2006/relationships/hyperlink" Target="https://dialnet.unirioja.es/servlet/articulo?codigo=8956547" TargetMode="External"/><Relationship Id="rId431" Type="http://schemas.openxmlformats.org/officeDocument/2006/relationships/hyperlink" Target="https://acquire.cqu.edu.au/articles/thesis/The_effectiveness_of_performance_audits_in_Bangladesh_A_critical_examination_of_medical_waste_management/23896977" TargetMode="External"/><Relationship Id="rId430" Type="http://schemas.openxmlformats.org/officeDocument/2006/relationships/hyperlink" Target="http://jurnal.itsm.ac.id/index.php/abm/about"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business.expertjournals.com/editorial-board/" TargetMode="External"/><Relationship Id="rId2" Type="http://schemas.openxmlformats.org/officeDocument/2006/relationships/hyperlink" Target="http://economice.ulbsibiu.ro/revista.economica/editorialboard.php" TargetMode="External"/><Relationship Id="rId3" Type="http://schemas.openxmlformats.org/officeDocument/2006/relationships/hyperlink" Target="http://www.davidpublisher.org/index.php/Home/Journal/detail?journalid=7&amp;jx=MS&amp;cont=editorial" TargetMode="External"/><Relationship Id="rId4" Type="http://schemas.openxmlformats.org/officeDocument/2006/relationships/hyperlink" Target="http://www.davidpublisher.org/index.php/Home/Journal/detail?journalid=10&amp;jx=EW&amp;cont=editorial" TargetMode="External"/><Relationship Id="rId9" Type="http://schemas.openxmlformats.org/officeDocument/2006/relationships/hyperlink" Target="https://www.mdpi.com/journal/sustainability" TargetMode="External"/><Relationship Id="rId5" Type="http://schemas.openxmlformats.org/officeDocument/2006/relationships/hyperlink" Target="https://www.mdpi.com/journal/energies/special_issues/sustainable_energy_economy" TargetMode="External"/><Relationship Id="rId6" Type="http://schemas.openxmlformats.org/officeDocument/2006/relationships/hyperlink" Target="http://economice.ulbsibiu.ro/revista.economica/editorialboard.php" TargetMode="External"/><Relationship Id="rId7" Type="http://schemas.openxmlformats.org/officeDocument/2006/relationships/hyperlink" Target="https://www.mdpi.com/journal/sustainability" TargetMode="External"/><Relationship Id="rId8" Type="http://schemas.openxmlformats.org/officeDocument/2006/relationships/hyperlink" Target="https://www.mdpi.com/journal/BDCC" TargetMode="External"/><Relationship Id="rId40" Type="http://schemas.openxmlformats.org/officeDocument/2006/relationships/hyperlink" Target="https://susy.mdpi.com/user/review/review/35844124/6hFvcARJ" TargetMode="External"/><Relationship Id="rId42" Type="http://schemas.openxmlformats.org/officeDocument/2006/relationships/hyperlink" Target="https://journals.vilniustech.lt/index.php/JBEM/about/editorialTeam" TargetMode="External"/><Relationship Id="rId41" Type="http://schemas.openxmlformats.org/officeDocument/2006/relationships/hyperlink" Target="https://susy.mdpi.com/user/review/review/37830339/Fml7OJEs" TargetMode="External"/><Relationship Id="rId44" Type="http://schemas.openxmlformats.org/officeDocument/2006/relationships/hyperlink" Target="http://bulletin-econom.univ.kiev.ua/editorial-board" TargetMode="External"/><Relationship Id="rId43" Type="http://schemas.openxmlformats.org/officeDocument/2006/relationships/hyperlink" Target="http://economice.ulbsibiu.ro/revista.economica/editorialboard.php" TargetMode="External"/><Relationship Id="rId46" Type="http://schemas.openxmlformats.org/officeDocument/2006/relationships/hyperlink" Target="https://orcid.org/0000-0003-1099-1330" TargetMode="External"/><Relationship Id="rId45" Type="http://schemas.openxmlformats.org/officeDocument/2006/relationships/hyperlink" Target="https://e-journal.unair.ac.id/JMTT/about/editorialTeam" TargetMode="External"/><Relationship Id="rId48" Type="http://schemas.openxmlformats.org/officeDocument/2006/relationships/hyperlink" Target="https://revista.isfin.ro/" TargetMode="External"/><Relationship Id="rId47" Type="http://schemas.openxmlformats.org/officeDocument/2006/relationships/hyperlink" Target="https://link.springer.com/journal/41284/volumes-and-issues" TargetMode="External"/><Relationship Id="rId49" Type="http://schemas.openxmlformats.org/officeDocument/2006/relationships/hyperlink" Target="https://of.euba.sk/en/science-and-research/studia-commercialia-bratislavensia/editorial-board" TargetMode="External"/><Relationship Id="rId31" Type="http://schemas.openxmlformats.org/officeDocument/2006/relationships/hyperlink" Target="https://znz.pcz.pl/en/editorial-board" TargetMode="External"/><Relationship Id="rId30" Type="http://schemas.openxmlformats.org/officeDocument/2006/relationships/hyperlink" Target="https://www.jesd-online.com/editorial-board.html" TargetMode="External"/><Relationship Id="rId33" Type="http://schemas.openxmlformats.org/officeDocument/2006/relationships/hyperlink" Target="https://www.igi-global.com/journals/open-access/reviewers/journal-global-information-management/1070" TargetMode="External"/><Relationship Id="rId32" Type="http://schemas.openxmlformats.org/officeDocument/2006/relationships/hyperlink" Target="http://economice.ulbsibiu.ro/revista.economica/editorialboard.php" TargetMode="External"/><Relationship Id="rId35" Type="http://schemas.openxmlformats.org/officeDocument/2006/relationships/hyperlink" Target="https://www.mdpi.com/journal/sustainability/about" TargetMode="External"/><Relationship Id="rId34" Type="http://schemas.openxmlformats.org/officeDocument/2006/relationships/hyperlink" Target="https://www.emerald.com/insight/publication/issn/1747-1117" TargetMode="External"/><Relationship Id="rId37" Type="http://schemas.openxmlformats.org/officeDocument/2006/relationships/hyperlink" Target="https://www.mdpi.com/journal/sustainability/about" TargetMode="External"/><Relationship Id="rId36" Type="http://schemas.openxmlformats.org/officeDocument/2006/relationships/hyperlink" Target="https://www.mdpi.com/journal/sustainability/about" TargetMode="External"/><Relationship Id="rId39" Type="http://schemas.openxmlformats.org/officeDocument/2006/relationships/hyperlink" Target="https://www.mdpi.com/journal/sustainability" TargetMode="External"/><Relationship Id="rId38" Type="http://schemas.openxmlformats.org/officeDocument/2006/relationships/hyperlink" Target="https://www.mdpi.com/journal/sustainability" TargetMode="External"/><Relationship Id="rId20" Type="http://schemas.openxmlformats.org/officeDocument/2006/relationships/hyperlink" Target="https://www.armyacademy.ro/editura_reviste.php" TargetMode="External"/><Relationship Id="rId22" Type="http://schemas.openxmlformats.org/officeDocument/2006/relationships/hyperlink" Target="http://economice.ulbsibiu.ro/revista.economica/editorialboard.php" TargetMode="External"/><Relationship Id="rId21" Type="http://schemas.openxmlformats.org/officeDocument/2006/relationships/hyperlink" Target="https://pjms.zim.pcz.pl/resources/html/cms/SCIENTIFICCOUNCIL" TargetMode="External"/><Relationship Id="rId24" Type="http://schemas.openxmlformats.org/officeDocument/2006/relationships/hyperlink" Target="https://www.economicissues.org.uk/edboard.html" TargetMode="External"/><Relationship Id="rId23" Type="http://schemas.openxmlformats.org/officeDocument/2006/relationships/hyperlink" Target="https://link.springer.com/journal/43253/editors" TargetMode="External"/><Relationship Id="rId26" Type="http://schemas.openxmlformats.org/officeDocument/2006/relationships/hyperlink" Target="https://www.annalsfondazioneluigieinaudi.it/editorial-board/" TargetMode="External"/><Relationship Id="rId25" Type="http://schemas.openxmlformats.org/officeDocument/2006/relationships/hyperlink" Target="https://www.inderscience.com/jhome.php?jcode=ijpee" TargetMode="External"/><Relationship Id="rId28" Type="http://schemas.openxmlformats.org/officeDocument/2006/relationships/hyperlink" Target="https://www.editorialmanager.com/cogentsocsci/" TargetMode="External"/><Relationship Id="rId27" Type="http://schemas.openxmlformats.org/officeDocument/2006/relationships/hyperlink" Target="https://link.springer.com/series/15612/editors" TargetMode="External"/><Relationship Id="rId29" Type="http://schemas.openxmlformats.org/officeDocument/2006/relationships/hyperlink" Target="https://sciendo.com/journal/SBE?content-tab=editorial-board" TargetMode="External"/><Relationship Id="rId11" Type="http://schemas.openxmlformats.org/officeDocument/2006/relationships/hyperlink" Target="https://www.mdpi.com/journal/admsci" TargetMode="External"/><Relationship Id="rId10" Type="http://schemas.openxmlformats.org/officeDocument/2006/relationships/hyperlink" Target="https://www.mdpi.com/journal/sustainability" TargetMode="External"/><Relationship Id="rId13" Type="http://schemas.openxmlformats.org/officeDocument/2006/relationships/hyperlink" Target="https://www.mdpi.com/journal/sustainability" TargetMode="External"/><Relationship Id="rId12" Type="http://schemas.openxmlformats.org/officeDocument/2006/relationships/hyperlink" Target="https://www.mdpi.com/journal/sustainability" TargetMode="External"/><Relationship Id="rId15" Type="http://schemas.openxmlformats.org/officeDocument/2006/relationships/hyperlink" Target="https://15113lfln-y-https-ieeexplore-ieee-org.z.e-nformation.ro/xpl/RecentIssue.jsp?punumber=6287639" TargetMode="External"/><Relationship Id="rId14" Type="http://schemas.openxmlformats.org/officeDocument/2006/relationships/hyperlink" Target="http://economice.ulbsibiu.ro/revista.economica/editorialboard.php" TargetMode="External"/><Relationship Id="rId17" Type="http://schemas.openxmlformats.org/officeDocument/2006/relationships/hyperlink" Target="https://journaljemt.com/index.php/JEMT/index" TargetMode="External"/><Relationship Id="rId16" Type="http://schemas.openxmlformats.org/officeDocument/2006/relationships/hyperlink" Target="https://link.springer.com/book/10.1007/978-3-031-48288-5" TargetMode="External"/><Relationship Id="rId19" Type="http://schemas.openxmlformats.org/officeDocument/2006/relationships/hyperlink" Target="https://www.armyacademy.ro/editura_consiliu.php" TargetMode="External"/><Relationship Id="rId18" Type="http://schemas.openxmlformats.org/officeDocument/2006/relationships/hyperlink" Target="https://www.armyacademy.ro/editura_consiliu.php" TargetMode="External"/><Relationship Id="rId84" Type="http://schemas.openxmlformats.org/officeDocument/2006/relationships/hyperlink" Target="https://zantworldpress.com/journals/?j=world-review-of-business-research" TargetMode="External"/><Relationship Id="rId83" Type="http://schemas.openxmlformats.org/officeDocument/2006/relationships/hyperlink" Target="http://www.aabri.com/jibcseditorsandreviewers.html" TargetMode="External"/><Relationship Id="rId86" Type="http://schemas.openxmlformats.org/officeDocument/2006/relationships/hyperlink" Target="http://economice.ulbsibiu.ro/revista.economica/editorialboard.php" TargetMode="External"/><Relationship Id="rId85" Type="http://schemas.openxmlformats.org/officeDocument/2006/relationships/hyperlink" Target="https://zantworldpress.com/journals/wrbr/editorial-board/" TargetMode="External"/><Relationship Id="rId88" Type="http://schemas.openxmlformats.org/officeDocument/2006/relationships/hyperlink" Target="https://msdjournal.org/editorial-board/" TargetMode="External"/><Relationship Id="rId87" Type="http://schemas.openxmlformats.org/officeDocument/2006/relationships/hyperlink" Target="http://economice.ulbsibiu.ro/revista.economica/editorialboard.php" TargetMode="External"/><Relationship Id="rId89" Type="http://schemas.openxmlformats.org/officeDocument/2006/relationships/hyperlink" Target="http://finance.expertjournals.com/editorial-board/" TargetMode="External"/><Relationship Id="rId80" Type="http://schemas.openxmlformats.org/officeDocument/2006/relationships/hyperlink" Target="https://www.davidpublisher.com/index.php/Home/Journal/detail?journalid=13&amp;jx=CUBR&amp;cont=editorial" TargetMode="External"/><Relationship Id="rId82" Type="http://schemas.openxmlformats.org/officeDocument/2006/relationships/hyperlink" Target="https://www.mdpi.com/journal/energies/special_issues/sustainable_energy_economy" TargetMode="External"/><Relationship Id="rId81" Type="http://schemas.openxmlformats.org/officeDocument/2006/relationships/hyperlink" Target="https://sciendo.com/journal/SBE?tab=editorial-board" TargetMode="External"/><Relationship Id="rId73" Type="http://schemas.openxmlformats.org/officeDocument/2006/relationships/hyperlink" Target="https://www.armyacademy.ro/editura_consiliu.php" TargetMode="External"/><Relationship Id="rId72" Type="http://schemas.openxmlformats.org/officeDocument/2006/relationships/hyperlink" Target="https://publicatii.uvvg.ro/index.php/studiaeconomia/about" TargetMode="External"/><Relationship Id="rId75" Type="http://schemas.openxmlformats.org/officeDocument/2006/relationships/hyperlink" Target="https://www.armyacademy.ro/engleza/buletin_comitee.php" TargetMode="External"/><Relationship Id="rId74" Type="http://schemas.openxmlformats.org/officeDocument/2006/relationships/hyperlink" Target="https://www.armyacademy.ro/revista_comitet.php" TargetMode="External"/><Relationship Id="rId77" Type="http://schemas.openxmlformats.org/officeDocument/2006/relationships/hyperlink" Target="https://revistaie.ase.ro/editorial_board.html" TargetMode="External"/><Relationship Id="rId76" Type="http://schemas.openxmlformats.org/officeDocument/2006/relationships/hyperlink" Target="http://economice.ulbsibiu.ro/revista.economica/editorialboard.php" TargetMode="External"/><Relationship Id="rId79" Type="http://schemas.openxmlformats.org/officeDocument/2006/relationships/hyperlink" Target="https://jacsm.ro/committee/" TargetMode="External"/><Relationship Id="rId78" Type="http://schemas.openxmlformats.org/officeDocument/2006/relationships/hyperlink" Target="https://journal.cspace-ngo.com/en/editorial-board-2/" TargetMode="External"/><Relationship Id="rId71" Type="http://schemas.openxmlformats.org/officeDocument/2006/relationships/hyperlink" Target="https://link.springer.com/journal/43546" TargetMode="External"/><Relationship Id="rId70" Type="http://schemas.openxmlformats.org/officeDocument/2006/relationships/hyperlink" Target="https://link.springer.com/journal/43546" TargetMode="External"/><Relationship Id="rId62" Type="http://schemas.openxmlformats.org/officeDocument/2006/relationships/hyperlink" Target="http://economice.ulbsibiu.ro/revista.economica/editorialboard.php" TargetMode="External"/><Relationship Id="rId61" Type="http://schemas.openxmlformats.org/officeDocument/2006/relationships/hyperlink" Target="http://economice.ulbsibiu.ro/revista.economica/editorialboard.php" TargetMode="External"/><Relationship Id="rId64" Type="http://schemas.openxmlformats.org/officeDocument/2006/relationships/hyperlink" Target="https://journalacri.com/index.php/ACRI" TargetMode="External"/><Relationship Id="rId63" Type="http://schemas.openxmlformats.org/officeDocument/2006/relationships/hyperlink" Target="https://msdjournal.org/editorial-board/" TargetMode="External"/><Relationship Id="rId66" Type="http://schemas.openxmlformats.org/officeDocument/2006/relationships/hyperlink" Target="http://ijbesar.teiemt.gr/" TargetMode="External"/><Relationship Id="rId65" Type="http://schemas.openxmlformats.org/officeDocument/2006/relationships/hyperlink" Target="https://www.mdpi.com/journal/admsci" TargetMode="External"/><Relationship Id="rId68" Type="http://schemas.openxmlformats.org/officeDocument/2006/relationships/hyperlink" Target="https://www.mdpi.com/journal/sustainability/indexing" TargetMode="External"/><Relationship Id="rId67" Type="http://schemas.openxmlformats.org/officeDocument/2006/relationships/hyperlink" Target="https://journalsajsse.com/index.php/SAJSSE/abstracting-indexing" TargetMode="External"/><Relationship Id="rId60" Type="http://schemas.openxmlformats.org/officeDocument/2006/relationships/hyperlink" Target="https://msdjournal.org/editorial-board/" TargetMode="External"/><Relationship Id="rId69" Type="http://schemas.openxmlformats.org/officeDocument/2006/relationships/hyperlink" Target="https://www.mdpi.com/journal/sustainability/indexing" TargetMode="External"/><Relationship Id="rId51" Type="http://schemas.openxmlformats.org/officeDocument/2006/relationships/hyperlink" Target="https://www.mdpi.com/journal/sustainability" TargetMode="External"/><Relationship Id="rId50" Type="http://schemas.openxmlformats.org/officeDocument/2006/relationships/hyperlink" Target="https://www.mdpi.com/journal/sustainability" TargetMode="External"/><Relationship Id="rId53" Type="http://schemas.openxmlformats.org/officeDocument/2006/relationships/hyperlink" Target="https://onlinelibrary.wiley.com/journal/14791838" TargetMode="External"/><Relationship Id="rId52" Type="http://schemas.openxmlformats.org/officeDocument/2006/relationships/hyperlink" Target="https://www.mdpi.com/journal/sustainability" TargetMode="External"/><Relationship Id="rId55" Type="http://schemas.openxmlformats.org/officeDocument/2006/relationships/hyperlink" Target="https://onlinelibrary.wiley.com/journal/14791838" TargetMode="External"/><Relationship Id="rId54" Type="http://schemas.openxmlformats.org/officeDocument/2006/relationships/hyperlink" Target="https://onlinelibrary.wiley.com/journal/14791838" TargetMode="External"/><Relationship Id="rId57" Type="http://schemas.openxmlformats.org/officeDocument/2006/relationships/hyperlink" Target="http://economice.ulbsibiu.ro/revista.economica/editorialboard.php" TargetMode="External"/><Relationship Id="rId56" Type="http://schemas.openxmlformats.org/officeDocument/2006/relationships/hyperlink" Target="https://www.palgrave.com/gp/journal/41264" TargetMode="External"/><Relationship Id="rId59" Type="http://schemas.openxmlformats.org/officeDocument/2006/relationships/hyperlink" Target="http://finance.expertjournals.com/editorial-board/" TargetMode="External"/><Relationship Id="rId58" Type="http://schemas.openxmlformats.org/officeDocument/2006/relationships/hyperlink" Target="http://economics.expertjournals.com/editorial-board/" TargetMode="External"/><Relationship Id="rId107" Type="http://schemas.openxmlformats.org/officeDocument/2006/relationships/hyperlink" Target="https://www.mdpi.com/journal/behavsci" TargetMode="External"/><Relationship Id="rId106" Type="http://schemas.openxmlformats.org/officeDocument/2006/relationships/hyperlink" Target="http://economice.ulbsibiu.ro/revista.economica/editorialboard.php" TargetMode="External"/><Relationship Id="rId105" Type="http://schemas.openxmlformats.org/officeDocument/2006/relationships/hyperlink" Target="https://journal.unesa.ac.id/index.php/aj/about/editorialTeam" TargetMode="External"/><Relationship Id="rId104" Type="http://schemas.openxmlformats.org/officeDocument/2006/relationships/hyperlink" Target="http://www.cribfb.com/journal/index.php/aijssr/about/editorialTeam" TargetMode="External"/><Relationship Id="rId109" Type="http://schemas.openxmlformats.org/officeDocument/2006/relationships/hyperlink" Target="http://bulletin-econom.univ.kiev.ua/editorial-board" TargetMode="External"/><Relationship Id="rId108" Type="http://schemas.openxmlformats.org/officeDocument/2006/relationships/hyperlink" Target="http://economice.ulbsibiu.ro/revista.economica/editorialboard.php" TargetMode="External"/><Relationship Id="rId103" Type="http://schemas.openxmlformats.org/officeDocument/2006/relationships/hyperlink" Target="http://www.cribfb.com/journal/index.php/ijibfr/about/editorialTeam" TargetMode="External"/><Relationship Id="rId102" Type="http://schemas.openxmlformats.org/officeDocument/2006/relationships/hyperlink" Target="http://www.sciedu.ca/journal/index.php/rwe/about/editorialTeam" TargetMode="External"/><Relationship Id="rId101" Type="http://schemas.openxmlformats.org/officeDocument/2006/relationships/hyperlink" Target="http://redfame.com/journal/index.php/aef/about/editorialTeam" TargetMode="External"/><Relationship Id="rId100" Type="http://schemas.openxmlformats.org/officeDocument/2006/relationships/hyperlink" Target="https://editura.ulbsibiu.ro/consiliu-editorial/" TargetMode="External"/><Relationship Id="rId95" Type="http://schemas.openxmlformats.org/officeDocument/2006/relationships/hyperlink" Target="https://academicjournals.org/journal/JAT/editors" TargetMode="External"/><Relationship Id="rId94" Type="http://schemas.openxmlformats.org/officeDocument/2006/relationships/hyperlink" Target="https://www.mdpi.com/journal/sustainability" TargetMode="External"/><Relationship Id="rId97" Type="http://schemas.openxmlformats.org/officeDocument/2006/relationships/hyperlink" Target="https://msdjournal.org/editorial-board/" TargetMode="External"/><Relationship Id="rId96" Type="http://schemas.openxmlformats.org/officeDocument/2006/relationships/hyperlink" Target="https://academicjournals.org/journal/JEIF/editors" TargetMode="External"/><Relationship Id="rId99" Type="http://schemas.openxmlformats.org/officeDocument/2006/relationships/hyperlink" Target="http://ekonomski.pr.ac.rs/magazine-economic-outlook/" TargetMode="External"/><Relationship Id="rId98" Type="http://schemas.openxmlformats.org/officeDocument/2006/relationships/hyperlink" Target="https://www.mdpi.com/journal/mathematics/special_issues/8WZLFC6Q59" TargetMode="External"/><Relationship Id="rId91" Type="http://schemas.openxmlformats.org/officeDocument/2006/relationships/hyperlink" Target="https://www.emeraldgrouppublishing.com/journal/mf" TargetMode="External"/><Relationship Id="rId90" Type="http://schemas.openxmlformats.org/officeDocument/2006/relationships/hyperlink" Target="https://ekonomiaisrodowisko.pl/journal/about" TargetMode="External"/><Relationship Id="rId93" Type="http://schemas.openxmlformats.org/officeDocument/2006/relationships/hyperlink" Target="https://www.mdpi.com/journal/sustainability" TargetMode="External"/><Relationship Id="rId92" Type="http://schemas.openxmlformats.org/officeDocument/2006/relationships/hyperlink" Target="https://www.tandfonline.com/toc/raec20/current" TargetMode="External"/><Relationship Id="rId110" Type="http://schemas.openxmlformats.org/officeDocument/2006/relationships/hyperlink" Target="https://eknigibg.net/Editorial_board.pdf?fbclid=IwAR1SwZoyRNgSoA_47e8wajWU7AFYxAZ4gSwUs029En6gxd4DY-lZAcYiFv4" TargetMode="External"/><Relationship Id="rId114" Type="http://schemas.openxmlformats.org/officeDocument/2006/relationships/drawing" Target="../drawings/drawing14.xml"/><Relationship Id="rId113" Type="http://schemas.openxmlformats.org/officeDocument/2006/relationships/hyperlink" Target="https://eknigibg.net/monogr/2023.05_Natalia_Marinova.pdf" TargetMode="External"/><Relationship Id="rId112" Type="http://schemas.openxmlformats.org/officeDocument/2006/relationships/hyperlink" Target="https://dergipark.org.tr/en/pub/erciyesakademi/board" TargetMode="External"/><Relationship Id="rId111" Type="http://schemas.openxmlformats.org/officeDocument/2006/relationships/hyperlink" Target="https://www.inderscience.com/jhome.php?jcode=ijdats"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iecs.ro/" TargetMode="External"/><Relationship Id="rId2" Type="http://schemas.openxmlformats.org/officeDocument/2006/relationships/hyperlink" Target="http://www.iecs.ro/" TargetMode="External"/><Relationship Id="rId3" Type="http://schemas.openxmlformats.org/officeDocument/2006/relationships/hyperlink" Target="http://ebeec.ihu.gr/index.php/past-conferences/ebeec-2023" TargetMode="External"/><Relationship Id="rId4" Type="http://schemas.openxmlformats.org/officeDocument/2006/relationships/hyperlink" Target="https://easychair.org/smart-program/IECS2023/index.html" TargetMode="External"/><Relationship Id="rId9" Type="http://schemas.openxmlformats.org/officeDocument/2006/relationships/hyperlink" Target="https://tbs.ubbcluj.ro/conference/committee.html" TargetMode="External"/><Relationship Id="rId5" Type="http://schemas.openxmlformats.org/officeDocument/2006/relationships/hyperlink" Target="https://iecs.ro/conference2023/" TargetMode="External"/><Relationship Id="rId6" Type="http://schemas.openxmlformats.org/officeDocument/2006/relationships/hyperlink" Target="https://noapteacercetatorilor.ulbsibiu.ro/ro/program/facultatea-de-stiinte-economice/" TargetMode="External"/><Relationship Id="rId7" Type="http://schemas.openxmlformats.org/officeDocument/2006/relationships/hyperlink" Target="https://easychair.org/smart-program/IECS2023/talk_author_index.html" TargetMode="External"/><Relationship Id="rId8" Type="http://schemas.openxmlformats.org/officeDocument/2006/relationships/hyperlink" Target="https://iecs.ro/conference2023/committee/organizing/" TargetMode="External"/><Relationship Id="rId40" Type="http://schemas.openxmlformats.org/officeDocument/2006/relationships/hyperlink" Target="https://atlas-euro.org/event/atlas-sig-gastronomy-meeting-tradition-and-innovation-in-gastronomy/" TargetMode="External"/><Relationship Id="rId42" Type="http://schemas.openxmlformats.org/officeDocument/2006/relationships/hyperlink" Target="https://www.cultsense.com/news-events/conference-bridging-cultures-through-travel/" TargetMode="External"/><Relationship Id="rId41" Type="http://schemas.openxmlformats.org/officeDocument/2006/relationships/hyperlink" Target="https://atlas-euro.org/event/atlas-sig-gastronomy-meeting-tradition-and-innovation-in-gastronomy/" TargetMode="External"/><Relationship Id="rId44" Type="http://schemas.openxmlformats.org/officeDocument/2006/relationships/hyperlink" Target="https://atlas-euro.org/event/atlas-sig-gastronomy-meeting-tradition-and-innovation-in-gastronomy/" TargetMode="External"/><Relationship Id="rId43" Type="http://schemas.openxmlformats.org/officeDocument/2006/relationships/hyperlink" Target="https://iecs.ro/conference2021/" TargetMode="External"/><Relationship Id="rId46" Type="http://schemas.openxmlformats.org/officeDocument/2006/relationships/hyperlink" Target="https://iecs.ro/conference2023/" TargetMode="External"/><Relationship Id="rId45" Type="http://schemas.openxmlformats.org/officeDocument/2006/relationships/hyperlink" Target="https://iecs.ro/conference2023/" TargetMode="External"/><Relationship Id="rId48" Type="http://schemas.openxmlformats.org/officeDocument/2006/relationships/hyperlink" Target="https://www.feaa.uaic.ro/geba/2023/" TargetMode="External"/><Relationship Id="rId47" Type="http://schemas.openxmlformats.org/officeDocument/2006/relationships/hyperlink" Target="https://iecs.ro/conference2023/" TargetMode="External"/><Relationship Id="rId49" Type="http://schemas.openxmlformats.org/officeDocument/2006/relationships/hyperlink" Target="https://grants.ulbsibiu.ro/roukr/upcoming-events/" TargetMode="External"/><Relationship Id="rId31" Type="http://schemas.openxmlformats.org/officeDocument/2006/relationships/hyperlink" Target="https://easychair.org/smart-program/IECS2023/2023-05-26.html" TargetMode="External"/><Relationship Id="rId30" Type="http://schemas.openxmlformats.org/officeDocument/2006/relationships/hyperlink" Target="https://ifas.thws.de/en/transnational-skill-partnerships/program-speakers/day-3-26-may-2023/" TargetMode="External"/><Relationship Id="rId33" Type="http://schemas.openxmlformats.org/officeDocument/2006/relationships/hyperlink" Target="https://iecs.ro/conference2023/committee/organizing/" TargetMode="External"/><Relationship Id="rId32" Type="http://schemas.openxmlformats.org/officeDocument/2006/relationships/hyperlink" Target="https://www.flelearning.ca/aicssh-1/" TargetMode="External"/><Relationship Id="rId35" Type="http://schemas.openxmlformats.org/officeDocument/2006/relationships/hyperlink" Target="https://grants.ulbsibiu.ro/roukr/upcoming-events/" TargetMode="External"/><Relationship Id="rId34" Type="http://schemas.openxmlformats.org/officeDocument/2006/relationships/hyperlink" Target="https://easychair.org/smart-program/IECS2023/" TargetMode="External"/><Relationship Id="rId37" Type="http://schemas.openxmlformats.org/officeDocument/2006/relationships/hyperlink" Target="https://gcg-csr.org/9th-conference/" TargetMode="External"/><Relationship Id="rId36" Type="http://schemas.openxmlformats.org/officeDocument/2006/relationships/hyperlink" Target="https://fincrime.net/en/item/international-conference-intelligent-analysis-and-prediction-economic-and-financial-crime-cyber-dominated-and-interconnected-business-world" TargetMode="External"/><Relationship Id="rId39" Type="http://schemas.openxmlformats.org/officeDocument/2006/relationships/hyperlink" Target="https://www.noapteacercetatorilor.eu/" TargetMode="External"/><Relationship Id="rId38" Type="http://schemas.openxmlformats.org/officeDocument/2006/relationships/hyperlink" Target="https://www.feaa.uaic.ro/geba/2023/" TargetMode="External"/><Relationship Id="rId20" Type="http://schemas.openxmlformats.org/officeDocument/2006/relationships/hyperlink" Target="https://atlas-euro.org/" TargetMode="External"/><Relationship Id="rId22" Type="http://schemas.openxmlformats.org/officeDocument/2006/relationships/hyperlink" Target="https://wz.pcz.pl/citpm" TargetMode="External"/><Relationship Id="rId21" Type="http://schemas.openxmlformats.org/officeDocument/2006/relationships/hyperlink" Target="https://atlas-euro.org/" TargetMode="External"/><Relationship Id="rId24" Type="http://schemas.openxmlformats.org/officeDocument/2006/relationships/hyperlink" Target="https://iecs.ro/conference2023/" TargetMode="External"/><Relationship Id="rId23" Type="http://schemas.openxmlformats.org/officeDocument/2006/relationships/hyperlink" Target="https://wz.pcz.pl/citpm/scientific-committee" TargetMode="External"/><Relationship Id="rId26" Type="http://schemas.openxmlformats.org/officeDocument/2006/relationships/hyperlink" Target="https://easychair.org/smart-program/IECS2023/" TargetMode="External"/><Relationship Id="rId25" Type="http://schemas.openxmlformats.org/officeDocument/2006/relationships/hyperlink" Target="https://atlas-euro.org/event/atlas-sig-gastronomy-meeting-tradition-and-innovation-in-gastronomy/" TargetMode="External"/><Relationship Id="rId28" Type="http://schemas.openxmlformats.org/officeDocument/2006/relationships/hyperlink" Target="https://iecs.ro/conference2023/" TargetMode="External"/><Relationship Id="rId27" Type="http://schemas.openxmlformats.org/officeDocument/2006/relationships/hyperlink" Target="https://noapteacercetatorilor.ulbsibiu.ro/ro/program/facultatea-de-stiinte-economice/" TargetMode="External"/><Relationship Id="rId29" Type="http://schemas.openxmlformats.org/officeDocument/2006/relationships/hyperlink" Target="https://eee-conference.com/wp-content/uploads/2023/12/knjiga-apstrakata_eee2023.pdf" TargetMode="External"/><Relationship Id="rId11" Type="http://schemas.openxmlformats.org/officeDocument/2006/relationships/hyperlink" Target="https://iecs.ro/conference2023/" TargetMode="External"/><Relationship Id="rId10" Type="http://schemas.openxmlformats.org/officeDocument/2006/relationships/hyperlink" Target="https://iecs.ro/conference2023/" TargetMode="External"/><Relationship Id="rId13" Type="http://schemas.openxmlformats.org/officeDocument/2006/relationships/hyperlink" Target="https://iecs.ro/conference2023/" TargetMode="External"/><Relationship Id="rId12" Type="http://schemas.openxmlformats.org/officeDocument/2006/relationships/hyperlink" Target="https://iecs.ro/conference2023/" TargetMode="External"/><Relationship Id="rId15" Type="http://schemas.openxmlformats.org/officeDocument/2006/relationships/hyperlink" Target="https://ase.md/competitiveness-and-innovation-in-the-knowledge-economy/" TargetMode="External"/><Relationship Id="rId14" Type="http://schemas.openxmlformats.org/officeDocument/2006/relationships/hyperlink" Target="https://iecs.ro/conference2023/" TargetMode="External"/><Relationship Id="rId17" Type="http://schemas.openxmlformats.org/officeDocument/2006/relationships/hyperlink" Target="https://www.eventbrite.co.uk/e/conference-in-honour-of-professor-sheila-dow-tickets-595804586557" TargetMode="External"/><Relationship Id="rId16" Type="http://schemas.openxmlformats.org/officeDocument/2006/relationships/hyperlink" Target="http://www.ulbs.ro/" TargetMode="External"/><Relationship Id="rId19" Type="http://schemas.openxmlformats.org/officeDocument/2006/relationships/hyperlink" Target="https://atlas-euro.org/" TargetMode="External"/><Relationship Id="rId18" Type="http://schemas.openxmlformats.org/officeDocument/2006/relationships/hyperlink" Target="https://iecs.ro/" TargetMode="External"/><Relationship Id="rId80" Type="http://schemas.openxmlformats.org/officeDocument/2006/relationships/hyperlink" Target="https://iecs.ro/conference2023/" TargetMode="External"/><Relationship Id="rId82" Type="http://schemas.openxmlformats.org/officeDocument/2006/relationships/drawing" Target="../drawings/drawing15.xml"/><Relationship Id="rId81" Type="http://schemas.openxmlformats.org/officeDocument/2006/relationships/hyperlink" Target="https://iecs.ro/conference2023/" TargetMode="External"/><Relationship Id="rId73" Type="http://schemas.openxmlformats.org/officeDocument/2006/relationships/hyperlink" Target="https://www.conferenceie.ase.ro/index.php/previous-conferences/ie-2023-the-22nd-international-conference-on-informatics-in-economy/" TargetMode="External"/><Relationship Id="rId72" Type="http://schemas.openxmlformats.org/officeDocument/2006/relationships/hyperlink" Target="https://grants.ulbsibiu.ro/roukr/upcoming-events/" TargetMode="External"/><Relationship Id="rId75" Type="http://schemas.openxmlformats.org/officeDocument/2006/relationships/hyperlink" Target="https://eee-conference.com/scientific-organization-committee" TargetMode="External"/><Relationship Id="rId74" Type="http://schemas.openxmlformats.org/officeDocument/2006/relationships/hyperlink" Target="https://grants.ulbsibiu.ro/roukr/upcoming-events/" TargetMode="External"/><Relationship Id="rId77" Type="http://schemas.openxmlformats.org/officeDocument/2006/relationships/hyperlink" Target="https://www.lajuridica.es/taxation-religions-and-philosophical-and-nonconfessional-organisations-in-europe-fiscalite-religions-et-organisations-philosophiques-ou-non-confessionnelles-en-europe-9788413695082/" TargetMode="External"/><Relationship Id="rId76" Type="http://schemas.openxmlformats.org/officeDocument/2006/relationships/hyperlink" Target="https://noapteacercetatorilor.ulbsibiu.ro/ro/program/facultatea-de-stiinte-economice/" TargetMode="External"/><Relationship Id="rId79" Type="http://schemas.openxmlformats.org/officeDocument/2006/relationships/hyperlink" Target="https://easychair.org/smart-program/IECS2022/index.html" TargetMode="External"/><Relationship Id="rId78" Type="http://schemas.openxmlformats.org/officeDocument/2006/relationships/hyperlink" Target="https://easychair.org/smart-program/IECS2022/index.html" TargetMode="External"/><Relationship Id="rId71" Type="http://schemas.openxmlformats.org/officeDocument/2006/relationships/hyperlink" Target="https://www.feaa.uaic.ro/geba/2023/" TargetMode="External"/><Relationship Id="rId70" Type="http://schemas.openxmlformats.org/officeDocument/2006/relationships/hyperlink" Target="https://easychair.org/smart-program/IECS2023" TargetMode="External"/><Relationship Id="rId62" Type="http://schemas.openxmlformats.org/officeDocument/2006/relationships/hyperlink" Target="https://conference.ue-varna.bg/hrm/program/" TargetMode="External"/><Relationship Id="rId61" Type="http://schemas.openxmlformats.org/officeDocument/2006/relationships/hyperlink" Target="https://www.conferenceie.ase.ro/index.php/ie-2023-conference-papers/" TargetMode="External"/><Relationship Id="rId64" Type="http://schemas.openxmlformats.org/officeDocument/2006/relationships/hyperlink" Target="https://iecs.ro/conference2023/committee/organizing/" TargetMode="External"/><Relationship Id="rId63" Type="http://schemas.openxmlformats.org/officeDocument/2006/relationships/hyperlink" Target="https://iecs.ro/" TargetMode="External"/><Relationship Id="rId66" Type="http://schemas.openxmlformats.org/officeDocument/2006/relationships/hyperlink" Target="https://www.feaa.uaic.ro/geba/2023/accepted.php" TargetMode="External"/><Relationship Id="rId65" Type="http://schemas.openxmlformats.org/officeDocument/2006/relationships/hyperlink" Target="https://easychair.org/smart-program/IECS2023/" TargetMode="External"/><Relationship Id="rId68" Type="http://schemas.openxmlformats.org/officeDocument/2006/relationships/hyperlink" Target="https://easychair.org/smart-program/IECS2023/" TargetMode="External"/><Relationship Id="rId67" Type="http://schemas.openxmlformats.org/officeDocument/2006/relationships/hyperlink" Target="https://fin-ai.eu/" TargetMode="External"/><Relationship Id="rId60" Type="http://schemas.openxmlformats.org/officeDocument/2006/relationships/hyperlink" Target="https://simpstat.ase.ro/wp-content/uploads/2023/11/Conference-Program_ICAS2023.pdf" TargetMode="External"/><Relationship Id="rId69" Type="http://schemas.openxmlformats.org/officeDocument/2006/relationships/hyperlink" Target="https://iecs.ro/conference2022/" TargetMode="External"/><Relationship Id="rId51" Type="http://schemas.openxmlformats.org/officeDocument/2006/relationships/hyperlink" Target="https://grants.ulbsibiu.ro/roukr/upcoming-events/" TargetMode="External"/><Relationship Id="rId50" Type="http://schemas.openxmlformats.org/officeDocument/2006/relationships/hyperlink" Target="https://www.conferenceie.ase.ro/index.php/previous-conferences/ie-2023-the-22nd-international-conference-on-informatics-in-economy/" TargetMode="External"/><Relationship Id="rId53" Type="http://schemas.openxmlformats.org/officeDocument/2006/relationships/hyperlink" Target="https://easychair.org/smart-program/IECS2023/" TargetMode="External"/><Relationship Id="rId52" Type="http://schemas.openxmlformats.org/officeDocument/2006/relationships/hyperlink" Target="https://iecs.ro/conference2023/committee/organizing/" TargetMode="External"/><Relationship Id="rId55" Type="http://schemas.openxmlformats.org/officeDocument/2006/relationships/hyperlink" Target="https://iecs.ro/conference2023/" TargetMode="External"/><Relationship Id="rId54" Type="http://schemas.openxmlformats.org/officeDocument/2006/relationships/hyperlink" Target="http://asociatia-alpha.ro/?page=Conf" TargetMode="External"/><Relationship Id="rId57" Type="http://schemas.openxmlformats.org/officeDocument/2006/relationships/hyperlink" Target="https://iacudit.org/Conference2023/" TargetMode="External"/><Relationship Id="rId56" Type="http://schemas.openxmlformats.org/officeDocument/2006/relationships/hyperlink" Target="https://iacudit.org/Conference2023/wp-content/uploads/2023/08/VIRTUAL.pdf" TargetMode="External"/><Relationship Id="rId59" Type="http://schemas.openxmlformats.org/officeDocument/2006/relationships/hyperlink" Target="https://gsmac.ro/wp-content/uploads/2023/06/3.-GSMAC-2023-PROGRAMME-TRACK-3.pdf" TargetMode="External"/><Relationship Id="rId58" Type="http://schemas.openxmlformats.org/officeDocument/2006/relationships/hyperlink" Target="http://ebeec.ihu.gr/documents/oldConferences/conference_program_2023.pdf"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www.webofscience.com/wos/woscc/full-record/WOS:001130717200027" TargetMode="External"/><Relationship Id="rId84" Type="http://schemas.openxmlformats.org/officeDocument/2006/relationships/hyperlink" Target="https://www.webofscience.com/wos/woscc/full-record/WOS:000988904900020" TargetMode="External"/><Relationship Id="rId83" Type="http://schemas.openxmlformats.org/officeDocument/2006/relationships/hyperlink" Target="https://1510qkfdv-y-https-www-webofscience-com.z.e-nformation.ro/wos/woscc/full-record/WOS:001069869700019" TargetMode="External"/><Relationship Id="rId42" Type="http://schemas.openxmlformats.org/officeDocument/2006/relationships/hyperlink" Target="https://journals.sagepub.com/home/EAE" TargetMode="External"/><Relationship Id="rId86" Type="http://schemas.openxmlformats.org/officeDocument/2006/relationships/hyperlink" Target="https://1510qkkg7-y-https-www-webofscience-com.z.e-nformation.ro/wos/woscc/full-record/WOS:001102468200001" TargetMode="External"/><Relationship Id="rId41" Type="http://schemas.openxmlformats.org/officeDocument/2006/relationships/hyperlink" Target="https://openurl.ebsco.com/EPDB%3Agcd%3A4%3A9236052/detailv2?sid=ebsco%3Aplink%3Ascholar&amp;id=ebsco%3Agcd%3A173884617&amp;crl=c" TargetMode="External"/><Relationship Id="rId85" Type="http://schemas.openxmlformats.org/officeDocument/2006/relationships/hyperlink" Target="https://doi.org/10.18662/rrem/15.1/706" TargetMode="External"/><Relationship Id="rId44" Type="http://schemas.openxmlformats.org/officeDocument/2006/relationships/hyperlink" Target="https://journals.sagepub.com/doi/10.1177/0958305X231215319" TargetMode="External"/><Relationship Id="rId88" Type="http://schemas.openxmlformats.org/officeDocument/2006/relationships/hyperlink" Target="https://www.mdpi.com/2227-7072/11/1/15" TargetMode="External"/><Relationship Id="rId43" Type="http://schemas.openxmlformats.org/officeDocument/2006/relationships/hyperlink" Target="https://doi.org/10.1177/0958305X231215319" TargetMode="External"/><Relationship Id="rId87" Type="http://schemas.openxmlformats.org/officeDocument/2006/relationships/hyperlink" Target="https://www.sciencedirect.com/science/article/abs/pii/S0313592623002655" TargetMode="External"/><Relationship Id="rId46" Type="http://schemas.openxmlformats.org/officeDocument/2006/relationships/hyperlink" Target="https://www.ceeol.com/search/article-detail?id=1179755" TargetMode="External"/><Relationship Id="rId45" Type="http://schemas.openxmlformats.org/officeDocument/2006/relationships/hyperlink" Target="https://www.webofscience.com/wos/woscc/full-record/WOS:001079745200003" TargetMode="External"/><Relationship Id="rId89" Type="http://schemas.openxmlformats.org/officeDocument/2006/relationships/hyperlink" Target="https://www.webofscience.com/wos/woscc/full-record/WOS:000992422300002" TargetMode="External"/><Relationship Id="rId80" Type="http://schemas.openxmlformats.org/officeDocument/2006/relationships/hyperlink" Target="https://sciendo.com/article/10.2478/sbe-2023-0046" TargetMode="External"/><Relationship Id="rId82" Type="http://schemas.openxmlformats.org/officeDocument/2006/relationships/hyperlink" Target="https://www.webofscience.com/wos/woscc/full-record/WOS:000942211300001" TargetMode="External"/><Relationship Id="rId81" Type="http://schemas.openxmlformats.org/officeDocument/2006/relationships/hyperlink" Target="https://doi.org/10.2478/sbe-2023-0046" TargetMode="External"/><Relationship Id="rId1" Type="http://schemas.openxmlformats.org/officeDocument/2006/relationships/hyperlink" Target="https://www.webofscience.com/wos/woscc/full-record/WOS:001069869700003" TargetMode="External"/><Relationship Id="rId2" Type="http://schemas.openxmlformats.org/officeDocument/2006/relationships/hyperlink" Target="https://intapi.sciendo.com/pdf/10.2478/sbe-2023-0023" TargetMode="External"/><Relationship Id="rId3" Type="http://schemas.openxmlformats.org/officeDocument/2006/relationships/hyperlink" Target="https://www.webofscience.com/wos/woscc/full-record/WOS:001005825400001" TargetMode="External"/><Relationship Id="rId4" Type="http://schemas.openxmlformats.org/officeDocument/2006/relationships/hyperlink" Target="https://www.mdpi.com/2071-1050/15/11/8708" TargetMode="External"/><Relationship Id="rId9" Type="http://schemas.openxmlformats.org/officeDocument/2006/relationships/hyperlink" Target="https://sciendo.com/article/10.2478/sbe-2023-0027" TargetMode="External"/><Relationship Id="rId48" Type="http://schemas.openxmlformats.org/officeDocument/2006/relationships/hyperlink" Target="https://www.webofscience.com/wos/woscc/full-record/WOS:001148452400001" TargetMode="External"/><Relationship Id="rId47" Type="http://schemas.openxmlformats.org/officeDocument/2006/relationships/hyperlink" Target="https://1510qll1m-y-https-www-webofscience-com.z.e-nformation.ro/wos/woscc/full-record/WOS:001108120400001" TargetMode="External"/><Relationship Id="rId49" Type="http://schemas.openxmlformats.org/officeDocument/2006/relationships/hyperlink" Target="https://www.sciencedirect.com/science/article/abs/pii/S0140988323005637" TargetMode="External"/><Relationship Id="rId5" Type="http://schemas.openxmlformats.org/officeDocument/2006/relationships/hyperlink" Target="https://www.scopus.com/record/display.uri?eid=2-s2.0-85159847412&amp;origin=resultslist" TargetMode="External"/><Relationship Id="rId6" Type="http://schemas.openxmlformats.org/officeDocument/2006/relationships/hyperlink" Target="https://hrcak.srce.hr/file/453713" TargetMode="External"/><Relationship Id="rId7" Type="http://schemas.openxmlformats.org/officeDocument/2006/relationships/hyperlink" Target="https://www.webofscience.com/wos/woscc/full-record/WOS:001143260800006" TargetMode="External"/><Relationship Id="rId8" Type="http://schemas.openxmlformats.org/officeDocument/2006/relationships/hyperlink" Target="https://1510qkdue-y-https-www-webofscience-com.z.e-nformation.ro/wos/woscc/full-record/WOS:001069869700007" TargetMode="External"/><Relationship Id="rId73" Type="http://schemas.openxmlformats.org/officeDocument/2006/relationships/hyperlink" Target="https://www.webofscience.com/wos/woscc/full-record/WOS:000985722100001" TargetMode="External"/><Relationship Id="rId72" Type="http://schemas.openxmlformats.org/officeDocument/2006/relationships/hyperlink" Target="https://www.ceeol.com/search/article-detail?id=1179755" TargetMode="External"/><Relationship Id="rId31" Type="http://schemas.openxmlformats.org/officeDocument/2006/relationships/hyperlink" Target="http://doi.org/10.24818/ejis.2023.25" TargetMode="External"/><Relationship Id="rId75" Type="http://schemas.openxmlformats.org/officeDocument/2006/relationships/hyperlink" Target="https://doi.org/10.1186/s13561-023-00446-7" TargetMode="External"/><Relationship Id="rId30" Type="http://schemas.openxmlformats.org/officeDocument/2006/relationships/hyperlink" Target="https://ejist.ro/files/pdf/534.pdf" TargetMode="External"/><Relationship Id="rId74" Type="http://schemas.openxmlformats.org/officeDocument/2006/relationships/hyperlink" Target="https://healtheconomicsreview.biomedcentral.com/articles/10.1186/s13561-023-00446-7" TargetMode="External"/><Relationship Id="rId33" Type="http://schemas.openxmlformats.org/officeDocument/2006/relationships/hyperlink" Target="https://doi.org/10.2478/sbe-2023-0056" TargetMode="External"/><Relationship Id="rId77" Type="http://schemas.openxmlformats.org/officeDocument/2006/relationships/hyperlink" Target="https://www.mdpi.com/2227-7390/11/14/3257" TargetMode="External"/><Relationship Id="rId32" Type="http://schemas.openxmlformats.org/officeDocument/2006/relationships/hyperlink" Target="https://sciendo.com/article/10.2478/sbe-2023-0056" TargetMode="External"/><Relationship Id="rId76" Type="http://schemas.openxmlformats.org/officeDocument/2006/relationships/hyperlink" Target="https://www.webofscience.com/wos/woscc/full-record/WOS:001038988200001" TargetMode="External"/><Relationship Id="rId35" Type="http://schemas.openxmlformats.org/officeDocument/2006/relationships/hyperlink" Target="https://sciendo.com/pdf/10.2478/sbe-2023-0020" TargetMode="External"/><Relationship Id="rId79" Type="http://schemas.openxmlformats.org/officeDocument/2006/relationships/hyperlink" Target="https://www.webofscience.com/wos/woscc/full-record/WOS:001141117800008" TargetMode="External"/><Relationship Id="rId34" Type="http://schemas.openxmlformats.org/officeDocument/2006/relationships/hyperlink" Target="https://www.webofscience.com/wos/woscc/full-record/WOS:000988904900020" TargetMode="External"/><Relationship Id="rId78" Type="http://schemas.openxmlformats.org/officeDocument/2006/relationships/hyperlink" Target="https://doi.org/10.3390/math11143257" TargetMode="External"/><Relationship Id="rId71" Type="http://schemas.openxmlformats.org/officeDocument/2006/relationships/hyperlink" Target="https://www.webofscience.com/wos/woscc/full-record/WOS:001079745200003" TargetMode="External"/><Relationship Id="rId70" Type="http://schemas.openxmlformats.org/officeDocument/2006/relationships/hyperlink" Target="https://www.ceeol.com/search/article-detail?id=1106533" TargetMode="External"/><Relationship Id="rId37" Type="http://schemas.openxmlformats.org/officeDocument/2006/relationships/hyperlink" Target="https://www.mdpi.com/2227-7390/11/14/3257" TargetMode="External"/><Relationship Id="rId36" Type="http://schemas.openxmlformats.org/officeDocument/2006/relationships/hyperlink" Target="https://www.webofscience.com/wos/woscc/full-record/WOS:001038988200001" TargetMode="External"/><Relationship Id="rId39" Type="http://schemas.openxmlformats.org/officeDocument/2006/relationships/hyperlink" Target="https://jau.vgtu.lt/index.php/JBEM/article/view/19478" TargetMode="External"/><Relationship Id="rId38" Type="http://schemas.openxmlformats.org/officeDocument/2006/relationships/hyperlink" Target="https://www.webofscience.com/wos/woscc/full-record/WOS:001052852100003" TargetMode="External"/><Relationship Id="rId62" Type="http://schemas.openxmlformats.org/officeDocument/2006/relationships/hyperlink" Target="https://doi.org/10.3846/jbem.2023.19478" TargetMode="External"/><Relationship Id="rId61" Type="http://schemas.openxmlformats.org/officeDocument/2006/relationships/hyperlink" Target="https://journals.vilniustech.lt/index.php/JBEM/article/view/19478" TargetMode="External"/><Relationship Id="rId20" Type="http://schemas.openxmlformats.org/officeDocument/2006/relationships/hyperlink" Target="https://ecocyb.ase.ro/nr2023_2/05_CetinaIuliana_SimonaVinerean.pdf" TargetMode="External"/><Relationship Id="rId64" Type="http://schemas.openxmlformats.org/officeDocument/2006/relationships/hyperlink" Target="http://www.transformations.knf.vu.lt/60/article/imprv" TargetMode="External"/><Relationship Id="rId63" Type="http://schemas.openxmlformats.org/officeDocument/2006/relationships/hyperlink" Target="https://www.webofscience.com/wos/woscc/full-record/WOS:001130717200027" TargetMode="External"/><Relationship Id="rId22" Type="http://schemas.openxmlformats.org/officeDocument/2006/relationships/hyperlink" Target="https://www.mdpi.com/2227-7390/11/14/3257" TargetMode="External"/><Relationship Id="rId66" Type="http://schemas.openxmlformats.org/officeDocument/2006/relationships/hyperlink" Target="https://ecocyb.ase.ro/nr2023_2/05_CetinaIuliana_SimonaVinerean.pdf" TargetMode="External"/><Relationship Id="rId21" Type="http://schemas.openxmlformats.org/officeDocument/2006/relationships/hyperlink" Target="https://www.webofscience.com/wos/woscc/full-record/WOS:001038988200001" TargetMode="External"/><Relationship Id="rId65" Type="http://schemas.openxmlformats.org/officeDocument/2006/relationships/hyperlink" Target="https://www.webofscience.com/wos/woscc/full-record/WOS:001023056000005" TargetMode="External"/><Relationship Id="rId24" Type="http://schemas.openxmlformats.org/officeDocument/2006/relationships/hyperlink" Target="https://sciendo.com/article/10.2478/sbe-2023-0055" TargetMode="External"/><Relationship Id="rId68" Type="http://schemas.openxmlformats.org/officeDocument/2006/relationships/hyperlink" Target="https://www.mdpi.com/2227-7390/11/14/3257" TargetMode="External"/><Relationship Id="rId23" Type="http://schemas.openxmlformats.org/officeDocument/2006/relationships/hyperlink" Target="https://www.webofscience.com/wos/woscc/full-record/WOS:001141117800006" TargetMode="External"/><Relationship Id="rId67" Type="http://schemas.openxmlformats.org/officeDocument/2006/relationships/hyperlink" Target="https://www.webofscience.com/wos/woscc/full-record/WOS:001038988200001" TargetMode="External"/><Relationship Id="rId60" Type="http://schemas.openxmlformats.org/officeDocument/2006/relationships/hyperlink" Target="https://www.webofscience.com/wos/woscc/full-record/WOS:001052852100003" TargetMode="External"/><Relationship Id="rId26" Type="http://schemas.openxmlformats.org/officeDocument/2006/relationships/hyperlink" Target="https://www.amfiteatrueconomic.ro/ArticolRO.aspx?CodArticol=3234" TargetMode="External"/><Relationship Id="rId25" Type="http://schemas.openxmlformats.org/officeDocument/2006/relationships/hyperlink" Target="https://www.webofscience.com/wos/woscc/full-record/WOS:001101239000009" TargetMode="External"/><Relationship Id="rId69" Type="http://schemas.openxmlformats.org/officeDocument/2006/relationships/hyperlink" Target="https://www.webofscience.com/wos/woscc/full-record/WOS:000992422300002" TargetMode="External"/><Relationship Id="rId28" Type="http://schemas.openxmlformats.org/officeDocument/2006/relationships/hyperlink" Target="https://ejist.ro/files/pdf/533.pdf" TargetMode="External"/><Relationship Id="rId27" Type="http://schemas.openxmlformats.org/officeDocument/2006/relationships/hyperlink" Target="https://doi.org/10.24818/EA/2023/64/780" TargetMode="External"/><Relationship Id="rId29" Type="http://schemas.openxmlformats.org/officeDocument/2006/relationships/hyperlink" Target="https://doi.org/10.24818/ejis.2023.24" TargetMode="External"/><Relationship Id="rId51" Type="http://schemas.openxmlformats.org/officeDocument/2006/relationships/hyperlink" Target="https://www.webofscience.com/wos/woscc/full-record/WOS:001155350800001" TargetMode="External"/><Relationship Id="rId95" Type="http://schemas.openxmlformats.org/officeDocument/2006/relationships/drawing" Target="../drawings/drawing2.xml"/><Relationship Id="rId50" Type="http://schemas.openxmlformats.org/officeDocument/2006/relationships/hyperlink" Target="https://doi.org/10.1016/j.eneco.2023.107065" TargetMode="External"/><Relationship Id="rId94" Type="http://schemas.openxmlformats.org/officeDocument/2006/relationships/hyperlink" Target="https://lumenpublishing.com/journals/index.php/rrem/article/view/5487" TargetMode="External"/><Relationship Id="rId53" Type="http://schemas.openxmlformats.org/officeDocument/2006/relationships/hyperlink" Target="https://doi.org/10.1016/j.resourpol.2023.103979" TargetMode="External"/><Relationship Id="rId52" Type="http://schemas.openxmlformats.org/officeDocument/2006/relationships/hyperlink" Target="https://www.sciencedirect.com/science/article/abs/pii/S0301420723006906" TargetMode="External"/><Relationship Id="rId11" Type="http://schemas.openxmlformats.org/officeDocument/2006/relationships/hyperlink" Target="https://www.webofscience.com/wos/woscc/full-record/WOS:001141117800001" TargetMode="External"/><Relationship Id="rId55" Type="http://schemas.openxmlformats.org/officeDocument/2006/relationships/hyperlink" Target="https://hrcak.srce.hr/file/453710" TargetMode="External"/><Relationship Id="rId10" Type="http://schemas.openxmlformats.org/officeDocument/2006/relationships/hyperlink" Target="https://doi.org/10.2478/sbe-2023-0027" TargetMode="External"/><Relationship Id="rId54" Type="http://schemas.openxmlformats.org/officeDocument/2006/relationships/hyperlink" Target="https://www.tandfonline.com/action/journalInformation?show=journalMetrics&amp;journalCode=rero20" TargetMode="External"/><Relationship Id="rId13" Type="http://schemas.openxmlformats.org/officeDocument/2006/relationships/hyperlink" Target="https://15109lfjx-y-https-www-scopus-com.z.e-nformation.ro/record/display.uri?eid=2-s2.0-85151071559&amp;origin=resultslist&amp;sort=plf-f&amp;src=s&amp;sid=3a3243a0697d639294c45d3d5a29edbc&amp;sot=b&amp;sdt=b&amp;s=DOI%2810.3390%2Fijfs11010015%29&amp;sl=25&amp;sessionSearchId=3a3243a0697d639294c45d3d5a29edbc&amp;relpos=0" TargetMode="External"/><Relationship Id="rId57" Type="http://schemas.openxmlformats.org/officeDocument/2006/relationships/hyperlink" Target="https://www.webofscience.com/wos/woscc/full-record/WOS:000952669100025" TargetMode="External"/><Relationship Id="rId12" Type="http://schemas.openxmlformats.org/officeDocument/2006/relationships/hyperlink" Target="https://intapi.sciendo.com/pdf/10.2478/sbe-2023-0033" TargetMode="External"/><Relationship Id="rId56" Type="http://schemas.openxmlformats.org/officeDocument/2006/relationships/hyperlink" Target="https://doi.org/10.1080/1331677X.2023.2186913" TargetMode="External"/><Relationship Id="rId91" Type="http://schemas.openxmlformats.org/officeDocument/2006/relationships/hyperlink" Target="https://www.webofscience.com/wos/woscc/full-record/WOS:001079745200003" TargetMode="External"/><Relationship Id="rId90" Type="http://schemas.openxmlformats.org/officeDocument/2006/relationships/hyperlink" Target="https://www.ceeol.com/search/article-detail?id=1106533" TargetMode="External"/><Relationship Id="rId93" Type="http://schemas.openxmlformats.org/officeDocument/2006/relationships/hyperlink" Target="https://www.webofscience.com/wos/woscc/full-record/WOS:000952669100025" TargetMode="External"/><Relationship Id="rId92" Type="http://schemas.openxmlformats.org/officeDocument/2006/relationships/hyperlink" Target="https://www.ceeol.com/search/article-detail?id=1179755" TargetMode="External"/><Relationship Id="rId15" Type="http://schemas.openxmlformats.org/officeDocument/2006/relationships/hyperlink" Target="https://www.inderscience.com/info/inarticletoc.php?jcode=ijpee&amp;year=2023&amp;vol=14&amp;issue=3/4" TargetMode="External"/><Relationship Id="rId59" Type="http://schemas.openxmlformats.org/officeDocument/2006/relationships/hyperlink" Target="https://doi.org/10.18662/rrem/15.1/706" TargetMode="External"/><Relationship Id="rId14" Type="http://schemas.openxmlformats.org/officeDocument/2006/relationships/hyperlink" Target="https://doi.org/10.3390/ijfs11010015" TargetMode="External"/><Relationship Id="rId58" Type="http://schemas.openxmlformats.org/officeDocument/2006/relationships/hyperlink" Target="https://lumenpublishing.com/journals/index.php/rrem/article/view/5487" TargetMode="External"/><Relationship Id="rId17" Type="http://schemas.openxmlformats.org/officeDocument/2006/relationships/hyperlink" Target="https://www.mdpi.com/2071-1050/15/10/8166" TargetMode="External"/><Relationship Id="rId16" Type="http://schemas.openxmlformats.org/officeDocument/2006/relationships/hyperlink" Target="https://www.inderscience.com/info/inarticletoc.php?jcode=ijpee&amp;year=2023&amp;vol=14&amp;issue=3/4" TargetMode="External"/><Relationship Id="rId19" Type="http://schemas.openxmlformats.org/officeDocument/2006/relationships/hyperlink" Target="https://www.webofscience.com/wos/woscc/full-record/WOS:001023056000005" TargetMode="External"/><Relationship Id="rId18" Type="http://schemas.openxmlformats.org/officeDocument/2006/relationships/hyperlink" Target="https://doi.org/10.3390/su15108166"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hyperlink" Target="https://link.springer.com/book/10.1007/978-3-031-31702-6" TargetMode="External"/><Relationship Id="rId2" Type="http://schemas.openxmlformats.org/officeDocument/2006/relationships/hyperlink" Target="https://link.springer.com/book/10.1007/978-3-031-31698-2?utm_medium=referral&amp;utm_source=google_books&amp;utm_campaign=3_pier05_buy_print&amp;utm_content=en_08082017" TargetMode="External"/><Relationship Id="rId3" Type="http://schemas.openxmlformats.org/officeDocument/2006/relationships/hyperlink" Target="https://www.sciencedirect.com/science/article/pii/B9780443137761000702"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hyperlink" Target="https://www.cnfis.ro/wp-content/uploads/2023/03/SITE_Lista-proiecte-FDI-2023_rezultate-finale.pdf" TargetMode="External"/><Relationship Id="rId2"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www.cnfis.ro/wp-content/uploads/2023/03/SITE_Lista-proiecte-FDI-2023_rezultate-finale.pdf" TargetMode="External"/><Relationship Id="rId2" Type="http://schemas.openxmlformats.org/officeDocument/2006/relationships/hyperlink" Target="https://www.cnfis.ro/wp-content/uploads/2023/03/SITE_Lista-proiecte-FDI-2023_rezultate-finale.pdf" TargetMode="External"/><Relationship Id="rId3" Type="http://schemas.openxmlformats.org/officeDocument/2006/relationships/hyperlink" Target="https://www.cnfis.ro/wp-content/uploads/2023/03/SITE_Lista-proiecte-FDI-2023_rezultate-finale.pdf" TargetMode="External"/><Relationship Id="rId4" Type="http://schemas.openxmlformats.org/officeDocument/2006/relationships/hyperlink" Target="https://www.cnfis.ro/wp-content/uploads/2023/03/SITE_Lista-proiecte-FDI-2023_rezultate-finale.pdf" TargetMode="External"/><Relationship Id="rId5" Type="http://schemas.openxmlformats.org/officeDocument/2006/relationships/hyperlink" Target="https://www.cnfis.ro/wp-content/uploads/2023/03/SITE_Lista-proiecte-FDI-2023_rezultate-finale.pdf" TargetMode="External"/><Relationship Id="rId6"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6.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hyperlink" Target="https://www.mcid.gov.ro/programe-europene/pnrr/componenta-9-suport-pentru-sectorul-privat-cercetare-dezvoltare-si-inovare/"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90" Type="http://schemas.openxmlformats.org/officeDocument/2006/relationships/hyperlink" Target="https://doi.org/10.3390/su151712952" TargetMode="External"/><Relationship Id="rId194" Type="http://schemas.openxmlformats.org/officeDocument/2006/relationships/hyperlink" Target="https://doi.org/10.1504/IJWET.2023.133610" TargetMode="External"/><Relationship Id="rId193" Type="http://schemas.openxmlformats.org/officeDocument/2006/relationships/hyperlink" Target="https://doi.org/10.3727/109830422X16600594683409" TargetMode="External"/><Relationship Id="rId192" Type="http://schemas.openxmlformats.org/officeDocument/2006/relationships/hyperlink" Target="https://socialspacejournal.eu/menu-script/index.php/ssj/article/view/267/128" TargetMode="External"/><Relationship Id="rId191" Type="http://schemas.openxmlformats.org/officeDocument/2006/relationships/hyperlink" Target="https://doi.org/10.3390/su15118944" TargetMode="External"/><Relationship Id="rId187" Type="http://schemas.openxmlformats.org/officeDocument/2006/relationships/hyperlink" Target="https://gtg.webhost.uoradea.ro/PDF/GTG-2spl-2023/gtg.482spl14-1080.pdf" TargetMode="External"/><Relationship Id="rId186" Type="http://schemas.openxmlformats.org/officeDocument/2006/relationships/hyperlink" Target="https://journals.sagepub.com/doi/10.1177/14673584231191317" TargetMode="External"/><Relationship Id="rId185" Type="http://schemas.openxmlformats.org/officeDocument/2006/relationships/hyperlink" Target="http://u3isjournal.isvouga.pt/index.php/ijmcnm/article/view/711" TargetMode="External"/><Relationship Id="rId184" Type="http://schemas.openxmlformats.org/officeDocument/2006/relationships/hyperlink" Target="https://www.igi-global.com/viewtitlesample.aspx?id=315908&amp;ptid=296686&amp;t=New%20Ways%20to%20Finance%20Micro%20and%20Small%20Enterprises%20in%20Agriculture&amp;isxn=9781668456668" TargetMode="External"/><Relationship Id="rId189" Type="http://schemas.openxmlformats.org/officeDocument/2006/relationships/hyperlink" Target="https://doi.org/10.3390/land12030624" TargetMode="External"/><Relationship Id="rId188" Type="http://schemas.openxmlformats.org/officeDocument/2006/relationships/hyperlink" Target="https://doi.org/10.3390/tourhosp4010006" TargetMode="External"/><Relationship Id="rId183" Type="http://schemas.openxmlformats.org/officeDocument/2006/relationships/hyperlink" Target="https://iopscience.iop.org/article/10.1088/1755-1315/1160/1/012059/pdf" TargetMode="External"/><Relationship Id="rId182" Type="http://schemas.openxmlformats.org/officeDocument/2006/relationships/hyperlink" Target="https://link.springer.com/chapter/10.1007/978-3-031-31883-2_9" TargetMode="External"/><Relationship Id="rId181" Type="http://schemas.openxmlformats.org/officeDocument/2006/relationships/hyperlink" Target="https://www.taylorfrancis.com/chapters/edit/10.4324/9781003309772-5/schengen-security-times-covid-19-natalia-moch-justyna-stochaj" TargetMode="External"/><Relationship Id="rId180" Type="http://schemas.openxmlformats.org/officeDocument/2006/relationships/hyperlink" Target="https://www.emerald.com/insight/content/doi/10.1108/IJPHM-03-2022-0030/full/html" TargetMode="External"/><Relationship Id="rId176" Type="http://schemas.openxmlformats.org/officeDocument/2006/relationships/hyperlink" Target="https://www.webofscience.com/wos/woscc/full-record/WOS:000960039800009" TargetMode="External"/><Relationship Id="rId297" Type="http://schemas.openxmlformats.org/officeDocument/2006/relationships/hyperlink" Target="https://ieeexplore.ieee.org/abstract/document/10174214/" TargetMode="External"/><Relationship Id="rId175" Type="http://schemas.openxmlformats.org/officeDocument/2006/relationships/hyperlink" Target="https://www.webofscience.com/wos/woscc/full-record/WOS:001108635700002" TargetMode="External"/><Relationship Id="rId296" Type="http://schemas.openxmlformats.org/officeDocument/2006/relationships/hyperlink" Target="https://ieeexplore.ieee.org/abstract/document/10111279/" TargetMode="External"/><Relationship Id="rId174" Type="http://schemas.openxmlformats.org/officeDocument/2006/relationships/hyperlink" Target="https://www.webofscience.com/wos/woscc/full-record/WOS:001179208500002" TargetMode="External"/><Relationship Id="rId295" Type="http://schemas.openxmlformats.org/officeDocument/2006/relationships/hyperlink" Target="https://www.ceeol.com/search/article-detail?id=1129954" TargetMode="External"/><Relationship Id="rId173" Type="http://schemas.openxmlformats.org/officeDocument/2006/relationships/hyperlink" Target="https://www.webofscience.com/wos/woscc/full-record/WOS:000983302800003" TargetMode="External"/><Relationship Id="rId294" Type="http://schemas.openxmlformats.org/officeDocument/2006/relationships/hyperlink" Target="https://www.mdpi.com/2079-8954/11/11/527?utm_campaign=releaseissue_systemsutm_medium=emailutm_source=releaseissueutm_term=doilink19" TargetMode="External"/><Relationship Id="rId179" Type="http://schemas.openxmlformats.org/officeDocument/2006/relationships/hyperlink" Target="https://www.webofscience.com/wos/woscc/full-record/WOS:000738545100001" TargetMode="External"/><Relationship Id="rId178" Type="http://schemas.openxmlformats.org/officeDocument/2006/relationships/hyperlink" Target="https://link.springer.com/article/10.1007/s10479-023-05437-9" TargetMode="External"/><Relationship Id="rId299" Type="http://schemas.openxmlformats.org/officeDocument/2006/relationships/hyperlink" Target="https://books.google.ro/books?hl=en&amp;lr=&amp;id=MnjSEAAAQBAJ&amp;oi=fnd&amp;pg=PP5&amp;ots=tggUtW35g9&amp;sig=qBbEWgkwQhfDbLUo4NcqaM4OHF0&amp;redir_esc=y" TargetMode="External"/><Relationship Id="rId177" Type="http://schemas.openxmlformats.org/officeDocument/2006/relationships/hyperlink" Target="https://www.webofscience.com/wos/woscc/full-record/WOS:000752800500001" TargetMode="External"/><Relationship Id="rId298" Type="http://schemas.openxmlformats.org/officeDocument/2006/relationships/hyperlink" Target="https://www.webofscience.com/wos/woscc/full-record/WOS:001118658400001" TargetMode="External"/><Relationship Id="rId198" Type="http://schemas.openxmlformats.org/officeDocument/2006/relationships/hyperlink" Target="https://hrcak.srce.hr/file/455376" TargetMode="External"/><Relationship Id="rId197" Type="http://schemas.openxmlformats.org/officeDocument/2006/relationships/hyperlink" Target="https://www.emerald.com/insight/content/doi/10.1108/bij-02-2022-0104/full/html" TargetMode="External"/><Relationship Id="rId196" Type="http://schemas.openxmlformats.org/officeDocument/2006/relationships/hyperlink" Target="https://www.emerald.com/insight/content/doi/10.1108/IJSHE-03-2022-0073/full/html" TargetMode="External"/><Relationship Id="rId195" Type="http://schemas.openxmlformats.org/officeDocument/2006/relationships/hyperlink" Target="https://www.mdpi.com/2071-1050/15/14/11206" TargetMode="External"/><Relationship Id="rId199" Type="http://schemas.openxmlformats.org/officeDocument/2006/relationships/hyperlink" Target="https://www.emerald.com/insight/content/doi/10.1108/JIC-10-2022-0192/full/html" TargetMode="External"/><Relationship Id="rId150" Type="http://schemas.openxmlformats.org/officeDocument/2006/relationships/hyperlink" Target="https://www.scopus.com/record/display.uri?eid=2-s2.0-85182485984&amp;origin=resultslist&amp;sort=plf-f&amp;src=s&amp;sid=ad50161da507aaa8ef4cb0f9add1cc0e&amp;sot=b&amp;sdt=b&amp;s=TITLE%28The+Effectuation+Approach+of+Micro-enterprises+in+Malaysia%3A+Conceptual+Paper.%29&amp;sl=84&amp;sessionSearchId=ad50161da507aaa8ef4cb0f9add1cc0e&amp;relpos=0" TargetMode="External"/><Relationship Id="rId271" Type="http://schemas.openxmlformats.org/officeDocument/2006/relationships/hyperlink" Target="https://www.aseestant.ceon.rs/index.php/sjm/article/view/30276" TargetMode="External"/><Relationship Id="rId392" Type="http://schemas.openxmlformats.org/officeDocument/2006/relationships/hyperlink" Target="https://1510qktab-y-https-www-webofscience-com.z.e-nformation.ro/wos/woscc/full-record/WOS:001141117800006" TargetMode="External"/><Relationship Id="rId270" Type="http://schemas.openxmlformats.org/officeDocument/2006/relationships/hyperlink" Target="https://www.inderscience.com/jhome.php?jcode=ijbir" TargetMode="External"/><Relationship Id="rId391" Type="http://schemas.openxmlformats.org/officeDocument/2006/relationships/hyperlink" Target="https://15109ktax-y-https-www-scopus-com.z.e-nformation.ro/record/display.uri?eid=2-s2.0-85178606207&amp;origin=resultslist&amp;sort=plf-f&amp;cite=2-s2.0-85057578201&amp;src=s&amp;imp=t&amp;sid=0e74a62e4c8ec06a1d28ee1a167badd4&amp;sot=cite&amp;sdt=a&amp;sl=0&amp;relpos=0&amp;citeCnt=0&amp;searchTerm=" TargetMode="External"/><Relationship Id="rId390" Type="http://schemas.openxmlformats.org/officeDocument/2006/relationships/hyperlink" Target="https://15109ktax-y-https-www-scopus-com.z.e-nformation.ro/sourceid/21101057630" TargetMode="External"/><Relationship Id="rId1" Type="http://schemas.openxmlformats.org/officeDocument/2006/relationships/hyperlink" Target="https://www.mdpi.com/2220-9964/12/2/35" TargetMode="External"/><Relationship Id="rId2" Type="http://schemas.openxmlformats.org/officeDocument/2006/relationships/hyperlink" Target="https://www.sciencedirect.com/science/article/pii/S0969698922002818" TargetMode="External"/><Relationship Id="rId3" Type="http://schemas.openxmlformats.org/officeDocument/2006/relationships/hyperlink" Target="https://www.mdpi.com/2076-3417/13/3/1681" TargetMode="External"/><Relationship Id="rId149" Type="http://schemas.openxmlformats.org/officeDocument/2006/relationships/hyperlink" Target="https://www.webofscience.com/wos/woscc/full-record/WOS:001079597300014" TargetMode="External"/><Relationship Id="rId4" Type="http://schemas.openxmlformats.org/officeDocument/2006/relationships/hyperlink" Target="https://www.ceeol.com/search/article-detail?id=1129949" TargetMode="External"/><Relationship Id="rId148" Type="http://schemas.openxmlformats.org/officeDocument/2006/relationships/hyperlink" Target="https://www.webofscience.com/wos/woscc/full-record/WOS:001148344200001" TargetMode="External"/><Relationship Id="rId269" Type="http://schemas.openxmlformats.org/officeDocument/2006/relationships/hyperlink" Target="https://scholar.google.com/citations?user=UY-UHLMAAAAJ&amp;hl=ro&amp;oi=sra" TargetMode="External"/><Relationship Id="rId9" Type="http://schemas.openxmlformats.org/officeDocument/2006/relationships/hyperlink" Target="https://onlinelibrary.wiley.com/doi/abs/10.1002/cb.2134" TargetMode="External"/><Relationship Id="rId143" Type="http://schemas.openxmlformats.org/officeDocument/2006/relationships/hyperlink" Target="https://www.webofscience.com/wos/woscc/full-record/WOS:001178866100001" TargetMode="External"/><Relationship Id="rId264" Type="http://schemas.openxmlformats.org/officeDocument/2006/relationships/hyperlink" Target="http://ebooks.manu2sent.com/id/eprint/1660/" TargetMode="External"/><Relationship Id="rId385" Type="http://schemas.openxmlformats.org/officeDocument/2006/relationships/hyperlink" Target="https://1510qktab-y-https-www-webofscience-com.z.e-nformation.ro/wos/woscc/full-record/WOS:000904632000002" TargetMode="External"/><Relationship Id="rId142" Type="http://schemas.openxmlformats.org/officeDocument/2006/relationships/hyperlink" Target="https://www.webofscience.com/wos/woscc/full-record/WOS:001003914900001" TargetMode="External"/><Relationship Id="rId263" Type="http://schemas.openxmlformats.org/officeDocument/2006/relationships/hyperlink" Target="https://www.igi-global.com/journals/indices/scopus/39" TargetMode="External"/><Relationship Id="rId384" Type="http://schemas.openxmlformats.org/officeDocument/2006/relationships/hyperlink" Target="https://1510qktab-y-https-www-webofscience-com.z.e-nformation.ro/wos/woscc/full-record/WOS:001102839100001" TargetMode="External"/><Relationship Id="rId141" Type="http://schemas.openxmlformats.org/officeDocument/2006/relationships/hyperlink" Target="https://www.webofscience.com/wos/woscc/full-record/WOS:001056573600001" TargetMode="External"/><Relationship Id="rId262" Type="http://schemas.openxmlformats.org/officeDocument/2006/relationships/hyperlink" Target="https://www.igi-global.com/chapter/intellectual-capital/316070" TargetMode="External"/><Relationship Id="rId383" Type="http://schemas.openxmlformats.org/officeDocument/2006/relationships/hyperlink" Target="https://1510qktab-y-https-www-webofscience-com.z.e-nformation.ro/wos/woscc/full-record/WOS:000913639000001" TargetMode="External"/><Relationship Id="rId140" Type="http://schemas.openxmlformats.org/officeDocument/2006/relationships/hyperlink" Target="https://www.webofscience.com/wos/woscc/full-record/WOS:000970411200001" TargetMode="External"/><Relationship Id="rId261" Type="http://schemas.openxmlformats.org/officeDocument/2006/relationships/hyperlink" Target="https://ojs.journalsdg.org/jlss/article/view/463" TargetMode="External"/><Relationship Id="rId382" Type="http://schemas.openxmlformats.org/officeDocument/2006/relationships/hyperlink" Target="https://www.scopus.com/record/display.uri?eid=2-s2.0-85172780044&amp;origin=resultslist&amp;sort=plf-f&amp;src=s&amp;sid=8d42c6a053a48d94ea95a114212bf60c&amp;sot=b&amp;sdt=b&amp;s=TITLE%28BRICS+Countries+in+a+Period+of+Uncertainty+and+Turbulence%3A+Opportunities+for+the+Formation+of+a+New+Configuration+of+the+Global+Economy%29&amp;sl=67&amp;sessionSearchId=8d42c6a053a48d94ea95a114212bf60c&amp;relpos=0" TargetMode="External"/><Relationship Id="rId5" Type="http://schemas.openxmlformats.org/officeDocument/2006/relationships/hyperlink" Target="https://www.mdpi.com/2227-7390/11/3/601" TargetMode="External"/><Relationship Id="rId147" Type="http://schemas.openxmlformats.org/officeDocument/2006/relationships/hyperlink" Target="https://www.webofscience.com/wos/woscc/full-record/WOS:001069869700013" TargetMode="External"/><Relationship Id="rId268" Type="http://schemas.openxmlformats.org/officeDocument/2006/relationships/hyperlink" Target="https://scholar.google.com/scholar?cluster=18121611801620961373&amp;hl=ro&amp;as_sdt=2005&amp;as_ylo=2023&amp;as_yhi=2023" TargetMode="External"/><Relationship Id="rId389" Type="http://schemas.openxmlformats.org/officeDocument/2006/relationships/hyperlink" Target="https://1510qktab-y-https-www-webofscience-com.z.e-nformation.ro/wos/woscc/full-record/WOS:001072810900001" TargetMode="External"/><Relationship Id="rId6" Type="http://schemas.openxmlformats.org/officeDocument/2006/relationships/hyperlink" Target="https://link.springer.com/article/10.1057/s41264-023-00218-8" TargetMode="External"/><Relationship Id="rId146" Type="http://schemas.openxmlformats.org/officeDocument/2006/relationships/hyperlink" Target="https://www.webofscience.com/wos/woscc/full-record/WOS:000997142500001" TargetMode="External"/><Relationship Id="rId267" Type="http://schemas.openxmlformats.org/officeDocument/2006/relationships/hyperlink" Target="https://www.sciencedirect.com/science/article/abs/pii/S0301421523002306?via%3Dihub2" TargetMode="External"/><Relationship Id="rId388" Type="http://schemas.openxmlformats.org/officeDocument/2006/relationships/hyperlink" Target="https://1510qktab-y-https-www-webofscience-com.z.e-nformation.ro/wos/woscc/full-record/WOS:000757731000001" TargetMode="External"/><Relationship Id="rId7" Type="http://schemas.openxmlformats.org/officeDocument/2006/relationships/hyperlink" Target="https://www.mdpi.com/1911-8074/16/9/380" TargetMode="External"/><Relationship Id="rId145" Type="http://schemas.openxmlformats.org/officeDocument/2006/relationships/hyperlink" Target="https://www.webofscience.com/wos/woscc/full-record/WOS:001101239000005" TargetMode="External"/><Relationship Id="rId266" Type="http://schemas.openxmlformats.org/officeDocument/2006/relationships/hyperlink" Target="https://ejer.com.tr/abstracting-and-indexing/" TargetMode="External"/><Relationship Id="rId387" Type="http://schemas.openxmlformats.org/officeDocument/2006/relationships/hyperlink" Target="https://1510qktab-y-https-www-webofscience-com.z.e-nformation.ro/wos/woscc/full-record/WOS:000909027300001" TargetMode="External"/><Relationship Id="rId8" Type="http://schemas.openxmlformats.org/officeDocument/2006/relationships/hyperlink" Target="https://www.ceeol.com/search/article-detail?id=1207557" TargetMode="External"/><Relationship Id="rId144" Type="http://schemas.openxmlformats.org/officeDocument/2006/relationships/hyperlink" Target="https://www.webofscience.com/wos/woscc/full-record/WOS:001105999600001" TargetMode="External"/><Relationship Id="rId265" Type="http://schemas.openxmlformats.org/officeDocument/2006/relationships/hyperlink" Target="https://www.scimagojr.com/journalsearch.php?q=21100199113&amp;tip=sid&amp;clean=0" TargetMode="External"/><Relationship Id="rId386" Type="http://schemas.openxmlformats.org/officeDocument/2006/relationships/hyperlink" Target="https://1510qktab-y-https-www-webofscience-com.z.e-nformation.ro/wos/woscc/full-record/WOS:001062618400001" TargetMode="External"/><Relationship Id="rId260" Type="http://schemas.openxmlformats.org/officeDocument/2006/relationships/hyperlink" Target="https://digitalcommons.aaru.edu.jo/cgi/viewcontent.cgi?article=1910&amp;context=isl" TargetMode="External"/><Relationship Id="rId381" Type="http://schemas.openxmlformats.org/officeDocument/2006/relationships/hyperlink" Target="https://www.scopus.com/record/display.uri?eid=2-s2.0-85129316315&amp;origin=resultslist&amp;sort=plf-f&amp;src=s&amp;nlo=&amp;nlr=&amp;nls=&amp;citedAuthorId=24833533600&amp;imp=t&amp;sid=436dede69511e6d1c052044b99cfc97c&amp;sot=cite&amp;sdt=cite&amp;cluster=scopubyr%2c%222023%22%2ct&amp;sl=0&amp;relpos=21&amp;citeCnt=8&amp;searchTerm=" TargetMode="External"/><Relationship Id="rId380" Type="http://schemas.openxmlformats.org/officeDocument/2006/relationships/hyperlink" Target="https://www.scopus.com/record/display.uri?eid=2-s2.0-85161270032&amp;origin=resultslist&amp;sort=plf-f&amp;src=s&amp;citedAuthorId=24833533600&amp;imp=t&amp;sid=436dede69511e6d1c052044b99cfc97c&amp;sot=cite&amp;sdt=cite&amp;cluster=scopubyr%2c%222023%22%2ct&amp;sl=0&amp;pubStartYear=2008&amp;pubEndYear=2024&amp;relpos=19&amp;citeCnt=1&amp;searchTerm=" TargetMode="External"/><Relationship Id="rId139" Type="http://schemas.openxmlformats.org/officeDocument/2006/relationships/hyperlink" Target="https://www.webofscience.com/wos/woscc/full-record/WOS:001132605900003" TargetMode="External"/><Relationship Id="rId138" Type="http://schemas.openxmlformats.org/officeDocument/2006/relationships/hyperlink" Target="https://www.scopus.com/record/display.uri?eid=2-s2.0-85152136974&amp;origin=resultslist&amp;sort=plf-f&amp;src=s&amp;nlo=&amp;nlr=&amp;nls=&amp;citedAuthorId=24833533600&amp;imp=t&amp;sid=436dede69511e6d1c052044b99cfc97c&amp;sot=cite&amp;sdt=cite&amp;cluster=scopubyr%2c%222023%22%2ct&amp;sl=0&amp;relpos=27&amp;citeCnt=0&amp;searchTerm=" TargetMode="External"/><Relationship Id="rId259" Type="http://schemas.openxmlformats.org/officeDocument/2006/relationships/hyperlink" Target="https://onlinelibrary.wiley.com/doi/10.1002/sres.29882" TargetMode="External"/><Relationship Id="rId137" Type="http://schemas.openxmlformats.org/officeDocument/2006/relationships/hyperlink" Target="https://www.webofscience.com/wos/woscc/full-record/WOS:000998166900001" TargetMode="External"/><Relationship Id="rId258" Type="http://schemas.openxmlformats.org/officeDocument/2006/relationships/hyperlink" Target="https://www.naturalspublishing.com/show.asp?JorID=6&amp;pgid=473" TargetMode="External"/><Relationship Id="rId379" Type="http://schemas.openxmlformats.org/officeDocument/2006/relationships/hyperlink" Target="https://www.webofscience.com/wos/woscc/full-record/WOS:001162650400003" TargetMode="External"/><Relationship Id="rId132" Type="http://schemas.openxmlformats.org/officeDocument/2006/relationships/hyperlink" Target="https://www.webofscience.com/wos/woscc/full-record/WOS:000976336100002" TargetMode="External"/><Relationship Id="rId253" Type="http://schemas.openxmlformats.org/officeDocument/2006/relationships/hyperlink" Target="https://www.sciencedirect.com/science/article/pii/S2214845023000716" TargetMode="External"/><Relationship Id="rId374" Type="http://schemas.openxmlformats.org/officeDocument/2006/relationships/hyperlink" Target="https://www.webofscience.com/wos/woscc/full-record/WOS:001141117800004" TargetMode="External"/><Relationship Id="rId495" Type="http://schemas.openxmlformats.org/officeDocument/2006/relationships/hyperlink" Target="https://www.scopus.com/record/display.uri?eid=2-s2.0-85179450524&amp;origin=resultslist&amp;sort=plf-f&amp;cite=2-s2.0-85142884799&amp;src=s&amp;imp=t&amp;sid=f9b988a2fd5cc7c8d2faf70fb1572354&amp;sot=cite&amp;sdt=a&amp;sl=0&amp;relpos=0&amp;citeCnt=0&amp;searchTerm=" TargetMode="External"/><Relationship Id="rId131" Type="http://schemas.openxmlformats.org/officeDocument/2006/relationships/hyperlink" Target="https://www.webofscience.com/wos/woscc/full-record/WOS:001146445400001" TargetMode="External"/><Relationship Id="rId252" Type="http://schemas.openxmlformats.org/officeDocument/2006/relationships/hyperlink" Target="https://www.emerald.com/insight/content/doi/10.1108/APJBA-08-2022-0343/full/html" TargetMode="External"/><Relationship Id="rId373" Type="http://schemas.openxmlformats.org/officeDocument/2006/relationships/hyperlink" Target="https://www.webofscience.com/wos/woscc/full-record/WOS:001030315200004" TargetMode="External"/><Relationship Id="rId494" Type="http://schemas.openxmlformats.org/officeDocument/2006/relationships/hyperlink" Target="https://www.scopus.com/record/display.uri?eid=2-s2.0-85152123919&amp;origin=resultslist&amp;sort=plf-f&amp;cite=2-s2.0-85041135717&amp;src=s&amp;imp=t&amp;sid=7f2e5ac20f815dcc1c8672414d364ee4&amp;sot=cite&amp;sdt=a&amp;sl=0&amp;relpos=1&amp;citeCnt=1&amp;searchTerm=" TargetMode="External"/><Relationship Id="rId130" Type="http://schemas.openxmlformats.org/officeDocument/2006/relationships/hyperlink" Target="https://www.webofscience.com/wos/woscc/full-record/WOS:001141117800006" TargetMode="External"/><Relationship Id="rId251" Type="http://schemas.openxmlformats.org/officeDocument/2006/relationships/hyperlink" Target="https://www.emerald.com/insight/content/doi/10.1108/JRME-07-2022-0090/full/html" TargetMode="External"/><Relationship Id="rId372" Type="http://schemas.openxmlformats.org/officeDocument/2006/relationships/hyperlink" Target="https://www.webofscience.com/wos/woscc/full-record/WOS:001103769200007" TargetMode="External"/><Relationship Id="rId493" Type="http://schemas.openxmlformats.org/officeDocument/2006/relationships/hyperlink" Target="https://www.webofscience.com/wos/woscc/full-record/WOS:000952669100007" TargetMode="External"/><Relationship Id="rId250" Type="http://schemas.openxmlformats.org/officeDocument/2006/relationships/hyperlink" Target="https://www.igi-global.com/book/change-management-during-unprecedented-times/308290" TargetMode="External"/><Relationship Id="rId371" Type="http://schemas.openxmlformats.org/officeDocument/2006/relationships/hyperlink" Target="https://www.scopus.com/record/display.uri?eid=2-s2.0-85182485984&amp;origin=resultslist&amp;sort=plf-f&amp;src=s&amp;sid=ad50161da507aaa8ef4cb0f9add1cc0e&amp;sot=b&amp;sdt=b&amp;s=TITLE%28The+Effectuation+Approach+of+Micro-enterprises+in+Malaysia%3A+Conceptual+Paper.%29&amp;sl=84&amp;sessionSearchId=ad50161da507aaa8ef4cb0f9add1cc0e&amp;relpos=0" TargetMode="External"/><Relationship Id="rId492" Type="http://schemas.openxmlformats.org/officeDocument/2006/relationships/hyperlink" Target="https://www.webofscience.com/wos/woscc/full-record/WOS:001118924200001" TargetMode="External"/><Relationship Id="rId136" Type="http://schemas.openxmlformats.org/officeDocument/2006/relationships/hyperlink" Target="https://www.webofscience.com/wos/woscc/full-record/WOS:001069869700014" TargetMode="External"/><Relationship Id="rId257" Type="http://schemas.openxmlformats.org/officeDocument/2006/relationships/hyperlink" Target="https://www.naturalspublishing.com/files/published/zt232ju4m9v833.pdf" TargetMode="External"/><Relationship Id="rId378" Type="http://schemas.openxmlformats.org/officeDocument/2006/relationships/hyperlink" Target="https://www.webofscience.com/wos/woscc/full-record/WOS:001162650400003" TargetMode="External"/><Relationship Id="rId499" Type="http://schemas.openxmlformats.org/officeDocument/2006/relationships/hyperlink" Target="https://www.scopus.com/record/display.uri?eid=2-s2.0-85147232131&amp;origin=resultslist&amp;sort=plf-f&amp;cite=2-s2.0-85142884799&amp;src=s&amp;imp=t&amp;sid=f9b988a2fd5cc7c8d2faf70fb1572354&amp;sot=cite&amp;sdt=a&amp;sl=0&amp;relpos=3&amp;citeCnt=2&amp;searchTerm=" TargetMode="External"/><Relationship Id="rId135" Type="http://schemas.openxmlformats.org/officeDocument/2006/relationships/hyperlink" Target="https://www.webofscience.com/wos/woscc/full-record/WOS:001131403400001" TargetMode="External"/><Relationship Id="rId256" Type="http://schemas.openxmlformats.org/officeDocument/2006/relationships/hyperlink" Target="https://www.bjopm.org.br/bjopm/article/view/1958" TargetMode="External"/><Relationship Id="rId377" Type="http://schemas.openxmlformats.org/officeDocument/2006/relationships/hyperlink" Target="https://www.webofscience.com/wos/woscc/full-record/WOS:000849752100001" TargetMode="External"/><Relationship Id="rId498" Type="http://schemas.openxmlformats.org/officeDocument/2006/relationships/hyperlink" Target="https://www.scopus.com/record/display.uri?eid=2-s2.0-85159866168&amp;origin=resultslist&amp;sort=plf-f&amp;cite=2-s2.0-85142884799&amp;src=s&amp;imp=t&amp;sid=f9b988a2fd5cc7c8d2faf70fb1572354&amp;sot=cite&amp;sdt=a&amp;sl=0&amp;relpos=2&amp;citeCnt=0&amp;searchTerm=" TargetMode="External"/><Relationship Id="rId134" Type="http://schemas.openxmlformats.org/officeDocument/2006/relationships/hyperlink" Target="https://www.webofscience.com/wos/woscc/full-record/WOS:001115336700001" TargetMode="External"/><Relationship Id="rId255" Type="http://schemas.openxmlformats.org/officeDocument/2006/relationships/hyperlink" Target="https://orcid.org/0000-0001-8737-570X" TargetMode="External"/><Relationship Id="rId376" Type="http://schemas.openxmlformats.org/officeDocument/2006/relationships/hyperlink" Target="https://www.webofscience.com/wos/woscc/full-record/WOS:001033505100028" TargetMode="External"/><Relationship Id="rId497" Type="http://schemas.openxmlformats.org/officeDocument/2006/relationships/hyperlink" Target="https://www.scopus.com/record/display.uri?eid=2-s2.0-85172925302&amp;origin=resultslist&amp;sort=plf-f&amp;cite=2-s2.0-85142884799&amp;src=s&amp;imp=t&amp;sid=f9b988a2fd5cc7c8d2faf70fb1572354&amp;sot=cite&amp;sdt=a&amp;sl=0&amp;relpos=1&amp;citeCnt=0&amp;searchTerm=" TargetMode="External"/><Relationship Id="rId133" Type="http://schemas.openxmlformats.org/officeDocument/2006/relationships/hyperlink" Target="https://www.webofscience.com/wos/woscc/full-record/WOS:001141117800010" TargetMode="External"/><Relationship Id="rId254" Type="http://schemas.openxmlformats.org/officeDocument/2006/relationships/hyperlink" Target="https://link.springer.com/article/10.1007/s44257-022-00002-3" TargetMode="External"/><Relationship Id="rId375" Type="http://schemas.openxmlformats.org/officeDocument/2006/relationships/hyperlink" Target="https://www.webofscience.com/wos/woscc/full-record/WOS:001005575000001" TargetMode="External"/><Relationship Id="rId496" Type="http://schemas.openxmlformats.org/officeDocument/2006/relationships/hyperlink" Target="https://www.webofscience.com/wos/woscc/full-record/WOS:001031464500048" TargetMode="External"/><Relationship Id="rId172" Type="http://schemas.openxmlformats.org/officeDocument/2006/relationships/hyperlink" Target="https://www.webofscience.com/wos/woscc/full-record/WOS:001044470700001" TargetMode="External"/><Relationship Id="rId293" Type="http://schemas.openxmlformats.org/officeDocument/2006/relationships/hyperlink" Target="https://www.mdpi.com/2079-8954/11/11/527?utm_campaign=releaseissue_systemsutm_medium=emailutm_source=releaseissueutm_term=doilink19" TargetMode="External"/><Relationship Id="rId171" Type="http://schemas.openxmlformats.org/officeDocument/2006/relationships/hyperlink" Target="https://www.webofscience.com/wos/woscc/full-record/WOS:000940683300001" TargetMode="External"/><Relationship Id="rId292" Type="http://schemas.openxmlformats.org/officeDocument/2006/relationships/hyperlink" Target="https://www.scopus.com/sourceid/21100855999" TargetMode="External"/><Relationship Id="rId170" Type="http://schemas.openxmlformats.org/officeDocument/2006/relationships/hyperlink" Target="https://www.mdpi.com/2077-0472/13/3/686" TargetMode="External"/><Relationship Id="rId291" Type="http://schemas.openxmlformats.org/officeDocument/2006/relationships/hyperlink" Target="https://ieeexplore.ieee.org/abstract/document/10182372/" TargetMode="External"/><Relationship Id="rId290" Type="http://schemas.openxmlformats.org/officeDocument/2006/relationships/hyperlink" Target="https://api.taylorfrancis.com/content/books/mono/download?identifierName=doi&amp;identifierValue=10.4324/9781003015826&amp;type=googlepdf" TargetMode="External"/><Relationship Id="rId165" Type="http://schemas.openxmlformats.org/officeDocument/2006/relationships/hyperlink" Target="https://www.scopus.com/record/display.uri?eid=2-s2.0-85149786149&amp;origin=resultslist&amp;sort=plf-f&amp;src=s&amp;nlo=&amp;nlr=&amp;nls=&amp;citedAuthorId=24833533600&amp;imp=t&amp;sid=436dede69511e6d1c052044b99cfc97c&amp;sot=cite&amp;sdt=cite&amp;cluster=scopubyr%2c%222023%22%2ct&amp;sl=0&amp;relpos=20&amp;citeCnt=18&amp;searchTerm=" TargetMode="External"/><Relationship Id="rId286" Type="http://schemas.openxmlformats.org/officeDocument/2006/relationships/hyperlink" Target="https://www.taylorfrancis.com/chapters/edit/10.4324/9781003368700-24/brand-trust-equity-social-media-hanna-g%C3%B3rska-warsewicz-adriana-krawczyk-maciej-d%C4%99bski" TargetMode="External"/><Relationship Id="rId164" Type="http://schemas.openxmlformats.org/officeDocument/2006/relationships/hyperlink" Target="https://www.scopus.com/record/display.uri?eid=2-s2.0-85129316315&amp;origin=resultslist&amp;sort=plf-f&amp;src=s&amp;nlo=&amp;nlr=&amp;nls=&amp;citedAuthorId=24833533600&amp;imp=t&amp;sid=436dede69511e6d1c052044b99cfc97c&amp;sot=cite&amp;sdt=cite&amp;cluster=scopubyr%2c%222023%22%2ct&amp;sl=0&amp;relpos=21&amp;citeCnt=8&amp;searchTerm=" TargetMode="External"/><Relationship Id="rId285" Type="http://schemas.openxmlformats.org/officeDocument/2006/relationships/hyperlink" Target="https://www.emerald.com/insight/content/doi/10.1108/JCRPP-11-2022-0057/full/html" TargetMode="External"/><Relationship Id="rId163" Type="http://schemas.openxmlformats.org/officeDocument/2006/relationships/hyperlink" Target="https://www.scopus.com/record/display.uri?eid=2-s2.0-85161270032&amp;origin=resultslist&amp;sort=plf-f&amp;src=s&amp;citedAuthorId=24833533600&amp;imp=t&amp;sid=436dede69511e6d1c052044b99cfc97c&amp;sot=cite&amp;sdt=cite&amp;cluster=scopubyr%2c%222023%22%2ct&amp;sl=0&amp;pubStartYear=2008&amp;pubEndYear=2024&amp;relpos=19&amp;citeCnt=1&amp;searchTerm=" TargetMode="External"/><Relationship Id="rId284" Type="http://schemas.openxmlformats.org/officeDocument/2006/relationships/hyperlink" Target="https://www.emerald.com/insight/content/doi/10.1108/978-1-80382-375-120231009/full/html" TargetMode="External"/><Relationship Id="rId162" Type="http://schemas.openxmlformats.org/officeDocument/2006/relationships/hyperlink" Target="https://www.scopus.com/record/display.uri?eid=2-s2.0-85148866977&amp;origin=resultslist&amp;sort=plf-f&amp;src=s&amp;nlo=&amp;nlr=&amp;nls=&amp;citedAuthorId=24833533600&amp;imp=t&amp;sid=436dede69511e6d1c052044b99cfc97c&amp;sot=cite&amp;sdt=cite&amp;cluster=scopubyr%2c%222023%22%2ct&amp;sl=0&amp;relpos=28&amp;citeCnt=2&amp;searchTerm=" TargetMode="External"/><Relationship Id="rId283" Type="http://schemas.openxmlformats.org/officeDocument/2006/relationships/hyperlink" Target="https://www.scopus.com/sourceid/21101138522" TargetMode="External"/><Relationship Id="rId169" Type="http://schemas.openxmlformats.org/officeDocument/2006/relationships/hyperlink" Target="https://www.sciencedirect.com/science/article/pii/S2590291123002632" TargetMode="External"/><Relationship Id="rId168" Type="http://schemas.openxmlformats.org/officeDocument/2006/relationships/hyperlink" Target="https://www.emerald.com/insight/content/doi/10.1108/ECON-06-2022-0072/full/html" TargetMode="External"/><Relationship Id="rId289" Type="http://schemas.openxmlformats.org/officeDocument/2006/relationships/hyperlink" Target="https://link.springer.com/chapter/10.1007/978-981-19-9099-1_43" TargetMode="External"/><Relationship Id="rId167" Type="http://schemas.openxmlformats.org/officeDocument/2006/relationships/hyperlink" Target="https://www.scopus.com/sourceid/21100855999" TargetMode="External"/><Relationship Id="rId288" Type="http://schemas.openxmlformats.org/officeDocument/2006/relationships/hyperlink" Target="https://www.igi-global.com/chapter/strategizing-islamic-medicine-marketing-through-social-media/331153" TargetMode="External"/><Relationship Id="rId166" Type="http://schemas.openxmlformats.org/officeDocument/2006/relationships/hyperlink" Target="https://ieeexplore.ieee.org/abstract/document/10182372/" TargetMode="External"/><Relationship Id="rId287" Type="http://schemas.openxmlformats.org/officeDocument/2006/relationships/hyperlink" Target="https://link.springer.com/chapter/10.1007/978-3-031-12382-5_15" TargetMode="External"/><Relationship Id="rId161" Type="http://schemas.openxmlformats.org/officeDocument/2006/relationships/hyperlink" Target="https://www.webofscience.com/wos/woscc/full-record/WOS:000740143600002" TargetMode="External"/><Relationship Id="rId282" Type="http://schemas.openxmlformats.org/officeDocument/2006/relationships/hyperlink" Target="https://bmcpublichealth.biomedcentral.com/articles/10.1186/s12889-023-17086-5" TargetMode="External"/><Relationship Id="rId160" Type="http://schemas.openxmlformats.org/officeDocument/2006/relationships/hyperlink" Target="https://www.webofscience.com/wos/woscc/full-record/WOS:000840299000001" TargetMode="External"/><Relationship Id="rId281" Type="http://schemas.openxmlformats.org/officeDocument/2006/relationships/hyperlink" Target="https://www.scopus.com/record/display.uri?eid=2-s2.0-85162843507&amp;origin=resultslist&amp;sort=plf-f&amp;src=s&amp;sid=aaa662dbc4055ca23c8d02856af04b2d&amp;sot=b&amp;sdt=b&amp;s=TITLE-ABS-KEY%28How+Customer+Experiences+Influence+Consumer+Trust+toward+Local+Clothing+Brands%29&amp;sl=93&amp;sessionSearchId=aaa662dbc4055ca23c8d02856af04b2d&amp;relpos=0" TargetMode="External"/><Relationship Id="rId280" Type="http://schemas.openxmlformats.org/officeDocument/2006/relationships/hyperlink" Target="https://www.igi-global.com/book/multifaceted-analysis-sustainable-strategies-tactics/299053" TargetMode="External"/><Relationship Id="rId159" Type="http://schemas.openxmlformats.org/officeDocument/2006/relationships/hyperlink" Target="https://www.webofscience.com/wos/woscc/full-record/WOS:000981306400001" TargetMode="External"/><Relationship Id="rId154" Type="http://schemas.openxmlformats.org/officeDocument/2006/relationships/hyperlink" Target="https://www.webofscience.com/wos/woscc/full-record/WOS:001005575000001" TargetMode="External"/><Relationship Id="rId275" Type="http://schemas.openxmlformats.org/officeDocument/2006/relationships/hyperlink" Target="https://scholar.google.com/scholar?cluster=5502106538490623418&amp;hl=ro&amp;as_sdt=2005&amp;as_ylo=2023&amp;as_yhi=2023" TargetMode="External"/><Relationship Id="rId396" Type="http://schemas.openxmlformats.org/officeDocument/2006/relationships/hyperlink" Target="https://1510qktab-y-https-www-webofscience-com.z.e-nformation.ro/wos/woscc/full-record/WOS:001042627900001" TargetMode="External"/><Relationship Id="rId153" Type="http://schemas.openxmlformats.org/officeDocument/2006/relationships/hyperlink" Target="https://www.webofscience.com/wos/woscc/full-record/WOS:001141117800004" TargetMode="External"/><Relationship Id="rId274" Type="http://schemas.openxmlformats.org/officeDocument/2006/relationships/hyperlink" Target="https://link.springer.com/book/10.1007/978-3-031-34045-1" TargetMode="External"/><Relationship Id="rId395" Type="http://schemas.openxmlformats.org/officeDocument/2006/relationships/hyperlink" Target="https://sk.sagepub.com/foundations/uppsala-theory" TargetMode="External"/><Relationship Id="rId152" Type="http://schemas.openxmlformats.org/officeDocument/2006/relationships/hyperlink" Target="https://www.webofscience.com/wos/woscc/full-record/WOS:001030315200004" TargetMode="External"/><Relationship Id="rId273" Type="http://schemas.openxmlformats.org/officeDocument/2006/relationships/hyperlink" Target="https://link.springer.com/chapter/10.1007/978-3-031-34045-1_1" TargetMode="External"/><Relationship Id="rId394" Type="http://schemas.openxmlformats.org/officeDocument/2006/relationships/hyperlink" Target="https://15109ktax-y-https-www-scopus-com.z.e-nformation.ro/record/display.uri?eid=2-s2.0-85174568132&amp;origin=resultslist&amp;sort=plf-f&amp;src=s&amp;sid=7ff2d2a056d61578a3c51d082429d72a&amp;sot=a&amp;sdt=sisr&amp;s=SOURCE-ID+%2821100795900%29&amp;sl=23&amp;sessionSearchId=7ff2d2a056d61578a3c51d082429d72a&amp;relpos=1" TargetMode="External"/><Relationship Id="rId151" Type="http://schemas.openxmlformats.org/officeDocument/2006/relationships/hyperlink" Target="https://www.webofscience.com/wos/woscc/full-record/WOS:001103769200007" TargetMode="External"/><Relationship Id="rId272" Type="http://schemas.openxmlformats.org/officeDocument/2006/relationships/hyperlink" Target="https://scholar.google.com/scholar?cluster=5502106538490623418&amp;hl=ro&amp;as_sdt=2005&amp;as_ylo=2023&amp;as_yhi=2023" TargetMode="External"/><Relationship Id="rId393" Type="http://schemas.openxmlformats.org/officeDocument/2006/relationships/hyperlink" Target="https://1510qktab-y-https-www-webofscience-com.z.e-nformation.ro/wos/woscc/full-record/WOS:001141117800014" TargetMode="External"/><Relationship Id="rId158" Type="http://schemas.openxmlformats.org/officeDocument/2006/relationships/hyperlink" Target="https://www.webofscience.com/wos/woscc/full-record/WOS:001057026500001" TargetMode="External"/><Relationship Id="rId279" Type="http://schemas.openxmlformats.org/officeDocument/2006/relationships/hyperlink" Target="https://www.igi-global.com/chapter/student-satisfaction-and-academic-success-with-mentoring/325376" TargetMode="External"/><Relationship Id="rId157" Type="http://schemas.openxmlformats.org/officeDocument/2006/relationships/hyperlink" Target="https://www.webofscience.com/wos/woscc/full-record/WOS:001162650400003" TargetMode="External"/><Relationship Id="rId278" Type="http://schemas.openxmlformats.org/officeDocument/2006/relationships/hyperlink" Target="https://scholar.google.com/scholar?cluster=5770687146122806965&amp;hl=ro&amp;as_sdt=2005&amp;as_ylo=2023&amp;as_yhi=2023" TargetMode="External"/><Relationship Id="rId399" Type="http://schemas.openxmlformats.org/officeDocument/2006/relationships/hyperlink" Target="https://www.tandfonline.com/doi/full/10.1080/23311975.2023.2180840" TargetMode="External"/><Relationship Id="rId156" Type="http://schemas.openxmlformats.org/officeDocument/2006/relationships/hyperlink" Target="https://www.webofscience.com/wos/woscc/full-record/WOS:000849752100001" TargetMode="External"/><Relationship Id="rId277" Type="http://schemas.openxmlformats.org/officeDocument/2006/relationships/hyperlink" Target="https://www.emerald.com/insight/content/doi/10.1108/IJOA-07-2021-2856/full/html" TargetMode="External"/><Relationship Id="rId398" Type="http://schemas.openxmlformats.org/officeDocument/2006/relationships/hyperlink" Target="https://onlinelibrary.wiley.com/doi/full/10.1111/joca.12505" TargetMode="External"/><Relationship Id="rId155" Type="http://schemas.openxmlformats.org/officeDocument/2006/relationships/hyperlink" Target="https://www.webofscience.com/wos/woscc/full-record/WOS:001033505100028" TargetMode="External"/><Relationship Id="rId276" Type="http://schemas.openxmlformats.org/officeDocument/2006/relationships/hyperlink" Target="https://scholar.google.com/scholar?cluster=7112458516251181392&amp;hl=ro&amp;as_sdt=2005&amp;as_ylo=2023&amp;as_yhi=2023" TargetMode="External"/><Relationship Id="rId397" Type="http://schemas.openxmlformats.org/officeDocument/2006/relationships/hyperlink" Target="https://www.emerald.com/insight/content/doi/10.1108/GM-04-2022-0125/full/html" TargetMode="External"/><Relationship Id="rId40" Type="http://schemas.openxmlformats.org/officeDocument/2006/relationships/hyperlink" Target="https://link.springer.com/article/10.1007/s40617-021-00629-w" TargetMode="External"/><Relationship Id="rId42" Type="http://schemas.openxmlformats.org/officeDocument/2006/relationships/hyperlink" Target="https://www.mdpi.com/2071-1050/15/22/15795" TargetMode="External"/><Relationship Id="rId41" Type="http://schemas.openxmlformats.org/officeDocument/2006/relationships/hyperlink" Target="https://www.tandfonline.com/doi/full/10.1080/09537325.2023.2283548" TargetMode="External"/><Relationship Id="rId44" Type="http://schemas.openxmlformats.org/officeDocument/2006/relationships/hyperlink" Target="https://www.mdpi.com/2227-7072/11/2/63" TargetMode="External"/><Relationship Id="rId43" Type="http://schemas.openxmlformats.org/officeDocument/2006/relationships/hyperlink" Target="https://www.mdpi.com/2227-7390/11/2/299" TargetMode="External"/><Relationship Id="rId46" Type="http://schemas.openxmlformats.org/officeDocument/2006/relationships/hyperlink" Target="https://agricecon.agriculturejournals.cz/pdfs/age/2023/04/04.pdf" TargetMode="External"/><Relationship Id="rId45" Type="http://schemas.openxmlformats.org/officeDocument/2006/relationships/hyperlink" Target="https://www.worldscientific.com/doi/abs/10.1142/S0219877023500311" TargetMode="External"/><Relationship Id="rId509" Type="http://schemas.openxmlformats.org/officeDocument/2006/relationships/hyperlink" Target="https://www.indianjournals.com/ijor.aspx?target=ijor:jims8m&amp;volume=28&amp;issue=2&amp;article=002" TargetMode="External"/><Relationship Id="rId508" Type="http://schemas.openxmlformats.org/officeDocument/2006/relationships/hyperlink" Target="https://link.springer.com/chapter/10.1007/978-3-031-42060-3_6" TargetMode="External"/><Relationship Id="rId503" Type="http://schemas.openxmlformats.org/officeDocument/2006/relationships/hyperlink" Target="https://www.webofscience.com/wos/woscc/full-record/WOS:001081242600074" TargetMode="External"/><Relationship Id="rId502" Type="http://schemas.openxmlformats.org/officeDocument/2006/relationships/hyperlink" Target="https://www.scopus.com/record/display.uri?eid=2-s2.0-85158903569&amp;origin=resultslist&amp;sort=plf-f&amp;cite=2-s2.0-85139908408&amp;src=s&amp;imp=t&amp;sid=423de0a5a54f863bf8f577b1853a4adb&amp;sot=cite&amp;sdt=a&amp;sl=0&amp;relpos=1&amp;citeCnt=9&amp;searchTerm=" TargetMode="External"/><Relationship Id="rId501" Type="http://schemas.openxmlformats.org/officeDocument/2006/relationships/hyperlink" Target="https://www.scopus.com/record/display.uri?eid=2-s2.0-85147584329&amp;origin=resultslist&amp;sort=plf-f&amp;cite=2-s2.0-85142884799&amp;src=s&amp;imp=t&amp;sid=f9b988a2fd5cc7c8d2faf70fb1572354&amp;sot=cite&amp;sdt=a&amp;sl=0&amp;relpos=5&amp;citeCnt=1&amp;searchTerm=" TargetMode="External"/><Relationship Id="rId500" Type="http://schemas.openxmlformats.org/officeDocument/2006/relationships/hyperlink" Target="https://www.scopus.com/record/display.uri?eid=2-s2.0-85148658907&amp;origin=resultslist&amp;sort=plf-f&amp;cite=2-s2.0-85142884799&amp;src=s&amp;imp=t&amp;sid=f9b988a2fd5cc7c8d2faf70fb1572354&amp;sot=cite&amp;sdt=a&amp;sl=0&amp;relpos=4&amp;citeCnt=1&amp;searchTerm=" TargetMode="External"/><Relationship Id="rId507" Type="http://schemas.openxmlformats.org/officeDocument/2006/relationships/hyperlink" Target="https://www.webofscience.com/wos/woscc/full-record/WOS:001078201300001" TargetMode="External"/><Relationship Id="rId506" Type="http://schemas.openxmlformats.org/officeDocument/2006/relationships/hyperlink" Target="https://www.webofscience.com/wos/woscc/full-record/WOS:001166805700007" TargetMode="External"/><Relationship Id="rId505" Type="http://schemas.openxmlformats.org/officeDocument/2006/relationships/hyperlink" Target="https://www.scopus.com/record/display.uri?eid=2-s2.0-85185304760&amp;origin=resultslist&amp;sort=plf-f&amp;src=s&amp;sid=660b9c1069f8436a8d3e9f5c1054ca42&amp;sot=b&amp;sdt=b&amp;s=TITLE-ABS-KEY%28Evolution+of+the+Digital+Economy+and+Society+Index+in+the+European+Union%3A+%CE%91+Socioeconomic+Perspective%29&amp;sl=94&amp;sessionSearchId=660b9c1069f8436a8d3e9f5c1054ca42&amp;relpos=0" TargetMode="External"/><Relationship Id="rId504" Type="http://schemas.openxmlformats.org/officeDocument/2006/relationships/hyperlink" Target="https://www.webofscience.com/wos/woscc/full-record/WOS:001057107200001" TargetMode="External"/><Relationship Id="rId48" Type="http://schemas.openxmlformats.org/officeDocument/2006/relationships/hyperlink" Target="https://ipe.ro/rjef/rjef4_2023/rjef4_2023p25-42.pdf" TargetMode="External"/><Relationship Id="rId47" Type="http://schemas.openxmlformats.org/officeDocument/2006/relationships/hyperlink" Target="http://revistaindustriatextila.ro/images/2023/5/011%20REZVAN%20POURMANSOURI%20INDUSTRIA%20TEXTILA%20no.5_2023.pdf" TargetMode="External"/><Relationship Id="rId49" Type="http://schemas.openxmlformats.org/officeDocument/2006/relationships/hyperlink" Target="https://www.sciencedirect.com/science/article/pii/S0167494323002078?casa_token=6Z8a3pdf5QwAAAAA:ShuHwuBRsin7Jx4gZ7AARlQQLjS9LZ0cINqEyO_ax2bDWl8HC4TudTvPvDz2y64PpVOTwviS" TargetMode="External"/><Relationship Id="rId31" Type="http://schemas.openxmlformats.org/officeDocument/2006/relationships/hyperlink" Target="https://www.ceeol.com/search/article-detail?id=1176615" TargetMode="External"/><Relationship Id="rId30" Type="http://schemas.openxmlformats.org/officeDocument/2006/relationships/hyperlink" Target="https://www.researchgate.net/profile/Olawale-Oyewole-2/publication/372696878_COVID-19_Pandemic_and_the_Use_of_Emergency_Remote_Teaching_ERT_Platforms_Lessons_From_a_Nigerian_University/links/64ced9e140a524707b99ffa6/COVID-19-Pandemic-and-the-Use-of-Emergency-Remote-Teaching-ERT-Platforms-Lessons-From-a-Nigerian-University.pdf" TargetMode="External"/><Relationship Id="rId33" Type="http://schemas.openxmlformats.org/officeDocument/2006/relationships/hyperlink" Target="https://www.ceeol.com/search/article-detail?id=1164826" TargetMode="External"/><Relationship Id="rId32" Type="http://schemas.openxmlformats.org/officeDocument/2006/relationships/hyperlink" Target="https://www.ceeol.com/search/article-detail?id=1176636" TargetMode="External"/><Relationship Id="rId35" Type="http://schemas.openxmlformats.org/officeDocument/2006/relationships/hyperlink" Target="https://www.ceeol.com/search/article-detail?id=1176608" TargetMode="External"/><Relationship Id="rId34" Type="http://schemas.openxmlformats.org/officeDocument/2006/relationships/hyperlink" Target="https://opentransportationjournal.com/VOLUME/17/ELOCATOR/e26671212279047/FULLTEXT/" TargetMode="External"/><Relationship Id="rId37" Type="http://schemas.openxmlformats.org/officeDocument/2006/relationships/hyperlink" Target="https://www.frontiersin.org/articles/10.3389/fpsyg.2023.1155302/full" TargetMode="External"/><Relationship Id="rId36" Type="http://schemas.openxmlformats.org/officeDocument/2006/relationships/hyperlink" Target="https://www.inderscienceonline.com/doi/abs/10.1504/IJEB.2023.130164" TargetMode="External"/><Relationship Id="rId39" Type="http://schemas.openxmlformats.org/officeDocument/2006/relationships/hyperlink" Target="https://www.indianjournals.com/ijor.aspx?target=ijor:jims8m&amp;volume=28&amp;issue=2&amp;article=002" TargetMode="External"/><Relationship Id="rId38" Type="http://schemas.openxmlformats.org/officeDocument/2006/relationships/hyperlink" Target="https://link.springer.com/chapter/10.1007/978-3-031-42060-3_6" TargetMode="External"/><Relationship Id="rId20" Type="http://schemas.openxmlformats.org/officeDocument/2006/relationships/hyperlink" Target="https://www.ceeol.com/search/article-detail?id=1129960" TargetMode="External"/><Relationship Id="rId22" Type="http://schemas.openxmlformats.org/officeDocument/2006/relationships/hyperlink" Target="https://www.cell.com/heliyon/pdf/S2405-8440(23)07852-0.pdf" TargetMode="External"/><Relationship Id="rId21" Type="http://schemas.openxmlformats.org/officeDocument/2006/relationships/hyperlink" Target="https://www.emerald.com/insight/content/doi/10.1108/IJRDM-12-2022-0514/full/html" TargetMode="External"/><Relationship Id="rId24" Type="http://schemas.openxmlformats.org/officeDocument/2006/relationships/hyperlink" Target="https://www.emerald.com/insight/content/doi/10.1108/K-07-2023-1359/full/html" TargetMode="External"/><Relationship Id="rId23" Type="http://schemas.openxmlformats.org/officeDocument/2006/relationships/hyperlink" Target="https://www.sciencedirect.com/science/article/pii/S2210539523000445" TargetMode="External"/><Relationship Id="rId409" Type="http://schemas.openxmlformats.org/officeDocument/2006/relationships/hyperlink" Target="https://www.sciencedirect.com/science/article/pii/S2590291123002632" TargetMode="External"/><Relationship Id="rId404" Type="http://schemas.openxmlformats.org/officeDocument/2006/relationships/hyperlink" Target="https://link.springer.com/chapter/10.1007/978-981-99-2198-0_31" TargetMode="External"/><Relationship Id="rId403" Type="http://schemas.openxmlformats.org/officeDocument/2006/relationships/hyperlink" Target="https://www.mdpi.com/2071-1050/15/24/16743" TargetMode="External"/><Relationship Id="rId402" Type="http://schemas.openxmlformats.org/officeDocument/2006/relationships/hyperlink" Target="https://www.sciencedirect.com/science/article/pii/S1878450X23000367?casa_token=6eK5TC-Ckr0AAAAA:wzQtUrY0VoHiOB3fsaUf8tU_qJM0Kflf1xRcR8qGvJjOIuVGqs0tzLMlDhcrTD0epyGRFEngHg" TargetMode="External"/><Relationship Id="rId401" Type="http://schemas.openxmlformats.org/officeDocument/2006/relationships/hyperlink" Target="https://www.sciencedirect.com/science/article/pii/S1044028323000984?casa_token=_5w8KoJ35iAAAAAA:MZTvQnLNXbpKXLw6i5iqlXUw_4m_iGoq1bR_7soD_Xu4YhAY2GQFiVabLNyJe9IFBQUXM-VO2Q" TargetMode="External"/><Relationship Id="rId408" Type="http://schemas.openxmlformats.org/officeDocument/2006/relationships/hyperlink" Target="https://onlinelibrary.wiley.com/doi/full/10.1002/csr.2463" TargetMode="External"/><Relationship Id="rId407" Type="http://schemas.openxmlformats.org/officeDocument/2006/relationships/hyperlink" Target="https://refpress.org/wp-content/uploads/2023/03/Paper-10_REF.pdf" TargetMode="External"/><Relationship Id="rId406" Type="http://schemas.openxmlformats.org/officeDocument/2006/relationships/hyperlink" Target="https://www.sciencedirect.com/science/article/pii/S0160791X2300026X?casa_token=fTe1DoCXEYIAAAAA:eDuo1OPpDxfd78aZxl4xvjnGhZR7-8v6kYykooQHRHm4DA4qIiRvcqrKjS2NCYh7JS8XLfssCw" TargetMode="External"/><Relationship Id="rId405" Type="http://schemas.openxmlformats.org/officeDocument/2006/relationships/hyperlink" Target="https://www.sciencedirect.com/science/article/pii/S2666683923000202" TargetMode="External"/><Relationship Id="rId26" Type="http://schemas.openxmlformats.org/officeDocument/2006/relationships/hyperlink" Target="https://www.mdpi.com/2076-3417/13/18/10241" TargetMode="External"/><Relationship Id="rId25" Type="http://schemas.openxmlformats.org/officeDocument/2006/relationships/hyperlink" Target="https://www.sciencedirect.com/science/article/pii/S1567422323000297" TargetMode="External"/><Relationship Id="rId28" Type="http://schemas.openxmlformats.org/officeDocument/2006/relationships/hyperlink" Target="https://www.ceeol.com/search/article-detail?id=1129957" TargetMode="External"/><Relationship Id="rId27" Type="http://schemas.openxmlformats.org/officeDocument/2006/relationships/hyperlink" Target="https://www.ceeol.com/search/article-detail?id=1129954" TargetMode="External"/><Relationship Id="rId400" Type="http://schemas.openxmlformats.org/officeDocument/2006/relationships/hyperlink" Target="https://www.emerald.com/insight/content/doi/10.1108/JAEE-10-2021-0308/full/html" TargetMode="External"/><Relationship Id="rId29" Type="http://schemas.openxmlformats.org/officeDocument/2006/relationships/hyperlink" Target="https://scholarworks.boisestate.edu/itscm_facpubs/92/" TargetMode="External"/><Relationship Id="rId11" Type="http://schemas.openxmlformats.org/officeDocument/2006/relationships/hyperlink" Target="https://www.tandfonline.com/doi/abs/10.1080/0965254X.2023.2229343" TargetMode="External"/><Relationship Id="rId10" Type="http://schemas.openxmlformats.org/officeDocument/2006/relationships/hyperlink" Target="https://www.mdpi.com/2071-1050/15/17/13106" TargetMode="External"/><Relationship Id="rId13" Type="http://schemas.openxmlformats.org/officeDocument/2006/relationships/hyperlink" Target="https://www.emerald.com/insight/content/doi/10.1108/K-07-2022-1023/full/html" TargetMode="External"/><Relationship Id="rId12" Type="http://schemas.openxmlformats.org/officeDocument/2006/relationships/hyperlink" Target="https://www.ceeol.com/search/article-detail?id=1176631" TargetMode="External"/><Relationship Id="rId514" Type="http://schemas.openxmlformats.org/officeDocument/2006/relationships/drawing" Target="../drawings/drawing5.xml"/><Relationship Id="rId513" Type="http://schemas.openxmlformats.org/officeDocument/2006/relationships/hyperlink" Target="https://ieeexplore.ieee.org/abstract/document/10174214/" TargetMode="External"/><Relationship Id="rId512" Type="http://schemas.openxmlformats.org/officeDocument/2006/relationships/hyperlink" Target="https://ieeexplore.ieee.org/abstract/document/10111279/" TargetMode="External"/><Relationship Id="rId511" Type="http://schemas.openxmlformats.org/officeDocument/2006/relationships/hyperlink" Target="https://www.tandfonline.com/doi/full/10.1080/09537325.2023.2283548" TargetMode="External"/><Relationship Id="rId15" Type="http://schemas.openxmlformats.org/officeDocument/2006/relationships/hyperlink" Target="https://www.ceeol.com/search/article-detail?id=1207569" TargetMode="External"/><Relationship Id="rId14" Type="http://schemas.openxmlformats.org/officeDocument/2006/relationships/hyperlink" Target="https://www.ceeol.com/search/article-detail?id=1176626" TargetMode="External"/><Relationship Id="rId17" Type="http://schemas.openxmlformats.org/officeDocument/2006/relationships/hyperlink" Target="https://www.sciencedirect.com/science/article/pii/S2772503023000361" TargetMode="External"/><Relationship Id="rId16" Type="http://schemas.openxmlformats.org/officeDocument/2006/relationships/hyperlink" Target="https://journals.sagepub.com/doi/abs/10.1177/21582440231221905" TargetMode="External"/><Relationship Id="rId19" Type="http://schemas.openxmlformats.org/officeDocument/2006/relationships/hyperlink" Target="https://www.tandfonline.com/doi/abs/10.1080/10548408.2023.2263766" TargetMode="External"/><Relationship Id="rId510" Type="http://schemas.openxmlformats.org/officeDocument/2006/relationships/hyperlink" Target="https://link.springer.com/article/10.1007/s40617-021-00629-w" TargetMode="External"/><Relationship Id="rId18" Type="http://schemas.openxmlformats.org/officeDocument/2006/relationships/hyperlink" Target="https://www.ceeol.com/search/article-detail?id=1164831" TargetMode="External"/><Relationship Id="rId84" Type="http://schemas.openxmlformats.org/officeDocument/2006/relationships/hyperlink" Target="https://link.springer.com/chapter/10.1007/978-981-99-0197-5_52" TargetMode="External"/><Relationship Id="rId83" Type="http://schemas.openxmlformats.org/officeDocument/2006/relationships/hyperlink" Target="https://www.emerald.com/insight/content/doi/10.1108/jpbm-12-2020-3268/full/html" TargetMode="External"/><Relationship Id="rId86" Type="http://schemas.openxmlformats.org/officeDocument/2006/relationships/hyperlink" Target="https://link.springer.com/article/10.1007/s11205-023-03148-z" TargetMode="External"/><Relationship Id="rId85" Type="http://schemas.openxmlformats.org/officeDocument/2006/relationships/hyperlink" Target="https://www.webofscience.com/wos/woscc/full-record/WOS:001082739700005" TargetMode="External"/><Relationship Id="rId88" Type="http://schemas.openxmlformats.org/officeDocument/2006/relationships/hyperlink" Target="https://library.oapen.org/handle/20.500.12657/60725" TargetMode="External"/><Relationship Id="rId87" Type="http://schemas.openxmlformats.org/officeDocument/2006/relationships/hyperlink" Target="https://scholar.google.com/scholar?cluster=10884459240494136916&amp;hl=ro&amp;as_sdt=2005&amp;as_ylo=2023&amp;as_yhi=2023" TargetMode="External"/><Relationship Id="rId89" Type="http://schemas.openxmlformats.org/officeDocument/2006/relationships/hyperlink" Target="https://scholar.google.com/scholar?cluster=10884459240494136916&amp;hl=ro&amp;as_sdt=2005&amp;as_ylo=2023&amp;as_yhi=2023" TargetMode="External"/><Relationship Id="rId80" Type="http://schemas.openxmlformats.org/officeDocument/2006/relationships/hyperlink" Target="https://journals.sagepub.com/doi/full/10.1177/10949968221095548" TargetMode="External"/><Relationship Id="rId82" Type="http://schemas.openxmlformats.org/officeDocument/2006/relationships/hyperlink" Target="https://www.igi-global.com/article/digitization-marketing-40-and-repurchase-intention-in-e-tail/322303" TargetMode="External"/><Relationship Id="rId81" Type="http://schemas.openxmlformats.org/officeDocument/2006/relationships/hyperlink" Target="https://link.springer.com/chapter/10.1007/978-3-031-14961-0_4" TargetMode="External"/><Relationship Id="rId73" Type="http://schemas.openxmlformats.org/officeDocument/2006/relationships/hyperlink" Target="https://1510qkdue-y-https-www-webofscience-com.z.e-nformation.ro/wos/woscc/full-record/WOS:001090038700001" TargetMode="External"/><Relationship Id="rId72" Type="http://schemas.openxmlformats.org/officeDocument/2006/relationships/hyperlink" Target="https://www.tandfonline.com/doi/full/10.1080/09537325.2023.2283548" TargetMode="External"/><Relationship Id="rId75" Type="http://schemas.openxmlformats.org/officeDocument/2006/relationships/hyperlink" Target="https://www.emerald.com/insight/content/doi/10.1108/IJOA-07-2021-2856/full/html?skipTracking=true" TargetMode="External"/><Relationship Id="rId74" Type="http://schemas.openxmlformats.org/officeDocument/2006/relationships/hyperlink" Target="https://15109kdyl-y-https-www-scopus-com.z.e-nformation.ro/record/display.uri?eid=2-s2.0-85165924040&amp;origin=resultslist&amp;sort=plf-f&amp;cite=2-s2.0-85057586870&amp;src=s&amp;imp=t&amp;sid=738199c9572a709953c2f0c25f395902&amp;sot=cite&amp;sdt=a&amp;sl=0&amp;relpos=1&amp;citeCnt=0&amp;searchTerm=" TargetMode="External"/><Relationship Id="rId77" Type="http://schemas.openxmlformats.org/officeDocument/2006/relationships/hyperlink" Target="https://www.webofscience.com/wos/woscc/full-record/WOS:001082739700005" TargetMode="External"/><Relationship Id="rId76" Type="http://schemas.openxmlformats.org/officeDocument/2006/relationships/hyperlink" Target="https://www.sciencedirect.com/science/article/abs/pii/S0301421523002306" TargetMode="External"/><Relationship Id="rId79" Type="http://schemas.openxmlformats.org/officeDocument/2006/relationships/hyperlink" Target="https://www.scopus.com/record/display.uri?eid=2-s2.0-85148858257&amp;origin=resultslist" TargetMode="External"/><Relationship Id="rId78" Type="http://schemas.openxmlformats.org/officeDocument/2006/relationships/hyperlink" Target="https://www.mdpi.com/2071-1050/15/3/2720" TargetMode="External"/><Relationship Id="rId71" Type="http://schemas.openxmlformats.org/officeDocument/2006/relationships/hyperlink" Target="https://www.ceeol.com/search/article-detail?id=1137007" TargetMode="External"/><Relationship Id="rId70" Type="http://schemas.openxmlformats.org/officeDocument/2006/relationships/hyperlink" Target="https://link.springer.com/chapter/10.1007/978-981-99-0051-0_6" TargetMode="External"/><Relationship Id="rId62" Type="http://schemas.openxmlformats.org/officeDocument/2006/relationships/hyperlink" Target="https://www.mdpi.com/2079-9292/12/1/22" TargetMode="External"/><Relationship Id="rId61" Type="http://schemas.openxmlformats.org/officeDocument/2006/relationships/hyperlink" Target="https://www.frontiersin.org/articles/10.3389/fpsyg.2023.1155302/full" TargetMode="External"/><Relationship Id="rId64" Type="http://schemas.openxmlformats.org/officeDocument/2006/relationships/hyperlink" Target="https://www.webofscience.com/wos/woscc/full-record/WOS:001128762600003" TargetMode="External"/><Relationship Id="rId63" Type="http://schemas.openxmlformats.org/officeDocument/2006/relationships/hyperlink" Target="https://www.emerald.com/insight/content/doi/10.1108/IJSE-11-2022-0759/full/html" TargetMode="External"/><Relationship Id="rId66" Type="http://schemas.openxmlformats.org/officeDocument/2006/relationships/hyperlink" Target="https://books.google.ro/books?hl=ro&amp;lr=&amp;id=OGDjEAAAQBAJ&amp;oi=fnd&amp;pg=PA98&amp;ots=RQE9WkzJme&amp;sig=pQkYodDHbpow-ef59knGOLL1AXA&amp;redir_esc=y" TargetMode="External"/><Relationship Id="rId65" Type="http://schemas.openxmlformats.org/officeDocument/2006/relationships/hyperlink" Target="https://www.frontiersin.org/articles/10.3389/fenvs.2023.1096183/full" TargetMode="External"/><Relationship Id="rId68" Type="http://schemas.openxmlformats.org/officeDocument/2006/relationships/hyperlink" Target="https://ieeexplore.ieee.org/abstract/document/10151562" TargetMode="External"/><Relationship Id="rId67" Type="http://schemas.openxmlformats.org/officeDocument/2006/relationships/hyperlink" Target="https://www.indianjournals.com/ijor.aspx?target=ijor:jims8m&amp;volume=28&amp;issue=2&amp;article=002" TargetMode="External"/><Relationship Id="rId60" Type="http://schemas.openxmlformats.org/officeDocument/2006/relationships/hyperlink" Target="https://www.ceeol.com/search/article-detail?id=1129954" TargetMode="External"/><Relationship Id="rId69" Type="http://schemas.openxmlformats.org/officeDocument/2006/relationships/hyperlink" Target="https://link.springer.com/article/10.1007/s40617-021-00629-w" TargetMode="External"/><Relationship Id="rId51" Type="http://schemas.openxmlformats.org/officeDocument/2006/relationships/hyperlink" Target="https://ejist.ro/files/pdf/533.pdf" TargetMode="External"/><Relationship Id="rId50" Type="http://schemas.openxmlformats.org/officeDocument/2006/relationships/hyperlink" Target="https://www.sciencedirect.com/science/article/pii/S130910422300291X?casa_token=npW9CZIxeHIAAAAA:AIO1BvIJj4cuCMDRebNU0zZXHfsZGHDw3C3qFTr0AVG54Bd0VDV9RSrGyUEs8hXptssdMdGn" TargetMode="External"/><Relationship Id="rId53" Type="http://schemas.openxmlformats.org/officeDocument/2006/relationships/hyperlink" Target="https://ojs.journalsdg.org/jlss/article/view/2239" TargetMode="External"/><Relationship Id="rId52" Type="http://schemas.openxmlformats.org/officeDocument/2006/relationships/hyperlink" Target="https://www.mdpi.com/1911-8074/16/3/164" TargetMode="External"/><Relationship Id="rId55" Type="http://schemas.openxmlformats.org/officeDocument/2006/relationships/hyperlink" Target="https://dspace5.zcu.cz/handle/11025/55259" TargetMode="External"/><Relationship Id="rId54" Type="http://schemas.openxmlformats.org/officeDocument/2006/relationships/hyperlink" Target="https://openurl.ebsco.com/EPDB%3Agcd%3A16%3A9236032/detailv2?sid=ebsco%3Aplink%3Ascholar&amp;id=ebsco%3Agcd%3A163900477&amp;crl=c" TargetMode="External"/><Relationship Id="rId57" Type="http://schemas.openxmlformats.org/officeDocument/2006/relationships/hyperlink" Target="https://www.frontiersin.org/articles/10.3389/feduc.2023.1120915/full" TargetMode="External"/><Relationship Id="rId56" Type="http://schemas.openxmlformats.org/officeDocument/2006/relationships/hyperlink" Target="https://link.springer.com/article/10.1007/s10644-022-09453-w" TargetMode="External"/><Relationship Id="rId59" Type="http://schemas.openxmlformats.org/officeDocument/2006/relationships/hyperlink" Target="https://onlinelibrary.wiley.com/doi/10.1002/gsj.1490" TargetMode="External"/><Relationship Id="rId58" Type="http://schemas.openxmlformats.org/officeDocument/2006/relationships/hyperlink" Target="https://www.indianjournals.com/ijor.aspx?target=ijor:rjpt&amp;volume=16&amp;issue=4&amp;article=023" TargetMode="External"/><Relationship Id="rId107" Type="http://schemas.openxmlformats.org/officeDocument/2006/relationships/hyperlink" Target="https://doi.org/10.1007/978-3-031-29031-2_9" TargetMode="External"/><Relationship Id="rId228" Type="http://schemas.openxmlformats.org/officeDocument/2006/relationships/hyperlink" Target="https://doi.org/10.1016/j.jdmm.2024.100895" TargetMode="External"/><Relationship Id="rId349" Type="http://schemas.openxmlformats.org/officeDocument/2006/relationships/hyperlink" Target="https://www.webofscience.com/wos/woscc/full-record/WOS:001116341400001" TargetMode="External"/><Relationship Id="rId106" Type="http://schemas.openxmlformats.org/officeDocument/2006/relationships/hyperlink" Target="https://www.taylorfrancis.com/chapters/edit/10.1201/9781003339229-20/automated-control-problem-dynamic-processes-applied-cryptocurrency-financial-markets-17-viktor-romanenko-yurii-miliavskyi-heorhii-kantsedal" TargetMode="External"/><Relationship Id="rId227" Type="http://schemas.openxmlformats.org/officeDocument/2006/relationships/hyperlink" Target="https://doi.org/10.1080/21568316.2023.2209057" TargetMode="External"/><Relationship Id="rId348" Type="http://schemas.openxmlformats.org/officeDocument/2006/relationships/hyperlink" Target="https://www.webofscience.com/wos/woscc/full-record/WOS:001132877500001" TargetMode="External"/><Relationship Id="rId469" Type="http://schemas.openxmlformats.org/officeDocument/2006/relationships/hyperlink" Target="https://www.webofscience.com/wos/woscc/full-record/WOS:001092639700001" TargetMode="External"/><Relationship Id="rId105" Type="http://schemas.openxmlformats.org/officeDocument/2006/relationships/hyperlink" Target="https://doi.org/10.3390/jrfm16080355" TargetMode="External"/><Relationship Id="rId226" Type="http://schemas.openxmlformats.org/officeDocument/2006/relationships/hyperlink" Target="https://doi.org/10.54055/ejtr.v33i.2762" TargetMode="External"/><Relationship Id="rId347" Type="http://schemas.openxmlformats.org/officeDocument/2006/relationships/hyperlink" Target="https://www.webofscience.com/wos/woscc/full-record/WOS:000812601700001" TargetMode="External"/><Relationship Id="rId468" Type="http://schemas.openxmlformats.org/officeDocument/2006/relationships/hyperlink" Target="https://www.webofscience.com/wos/woscc/full-record/WOS:001065211400001" TargetMode="External"/><Relationship Id="rId104" Type="http://schemas.openxmlformats.org/officeDocument/2006/relationships/hyperlink" Target="https://www.webofscience.com/wos/woscc/full-record/WOS:001014274800001" TargetMode="External"/><Relationship Id="rId225" Type="http://schemas.openxmlformats.org/officeDocument/2006/relationships/hyperlink" Target="https://doi.org/10.1016/j.tourman.2022.104708" TargetMode="External"/><Relationship Id="rId346" Type="http://schemas.openxmlformats.org/officeDocument/2006/relationships/hyperlink" Target="https://www.webofscience.com/wos/woscc/full-record/WOS:000963072800001" TargetMode="External"/><Relationship Id="rId467" Type="http://schemas.openxmlformats.org/officeDocument/2006/relationships/hyperlink" Target="https://www.webofscience.com/wos/woscc/full-record/WOS:001071809700001" TargetMode="External"/><Relationship Id="rId109" Type="http://schemas.openxmlformats.org/officeDocument/2006/relationships/hyperlink" Target="https://www.mdpi.com/2071-1050/14/13/7804" TargetMode="External"/><Relationship Id="rId108" Type="http://schemas.openxmlformats.org/officeDocument/2006/relationships/hyperlink" Target="https://scholar.google.com/scholar?cluster=16224802074963653970&amp;hl=en&amp;as_sdt=2005&amp;sciodt=0,5&amp;as_ylo=2023&amp;authuser=1" TargetMode="External"/><Relationship Id="rId229" Type="http://schemas.openxmlformats.org/officeDocument/2006/relationships/hyperlink" Target="https://doi.org/10.23887/ijssb.v7i2.53309" TargetMode="External"/><Relationship Id="rId220" Type="http://schemas.openxmlformats.org/officeDocument/2006/relationships/hyperlink" Target="https://www.emerald.com/insight/content/doi/10.1108/JEFAS-01-2022-0007/full/html" TargetMode="External"/><Relationship Id="rId341" Type="http://schemas.openxmlformats.org/officeDocument/2006/relationships/hyperlink" Target="https://www.webofscience.com/wos/woscc/full-record/WOS:000846788600001" TargetMode="External"/><Relationship Id="rId462" Type="http://schemas.openxmlformats.org/officeDocument/2006/relationships/hyperlink" Target="https://www.webofscience.com/wos/woscc/full-record/WOS:000930275400001" TargetMode="External"/><Relationship Id="rId340" Type="http://schemas.openxmlformats.org/officeDocument/2006/relationships/hyperlink" Target="https://www.mdpi.com/2071-1050/15/13/10052" TargetMode="External"/><Relationship Id="rId461" Type="http://schemas.openxmlformats.org/officeDocument/2006/relationships/hyperlink" Target="https://www.webofscience.com/wos/woscc/full-record/WOS:000927293600001" TargetMode="External"/><Relationship Id="rId460" Type="http://schemas.openxmlformats.org/officeDocument/2006/relationships/hyperlink" Target="https://www.webofscience.com/wos/woscc/full-record/WOS:001103486400001" TargetMode="External"/><Relationship Id="rId103" Type="http://schemas.openxmlformats.org/officeDocument/2006/relationships/hyperlink" Target="https://www.webofscience.com/wos/woscc/full-record/WOS:001069869700019" TargetMode="External"/><Relationship Id="rId224" Type="http://schemas.openxmlformats.org/officeDocument/2006/relationships/hyperlink" Target="https://doi.org/10.3390/land12030624" TargetMode="External"/><Relationship Id="rId345" Type="http://schemas.openxmlformats.org/officeDocument/2006/relationships/hyperlink" Target="https://www.webofscience.com/wos/woscc/full-record/WOS:001049404000001" TargetMode="External"/><Relationship Id="rId466" Type="http://schemas.openxmlformats.org/officeDocument/2006/relationships/hyperlink" Target="https://www.webofscience.com/wos/woscc/full-record/WOS:001036368900001" TargetMode="External"/><Relationship Id="rId102" Type="http://schemas.openxmlformats.org/officeDocument/2006/relationships/hyperlink" Target="https://link.springer.com/chapter/10.1007/978-3-031-19301-9_5" TargetMode="External"/><Relationship Id="rId223" Type="http://schemas.openxmlformats.org/officeDocument/2006/relationships/hyperlink" Target="https://www.pjoes.com/Enterprise-Digital-Transformation-and-Green-nTechnology-Innovation-Evidence-from,183026,0,2.html" TargetMode="External"/><Relationship Id="rId344" Type="http://schemas.openxmlformats.org/officeDocument/2006/relationships/hyperlink" Target="https://www.webofscience.com/wos/woscc/full-record/WOS:000929548200001" TargetMode="External"/><Relationship Id="rId465" Type="http://schemas.openxmlformats.org/officeDocument/2006/relationships/hyperlink" Target="https://www.webofscience.com/wos/woscc/full-record/WOS:000987727400001" TargetMode="External"/><Relationship Id="rId101" Type="http://schemas.openxmlformats.org/officeDocument/2006/relationships/hyperlink" Target="https://link.springer.com/content/pdf/10.1007/s11135-022-01388-8.pdf" TargetMode="External"/><Relationship Id="rId222" Type="http://schemas.openxmlformats.org/officeDocument/2006/relationships/hyperlink" Target="https://jrtdd.com/index.php/journal/article/view/1899" TargetMode="External"/><Relationship Id="rId343" Type="http://schemas.openxmlformats.org/officeDocument/2006/relationships/hyperlink" Target="https://www.webofscience.com/wos/woscc/full-record/WOS:001069869700019" TargetMode="External"/><Relationship Id="rId464" Type="http://schemas.openxmlformats.org/officeDocument/2006/relationships/hyperlink" Target="https://www.webofscience.com/wos/woscc/full-record/WOS:000960855600025" TargetMode="External"/><Relationship Id="rId100" Type="http://schemas.openxmlformats.org/officeDocument/2006/relationships/hyperlink" Target="https://migrationletters.com/index.php/ml/article/view/3691" TargetMode="External"/><Relationship Id="rId221" Type="http://schemas.openxmlformats.org/officeDocument/2006/relationships/hyperlink" Target="https://www.sciencedirect.com/science/article/pii/S1474034622003299?casa_token=D57k16jaiS8AAAAA:r3UlHJoGnV0oVLBOmtC4fTkmoAwlHpu4-HNyUNnAt5mVdZQ_sR-zJ__IVFME6gnTpxQg4hY" TargetMode="External"/><Relationship Id="rId342" Type="http://schemas.openxmlformats.org/officeDocument/2006/relationships/hyperlink" Target="https://www.webofscience.com/wos/woscc/full-record/WOS:000947438900001" TargetMode="External"/><Relationship Id="rId463" Type="http://schemas.openxmlformats.org/officeDocument/2006/relationships/hyperlink" Target="https://www.webofscience.com/wos/woscc/full-record/WOS:000947649300001" TargetMode="External"/><Relationship Id="rId217" Type="http://schemas.openxmlformats.org/officeDocument/2006/relationships/hyperlink" Target="https://www.sciencedirect.com/science/article/pii/S0160791X2300026X?casa_token=fTe1DoCXEYIAAAAA:eDuo1OPpDxfd78aZxl4xvjnGhZR7-8v6kYykooQHRHm4DA4qIiRvcqrKjS2NCYh7JS8XLfssCw" TargetMode="External"/><Relationship Id="rId338" Type="http://schemas.openxmlformats.org/officeDocument/2006/relationships/hyperlink" Target="https://www.webofscience.com/wos/woscc/full-record/WOS:001132877500001" TargetMode="External"/><Relationship Id="rId459" Type="http://schemas.openxmlformats.org/officeDocument/2006/relationships/hyperlink" Target="https://www.webofscience.com/wos/woscc/full-record/WOS:001082841100002" TargetMode="External"/><Relationship Id="rId216" Type="http://schemas.openxmlformats.org/officeDocument/2006/relationships/hyperlink" Target="https://www.sciencedirect.com/science/article/pii/S2666683923000202" TargetMode="External"/><Relationship Id="rId337" Type="http://schemas.openxmlformats.org/officeDocument/2006/relationships/hyperlink" Target="https://www.webofscience.com/wos/woscc/full-record/WOS:001166805700007" TargetMode="External"/><Relationship Id="rId458" Type="http://schemas.openxmlformats.org/officeDocument/2006/relationships/hyperlink" Target="https://www.webofscience.com/wos/woscc/full-record/WOS:000980539700002" TargetMode="External"/><Relationship Id="rId215" Type="http://schemas.openxmlformats.org/officeDocument/2006/relationships/hyperlink" Target="https://link.springer.com/chapter/10.1007/978-981-99-2198-0_31" TargetMode="External"/><Relationship Id="rId336" Type="http://schemas.openxmlformats.org/officeDocument/2006/relationships/hyperlink" Target="https://link.springer.com/chapter/10.1007/978-981-19-8967-4_5" TargetMode="External"/><Relationship Id="rId457" Type="http://schemas.openxmlformats.org/officeDocument/2006/relationships/hyperlink" Target="https://www.webofscience.com/wos/woscc/full-record/WOS:000959631400003" TargetMode="External"/><Relationship Id="rId214" Type="http://schemas.openxmlformats.org/officeDocument/2006/relationships/hyperlink" Target="https://www.mdpi.com/2071-1050/15/24/16743" TargetMode="External"/><Relationship Id="rId335" Type="http://schemas.openxmlformats.org/officeDocument/2006/relationships/hyperlink" Target="https://link.springer.com/chapter/10.1007/978-981-99-4452-1_1" TargetMode="External"/><Relationship Id="rId456" Type="http://schemas.openxmlformats.org/officeDocument/2006/relationships/hyperlink" Target="https://doi.org/10.3389/fsufs.2023.1126454" TargetMode="External"/><Relationship Id="rId219" Type="http://schemas.openxmlformats.org/officeDocument/2006/relationships/hyperlink" Target="https://journals.sagepub.com/doi/full/10.1177/15270025231156051?casa_token=nNoUase3VCEAAAAA%3AZWAiI5WBy1vKtHzbLMneQn9KGpngkRGYktSyGCV7ugWX5BQBnZr0fuYZPgmfFeVC2VhCiFsUqA" TargetMode="External"/><Relationship Id="rId218" Type="http://schemas.openxmlformats.org/officeDocument/2006/relationships/hyperlink" Target="https://refpress.org/wp-content/uploads/2023/03/Paper-10_REF.pdf" TargetMode="External"/><Relationship Id="rId339" Type="http://schemas.openxmlformats.org/officeDocument/2006/relationships/hyperlink" Target="https://www.mdpi.com/2227-7390/11/16/3507" TargetMode="External"/><Relationship Id="rId330" Type="http://schemas.openxmlformats.org/officeDocument/2006/relationships/hyperlink" Target="https://www.scopus.com/record/display.uri?eid=2-s2.0-85180593873&amp;origin=resultslist&amp;sort=plf-f&amp;src=s&amp;sid=d0df00f7db02215adf6b577969e54894&amp;sot=b&amp;sdt=b&amp;s=TITLE-ABS-KEY%28A+review+of+sentiment+analysis+of+educational+sector+stakeholders%29&amp;sl=80&amp;sessionSearchId=d0df00f7db02215adf6b577969e54894&amp;relpos=0" TargetMode="External"/><Relationship Id="rId451" Type="http://schemas.openxmlformats.org/officeDocument/2006/relationships/hyperlink" Target="https://1510q6evf-y-https-www-webofscience-com.z.e-nformation.ro/wos/woscc/full-record/WOS:000468205700017" TargetMode="External"/><Relationship Id="rId450" Type="http://schemas.openxmlformats.org/officeDocument/2006/relationships/hyperlink" Target="https://doi.org/10.1007/978-3-031-29031-2_9" TargetMode="External"/><Relationship Id="rId213" Type="http://schemas.openxmlformats.org/officeDocument/2006/relationships/hyperlink" Target="https://www.mdpi.com/2071-1050/15/23/16156" TargetMode="External"/><Relationship Id="rId334" Type="http://schemas.openxmlformats.org/officeDocument/2006/relationships/hyperlink" Target="https://www.scopus.com/record/display.uri?eid=2-s2.0-85164286373&amp;origin=resultslist&amp;sort=plf-f&amp;src=s&amp;sid=3ec8e1be68ca564cb52572affb0e5ea8&amp;sot=b&amp;sdt=b&amp;s=TITLE-ABS-KEY%28Entrepreneurship+in+India%27s+handicraft+industry+with+the+support+of+digital+technology+and+innovation+during+natural+calamities%29&amp;sl=114&amp;sessionSearchId=3ec8e1be68ca564cb52572affb0e5ea8&amp;relpos=0" TargetMode="External"/><Relationship Id="rId455" Type="http://schemas.openxmlformats.org/officeDocument/2006/relationships/hyperlink" Target="https://journals.uran.ua/eejet/article/view/282056" TargetMode="External"/><Relationship Id="rId212" Type="http://schemas.openxmlformats.org/officeDocument/2006/relationships/hyperlink" Target="https://www.mdpi.com/1996-1073/16/3/1398" TargetMode="External"/><Relationship Id="rId333" Type="http://schemas.openxmlformats.org/officeDocument/2006/relationships/hyperlink" Target="https://www.webofscience.com/wos/woscc/full-record/WOS:001118924200001" TargetMode="External"/><Relationship Id="rId454" Type="http://schemas.openxmlformats.org/officeDocument/2006/relationships/hyperlink" Target="https://journalra.org/index.php/jra/article/view/217" TargetMode="External"/><Relationship Id="rId211" Type="http://schemas.openxmlformats.org/officeDocument/2006/relationships/hyperlink" Target="https://onlinelibrary.wiley.com/doi/full/10.1002/csr.2518" TargetMode="External"/><Relationship Id="rId332" Type="http://schemas.openxmlformats.org/officeDocument/2006/relationships/hyperlink" Target="https://www.scopus.com/record/display.uri?eid=2-s2.0-85187540120&amp;origin=resultslist&amp;sort=plf-f&amp;src=s&amp;sid=bd50f92a86c1f928a503b53b6974867a&amp;sot=b&amp;sdt=b&amp;s=TITLE-ABS-KEY%28GELCO%3A+Gamified+Educational+Learning+Contents+Ontology%29&amp;sl=69&amp;sessionSearchId=bd50f92a86c1f928a503b53b6974867a&amp;relpos=0" TargetMode="External"/><Relationship Id="rId453" Type="http://schemas.openxmlformats.org/officeDocument/2006/relationships/hyperlink" Target="https://openaccessojs.com/JBReview/article/view/1163" TargetMode="External"/><Relationship Id="rId210" Type="http://schemas.openxmlformats.org/officeDocument/2006/relationships/hyperlink" Target="https://onlinelibrary.wiley.com/doi/full/10.1002/csr.2463" TargetMode="External"/><Relationship Id="rId331" Type="http://schemas.openxmlformats.org/officeDocument/2006/relationships/hyperlink" Target="https://www.webofscience.com/wos/woscc/full-record/WOS:001141117800006" TargetMode="External"/><Relationship Id="rId452" Type="http://schemas.openxmlformats.org/officeDocument/2006/relationships/hyperlink" Target="https://1510q6evf-y-https-www-webofscience-com.z.e-nformation.ro/wos/woscc/full-record/WOS:000468205700017" TargetMode="External"/><Relationship Id="rId370" Type="http://schemas.openxmlformats.org/officeDocument/2006/relationships/hyperlink" Target="https://www.webofscience.com/wos/woscc/full-record/WOS:001079597300014" TargetMode="External"/><Relationship Id="rId491" Type="http://schemas.openxmlformats.org/officeDocument/2006/relationships/hyperlink" Target="https://www.scopus.com/record/display.uri?eid=2-s2.0-85147194345&amp;origin=resultslist&amp;sort=plf-f&amp;cite=2-s2.0-85041135717&amp;src=s&amp;imp=t&amp;sid=7f2e5ac20f815dcc1c8672414d364ee4&amp;sot=cite&amp;sdt=a&amp;sl=0&amp;relpos=0&amp;citeCnt=8&amp;searchTerm=" TargetMode="External"/><Relationship Id="rId490" Type="http://schemas.openxmlformats.org/officeDocument/2006/relationships/hyperlink" Target="https://link.springer.com/chapter/10.1007/978-981-99-4452-1_1" TargetMode="External"/><Relationship Id="rId129" Type="http://schemas.openxmlformats.org/officeDocument/2006/relationships/hyperlink" Target="https://doi.org/10.4324/9781003282532" TargetMode="External"/><Relationship Id="rId128" Type="http://schemas.openxmlformats.org/officeDocument/2006/relationships/hyperlink" Target="https://link.springer.com/journals," TargetMode="External"/><Relationship Id="rId249" Type="http://schemas.openxmlformats.org/officeDocument/2006/relationships/hyperlink" Target="https://www.igi-global.com/chapter/managing-organizational-change-during-turbulent-times/322654" TargetMode="External"/><Relationship Id="rId127" Type="http://schemas.openxmlformats.org/officeDocument/2006/relationships/hyperlink" Target="https://doi.org/10.3390/su15097475" TargetMode="External"/><Relationship Id="rId248" Type="http://schemas.openxmlformats.org/officeDocument/2006/relationships/hyperlink" Target="https://dergipark.org.tr/en/pub/gupayad/indexes" TargetMode="External"/><Relationship Id="rId369" Type="http://schemas.openxmlformats.org/officeDocument/2006/relationships/hyperlink" Target="https://www.webofscience.com/wos/woscc/full-record/WOS:001148344200001" TargetMode="External"/><Relationship Id="rId126" Type="http://schemas.openxmlformats.org/officeDocument/2006/relationships/hyperlink" Target="https://link.springer.com/article/10.1007/s43546-022-00408-x" TargetMode="External"/><Relationship Id="rId247" Type="http://schemas.openxmlformats.org/officeDocument/2006/relationships/hyperlink" Target="https://dergipark.org.tr/en/pub/gupayad/issue/80353/1402017" TargetMode="External"/><Relationship Id="rId368" Type="http://schemas.openxmlformats.org/officeDocument/2006/relationships/hyperlink" Target="https://www.webofscience.com/wos/woscc/full-record/WOS:000997142500001" TargetMode="External"/><Relationship Id="rId489" Type="http://schemas.openxmlformats.org/officeDocument/2006/relationships/hyperlink" Target="https://www.scopus.com/record/display.uri?eid=2-s2.0-85164286373&amp;origin=resultslist&amp;sort=plf-f&amp;src=s&amp;sid=3ec8e1be68ca564cb52572affb0e5ea8&amp;sot=b&amp;sdt=b&amp;s=TITLE-ABS-KEY%28Entrepreneurship+in+India%27s+handicraft+industry+with+the+support+of+digital+technology+and+innovation+during+natural+calamities%29&amp;sl=114&amp;sessionSearchId=3ec8e1be68ca564cb52572affb0e5ea8&amp;relpos=0" TargetMode="External"/><Relationship Id="rId121" Type="http://schemas.openxmlformats.org/officeDocument/2006/relationships/hyperlink" Target="https://gtg.webhost.uoradea.ro/PDF/GTG-2spl-2023/gtg.482spl14-1080.pdf" TargetMode="External"/><Relationship Id="rId242" Type="http://schemas.openxmlformats.org/officeDocument/2006/relationships/hyperlink" Target="https://www.sciencedirect.com/journal/international-journal-of-innovation-studies/about/insights" TargetMode="External"/><Relationship Id="rId363" Type="http://schemas.openxmlformats.org/officeDocument/2006/relationships/hyperlink" Target="https://www.webofscience.com/wos/woscc/full-record/WOS:001056573600001" TargetMode="External"/><Relationship Id="rId484" Type="http://schemas.openxmlformats.org/officeDocument/2006/relationships/hyperlink" Target="https://www.webofscience.com/wos/woscc/full-record/WOS:001137028500002" TargetMode="External"/><Relationship Id="rId120" Type="http://schemas.openxmlformats.org/officeDocument/2006/relationships/hyperlink" Target="http://u3isjournal.isvouga.pt/index.php/ijmcnm/article/view/711" TargetMode="External"/><Relationship Id="rId241" Type="http://schemas.openxmlformats.org/officeDocument/2006/relationships/hyperlink" Target="https://www.sciencedirect.com/science/article/pii/S2096248722000613" TargetMode="External"/><Relationship Id="rId362" Type="http://schemas.openxmlformats.org/officeDocument/2006/relationships/hyperlink" Target="https://www.webofscience.com/wos/woscc/full-record/WOS:000970411200001" TargetMode="External"/><Relationship Id="rId483" Type="http://schemas.openxmlformats.org/officeDocument/2006/relationships/hyperlink" Target="https://www.webofscience.com/wos/woscc/full-record/WOS:001035359500001" TargetMode="External"/><Relationship Id="rId240" Type="http://schemas.openxmlformats.org/officeDocument/2006/relationships/hyperlink" Target="https://www.mdpi.com/2076-3387/13/2/55" TargetMode="External"/><Relationship Id="rId361" Type="http://schemas.openxmlformats.org/officeDocument/2006/relationships/hyperlink" Target="https://www.webofscience.com/wos/woscc/full-record/WOS:001132605900003" TargetMode="External"/><Relationship Id="rId482" Type="http://schemas.openxmlformats.org/officeDocument/2006/relationships/hyperlink" Target="https://www.webofscience.com/wos/woscc/full-record/WOS:001044115200001" TargetMode="External"/><Relationship Id="rId360" Type="http://schemas.openxmlformats.org/officeDocument/2006/relationships/hyperlink" Target="https://www.scopus.com/record/display.uri?eid=2-s2.0-85152136974&amp;origin=resultslist&amp;sort=plf-f&amp;src=s&amp;nlo=&amp;nlr=&amp;nls=&amp;citedAuthorId=24833533600&amp;imp=t&amp;sid=436dede69511e6d1c052044b99cfc97c&amp;sot=cite&amp;sdt=cite&amp;cluster=scopubyr%2c%222023%22%2ct&amp;sl=0&amp;relpos=27&amp;citeCnt=0&amp;searchTerm=" TargetMode="External"/><Relationship Id="rId481" Type="http://schemas.openxmlformats.org/officeDocument/2006/relationships/hyperlink" Target="https://www.webofscience.com/wos/woscc/full-record/WOS:001078201300001" TargetMode="External"/><Relationship Id="rId125" Type="http://schemas.openxmlformats.org/officeDocument/2006/relationships/hyperlink" Target="https://doi.org/10.3390/su15097475;https:/www.mdpi.com/2077-0472/13/3/686/" TargetMode="External"/><Relationship Id="rId246" Type="http://schemas.openxmlformats.org/officeDocument/2006/relationships/hyperlink" Target="https://www.emeraldgrouppublishing.com/journal/bpmj?distinct_id=%24device%3A18f6adb5529493-0f045ada9ee7c1-26001d51-1fa400-18f6adb5529493&amp;_ga=2.8570998.2101387309.1715484711-357556975.1715484711&amp;_gl=1*s5bqkr*_ga*MzU3NTU2OTc1LjE3MTU0ODQ3MTE.*_ga_45RWY1YP1V*MTcxNTQ4NDcxMC4xLjEuMTcxNTQ4NTg3MS4wLjAuMA.." TargetMode="External"/><Relationship Id="rId367" Type="http://schemas.openxmlformats.org/officeDocument/2006/relationships/hyperlink" Target="https://www.webofscience.com/wos/woscc/full-record/WOS:001101239000005" TargetMode="External"/><Relationship Id="rId488" Type="http://schemas.openxmlformats.org/officeDocument/2006/relationships/hyperlink" Target="https://www.scopus.com/record/display.uri?eid=2-s2.0-85172251809&amp;origin=resultslist&amp;sort=plf-f&amp;cite=2-s2.0-85111115948&amp;src=s&amp;imp=t&amp;sid=f3747962873103efc786d867440193f5&amp;sot=cite&amp;sdt=a&amp;sl=0&amp;relpos=6&amp;citeCnt=0&amp;searchTerm=" TargetMode="External"/><Relationship Id="rId124" Type="http://schemas.openxmlformats.org/officeDocument/2006/relationships/hyperlink" Target="https://doi.org/10.3390/su15097475" TargetMode="External"/><Relationship Id="rId245" Type="http://schemas.openxmlformats.org/officeDocument/2006/relationships/hyperlink" Target="https://www.emerald.com/insight/content/doi/10.1108/BPMJ-08-2022-0385/full/html" TargetMode="External"/><Relationship Id="rId366" Type="http://schemas.openxmlformats.org/officeDocument/2006/relationships/hyperlink" Target="https://www.webofscience.com/wos/woscc/full-record/WOS:001105999600001" TargetMode="External"/><Relationship Id="rId487" Type="http://schemas.openxmlformats.org/officeDocument/2006/relationships/hyperlink" Target="https://www.scopus.com/record/display.uri?eid=2-s2.0-85171885913&amp;origin=resultslist&amp;sort=plf-f&amp;cite=2-s2.0-85111115948&amp;src=s&amp;imp=t&amp;sid=f3747962873103efc786d867440193f5&amp;sot=cite&amp;sdt=a&amp;sl=0&amp;relpos=2&amp;citeCnt=0&amp;searchTerm=" TargetMode="External"/><Relationship Id="rId123" Type="http://schemas.openxmlformats.org/officeDocument/2006/relationships/hyperlink" Target="https://doi.org/10.3390/su15097475" TargetMode="External"/><Relationship Id="rId244" Type="http://schemas.openxmlformats.org/officeDocument/2006/relationships/hyperlink" Target="https://www.scirp.org/journal/indexing?journalid=1186" TargetMode="External"/><Relationship Id="rId365" Type="http://schemas.openxmlformats.org/officeDocument/2006/relationships/hyperlink" Target="https://www.webofscience.com/wos/woscc/full-record/WOS:001178866100001" TargetMode="External"/><Relationship Id="rId486" Type="http://schemas.openxmlformats.org/officeDocument/2006/relationships/hyperlink" Target="https://www.scopus.com/record/display.uri?eid=2-s2.0-85170435662&amp;origin=resultslist&amp;sort=plf-f&amp;cite=2-s2.0-85111115948&amp;src=s&amp;imp=t&amp;sid=f3747962873103efc786d867440193f5&amp;sot=cite&amp;sdt=a&amp;sl=0&amp;relpos=1&amp;citeCnt=1&amp;searchTerm=" TargetMode="External"/><Relationship Id="rId122" Type="http://schemas.openxmlformats.org/officeDocument/2006/relationships/hyperlink" Target="https://doi.org/10.3390/tourhosp4010006" TargetMode="External"/><Relationship Id="rId243" Type="http://schemas.openxmlformats.org/officeDocument/2006/relationships/hyperlink" Target="https://www.scirp.org/journal/paperinformation?paperid=127598" TargetMode="External"/><Relationship Id="rId364" Type="http://schemas.openxmlformats.org/officeDocument/2006/relationships/hyperlink" Target="https://www.webofscience.com/wos/woscc/full-record/WOS:001003914900001" TargetMode="External"/><Relationship Id="rId485" Type="http://schemas.openxmlformats.org/officeDocument/2006/relationships/hyperlink" Target="https://www.scopus.com/record/display.uri?eid=2-s2.0-85174165927&amp;origin=resultslist&amp;sort=plf-f&amp;cite=2-s2.0-85111115948&amp;src=s&amp;imp=t&amp;sid=f3747962873103efc786d867440193f5&amp;sot=cite&amp;sdt=a&amp;sl=0&amp;relpos=0&amp;citeCnt=0&amp;searchTerm=" TargetMode="External"/><Relationship Id="rId95" Type="http://schemas.openxmlformats.org/officeDocument/2006/relationships/hyperlink" Target="https://www.espublisher.com/journals/articledetails/1071" TargetMode="External"/><Relationship Id="rId94" Type="http://schemas.openxmlformats.org/officeDocument/2006/relationships/hyperlink" Target="https://www.mdpi.com/2227-7099/11/12/299" TargetMode="External"/><Relationship Id="rId97" Type="http://schemas.openxmlformats.org/officeDocument/2006/relationships/hyperlink" Target="https://www.mdpi.com/2227-7072/11/2/74" TargetMode="External"/><Relationship Id="rId96" Type="http://schemas.openxmlformats.org/officeDocument/2006/relationships/hyperlink" Target="https://sciendo.com/article/10.2478/sbe-2023-0034?content-tab=abstract" TargetMode="External"/><Relationship Id="rId99" Type="http://schemas.openxmlformats.org/officeDocument/2006/relationships/hyperlink" Target="https://www.emerald.com/insight/content/doi/10.1108/IJQRM-06-2022-0167/full/html" TargetMode="External"/><Relationship Id="rId480" Type="http://schemas.openxmlformats.org/officeDocument/2006/relationships/hyperlink" Target="https://books.google.ro/books?hl=en&amp;lr=&amp;id=MnjSEAAAQBAJ&amp;oi=fnd&amp;pg=PP5&amp;ots=tggUtW35g9&amp;sig=qBbEWgkwQhfDbLUo4NcqaM4OHF0&amp;redir_esc=y" TargetMode="External"/><Relationship Id="rId98" Type="http://schemas.openxmlformats.org/officeDocument/2006/relationships/hyperlink" Target="https://jurnal.untirta.ac.id/index.php/JPPI/article/view/18238" TargetMode="External"/><Relationship Id="rId91" Type="http://schemas.openxmlformats.org/officeDocument/2006/relationships/hyperlink" Target="https://scholar.google.com/scholar?cluster=15320468420906688247&amp;hl=ro&amp;as_sdt=2005&amp;as_ylo=2023&amp;as_yhi=2023" TargetMode="External"/><Relationship Id="rId90" Type="http://schemas.openxmlformats.org/officeDocument/2006/relationships/hyperlink" Target="https://www.ceeol.com/search/article-detail?id=1105027" TargetMode="External"/><Relationship Id="rId93" Type="http://schemas.openxmlformats.org/officeDocument/2006/relationships/hyperlink" Target="https://ojs.svako.lt/TMT/article/view/91" TargetMode="External"/><Relationship Id="rId92" Type="http://schemas.openxmlformats.org/officeDocument/2006/relationships/hyperlink" Target="https://www.frontiersin.org/articles/10.3389/fenvs.2023.1264770/full" TargetMode="External"/><Relationship Id="rId118" Type="http://schemas.openxmlformats.org/officeDocument/2006/relationships/hyperlink" Target="https://www.inderscienceonline.com/doi/abs/10.1504/IJPEE.2023.136072" TargetMode="External"/><Relationship Id="rId239" Type="http://schemas.openxmlformats.org/officeDocument/2006/relationships/hyperlink" Target="https://www.mdpi.com/journal/admsci/indexing" TargetMode="External"/><Relationship Id="rId117" Type="http://schemas.openxmlformats.org/officeDocument/2006/relationships/hyperlink" Target="https://link.springer.com/article/10.1007/s40888-023-00299-7" TargetMode="External"/><Relationship Id="rId238" Type="http://schemas.openxmlformats.org/officeDocument/2006/relationships/hyperlink" Target="https://www.mdpi.com/2076-3387/13/2/55" TargetMode="External"/><Relationship Id="rId359" Type="http://schemas.openxmlformats.org/officeDocument/2006/relationships/hyperlink" Target="https://www.webofscience.com/wos/woscc/full-record/WOS:000998166900001" TargetMode="External"/><Relationship Id="rId116" Type="http://schemas.openxmlformats.org/officeDocument/2006/relationships/hyperlink" Target="https://www.tandfonline.com/doi/abs/10.1080/07360932.2021.1883089" TargetMode="External"/><Relationship Id="rId237" Type="http://schemas.openxmlformats.org/officeDocument/2006/relationships/hyperlink" Target="https://doi.org/10.3390/buildings14010091" TargetMode="External"/><Relationship Id="rId358" Type="http://schemas.openxmlformats.org/officeDocument/2006/relationships/hyperlink" Target="https://www.webofscience.com/wos/woscc/full-record/WOS:001069869700014" TargetMode="External"/><Relationship Id="rId479" Type="http://schemas.openxmlformats.org/officeDocument/2006/relationships/hyperlink" Target="https://www.webofscience.com/wos/woscc/full-record/WOS:001118658400001" TargetMode="External"/><Relationship Id="rId115" Type="http://schemas.openxmlformats.org/officeDocument/2006/relationships/hyperlink" Target="https://www.inderscienceonline.com/doi/abs/10.1504/IJPEE.2023.136072" TargetMode="External"/><Relationship Id="rId236" Type="http://schemas.openxmlformats.org/officeDocument/2006/relationships/hyperlink" Target="https://doi.org/10.1016/j.heliyon.2023.e18349" TargetMode="External"/><Relationship Id="rId357" Type="http://schemas.openxmlformats.org/officeDocument/2006/relationships/hyperlink" Target="https://www.webofscience.com/wos/woscc/full-record/WOS:001131403400001" TargetMode="External"/><Relationship Id="rId478" Type="http://schemas.openxmlformats.org/officeDocument/2006/relationships/hyperlink" Target="https://www.scopus.com/record/display.uri?eid=2-s2.0-85179119568&amp;origin=resultslist&amp;sort=plf-f&amp;src=s&amp;sid=4ad6bbdea04d5005a3d4fd1ea3a785eb&amp;sot=b&amp;sdt=b&amp;s=TITLE-ABS-KEY%28Digital+Transformation+and+Regional+Competitiveness+Assessment+in+the+Hungarian+SME+Sector%29&amp;sl=92&amp;sessionSearchId=4ad6bbdea04d5005a3d4fd1ea3a785eb&amp;relpos=0" TargetMode="External"/><Relationship Id="rId119" Type="http://schemas.openxmlformats.org/officeDocument/2006/relationships/hyperlink" Target="https://www.tandfonline.com/doi/abs/10.1080/10509208.2023.2232712" TargetMode="External"/><Relationship Id="rId110" Type="http://schemas.openxmlformats.org/officeDocument/2006/relationships/hyperlink" Target="https://www.degruyter.com/document/doi/10.1515/edu-2022-0188/html" TargetMode="External"/><Relationship Id="rId231" Type="http://schemas.openxmlformats.org/officeDocument/2006/relationships/hyperlink" Target="https://doi.org/10.1016/j.annale.2024.100129" TargetMode="External"/><Relationship Id="rId352" Type="http://schemas.openxmlformats.org/officeDocument/2006/relationships/hyperlink" Target="https://link.springer.com/chapter/10.1007/978-3-031-22434-8_38" TargetMode="External"/><Relationship Id="rId473" Type="http://schemas.openxmlformats.org/officeDocument/2006/relationships/hyperlink" Target="https://www.webofscience.com/wos/woscc/full-record/WOS:001112593200001" TargetMode="External"/><Relationship Id="rId230" Type="http://schemas.openxmlformats.org/officeDocument/2006/relationships/hyperlink" Target="https://doi.org/10.3390/su151712952" TargetMode="External"/><Relationship Id="rId351" Type="http://schemas.openxmlformats.org/officeDocument/2006/relationships/hyperlink" Target="https://link.springer.com/referenceworkentry/10.1007/978-3-030-66252-3_1225" TargetMode="External"/><Relationship Id="rId472" Type="http://schemas.openxmlformats.org/officeDocument/2006/relationships/hyperlink" Target="https://www.webofscience.com/wos/woscc/full-record/WOS:001137854200001" TargetMode="External"/><Relationship Id="rId350" Type="http://schemas.openxmlformats.org/officeDocument/2006/relationships/hyperlink" Target="https://1510qkhlr-y-https-www-webofscience-com.z.e-nformation.ro/wos/woscc/full-record/WOS:000812601700001" TargetMode="External"/><Relationship Id="rId471" Type="http://schemas.openxmlformats.org/officeDocument/2006/relationships/hyperlink" Target="https://www.webofscience.com/wos/woscc/full-record/WOS:001118924200001" TargetMode="External"/><Relationship Id="rId470" Type="http://schemas.openxmlformats.org/officeDocument/2006/relationships/hyperlink" Target="https://www.webofscience.com/wos/woscc/full-record/WOS:001114801800003" TargetMode="External"/><Relationship Id="rId114" Type="http://schemas.openxmlformats.org/officeDocument/2006/relationships/hyperlink" Target="https://www.tandfonline.com/doi/abs/10.1080/08935696.2023.2183691" TargetMode="External"/><Relationship Id="rId235" Type="http://schemas.openxmlformats.org/officeDocument/2006/relationships/hyperlink" Target="https://link.springer.com/article/10.1007/s10479-020-03620-w" TargetMode="External"/><Relationship Id="rId356" Type="http://schemas.openxmlformats.org/officeDocument/2006/relationships/hyperlink" Target="https://www.webofscience.com/wos/woscc/full-record/WOS:001115336700001" TargetMode="External"/><Relationship Id="rId477" Type="http://schemas.openxmlformats.org/officeDocument/2006/relationships/hyperlink" Target="https://www.scopus.com/record/display.uri?eid=2-s2.0-85175391493&amp;origin=resultslist&amp;sort=plf-f&amp;src=s&amp;sid=0be3a2a3b15d254b352b6d7b28daed11&amp;sot=b&amp;sdt=b&amp;s=TITLE-ABS-KEY%28A+Comparative+Study+of+Different+Digitalization+Indexes%29&amp;sl=74&amp;sessionSearchId=0be3a2a3b15d254b352b6d7b28daed11&amp;relpos=2" TargetMode="External"/><Relationship Id="rId113" Type="http://schemas.openxmlformats.org/officeDocument/2006/relationships/hyperlink" Target="https://www.tandfonline.com/doi/full/10.1080/14767430.2023.2229179" TargetMode="External"/><Relationship Id="rId234" Type="http://schemas.openxmlformats.org/officeDocument/2006/relationships/hyperlink" Target="https://doi.org/10.1177/09721509231175552" TargetMode="External"/><Relationship Id="rId355" Type="http://schemas.openxmlformats.org/officeDocument/2006/relationships/hyperlink" Target="https://www.webofscience.com/wos/woscc/full-record/WOS:001141117800010" TargetMode="External"/><Relationship Id="rId476" Type="http://schemas.openxmlformats.org/officeDocument/2006/relationships/hyperlink" Target="https://www.scopus.com/record/display.uri?eid=2-s2.0-85175667916&amp;origin=resultslist&amp;sort=plf-f&amp;src=s&amp;sid=0be3a2a3b15d254b352b6d7b28daed11&amp;sot=b&amp;sdt=b&amp;s=TITLE-ABS-KEY%28The+Contribution+of+Change+Management+to+the+Integration+of+E-Governance+Systems%29&amp;sl=74&amp;sessionSearchId=0be3a2a3b15d254b352b6d7b28daed11&amp;relpos=0" TargetMode="External"/><Relationship Id="rId112" Type="http://schemas.openxmlformats.org/officeDocument/2006/relationships/hyperlink" Target="https://www.inderscienceonline.com/doi/abs/10.1504/IJPEE.2023.138577" TargetMode="External"/><Relationship Id="rId233" Type="http://schemas.openxmlformats.org/officeDocument/2006/relationships/hyperlink" Target="https://doi.org/10.1080/13683500.2022.2162372" TargetMode="External"/><Relationship Id="rId354" Type="http://schemas.openxmlformats.org/officeDocument/2006/relationships/hyperlink" Target="https://www.webofscience.com/wos/woscc/full-record/WOS:000976336100002" TargetMode="External"/><Relationship Id="rId475" Type="http://schemas.openxmlformats.org/officeDocument/2006/relationships/hyperlink" Target="https://www.scopus.com/record/display.uri?eid=2-s2.0-85163666152&amp;origin=resultslist&amp;sort=plf-f&amp;src=s&amp;sid=0be3a2a3b15d254b352b6d7b28daed11&amp;sot=b&amp;sdt=b&amp;s=TITLE-ABS-KEY%28The+Main+Problems+of+Building+the+Digital+Economy+of+Azerbaijan%29&amp;sl=74&amp;sessionSearchId=0be3a2a3b15d254b352b6d7b28daed11&amp;relpos=0" TargetMode="External"/><Relationship Id="rId111" Type="http://schemas.openxmlformats.org/officeDocument/2006/relationships/hyperlink" Target="https://www.inderscienceonline.com/doi/abs/10.1504/IJPEE.2023.136070" TargetMode="External"/><Relationship Id="rId232" Type="http://schemas.openxmlformats.org/officeDocument/2006/relationships/hyperlink" Target="https://doi.org/10.3390/su15118944" TargetMode="External"/><Relationship Id="rId353" Type="http://schemas.openxmlformats.org/officeDocument/2006/relationships/hyperlink" Target="https://www.webofscience.com/wos/woscc/full-record/WOS:001146445400001" TargetMode="External"/><Relationship Id="rId474" Type="http://schemas.openxmlformats.org/officeDocument/2006/relationships/hyperlink" Target="https://www.scopus.com/record/display.uri?eid=2-s2.0-85165159526&amp;origin=resultslist&amp;sort=plf-f&amp;src=s&amp;sid=0be3a2a3b15d254b352b6d7b28daed11&amp;sot=b&amp;sdt=b&amp;s=TITLE-ABS-KEY%28The+Effect+of+Digital+Transformation+on+the+Development+of+E-Governance+in+Cyprus+and+Greece%29&amp;sl=74&amp;sessionSearchId=0be3a2a3b15d254b352b6d7b28daed11&amp;relpos=0" TargetMode="External"/><Relationship Id="rId305" Type="http://schemas.openxmlformats.org/officeDocument/2006/relationships/hyperlink" Target="https://www.scopus.com/record/display.uri?eid=2-s2.0-85170435662&amp;origin=resultslist&amp;sort=plf-f&amp;cite=2-s2.0-85111115948&amp;src=s&amp;imp=t&amp;sid=f3747962873103efc786d867440193f5&amp;sot=cite&amp;sdt=a&amp;sl=0&amp;relpos=1&amp;citeCnt=1&amp;searchTerm=" TargetMode="External"/><Relationship Id="rId426" Type="http://schemas.openxmlformats.org/officeDocument/2006/relationships/hyperlink" Target="https://www.webofscience.com/wos/woscc/full-record/WOS:001014274800001" TargetMode="External"/><Relationship Id="rId304" Type="http://schemas.openxmlformats.org/officeDocument/2006/relationships/hyperlink" Target="https://www.scopus.com/record/display.uri?eid=2-s2.0-85174165927&amp;origin=resultslist&amp;sort=plf-f&amp;cite=2-s2.0-85111115948&amp;src=s&amp;imp=t&amp;sid=f3747962873103efc786d867440193f5&amp;sot=cite&amp;sdt=a&amp;sl=0&amp;relpos=0&amp;citeCnt=0&amp;searchTerm=" TargetMode="External"/><Relationship Id="rId425" Type="http://schemas.openxmlformats.org/officeDocument/2006/relationships/hyperlink" Target="https://www.webofscience.com/wos/woscc/full-record/WOS:001069869700019" TargetMode="External"/><Relationship Id="rId303" Type="http://schemas.openxmlformats.org/officeDocument/2006/relationships/hyperlink" Target="https://www.webofscience.com/wos/woscc/full-record/WOS:001137028500002" TargetMode="External"/><Relationship Id="rId424" Type="http://schemas.openxmlformats.org/officeDocument/2006/relationships/hyperlink" Target="https://refpress.org/wp-content/uploads/2023/03/Paper-10_REF.pdf" TargetMode="External"/><Relationship Id="rId302" Type="http://schemas.openxmlformats.org/officeDocument/2006/relationships/hyperlink" Target="https://www.webofscience.com/wos/woscc/full-record/WOS:001035359500001" TargetMode="External"/><Relationship Id="rId423" Type="http://schemas.openxmlformats.org/officeDocument/2006/relationships/hyperlink" Target="https://www.sciencedirect.com/science/article/pii/S2590198223001045?via%3Dihub" TargetMode="External"/><Relationship Id="rId309" Type="http://schemas.openxmlformats.org/officeDocument/2006/relationships/hyperlink" Target="https://www.scopus.com/record/display.uri?eid=2-s2.0-85181974938&amp;origin=resultslist&amp;sort=plf-f&amp;cite=2-s2.0-85181974938&amp;src=s&amp;imp=t&amp;sid=7fc1d9e9bcbb4c2daab85560da220fb8&amp;sot=cite&amp;sdt=a&amp;sl=0" TargetMode="External"/><Relationship Id="rId308" Type="http://schemas.openxmlformats.org/officeDocument/2006/relationships/hyperlink" Target="https://www.webofscience.com/wos/woscc/full-record/WOS:001057107200001" TargetMode="External"/><Relationship Id="rId429" Type="http://schemas.openxmlformats.org/officeDocument/2006/relationships/hyperlink" Target="https://doi.org/10.1007/978-3-031-29031-2_9" TargetMode="External"/><Relationship Id="rId307" Type="http://schemas.openxmlformats.org/officeDocument/2006/relationships/hyperlink" Target="https://www.scopus.com/record/display.uri?eid=2-s2.0-85172251809&amp;origin=resultslist&amp;sort=plf-f&amp;cite=2-s2.0-85111115948&amp;src=s&amp;imp=t&amp;sid=f3747962873103efc786d867440193f5&amp;sot=cite&amp;sdt=a&amp;sl=0&amp;relpos=6&amp;citeCnt=0&amp;searchTerm=" TargetMode="External"/><Relationship Id="rId428" Type="http://schemas.openxmlformats.org/officeDocument/2006/relationships/hyperlink" Target="https://www.taylorfrancis.com/chapters/edit/10.1201/9781003339229-20/automated-control-problem-dynamic-processes-applied-cryptocurrency-financial-markets-17-viktor-romanenko-yurii-miliavskyi-heorhii-kantsedal" TargetMode="External"/><Relationship Id="rId306" Type="http://schemas.openxmlformats.org/officeDocument/2006/relationships/hyperlink" Target="https://www.scopus.com/record/display.uri?eid=2-s2.0-85171885913&amp;origin=resultslist&amp;sort=plf-f&amp;cite=2-s2.0-85111115948&amp;src=s&amp;imp=t&amp;sid=f3747962873103efc786d867440193f5&amp;sot=cite&amp;sdt=a&amp;sl=0&amp;relpos=2&amp;citeCnt=0&amp;searchTerm=" TargetMode="External"/><Relationship Id="rId427" Type="http://schemas.openxmlformats.org/officeDocument/2006/relationships/hyperlink" Target="https://doi.org/10.3390/jrfm16080355" TargetMode="External"/><Relationship Id="rId301" Type="http://schemas.openxmlformats.org/officeDocument/2006/relationships/hyperlink" Target="https://www.webofscience.com/wos/woscc/full-record/WOS:001044115200001" TargetMode="External"/><Relationship Id="rId422" Type="http://schemas.openxmlformats.org/officeDocument/2006/relationships/hyperlink" Target="https://link.springer.com/article/10.1007/s10668-022-02456-7" TargetMode="External"/><Relationship Id="rId300" Type="http://schemas.openxmlformats.org/officeDocument/2006/relationships/hyperlink" Target="https://www.webofscience.com/wos/woscc/full-record/WOS:001078201300001" TargetMode="External"/><Relationship Id="rId421" Type="http://schemas.openxmlformats.org/officeDocument/2006/relationships/hyperlink" Target="https://www.webofscience.com/wos/woscc/full-record/WOS:001040998900001" TargetMode="External"/><Relationship Id="rId420" Type="http://schemas.openxmlformats.org/officeDocument/2006/relationships/hyperlink" Target="https://www.webofscience.com/wos/woscc/full-record/WOS:001068869000001" TargetMode="External"/><Relationship Id="rId415" Type="http://schemas.openxmlformats.org/officeDocument/2006/relationships/hyperlink" Target="https://link.springer.com/content/pdf/10.1007/978-3-030-66252-3_3292.pdf" TargetMode="External"/><Relationship Id="rId414" Type="http://schemas.openxmlformats.org/officeDocument/2006/relationships/hyperlink" Target="https://www.tandfonline.com/action/journalInformation?show=journalMetrics&amp;journalCode=cdsa20" TargetMode="External"/><Relationship Id="rId413" Type="http://schemas.openxmlformats.org/officeDocument/2006/relationships/hyperlink" Target="https://www.sciencedirect.com/journal/journal-of-open-innovation-technology-market-and-complexity/about/insights" TargetMode="External"/><Relationship Id="rId412" Type="http://schemas.openxmlformats.org/officeDocument/2006/relationships/hyperlink" Target="https://www.emerald.com/insight/content/doi/10.1108/IJPSM-01-2023-0003/full/html" TargetMode="External"/><Relationship Id="rId419" Type="http://schemas.openxmlformats.org/officeDocument/2006/relationships/hyperlink" Target="https://link.springer.com/chapter/10.1007/978-3-031-22434-8_38" TargetMode="External"/><Relationship Id="rId418" Type="http://schemas.openxmlformats.org/officeDocument/2006/relationships/hyperlink" Target="https://www.emerald.com/insight/content/doi/10.1108/978-1-80262-013-920231016/full/html" TargetMode="External"/><Relationship Id="rId417" Type="http://schemas.openxmlformats.org/officeDocument/2006/relationships/hyperlink" Target="https://www.emerald.com/insight/content/doi/10.1108/978-1-80262-013-920231015/full/html" TargetMode="External"/><Relationship Id="rId416" Type="http://schemas.openxmlformats.org/officeDocument/2006/relationships/hyperlink" Target="https://www.emerald.com/insight/publication/issn/1517-7580" TargetMode="External"/><Relationship Id="rId411" Type="http://schemas.openxmlformats.org/officeDocument/2006/relationships/hyperlink" Target="https://www.sciencedirect.com/journal/expert-systems-with-applications/about/insights" TargetMode="External"/><Relationship Id="rId410" Type="http://schemas.openxmlformats.org/officeDocument/2006/relationships/hyperlink" Target="https://www.webofscience.com/wos/woscc/full-record/WOS:001132877500001" TargetMode="External"/><Relationship Id="rId206" Type="http://schemas.openxmlformats.org/officeDocument/2006/relationships/hyperlink" Target="https://sciendo.com/it/article/10.2478/sbe-2023-0039" TargetMode="External"/><Relationship Id="rId327" Type="http://schemas.openxmlformats.org/officeDocument/2006/relationships/hyperlink" Target="https://www.scopus.com/record/display.uri?eid=2-s2.0-85192163978&amp;origin=resultslist&amp;sort=plf-f&amp;src=s&amp;sid=3d6199a944104f155be43a5cb0586262&amp;sot=b&amp;sdt=b&amp;s=TITLE-ABS-KEY%28On+the+Interplay+between+the+entrepreneurs%27+challenges+and+the+business+performance%3A+empirical+study+and+evidence+from+emerging+economies%29&amp;sl=152&amp;sessionSearchId=3d6199a944104f155be43a5cb0586262&amp;relpos=0" TargetMode="External"/><Relationship Id="rId448" Type="http://schemas.openxmlformats.org/officeDocument/2006/relationships/hyperlink" Target="https://www.espublisher.com/journals/articledetails/1071" TargetMode="External"/><Relationship Id="rId205" Type="http://schemas.openxmlformats.org/officeDocument/2006/relationships/hyperlink" Target="https://link.springer.com/article/10.1007/s11115-022-00601-4" TargetMode="External"/><Relationship Id="rId326" Type="http://schemas.openxmlformats.org/officeDocument/2006/relationships/hyperlink" Target="https://www.scopus.com/record/display.uri?eid=2-s2.0-85152123919&amp;origin=resultslist&amp;sort=plf-f&amp;cite=2-s2.0-85041135717&amp;src=s&amp;imp=t&amp;sid=7f2e5ac20f815dcc1c8672414d364ee4&amp;sot=cite&amp;sdt=a&amp;sl=0&amp;relpos=1&amp;citeCnt=1&amp;searchTerm=" TargetMode="External"/><Relationship Id="rId447" Type="http://schemas.openxmlformats.org/officeDocument/2006/relationships/hyperlink" Target="https://www.mdpi.com/1911-8074/16/3/169" TargetMode="External"/><Relationship Id="rId204" Type="http://schemas.openxmlformats.org/officeDocument/2006/relationships/hyperlink" Target="https://www.mdpi.com/2071-1050/15/1/867" TargetMode="External"/><Relationship Id="rId325" Type="http://schemas.openxmlformats.org/officeDocument/2006/relationships/hyperlink" Target="https://www.webofscience.com/wos/woscc/full-record/WOS:000952669100007" TargetMode="External"/><Relationship Id="rId446" Type="http://schemas.openxmlformats.org/officeDocument/2006/relationships/hyperlink" Target="https://www.revistas.usp.br/rco/article/view/211942" TargetMode="External"/><Relationship Id="rId203" Type="http://schemas.openxmlformats.org/officeDocument/2006/relationships/hyperlink" Target="https://www.proquest.com/docview/2864397849?pq-origsite=gscholar&amp;fromopenview=true" TargetMode="External"/><Relationship Id="rId324" Type="http://schemas.openxmlformats.org/officeDocument/2006/relationships/hyperlink" Target="https://www.webofscience.com/wos/woscc/full-record/WOS:001118924200001" TargetMode="External"/><Relationship Id="rId445" Type="http://schemas.openxmlformats.org/officeDocument/2006/relationships/hyperlink" Target="https://scholar.google.com/scholar?cluster=15168559845689224633&amp;hl=ro&amp;as_sdt=2005&amp;as_ylo=2023&amp;as_yhi=2023" TargetMode="External"/><Relationship Id="rId209" Type="http://schemas.openxmlformats.org/officeDocument/2006/relationships/hyperlink" Target="https://analyticalsciencejournals.onlinelibrary.wiley.com/doi/abs/10.1002/jat.4373" TargetMode="External"/><Relationship Id="rId208" Type="http://schemas.openxmlformats.org/officeDocument/2006/relationships/hyperlink" Target="https://www.frontiersin.org/articles/10.3389/fpsyg.2023.1045537/full" TargetMode="External"/><Relationship Id="rId329" Type="http://schemas.openxmlformats.org/officeDocument/2006/relationships/hyperlink" Target="https://www.scopus.com/record/display.uri?eid=2-s2.0-85170842672&amp;origin=resultslist&amp;sort=plf-f&amp;src=s&amp;sid=3d6199a944104f155be43a5cb0586262&amp;sot=b&amp;sdt=b&amp;s=TITLE-ABS-KEY%28Embodying+emotional+presence+through+a+tangible+interface+in+a+hybrid+collaborative+learning+situation%3A+state+of+the+art%29&amp;sl=152&amp;sessionSearchId=3d6199a944104f155be43a5cb0586262&amp;relpos=0" TargetMode="External"/><Relationship Id="rId207" Type="http://schemas.openxmlformats.org/officeDocument/2006/relationships/hyperlink" Target="https://www.mdpi.com/2071-1050/15/3/1994" TargetMode="External"/><Relationship Id="rId328" Type="http://schemas.openxmlformats.org/officeDocument/2006/relationships/hyperlink" Target="https://www.webofscience.com/wos/woscc/full-record/WOS:001141545900045" TargetMode="External"/><Relationship Id="rId449" Type="http://schemas.openxmlformats.org/officeDocument/2006/relationships/hyperlink" Target="https://link.springer.com/chapter/10.1007/16495_2023_60" TargetMode="External"/><Relationship Id="rId440" Type="http://schemas.openxmlformats.org/officeDocument/2006/relationships/hyperlink" Target="https://www.webofscience.com/wos/woscc/full-record/WOS:001141639800004" TargetMode="External"/><Relationship Id="rId202" Type="http://schemas.openxmlformats.org/officeDocument/2006/relationships/hyperlink" Target="http://acta.uni-obuda.hu/Tick_131.pdf" TargetMode="External"/><Relationship Id="rId323" Type="http://schemas.openxmlformats.org/officeDocument/2006/relationships/hyperlink" Target="https://www.scopus.com/record/display.uri?eid=2-s2.0-85147194345&amp;origin=resultslist&amp;sort=plf-f&amp;cite=2-s2.0-85041135717&amp;src=s&amp;imp=t&amp;sid=7f2e5ac20f815dcc1c8672414d364ee4&amp;sot=cite&amp;sdt=a&amp;sl=0&amp;relpos=0&amp;citeCnt=8&amp;searchTerm=" TargetMode="External"/><Relationship Id="rId444" Type="http://schemas.openxmlformats.org/officeDocument/2006/relationships/hyperlink" Target="https://www.taylorfrancis.com/chapters/edit/10.1201/9781003339229-20/automated-control-problem-dynamic-processes-applied-cryptocurrency-financial-markets-17-viktor-romanenko-yurii-miliavskyi-heorhii-kantsedal" TargetMode="External"/><Relationship Id="rId201" Type="http://schemas.openxmlformats.org/officeDocument/2006/relationships/hyperlink" Target="https://www.sciencedirect.com/science/article/pii/S2665972723000296" TargetMode="External"/><Relationship Id="rId322" Type="http://schemas.openxmlformats.org/officeDocument/2006/relationships/hyperlink" Target="https://www.scopus.com/record/display.uri?eid=2-s2.0-85175802054&amp;origin=resultslist&amp;sort=plf-f&amp;cite=2-s2.0-85128897858&amp;src=s&amp;imp=t&amp;sid=939574b04c09ac71fa61b7df54c2c2ff&amp;sot=cite&amp;sdt=a&amp;sl=0&amp;relpos=1&amp;citeCnt=0&amp;searchTerm=" TargetMode="External"/><Relationship Id="rId443" Type="http://schemas.openxmlformats.org/officeDocument/2006/relationships/hyperlink" Target="https://www.webofscience.com/wos/woscc/summary/298ecf29-b41e-4284-af92-0d75783a4149-ec3ef88e/relevance/1" TargetMode="External"/><Relationship Id="rId200" Type="http://schemas.openxmlformats.org/officeDocument/2006/relationships/hyperlink" Target="https://onlinelibrary.wiley.com/doi/abs/10.1002/tie.22250" TargetMode="External"/><Relationship Id="rId321" Type="http://schemas.openxmlformats.org/officeDocument/2006/relationships/hyperlink" Target="https://www.webofscience.com/wos/woscc/full-record/WOS:001008236600007" TargetMode="External"/><Relationship Id="rId442" Type="http://schemas.openxmlformats.org/officeDocument/2006/relationships/hyperlink" Target="https://www.webofscience.com/wos/woscc/full-record/WOS:000986515400001" TargetMode="External"/><Relationship Id="rId320" Type="http://schemas.openxmlformats.org/officeDocument/2006/relationships/hyperlink" Target="https://www.scopus.com/record/display.uri?eid=2-s2.0-85182920661&amp;origin=resultslist&amp;sort=plf-f&amp;src=s&amp;sid=d0df00f7db02215adf6b577969e54894&amp;sot=b&amp;sdt=b&amp;s=TITLE-ABS-KEY%28Economic+consequences+of+artificial+intelligence+and+labor+automation%3A+employment+recovery%2C+transformation+of+labor+markets%2C+and+dynamics+of+social+structure%29&amp;sl=80&amp;sessionSearchId=d0df00f7db02215adf6b577969e54894&amp;relpos=0" TargetMode="External"/><Relationship Id="rId441" Type="http://schemas.openxmlformats.org/officeDocument/2006/relationships/hyperlink" Target="https://www.webofscience.com/wos/woscc/full-record/WOS:001098776900001" TargetMode="External"/><Relationship Id="rId316" Type="http://schemas.openxmlformats.org/officeDocument/2006/relationships/hyperlink" Target="https://www.scopus.com/record/display.uri?eid=2-s2.0-85147232131&amp;origin=resultslist&amp;sort=plf-f&amp;cite=2-s2.0-85142884799&amp;src=s&amp;imp=t&amp;sid=f9b988a2fd5cc7c8d2faf70fb1572354&amp;sot=cite&amp;sdt=a&amp;sl=0&amp;relpos=3&amp;citeCnt=2&amp;searchTerm=" TargetMode="External"/><Relationship Id="rId437" Type="http://schemas.openxmlformats.org/officeDocument/2006/relationships/hyperlink" Target="https://www.webofscience.com/wos/woscc/full-record/WOS:001069869700019" TargetMode="External"/><Relationship Id="rId315" Type="http://schemas.openxmlformats.org/officeDocument/2006/relationships/hyperlink" Target="https://www.scopus.com/record/display.uri?eid=2-s2.0-85159866168&amp;origin=resultslist&amp;sort=plf-f&amp;cite=2-s2.0-85142884799&amp;src=s&amp;imp=t&amp;sid=f9b988a2fd5cc7c8d2faf70fb1572354&amp;sot=cite&amp;sdt=a&amp;sl=0&amp;relpos=2&amp;citeCnt=0&amp;searchTerm=" TargetMode="External"/><Relationship Id="rId436" Type="http://schemas.openxmlformats.org/officeDocument/2006/relationships/hyperlink" Target="https://www.mdpi.com/journal/jrfm/indexing,%20CNKI,%20CNPIEC,%20Dimensions,%20EBSCO,%20EconBIZ,%20EconList,%20ELSEVIER%20Database%20SCOPUS,%20GALE%20,%20Open%20AIRE,%20ProQuest,%20RePEC,%20EconPapers,%20IDEAS" TargetMode="External"/><Relationship Id="rId314" Type="http://schemas.openxmlformats.org/officeDocument/2006/relationships/hyperlink" Target="https://www.scopus.com/record/display.uri?eid=2-s2.0-85172925302&amp;origin=resultslist&amp;sort=plf-f&amp;cite=2-s2.0-85142884799&amp;src=s&amp;imp=t&amp;sid=f9b988a2fd5cc7c8d2faf70fb1572354&amp;sot=cite&amp;sdt=a&amp;sl=0&amp;relpos=1&amp;citeCnt=0&amp;searchTerm=" TargetMode="External"/><Relationship Id="rId435" Type="http://schemas.openxmlformats.org/officeDocument/2006/relationships/hyperlink" Target="https://www.mdpi.com/1911-8074/16/7/318" TargetMode="External"/><Relationship Id="rId313" Type="http://schemas.openxmlformats.org/officeDocument/2006/relationships/hyperlink" Target="https://www.webofscience.com/wos/woscc/full-record/WOS:001031464500048" TargetMode="External"/><Relationship Id="rId434" Type="http://schemas.openxmlformats.org/officeDocument/2006/relationships/hyperlink" Target="https://books.google.ro/books?hl=ro&amp;lr=&amp;id=igHzEAAAQBAJ&amp;oi=fnd&amp;pg=PP1&amp;ots=hLMWwTqTny&amp;sig=Dk9-5krBV1MKwGahZ7o8TZuTeTY&amp;redir_esc=y" TargetMode="External"/><Relationship Id="rId319" Type="http://schemas.openxmlformats.org/officeDocument/2006/relationships/hyperlink" Target="https://www.scopus.com/record/display.uri?eid=2-s2.0-85174686400&amp;origin=resultslist&amp;sort=plf-f&amp;cite=2-s2.0-85128897858&amp;src=s&amp;imp=t&amp;sid=939574b04c09ac71fa61b7df54c2c2ff&amp;sot=cite&amp;sdt=a&amp;sl=0&amp;relpos=0&amp;citeCnt=0&amp;searchTerm=" TargetMode="External"/><Relationship Id="rId318" Type="http://schemas.openxmlformats.org/officeDocument/2006/relationships/hyperlink" Target="https://www.scopus.com/record/display.uri?eid=2-s2.0-85147584329&amp;origin=resultslist&amp;sort=plf-f&amp;cite=2-s2.0-85142884799&amp;src=s&amp;imp=t&amp;sid=f9b988a2fd5cc7c8d2faf70fb1572354&amp;sot=cite&amp;sdt=a&amp;sl=0&amp;relpos=5&amp;citeCnt=1&amp;searchTerm=" TargetMode="External"/><Relationship Id="rId439" Type="http://schemas.openxmlformats.org/officeDocument/2006/relationships/hyperlink" Target="https://www.webofscience.com/wos/woscc/full-record/WOS:000935226600001" TargetMode="External"/><Relationship Id="rId317" Type="http://schemas.openxmlformats.org/officeDocument/2006/relationships/hyperlink" Target="https://www.scopus.com/record/display.uri?eid=2-s2.0-85148658907&amp;origin=resultslist&amp;sort=plf-f&amp;cite=2-s2.0-85142884799&amp;src=s&amp;imp=t&amp;sid=f9b988a2fd5cc7c8d2faf70fb1572354&amp;sot=cite&amp;sdt=a&amp;sl=0&amp;relpos=4&amp;citeCnt=1&amp;searchTerm=" TargetMode="External"/><Relationship Id="rId438" Type="http://schemas.openxmlformats.org/officeDocument/2006/relationships/hyperlink" Target="https://www.webofscience.com/wos/woscc/full-record/WOS:001014274800001" TargetMode="External"/><Relationship Id="rId312" Type="http://schemas.openxmlformats.org/officeDocument/2006/relationships/hyperlink" Target="https://www.scopus.com/record/display.uri?eid=2-s2.0-85179450524&amp;origin=resultslist&amp;sort=plf-f&amp;cite=2-s2.0-85142884799&amp;src=s&amp;imp=t&amp;sid=f9b988a2fd5cc7c8d2faf70fb1572354&amp;sot=cite&amp;sdt=a&amp;sl=0&amp;relpos=0&amp;citeCnt=0&amp;searchTerm=" TargetMode="External"/><Relationship Id="rId433" Type="http://schemas.openxmlformats.org/officeDocument/2006/relationships/hyperlink" Target="https://www.mdpi.com/2227-7072/11/2/74" TargetMode="External"/><Relationship Id="rId311" Type="http://schemas.openxmlformats.org/officeDocument/2006/relationships/hyperlink" Target="https://www.scopus.com/record/display.uri?eid=2-s2.0-85158903569&amp;origin=resultslist&amp;sort=plf-f&amp;cite=2-s2.0-85139908408&amp;src=s&amp;imp=t&amp;sid=423de0a5a54f863bf8f577b1853a4adb&amp;sot=cite&amp;sdt=a&amp;sl=0&amp;relpos=1&amp;citeCnt=9&amp;searchTerm=" TargetMode="External"/><Relationship Id="rId432" Type="http://schemas.openxmlformats.org/officeDocument/2006/relationships/hyperlink" Target="https://sciendo.com/article/10.2478/sbe-2023-0034?content-tab=abstract" TargetMode="External"/><Relationship Id="rId310" Type="http://schemas.openxmlformats.org/officeDocument/2006/relationships/hyperlink" Target="https://www.scopus.com/record/display.uri?eid=2-s2.0-85179450524&amp;origin=resultslist&amp;sort=plf-f&amp;cite=2-s2.0-85139908408&amp;src=s&amp;imp=t&amp;sid=423de0a5a54f863bf8f577b1853a4adb&amp;sot=cite&amp;sdt=a&amp;sl=0&amp;relpos=0&amp;citeCnt=0&amp;searchTerm=" TargetMode="External"/><Relationship Id="rId431" Type="http://schemas.openxmlformats.org/officeDocument/2006/relationships/hyperlink" Target="https://www.espublisher.com/journals/articledetails/1071" TargetMode="External"/><Relationship Id="rId430" Type="http://schemas.openxmlformats.org/officeDocument/2006/relationships/hyperlink" Target="https://www.mdpi.com/2227-7099/11/12/299"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3.43"/>
    <col customWidth="1" min="6" max="6" width="8.57"/>
    <col customWidth="1" min="7" max="7" width="8.14"/>
    <col customWidth="1" min="8" max="8" width="7.14"/>
    <col customWidth="1" min="9" max="9" width="8.57"/>
    <col customWidth="1" min="10" max="13" width="5.0"/>
    <col customWidth="1" min="14" max="14" width="7.71"/>
    <col customWidth="1" min="15" max="15" width="6.29"/>
    <col customWidth="1" min="16" max="16" width="5.0"/>
    <col customWidth="1" min="17" max="18" width="8.57"/>
    <col customWidth="1" min="19" max="19" width="7.71"/>
    <col customWidth="1" min="20" max="22" width="5.0"/>
    <col customWidth="1" min="23" max="23" width="5.29"/>
    <col customWidth="1" min="24" max="24" width="7.14"/>
    <col customWidth="1" min="25" max="25" width="7.71"/>
    <col customWidth="1" min="26" max="27" width="5.29"/>
    <col customWidth="1" min="28" max="28" width="7.14"/>
    <col customWidth="1" min="29" max="29" width="6.0"/>
    <col customWidth="1" min="30" max="32" width="8.57"/>
    <col customWidth="1" min="33" max="36" width="7.71"/>
    <col customWidth="1" min="37" max="37" width="6.29"/>
    <col customWidth="1" min="38" max="38" width="7.71"/>
    <col customWidth="1" min="39" max="39" width="5.29"/>
    <col customWidth="1" min="40" max="40" width="7.71"/>
    <col customWidth="1" min="41" max="41" width="12.14"/>
    <col customWidth="1" min="42" max="43" width="13.0"/>
    <col customWidth="1" min="44" max="45" width="14.14"/>
  </cols>
  <sheetData>
    <row r="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row>
    <row r="2" ht="24.7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ht="123.0" customHeight="1">
      <c r="A3" s="1"/>
      <c r="B3" s="1"/>
      <c r="C3" s="1"/>
      <c r="D3" s="7"/>
      <c r="E3" s="7" t="s">
        <v>2</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3</v>
      </c>
      <c r="AS3" s="9" t="s">
        <v>4</v>
      </c>
    </row>
    <row r="4" ht="86.25" customHeight="1">
      <c r="A4" s="10" t="s">
        <v>5</v>
      </c>
      <c r="B4" s="11" t="s">
        <v>6</v>
      </c>
      <c r="C4" s="11" t="s">
        <v>7</v>
      </c>
      <c r="D4" s="12" t="s">
        <v>8</v>
      </c>
      <c r="E4" s="11" t="s">
        <v>9</v>
      </c>
      <c r="F4" s="11" t="s">
        <v>10</v>
      </c>
      <c r="G4" s="11" t="s">
        <v>11</v>
      </c>
      <c r="H4" s="11" t="s">
        <v>12</v>
      </c>
      <c r="I4" s="11" t="s">
        <v>13</v>
      </c>
      <c r="J4" s="11" t="s">
        <v>14</v>
      </c>
      <c r="K4" s="11" t="s">
        <v>15</v>
      </c>
      <c r="L4" s="11" t="s">
        <v>16</v>
      </c>
      <c r="M4" s="11" t="s">
        <v>17</v>
      </c>
      <c r="N4" s="11" t="s">
        <v>18</v>
      </c>
      <c r="O4" s="11" t="s">
        <v>19</v>
      </c>
      <c r="P4" s="11" t="s">
        <v>20</v>
      </c>
      <c r="Q4" s="11" t="s">
        <v>21</v>
      </c>
      <c r="R4" s="11" t="s">
        <v>22</v>
      </c>
      <c r="S4" s="11" t="s">
        <v>23</v>
      </c>
      <c r="T4" s="11" t="s">
        <v>24</v>
      </c>
      <c r="U4" s="11" t="s">
        <v>25</v>
      </c>
      <c r="V4" s="11" t="s">
        <v>26</v>
      </c>
      <c r="W4" s="13" t="s">
        <v>27</v>
      </c>
      <c r="X4" s="13" t="s">
        <v>28</v>
      </c>
      <c r="Y4" s="13" t="s">
        <v>29</v>
      </c>
      <c r="Z4" s="13" t="s">
        <v>30</v>
      </c>
      <c r="AA4" s="13" t="s">
        <v>31</v>
      </c>
      <c r="AB4" s="13" t="s">
        <v>32</v>
      </c>
      <c r="AC4" s="13" t="s">
        <v>33</v>
      </c>
      <c r="AD4" s="13" t="s">
        <v>34</v>
      </c>
      <c r="AE4" s="13" t="s">
        <v>35</v>
      </c>
      <c r="AF4" s="13" t="s">
        <v>36</v>
      </c>
      <c r="AG4" s="13" t="s">
        <v>37</v>
      </c>
      <c r="AH4" s="13" t="s">
        <v>38</v>
      </c>
      <c r="AI4" s="13" t="s">
        <v>39</v>
      </c>
      <c r="AJ4" s="13" t="s">
        <v>40</v>
      </c>
      <c r="AK4" s="13" t="s">
        <v>41</v>
      </c>
      <c r="AL4" s="13" t="s">
        <v>42</v>
      </c>
      <c r="AM4" s="13" t="s">
        <v>43</v>
      </c>
      <c r="AN4" s="13" t="s">
        <v>44</v>
      </c>
      <c r="AO4" s="14" t="s">
        <v>45</v>
      </c>
      <c r="AP4" s="10" t="s">
        <v>46</v>
      </c>
      <c r="AQ4" s="10" t="s">
        <v>47</v>
      </c>
      <c r="AR4" s="15" t="s">
        <v>48</v>
      </c>
      <c r="AS4" s="15" t="s">
        <v>49</v>
      </c>
    </row>
    <row r="5">
      <c r="A5" s="16">
        <v>1.0</v>
      </c>
      <c r="B5" s="17" t="s">
        <v>50</v>
      </c>
      <c r="C5" s="17" t="s">
        <v>51</v>
      </c>
      <c r="D5" s="18" t="s">
        <v>52</v>
      </c>
      <c r="E5" s="18">
        <v>1600.0</v>
      </c>
      <c r="F5" s="19">
        <v>350.0</v>
      </c>
      <c r="G5" s="19">
        <v>0.0</v>
      </c>
      <c r="H5" s="19">
        <v>0.0</v>
      </c>
      <c r="I5" s="19">
        <v>604.16</v>
      </c>
      <c r="J5" s="19">
        <v>0.0</v>
      </c>
      <c r="K5" s="19">
        <v>0.0</v>
      </c>
      <c r="L5" s="19">
        <v>0.0</v>
      </c>
      <c r="M5" s="19">
        <v>0.0</v>
      </c>
      <c r="N5" s="19">
        <v>0.0</v>
      </c>
      <c r="O5" s="19">
        <v>0.0</v>
      </c>
      <c r="P5" s="19">
        <v>0.0</v>
      </c>
      <c r="Q5" s="19">
        <v>84.67</v>
      </c>
      <c r="R5" s="19">
        <v>275.0</v>
      </c>
      <c r="S5" s="19">
        <v>135.0</v>
      </c>
      <c r="T5" s="19">
        <v>0.0</v>
      </c>
      <c r="U5" s="19">
        <v>0.0</v>
      </c>
      <c r="V5" s="19">
        <v>0.0</v>
      </c>
      <c r="W5" s="19">
        <v>0.0</v>
      </c>
      <c r="X5" s="19">
        <v>0.0</v>
      </c>
      <c r="Y5" s="19">
        <v>200.0</v>
      </c>
      <c r="Z5" s="19">
        <v>0.0</v>
      </c>
      <c r="AA5" s="19">
        <v>0.0</v>
      </c>
      <c r="AB5" s="19">
        <v>0.0</v>
      </c>
      <c r="AC5" s="19">
        <v>0.0</v>
      </c>
      <c r="AD5" s="19">
        <v>225.68</v>
      </c>
      <c r="AE5" s="19">
        <v>451.36</v>
      </c>
      <c r="AF5" s="19">
        <v>253.22</v>
      </c>
      <c r="AG5" s="19">
        <v>110.0</v>
      </c>
      <c r="AH5" s="19">
        <v>80.0</v>
      </c>
      <c r="AI5" s="19">
        <v>256.0</v>
      </c>
      <c r="AJ5" s="19">
        <v>0.0</v>
      </c>
      <c r="AK5" s="19">
        <v>300.0</v>
      </c>
      <c r="AL5" s="19">
        <v>100.0</v>
      </c>
      <c r="AM5" s="19">
        <v>0.0</v>
      </c>
      <c r="AN5" s="19">
        <v>244.0</v>
      </c>
      <c r="AO5" s="20">
        <f t="shared" ref="AO5:AO59" si="1">SUM(F5:AN5)</f>
        <v>3669.09</v>
      </c>
      <c r="AP5" s="21">
        <v>3669.09</v>
      </c>
      <c r="AQ5" s="21">
        <v>3669.09</v>
      </c>
      <c r="AR5" s="22">
        <f t="shared" ref="AR5:AR56" si="2">AO5-AP5</f>
        <v>0</v>
      </c>
      <c r="AS5" s="22">
        <f t="shared" ref="AS5:AS56" si="3">AO5-AQ5</f>
        <v>0</v>
      </c>
    </row>
    <row r="6">
      <c r="A6" s="16">
        <v>2.0</v>
      </c>
      <c r="B6" s="17" t="s">
        <v>53</v>
      </c>
      <c r="C6" s="17" t="s">
        <v>51</v>
      </c>
      <c r="D6" s="18" t="s">
        <v>54</v>
      </c>
      <c r="E6" s="18">
        <v>1600.0</v>
      </c>
      <c r="F6" s="19">
        <v>1103.34</v>
      </c>
      <c r="G6" s="19">
        <v>20.0</v>
      </c>
      <c r="H6" s="23">
        <v>0.0</v>
      </c>
      <c r="I6" s="23">
        <v>925.83</v>
      </c>
      <c r="J6" s="23">
        <v>0.0</v>
      </c>
      <c r="K6" s="23">
        <v>0.0</v>
      </c>
      <c r="L6" s="23">
        <v>0.0</v>
      </c>
      <c r="M6" s="23">
        <v>0.0</v>
      </c>
      <c r="N6" s="23">
        <v>33.34</v>
      </c>
      <c r="O6" s="23">
        <v>0.0</v>
      </c>
      <c r="P6" s="23">
        <v>0.0</v>
      </c>
      <c r="Q6" s="23">
        <v>296.33</v>
      </c>
      <c r="R6" s="23">
        <v>2350.0</v>
      </c>
      <c r="S6" s="23">
        <v>766.0</v>
      </c>
      <c r="T6" s="23">
        <v>0.0</v>
      </c>
      <c r="U6" s="23">
        <v>0.0</v>
      </c>
      <c r="V6" s="23">
        <v>0.0</v>
      </c>
      <c r="W6" s="23">
        <v>0.0</v>
      </c>
      <c r="X6" s="23">
        <v>0.0</v>
      </c>
      <c r="Y6" s="23">
        <v>0.0</v>
      </c>
      <c r="Z6" s="23">
        <v>0.0</v>
      </c>
      <c r="AA6" s="23">
        <v>0.0</v>
      </c>
      <c r="AB6" s="23">
        <v>0.0</v>
      </c>
      <c r="AC6" s="23">
        <v>0.0</v>
      </c>
      <c r="AD6" s="23">
        <v>203.0</v>
      </c>
      <c r="AE6" s="23">
        <v>406.0</v>
      </c>
      <c r="AF6" s="23">
        <v>157.8</v>
      </c>
      <c r="AG6" s="23">
        <v>100.0</v>
      </c>
      <c r="AH6" s="23">
        <v>280.0</v>
      </c>
      <c r="AI6" s="23">
        <v>56.0</v>
      </c>
      <c r="AJ6" s="23">
        <v>0.0</v>
      </c>
      <c r="AK6" s="23">
        <v>0.0</v>
      </c>
      <c r="AL6" s="23">
        <v>150.0</v>
      </c>
      <c r="AM6" s="23">
        <v>0.0</v>
      </c>
      <c r="AN6" s="23">
        <v>187.2</v>
      </c>
      <c r="AO6" s="20">
        <f t="shared" si="1"/>
        <v>7034.84</v>
      </c>
      <c r="AP6" s="21">
        <v>7034.84</v>
      </c>
      <c r="AQ6" s="21">
        <v>7034.84</v>
      </c>
      <c r="AR6" s="22">
        <f t="shared" si="2"/>
        <v>0</v>
      </c>
      <c r="AS6" s="22">
        <f t="shared" si="3"/>
        <v>0</v>
      </c>
    </row>
    <row r="7">
      <c r="A7" s="16">
        <v>3.0</v>
      </c>
      <c r="B7" s="17" t="s">
        <v>55</v>
      </c>
      <c r="C7" s="17" t="s">
        <v>51</v>
      </c>
      <c r="D7" s="18" t="s">
        <v>52</v>
      </c>
      <c r="E7" s="18">
        <v>1600.0</v>
      </c>
      <c r="F7" s="19">
        <v>150.0</v>
      </c>
      <c r="G7" s="19">
        <v>0.0</v>
      </c>
      <c r="H7" s="23">
        <v>0.0</v>
      </c>
      <c r="I7" s="23">
        <v>804.17</v>
      </c>
      <c r="J7" s="23">
        <v>0.0</v>
      </c>
      <c r="K7" s="23">
        <v>0.0</v>
      </c>
      <c r="L7" s="23">
        <v>0.0</v>
      </c>
      <c r="M7" s="23">
        <v>0.0</v>
      </c>
      <c r="N7" s="23">
        <v>50.0</v>
      </c>
      <c r="O7" s="23">
        <v>0.0</v>
      </c>
      <c r="P7" s="23">
        <v>0.0</v>
      </c>
      <c r="Q7" s="23">
        <v>310.0</v>
      </c>
      <c r="R7" s="23">
        <v>325.0</v>
      </c>
      <c r="S7" s="23">
        <v>65.0</v>
      </c>
      <c r="T7" s="23">
        <v>0.0</v>
      </c>
      <c r="U7" s="23">
        <v>0.0</v>
      </c>
      <c r="V7" s="23">
        <v>0.0</v>
      </c>
      <c r="W7" s="23">
        <v>0.0</v>
      </c>
      <c r="X7" s="23">
        <v>0.0</v>
      </c>
      <c r="Y7" s="23">
        <v>500.0</v>
      </c>
      <c r="Z7" s="23">
        <v>0.0</v>
      </c>
      <c r="AA7" s="23">
        <v>0.0</v>
      </c>
      <c r="AB7" s="23">
        <v>0.0</v>
      </c>
      <c r="AC7" s="23">
        <v>0.0</v>
      </c>
      <c r="AD7" s="23">
        <v>225.68</v>
      </c>
      <c r="AE7" s="23">
        <v>451.36</v>
      </c>
      <c r="AF7" s="23">
        <v>148.09</v>
      </c>
      <c r="AG7" s="23">
        <v>290.0</v>
      </c>
      <c r="AH7" s="23">
        <v>270.0</v>
      </c>
      <c r="AI7" s="23">
        <v>56.0</v>
      </c>
      <c r="AJ7" s="23">
        <v>60.0</v>
      </c>
      <c r="AK7" s="23">
        <v>100.0</v>
      </c>
      <c r="AL7" s="23">
        <v>50.0</v>
      </c>
      <c r="AM7" s="23">
        <v>0.0</v>
      </c>
      <c r="AN7" s="23">
        <v>301.0</v>
      </c>
      <c r="AO7" s="20">
        <f t="shared" si="1"/>
        <v>4156.3</v>
      </c>
      <c r="AP7" s="21">
        <v>4156.3</v>
      </c>
      <c r="AQ7" s="21">
        <v>4156.3</v>
      </c>
      <c r="AR7" s="22">
        <f t="shared" si="2"/>
        <v>0</v>
      </c>
      <c r="AS7" s="22">
        <f t="shared" si="3"/>
        <v>0</v>
      </c>
    </row>
    <row r="8">
      <c r="A8" s="16">
        <v>4.0</v>
      </c>
      <c r="B8" s="17" t="s">
        <v>56</v>
      </c>
      <c r="C8" s="17" t="s">
        <v>51</v>
      </c>
      <c r="D8" s="18" t="s">
        <v>52</v>
      </c>
      <c r="E8" s="18">
        <v>1600.0</v>
      </c>
      <c r="F8" s="19">
        <v>300.0</v>
      </c>
      <c r="G8" s="19">
        <v>0.0</v>
      </c>
      <c r="H8" s="23">
        <v>0.0</v>
      </c>
      <c r="I8" s="23">
        <v>750.0</v>
      </c>
      <c r="J8" s="23">
        <v>0.0</v>
      </c>
      <c r="K8" s="23">
        <v>0.0</v>
      </c>
      <c r="L8" s="23">
        <v>0.0</v>
      </c>
      <c r="M8" s="23">
        <v>0.0</v>
      </c>
      <c r="N8" s="23">
        <v>100.0</v>
      </c>
      <c r="O8" s="23">
        <v>0.0</v>
      </c>
      <c r="P8" s="23">
        <v>0.0</v>
      </c>
      <c r="Q8" s="23">
        <v>420.0</v>
      </c>
      <c r="R8" s="23">
        <v>100.0</v>
      </c>
      <c r="S8" s="23">
        <v>0.0</v>
      </c>
      <c r="T8" s="23">
        <v>0.0</v>
      </c>
      <c r="U8" s="23">
        <v>0.0</v>
      </c>
      <c r="V8" s="23">
        <v>0.0</v>
      </c>
      <c r="W8" s="23">
        <v>0.0</v>
      </c>
      <c r="X8" s="23">
        <v>0.0</v>
      </c>
      <c r="Y8" s="23">
        <v>0.0</v>
      </c>
      <c r="Z8" s="23">
        <v>0.0</v>
      </c>
      <c r="AA8" s="23">
        <v>0.0</v>
      </c>
      <c r="AB8" s="23">
        <v>0.0</v>
      </c>
      <c r="AC8" s="23">
        <v>0.0</v>
      </c>
      <c r="AD8" s="23">
        <v>224.0</v>
      </c>
      <c r="AE8" s="23">
        <v>448.0</v>
      </c>
      <c r="AF8" s="23">
        <v>164.96</v>
      </c>
      <c r="AG8" s="23">
        <v>140.0</v>
      </c>
      <c r="AH8" s="23">
        <v>76.0</v>
      </c>
      <c r="AI8" s="23">
        <v>56.0</v>
      </c>
      <c r="AJ8" s="23">
        <v>0.0</v>
      </c>
      <c r="AK8" s="23">
        <v>0.0</v>
      </c>
      <c r="AL8" s="23">
        <v>0.0</v>
      </c>
      <c r="AM8" s="23">
        <v>0.0</v>
      </c>
      <c r="AN8" s="23">
        <v>29.0</v>
      </c>
      <c r="AO8" s="20">
        <f t="shared" si="1"/>
        <v>2807.96</v>
      </c>
      <c r="AP8" s="21">
        <v>2807.96</v>
      </c>
      <c r="AQ8" s="21">
        <v>2807.96</v>
      </c>
      <c r="AR8" s="22">
        <f t="shared" si="2"/>
        <v>0</v>
      </c>
      <c r="AS8" s="22">
        <f t="shared" si="3"/>
        <v>0</v>
      </c>
    </row>
    <row r="9">
      <c r="A9" s="16">
        <v>5.0</v>
      </c>
      <c r="B9" s="17" t="s">
        <v>57</v>
      </c>
      <c r="C9" s="17" t="s">
        <v>51</v>
      </c>
      <c r="D9" s="18" t="s">
        <v>52</v>
      </c>
      <c r="E9" s="18">
        <v>1600.0</v>
      </c>
      <c r="F9" s="19">
        <v>0.0</v>
      </c>
      <c r="G9" s="19">
        <v>0.0</v>
      </c>
      <c r="H9" s="23">
        <v>0.0</v>
      </c>
      <c r="I9" s="23">
        <v>33.32</v>
      </c>
      <c r="J9" s="23">
        <v>0.0</v>
      </c>
      <c r="K9" s="23">
        <v>0.0</v>
      </c>
      <c r="L9" s="23">
        <v>0.0</v>
      </c>
      <c r="M9" s="23">
        <v>0.0</v>
      </c>
      <c r="N9" s="23">
        <v>83.33</v>
      </c>
      <c r="O9" s="23">
        <v>0.0</v>
      </c>
      <c r="P9" s="23">
        <v>0.0</v>
      </c>
      <c r="Q9" s="23">
        <v>79.98</v>
      </c>
      <c r="R9" s="23">
        <v>0.0</v>
      </c>
      <c r="S9" s="23">
        <v>0.0</v>
      </c>
      <c r="T9" s="23">
        <v>0.0</v>
      </c>
      <c r="U9" s="23">
        <v>0.0</v>
      </c>
      <c r="V9" s="23">
        <v>0.0</v>
      </c>
      <c r="W9" s="23">
        <v>0.0</v>
      </c>
      <c r="X9" s="23">
        <v>0.0</v>
      </c>
      <c r="Y9" s="23">
        <v>0.0</v>
      </c>
      <c r="Z9" s="23">
        <v>0.0</v>
      </c>
      <c r="AA9" s="23">
        <v>0.0</v>
      </c>
      <c r="AB9" s="23">
        <v>0.0</v>
      </c>
      <c r="AC9" s="23">
        <v>0.0</v>
      </c>
      <c r="AD9" s="23">
        <v>336.0</v>
      </c>
      <c r="AE9" s="23">
        <v>672.0</v>
      </c>
      <c r="AF9" s="23">
        <v>348.5</v>
      </c>
      <c r="AG9" s="23">
        <v>190.0</v>
      </c>
      <c r="AH9" s="23">
        <v>12.0</v>
      </c>
      <c r="AI9" s="23">
        <v>56.0</v>
      </c>
      <c r="AJ9" s="23">
        <v>0.0</v>
      </c>
      <c r="AK9" s="23">
        <v>0.0</v>
      </c>
      <c r="AL9" s="23">
        <v>0.0</v>
      </c>
      <c r="AM9" s="23">
        <v>0.0</v>
      </c>
      <c r="AN9" s="23">
        <v>84.0</v>
      </c>
      <c r="AO9" s="20">
        <f t="shared" si="1"/>
        <v>1895.13</v>
      </c>
      <c r="AP9" s="21">
        <v>1895.13</v>
      </c>
      <c r="AQ9" s="21">
        <v>1895.13</v>
      </c>
      <c r="AR9" s="22">
        <f t="shared" si="2"/>
        <v>0</v>
      </c>
      <c r="AS9" s="22">
        <f t="shared" si="3"/>
        <v>0</v>
      </c>
    </row>
    <row r="10">
      <c r="A10" s="16">
        <v>6.0</v>
      </c>
      <c r="B10" s="17" t="s">
        <v>58</v>
      </c>
      <c r="C10" s="17" t="s">
        <v>51</v>
      </c>
      <c r="D10" s="18" t="s">
        <v>59</v>
      </c>
      <c r="E10" s="18">
        <v>1600.0</v>
      </c>
      <c r="F10" s="19">
        <v>300.0</v>
      </c>
      <c r="G10" s="19">
        <v>0.0</v>
      </c>
      <c r="H10" s="23">
        <v>0.0</v>
      </c>
      <c r="I10" s="23">
        <v>258.33</v>
      </c>
      <c r="J10" s="23">
        <v>0.0</v>
      </c>
      <c r="K10" s="23">
        <v>0.0</v>
      </c>
      <c r="L10" s="23">
        <v>0.0</v>
      </c>
      <c r="M10" s="23">
        <v>0.0</v>
      </c>
      <c r="N10" s="23">
        <v>100.0</v>
      </c>
      <c r="O10" s="23">
        <v>0.0</v>
      </c>
      <c r="P10" s="23">
        <v>0.0</v>
      </c>
      <c r="Q10" s="23">
        <v>370.0</v>
      </c>
      <c r="R10" s="23">
        <v>550.0</v>
      </c>
      <c r="S10" s="23">
        <v>85.0</v>
      </c>
      <c r="T10" s="23">
        <v>0.0</v>
      </c>
      <c r="U10" s="23">
        <v>0.0</v>
      </c>
      <c r="V10" s="23">
        <v>0.0</v>
      </c>
      <c r="W10" s="23">
        <v>0.0</v>
      </c>
      <c r="X10" s="23">
        <v>0.0</v>
      </c>
      <c r="Y10" s="23">
        <v>0.0</v>
      </c>
      <c r="Z10" s="23">
        <v>0.0</v>
      </c>
      <c r="AA10" s="23">
        <v>0.0</v>
      </c>
      <c r="AB10" s="23">
        <v>0.0</v>
      </c>
      <c r="AC10" s="23">
        <v>0.0</v>
      </c>
      <c r="AD10" s="23">
        <v>280.0</v>
      </c>
      <c r="AE10" s="23">
        <v>560.0</v>
      </c>
      <c r="AF10" s="23">
        <v>76.0</v>
      </c>
      <c r="AG10" s="23">
        <v>180.0</v>
      </c>
      <c r="AH10" s="23">
        <v>40.0</v>
      </c>
      <c r="AI10" s="23">
        <v>256.0</v>
      </c>
      <c r="AJ10" s="23">
        <v>0.0</v>
      </c>
      <c r="AK10" s="23">
        <v>50.0</v>
      </c>
      <c r="AL10" s="23">
        <v>100.0</v>
      </c>
      <c r="AM10" s="23">
        <v>0.0</v>
      </c>
      <c r="AN10" s="23">
        <v>20.0</v>
      </c>
      <c r="AO10" s="20">
        <f t="shared" si="1"/>
        <v>3225.33</v>
      </c>
      <c r="AP10" s="21">
        <v>3225.33</v>
      </c>
      <c r="AQ10" s="21">
        <v>3225.33</v>
      </c>
      <c r="AR10" s="22">
        <f t="shared" si="2"/>
        <v>0</v>
      </c>
      <c r="AS10" s="22">
        <f t="shared" si="3"/>
        <v>0</v>
      </c>
    </row>
    <row r="11">
      <c r="A11" s="16">
        <v>7.0</v>
      </c>
      <c r="B11" s="17" t="s">
        <v>60</v>
      </c>
      <c r="C11" s="17" t="s">
        <v>51</v>
      </c>
      <c r="D11" s="18" t="s">
        <v>54</v>
      </c>
      <c r="E11" s="18">
        <v>1600.0</v>
      </c>
      <c r="F11" s="19">
        <v>150.0</v>
      </c>
      <c r="G11" s="19">
        <v>100.0</v>
      </c>
      <c r="H11" s="23">
        <v>0.0</v>
      </c>
      <c r="I11" s="23">
        <v>16.66</v>
      </c>
      <c r="J11" s="23">
        <v>0.0</v>
      </c>
      <c r="K11" s="23">
        <v>0.0</v>
      </c>
      <c r="L11" s="23">
        <v>0.0</v>
      </c>
      <c r="M11" s="23">
        <v>0.0</v>
      </c>
      <c r="N11" s="23">
        <v>0.0</v>
      </c>
      <c r="O11" s="23">
        <v>0.0</v>
      </c>
      <c r="P11" s="23">
        <v>0.0</v>
      </c>
      <c r="Q11" s="23">
        <v>106.67</v>
      </c>
      <c r="R11" s="23">
        <v>0.0</v>
      </c>
      <c r="S11" s="23">
        <v>157.5</v>
      </c>
      <c r="T11" s="23">
        <v>0.0</v>
      </c>
      <c r="U11" s="23">
        <v>0.0</v>
      </c>
      <c r="V11" s="23">
        <v>0.0</v>
      </c>
      <c r="W11" s="23">
        <v>0.0</v>
      </c>
      <c r="X11" s="23">
        <v>0.0</v>
      </c>
      <c r="Y11" s="23">
        <v>0.0</v>
      </c>
      <c r="Z11" s="23">
        <v>0.0</v>
      </c>
      <c r="AA11" s="23">
        <v>0.0</v>
      </c>
      <c r="AB11" s="23">
        <v>0.0</v>
      </c>
      <c r="AC11" s="23">
        <v>0.0</v>
      </c>
      <c r="AD11" s="23">
        <v>252.0</v>
      </c>
      <c r="AE11" s="23">
        <v>504.0</v>
      </c>
      <c r="AF11" s="23">
        <v>89.0</v>
      </c>
      <c r="AG11" s="23">
        <v>190.0</v>
      </c>
      <c r="AH11" s="23">
        <v>144.0</v>
      </c>
      <c r="AI11" s="23">
        <v>56.0</v>
      </c>
      <c r="AJ11" s="23">
        <v>0.0</v>
      </c>
      <c r="AK11" s="23">
        <v>0.0</v>
      </c>
      <c r="AL11" s="23">
        <v>0.0</v>
      </c>
      <c r="AM11" s="23">
        <v>0.0</v>
      </c>
      <c r="AN11" s="23">
        <v>20.0</v>
      </c>
      <c r="AO11" s="20">
        <f t="shared" si="1"/>
        <v>1785.83</v>
      </c>
      <c r="AP11" s="21">
        <v>1785.83</v>
      </c>
      <c r="AQ11" s="21">
        <v>1785.83</v>
      </c>
      <c r="AR11" s="22">
        <f t="shared" si="2"/>
        <v>0</v>
      </c>
      <c r="AS11" s="22">
        <f t="shared" si="3"/>
        <v>0</v>
      </c>
    </row>
    <row r="12">
      <c r="A12" s="16">
        <v>8.0</v>
      </c>
      <c r="B12" s="17" t="s">
        <v>61</v>
      </c>
      <c r="C12" s="17" t="s">
        <v>51</v>
      </c>
      <c r="D12" s="18" t="s">
        <v>52</v>
      </c>
      <c r="E12" s="18">
        <v>1600.0</v>
      </c>
      <c r="F12" s="19">
        <v>150.0</v>
      </c>
      <c r="G12" s="19">
        <v>0.0</v>
      </c>
      <c r="H12" s="23">
        <v>0.0</v>
      </c>
      <c r="I12" s="23">
        <v>150.0</v>
      </c>
      <c r="J12" s="23">
        <v>0.0</v>
      </c>
      <c r="K12" s="23">
        <v>0.0</v>
      </c>
      <c r="L12" s="23">
        <v>0.0</v>
      </c>
      <c r="M12" s="23">
        <v>0.0</v>
      </c>
      <c r="N12" s="23">
        <v>33.3</v>
      </c>
      <c r="O12" s="23">
        <v>0.0</v>
      </c>
      <c r="P12" s="23">
        <v>0.0</v>
      </c>
      <c r="Q12" s="23">
        <v>90.0</v>
      </c>
      <c r="R12" s="23">
        <v>0.0</v>
      </c>
      <c r="S12" s="23">
        <v>0.0</v>
      </c>
      <c r="T12" s="23">
        <v>0.0</v>
      </c>
      <c r="U12" s="23">
        <v>0.0</v>
      </c>
      <c r="V12" s="23">
        <v>0.0</v>
      </c>
      <c r="W12" s="23">
        <v>0.0</v>
      </c>
      <c r="X12" s="23">
        <v>0.0</v>
      </c>
      <c r="Y12" s="23">
        <v>0.0</v>
      </c>
      <c r="Z12" s="23">
        <v>0.0</v>
      </c>
      <c r="AA12" s="23">
        <v>0.0</v>
      </c>
      <c r="AB12" s="23">
        <v>0.0</v>
      </c>
      <c r="AC12" s="23">
        <v>0.0</v>
      </c>
      <c r="AD12" s="23">
        <v>280.0</v>
      </c>
      <c r="AE12" s="23">
        <v>560.0</v>
      </c>
      <c r="AF12" s="23">
        <v>273.68</v>
      </c>
      <c r="AG12" s="23">
        <v>80.0</v>
      </c>
      <c r="AH12" s="23">
        <v>0.0</v>
      </c>
      <c r="AI12" s="23">
        <v>340.0</v>
      </c>
      <c r="AJ12" s="23">
        <v>0.0</v>
      </c>
      <c r="AK12" s="23">
        <v>0.0</v>
      </c>
      <c r="AL12" s="23">
        <v>0.0</v>
      </c>
      <c r="AM12" s="23">
        <v>0.0</v>
      </c>
      <c r="AN12" s="23">
        <v>20.0</v>
      </c>
      <c r="AO12" s="20">
        <f t="shared" si="1"/>
        <v>1976.98</v>
      </c>
      <c r="AP12" s="21">
        <v>1976.98</v>
      </c>
      <c r="AQ12" s="21">
        <v>1976.98</v>
      </c>
      <c r="AR12" s="22">
        <f t="shared" si="2"/>
        <v>0</v>
      </c>
      <c r="AS12" s="22">
        <f t="shared" si="3"/>
        <v>0</v>
      </c>
    </row>
    <row r="13">
      <c r="A13" s="16">
        <v>9.0</v>
      </c>
      <c r="B13" s="17" t="s">
        <v>62</v>
      </c>
      <c r="C13" s="17" t="s">
        <v>51</v>
      </c>
      <c r="D13" s="18" t="s">
        <v>52</v>
      </c>
      <c r="E13" s="18">
        <v>1600.0</v>
      </c>
      <c r="F13" s="19">
        <v>150.0</v>
      </c>
      <c r="G13" s="19">
        <v>0.0</v>
      </c>
      <c r="H13" s="23">
        <v>0.0</v>
      </c>
      <c r="I13" s="23">
        <v>399.94</v>
      </c>
      <c r="J13" s="23">
        <v>0.0</v>
      </c>
      <c r="K13" s="23">
        <v>0.0</v>
      </c>
      <c r="L13" s="23">
        <v>0.0</v>
      </c>
      <c r="M13" s="23">
        <v>0.0</v>
      </c>
      <c r="N13" s="23">
        <v>0.0</v>
      </c>
      <c r="O13" s="23">
        <v>0.0</v>
      </c>
      <c r="P13" s="23">
        <v>0.0</v>
      </c>
      <c r="Q13" s="23">
        <v>194.98</v>
      </c>
      <c r="R13" s="23">
        <v>260.0</v>
      </c>
      <c r="S13" s="23">
        <v>232.5</v>
      </c>
      <c r="T13" s="23">
        <v>0.0</v>
      </c>
      <c r="U13" s="23">
        <v>0.0</v>
      </c>
      <c r="V13" s="23">
        <v>0.0</v>
      </c>
      <c r="W13" s="23">
        <v>0.0</v>
      </c>
      <c r="X13" s="23">
        <v>0.0</v>
      </c>
      <c r="Y13" s="23">
        <v>700.0</v>
      </c>
      <c r="Z13" s="23">
        <v>0.0</v>
      </c>
      <c r="AA13" s="23">
        <v>0.0</v>
      </c>
      <c r="AB13" s="23">
        <v>0.0</v>
      </c>
      <c r="AC13" s="23">
        <v>0.0</v>
      </c>
      <c r="AD13" s="23">
        <v>225.68</v>
      </c>
      <c r="AE13" s="23">
        <v>451.36</v>
      </c>
      <c r="AF13" s="23">
        <v>202.17</v>
      </c>
      <c r="AG13" s="23">
        <v>230.0</v>
      </c>
      <c r="AH13" s="23">
        <v>120.0</v>
      </c>
      <c r="AI13" s="23">
        <v>56.0</v>
      </c>
      <c r="AJ13" s="23">
        <v>50.0</v>
      </c>
      <c r="AK13" s="23">
        <v>0.0</v>
      </c>
      <c r="AL13" s="23">
        <v>50.0</v>
      </c>
      <c r="AM13" s="23">
        <v>0.0</v>
      </c>
      <c r="AN13" s="23">
        <v>116.0</v>
      </c>
      <c r="AO13" s="20">
        <f t="shared" si="1"/>
        <v>3438.63</v>
      </c>
      <c r="AP13" s="21">
        <v>3438.63</v>
      </c>
      <c r="AQ13" s="21">
        <v>3438.63</v>
      </c>
      <c r="AR13" s="22">
        <f t="shared" si="2"/>
        <v>0</v>
      </c>
      <c r="AS13" s="22">
        <f t="shared" si="3"/>
        <v>0</v>
      </c>
    </row>
    <row r="14">
      <c r="A14" s="16">
        <v>10.0</v>
      </c>
      <c r="B14" s="17" t="s">
        <v>63</v>
      </c>
      <c r="C14" s="17" t="s">
        <v>51</v>
      </c>
      <c r="D14" s="18" t="s">
        <v>54</v>
      </c>
      <c r="E14" s="18">
        <v>1600.0</v>
      </c>
      <c r="F14" s="19">
        <v>0.0</v>
      </c>
      <c r="G14" s="19">
        <v>0.0</v>
      </c>
      <c r="H14" s="23">
        <v>0.0</v>
      </c>
      <c r="I14" s="23">
        <v>50.0</v>
      </c>
      <c r="J14" s="23">
        <v>0.0</v>
      </c>
      <c r="K14" s="23">
        <v>0.0</v>
      </c>
      <c r="L14" s="23">
        <v>0.0</v>
      </c>
      <c r="M14" s="23">
        <v>0.0</v>
      </c>
      <c r="N14" s="23">
        <v>25.0</v>
      </c>
      <c r="O14" s="23">
        <v>0.0</v>
      </c>
      <c r="P14" s="23">
        <v>0.0</v>
      </c>
      <c r="Q14" s="23">
        <v>143.33</v>
      </c>
      <c r="R14" s="23">
        <v>475.0</v>
      </c>
      <c r="S14" s="23">
        <v>225.0</v>
      </c>
      <c r="T14" s="23">
        <v>0.0</v>
      </c>
      <c r="U14" s="23">
        <v>0.0</v>
      </c>
      <c r="V14" s="23">
        <v>0.0</v>
      </c>
      <c r="W14" s="23">
        <v>0.0</v>
      </c>
      <c r="X14" s="23">
        <v>0.0</v>
      </c>
      <c r="Y14" s="23">
        <v>0.0</v>
      </c>
      <c r="Z14" s="23">
        <v>0.0</v>
      </c>
      <c r="AA14" s="23">
        <v>0.0</v>
      </c>
      <c r="AB14" s="23">
        <v>0.0</v>
      </c>
      <c r="AC14" s="23">
        <v>0.0</v>
      </c>
      <c r="AD14" s="23">
        <v>252.0</v>
      </c>
      <c r="AE14" s="23">
        <v>504.0</v>
      </c>
      <c r="AF14" s="23">
        <v>377.5</v>
      </c>
      <c r="AG14" s="23">
        <v>70.0</v>
      </c>
      <c r="AH14" s="23">
        <v>120.0</v>
      </c>
      <c r="AI14" s="23">
        <v>56.0</v>
      </c>
      <c r="AJ14" s="23">
        <v>0.0</v>
      </c>
      <c r="AK14" s="23">
        <v>0.0</v>
      </c>
      <c r="AL14" s="23">
        <v>100.0</v>
      </c>
      <c r="AM14" s="23">
        <v>0.0</v>
      </c>
      <c r="AN14" s="23">
        <v>23.0</v>
      </c>
      <c r="AO14" s="20">
        <f t="shared" si="1"/>
        <v>2420.83</v>
      </c>
      <c r="AP14" s="21">
        <v>2420.83</v>
      </c>
      <c r="AQ14" s="21">
        <v>2420.83</v>
      </c>
      <c r="AR14" s="22">
        <f t="shared" si="2"/>
        <v>0</v>
      </c>
      <c r="AS14" s="22">
        <f t="shared" si="3"/>
        <v>0</v>
      </c>
    </row>
    <row r="15">
      <c r="A15" s="16">
        <v>11.0</v>
      </c>
      <c r="B15" s="17" t="s">
        <v>64</v>
      </c>
      <c r="C15" s="17" t="s">
        <v>51</v>
      </c>
      <c r="D15" s="18" t="s">
        <v>52</v>
      </c>
      <c r="E15" s="18">
        <v>1600.0</v>
      </c>
      <c r="F15" s="19">
        <v>300.0</v>
      </c>
      <c r="G15" s="19">
        <v>1770.0</v>
      </c>
      <c r="H15" s="23">
        <v>0.0</v>
      </c>
      <c r="I15" s="23">
        <v>1050.0</v>
      </c>
      <c r="J15" s="23">
        <v>0.0</v>
      </c>
      <c r="K15" s="23">
        <v>0.0</v>
      </c>
      <c r="L15" s="23">
        <v>0.0</v>
      </c>
      <c r="M15" s="23">
        <v>0.0</v>
      </c>
      <c r="N15" s="23">
        <v>100.0</v>
      </c>
      <c r="O15" s="23">
        <v>0.0</v>
      </c>
      <c r="P15" s="23">
        <v>0.0</v>
      </c>
      <c r="Q15" s="23">
        <v>180.0</v>
      </c>
      <c r="R15" s="23">
        <v>775.0</v>
      </c>
      <c r="S15" s="23">
        <v>220.0</v>
      </c>
      <c r="T15" s="23">
        <v>0.0</v>
      </c>
      <c r="U15" s="23">
        <v>0.0</v>
      </c>
      <c r="V15" s="23">
        <v>0.0</v>
      </c>
      <c r="W15" s="23">
        <v>0.0</v>
      </c>
      <c r="X15" s="23">
        <v>0.0</v>
      </c>
      <c r="Y15" s="23">
        <v>0.0</v>
      </c>
      <c r="Z15" s="23">
        <v>0.0</v>
      </c>
      <c r="AA15" s="23">
        <v>0.0</v>
      </c>
      <c r="AB15" s="23">
        <v>0.0</v>
      </c>
      <c r="AC15" s="23">
        <v>0.0</v>
      </c>
      <c r="AD15" s="23">
        <v>228.0</v>
      </c>
      <c r="AE15" s="23">
        <v>455.0</v>
      </c>
      <c r="AF15" s="23">
        <v>186.0</v>
      </c>
      <c r="AG15" s="23">
        <v>0.0</v>
      </c>
      <c r="AH15" s="23">
        <v>0.0</v>
      </c>
      <c r="AI15" s="23">
        <v>56.0</v>
      </c>
      <c r="AJ15" s="23">
        <v>0.0</v>
      </c>
      <c r="AK15" s="23">
        <v>0.0</v>
      </c>
      <c r="AL15" s="23">
        <v>0.0</v>
      </c>
      <c r="AM15" s="23">
        <v>0.0</v>
      </c>
      <c r="AN15" s="23">
        <v>20.0</v>
      </c>
      <c r="AO15" s="20">
        <f t="shared" si="1"/>
        <v>5340</v>
      </c>
      <c r="AP15" s="21">
        <v>5340.0</v>
      </c>
      <c r="AQ15" s="21">
        <v>5340.0</v>
      </c>
      <c r="AR15" s="22">
        <f t="shared" si="2"/>
        <v>0</v>
      </c>
      <c r="AS15" s="22">
        <f t="shared" si="3"/>
        <v>0</v>
      </c>
    </row>
    <row r="16">
      <c r="A16" s="16">
        <v>12.0</v>
      </c>
      <c r="B16" s="17" t="s">
        <v>65</v>
      </c>
      <c r="C16" s="17" t="s">
        <v>51</v>
      </c>
      <c r="D16" s="18" t="s">
        <v>52</v>
      </c>
      <c r="E16" s="18">
        <v>1600.0</v>
      </c>
      <c r="F16" s="19">
        <v>166.67</v>
      </c>
      <c r="G16" s="19">
        <v>0.0</v>
      </c>
      <c r="H16" s="23">
        <v>0.0</v>
      </c>
      <c r="I16" s="23">
        <v>487.0</v>
      </c>
      <c r="J16" s="23">
        <v>0.0</v>
      </c>
      <c r="K16" s="23">
        <v>0.0</v>
      </c>
      <c r="L16" s="23">
        <v>0.0</v>
      </c>
      <c r="M16" s="23">
        <v>0.0</v>
      </c>
      <c r="N16" s="23">
        <v>75.0</v>
      </c>
      <c r="O16" s="23">
        <v>0.0</v>
      </c>
      <c r="P16" s="23">
        <v>0.0</v>
      </c>
      <c r="Q16" s="23">
        <v>384.53</v>
      </c>
      <c r="R16" s="23">
        <v>635.0</v>
      </c>
      <c r="S16" s="23">
        <v>132.5</v>
      </c>
      <c r="T16" s="23">
        <v>0.0</v>
      </c>
      <c r="U16" s="23">
        <v>0.0</v>
      </c>
      <c r="V16" s="23">
        <v>0.0</v>
      </c>
      <c r="W16" s="23">
        <v>0.0</v>
      </c>
      <c r="X16" s="23">
        <v>0.0</v>
      </c>
      <c r="Y16" s="23">
        <v>0.0</v>
      </c>
      <c r="Z16" s="23">
        <v>0.0</v>
      </c>
      <c r="AA16" s="23">
        <v>0.0</v>
      </c>
      <c r="AB16" s="23">
        <v>0.0</v>
      </c>
      <c r="AC16" s="23">
        <v>0.0</v>
      </c>
      <c r="AD16" s="23">
        <v>224.0</v>
      </c>
      <c r="AE16" s="23">
        <v>448.0</v>
      </c>
      <c r="AF16" s="23">
        <v>135.65</v>
      </c>
      <c r="AG16" s="23">
        <v>170.0</v>
      </c>
      <c r="AH16" s="23">
        <v>0.0</v>
      </c>
      <c r="AI16" s="23">
        <v>56.0</v>
      </c>
      <c r="AJ16" s="23">
        <v>0.0</v>
      </c>
      <c r="AK16" s="23">
        <v>0.0</v>
      </c>
      <c r="AL16" s="23">
        <v>0.0</v>
      </c>
      <c r="AM16" s="23">
        <v>0.0</v>
      </c>
      <c r="AN16" s="23">
        <v>20.0</v>
      </c>
      <c r="AO16" s="20">
        <f t="shared" si="1"/>
        <v>2934.35</v>
      </c>
      <c r="AP16" s="21">
        <v>2934.35</v>
      </c>
      <c r="AQ16" s="21">
        <v>2934.35</v>
      </c>
      <c r="AR16" s="22">
        <f t="shared" si="2"/>
        <v>0</v>
      </c>
      <c r="AS16" s="22">
        <f t="shared" si="3"/>
        <v>0</v>
      </c>
    </row>
    <row r="17">
      <c r="A17" s="16">
        <v>13.0</v>
      </c>
      <c r="B17" s="17" t="s">
        <v>66</v>
      </c>
      <c r="C17" s="17" t="s">
        <v>51</v>
      </c>
      <c r="D17" s="18" t="s">
        <v>54</v>
      </c>
      <c r="E17" s="18">
        <v>1600.0</v>
      </c>
      <c r="F17" s="19">
        <v>658.33</v>
      </c>
      <c r="G17" s="19">
        <v>0.0</v>
      </c>
      <c r="H17" s="23">
        <v>0.0</v>
      </c>
      <c r="I17" s="23">
        <v>1812.5</v>
      </c>
      <c r="J17" s="23">
        <v>0.0</v>
      </c>
      <c r="K17" s="23">
        <v>0.0</v>
      </c>
      <c r="L17" s="23">
        <v>0.0</v>
      </c>
      <c r="M17" s="23">
        <v>0.0</v>
      </c>
      <c r="N17" s="23">
        <v>0.0</v>
      </c>
      <c r="O17" s="23">
        <v>0.0</v>
      </c>
      <c r="P17" s="23">
        <v>0.0</v>
      </c>
      <c r="Q17" s="23">
        <v>782.0</v>
      </c>
      <c r="R17" s="23">
        <v>1250.0</v>
      </c>
      <c r="S17" s="23">
        <v>262.5</v>
      </c>
      <c r="T17" s="23">
        <v>0.0</v>
      </c>
      <c r="U17" s="23">
        <v>0.0</v>
      </c>
      <c r="V17" s="23">
        <v>0.0</v>
      </c>
      <c r="W17" s="23">
        <v>0.0</v>
      </c>
      <c r="X17" s="23">
        <v>0.0</v>
      </c>
      <c r="Y17" s="23">
        <v>100.0</v>
      </c>
      <c r="Z17" s="23">
        <v>0.0</v>
      </c>
      <c r="AA17" s="23">
        <v>0.0</v>
      </c>
      <c r="AB17" s="23">
        <v>0.0</v>
      </c>
      <c r="AC17" s="23">
        <v>0.0</v>
      </c>
      <c r="AD17" s="23">
        <v>196.0</v>
      </c>
      <c r="AE17" s="23">
        <v>392.0</v>
      </c>
      <c r="AF17" s="23">
        <v>133.97</v>
      </c>
      <c r="AG17" s="23">
        <v>330.0</v>
      </c>
      <c r="AH17" s="23">
        <v>210.0</v>
      </c>
      <c r="AI17" s="23">
        <v>56.0</v>
      </c>
      <c r="AJ17" s="23">
        <v>10.0</v>
      </c>
      <c r="AK17" s="23">
        <v>0.0</v>
      </c>
      <c r="AL17" s="23">
        <v>0.0</v>
      </c>
      <c r="AM17" s="23">
        <v>0.0</v>
      </c>
      <c r="AN17" s="23">
        <v>29.0</v>
      </c>
      <c r="AO17" s="20">
        <f t="shared" si="1"/>
        <v>6222.3</v>
      </c>
      <c r="AP17" s="21">
        <v>6222.3</v>
      </c>
      <c r="AQ17" s="21">
        <v>6222.3</v>
      </c>
      <c r="AR17" s="22">
        <f t="shared" si="2"/>
        <v>0</v>
      </c>
      <c r="AS17" s="22">
        <f t="shared" si="3"/>
        <v>0</v>
      </c>
    </row>
    <row r="18">
      <c r="A18" s="16">
        <v>14.0</v>
      </c>
      <c r="B18" s="17" t="s">
        <v>67</v>
      </c>
      <c r="C18" s="17" t="s">
        <v>51</v>
      </c>
      <c r="D18" s="18" t="s">
        <v>52</v>
      </c>
      <c r="E18" s="18">
        <v>1600.0</v>
      </c>
      <c r="F18" s="19">
        <v>400.0</v>
      </c>
      <c r="G18" s="19">
        <v>0.0</v>
      </c>
      <c r="H18" s="23">
        <v>633.33</v>
      </c>
      <c r="I18" s="23">
        <v>1097.45</v>
      </c>
      <c r="J18" s="23">
        <v>0.0</v>
      </c>
      <c r="K18" s="23">
        <v>0.0</v>
      </c>
      <c r="L18" s="23">
        <v>0.0</v>
      </c>
      <c r="M18" s="23">
        <v>0.0</v>
      </c>
      <c r="N18" s="23">
        <v>0.0</v>
      </c>
      <c r="O18" s="23">
        <v>0.0</v>
      </c>
      <c r="P18" s="23">
        <v>0.0</v>
      </c>
      <c r="Q18" s="23">
        <v>818.22</v>
      </c>
      <c r="R18" s="23">
        <v>700.0</v>
      </c>
      <c r="S18" s="23">
        <v>75.0</v>
      </c>
      <c r="T18" s="23">
        <v>0.0</v>
      </c>
      <c r="U18" s="23">
        <v>0.0</v>
      </c>
      <c r="V18" s="23">
        <v>0.0</v>
      </c>
      <c r="W18" s="23">
        <v>0.0</v>
      </c>
      <c r="X18" s="23">
        <v>0.0</v>
      </c>
      <c r="Y18" s="23">
        <v>200.0</v>
      </c>
      <c r="Z18" s="23">
        <v>0.0</v>
      </c>
      <c r="AA18" s="23">
        <v>0.0</v>
      </c>
      <c r="AB18" s="23">
        <v>0.0</v>
      </c>
      <c r="AC18" s="23">
        <v>0.0</v>
      </c>
      <c r="AD18" s="23">
        <v>224.0</v>
      </c>
      <c r="AE18" s="23">
        <v>448.0</v>
      </c>
      <c r="AF18" s="23">
        <v>235.5</v>
      </c>
      <c r="AG18" s="23">
        <v>70.0</v>
      </c>
      <c r="AH18" s="23">
        <v>128.0</v>
      </c>
      <c r="AI18" s="23">
        <v>424.0</v>
      </c>
      <c r="AJ18" s="23">
        <v>0.0</v>
      </c>
      <c r="AK18" s="23">
        <v>0.0</v>
      </c>
      <c r="AL18" s="23">
        <v>0.0</v>
      </c>
      <c r="AM18" s="23">
        <v>0.0</v>
      </c>
      <c r="AN18" s="23">
        <v>20.0</v>
      </c>
      <c r="AO18" s="20">
        <f t="shared" si="1"/>
        <v>5473.5</v>
      </c>
      <c r="AP18" s="21">
        <v>5473.5</v>
      </c>
      <c r="AQ18" s="21">
        <v>5473.5</v>
      </c>
      <c r="AR18" s="22">
        <f t="shared" si="2"/>
        <v>0</v>
      </c>
      <c r="AS18" s="22">
        <f t="shared" si="3"/>
        <v>0</v>
      </c>
    </row>
    <row r="19">
      <c r="A19" s="16">
        <v>15.0</v>
      </c>
      <c r="B19" s="17" t="s">
        <v>68</v>
      </c>
      <c r="C19" s="17" t="s">
        <v>51</v>
      </c>
      <c r="D19" s="18" t="s">
        <v>69</v>
      </c>
      <c r="E19" s="18">
        <v>1600.0</v>
      </c>
      <c r="F19" s="19">
        <v>150.0</v>
      </c>
      <c r="G19" s="19">
        <v>0.0</v>
      </c>
      <c r="H19" s="23">
        <v>0.0</v>
      </c>
      <c r="I19" s="23">
        <v>175.0</v>
      </c>
      <c r="J19" s="23">
        <v>0.0</v>
      </c>
      <c r="K19" s="23">
        <v>0.0</v>
      </c>
      <c r="L19" s="23">
        <v>0.0</v>
      </c>
      <c r="M19" s="23">
        <v>0.0</v>
      </c>
      <c r="N19" s="23">
        <v>50.0</v>
      </c>
      <c r="O19" s="23">
        <v>0.0</v>
      </c>
      <c r="P19" s="23">
        <v>0.0</v>
      </c>
      <c r="Q19" s="23">
        <v>140.0</v>
      </c>
      <c r="R19" s="23">
        <v>0.0</v>
      </c>
      <c r="S19" s="23">
        <v>72.5</v>
      </c>
      <c r="T19" s="23">
        <v>0.0</v>
      </c>
      <c r="U19" s="23">
        <v>0.0</v>
      </c>
      <c r="V19" s="23">
        <v>0.0</v>
      </c>
      <c r="W19" s="23">
        <v>0.0</v>
      </c>
      <c r="X19" s="23">
        <v>0.0</v>
      </c>
      <c r="Y19" s="23">
        <v>0.0</v>
      </c>
      <c r="Z19" s="23">
        <v>0.0</v>
      </c>
      <c r="AA19" s="23">
        <v>0.0</v>
      </c>
      <c r="AB19" s="23">
        <v>0.0</v>
      </c>
      <c r="AC19" s="23">
        <v>0.0</v>
      </c>
      <c r="AD19" s="23">
        <v>329.0</v>
      </c>
      <c r="AE19" s="23">
        <v>658.0</v>
      </c>
      <c r="AF19" s="23">
        <v>300.38</v>
      </c>
      <c r="AG19" s="23">
        <v>0.0</v>
      </c>
      <c r="AH19" s="23">
        <v>20.0</v>
      </c>
      <c r="AI19" s="23">
        <v>256.0</v>
      </c>
      <c r="AJ19" s="23">
        <v>10.0</v>
      </c>
      <c r="AK19" s="23">
        <v>90.0</v>
      </c>
      <c r="AL19" s="23">
        <v>0.0</v>
      </c>
      <c r="AM19" s="23">
        <v>0.0</v>
      </c>
      <c r="AN19" s="23">
        <v>106.0</v>
      </c>
      <c r="AO19" s="20">
        <f t="shared" si="1"/>
        <v>2356.88</v>
      </c>
      <c r="AP19" s="21">
        <v>2356.88</v>
      </c>
      <c r="AQ19" s="21">
        <v>2356.88</v>
      </c>
      <c r="AR19" s="22">
        <f t="shared" si="2"/>
        <v>0</v>
      </c>
      <c r="AS19" s="22">
        <f t="shared" si="3"/>
        <v>0</v>
      </c>
    </row>
    <row r="20">
      <c r="A20" s="16">
        <v>16.0</v>
      </c>
      <c r="B20" s="17" t="s">
        <v>70</v>
      </c>
      <c r="C20" s="17" t="s">
        <v>51</v>
      </c>
      <c r="D20" s="18" t="s">
        <v>59</v>
      </c>
      <c r="E20" s="18">
        <v>1600.0</v>
      </c>
      <c r="F20" s="19">
        <v>750.0</v>
      </c>
      <c r="G20" s="19">
        <v>0.0</v>
      </c>
      <c r="H20" s="23">
        <v>0.0</v>
      </c>
      <c r="I20" s="23">
        <v>183.33</v>
      </c>
      <c r="J20" s="23">
        <v>0.0</v>
      </c>
      <c r="K20" s="23">
        <v>0.0</v>
      </c>
      <c r="L20" s="23">
        <v>0.0</v>
      </c>
      <c r="M20" s="23">
        <v>0.0</v>
      </c>
      <c r="N20" s="23">
        <v>0.0</v>
      </c>
      <c r="O20" s="23">
        <v>0.0</v>
      </c>
      <c r="P20" s="23">
        <v>0.0</v>
      </c>
      <c r="Q20" s="23">
        <v>68.34</v>
      </c>
      <c r="R20" s="23">
        <v>0.0</v>
      </c>
      <c r="S20" s="23">
        <v>112.5</v>
      </c>
      <c r="T20" s="23">
        <v>0.0</v>
      </c>
      <c r="U20" s="23">
        <v>0.0</v>
      </c>
      <c r="V20" s="23">
        <v>0.0</v>
      </c>
      <c r="W20" s="23">
        <v>0.0</v>
      </c>
      <c r="X20" s="23">
        <v>0.0</v>
      </c>
      <c r="Y20" s="23">
        <v>0.0</v>
      </c>
      <c r="Z20" s="23">
        <v>0.0</v>
      </c>
      <c r="AA20" s="23">
        <v>0.0</v>
      </c>
      <c r="AB20" s="23">
        <v>0.0</v>
      </c>
      <c r="AC20" s="23">
        <v>0.0</v>
      </c>
      <c r="AD20" s="23">
        <v>336.0</v>
      </c>
      <c r="AE20" s="23">
        <v>672.0</v>
      </c>
      <c r="AF20" s="23">
        <v>258.44</v>
      </c>
      <c r="AG20" s="23">
        <v>300.0</v>
      </c>
      <c r="AH20" s="23">
        <v>32.0</v>
      </c>
      <c r="AI20" s="23">
        <v>56.0</v>
      </c>
      <c r="AJ20" s="23">
        <v>0.0</v>
      </c>
      <c r="AK20" s="23">
        <v>0.0</v>
      </c>
      <c r="AL20" s="23">
        <v>100.0</v>
      </c>
      <c r="AM20" s="23">
        <v>0.0</v>
      </c>
      <c r="AN20" s="23">
        <v>41.2</v>
      </c>
      <c r="AO20" s="20">
        <f t="shared" si="1"/>
        <v>2909.81</v>
      </c>
      <c r="AP20" s="21">
        <v>2909.81</v>
      </c>
      <c r="AQ20" s="21">
        <v>2909.81</v>
      </c>
      <c r="AR20" s="22">
        <f t="shared" si="2"/>
        <v>0</v>
      </c>
      <c r="AS20" s="22">
        <f t="shared" si="3"/>
        <v>0</v>
      </c>
    </row>
    <row r="21" ht="15.75" customHeight="1">
      <c r="A21" s="16">
        <v>17.0</v>
      </c>
      <c r="B21" s="17" t="s">
        <v>71</v>
      </c>
      <c r="C21" s="17" t="s">
        <v>51</v>
      </c>
      <c r="D21" s="18" t="s">
        <v>59</v>
      </c>
      <c r="E21" s="18">
        <v>1600.0</v>
      </c>
      <c r="F21" s="19">
        <v>0.0</v>
      </c>
      <c r="G21" s="19">
        <v>0.0</v>
      </c>
      <c r="H21" s="23">
        <v>0.0</v>
      </c>
      <c r="I21" s="23">
        <v>100.0</v>
      </c>
      <c r="J21" s="23">
        <v>0.0</v>
      </c>
      <c r="K21" s="23">
        <v>0.0</v>
      </c>
      <c r="L21" s="23">
        <v>0.0</v>
      </c>
      <c r="M21" s="23">
        <v>0.0</v>
      </c>
      <c r="N21" s="23">
        <v>200.0</v>
      </c>
      <c r="O21" s="23">
        <v>0.0</v>
      </c>
      <c r="P21" s="23">
        <v>0.0</v>
      </c>
      <c r="Q21" s="23">
        <v>40.0</v>
      </c>
      <c r="R21" s="23">
        <v>0.0</v>
      </c>
      <c r="S21" s="23">
        <v>177.5</v>
      </c>
      <c r="T21" s="23">
        <v>0.0</v>
      </c>
      <c r="U21" s="23">
        <v>0.0</v>
      </c>
      <c r="V21" s="23">
        <v>0.0</v>
      </c>
      <c r="W21" s="23">
        <v>0.0</v>
      </c>
      <c r="X21" s="23">
        <v>0.0</v>
      </c>
      <c r="Y21" s="23">
        <v>0.0</v>
      </c>
      <c r="Z21" s="23">
        <v>0.0</v>
      </c>
      <c r="AA21" s="23">
        <v>0.0</v>
      </c>
      <c r="AB21" s="23">
        <v>0.0</v>
      </c>
      <c r="AC21" s="23">
        <v>0.0</v>
      </c>
      <c r="AD21" s="23">
        <v>336.0</v>
      </c>
      <c r="AE21" s="23">
        <v>672.0</v>
      </c>
      <c r="AF21" s="23">
        <v>210.74</v>
      </c>
      <c r="AG21" s="23">
        <v>240.0</v>
      </c>
      <c r="AH21" s="23">
        <v>28.0</v>
      </c>
      <c r="AI21" s="23">
        <v>256.0</v>
      </c>
      <c r="AJ21" s="23">
        <v>30.0</v>
      </c>
      <c r="AK21" s="23">
        <v>0.0</v>
      </c>
      <c r="AL21" s="23">
        <v>0.0</v>
      </c>
      <c r="AM21" s="23">
        <v>0.0</v>
      </c>
      <c r="AN21" s="23">
        <v>28.0</v>
      </c>
      <c r="AO21" s="20">
        <f t="shared" si="1"/>
        <v>2318.24</v>
      </c>
      <c r="AP21" s="21">
        <v>2318.24</v>
      </c>
      <c r="AQ21" s="21">
        <v>2318.24</v>
      </c>
      <c r="AR21" s="22">
        <f t="shared" si="2"/>
        <v>0</v>
      </c>
      <c r="AS21" s="22">
        <f t="shared" si="3"/>
        <v>0</v>
      </c>
    </row>
    <row r="22" ht="15.75" customHeight="1">
      <c r="A22" s="16">
        <v>18.0</v>
      </c>
      <c r="B22" s="17" t="s">
        <v>72</v>
      </c>
      <c r="C22" s="17" t="s">
        <v>51</v>
      </c>
      <c r="D22" s="18" t="s">
        <v>59</v>
      </c>
      <c r="E22" s="18">
        <v>1600.0</v>
      </c>
      <c r="F22" s="19">
        <v>0.0</v>
      </c>
      <c r="G22" s="19">
        <v>0.0</v>
      </c>
      <c r="H22" s="23">
        <v>0.0</v>
      </c>
      <c r="I22" s="23">
        <v>50.0</v>
      </c>
      <c r="J22" s="23">
        <v>0.0</v>
      </c>
      <c r="K22" s="23">
        <v>0.0</v>
      </c>
      <c r="L22" s="23">
        <v>0.0</v>
      </c>
      <c r="M22" s="23">
        <v>0.0</v>
      </c>
      <c r="N22" s="23">
        <v>100.0</v>
      </c>
      <c r="O22" s="23">
        <v>0.0</v>
      </c>
      <c r="P22" s="23">
        <v>0.0</v>
      </c>
      <c r="Q22" s="23">
        <v>20.0</v>
      </c>
      <c r="R22" s="23">
        <v>0.0</v>
      </c>
      <c r="S22" s="23">
        <v>112.5</v>
      </c>
      <c r="T22" s="23">
        <v>0.0</v>
      </c>
      <c r="U22" s="23">
        <v>0.0</v>
      </c>
      <c r="V22" s="23">
        <v>0.0</v>
      </c>
      <c r="W22" s="23">
        <v>0.0</v>
      </c>
      <c r="X22" s="23">
        <v>0.0</v>
      </c>
      <c r="Y22" s="23">
        <v>0.0</v>
      </c>
      <c r="Z22" s="23">
        <v>0.0</v>
      </c>
      <c r="AA22" s="23">
        <v>0.0</v>
      </c>
      <c r="AB22" s="23">
        <v>0.0</v>
      </c>
      <c r="AC22" s="23">
        <v>0.0</v>
      </c>
      <c r="AD22" s="23">
        <v>336.0</v>
      </c>
      <c r="AE22" s="23">
        <v>672.0</v>
      </c>
      <c r="AF22" s="23">
        <v>220.96</v>
      </c>
      <c r="AG22" s="23">
        <v>80.0</v>
      </c>
      <c r="AH22" s="23">
        <v>11.0</v>
      </c>
      <c r="AI22" s="23">
        <v>256.0</v>
      </c>
      <c r="AJ22" s="23">
        <v>0.0</v>
      </c>
      <c r="AK22" s="23">
        <v>0.0</v>
      </c>
      <c r="AL22" s="23">
        <v>0.0</v>
      </c>
      <c r="AM22" s="23">
        <v>0.0</v>
      </c>
      <c r="AN22" s="23">
        <v>20.0</v>
      </c>
      <c r="AO22" s="20">
        <f t="shared" si="1"/>
        <v>1878.46</v>
      </c>
      <c r="AP22" s="21">
        <v>1878.46</v>
      </c>
      <c r="AQ22" s="21">
        <v>1878.46</v>
      </c>
      <c r="AR22" s="22">
        <f t="shared" si="2"/>
        <v>0</v>
      </c>
      <c r="AS22" s="22">
        <f t="shared" si="3"/>
        <v>0</v>
      </c>
    </row>
    <row r="23" ht="15.75" customHeight="1">
      <c r="A23" s="16">
        <v>19.0</v>
      </c>
      <c r="B23" s="17" t="s">
        <v>73</v>
      </c>
      <c r="C23" s="17" t="s">
        <v>51</v>
      </c>
      <c r="D23" s="18" t="s">
        <v>59</v>
      </c>
      <c r="E23" s="18">
        <v>1600.0</v>
      </c>
      <c r="F23" s="19">
        <v>150.0</v>
      </c>
      <c r="G23" s="19">
        <v>0.0</v>
      </c>
      <c r="H23" s="23">
        <v>0.0</v>
      </c>
      <c r="I23" s="23">
        <v>100.0</v>
      </c>
      <c r="J23" s="23">
        <v>0.0</v>
      </c>
      <c r="K23" s="23">
        <v>0.0</v>
      </c>
      <c r="L23" s="23">
        <v>0.0</v>
      </c>
      <c r="M23" s="23">
        <v>0.0</v>
      </c>
      <c r="N23" s="23">
        <v>50.0</v>
      </c>
      <c r="O23" s="23">
        <v>0.0</v>
      </c>
      <c r="P23" s="23">
        <v>0.0</v>
      </c>
      <c r="Q23" s="23">
        <v>20.0</v>
      </c>
      <c r="R23" s="23">
        <v>0.0</v>
      </c>
      <c r="S23" s="23">
        <v>315.0</v>
      </c>
      <c r="T23" s="23">
        <v>0.0</v>
      </c>
      <c r="U23" s="23">
        <v>0.0</v>
      </c>
      <c r="V23" s="23">
        <v>0.0</v>
      </c>
      <c r="W23" s="23">
        <v>0.0</v>
      </c>
      <c r="X23" s="23">
        <v>0.0</v>
      </c>
      <c r="Y23" s="23">
        <v>0.0</v>
      </c>
      <c r="Z23" s="23">
        <v>0.0</v>
      </c>
      <c r="AA23" s="23">
        <v>0.0</v>
      </c>
      <c r="AB23" s="23">
        <v>0.0</v>
      </c>
      <c r="AC23" s="23">
        <v>0.0</v>
      </c>
      <c r="AD23" s="23">
        <v>343.0</v>
      </c>
      <c r="AE23" s="23">
        <v>686.0</v>
      </c>
      <c r="AF23" s="23">
        <v>145.47</v>
      </c>
      <c r="AG23" s="23">
        <v>100.0</v>
      </c>
      <c r="AH23" s="23">
        <v>28.0</v>
      </c>
      <c r="AI23" s="23">
        <v>340.0</v>
      </c>
      <c r="AJ23" s="23">
        <v>10.0</v>
      </c>
      <c r="AK23" s="23">
        <v>30.0</v>
      </c>
      <c r="AL23" s="23">
        <v>50.0</v>
      </c>
      <c r="AM23" s="23">
        <v>0.0</v>
      </c>
      <c r="AN23" s="23">
        <v>60.0</v>
      </c>
      <c r="AO23" s="20">
        <f t="shared" si="1"/>
        <v>2427.47</v>
      </c>
      <c r="AP23" s="21">
        <v>2427.47</v>
      </c>
      <c r="AQ23" s="21">
        <v>2427.47</v>
      </c>
      <c r="AR23" s="22">
        <f t="shared" si="2"/>
        <v>0</v>
      </c>
      <c r="AS23" s="22">
        <f t="shared" si="3"/>
        <v>0</v>
      </c>
    </row>
    <row r="24" ht="15.75" customHeight="1">
      <c r="A24" s="16">
        <v>20.0</v>
      </c>
      <c r="B24" s="17" t="s">
        <v>74</v>
      </c>
      <c r="C24" s="17" t="s">
        <v>51</v>
      </c>
      <c r="D24" s="18" t="s">
        <v>59</v>
      </c>
      <c r="E24" s="18">
        <v>1600.0</v>
      </c>
      <c r="F24" s="19">
        <v>0.0</v>
      </c>
      <c r="G24" s="19">
        <v>0.0</v>
      </c>
      <c r="H24" s="23">
        <v>0.0</v>
      </c>
      <c r="I24" s="23">
        <v>300.0</v>
      </c>
      <c r="J24" s="23">
        <v>0.0</v>
      </c>
      <c r="K24" s="23">
        <v>0.0</v>
      </c>
      <c r="L24" s="23">
        <v>0.0</v>
      </c>
      <c r="M24" s="23">
        <v>0.0</v>
      </c>
      <c r="N24" s="23">
        <v>200.0</v>
      </c>
      <c r="O24" s="23">
        <v>0.0</v>
      </c>
      <c r="P24" s="23">
        <v>0.0</v>
      </c>
      <c r="Q24" s="23">
        <v>178.33</v>
      </c>
      <c r="R24" s="23">
        <v>0.0</v>
      </c>
      <c r="S24" s="23">
        <v>0.0</v>
      </c>
      <c r="T24" s="23">
        <v>0.0</v>
      </c>
      <c r="U24" s="23">
        <v>0.0</v>
      </c>
      <c r="V24" s="23">
        <v>0.0</v>
      </c>
      <c r="W24" s="23">
        <v>0.0</v>
      </c>
      <c r="X24" s="23">
        <v>0.0</v>
      </c>
      <c r="Y24" s="23">
        <v>0.0</v>
      </c>
      <c r="Z24" s="23">
        <v>0.0</v>
      </c>
      <c r="AA24" s="23">
        <v>0.0</v>
      </c>
      <c r="AB24" s="23">
        <v>0.0</v>
      </c>
      <c r="AC24" s="23">
        <v>0.0</v>
      </c>
      <c r="AD24" s="23">
        <v>280.0</v>
      </c>
      <c r="AE24" s="23">
        <v>560.0</v>
      </c>
      <c r="AF24" s="23">
        <v>163.92</v>
      </c>
      <c r="AG24" s="23">
        <v>370.0</v>
      </c>
      <c r="AH24" s="23">
        <v>0.0</v>
      </c>
      <c r="AI24" s="23">
        <v>256.0</v>
      </c>
      <c r="AJ24" s="23">
        <v>0.0</v>
      </c>
      <c r="AK24" s="23">
        <v>0.0</v>
      </c>
      <c r="AL24" s="23">
        <v>0.0</v>
      </c>
      <c r="AM24" s="23">
        <v>0.0</v>
      </c>
      <c r="AN24" s="23">
        <v>20.0</v>
      </c>
      <c r="AO24" s="20">
        <f t="shared" si="1"/>
        <v>2328.25</v>
      </c>
      <c r="AP24" s="21">
        <v>2328.25</v>
      </c>
      <c r="AQ24" s="21">
        <v>2328.25</v>
      </c>
      <c r="AR24" s="22">
        <f t="shared" si="2"/>
        <v>0</v>
      </c>
      <c r="AS24" s="22">
        <f t="shared" si="3"/>
        <v>0</v>
      </c>
    </row>
    <row r="25" ht="15.75" customHeight="1">
      <c r="A25" s="16">
        <v>21.0</v>
      </c>
      <c r="B25" s="17" t="s">
        <v>75</v>
      </c>
      <c r="C25" s="17" t="s">
        <v>51</v>
      </c>
      <c r="D25" s="18" t="s">
        <v>59</v>
      </c>
      <c r="E25" s="18">
        <v>1600.0</v>
      </c>
      <c r="F25" s="19">
        <v>0.0</v>
      </c>
      <c r="G25" s="19">
        <v>0.0</v>
      </c>
      <c r="H25" s="23">
        <v>0.0</v>
      </c>
      <c r="I25" s="23">
        <v>112.5</v>
      </c>
      <c r="J25" s="23">
        <v>0.0</v>
      </c>
      <c r="K25" s="23">
        <v>0.0</v>
      </c>
      <c r="L25" s="23">
        <v>0.0</v>
      </c>
      <c r="M25" s="23">
        <v>0.0</v>
      </c>
      <c r="N25" s="23">
        <v>0.0</v>
      </c>
      <c r="O25" s="23">
        <v>0.0</v>
      </c>
      <c r="P25" s="23">
        <v>0.0</v>
      </c>
      <c r="Q25" s="23">
        <v>45.0</v>
      </c>
      <c r="R25" s="23">
        <v>0.0</v>
      </c>
      <c r="S25" s="23">
        <v>52.5</v>
      </c>
      <c r="T25" s="23">
        <v>0.0</v>
      </c>
      <c r="U25" s="23">
        <v>0.0</v>
      </c>
      <c r="V25" s="23">
        <v>0.0</v>
      </c>
      <c r="W25" s="23">
        <v>0.0</v>
      </c>
      <c r="X25" s="23">
        <v>0.0</v>
      </c>
      <c r="Y25" s="23">
        <v>0.0</v>
      </c>
      <c r="Z25" s="23">
        <v>0.0</v>
      </c>
      <c r="AA25" s="23">
        <v>0.0</v>
      </c>
      <c r="AB25" s="23">
        <v>0.0</v>
      </c>
      <c r="AC25" s="23">
        <v>0.0</v>
      </c>
      <c r="AD25" s="23">
        <v>336.0</v>
      </c>
      <c r="AE25" s="23">
        <v>672.0</v>
      </c>
      <c r="AF25" s="23">
        <v>279.07</v>
      </c>
      <c r="AG25" s="23">
        <v>120.0</v>
      </c>
      <c r="AH25" s="23">
        <v>0.0</v>
      </c>
      <c r="AI25" s="23">
        <v>256.0</v>
      </c>
      <c r="AJ25" s="23">
        <v>0.0</v>
      </c>
      <c r="AK25" s="23">
        <v>0.0</v>
      </c>
      <c r="AL25" s="23">
        <v>0.0</v>
      </c>
      <c r="AM25" s="23">
        <v>0.0</v>
      </c>
      <c r="AN25" s="23">
        <v>20.0</v>
      </c>
      <c r="AO25" s="20">
        <f t="shared" si="1"/>
        <v>1893.07</v>
      </c>
      <c r="AP25" s="21">
        <v>1893.07</v>
      </c>
      <c r="AQ25" s="21">
        <v>1893.07</v>
      </c>
      <c r="AR25" s="22">
        <f t="shared" si="2"/>
        <v>0</v>
      </c>
      <c r="AS25" s="22">
        <f t="shared" si="3"/>
        <v>0</v>
      </c>
    </row>
    <row r="26" ht="15.75" customHeight="1">
      <c r="A26" s="16">
        <v>22.0</v>
      </c>
      <c r="B26" s="17" t="s">
        <v>76</v>
      </c>
      <c r="C26" s="17" t="s">
        <v>51</v>
      </c>
      <c r="D26" s="18" t="s">
        <v>59</v>
      </c>
      <c r="E26" s="18">
        <v>1600.0</v>
      </c>
      <c r="F26" s="19">
        <v>675.0</v>
      </c>
      <c r="G26" s="19">
        <v>0.0</v>
      </c>
      <c r="H26" s="23">
        <v>0.0</v>
      </c>
      <c r="I26" s="23">
        <v>339.17</v>
      </c>
      <c r="J26" s="23">
        <v>0.0</v>
      </c>
      <c r="K26" s="23">
        <v>0.0</v>
      </c>
      <c r="L26" s="23">
        <v>0.0</v>
      </c>
      <c r="M26" s="23">
        <v>0.0</v>
      </c>
      <c r="N26" s="23">
        <v>0.0</v>
      </c>
      <c r="O26" s="23">
        <v>0.0</v>
      </c>
      <c r="P26" s="23">
        <v>0.0</v>
      </c>
      <c r="Q26" s="23">
        <v>295.17</v>
      </c>
      <c r="R26" s="23">
        <v>150.0</v>
      </c>
      <c r="S26" s="23">
        <v>120.0</v>
      </c>
      <c r="T26" s="23">
        <v>0.0</v>
      </c>
      <c r="U26" s="23">
        <v>0.0</v>
      </c>
      <c r="V26" s="23">
        <v>0.0</v>
      </c>
      <c r="W26" s="23">
        <v>0.0</v>
      </c>
      <c r="X26" s="23">
        <v>0.0</v>
      </c>
      <c r="Y26" s="23">
        <v>0.0</v>
      </c>
      <c r="Z26" s="23">
        <v>0.0</v>
      </c>
      <c r="AA26" s="23">
        <v>0.0</v>
      </c>
      <c r="AB26" s="23">
        <v>0.0</v>
      </c>
      <c r="AC26" s="23">
        <v>0.0</v>
      </c>
      <c r="AD26" s="23">
        <v>308.0</v>
      </c>
      <c r="AE26" s="23">
        <v>616.0</v>
      </c>
      <c r="AF26" s="23">
        <v>289.68</v>
      </c>
      <c r="AG26" s="23">
        <v>40.0</v>
      </c>
      <c r="AH26" s="23">
        <v>28.0</v>
      </c>
      <c r="AI26" s="23">
        <v>340.0</v>
      </c>
      <c r="AJ26" s="23">
        <v>50.0</v>
      </c>
      <c r="AK26" s="23">
        <v>0.0</v>
      </c>
      <c r="AL26" s="23">
        <v>50.0</v>
      </c>
      <c r="AM26" s="23">
        <v>0.0</v>
      </c>
      <c r="AN26" s="23">
        <v>20.0</v>
      </c>
      <c r="AO26" s="20">
        <f t="shared" si="1"/>
        <v>3321.02</v>
      </c>
      <c r="AP26" s="21">
        <v>3321.02</v>
      </c>
      <c r="AQ26" s="21">
        <v>3321.02</v>
      </c>
      <c r="AR26" s="22">
        <f t="shared" si="2"/>
        <v>0</v>
      </c>
      <c r="AS26" s="22">
        <f t="shared" si="3"/>
        <v>0</v>
      </c>
    </row>
    <row r="27" ht="15.75" customHeight="1">
      <c r="A27" s="16">
        <v>23.0</v>
      </c>
      <c r="B27" s="17" t="s">
        <v>77</v>
      </c>
      <c r="C27" s="17" t="s">
        <v>51</v>
      </c>
      <c r="D27" s="18" t="s">
        <v>54</v>
      </c>
      <c r="E27" s="18">
        <v>1600.0</v>
      </c>
      <c r="F27" s="19">
        <v>600.0</v>
      </c>
      <c r="G27" s="19">
        <v>0.0</v>
      </c>
      <c r="H27" s="23">
        <v>0.0</v>
      </c>
      <c r="I27" s="23">
        <v>167.51</v>
      </c>
      <c r="J27" s="23">
        <v>0.0</v>
      </c>
      <c r="K27" s="23">
        <v>0.0</v>
      </c>
      <c r="L27" s="23">
        <v>0.0</v>
      </c>
      <c r="M27" s="23">
        <v>0.0</v>
      </c>
      <c r="N27" s="23">
        <v>0.0</v>
      </c>
      <c r="O27" s="23">
        <v>0.0</v>
      </c>
      <c r="P27" s="23">
        <v>0.0</v>
      </c>
      <c r="Q27" s="23">
        <v>36.5</v>
      </c>
      <c r="R27" s="23">
        <v>500.0</v>
      </c>
      <c r="S27" s="23">
        <v>197.5</v>
      </c>
      <c r="T27" s="23">
        <v>0.0</v>
      </c>
      <c r="U27" s="23">
        <v>0.0</v>
      </c>
      <c r="V27" s="23">
        <v>0.0</v>
      </c>
      <c r="W27" s="23">
        <v>0.0</v>
      </c>
      <c r="X27" s="23">
        <v>0.0</v>
      </c>
      <c r="Y27" s="23">
        <v>0.0</v>
      </c>
      <c r="Z27" s="23">
        <v>0.0</v>
      </c>
      <c r="AA27" s="23">
        <v>0.0</v>
      </c>
      <c r="AB27" s="23">
        <v>0.0</v>
      </c>
      <c r="AC27" s="23">
        <v>0.0</v>
      </c>
      <c r="AD27" s="23">
        <v>196.0</v>
      </c>
      <c r="AE27" s="23">
        <v>392.0</v>
      </c>
      <c r="AF27" s="23">
        <v>148.1</v>
      </c>
      <c r="AG27" s="23">
        <v>170.0</v>
      </c>
      <c r="AH27" s="23">
        <v>16.0</v>
      </c>
      <c r="AI27" s="23">
        <v>56.0</v>
      </c>
      <c r="AJ27" s="23">
        <v>0.0</v>
      </c>
      <c r="AK27" s="23">
        <v>0.0</v>
      </c>
      <c r="AL27" s="23">
        <v>100.0</v>
      </c>
      <c r="AM27" s="23">
        <v>0.0</v>
      </c>
      <c r="AN27" s="23">
        <v>20.0</v>
      </c>
      <c r="AO27" s="20">
        <f t="shared" si="1"/>
        <v>2599.61</v>
      </c>
      <c r="AP27" s="21">
        <v>2599.61</v>
      </c>
      <c r="AQ27" s="21">
        <v>2599.61</v>
      </c>
      <c r="AR27" s="22">
        <f t="shared" si="2"/>
        <v>0</v>
      </c>
      <c r="AS27" s="22">
        <f t="shared" si="3"/>
        <v>0</v>
      </c>
    </row>
    <row r="28" ht="15.75" customHeight="1">
      <c r="A28" s="16">
        <v>24.0</v>
      </c>
      <c r="B28" s="17" t="s">
        <v>78</v>
      </c>
      <c r="C28" s="17" t="s">
        <v>51</v>
      </c>
      <c r="D28" s="18" t="s">
        <v>54</v>
      </c>
      <c r="E28" s="18">
        <v>1600.0</v>
      </c>
      <c r="F28" s="19">
        <v>3300.0</v>
      </c>
      <c r="G28" s="19">
        <v>1328.0</v>
      </c>
      <c r="H28" s="23">
        <v>0.0</v>
      </c>
      <c r="I28" s="23">
        <v>220.01</v>
      </c>
      <c r="J28" s="23">
        <v>0.0</v>
      </c>
      <c r="K28" s="23">
        <v>0.0</v>
      </c>
      <c r="L28" s="23">
        <v>0.0</v>
      </c>
      <c r="M28" s="23">
        <v>0.0</v>
      </c>
      <c r="N28" s="23">
        <v>0.0</v>
      </c>
      <c r="O28" s="23">
        <v>0.0</v>
      </c>
      <c r="P28" s="23">
        <v>0.0</v>
      </c>
      <c r="Q28" s="23">
        <v>50.67</v>
      </c>
      <c r="R28" s="23">
        <v>350.0</v>
      </c>
      <c r="S28" s="23">
        <v>307.5</v>
      </c>
      <c r="T28" s="23">
        <v>0.0</v>
      </c>
      <c r="U28" s="23">
        <v>0.0</v>
      </c>
      <c r="V28" s="23">
        <v>0.0</v>
      </c>
      <c r="W28" s="23">
        <v>0.0</v>
      </c>
      <c r="X28" s="23">
        <v>0.0</v>
      </c>
      <c r="Y28" s="23">
        <v>0.0</v>
      </c>
      <c r="Z28" s="23">
        <v>0.0</v>
      </c>
      <c r="AA28" s="23">
        <v>0.0</v>
      </c>
      <c r="AB28" s="23">
        <v>0.0</v>
      </c>
      <c r="AC28" s="23">
        <v>0.0</v>
      </c>
      <c r="AD28" s="23">
        <v>252.0</v>
      </c>
      <c r="AE28" s="23">
        <v>504.0</v>
      </c>
      <c r="AF28" s="23">
        <v>283.18</v>
      </c>
      <c r="AG28" s="23">
        <v>30.0</v>
      </c>
      <c r="AH28" s="23">
        <v>330.0</v>
      </c>
      <c r="AI28" s="23">
        <v>56.0</v>
      </c>
      <c r="AJ28" s="23">
        <v>0.0</v>
      </c>
      <c r="AK28" s="23">
        <v>0.0</v>
      </c>
      <c r="AL28" s="23">
        <v>100.0</v>
      </c>
      <c r="AM28" s="23">
        <v>0.0</v>
      </c>
      <c r="AN28" s="23">
        <v>20.0</v>
      </c>
      <c r="AO28" s="20">
        <f t="shared" si="1"/>
        <v>7131.36</v>
      </c>
      <c r="AP28" s="21">
        <v>7131.36</v>
      </c>
      <c r="AQ28" s="21">
        <v>7131.36</v>
      </c>
      <c r="AR28" s="22">
        <f t="shared" si="2"/>
        <v>0</v>
      </c>
      <c r="AS28" s="22">
        <f t="shared" si="3"/>
        <v>0</v>
      </c>
    </row>
    <row r="29" ht="15.75" customHeight="1">
      <c r="A29" s="16">
        <v>25.0</v>
      </c>
      <c r="B29" s="17" t="s">
        <v>79</v>
      </c>
      <c r="C29" s="17" t="s">
        <v>51</v>
      </c>
      <c r="D29" s="18" t="s">
        <v>69</v>
      </c>
      <c r="E29" s="18">
        <v>1600.0</v>
      </c>
      <c r="F29" s="19">
        <v>0.0</v>
      </c>
      <c r="G29" s="19">
        <v>0.0</v>
      </c>
      <c r="H29" s="23">
        <v>0.0</v>
      </c>
      <c r="I29" s="23">
        <v>0.0</v>
      </c>
      <c r="J29" s="23">
        <v>0.0</v>
      </c>
      <c r="K29" s="23">
        <v>0.0</v>
      </c>
      <c r="L29" s="23">
        <v>0.0</v>
      </c>
      <c r="M29" s="23">
        <v>0.0</v>
      </c>
      <c r="N29" s="23">
        <v>100.0</v>
      </c>
      <c r="O29" s="23">
        <v>0.0</v>
      </c>
      <c r="P29" s="23">
        <v>0.0</v>
      </c>
      <c r="Q29" s="23">
        <v>20.0</v>
      </c>
      <c r="R29" s="23">
        <v>0.0</v>
      </c>
      <c r="S29" s="23">
        <v>222.5</v>
      </c>
      <c r="T29" s="23">
        <v>0.0</v>
      </c>
      <c r="U29" s="23">
        <v>0.0</v>
      </c>
      <c r="V29" s="23">
        <v>0.0</v>
      </c>
      <c r="W29" s="23">
        <v>0.0</v>
      </c>
      <c r="X29" s="23">
        <v>0.0</v>
      </c>
      <c r="Y29" s="23">
        <v>0.0</v>
      </c>
      <c r="Z29" s="23">
        <v>0.0</v>
      </c>
      <c r="AA29" s="23">
        <v>0.0</v>
      </c>
      <c r="AB29" s="23">
        <v>0.0</v>
      </c>
      <c r="AC29" s="23">
        <v>0.0</v>
      </c>
      <c r="AD29" s="23">
        <v>308.0</v>
      </c>
      <c r="AE29" s="23">
        <v>616.0</v>
      </c>
      <c r="AF29" s="23">
        <v>243.24</v>
      </c>
      <c r="AG29" s="23">
        <v>120.0</v>
      </c>
      <c r="AH29" s="23">
        <v>0.0</v>
      </c>
      <c r="AI29" s="23">
        <v>256.0</v>
      </c>
      <c r="AJ29" s="23">
        <v>50.0</v>
      </c>
      <c r="AK29" s="23">
        <v>0.0</v>
      </c>
      <c r="AL29" s="23">
        <v>50.0</v>
      </c>
      <c r="AM29" s="23">
        <v>0.0</v>
      </c>
      <c r="AN29" s="23">
        <v>388.0</v>
      </c>
      <c r="AO29" s="20">
        <f t="shared" si="1"/>
        <v>2373.74</v>
      </c>
      <c r="AP29" s="21">
        <v>2373.74</v>
      </c>
      <c r="AQ29" s="21">
        <v>2373.74</v>
      </c>
      <c r="AR29" s="22">
        <f t="shared" si="2"/>
        <v>0</v>
      </c>
      <c r="AS29" s="22">
        <f t="shared" si="3"/>
        <v>0</v>
      </c>
    </row>
    <row r="30" ht="15.75" customHeight="1">
      <c r="A30" s="16">
        <v>26.0</v>
      </c>
      <c r="B30" s="17" t="s">
        <v>80</v>
      </c>
      <c r="C30" s="17" t="s">
        <v>51</v>
      </c>
      <c r="D30" s="18" t="s">
        <v>52</v>
      </c>
      <c r="E30" s="18">
        <v>1600.0</v>
      </c>
      <c r="F30" s="19">
        <v>75.0</v>
      </c>
      <c r="G30" s="19">
        <v>0.0</v>
      </c>
      <c r="H30" s="23">
        <v>0.0</v>
      </c>
      <c r="I30" s="23">
        <v>220.82</v>
      </c>
      <c r="J30" s="23">
        <v>0.0</v>
      </c>
      <c r="K30" s="23">
        <v>0.0</v>
      </c>
      <c r="L30" s="23">
        <v>0.0</v>
      </c>
      <c r="M30" s="23">
        <v>0.0</v>
      </c>
      <c r="N30" s="23">
        <v>150.0</v>
      </c>
      <c r="O30" s="23">
        <v>46.0</v>
      </c>
      <c r="P30" s="23">
        <v>0.0</v>
      </c>
      <c r="Q30" s="23">
        <v>76.64</v>
      </c>
      <c r="R30" s="23">
        <v>100.0</v>
      </c>
      <c r="S30" s="23">
        <v>135.0</v>
      </c>
      <c r="T30" s="23">
        <v>0.0</v>
      </c>
      <c r="U30" s="23">
        <v>0.0</v>
      </c>
      <c r="V30" s="23">
        <v>0.0</v>
      </c>
      <c r="W30" s="23">
        <v>0.0</v>
      </c>
      <c r="X30" s="23">
        <v>0.0</v>
      </c>
      <c r="Y30" s="23">
        <v>0.0</v>
      </c>
      <c r="Z30" s="23">
        <v>0.0</v>
      </c>
      <c r="AA30" s="23">
        <v>0.0</v>
      </c>
      <c r="AB30" s="23">
        <v>0.0</v>
      </c>
      <c r="AC30" s="23">
        <v>0.0</v>
      </c>
      <c r="AD30" s="23">
        <v>238.0</v>
      </c>
      <c r="AE30" s="23">
        <v>476.0</v>
      </c>
      <c r="AF30" s="23">
        <v>107.0</v>
      </c>
      <c r="AG30" s="23">
        <v>130.0</v>
      </c>
      <c r="AH30" s="23">
        <v>60.0</v>
      </c>
      <c r="AI30" s="23">
        <v>56.0</v>
      </c>
      <c r="AJ30" s="23">
        <v>0.0</v>
      </c>
      <c r="AK30" s="23">
        <v>0.0</v>
      </c>
      <c r="AL30" s="23">
        <v>100.0</v>
      </c>
      <c r="AM30" s="23">
        <v>0.0</v>
      </c>
      <c r="AN30" s="23">
        <v>70.0</v>
      </c>
      <c r="AO30" s="20">
        <f t="shared" si="1"/>
        <v>2040.46</v>
      </c>
      <c r="AP30" s="21">
        <v>2040.46</v>
      </c>
      <c r="AQ30" s="21">
        <v>2040.46</v>
      </c>
      <c r="AR30" s="22">
        <f t="shared" si="2"/>
        <v>0</v>
      </c>
      <c r="AS30" s="22">
        <f t="shared" si="3"/>
        <v>0</v>
      </c>
    </row>
    <row r="31" ht="15.75" customHeight="1">
      <c r="A31" s="16">
        <v>27.0</v>
      </c>
      <c r="B31" s="17" t="s">
        <v>81</v>
      </c>
      <c r="C31" s="17" t="s">
        <v>51</v>
      </c>
      <c r="D31" s="18" t="s">
        <v>52</v>
      </c>
      <c r="E31" s="18">
        <v>1600.0</v>
      </c>
      <c r="F31" s="19">
        <v>0.0</v>
      </c>
      <c r="G31" s="19">
        <v>0.0</v>
      </c>
      <c r="H31" s="23">
        <v>0.0</v>
      </c>
      <c r="I31" s="23">
        <v>809.0</v>
      </c>
      <c r="J31" s="23">
        <v>0.0</v>
      </c>
      <c r="K31" s="23">
        <v>0.0</v>
      </c>
      <c r="L31" s="23">
        <v>0.0</v>
      </c>
      <c r="M31" s="23">
        <v>0.0</v>
      </c>
      <c r="N31" s="23">
        <v>0.0</v>
      </c>
      <c r="O31" s="23">
        <v>0.0</v>
      </c>
      <c r="P31" s="23">
        <v>0.0</v>
      </c>
      <c r="Q31" s="23">
        <v>392.0</v>
      </c>
      <c r="R31" s="23">
        <v>0.0</v>
      </c>
      <c r="S31" s="23">
        <v>0.0</v>
      </c>
      <c r="T31" s="23">
        <v>0.0</v>
      </c>
      <c r="U31" s="23">
        <v>0.0</v>
      </c>
      <c r="V31" s="23">
        <v>0.0</v>
      </c>
      <c r="W31" s="23">
        <v>0.0</v>
      </c>
      <c r="X31" s="23">
        <v>0.0</v>
      </c>
      <c r="Y31" s="23">
        <v>0.0</v>
      </c>
      <c r="Z31" s="23">
        <v>0.0</v>
      </c>
      <c r="AA31" s="23">
        <v>0.0</v>
      </c>
      <c r="AB31" s="23">
        <v>0.0</v>
      </c>
      <c r="AC31" s="23">
        <v>0.0</v>
      </c>
      <c r="AD31" s="23">
        <v>238.0</v>
      </c>
      <c r="AE31" s="23">
        <v>476.0</v>
      </c>
      <c r="AF31" s="23">
        <v>163.92</v>
      </c>
      <c r="AG31" s="23">
        <v>40.0</v>
      </c>
      <c r="AH31" s="23">
        <v>0.0</v>
      </c>
      <c r="AI31" s="23">
        <v>56.0</v>
      </c>
      <c r="AJ31" s="23">
        <v>0.0</v>
      </c>
      <c r="AK31" s="23">
        <v>0.0</v>
      </c>
      <c r="AL31" s="23">
        <v>50.0</v>
      </c>
      <c r="AM31" s="23">
        <v>0.0</v>
      </c>
      <c r="AN31" s="23">
        <v>20.0</v>
      </c>
      <c r="AO31" s="20">
        <f t="shared" si="1"/>
        <v>2244.92</v>
      </c>
      <c r="AP31" s="21">
        <v>2244.92</v>
      </c>
      <c r="AQ31" s="21">
        <v>2244.92</v>
      </c>
      <c r="AR31" s="22">
        <f t="shared" si="2"/>
        <v>0</v>
      </c>
      <c r="AS31" s="22">
        <f t="shared" si="3"/>
        <v>0</v>
      </c>
    </row>
    <row r="32" ht="15.75" customHeight="1">
      <c r="A32" s="16">
        <v>28.0</v>
      </c>
      <c r="B32" s="17" t="s">
        <v>82</v>
      </c>
      <c r="C32" s="17" t="s">
        <v>51</v>
      </c>
      <c r="D32" s="18" t="s">
        <v>59</v>
      </c>
      <c r="E32" s="18">
        <v>1600.0</v>
      </c>
      <c r="F32" s="19">
        <v>0.0</v>
      </c>
      <c r="G32" s="19">
        <v>0.0</v>
      </c>
      <c r="H32" s="23">
        <v>0.0</v>
      </c>
      <c r="I32" s="23">
        <v>50.0</v>
      </c>
      <c r="J32" s="23">
        <v>0.0</v>
      </c>
      <c r="K32" s="23">
        <v>0.0</v>
      </c>
      <c r="L32" s="23">
        <v>0.0</v>
      </c>
      <c r="M32" s="23">
        <v>0.0</v>
      </c>
      <c r="N32" s="23">
        <v>75.0</v>
      </c>
      <c r="O32" s="23">
        <v>0.0</v>
      </c>
      <c r="P32" s="23">
        <v>0.0</v>
      </c>
      <c r="Q32" s="23">
        <v>40.0</v>
      </c>
      <c r="R32" s="23">
        <v>0.0</v>
      </c>
      <c r="S32" s="23">
        <v>95.0</v>
      </c>
      <c r="T32" s="23">
        <v>0.0</v>
      </c>
      <c r="U32" s="23">
        <v>0.0</v>
      </c>
      <c r="V32" s="23">
        <v>0.0</v>
      </c>
      <c r="W32" s="23">
        <v>0.0</v>
      </c>
      <c r="X32" s="23">
        <v>0.0</v>
      </c>
      <c r="Y32" s="23">
        <v>0.0</v>
      </c>
      <c r="Z32" s="23">
        <v>0.0</v>
      </c>
      <c r="AA32" s="23">
        <v>0.0</v>
      </c>
      <c r="AB32" s="23">
        <v>0.0</v>
      </c>
      <c r="AC32" s="23">
        <v>0.0</v>
      </c>
      <c r="AD32" s="23">
        <v>341.32</v>
      </c>
      <c r="AE32" s="23">
        <v>682.64</v>
      </c>
      <c r="AF32" s="23">
        <v>235.91</v>
      </c>
      <c r="AG32" s="23">
        <v>210.0</v>
      </c>
      <c r="AH32" s="23">
        <v>16.0</v>
      </c>
      <c r="AI32" s="23">
        <v>256.0</v>
      </c>
      <c r="AJ32" s="23">
        <v>0.0</v>
      </c>
      <c r="AK32" s="23">
        <v>0.0</v>
      </c>
      <c r="AL32" s="23">
        <v>0.0</v>
      </c>
      <c r="AM32" s="23">
        <v>0.0</v>
      </c>
      <c r="AN32" s="23">
        <v>180.0</v>
      </c>
      <c r="AO32" s="20">
        <f t="shared" si="1"/>
        <v>2181.87</v>
      </c>
      <c r="AP32" s="21">
        <v>2181.87</v>
      </c>
      <c r="AQ32" s="21">
        <v>2181.87</v>
      </c>
      <c r="AR32" s="22">
        <f t="shared" si="2"/>
        <v>0</v>
      </c>
      <c r="AS32" s="22">
        <f t="shared" si="3"/>
        <v>0</v>
      </c>
    </row>
    <row r="33" ht="15.75" customHeight="1">
      <c r="A33" s="16">
        <v>29.0</v>
      </c>
      <c r="B33" s="17" t="s">
        <v>83</v>
      </c>
      <c r="C33" s="17" t="s">
        <v>51</v>
      </c>
      <c r="D33" s="18" t="s">
        <v>52</v>
      </c>
      <c r="E33" s="18">
        <v>1600.0</v>
      </c>
      <c r="F33" s="19">
        <v>283.34</v>
      </c>
      <c r="G33" s="19">
        <v>0.0</v>
      </c>
      <c r="H33" s="23">
        <v>0.0</v>
      </c>
      <c r="I33" s="23">
        <v>637.5</v>
      </c>
      <c r="J33" s="23">
        <v>0.0</v>
      </c>
      <c r="K33" s="23">
        <v>0.0</v>
      </c>
      <c r="L33" s="23">
        <v>0.0</v>
      </c>
      <c r="M33" s="23">
        <v>0.0</v>
      </c>
      <c r="N33" s="23">
        <v>0.0</v>
      </c>
      <c r="O33" s="23">
        <v>0.0</v>
      </c>
      <c r="P33" s="23">
        <v>0.0</v>
      </c>
      <c r="Q33" s="23">
        <v>420.33</v>
      </c>
      <c r="R33" s="23">
        <v>350.0</v>
      </c>
      <c r="S33" s="23">
        <v>242.5</v>
      </c>
      <c r="T33" s="23">
        <v>0.0</v>
      </c>
      <c r="U33" s="23">
        <v>0.0</v>
      </c>
      <c r="V33" s="23">
        <v>0.0</v>
      </c>
      <c r="W33" s="23">
        <v>0.0</v>
      </c>
      <c r="X33" s="23">
        <v>0.0</v>
      </c>
      <c r="Y33" s="23">
        <v>200.0</v>
      </c>
      <c r="Z33" s="23">
        <v>0.0</v>
      </c>
      <c r="AA33" s="23">
        <v>0.0</v>
      </c>
      <c r="AB33" s="23">
        <v>0.0</v>
      </c>
      <c r="AC33" s="23">
        <v>0.0</v>
      </c>
      <c r="AD33" s="23">
        <v>283.64</v>
      </c>
      <c r="AE33" s="23">
        <v>567.28</v>
      </c>
      <c r="AF33" s="23">
        <v>120.05</v>
      </c>
      <c r="AG33" s="23">
        <v>220.0</v>
      </c>
      <c r="AH33" s="23">
        <v>164.0</v>
      </c>
      <c r="AI33" s="23">
        <v>340.0</v>
      </c>
      <c r="AJ33" s="23">
        <v>10.0</v>
      </c>
      <c r="AK33" s="23">
        <v>0.0</v>
      </c>
      <c r="AL33" s="23">
        <v>0.0</v>
      </c>
      <c r="AM33" s="23">
        <v>0.0</v>
      </c>
      <c r="AN33" s="23">
        <v>130.0</v>
      </c>
      <c r="AO33" s="20">
        <f t="shared" si="1"/>
        <v>3968.64</v>
      </c>
      <c r="AP33" s="21">
        <v>3968.64</v>
      </c>
      <c r="AQ33" s="21">
        <v>3968.64</v>
      </c>
      <c r="AR33" s="22">
        <f t="shared" si="2"/>
        <v>0</v>
      </c>
      <c r="AS33" s="22">
        <f t="shared" si="3"/>
        <v>0</v>
      </c>
    </row>
    <row r="34" ht="15.75" customHeight="1">
      <c r="A34" s="16">
        <v>30.0</v>
      </c>
      <c r="B34" s="17" t="s">
        <v>84</v>
      </c>
      <c r="C34" s="17" t="s">
        <v>51</v>
      </c>
      <c r="D34" s="18" t="s">
        <v>59</v>
      </c>
      <c r="E34" s="18">
        <v>1600.0</v>
      </c>
      <c r="F34" s="19">
        <v>400.0</v>
      </c>
      <c r="G34" s="19">
        <v>0.0</v>
      </c>
      <c r="H34" s="23">
        <v>133.33</v>
      </c>
      <c r="I34" s="23">
        <v>2815.0</v>
      </c>
      <c r="J34" s="23">
        <v>0.0</v>
      </c>
      <c r="K34" s="23">
        <v>0.0</v>
      </c>
      <c r="L34" s="23">
        <v>0.0</v>
      </c>
      <c r="M34" s="23">
        <v>0.0</v>
      </c>
      <c r="N34" s="23">
        <v>0.0</v>
      </c>
      <c r="O34" s="23">
        <v>0.0</v>
      </c>
      <c r="P34" s="23">
        <v>0.0</v>
      </c>
      <c r="Q34" s="23">
        <v>1902.5</v>
      </c>
      <c r="R34" s="23">
        <v>1600.0</v>
      </c>
      <c r="S34" s="23">
        <v>0.0</v>
      </c>
      <c r="T34" s="23">
        <v>0.0</v>
      </c>
      <c r="U34" s="23">
        <v>0.0</v>
      </c>
      <c r="V34" s="23">
        <v>0.0</v>
      </c>
      <c r="W34" s="23">
        <v>0.0</v>
      </c>
      <c r="X34" s="23">
        <v>0.0</v>
      </c>
      <c r="Y34" s="23">
        <v>0.0</v>
      </c>
      <c r="Z34" s="23">
        <v>0.0</v>
      </c>
      <c r="AA34" s="23">
        <v>0.0</v>
      </c>
      <c r="AB34" s="23">
        <v>0.0</v>
      </c>
      <c r="AC34" s="23">
        <v>0.0</v>
      </c>
      <c r="AD34" s="23">
        <v>280.0</v>
      </c>
      <c r="AE34" s="23">
        <v>560.0</v>
      </c>
      <c r="AF34" s="23">
        <v>162.58</v>
      </c>
      <c r="AG34" s="23">
        <v>130.0</v>
      </c>
      <c r="AH34" s="23">
        <v>0.0</v>
      </c>
      <c r="AI34" s="23">
        <v>256.0</v>
      </c>
      <c r="AJ34" s="23">
        <v>0.0</v>
      </c>
      <c r="AK34" s="23">
        <v>30.0</v>
      </c>
      <c r="AL34" s="23">
        <v>0.0</v>
      </c>
      <c r="AM34" s="23">
        <v>0.0</v>
      </c>
      <c r="AN34" s="23">
        <v>0.0</v>
      </c>
      <c r="AO34" s="20">
        <f t="shared" si="1"/>
        <v>8269.41</v>
      </c>
      <c r="AP34" s="21">
        <v>8269.41</v>
      </c>
      <c r="AQ34" s="21">
        <v>8269.41</v>
      </c>
      <c r="AR34" s="22">
        <f t="shared" si="2"/>
        <v>0</v>
      </c>
      <c r="AS34" s="22">
        <f t="shared" si="3"/>
        <v>0</v>
      </c>
    </row>
    <row r="35" ht="15.75" customHeight="1">
      <c r="A35" s="16">
        <v>31.0</v>
      </c>
      <c r="B35" s="24" t="s">
        <v>85</v>
      </c>
      <c r="C35" s="24" t="s">
        <v>86</v>
      </c>
      <c r="D35" s="25" t="s">
        <v>54</v>
      </c>
      <c r="E35" s="25">
        <v>1600.0</v>
      </c>
      <c r="F35" s="26"/>
      <c r="G35" s="26"/>
      <c r="H35" s="26"/>
      <c r="I35" s="26"/>
      <c r="J35" s="26"/>
      <c r="K35" s="26"/>
      <c r="L35" s="26"/>
      <c r="M35" s="26"/>
      <c r="N35" s="26">
        <v>100.0</v>
      </c>
      <c r="O35" s="26"/>
      <c r="P35" s="26"/>
      <c r="Q35" s="26">
        <v>46.67</v>
      </c>
      <c r="R35" s="26"/>
      <c r="S35" s="26"/>
      <c r="T35" s="26"/>
      <c r="U35" s="26"/>
      <c r="V35" s="26"/>
      <c r="W35" s="26"/>
      <c r="X35" s="26"/>
      <c r="Y35" s="26"/>
      <c r="Z35" s="26"/>
      <c r="AA35" s="26"/>
      <c r="AB35" s="26"/>
      <c r="AC35" s="26"/>
      <c r="AD35" s="26">
        <v>252.0</v>
      </c>
      <c r="AE35" s="26">
        <v>504.0</v>
      </c>
      <c r="AF35" s="26">
        <v>339.13</v>
      </c>
      <c r="AG35" s="26">
        <v>330.0</v>
      </c>
      <c r="AH35" s="26"/>
      <c r="AI35" s="26">
        <v>56.0</v>
      </c>
      <c r="AJ35" s="26"/>
      <c r="AK35" s="26"/>
      <c r="AL35" s="26"/>
      <c r="AM35" s="26"/>
      <c r="AN35" s="26">
        <v>20.0</v>
      </c>
      <c r="AO35" s="20">
        <f t="shared" si="1"/>
        <v>1647.8</v>
      </c>
      <c r="AP35" s="21">
        <v>1647.8</v>
      </c>
      <c r="AQ35" s="21">
        <v>1647.8</v>
      </c>
      <c r="AR35" s="22">
        <f t="shared" si="2"/>
        <v>0</v>
      </c>
      <c r="AS35" s="22">
        <f t="shared" si="3"/>
        <v>0</v>
      </c>
    </row>
    <row r="36" ht="15.75" customHeight="1">
      <c r="A36" s="16">
        <v>32.0</v>
      </c>
      <c r="B36" s="27" t="s">
        <v>87</v>
      </c>
      <c r="C36" s="24" t="s">
        <v>86</v>
      </c>
      <c r="D36" s="25" t="s">
        <v>59</v>
      </c>
      <c r="E36" s="25">
        <v>1600.0</v>
      </c>
      <c r="F36" s="26">
        <v>175.0</v>
      </c>
      <c r="G36" s="26"/>
      <c r="H36" s="26"/>
      <c r="I36" s="26">
        <v>712.5</v>
      </c>
      <c r="J36" s="26"/>
      <c r="K36" s="26"/>
      <c r="L36" s="26"/>
      <c r="M36" s="26"/>
      <c r="N36" s="26">
        <v>70.0</v>
      </c>
      <c r="O36" s="26"/>
      <c r="P36" s="26"/>
      <c r="Q36" s="26">
        <v>97.5</v>
      </c>
      <c r="R36" s="26">
        <v>250.0</v>
      </c>
      <c r="S36" s="26">
        <v>272.5</v>
      </c>
      <c r="T36" s="26"/>
      <c r="U36" s="26"/>
      <c r="V36" s="26"/>
      <c r="W36" s="26"/>
      <c r="X36" s="26"/>
      <c r="Y36" s="26">
        <v>100.0</v>
      </c>
      <c r="Z36" s="26"/>
      <c r="AA36" s="26"/>
      <c r="AB36" s="26"/>
      <c r="AC36" s="26"/>
      <c r="AD36" s="26">
        <v>322.0</v>
      </c>
      <c r="AE36" s="26">
        <v>644.0</v>
      </c>
      <c r="AF36" s="26">
        <v>248.38</v>
      </c>
      <c r="AG36" s="26">
        <v>100.0</v>
      </c>
      <c r="AH36" s="26"/>
      <c r="AI36" s="26">
        <v>256.0</v>
      </c>
      <c r="AJ36" s="26">
        <v>40.0</v>
      </c>
      <c r="AK36" s="26"/>
      <c r="AL36" s="26">
        <v>100.0</v>
      </c>
      <c r="AM36" s="26"/>
      <c r="AN36" s="26">
        <v>500.0</v>
      </c>
      <c r="AO36" s="20">
        <f t="shared" si="1"/>
        <v>3887.88</v>
      </c>
      <c r="AP36" s="21">
        <v>3887.88</v>
      </c>
      <c r="AQ36" s="21">
        <v>3887.88</v>
      </c>
      <c r="AR36" s="22">
        <f t="shared" si="2"/>
        <v>0</v>
      </c>
      <c r="AS36" s="22">
        <f t="shared" si="3"/>
        <v>0</v>
      </c>
    </row>
    <row r="37" ht="15.75" customHeight="1">
      <c r="A37" s="16">
        <v>33.0</v>
      </c>
      <c r="B37" s="27" t="s">
        <v>88</v>
      </c>
      <c r="C37" s="24" t="s">
        <v>86</v>
      </c>
      <c r="D37" s="25" t="s">
        <v>59</v>
      </c>
      <c r="E37" s="25">
        <v>1600.0</v>
      </c>
      <c r="F37" s="26"/>
      <c r="G37" s="26"/>
      <c r="H37" s="28"/>
      <c r="I37" s="28">
        <v>159.28</v>
      </c>
      <c r="J37" s="28"/>
      <c r="K37" s="28"/>
      <c r="L37" s="28"/>
      <c r="M37" s="28"/>
      <c r="N37" s="28"/>
      <c r="O37" s="28">
        <v>82.0</v>
      </c>
      <c r="P37" s="28"/>
      <c r="Q37" s="28">
        <v>26.86</v>
      </c>
      <c r="R37" s="28">
        <v>150.0</v>
      </c>
      <c r="S37" s="28">
        <v>192.5</v>
      </c>
      <c r="T37" s="28"/>
      <c r="U37" s="28"/>
      <c r="V37" s="28"/>
      <c r="W37" s="28"/>
      <c r="X37" s="28"/>
      <c r="Y37" s="28">
        <v>100.0</v>
      </c>
      <c r="Z37" s="28"/>
      <c r="AA37" s="28"/>
      <c r="AB37" s="28"/>
      <c r="AC37" s="28"/>
      <c r="AD37" s="28">
        <v>350.0</v>
      </c>
      <c r="AE37" s="28">
        <v>700.0</v>
      </c>
      <c r="AF37" s="28">
        <v>135.99</v>
      </c>
      <c r="AG37" s="28">
        <v>60.0</v>
      </c>
      <c r="AH37" s="28">
        <v>90.0</v>
      </c>
      <c r="AI37" s="28">
        <v>140.0</v>
      </c>
      <c r="AJ37" s="28">
        <v>142.0</v>
      </c>
      <c r="AK37" s="28"/>
      <c r="AL37" s="28"/>
      <c r="AM37" s="28"/>
      <c r="AN37" s="28">
        <v>188.0</v>
      </c>
      <c r="AO37" s="20">
        <f t="shared" si="1"/>
        <v>2516.63</v>
      </c>
      <c r="AP37" s="21">
        <v>2516.63</v>
      </c>
      <c r="AQ37" s="21">
        <v>2516.63</v>
      </c>
      <c r="AR37" s="22">
        <f t="shared" si="2"/>
        <v>0</v>
      </c>
      <c r="AS37" s="22">
        <f t="shared" si="3"/>
        <v>0</v>
      </c>
    </row>
    <row r="38" ht="15.75" customHeight="1">
      <c r="A38" s="16">
        <v>34.0</v>
      </c>
      <c r="B38" s="27" t="s">
        <v>89</v>
      </c>
      <c r="C38" s="24" t="s">
        <v>86</v>
      </c>
      <c r="D38" s="25" t="s">
        <v>52</v>
      </c>
      <c r="E38" s="25">
        <v>1600.0</v>
      </c>
      <c r="F38" s="26"/>
      <c r="G38" s="26">
        <v>1328.0</v>
      </c>
      <c r="H38" s="28"/>
      <c r="I38" s="28">
        <v>36.66</v>
      </c>
      <c r="J38" s="28"/>
      <c r="K38" s="28"/>
      <c r="L38" s="28"/>
      <c r="M38" s="28"/>
      <c r="N38" s="28"/>
      <c r="O38" s="28"/>
      <c r="P38" s="28"/>
      <c r="Q38" s="28">
        <v>50.0</v>
      </c>
      <c r="R38" s="28">
        <v>360.0</v>
      </c>
      <c r="S38" s="28"/>
      <c r="T38" s="28"/>
      <c r="U38" s="28"/>
      <c r="V38" s="28"/>
      <c r="W38" s="28"/>
      <c r="X38" s="28"/>
      <c r="Y38" s="28"/>
      <c r="Z38" s="28"/>
      <c r="AA38" s="28"/>
      <c r="AB38" s="28"/>
      <c r="AC38" s="28"/>
      <c r="AD38" s="28">
        <v>238.0</v>
      </c>
      <c r="AE38" s="28">
        <v>476.0</v>
      </c>
      <c r="AF38" s="28">
        <v>143.42</v>
      </c>
      <c r="AG38" s="28">
        <v>50.0</v>
      </c>
      <c r="AH38" s="28">
        <v>84.0</v>
      </c>
      <c r="AI38" s="28">
        <v>56.0</v>
      </c>
      <c r="AJ38" s="28">
        <v>33.33</v>
      </c>
      <c r="AK38" s="28"/>
      <c r="AL38" s="28"/>
      <c r="AM38" s="28"/>
      <c r="AN38" s="28">
        <v>28.0</v>
      </c>
      <c r="AO38" s="20">
        <f t="shared" si="1"/>
        <v>2883.41</v>
      </c>
      <c r="AP38" s="21">
        <v>2883.41</v>
      </c>
      <c r="AQ38" s="21">
        <v>2883.41</v>
      </c>
      <c r="AR38" s="22">
        <f t="shared" si="2"/>
        <v>0</v>
      </c>
      <c r="AS38" s="22">
        <f t="shared" si="3"/>
        <v>0</v>
      </c>
    </row>
    <row r="39" ht="15.75" customHeight="1">
      <c r="A39" s="16">
        <v>35.0</v>
      </c>
      <c r="B39" s="29" t="s">
        <v>90</v>
      </c>
      <c r="C39" s="30" t="s">
        <v>86</v>
      </c>
      <c r="D39" s="25" t="s">
        <v>52</v>
      </c>
      <c r="E39" s="25">
        <v>1600.0</v>
      </c>
      <c r="F39" s="26">
        <v>1600.0</v>
      </c>
      <c r="G39" s="26"/>
      <c r="H39" s="28"/>
      <c r="I39" s="28">
        <v>201.67</v>
      </c>
      <c r="J39" s="28"/>
      <c r="K39" s="28"/>
      <c r="L39" s="28"/>
      <c r="M39" s="28"/>
      <c r="N39" s="28"/>
      <c r="O39" s="28"/>
      <c r="P39" s="28"/>
      <c r="Q39" s="28">
        <v>235.0</v>
      </c>
      <c r="R39" s="28">
        <v>490.0</v>
      </c>
      <c r="S39" s="28">
        <v>277.5</v>
      </c>
      <c r="T39" s="28"/>
      <c r="U39" s="28"/>
      <c r="V39" s="28"/>
      <c r="W39" s="28"/>
      <c r="X39" s="28"/>
      <c r="Y39" s="28"/>
      <c r="Z39" s="28"/>
      <c r="AA39" s="28"/>
      <c r="AB39" s="28"/>
      <c r="AC39" s="28"/>
      <c r="AD39" s="28">
        <v>280.0</v>
      </c>
      <c r="AE39" s="28">
        <v>560.0</v>
      </c>
      <c r="AF39" s="28">
        <v>191.03</v>
      </c>
      <c r="AG39" s="28">
        <v>180.0</v>
      </c>
      <c r="AH39" s="28">
        <v>36.0</v>
      </c>
      <c r="AI39" s="28">
        <v>256.0</v>
      </c>
      <c r="AJ39" s="28">
        <v>150.0</v>
      </c>
      <c r="AK39" s="28"/>
      <c r="AL39" s="28">
        <v>100.0</v>
      </c>
      <c r="AM39" s="28"/>
      <c r="AN39" s="28">
        <v>144.0</v>
      </c>
      <c r="AO39" s="20">
        <f t="shared" si="1"/>
        <v>4701.2</v>
      </c>
      <c r="AP39" s="3">
        <v>4701.2</v>
      </c>
      <c r="AQ39" s="21">
        <v>4701.2</v>
      </c>
      <c r="AR39" s="22">
        <f t="shared" si="2"/>
        <v>0</v>
      </c>
      <c r="AS39" s="22">
        <f t="shared" si="3"/>
        <v>0</v>
      </c>
    </row>
    <row r="40" ht="15.75" customHeight="1">
      <c r="A40" s="16">
        <v>36.0</v>
      </c>
      <c r="B40" s="27" t="s">
        <v>91</v>
      </c>
      <c r="C40" s="24" t="s">
        <v>86</v>
      </c>
      <c r="D40" s="25" t="s">
        <v>54</v>
      </c>
      <c r="E40" s="25">
        <v>1600.0</v>
      </c>
      <c r="F40" s="26"/>
      <c r="G40" s="26"/>
      <c r="H40" s="28"/>
      <c r="I40" s="28">
        <v>50.0</v>
      </c>
      <c r="J40" s="28"/>
      <c r="K40" s="28"/>
      <c r="L40" s="28"/>
      <c r="M40" s="28"/>
      <c r="N40" s="28">
        <v>300.0</v>
      </c>
      <c r="O40" s="28">
        <v>20.0</v>
      </c>
      <c r="P40" s="28"/>
      <c r="Q40" s="28">
        <v>67.22</v>
      </c>
      <c r="R40" s="28">
        <v>525.0</v>
      </c>
      <c r="S40" s="28">
        <v>90.0</v>
      </c>
      <c r="T40" s="28"/>
      <c r="U40" s="28"/>
      <c r="V40" s="28"/>
      <c r="W40" s="28"/>
      <c r="X40" s="28"/>
      <c r="Y40" s="28"/>
      <c r="Z40" s="28"/>
      <c r="AA40" s="28"/>
      <c r="AB40" s="28"/>
      <c r="AC40" s="28"/>
      <c r="AD40" s="28">
        <v>238.0</v>
      </c>
      <c r="AE40" s="28">
        <v>476.0</v>
      </c>
      <c r="AF40" s="28">
        <v>242.43</v>
      </c>
      <c r="AG40" s="28">
        <v>90.0</v>
      </c>
      <c r="AH40" s="28">
        <v>64.0</v>
      </c>
      <c r="AI40" s="28">
        <v>56.0</v>
      </c>
      <c r="AJ40" s="28"/>
      <c r="AK40" s="28"/>
      <c r="AL40" s="28"/>
      <c r="AM40" s="28"/>
      <c r="AN40" s="28">
        <v>28.0</v>
      </c>
      <c r="AO40" s="20">
        <f t="shared" si="1"/>
        <v>2246.65</v>
      </c>
      <c r="AP40" s="21">
        <v>2246.65</v>
      </c>
      <c r="AQ40" s="21">
        <v>2246.65</v>
      </c>
      <c r="AR40" s="22">
        <f t="shared" si="2"/>
        <v>0</v>
      </c>
      <c r="AS40" s="22">
        <f t="shared" si="3"/>
        <v>0</v>
      </c>
    </row>
    <row r="41" ht="15.75" customHeight="1">
      <c r="A41" s="16">
        <v>37.0</v>
      </c>
      <c r="B41" s="27" t="s">
        <v>92</v>
      </c>
      <c r="C41" s="24" t="s">
        <v>86</v>
      </c>
      <c r="D41" s="25" t="s">
        <v>54</v>
      </c>
      <c r="E41" s="25">
        <v>1600.0</v>
      </c>
      <c r="F41" s="26">
        <v>783.34</v>
      </c>
      <c r="G41" s="26"/>
      <c r="H41" s="28"/>
      <c r="I41" s="28">
        <v>1103.96</v>
      </c>
      <c r="J41" s="28"/>
      <c r="K41" s="28"/>
      <c r="L41" s="28"/>
      <c r="M41" s="28"/>
      <c r="N41" s="28">
        <v>12.5</v>
      </c>
      <c r="O41" s="28"/>
      <c r="P41" s="28"/>
      <c r="Q41" s="28">
        <v>288.84</v>
      </c>
      <c r="R41" s="28">
        <v>2450.0</v>
      </c>
      <c r="S41" s="28">
        <v>116.5</v>
      </c>
      <c r="T41" s="28"/>
      <c r="U41" s="28"/>
      <c r="V41" s="28"/>
      <c r="W41" s="28"/>
      <c r="X41" s="28">
        <v>300.0</v>
      </c>
      <c r="Y41" s="28">
        <v>150.0</v>
      </c>
      <c r="Z41" s="28"/>
      <c r="AA41" s="28"/>
      <c r="AB41" s="28">
        <v>100.0</v>
      </c>
      <c r="AC41" s="28"/>
      <c r="AD41" s="28">
        <v>224.0</v>
      </c>
      <c r="AE41" s="28">
        <v>448.0</v>
      </c>
      <c r="AF41" s="28">
        <v>269.04</v>
      </c>
      <c r="AG41" s="28">
        <v>270.0</v>
      </c>
      <c r="AH41" s="28">
        <v>84.0</v>
      </c>
      <c r="AI41" s="28">
        <v>56.0</v>
      </c>
      <c r="AJ41" s="28">
        <v>0.0</v>
      </c>
      <c r="AK41" s="28">
        <v>0.0</v>
      </c>
      <c r="AL41" s="28">
        <v>0.0</v>
      </c>
      <c r="AM41" s="28">
        <v>0.0</v>
      </c>
      <c r="AN41" s="28">
        <v>20.0</v>
      </c>
      <c r="AO41" s="20">
        <f t="shared" si="1"/>
        <v>6676.18</v>
      </c>
      <c r="AP41" s="21">
        <v>6676.18</v>
      </c>
      <c r="AQ41" s="21">
        <v>6676.18</v>
      </c>
      <c r="AR41" s="22">
        <f t="shared" si="2"/>
        <v>0</v>
      </c>
      <c r="AS41" s="22">
        <f t="shared" si="3"/>
        <v>0</v>
      </c>
    </row>
    <row r="42" ht="15.75" customHeight="1">
      <c r="A42" s="16">
        <v>38.0</v>
      </c>
      <c r="B42" s="27" t="s">
        <v>93</v>
      </c>
      <c r="C42" s="30" t="s">
        <v>86</v>
      </c>
      <c r="D42" s="25" t="s">
        <v>52</v>
      </c>
      <c r="E42" s="25">
        <v>1600.0</v>
      </c>
      <c r="F42" s="26"/>
      <c r="G42" s="26"/>
      <c r="H42" s="28"/>
      <c r="I42" s="28">
        <v>100.0</v>
      </c>
      <c r="J42" s="28"/>
      <c r="K42" s="28"/>
      <c r="L42" s="28"/>
      <c r="M42" s="28"/>
      <c r="N42" s="28">
        <v>75.0</v>
      </c>
      <c r="O42" s="28"/>
      <c r="P42" s="28"/>
      <c r="Q42" s="28">
        <v>548.33</v>
      </c>
      <c r="R42" s="28"/>
      <c r="S42" s="28"/>
      <c r="T42" s="28"/>
      <c r="U42" s="28"/>
      <c r="V42" s="28"/>
      <c r="W42" s="28"/>
      <c r="X42" s="28"/>
      <c r="Y42" s="28"/>
      <c r="Z42" s="28"/>
      <c r="AA42" s="28"/>
      <c r="AB42" s="28"/>
      <c r="AC42" s="28"/>
      <c r="AD42" s="28">
        <v>336.0</v>
      </c>
      <c r="AE42" s="28">
        <v>672.0</v>
      </c>
      <c r="AF42" s="28">
        <v>118.33</v>
      </c>
      <c r="AG42" s="28">
        <v>350.0</v>
      </c>
      <c r="AH42" s="28">
        <v>8.0</v>
      </c>
      <c r="AI42" s="28">
        <v>256.0</v>
      </c>
      <c r="AJ42" s="28">
        <v>10.0</v>
      </c>
      <c r="AK42" s="28"/>
      <c r="AL42" s="28"/>
      <c r="AM42" s="28"/>
      <c r="AN42" s="28">
        <v>20.0</v>
      </c>
      <c r="AO42" s="20">
        <f t="shared" si="1"/>
        <v>2493.66</v>
      </c>
      <c r="AP42" s="21">
        <v>2493.66</v>
      </c>
      <c r="AQ42" s="21">
        <v>2493.66</v>
      </c>
      <c r="AR42" s="22">
        <f t="shared" si="2"/>
        <v>0</v>
      </c>
      <c r="AS42" s="22">
        <f t="shared" si="3"/>
        <v>0</v>
      </c>
    </row>
    <row r="43" ht="15.75" customHeight="1">
      <c r="A43" s="16">
        <v>39.0</v>
      </c>
      <c r="B43" s="27" t="s">
        <v>94</v>
      </c>
      <c r="C43" s="30" t="s">
        <v>86</v>
      </c>
      <c r="D43" s="25" t="s">
        <v>52</v>
      </c>
      <c r="E43" s="25">
        <v>1600.0</v>
      </c>
      <c r="F43" s="26"/>
      <c r="G43" s="26"/>
      <c r="H43" s="28"/>
      <c r="I43" s="28">
        <v>316.6</v>
      </c>
      <c r="J43" s="28"/>
      <c r="K43" s="28"/>
      <c r="L43" s="28"/>
      <c r="M43" s="28"/>
      <c r="N43" s="28"/>
      <c r="O43" s="28"/>
      <c r="P43" s="28"/>
      <c r="Q43" s="28">
        <v>169.99</v>
      </c>
      <c r="R43" s="28"/>
      <c r="S43" s="28"/>
      <c r="T43" s="28"/>
      <c r="U43" s="28"/>
      <c r="V43" s="28"/>
      <c r="W43" s="28"/>
      <c r="X43" s="28"/>
      <c r="Y43" s="28">
        <v>100.0</v>
      </c>
      <c r="Z43" s="28"/>
      <c r="AA43" s="28"/>
      <c r="AB43" s="28"/>
      <c r="AC43" s="28"/>
      <c r="AD43" s="28">
        <v>302.68</v>
      </c>
      <c r="AE43" s="28">
        <v>605.36</v>
      </c>
      <c r="AF43" s="28">
        <v>281.98</v>
      </c>
      <c r="AG43" s="28"/>
      <c r="AH43" s="28">
        <v>64.0</v>
      </c>
      <c r="AI43" s="28">
        <v>56.0</v>
      </c>
      <c r="AJ43" s="28">
        <v>50.0</v>
      </c>
      <c r="AK43" s="28"/>
      <c r="AL43" s="28">
        <v>50.0</v>
      </c>
      <c r="AM43" s="28"/>
      <c r="AN43" s="28">
        <v>166.0</v>
      </c>
      <c r="AO43" s="20">
        <f t="shared" si="1"/>
        <v>2162.61</v>
      </c>
      <c r="AP43" s="21">
        <v>2162.61</v>
      </c>
      <c r="AQ43" s="21">
        <v>2162.61</v>
      </c>
      <c r="AR43" s="22">
        <f t="shared" si="2"/>
        <v>0</v>
      </c>
      <c r="AS43" s="22">
        <f t="shared" si="3"/>
        <v>0</v>
      </c>
    </row>
    <row r="44" ht="15.75" customHeight="1">
      <c r="A44" s="16">
        <v>40.0</v>
      </c>
      <c r="B44" s="27" t="s">
        <v>95</v>
      </c>
      <c r="C44" s="30" t="s">
        <v>86</v>
      </c>
      <c r="D44" s="25" t="s">
        <v>52</v>
      </c>
      <c r="E44" s="25">
        <v>1600.0</v>
      </c>
      <c r="F44" s="26">
        <v>150.0</v>
      </c>
      <c r="G44" s="26"/>
      <c r="H44" s="28"/>
      <c r="I44" s="28">
        <v>266.67</v>
      </c>
      <c r="J44" s="28"/>
      <c r="K44" s="28"/>
      <c r="L44" s="28"/>
      <c r="M44" s="28"/>
      <c r="N44" s="28">
        <v>75.0</v>
      </c>
      <c r="O44" s="28"/>
      <c r="P44" s="28"/>
      <c r="Q44" s="28">
        <v>180.0</v>
      </c>
      <c r="R44" s="28">
        <v>100.0</v>
      </c>
      <c r="S44" s="28"/>
      <c r="T44" s="28"/>
      <c r="U44" s="28"/>
      <c r="V44" s="28"/>
      <c r="W44" s="28"/>
      <c r="X44" s="28"/>
      <c r="Y44" s="28"/>
      <c r="Z44" s="28"/>
      <c r="AA44" s="28"/>
      <c r="AB44" s="28"/>
      <c r="AC44" s="28"/>
      <c r="AD44" s="28">
        <v>224.0</v>
      </c>
      <c r="AE44" s="28">
        <v>448.0</v>
      </c>
      <c r="AF44" s="28">
        <v>195.27</v>
      </c>
      <c r="AG44" s="28">
        <v>200.0</v>
      </c>
      <c r="AH44" s="28">
        <v>12.0</v>
      </c>
      <c r="AI44" s="28">
        <v>56.0</v>
      </c>
      <c r="AJ44" s="28"/>
      <c r="AK44" s="28"/>
      <c r="AL44" s="28"/>
      <c r="AM44" s="28"/>
      <c r="AN44" s="28">
        <v>100.0</v>
      </c>
      <c r="AO44" s="20">
        <f t="shared" si="1"/>
        <v>2006.94</v>
      </c>
      <c r="AP44" s="21">
        <v>2006.94</v>
      </c>
      <c r="AQ44" s="21">
        <v>2006.94</v>
      </c>
      <c r="AR44" s="22">
        <f t="shared" si="2"/>
        <v>0</v>
      </c>
      <c r="AS44" s="22">
        <f t="shared" si="3"/>
        <v>0</v>
      </c>
    </row>
    <row r="45" ht="15.75" customHeight="1">
      <c r="A45" s="16">
        <v>41.0</v>
      </c>
      <c r="B45" s="29" t="s">
        <v>96</v>
      </c>
      <c r="C45" s="30" t="s">
        <v>86</v>
      </c>
      <c r="D45" s="25" t="s">
        <v>69</v>
      </c>
      <c r="E45" s="25">
        <v>1600.0</v>
      </c>
      <c r="F45" s="26"/>
      <c r="G45" s="26"/>
      <c r="H45" s="28"/>
      <c r="I45" s="28">
        <v>25.0</v>
      </c>
      <c r="J45" s="28"/>
      <c r="K45" s="28"/>
      <c r="L45" s="28"/>
      <c r="M45" s="28"/>
      <c r="N45" s="28">
        <v>20.0</v>
      </c>
      <c r="O45" s="28"/>
      <c r="P45" s="28"/>
      <c r="Q45" s="28">
        <v>55.0</v>
      </c>
      <c r="R45" s="28"/>
      <c r="S45" s="28">
        <v>157.5</v>
      </c>
      <c r="T45" s="28"/>
      <c r="U45" s="28"/>
      <c r="V45" s="28"/>
      <c r="W45" s="28"/>
      <c r="X45" s="28"/>
      <c r="Y45" s="28"/>
      <c r="Z45" s="28"/>
      <c r="AA45" s="28"/>
      <c r="AB45" s="28"/>
      <c r="AC45" s="28"/>
      <c r="AD45" s="28">
        <v>308.0</v>
      </c>
      <c r="AE45" s="28">
        <v>616.0</v>
      </c>
      <c r="AF45" s="28">
        <v>292.7</v>
      </c>
      <c r="AG45" s="28">
        <v>160.0</v>
      </c>
      <c r="AH45" s="28">
        <v>0.0</v>
      </c>
      <c r="AI45" s="28">
        <v>256.0</v>
      </c>
      <c r="AJ45" s="28">
        <v>20.0</v>
      </c>
      <c r="AK45" s="28"/>
      <c r="AL45" s="28"/>
      <c r="AM45" s="28"/>
      <c r="AN45" s="28">
        <v>164.0</v>
      </c>
      <c r="AO45" s="20">
        <f t="shared" si="1"/>
        <v>2074.2</v>
      </c>
      <c r="AP45" s="21">
        <v>2074.2</v>
      </c>
      <c r="AQ45" s="21">
        <v>2074.2</v>
      </c>
      <c r="AR45" s="22">
        <f t="shared" si="2"/>
        <v>0</v>
      </c>
      <c r="AS45" s="22">
        <f t="shared" si="3"/>
        <v>0</v>
      </c>
    </row>
    <row r="46" ht="15.75" customHeight="1">
      <c r="A46" s="16">
        <v>42.0</v>
      </c>
      <c r="B46" s="27" t="s">
        <v>97</v>
      </c>
      <c r="C46" s="30" t="s">
        <v>86</v>
      </c>
      <c r="D46" s="25" t="s">
        <v>52</v>
      </c>
      <c r="E46" s="25">
        <v>1600.0</v>
      </c>
      <c r="F46" s="26">
        <v>250.0</v>
      </c>
      <c r="G46" s="26"/>
      <c r="H46" s="28"/>
      <c r="I46" s="28">
        <v>1579.17</v>
      </c>
      <c r="J46" s="28"/>
      <c r="K46" s="28"/>
      <c r="L46" s="28"/>
      <c r="M46" s="28"/>
      <c r="N46" s="28">
        <v>170.0</v>
      </c>
      <c r="O46" s="28">
        <v>14.66</v>
      </c>
      <c r="P46" s="28"/>
      <c r="Q46" s="28">
        <v>390.0</v>
      </c>
      <c r="R46" s="28">
        <v>925.0</v>
      </c>
      <c r="S46" s="28">
        <v>560.0</v>
      </c>
      <c r="T46" s="28"/>
      <c r="U46" s="28"/>
      <c r="V46" s="28"/>
      <c r="W46" s="28"/>
      <c r="X46" s="28"/>
      <c r="Y46" s="28">
        <v>350.0</v>
      </c>
      <c r="Z46" s="28"/>
      <c r="AA46" s="28"/>
      <c r="AB46" s="28"/>
      <c r="AC46" s="28">
        <v>30.0</v>
      </c>
      <c r="AD46" s="28">
        <v>224.0</v>
      </c>
      <c r="AE46" s="28">
        <v>448.0</v>
      </c>
      <c r="AF46" s="28">
        <v>295.72</v>
      </c>
      <c r="AG46" s="28">
        <v>100.0</v>
      </c>
      <c r="AH46" s="28">
        <v>202.0</v>
      </c>
      <c r="AI46" s="28">
        <v>56.0</v>
      </c>
      <c r="AJ46" s="28">
        <v>98.0</v>
      </c>
      <c r="AK46" s="28">
        <v>0.0</v>
      </c>
      <c r="AL46" s="28">
        <v>100.0</v>
      </c>
      <c r="AM46" s="28">
        <v>0.0</v>
      </c>
      <c r="AN46" s="28">
        <v>434.0</v>
      </c>
      <c r="AO46" s="20">
        <f t="shared" si="1"/>
        <v>6226.55</v>
      </c>
      <c r="AP46" s="21">
        <v>6226.55</v>
      </c>
      <c r="AQ46" s="21">
        <v>6226.55</v>
      </c>
      <c r="AR46" s="22">
        <f t="shared" si="2"/>
        <v>0</v>
      </c>
      <c r="AS46" s="22">
        <f t="shared" si="3"/>
        <v>0</v>
      </c>
    </row>
    <row r="47" ht="15.75" customHeight="1">
      <c r="A47" s="16">
        <v>43.0</v>
      </c>
      <c r="B47" s="27" t="s">
        <v>98</v>
      </c>
      <c r="C47" s="30" t="s">
        <v>86</v>
      </c>
      <c r="D47" s="25" t="s">
        <v>59</v>
      </c>
      <c r="E47" s="25">
        <v>1600.0</v>
      </c>
      <c r="F47" s="26"/>
      <c r="G47" s="26"/>
      <c r="H47" s="28"/>
      <c r="I47" s="28"/>
      <c r="J47" s="28"/>
      <c r="K47" s="28"/>
      <c r="L47" s="28"/>
      <c r="M47" s="28"/>
      <c r="N47" s="28">
        <v>200.0</v>
      </c>
      <c r="O47" s="28">
        <v>16.0</v>
      </c>
      <c r="P47" s="28"/>
      <c r="Q47" s="28"/>
      <c r="R47" s="28"/>
      <c r="S47" s="28">
        <v>95.0</v>
      </c>
      <c r="T47" s="28"/>
      <c r="U47" s="28"/>
      <c r="V47" s="28"/>
      <c r="W47" s="28"/>
      <c r="X47" s="28"/>
      <c r="Y47" s="28"/>
      <c r="Z47" s="28"/>
      <c r="AA47" s="28"/>
      <c r="AB47" s="28"/>
      <c r="AC47" s="28"/>
      <c r="AD47" s="28">
        <v>280.0</v>
      </c>
      <c r="AE47" s="28">
        <v>560.0</v>
      </c>
      <c r="AF47" s="28">
        <v>214.3</v>
      </c>
      <c r="AG47" s="28">
        <v>150.0</v>
      </c>
      <c r="AH47" s="28">
        <v>24.0</v>
      </c>
      <c r="AI47" s="28">
        <v>56.0</v>
      </c>
      <c r="AJ47" s="28"/>
      <c r="AK47" s="28"/>
      <c r="AL47" s="28"/>
      <c r="AM47" s="28"/>
      <c r="AN47" s="28">
        <v>20.0</v>
      </c>
      <c r="AO47" s="20">
        <f t="shared" si="1"/>
        <v>1615.3</v>
      </c>
      <c r="AP47" s="21">
        <v>1615.3</v>
      </c>
      <c r="AQ47" s="21">
        <v>1615.3</v>
      </c>
      <c r="AR47" s="22">
        <f t="shared" si="2"/>
        <v>0</v>
      </c>
      <c r="AS47" s="22">
        <f t="shared" si="3"/>
        <v>0</v>
      </c>
    </row>
    <row r="48" ht="15.75" customHeight="1">
      <c r="A48" s="16">
        <v>44.0</v>
      </c>
      <c r="B48" s="27" t="s">
        <v>99</v>
      </c>
      <c r="C48" s="30" t="s">
        <v>86</v>
      </c>
      <c r="D48" s="25" t="s">
        <v>59</v>
      </c>
      <c r="E48" s="25">
        <v>1600.0</v>
      </c>
      <c r="F48" s="26">
        <v>300.0</v>
      </c>
      <c r="G48" s="26"/>
      <c r="H48" s="28"/>
      <c r="I48" s="28">
        <v>75.0</v>
      </c>
      <c r="J48" s="28"/>
      <c r="K48" s="28"/>
      <c r="L48" s="28"/>
      <c r="M48" s="28"/>
      <c r="N48" s="28">
        <v>150.0</v>
      </c>
      <c r="O48" s="28"/>
      <c r="P48" s="28"/>
      <c r="Q48" s="28">
        <v>40.0</v>
      </c>
      <c r="R48" s="28"/>
      <c r="S48" s="28">
        <v>177.5</v>
      </c>
      <c r="T48" s="28"/>
      <c r="U48" s="28"/>
      <c r="V48" s="28"/>
      <c r="W48" s="28"/>
      <c r="X48" s="28"/>
      <c r="Y48" s="28"/>
      <c r="Z48" s="28"/>
      <c r="AA48" s="28"/>
      <c r="AB48" s="28"/>
      <c r="AC48" s="28"/>
      <c r="AD48" s="28">
        <v>378.0</v>
      </c>
      <c r="AE48" s="28">
        <v>756.0</v>
      </c>
      <c r="AF48" s="28">
        <v>229.93</v>
      </c>
      <c r="AG48" s="28">
        <v>260.0</v>
      </c>
      <c r="AH48" s="28">
        <v>28.0</v>
      </c>
      <c r="AI48" s="28">
        <v>56.0</v>
      </c>
      <c r="AJ48" s="28"/>
      <c r="AK48" s="28"/>
      <c r="AL48" s="28"/>
      <c r="AM48" s="28"/>
      <c r="AN48" s="28">
        <v>20.0</v>
      </c>
      <c r="AO48" s="20">
        <f t="shared" si="1"/>
        <v>2470.43</v>
      </c>
      <c r="AP48" s="21">
        <v>2470.43</v>
      </c>
      <c r="AQ48" s="21">
        <v>2470.43</v>
      </c>
      <c r="AR48" s="22">
        <f t="shared" si="2"/>
        <v>0</v>
      </c>
      <c r="AS48" s="22">
        <f t="shared" si="3"/>
        <v>0</v>
      </c>
    </row>
    <row r="49" ht="15.75" customHeight="1">
      <c r="A49" s="16">
        <v>45.0</v>
      </c>
      <c r="B49" s="27" t="s">
        <v>100</v>
      </c>
      <c r="C49" s="30" t="s">
        <v>86</v>
      </c>
      <c r="D49" s="25" t="s">
        <v>59</v>
      </c>
      <c r="E49" s="25">
        <v>1600.0</v>
      </c>
      <c r="F49" s="26"/>
      <c r="G49" s="26"/>
      <c r="H49" s="28"/>
      <c r="I49" s="28"/>
      <c r="J49" s="28"/>
      <c r="K49" s="28"/>
      <c r="L49" s="28"/>
      <c r="M49" s="28"/>
      <c r="N49" s="28">
        <v>33.33</v>
      </c>
      <c r="O49" s="28"/>
      <c r="P49" s="28"/>
      <c r="Q49" s="28">
        <v>135.0</v>
      </c>
      <c r="R49" s="28"/>
      <c r="S49" s="28"/>
      <c r="T49" s="28"/>
      <c r="U49" s="28"/>
      <c r="V49" s="28"/>
      <c r="W49" s="28"/>
      <c r="X49" s="28"/>
      <c r="Y49" s="28"/>
      <c r="Z49" s="28"/>
      <c r="AA49" s="28"/>
      <c r="AB49" s="28"/>
      <c r="AC49" s="28"/>
      <c r="AD49" s="28">
        <v>280.0</v>
      </c>
      <c r="AE49" s="28">
        <v>560.0</v>
      </c>
      <c r="AF49" s="28">
        <v>272.47</v>
      </c>
      <c r="AG49" s="28">
        <v>470.0</v>
      </c>
      <c r="AH49" s="28"/>
      <c r="AI49" s="28">
        <v>256.0</v>
      </c>
      <c r="AJ49" s="28">
        <v>50.0</v>
      </c>
      <c r="AK49" s="28"/>
      <c r="AL49" s="28"/>
      <c r="AM49" s="28"/>
      <c r="AN49" s="28">
        <v>20.0</v>
      </c>
      <c r="AO49" s="20">
        <f t="shared" si="1"/>
        <v>2076.8</v>
      </c>
      <c r="AP49" s="21">
        <v>2076.8</v>
      </c>
      <c r="AQ49" s="21">
        <v>2076.8</v>
      </c>
      <c r="AR49" s="22">
        <f t="shared" si="2"/>
        <v>0</v>
      </c>
      <c r="AS49" s="22">
        <f t="shared" si="3"/>
        <v>0</v>
      </c>
    </row>
    <row r="50" ht="15.75" customHeight="1">
      <c r="A50" s="16">
        <v>46.0</v>
      </c>
      <c r="B50" s="27" t="s">
        <v>101</v>
      </c>
      <c r="C50" s="30" t="s">
        <v>86</v>
      </c>
      <c r="D50" s="25" t="s">
        <v>54</v>
      </c>
      <c r="E50" s="25">
        <v>1600.0</v>
      </c>
      <c r="F50" s="26">
        <v>508.33</v>
      </c>
      <c r="G50" s="26"/>
      <c r="H50" s="28"/>
      <c r="I50" s="28">
        <v>1712.5</v>
      </c>
      <c r="J50" s="28"/>
      <c r="K50" s="28"/>
      <c r="L50" s="28"/>
      <c r="M50" s="28"/>
      <c r="N50" s="28"/>
      <c r="O50" s="28"/>
      <c r="P50" s="28"/>
      <c r="Q50" s="28">
        <v>905.33</v>
      </c>
      <c r="R50" s="28">
        <v>660.0</v>
      </c>
      <c r="S50" s="28"/>
      <c r="T50" s="28"/>
      <c r="U50" s="28"/>
      <c r="V50" s="28"/>
      <c r="W50" s="28"/>
      <c r="X50" s="28"/>
      <c r="Y50" s="28">
        <v>750.0</v>
      </c>
      <c r="Z50" s="28"/>
      <c r="AA50" s="28"/>
      <c r="AB50" s="28"/>
      <c r="AC50" s="28">
        <v>60.0</v>
      </c>
      <c r="AD50" s="28">
        <v>208.0</v>
      </c>
      <c r="AE50" s="28">
        <v>417.0</v>
      </c>
      <c r="AF50" s="28">
        <v>221.98</v>
      </c>
      <c r="AG50" s="28">
        <v>160.0</v>
      </c>
      <c r="AH50" s="28">
        <v>430.0</v>
      </c>
      <c r="AI50" s="28">
        <v>56.0</v>
      </c>
      <c r="AJ50" s="28">
        <v>50.0</v>
      </c>
      <c r="AK50" s="28"/>
      <c r="AL50" s="28"/>
      <c r="AM50" s="28"/>
      <c r="AN50" s="28">
        <v>144.0</v>
      </c>
      <c r="AO50" s="20">
        <f t="shared" si="1"/>
        <v>6283.14</v>
      </c>
      <c r="AP50" s="21">
        <v>6283.14</v>
      </c>
      <c r="AQ50" s="21">
        <v>6283.14</v>
      </c>
      <c r="AR50" s="22">
        <f t="shared" si="2"/>
        <v>0</v>
      </c>
      <c r="AS50" s="22">
        <f t="shared" si="3"/>
        <v>0</v>
      </c>
    </row>
    <row r="51" ht="15.75" customHeight="1">
      <c r="A51" s="16">
        <v>47.0</v>
      </c>
      <c r="B51" s="27" t="s">
        <v>102</v>
      </c>
      <c r="C51" s="30" t="s">
        <v>86</v>
      </c>
      <c r="D51" s="25" t="s">
        <v>69</v>
      </c>
      <c r="E51" s="25">
        <v>1600.0</v>
      </c>
      <c r="F51" s="26"/>
      <c r="G51" s="26"/>
      <c r="H51" s="28"/>
      <c r="I51" s="28"/>
      <c r="J51" s="28"/>
      <c r="K51" s="28"/>
      <c r="L51" s="28"/>
      <c r="M51" s="28"/>
      <c r="N51" s="28">
        <v>83.33</v>
      </c>
      <c r="O51" s="28"/>
      <c r="P51" s="28"/>
      <c r="Q51" s="28">
        <v>20.0</v>
      </c>
      <c r="R51" s="28">
        <v>350.0</v>
      </c>
      <c r="S51" s="28">
        <v>150.0</v>
      </c>
      <c r="T51" s="28"/>
      <c r="U51" s="28"/>
      <c r="V51" s="28"/>
      <c r="W51" s="28"/>
      <c r="X51" s="28"/>
      <c r="Y51" s="28"/>
      <c r="Z51" s="28"/>
      <c r="AA51" s="28"/>
      <c r="AB51" s="28"/>
      <c r="AC51" s="28"/>
      <c r="AD51" s="28">
        <v>308.0</v>
      </c>
      <c r="AE51" s="28">
        <v>616.0</v>
      </c>
      <c r="AF51" s="28">
        <v>331.35</v>
      </c>
      <c r="AG51" s="28">
        <v>0.0</v>
      </c>
      <c r="AH51" s="28">
        <v>0.0</v>
      </c>
      <c r="AI51" s="28">
        <v>56.0</v>
      </c>
      <c r="AJ51" s="28">
        <v>0.0</v>
      </c>
      <c r="AK51" s="28">
        <v>0.0</v>
      </c>
      <c r="AL51" s="28">
        <v>0.0</v>
      </c>
      <c r="AM51" s="28">
        <v>0.0</v>
      </c>
      <c r="AN51" s="28">
        <v>70.0</v>
      </c>
      <c r="AO51" s="20">
        <f t="shared" si="1"/>
        <v>1984.68</v>
      </c>
      <c r="AP51" s="21">
        <v>1984.68</v>
      </c>
      <c r="AQ51" s="21">
        <v>1984.68</v>
      </c>
      <c r="AR51" s="22">
        <f t="shared" si="2"/>
        <v>0</v>
      </c>
      <c r="AS51" s="22">
        <f t="shared" si="3"/>
        <v>0</v>
      </c>
    </row>
    <row r="52" ht="15.75" customHeight="1">
      <c r="A52" s="16">
        <v>48.0</v>
      </c>
      <c r="B52" s="27" t="s">
        <v>103</v>
      </c>
      <c r="C52" s="30" t="s">
        <v>86</v>
      </c>
      <c r="D52" s="25" t="s">
        <v>52</v>
      </c>
      <c r="E52" s="25">
        <v>1600.0</v>
      </c>
      <c r="F52" s="26"/>
      <c r="G52" s="26"/>
      <c r="H52" s="28"/>
      <c r="I52" s="28">
        <v>192.53</v>
      </c>
      <c r="J52" s="28"/>
      <c r="K52" s="28"/>
      <c r="L52" s="28"/>
      <c r="M52" s="28"/>
      <c r="N52" s="28"/>
      <c r="O52" s="28"/>
      <c r="P52" s="28"/>
      <c r="Q52" s="28">
        <v>100.7</v>
      </c>
      <c r="R52" s="28">
        <v>250.0</v>
      </c>
      <c r="S52" s="28">
        <v>162.5</v>
      </c>
      <c r="T52" s="28"/>
      <c r="U52" s="28"/>
      <c r="V52" s="28"/>
      <c r="W52" s="28"/>
      <c r="X52" s="28"/>
      <c r="Y52" s="28"/>
      <c r="Z52" s="28"/>
      <c r="AA52" s="28"/>
      <c r="AB52" s="28"/>
      <c r="AC52" s="28"/>
      <c r="AD52" s="28">
        <v>280.0</v>
      </c>
      <c r="AE52" s="28">
        <v>560.0</v>
      </c>
      <c r="AF52" s="28">
        <v>421.0</v>
      </c>
      <c r="AG52" s="28">
        <v>120.0</v>
      </c>
      <c r="AH52" s="28">
        <v>164.0</v>
      </c>
      <c r="AI52" s="28">
        <v>340.0</v>
      </c>
      <c r="AJ52" s="28"/>
      <c r="AK52" s="28"/>
      <c r="AL52" s="28"/>
      <c r="AM52" s="28"/>
      <c r="AN52" s="28">
        <v>491.0</v>
      </c>
      <c r="AO52" s="20">
        <f t="shared" si="1"/>
        <v>3081.73</v>
      </c>
      <c r="AP52" s="21">
        <v>3081.73</v>
      </c>
      <c r="AQ52" s="21">
        <v>3081.73</v>
      </c>
      <c r="AR52" s="22">
        <f t="shared" si="2"/>
        <v>0</v>
      </c>
      <c r="AS52" s="22">
        <f t="shared" si="3"/>
        <v>0</v>
      </c>
    </row>
    <row r="53" ht="15.75" customHeight="1">
      <c r="A53" s="16">
        <v>49.0</v>
      </c>
      <c r="B53" s="27" t="s">
        <v>104</v>
      </c>
      <c r="C53" s="30" t="s">
        <v>86</v>
      </c>
      <c r="D53" s="25" t="s">
        <v>52</v>
      </c>
      <c r="E53" s="25">
        <v>1600.0</v>
      </c>
      <c r="F53" s="26">
        <v>675.0</v>
      </c>
      <c r="G53" s="26"/>
      <c r="H53" s="28">
        <v>133.33</v>
      </c>
      <c r="I53" s="28">
        <v>359.95</v>
      </c>
      <c r="J53" s="28"/>
      <c r="K53" s="28"/>
      <c r="L53" s="28"/>
      <c r="M53" s="28"/>
      <c r="N53" s="28"/>
      <c r="O53" s="28"/>
      <c r="P53" s="28"/>
      <c r="Q53" s="28">
        <v>441.54</v>
      </c>
      <c r="R53" s="28">
        <v>300.0</v>
      </c>
      <c r="S53" s="28">
        <v>45.0</v>
      </c>
      <c r="T53" s="28"/>
      <c r="U53" s="28"/>
      <c r="V53" s="28"/>
      <c r="W53" s="28"/>
      <c r="X53" s="28"/>
      <c r="Y53" s="28">
        <v>550.0</v>
      </c>
      <c r="Z53" s="28"/>
      <c r="AA53" s="28"/>
      <c r="AB53" s="28"/>
      <c r="AC53" s="28"/>
      <c r="AD53" s="28">
        <v>287.0</v>
      </c>
      <c r="AE53" s="28">
        <v>574.0</v>
      </c>
      <c r="AF53" s="28">
        <v>123.66</v>
      </c>
      <c r="AG53" s="28">
        <v>190.0</v>
      </c>
      <c r="AH53" s="28">
        <v>228.0</v>
      </c>
      <c r="AI53" s="28">
        <v>340.0</v>
      </c>
      <c r="AJ53" s="28">
        <v>98.0</v>
      </c>
      <c r="AK53" s="28"/>
      <c r="AL53" s="28">
        <v>100.0</v>
      </c>
      <c r="AM53" s="28"/>
      <c r="AN53" s="28">
        <v>240.0</v>
      </c>
      <c r="AO53" s="20">
        <f t="shared" si="1"/>
        <v>4685.48</v>
      </c>
      <c r="AP53" s="21">
        <v>4685.48</v>
      </c>
      <c r="AQ53" s="21">
        <v>4685.48</v>
      </c>
      <c r="AR53" s="22">
        <f t="shared" si="2"/>
        <v>0</v>
      </c>
      <c r="AS53" s="22">
        <f t="shared" si="3"/>
        <v>0</v>
      </c>
    </row>
    <row r="54" ht="15.75" customHeight="1">
      <c r="A54" s="16">
        <v>50.0</v>
      </c>
      <c r="B54" s="27" t="s">
        <v>105</v>
      </c>
      <c r="C54" s="30" t="s">
        <v>86</v>
      </c>
      <c r="D54" s="25" t="s">
        <v>52</v>
      </c>
      <c r="E54" s="25">
        <v>1600.0</v>
      </c>
      <c r="F54" s="26">
        <v>75.0</v>
      </c>
      <c r="G54" s="26"/>
      <c r="H54" s="28"/>
      <c r="I54" s="28">
        <v>150.0</v>
      </c>
      <c r="J54" s="28"/>
      <c r="K54" s="28"/>
      <c r="L54" s="28"/>
      <c r="M54" s="28"/>
      <c r="N54" s="28">
        <v>33.33</v>
      </c>
      <c r="O54" s="28"/>
      <c r="P54" s="28"/>
      <c r="Q54" s="28">
        <v>170.0</v>
      </c>
      <c r="R54" s="28">
        <v>210.0</v>
      </c>
      <c r="S54" s="28">
        <v>20.0</v>
      </c>
      <c r="T54" s="28"/>
      <c r="U54" s="28"/>
      <c r="V54" s="28"/>
      <c r="W54" s="28"/>
      <c r="X54" s="28"/>
      <c r="Y54" s="28"/>
      <c r="Z54" s="28"/>
      <c r="AA54" s="28"/>
      <c r="AB54" s="28"/>
      <c r="AC54" s="28"/>
      <c r="AD54" s="28">
        <v>224.0</v>
      </c>
      <c r="AE54" s="28">
        <v>448.0</v>
      </c>
      <c r="AF54" s="28">
        <v>178.44</v>
      </c>
      <c r="AG54" s="28">
        <v>120.0</v>
      </c>
      <c r="AH54" s="28">
        <v>20.0</v>
      </c>
      <c r="AI54" s="28">
        <v>56.0</v>
      </c>
      <c r="AJ54" s="28">
        <v>0.0</v>
      </c>
      <c r="AK54" s="28">
        <v>0.0</v>
      </c>
      <c r="AL54" s="28">
        <v>50.0</v>
      </c>
      <c r="AM54" s="28">
        <v>0.0</v>
      </c>
      <c r="AN54" s="28">
        <v>20.0</v>
      </c>
      <c r="AO54" s="20">
        <f t="shared" si="1"/>
        <v>1774.77</v>
      </c>
      <c r="AP54" s="21">
        <v>1774.77</v>
      </c>
      <c r="AQ54" s="21">
        <v>1774.77</v>
      </c>
      <c r="AR54" s="22">
        <f t="shared" si="2"/>
        <v>0</v>
      </c>
      <c r="AS54" s="22">
        <f t="shared" si="3"/>
        <v>0</v>
      </c>
    </row>
    <row r="55" ht="15.75" customHeight="1">
      <c r="A55" s="16">
        <v>51.0</v>
      </c>
      <c r="B55" s="27" t="s">
        <v>106</v>
      </c>
      <c r="C55" s="30" t="s">
        <v>86</v>
      </c>
      <c r="D55" s="25" t="s">
        <v>54</v>
      </c>
      <c r="E55" s="25">
        <v>1600.0</v>
      </c>
      <c r="F55" s="26">
        <v>7750.0</v>
      </c>
      <c r="G55" s="26">
        <v>1448.0</v>
      </c>
      <c r="H55" s="28">
        <v>0.0</v>
      </c>
      <c r="I55" s="28">
        <v>679.17</v>
      </c>
      <c r="J55" s="28">
        <v>0.0</v>
      </c>
      <c r="K55" s="28">
        <v>0.0</v>
      </c>
      <c r="L55" s="28"/>
      <c r="M55" s="28"/>
      <c r="N55" s="28"/>
      <c r="O55" s="28"/>
      <c r="P55" s="28"/>
      <c r="Q55" s="28">
        <v>222.5</v>
      </c>
      <c r="R55" s="28">
        <v>1155.0</v>
      </c>
      <c r="S55" s="28">
        <v>212.5</v>
      </c>
      <c r="T55" s="28">
        <v>0.0</v>
      </c>
      <c r="U55" s="28">
        <v>0.0</v>
      </c>
      <c r="V55" s="28">
        <v>0.0</v>
      </c>
      <c r="W55" s="28"/>
      <c r="X55" s="28"/>
      <c r="Y55" s="28"/>
      <c r="Z55" s="28"/>
      <c r="AA55" s="28"/>
      <c r="AB55" s="28"/>
      <c r="AC55" s="28"/>
      <c r="AD55" s="28">
        <v>196.0</v>
      </c>
      <c r="AE55" s="28">
        <v>392.0</v>
      </c>
      <c r="AF55" s="28">
        <v>135.75</v>
      </c>
      <c r="AG55" s="28">
        <v>150.0</v>
      </c>
      <c r="AH55" s="28">
        <v>20.0</v>
      </c>
      <c r="AI55" s="28">
        <v>56.0</v>
      </c>
      <c r="AJ55" s="28">
        <v>10.0</v>
      </c>
      <c r="AK55" s="28"/>
      <c r="AL55" s="28">
        <v>100.0</v>
      </c>
      <c r="AM55" s="28"/>
      <c r="AN55" s="28">
        <v>23.0</v>
      </c>
      <c r="AO55" s="20">
        <f t="shared" si="1"/>
        <v>12549.92</v>
      </c>
      <c r="AP55" s="21">
        <v>12549.92</v>
      </c>
      <c r="AQ55" s="21">
        <v>12549.92</v>
      </c>
      <c r="AR55" s="22">
        <f t="shared" si="2"/>
        <v>0</v>
      </c>
      <c r="AS55" s="22">
        <f t="shared" si="3"/>
        <v>0</v>
      </c>
    </row>
    <row r="56" ht="15.75" customHeight="1">
      <c r="A56" s="16">
        <v>52.0</v>
      </c>
      <c r="B56" s="27" t="s">
        <v>107</v>
      </c>
      <c r="C56" s="30" t="s">
        <v>86</v>
      </c>
      <c r="D56" s="25" t="s">
        <v>52</v>
      </c>
      <c r="E56" s="25">
        <v>1600.0</v>
      </c>
      <c r="F56" s="26">
        <v>150.0</v>
      </c>
      <c r="G56" s="26">
        <v>60.0</v>
      </c>
      <c r="H56" s="28"/>
      <c r="I56" s="28">
        <v>241.62</v>
      </c>
      <c r="J56" s="28"/>
      <c r="K56" s="28"/>
      <c r="L56" s="28"/>
      <c r="M56" s="28"/>
      <c r="N56" s="28"/>
      <c r="O56" s="28"/>
      <c r="P56" s="28"/>
      <c r="Q56" s="28">
        <v>39.99</v>
      </c>
      <c r="R56" s="28">
        <v>650.0</v>
      </c>
      <c r="S56" s="28">
        <v>157.5</v>
      </c>
      <c r="T56" s="28"/>
      <c r="U56" s="28"/>
      <c r="V56" s="28"/>
      <c r="W56" s="28"/>
      <c r="X56" s="28"/>
      <c r="Y56" s="28">
        <v>100.0</v>
      </c>
      <c r="Z56" s="28"/>
      <c r="AA56" s="28"/>
      <c r="AB56" s="28"/>
      <c r="AC56" s="28"/>
      <c r="AD56" s="28">
        <v>224.0</v>
      </c>
      <c r="AE56" s="28">
        <v>448.0</v>
      </c>
      <c r="AF56" s="28">
        <v>175.43</v>
      </c>
      <c r="AG56" s="28">
        <v>160.0</v>
      </c>
      <c r="AH56" s="28">
        <v>64.0</v>
      </c>
      <c r="AI56" s="28">
        <v>140.0</v>
      </c>
      <c r="AJ56" s="28"/>
      <c r="AK56" s="28"/>
      <c r="AL56" s="28"/>
      <c r="AM56" s="28"/>
      <c r="AN56" s="28">
        <v>20.0</v>
      </c>
      <c r="AO56" s="20">
        <f t="shared" si="1"/>
        <v>2630.54</v>
      </c>
      <c r="AP56" s="21">
        <v>2630.54</v>
      </c>
      <c r="AQ56" s="21">
        <v>2630.54</v>
      </c>
      <c r="AR56" s="22">
        <f t="shared" si="2"/>
        <v>0</v>
      </c>
      <c r="AS56" s="22">
        <f t="shared" si="3"/>
        <v>0</v>
      </c>
    </row>
    <row r="57" ht="45.0" customHeight="1">
      <c r="A57" s="16"/>
      <c r="B57" s="31"/>
      <c r="C57" s="31"/>
      <c r="D57" s="31"/>
      <c r="E57" s="32">
        <f t="shared" ref="E57:AN57" si="4">SUM(E5:E56)</f>
        <v>83200</v>
      </c>
      <c r="F57" s="33">
        <f t="shared" si="4"/>
        <v>22978.35</v>
      </c>
      <c r="G57" s="33">
        <f t="shared" si="4"/>
        <v>6054</v>
      </c>
      <c r="H57" s="33">
        <f t="shared" si="4"/>
        <v>899.99</v>
      </c>
      <c r="I57" s="33">
        <f t="shared" si="4"/>
        <v>22681.48</v>
      </c>
      <c r="J57" s="33">
        <f t="shared" si="4"/>
        <v>0</v>
      </c>
      <c r="K57" s="33">
        <f t="shared" si="4"/>
        <v>0</v>
      </c>
      <c r="L57" s="33">
        <f t="shared" si="4"/>
        <v>0</v>
      </c>
      <c r="M57" s="33">
        <f t="shared" si="4"/>
        <v>0</v>
      </c>
      <c r="N57" s="33">
        <f t="shared" si="4"/>
        <v>2847.46</v>
      </c>
      <c r="O57" s="33">
        <f t="shared" si="4"/>
        <v>178.66</v>
      </c>
      <c r="P57" s="33">
        <f t="shared" si="4"/>
        <v>0</v>
      </c>
      <c r="Q57" s="33">
        <f t="shared" si="4"/>
        <v>12236.66</v>
      </c>
      <c r="R57" s="33">
        <f t="shared" si="4"/>
        <v>19570</v>
      </c>
      <c r="S57" s="33">
        <f t="shared" si="4"/>
        <v>7205</v>
      </c>
      <c r="T57" s="33">
        <f t="shared" si="4"/>
        <v>0</v>
      </c>
      <c r="U57" s="33">
        <f t="shared" si="4"/>
        <v>0</v>
      </c>
      <c r="V57" s="33">
        <f t="shared" si="4"/>
        <v>0</v>
      </c>
      <c r="W57" s="33">
        <f t="shared" si="4"/>
        <v>0</v>
      </c>
      <c r="X57" s="33">
        <f t="shared" si="4"/>
        <v>300</v>
      </c>
      <c r="Y57" s="33">
        <f t="shared" si="4"/>
        <v>4100</v>
      </c>
      <c r="Z57" s="33">
        <f t="shared" si="4"/>
        <v>0</v>
      </c>
      <c r="AA57" s="33">
        <f t="shared" si="4"/>
        <v>0</v>
      </c>
      <c r="AB57" s="33">
        <f t="shared" si="4"/>
        <v>100</v>
      </c>
      <c r="AC57" s="33">
        <f t="shared" si="4"/>
        <v>90</v>
      </c>
      <c r="AD57" s="33">
        <f t="shared" si="4"/>
        <v>14080.68</v>
      </c>
      <c r="AE57" s="33">
        <f t="shared" si="4"/>
        <v>28161.36</v>
      </c>
      <c r="AF57" s="33">
        <f t="shared" si="4"/>
        <v>11172.41</v>
      </c>
      <c r="AG57" s="33">
        <f t="shared" si="4"/>
        <v>8120</v>
      </c>
      <c r="AH57" s="33">
        <f t="shared" si="4"/>
        <v>3835</v>
      </c>
      <c r="AI57" s="33">
        <f t="shared" si="4"/>
        <v>8152</v>
      </c>
      <c r="AJ57" s="33">
        <f t="shared" si="4"/>
        <v>1031.33</v>
      </c>
      <c r="AK57" s="33">
        <f t="shared" si="4"/>
        <v>600</v>
      </c>
      <c r="AL57" s="33">
        <f t="shared" si="4"/>
        <v>1750</v>
      </c>
      <c r="AM57" s="33">
        <f t="shared" si="4"/>
        <v>0</v>
      </c>
      <c r="AN57" s="33">
        <f t="shared" si="4"/>
        <v>5156.4</v>
      </c>
      <c r="AO57" s="20">
        <f t="shared" si="1"/>
        <v>181300.78</v>
      </c>
      <c r="AP57" s="34"/>
      <c r="AQ57" s="34"/>
      <c r="AR57" s="34"/>
      <c r="AS57" s="34"/>
    </row>
    <row r="58" ht="45.0" customHeight="1">
      <c r="A58" s="35" t="s">
        <v>108</v>
      </c>
      <c r="B58" s="31"/>
      <c r="C58" s="31"/>
      <c r="D58" s="31"/>
      <c r="E58" s="31"/>
      <c r="F58" s="33">
        <f>'IC01'!V87</f>
        <v>22978.35</v>
      </c>
      <c r="G58" s="33">
        <f>'IC02'!L24</f>
        <v>6054</v>
      </c>
      <c r="H58" s="33">
        <f>'IC03'!L18</f>
        <v>899.99</v>
      </c>
      <c r="I58" s="33">
        <f>'IC04'!K1068</f>
        <v>22681.47667</v>
      </c>
      <c r="J58" s="33">
        <f>'IC05'!L21</f>
        <v>0</v>
      </c>
      <c r="K58" s="33">
        <f>'IC06'!I17</f>
        <v>0</v>
      </c>
      <c r="L58" s="33">
        <f>'IC07'!H17</f>
        <v>0</v>
      </c>
      <c r="M58" s="33">
        <f>'IC08'!I23</f>
        <v>0</v>
      </c>
      <c r="N58" s="33">
        <f>'IC09'!N52</f>
        <v>2847.463333</v>
      </c>
      <c r="O58" s="33">
        <f>'IC10'!M20</f>
        <v>178.66</v>
      </c>
      <c r="P58" s="33">
        <f>'IC11'!J19</f>
        <v>0</v>
      </c>
      <c r="Q58" s="33">
        <f>'IC12'!K1338</f>
        <v>12236.65556</v>
      </c>
      <c r="R58" s="33">
        <f>'IC13'!I293</f>
        <v>19570</v>
      </c>
      <c r="S58" s="33">
        <f>'IC14'!O146</f>
        <v>7205</v>
      </c>
      <c r="T58" s="33">
        <f>'IC15'!I17</f>
        <v>0</v>
      </c>
      <c r="U58" s="33">
        <f>'IC16'!H17</f>
        <v>0</v>
      </c>
      <c r="V58" s="33">
        <f>'IC17'!I22</f>
        <v>0</v>
      </c>
      <c r="W58" s="33">
        <f>'ID01'!M19</f>
        <v>0</v>
      </c>
      <c r="X58" s="33">
        <f>'ID02'!L12</f>
        <v>300</v>
      </c>
      <c r="Y58" s="33">
        <f>'ID03'!H39</f>
        <v>4100</v>
      </c>
      <c r="Z58" s="33">
        <f>'ID04'!H16</f>
        <v>0</v>
      </c>
      <c r="AA58" s="33">
        <f>'ID05'!H20</f>
        <v>0</v>
      </c>
      <c r="AB58" s="33">
        <f>'ID06'!F13</f>
        <v>100</v>
      </c>
      <c r="AC58" s="33">
        <f>'ID07'!F15</f>
        <v>90</v>
      </c>
      <c r="AD58" s="33">
        <f>'ID08'!E64</f>
        <v>14080.68</v>
      </c>
      <c r="AE58" s="33">
        <f>'ID09'!E64</f>
        <v>28161.36</v>
      </c>
      <c r="AF58" s="33">
        <f>'ID10'!F769</f>
        <v>11172.41</v>
      </c>
      <c r="AG58" s="33">
        <f>'ID11'!E356</f>
        <v>8120</v>
      </c>
      <c r="AH58" s="33">
        <f>'ID12'!E162</f>
        <v>3835</v>
      </c>
      <c r="AI58" s="33">
        <f>'ID13'!E96</f>
        <v>8152</v>
      </c>
      <c r="AJ58" s="33">
        <f>'ID14'!E57</f>
        <v>1031.33</v>
      </c>
      <c r="AK58" s="33">
        <f>'ID15'!L20</f>
        <v>600</v>
      </c>
      <c r="AL58" s="33">
        <f>'ID16'!E46</f>
        <v>1750</v>
      </c>
      <c r="AM58" s="33">
        <f>'ID17'!M20</f>
        <v>0</v>
      </c>
      <c r="AN58" s="33">
        <f>'ID18'!E196</f>
        <v>5156.4</v>
      </c>
      <c r="AO58" s="20">
        <f t="shared" si="1"/>
        <v>181300.7756</v>
      </c>
      <c r="AP58" s="34"/>
      <c r="AQ58" s="34"/>
      <c r="AR58" s="34"/>
      <c r="AS58" s="34"/>
    </row>
    <row r="59" ht="45.0" customHeight="1">
      <c r="A59" s="36" t="s">
        <v>109</v>
      </c>
      <c r="B59" s="37"/>
      <c r="C59" s="37"/>
      <c r="D59" s="37"/>
      <c r="E59" s="37"/>
      <c r="F59" s="38">
        <f t="shared" ref="F59:AN59" si="5">F57-F58</f>
        <v>0</v>
      </c>
      <c r="G59" s="38">
        <f t="shared" si="5"/>
        <v>0</v>
      </c>
      <c r="H59" s="38">
        <f t="shared" si="5"/>
        <v>0</v>
      </c>
      <c r="I59" s="38">
        <f t="shared" si="5"/>
        <v>0.003333266683</v>
      </c>
      <c r="J59" s="38">
        <f t="shared" si="5"/>
        <v>0</v>
      </c>
      <c r="K59" s="38">
        <f t="shared" si="5"/>
        <v>0</v>
      </c>
      <c r="L59" s="38">
        <f t="shared" si="5"/>
        <v>0</v>
      </c>
      <c r="M59" s="38">
        <f t="shared" si="5"/>
        <v>0</v>
      </c>
      <c r="N59" s="38">
        <f t="shared" si="5"/>
        <v>-0.003333333333</v>
      </c>
      <c r="O59" s="38">
        <f t="shared" si="5"/>
        <v>0</v>
      </c>
      <c r="P59" s="38">
        <f t="shared" si="5"/>
        <v>0</v>
      </c>
      <c r="Q59" s="38">
        <f t="shared" si="5"/>
        <v>0.004444443452</v>
      </c>
      <c r="R59" s="38">
        <f t="shared" si="5"/>
        <v>0</v>
      </c>
      <c r="S59" s="38">
        <f t="shared" si="5"/>
        <v>0</v>
      </c>
      <c r="T59" s="38">
        <f t="shared" si="5"/>
        <v>0</v>
      </c>
      <c r="U59" s="38">
        <f t="shared" si="5"/>
        <v>0</v>
      </c>
      <c r="V59" s="38">
        <f t="shared" si="5"/>
        <v>0</v>
      </c>
      <c r="W59" s="38">
        <f t="shared" si="5"/>
        <v>0</v>
      </c>
      <c r="X59" s="38">
        <f t="shared" si="5"/>
        <v>0</v>
      </c>
      <c r="Y59" s="38">
        <f t="shared" si="5"/>
        <v>0</v>
      </c>
      <c r="Z59" s="38">
        <f t="shared" si="5"/>
        <v>0</v>
      </c>
      <c r="AA59" s="38">
        <f t="shared" si="5"/>
        <v>0</v>
      </c>
      <c r="AB59" s="38">
        <f t="shared" si="5"/>
        <v>0</v>
      </c>
      <c r="AC59" s="38">
        <f t="shared" si="5"/>
        <v>0</v>
      </c>
      <c r="AD59" s="38">
        <f t="shared" si="5"/>
        <v>0</v>
      </c>
      <c r="AE59" s="38">
        <f t="shared" si="5"/>
        <v>0</v>
      </c>
      <c r="AF59" s="38">
        <f t="shared" si="5"/>
        <v>-0.0000000200325303</v>
      </c>
      <c r="AG59" s="38">
        <f t="shared" si="5"/>
        <v>0</v>
      </c>
      <c r="AH59" s="38">
        <f t="shared" si="5"/>
        <v>0</v>
      </c>
      <c r="AI59" s="38">
        <f t="shared" si="5"/>
        <v>0</v>
      </c>
      <c r="AJ59" s="38">
        <f t="shared" si="5"/>
        <v>0</v>
      </c>
      <c r="AK59" s="38">
        <f t="shared" si="5"/>
        <v>0</v>
      </c>
      <c r="AL59" s="38">
        <f t="shared" si="5"/>
        <v>0</v>
      </c>
      <c r="AM59" s="38">
        <f t="shared" si="5"/>
        <v>0</v>
      </c>
      <c r="AN59" s="38">
        <f t="shared" si="5"/>
        <v>0</v>
      </c>
      <c r="AO59" s="38">
        <f t="shared" si="1"/>
        <v>0.004444356769</v>
      </c>
      <c r="AP59" s="39" t="s">
        <v>110</v>
      </c>
      <c r="AQ59" s="40"/>
      <c r="AR59" s="40"/>
      <c r="AS59" s="40"/>
    </row>
    <row r="60" ht="15.75" customHeight="1">
      <c r="A60" s="1"/>
      <c r="B60" s="1"/>
      <c r="C60" s="1"/>
      <c r="D60" s="1"/>
      <c r="E60" s="1"/>
      <c r="F60" s="2"/>
      <c r="G60" s="1"/>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row r="61" ht="53.25" customHeight="1">
      <c r="A61" s="1"/>
      <c r="B61" s="41" t="s">
        <v>111</v>
      </c>
      <c r="C61" s="41"/>
      <c r="D61" s="42">
        <v>52.0</v>
      </c>
      <c r="E61" s="1"/>
      <c r="F61" s="2"/>
      <c r="G61" s="1"/>
      <c r="H61" s="3"/>
      <c r="I61" s="40"/>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row>
    <row r="62" ht="53.25" customHeight="1">
      <c r="A62" s="1"/>
      <c r="B62" s="43" t="s">
        <v>112</v>
      </c>
      <c r="C62" s="43"/>
      <c r="D62" s="31">
        <f>COUNTA(D5:D56)</f>
        <v>52</v>
      </c>
      <c r="E62" s="1"/>
      <c r="F62" s="2"/>
      <c r="G62" s="1"/>
      <c r="H62" s="3"/>
      <c r="I62" s="40"/>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row>
    <row r="63" ht="53.25" customHeight="1">
      <c r="A63" s="1"/>
      <c r="B63" s="44" t="s">
        <v>113</v>
      </c>
      <c r="C63" s="44"/>
      <c r="D63" s="45">
        <f>D61-D62</f>
        <v>0</v>
      </c>
      <c r="E63" s="9" t="s">
        <v>114</v>
      </c>
      <c r="F63" s="2"/>
      <c r="G63" s="1"/>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row>
    <row r="64" ht="15.75" customHeight="1">
      <c r="A64" s="1"/>
      <c r="B64" s="1"/>
      <c r="C64" s="1"/>
      <c r="D64" s="1"/>
      <c r="E64" s="1"/>
      <c r="F64" s="2"/>
      <c r="G64" s="1"/>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row>
    <row r="65" ht="15.75" customHeight="1">
      <c r="A65" s="1"/>
      <c r="B65" s="1"/>
      <c r="C65" s="1"/>
      <c r="D65" s="1"/>
      <c r="E65" s="1"/>
      <c r="F65" s="2"/>
      <c r="G65" s="1"/>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row>
    <row r="66" ht="15.75" customHeight="1">
      <c r="A66" s="1"/>
      <c r="B66" s="1" t="s">
        <v>115</v>
      </c>
      <c r="C66" s="1"/>
      <c r="D66" s="1"/>
      <c r="E66" s="1"/>
      <c r="F66" s="2"/>
      <c r="G66" s="1"/>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ht="15.75" customHeight="1">
      <c r="A67" s="1"/>
      <c r="B67" s="1" t="s">
        <v>116</v>
      </c>
      <c r="C67" s="1"/>
      <c r="D67" s="1"/>
      <c r="E67" s="1"/>
      <c r="F67" s="2"/>
      <c r="G67" s="1"/>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ht="15.75" customHeight="1">
      <c r="A68" s="1"/>
      <c r="B68" s="1" t="s">
        <v>117</v>
      </c>
      <c r="C68" s="1"/>
      <c r="D68" s="1"/>
      <c r="E68" s="1"/>
      <c r="F68" s="2"/>
      <c r="G68" s="1"/>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ht="15.75" customHeight="1">
      <c r="A69" s="1"/>
      <c r="B69" s="1" t="s">
        <v>118</v>
      </c>
      <c r="C69" s="1"/>
      <c r="D69" s="1"/>
      <c r="E69" s="1"/>
      <c r="F69" s="2"/>
      <c r="G69" s="1"/>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ht="15.75" customHeight="1">
      <c r="A70" s="1"/>
      <c r="B70" s="1" t="s">
        <v>69</v>
      </c>
      <c r="C70" s="1"/>
      <c r="D70" s="1"/>
      <c r="E70" s="1"/>
      <c r="F70" s="2"/>
      <c r="G70" s="1"/>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ht="15.75" customHeight="1">
      <c r="A71" s="1"/>
      <c r="B71" s="1" t="s">
        <v>59</v>
      </c>
      <c r="C71" s="1"/>
      <c r="D71" s="1"/>
      <c r="E71" s="1"/>
      <c r="F71" s="2"/>
      <c r="G71" s="1"/>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ht="15.75" customHeight="1">
      <c r="A72" s="1"/>
      <c r="B72" s="1" t="s">
        <v>52</v>
      </c>
      <c r="C72" s="1"/>
      <c r="D72" s="1"/>
      <c r="E72" s="1"/>
      <c r="F72" s="2"/>
      <c r="G72" s="1"/>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ht="15.75" customHeight="1">
      <c r="A73" s="1"/>
      <c r="B73" s="1" t="s">
        <v>54</v>
      </c>
      <c r="C73" s="1"/>
      <c r="D73" s="1"/>
      <c r="E73" s="1"/>
      <c r="F73" s="2"/>
      <c r="G73" s="1"/>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ht="15.75" customHeight="1">
      <c r="A74" s="1"/>
      <c r="B74" s="1" t="s">
        <v>119</v>
      </c>
      <c r="C74" s="1"/>
      <c r="D74" s="1"/>
      <c r="E74" s="1"/>
      <c r="F74" s="2"/>
      <c r="G74" s="1"/>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ht="15.75" customHeight="1">
      <c r="A75" s="1"/>
      <c r="B75" s="1"/>
      <c r="C75" s="1"/>
      <c r="D75" s="1"/>
      <c r="E75" s="1"/>
      <c r="F75" s="2"/>
      <c r="G75" s="1"/>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ht="15.75" customHeight="1">
      <c r="A76" s="1"/>
      <c r="B76" s="1"/>
      <c r="C76" s="1"/>
      <c r="D76" s="1"/>
      <c r="E76" s="1"/>
      <c r="F76" s="2"/>
      <c r="G76" s="1"/>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ht="15.75" customHeight="1">
      <c r="A77" s="1"/>
      <c r="B77" s="1"/>
      <c r="C77" s="1"/>
      <c r="D77" s="1"/>
      <c r="E77" s="1"/>
      <c r="F77" s="2"/>
      <c r="G77" s="1"/>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ht="15.75" customHeight="1">
      <c r="A78" s="1"/>
      <c r="B78" s="1"/>
      <c r="C78" s="1"/>
      <c r="D78" s="1"/>
      <c r="E78" s="1"/>
      <c r="F78" s="2"/>
      <c r="G78" s="1"/>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ht="15.75" customHeight="1">
      <c r="A79" s="1"/>
      <c r="B79" s="1"/>
      <c r="C79" s="1"/>
      <c r="D79" s="1"/>
      <c r="E79" s="1"/>
      <c r="F79" s="2"/>
      <c r="G79" s="1"/>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ht="15.75" customHeight="1">
      <c r="A80" s="1"/>
      <c r="B80" s="1"/>
      <c r="C80" s="1"/>
      <c r="D80" s="1"/>
      <c r="E80" s="1"/>
      <c r="F80" s="2"/>
      <c r="G80" s="1"/>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ht="15.75" customHeight="1">
      <c r="A81" s="1"/>
      <c r="B81" s="1"/>
      <c r="C81" s="1"/>
      <c r="D81" s="1"/>
      <c r="E81" s="1"/>
      <c r="F81" s="2"/>
      <c r="G81" s="1"/>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ht="15.75" customHeight="1">
      <c r="A82" s="1"/>
      <c r="B82" s="1"/>
      <c r="C82" s="1"/>
      <c r="D82" s="1"/>
      <c r="E82" s="1"/>
      <c r="F82" s="2"/>
      <c r="G82" s="1"/>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ht="15.75" customHeight="1">
      <c r="A83" s="1"/>
      <c r="B83" s="1"/>
      <c r="C83" s="1"/>
      <c r="D83" s="1"/>
      <c r="E83" s="1"/>
      <c r="F83" s="2"/>
      <c r="G83" s="1"/>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ht="15.75" customHeight="1">
      <c r="A84" s="1"/>
      <c r="B84" s="1"/>
      <c r="C84" s="1"/>
      <c r="D84" s="1"/>
      <c r="E84" s="1"/>
      <c r="F84" s="2"/>
      <c r="G84" s="1"/>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ht="15.75" customHeight="1">
      <c r="A85" s="1"/>
      <c r="B85" s="1"/>
      <c r="C85" s="1"/>
      <c r="D85" s="1"/>
      <c r="E85" s="1"/>
      <c r="F85" s="2"/>
      <c r="G85" s="1"/>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ht="15.75" customHeight="1">
      <c r="A86" s="1"/>
      <c r="B86" s="1"/>
      <c r="C86" s="1"/>
      <c r="D86" s="1"/>
      <c r="E86" s="1"/>
      <c r="F86" s="2"/>
      <c r="G86" s="1"/>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ht="15.75" customHeight="1">
      <c r="A87" s="1"/>
      <c r="B87" s="1"/>
      <c r="C87" s="1"/>
      <c r="D87" s="1"/>
      <c r="E87" s="1"/>
      <c r="F87" s="2"/>
      <c r="G87" s="1"/>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ht="15.75" customHeight="1">
      <c r="A88" s="1"/>
      <c r="B88" s="1"/>
      <c r="C88" s="1"/>
      <c r="D88" s="1"/>
      <c r="E88" s="1"/>
      <c r="F88" s="2"/>
      <c r="G88" s="1"/>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ht="15.75" customHeight="1">
      <c r="A89" s="1"/>
      <c r="B89" s="1"/>
      <c r="C89" s="1"/>
      <c r="D89" s="1"/>
      <c r="E89" s="1"/>
      <c r="F89" s="2"/>
      <c r="G89" s="1"/>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ht="15.75" customHeight="1">
      <c r="A90" s="1"/>
      <c r="B90" s="1"/>
      <c r="C90" s="1"/>
      <c r="D90" s="1"/>
      <c r="E90" s="1"/>
      <c r="F90" s="2"/>
      <c r="G90" s="1"/>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ht="15.75" customHeight="1">
      <c r="A91" s="1"/>
      <c r="B91" s="1"/>
      <c r="C91" s="1"/>
      <c r="D91" s="1"/>
      <c r="E91" s="1"/>
      <c r="F91" s="2"/>
      <c r="G91" s="1"/>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ht="15.75" customHeight="1">
      <c r="A92" s="1"/>
      <c r="B92" s="1"/>
      <c r="C92" s="1"/>
      <c r="D92" s="1"/>
      <c r="E92" s="1"/>
      <c r="F92" s="2"/>
      <c r="G92" s="1"/>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ht="15.75" customHeight="1">
      <c r="A93" s="1"/>
      <c r="B93" s="1"/>
      <c r="C93" s="1"/>
      <c r="D93" s="1"/>
      <c r="E93" s="1"/>
      <c r="F93" s="2"/>
      <c r="G93" s="1"/>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ht="15.75" customHeight="1">
      <c r="A94" s="1"/>
      <c r="B94" s="1"/>
      <c r="C94" s="1"/>
      <c r="D94" s="1"/>
      <c r="E94" s="1"/>
      <c r="F94" s="2"/>
      <c r="G94" s="1"/>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ht="15.75" customHeight="1">
      <c r="A95" s="1"/>
      <c r="B95" s="1"/>
      <c r="C95" s="1"/>
      <c r="D95" s="1"/>
      <c r="E95" s="1"/>
      <c r="F95" s="2"/>
      <c r="G95" s="1"/>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ht="15.75" customHeight="1">
      <c r="A96" s="1"/>
      <c r="B96" s="1"/>
      <c r="C96" s="1"/>
      <c r="D96" s="1"/>
      <c r="E96" s="1"/>
      <c r="F96" s="2"/>
      <c r="G96" s="1"/>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ht="15.75" customHeight="1">
      <c r="A97" s="1"/>
      <c r="B97" s="1"/>
      <c r="C97" s="1"/>
      <c r="D97" s="1"/>
      <c r="E97" s="1"/>
      <c r="F97" s="2"/>
      <c r="G97" s="1"/>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ht="15.75" customHeight="1">
      <c r="A98" s="1"/>
      <c r="B98" s="1"/>
      <c r="C98" s="1"/>
      <c r="D98" s="1"/>
      <c r="E98" s="1"/>
      <c r="F98" s="2"/>
      <c r="G98" s="1"/>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ht="15.75" customHeight="1">
      <c r="A99" s="1"/>
      <c r="B99" s="1"/>
      <c r="C99" s="1"/>
      <c r="D99" s="1"/>
      <c r="E99" s="1"/>
      <c r="F99" s="2"/>
      <c r="G99" s="1"/>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ht="15.75" customHeight="1">
      <c r="A100" s="1"/>
      <c r="B100" s="1"/>
      <c r="C100" s="1"/>
      <c r="D100" s="1"/>
      <c r="E100" s="1"/>
      <c r="F100" s="2"/>
      <c r="G100" s="1"/>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ht="15.75" customHeight="1">
      <c r="A101" s="1"/>
      <c r="B101" s="1"/>
      <c r="C101" s="1"/>
      <c r="D101" s="1"/>
      <c r="E101" s="1"/>
      <c r="F101" s="2"/>
      <c r="G101" s="1"/>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row>
    <row r="102" ht="15.75" customHeight="1">
      <c r="A102" s="1"/>
      <c r="B102" s="1"/>
      <c r="C102" s="1"/>
      <c r="D102" s="1"/>
      <c r="E102" s="1"/>
      <c r="F102" s="2"/>
      <c r="G102" s="1"/>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row>
    <row r="103" ht="15.75" customHeight="1">
      <c r="A103" s="1"/>
      <c r="B103" s="1"/>
      <c r="C103" s="1"/>
      <c r="D103" s="1"/>
      <c r="E103" s="1"/>
      <c r="F103" s="2"/>
      <c r="G103" s="1"/>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row>
    <row r="104" ht="15.75" customHeight="1">
      <c r="A104" s="1"/>
      <c r="B104" s="1"/>
      <c r="C104" s="1"/>
      <c r="D104" s="1"/>
      <c r="E104" s="1"/>
      <c r="F104" s="2"/>
      <c r="G104" s="1"/>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row>
    <row r="105" ht="15.75" customHeight="1">
      <c r="A105" s="1"/>
      <c r="B105" s="1"/>
      <c r="C105" s="1"/>
      <c r="D105" s="1"/>
      <c r="E105" s="1"/>
      <c r="F105" s="2"/>
      <c r="G105" s="1"/>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row>
    <row r="106" ht="15.75" customHeight="1">
      <c r="A106" s="1"/>
      <c r="B106" s="1"/>
      <c r="C106" s="1"/>
      <c r="D106" s="1"/>
      <c r="E106" s="1"/>
      <c r="F106" s="2"/>
      <c r="G106" s="1"/>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row>
    <row r="107" ht="15.75" customHeight="1">
      <c r="A107" s="1"/>
      <c r="B107" s="1"/>
      <c r="C107" s="1"/>
      <c r="D107" s="1"/>
      <c r="E107" s="1"/>
      <c r="F107" s="2"/>
      <c r="G107" s="1"/>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row>
    <row r="108" ht="15.75" customHeight="1">
      <c r="A108" s="1"/>
      <c r="B108" s="1"/>
      <c r="C108" s="1"/>
      <c r="D108" s="1"/>
      <c r="E108" s="1"/>
      <c r="F108" s="2"/>
      <c r="G108" s="1"/>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row>
    <row r="109" ht="15.75" customHeight="1">
      <c r="A109" s="1"/>
      <c r="B109" s="1"/>
      <c r="C109" s="1"/>
      <c r="D109" s="1"/>
      <c r="E109" s="1"/>
      <c r="F109" s="2"/>
      <c r="G109" s="1"/>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row>
    <row r="110" ht="15.75" customHeight="1">
      <c r="A110" s="1"/>
      <c r="B110" s="1"/>
      <c r="C110" s="1"/>
      <c r="D110" s="1"/>
      <c r="E110" s="1"/>
      <c r="F110" s="2"/>
      <c r="G110" s="1"/>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row>
    <row r="111" ht="15.75" customHeight="1">
      <c r="A111" s="1"/>
      <c r="B111" s="1"/>
      <c r="C111" s="1"/>
      <c r="D111" s="1"/>
      <c r="E111" s="1"/>
      <c r="F111" s="2"/>
      <c r="G111" s="1"/>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row>
    <row r="112" ht="15.75" customHeight="1">
      <c r="A112" s="1"/>
      <c r="B112" s="1"/>
      <c r="C112" s="1"/>
      <c r="D112" s="1"/>
      <c r="E112" s="1"/>
      <c r="F112" s="2"/>
      <c r="G112" s="1"/>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row>
    <row r="113" ht="15.75" customHeight="1">
      <c r="A113" s="1"/>
      <c r="B113" s="1"/>
      <c r="C113" s="1"/>
      <c r="D113" s="1"/>
      <c r="E113" s="1"/>
      <c r="F113" s="2"/>
      <c r="G113" s="1"/>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row>
    <row r="114" ht="15.75" customHeight="1">
      <c r="A114" s="1"/>
      <c r="B114" s="1"/>
      <c r="C114" s="1"/>
      <c r="D114" s="1"/>
      <c r="E114" s="1"/>
      <c r="F114" s="2"/>
      <c r="G114" s="1"/>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row>
    <row r="115" ht="15.75" customHeight="1">
      <c r="A115" s="1"/>
      <c r="B115" s="1"/>
      <c r="C115" s="1"/>
      <c r="D115" s="1"/>
      <c r="E115" s="1"/>
      <c r="F115" s="2"/>
      <c r="G115" s="1"/>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row>
    <row r="116" ht="15.75" customHeight="1">
      <c r="A116" s="1"/>
      <c r="B116" s="1"/>
      <c r="C116" s="1"/>
      <c r="D116" s="1"/>
      <c r="E116" s="1"/>
      <c r="F116" s="2"/>
      <c r="G116" s="1"/>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row>
    <row r="117" ht="15.75" customHeight="1">
      <c r="A117" s="1"/>
      <c r="B117" s="1"/>
      <c r="C117" s="1"/>
      <c r="D117" s="1"/>
      <c r="E117" s="1"/>
      <c r="F117" s="2"/>
      <c r="G117" s="1"/>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row>
    <row r="118" ht="15.75" customHeight="1">
      <c r="A118" s="1"/>
      <c r="B118" s="1"/>
      <c r="C118" s="1"/>
      <c r="D118" s="1"/>
      <c r="E118" s="1"/>
      <c r="F118" s="2"/>
      <c r="G118" s="1"/>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row>
    <row r="119" ht="15.75" customHeight="1">
      <c r="A119" s="1"/>
      <c r="B119" s="1"/>
      <c r="C119" s="1"/>
      <c r="D119" s="1"/>
      <c r="E119" s="1"/>
      <c r="F119" s="2"/>
      <c r="G119" s="1"/>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row>
    <row r="120" ht="15.75" customHeight="1">
      <c r="A120" s="1"/>
      <c r="B120" s="1"/>
      <c r="C120" s="1"/>
      <c r="D120" s="1"/>
      <c r="E120" s="1"/>
      <c r="F120" s="2"/>
      <c r="G120" s="1"/>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row>
    <row r="121" ht="15.75" customHeight="1">
      <c r="A121" s="1"/>
      <c r="B121" s="1"/>
      <c r="C121" s="1"/>
      <c r="D121" s="1"/>
      <c r="E121" s="1"/>
      <c r="F121" s="2"/>
      <c r="G121" s="1"/>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row>
    <row r="122" ht="15.75" customHeight="1">
      <c r="A122" s="1"/>
      <c r="B122" s="1"/>
      <c r="C122" s="1"/>
      <c r="D122" s="1"/>
      <c r="E122" s="1"/>
      <c r="F122" s="2"/>
      <c r="G122" s="1"/>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row>
    <row r="123" ht="15.75" customHeight="1">
      <c r="A123" s="1"/>
      <c r="B123" s="1"/>
      <c r="C123" s="1"/>
      <c r="D123" s="1"/>
      <c r="E123" s="1"/>
      <c r="F123" s="2"/>
      <c r="G123" s="1"/>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row>
    <row r="124" ht="15.75" customHeight="1">
      <c r="A124" s="1"/>
      <c r="B124" s="1"/>
      <c r="C124" s="1"/>
      <c r="D124" s="1"/>
      <c r="E124" s="1"/>
      <c r="F124" s="2"/>
      <c r="G124" s="1"/>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row>
    <row r="125" ht="15.75" customHeight="1">
      <c r="A125" s="1"/>
      <c r="B125" s="1"/>
      <c r="C125" s="1"/>
      <c r="D125" s="1"/>
      <c r="E125" s="1"/>
      <c r="F125" s="2"/>
      <c r="G125" s="1"/>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row>
    <row r="126" ht="15.75" customHeight="1">
      <c r="A126" s="1"/>
      <c r="B126" s="1"/>
      <c r="C126" s="1"/>
      <c r="D126" s="1"/>
      <c r="E126" s="1"/>
      <c r="F126" s="2"/>
      <c r="G126" s="1"/>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row>
    <row r="127" ht="15.75" customHeight="1">
      <c r="A127" s="1"/>
      <c r="B127" s="1"/>
      <c r="C127" s="1"/>
      <c r="D127" s="1"/>
      <c r="E127" s="1"/>
      <c r="F127" s="2"/>
      <c r="G127" s="1"/>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row>
    <row r="128" ht="15.75" customHeight="1">
      <c r="A128" s="1"/>
      <c r="B128" s="1"/>
      <c r="C128" s="1"/>
      <c r="D128" s="1"/>
      <c r="E128" s="1"/>
      <c r="F128" s="2"/>
      <c r="G128" s="1"/>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row>
    <row r="129" ht="15.75" customHeight="1">
      <c r="A129" s="1"/>
      <c r="B129" s="1"/>
      <c r="C129" s="1"/>
      <c r="D129" s="1"/>
      <c r="E129" s="1"/>
      <c r="F129" s="2"/>
      <c r="G129" s="1"/>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row>
    <row r="130" ht="15.75" customHeight="1">
      <c r="A130" s="1"/>
      <c r="B130" s="1"/>
      <c r="C130" s="1"/>
      <c r="D130" s="1"/>
      <c r="E130" s="1"/>
      <c r="F130" s="2"/>
      <c r="G130" s="1"/>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ht="15.75" customHeight="1">
      <c r="A131" s="1"/>
      <c r="B131" s="1"/>
      <c r="C131" s="1"/>
      <c r="D131" s="1"/>
      <c r="E131" s="1"/>
      <c r="F131" s="2"/>
      <c r="G131" s="1"/>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ht="15.75" customHeight="1">
      <c r="A132" s="1"/>
      <c r="B132" s="1"/>
      <c r="C132" s="1"/>
      <c r="D132" s="1"/>
      <c r="E132" s="1"/>
      <c r="F132" s="2"/>
      <c r="G132" s="1"/>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ht="15.75" customHeight="1">
      <c r="A133" s="1"/>
      <c r="B133" s="1"/>
      <c r="C133" s="1"/>
      <c r="D133" s="1"/>
      <c r="E133" s="1"/>
      <c r="F133" s="2"/>
      <c r="G133" s="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ht="15.75" customHeight="1">
      <c r="A134" s="1"/>
      <c r="B134" s="1"/>
      <c r="C134" s="1"/>
      <c r="D134" s="1"/>
      <c r="E134" s="1"/>
      <c r="F134" s="2"/>
      <c r="G134" s="1"/>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ht="15.75" customHeight="1">
      <c r="A135" s="1"/>
      <c r="B135" s="1"/>
      <c r="C135" s="1"/>
      <c r="D135" s="1"/>
      <c r="E135" s="1"/>
      <c r="F135" s="2"/>
      <c r="G135" s="1"/>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ht="15.75" customHeight="1">
      <c r="A136" s="1"/>
      <c r="B136" s="1"/>
      <c r="C136" s="1"/>
      <c r="D136" s="1"/>
      <c r="E136" s="1"/>
      <c r="F136" s="2"/>
      <c r="G136" s="1"/>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ht="15.75" customHeight="1">
      <c r="A137" s="1"/>
      <c r="B137" s="1"/>
      <c r="C137" s="1"/>
      <c r="D137" s="1"/>
      <c r="E137" s="1"/>
      <c r="F137" s="2"/>
      <c r="G137" s="1"/>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ht="15.75" customHeight="1">
      <c r="A138" s="1"/>
      <c r="B138" s="1"/>
      <c r="C138" s="1"/>
      <c r="D138" s="1"/>
      <c r="E138" s="1"/>
      <c r="F138" s="2"/>
      <c r="G138" s="1"/>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ht="15.75" customHeight="1">
      <c r="A139" s="1"/>
      <c r="B139" s="1"/>
      <c r="C139" s="1"/>
      <c r="D139" s="1"/>
      <c r="E139" s="1"/>
      <c r="F139" s="2"/>
      <c r="G139" s="1"/>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ht="15.75" customHeight="1">
      <c r="A140" s="1"/>
      <c r="B140" s="1"/>
      <c r="C140" s="1"/>
      <c r="D140" s="1"/>
      <c r="E140" s="1"/>
      <c r="F140" s="2"/>
      <c r="G140" s="1"/>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ht="15.75" customHeight="1">
      <c r="A141" s="1"/>
      <c r="B141" s="1"/>
      <c r="C141" s="1"/>
      <c r="D141" s="1"/>
      <c r="E141" s="1"/>
      <c r="F141" s="2"/>
      <c r="G141" s="1"/>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ht="15.75" customHeight="1">
      <c r="A142" s="1"/>
      <c r="B142" s="1"/>
      <c r="C142" s="1"/>
      <c r="D142" s="1"/>
      <c r="E142" s="1"/>
      <c r="F142" s="2"/>
      <c r="G142" s="1"/>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ht="15.75" customHeight="1">
      <c r="A143" s="1"/>
      <c r="B143" s="1"/>
      <c r="C143" s="1"/>
      <c r="D143" s="1"/>
      <c r="E143" s="1"/>
      <c r="F143" s="2"/>
      <c r="G143" s="1"/>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ht="15.75" customHeight="1">
      <c r="A144" s="1"/>
      <c r="B144" s="1"/>
      <c r="C144" s="1"/>
      <c r="D144" s="1"/>
      <c r="E144" s="1"/>
      <c r="F144" s="2"/>
      <c r="G144" s="1"/>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ht="15.75" customHeight="1">
      <c r="A145" s="1"/>
      <c r="B145" s="1"/>
      <c r="C145" s="1"/>
      <c r="D145" s="1"/>
      <c r="E145" s="1"/>
      <c r="F145" s="2"/>
      <c r="G145" s="1"/>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ht="15.75" customHeight="1">
      <c r="A146" s="1"/>
      <c r="B146" s="1"/>
      <c r="C146" s="1"/>
      <c r="D146" s="1"/>
      <c r="E146" s="1"/>
      <c r="F146" s="2"/>
      <c r="G146" s="1"/>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ht="15.75" customHeight="1">
      <c r="A147" s="1"/>
      <c r="B147" s="1"/>
      <c r="C147" s="1"/>
      <c r="D147" s="1"/>
      <c r="E147" s="1"/>
      <c r="F147" s="2"/>
      <c r="G147" s="1"/>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ht="15.75" customHeight="1">
      <c r="A148" s="1"/>
      <c r="B148" s="1"/>
      <c r="C148" s="1"/>
      <c r="D148" s="1"/>
      <c r="E148" s="1"/>
      <c r="F148" s="2"/>
      <c r="G148" s="1"/>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ht="15.75" customHeight="1">
      <c r="A149" s="1"/>
      <c r="B149" s="1"/>
      <c r="C149" s="1"/>
      <c r="D149" s="1"/>
      <c r="E149" s="1"/>
      <c r="F149" s="2"/>
      <c r="G149" s="1"/>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ht="15.75" customHeight="1">
      <c r="A150" s="1"/>
      <c r="B150" s="1"/>
      <c r="C150" s="1"/>
      <c r="D150" s="1"/>
      <c r="E150" s="1"/>
      <c r="F150" s="2"/>
      <c r="G150" s="1"/>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ht="15.75" customHeight="1">
      <c r="A151" s="1"/>
      <c r="B151" s="1"/>
      <c r="C151" s="1"/>
      <c r="D151" s="1"/>
      <c r="E151" s="1"/>
      <c r="F151" s="2"/>
      <c r="G151" s="1"/>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row>
    <row r="152" ht="15.75" customHeight="1">
      <c r="A152" s="1"/>
      <c r="B152" s="1"/>
      <c r="C152" s="1"/>
      <c r="D152" s="1"/>
      <c r="E152" s="1"/>
      <c r="F152" s="2"/>
      <c r="G152" s="1"/>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ht="15.75" customHeight="1">
      <c r="A153" s="1"/>
      <c r="B153" s="1"/>
      <c r="C153" s="1"/>
      <c r="D153" s="1"/>
      <c r="E153" s="1"/>
      <c r="F153" s="2"/>
      <c r="G153" s="1"/>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ht="15.75" customHeight="1">
      <c r="A154" s="1"/>
      <c r="B154" s="1"/>
      <c r="C154" s="1"/>
      <c r="D154" s="1"/>
      <c r="E154" s="1"/>
      <c r="F154" s="2"/>
      <c r="G154" s="1"/>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ht="15.7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ht="15.75" customHeight="1">
      <c r="A156" s="1"/>
      <c r="B156" s="1"/>
      <c r="C156" s="1"/>
      <c r="D156" s="1"/>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ht="15.75" customHeight="1">
      <c r="A157" s="1"/>
      <c r="B157" s="1"/>
      <c r="C157" s="1"/>
      <c r="D157" s="1"/>
      <c r="E157" s="1"/>
      <c r="F157" s="2"/>
      <c r="G157" s="1"/>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ht="15.7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ht="15.75" customHeight="1">
      <c r="A159" s="1"/>
      <c r="B159" s="1"/>
      <c r="C159" s="1"/>
      <c r="D159" s="1"/>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ht="15.7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ht="15.7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ht="15.7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ht="15.7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ht="15.7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ht="15.7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ht="15.7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ht="15.7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ht="15.7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ht="15.7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ht="15.7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ht="15.7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ht="15.7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ht="15.7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ht="15.7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ht="15.7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ht="15.7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ht="15.7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ht="15.7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ht="15.7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ht="15.7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ht="15.7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ht="15.7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ht="15.7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ht="15.7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ht="15.7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ht="15.7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ht="15.7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ht="15.7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ht="15.7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ht="15.7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ht="15.7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ht="15.7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ht="15.7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ht="15.7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ht="15.7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ht="15.7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ht="15.7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ht="15.7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ht="15.7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ht="15.7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ht="15.7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ht="15.7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ht="15.7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ht="15.7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ht="15.7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ht="15.7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ht="15.7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ht="15.7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ht="15.7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ht="15.7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ht="15.7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ht="15.7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ht="15.7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ht="15.7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ht="15.7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ht="15.7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ht="15.7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ht="15.7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ht="15.7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ht="15.7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ht="15.7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ht="15.7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ht="15.7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ht="15.7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ht="15.7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ht="15.7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ht="15.7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ht="15.7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ht="15.7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ht="15.7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ht="15.7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ht="15.7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ht="15.7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ht="15.7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ht="15.7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ht="15.7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ht="15.7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ht="15.7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ht="15.7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ht="15.7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ht="15.7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ht="15.7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ht="15.7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ht="15.7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ht="15.7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ht="15.7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ht="15.7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ht="15.7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ht="15.7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ht="15.7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ht="15.7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ht="15.7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ht="15.7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ht="15.7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ht="15.7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ht="15.7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ht="15.7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ht="15.7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ht="15.7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ht="15.7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ht="15.7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ht="15.7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ht="15.7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ht="15.7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ht="15.7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ht="15.7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ht="15.7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ht="15.7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ht="15.7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ht="15.7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ht="15.7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ht="15.7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ht="15.7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ht="15.7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ht="15.7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ht="15.7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ht="15.7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ht="15.7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ht="15.7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ht="15.7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ht="15.7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ht="15.7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ht="15.7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ht="15.7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ht="15.7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ht="15.7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ht="15.7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ht="15.7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ht="15.7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ht="15.7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ht="15.7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ht="15.7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ht="15.7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ht="15.7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ht="15.7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ht="15.7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ht="15.7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ht="15.7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ht="15.7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ht="15.7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ht="15.7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ht="15.7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ht="15.7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ht="15.7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ht="15.7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ht="15.7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ht="15.7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ht="15.7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ht="15.7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ht="15.7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ht="15.7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ht="15.7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ht="15.7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ht="15.7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ht="15.7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ht="15.7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ht="15.7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ht="15.7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ht="15.7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ht="15.7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ht="15.7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ht="15.7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ht="15.7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ht="15.7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ht="15.7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ht="15.7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ht="15.7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ht="15.7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ht="15.7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ht="15.7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ht="15.7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ht="15.7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ht="15.7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ht="15.7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ht="15.7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ht="15.7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ht="15.7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ht="15.7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ht="15.7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ht="15.7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ht="15.7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ht="15.7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ht="15.7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ht="15.7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ht="15.7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ht="15.7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ht="15.7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ht="15.7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ht="15.7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ht="15.7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ht="15.7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ht="15.7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ht="15.7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ht="15.7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ht="15.7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ht="15.7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ht="15.7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ht="15.7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ht="15.7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ht="15.7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ht="15.7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ht="15.7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ht="15.7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ht="15.7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ht="15.7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ht="15.7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ht="15.7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ht="15.7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ht="15.7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ht="15.7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ht="15.7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ht="15.7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ht="15.7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ht="15.7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ht="15.7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ht="15.7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ht="15.7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ht="15.7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ht="15.7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ht="15.7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ht="15.7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ht="15.7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ht="15.7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ht="15.7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ht="15.7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ht="15.7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ht="15.7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ht="15.7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ht="15.7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ht="15.7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ht="15.7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ht="15.7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ht="15.7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ht="15.7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ht="15.7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ht="15.7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ht="15.7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ht="15.7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ht="15.7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ht="15.7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ht="15.7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ht="15.7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ht="15.7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ht="15.7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ht="15.7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ht="15.7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ht="15.7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ht="15.7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ht="15.7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ht="15.7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ht="15.7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ht="15.7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ht="15.7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ht="15.7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ht="15.7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ht="15.7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ht="15.7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ht="15.7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ht="15.7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ht="15.7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ht="15.7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ht="15.7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ht="15.7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ht="15.7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ht="15.7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ht="15.7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ht="15.7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ht="15.7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ht="15.7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ht="15.7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ht="15.7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ht="15.7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ht="15.7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ht="15.7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ht="15.7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ht="15.7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ht="15.7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ht="15.7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ht="15.7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ht="15.7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ht="15.7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ht="15.7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ht="15.7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ht="15.7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ht="15.7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ht="15.7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ht="15.7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ht="15.7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ht="15.7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ht="15.7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ht="15.7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ht="15.7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ht="15.7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ht="15.7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ht="15.7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ht="15.7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ht="15.7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ht="15.7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ht="15.7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ht="15.7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ht="15.7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ht="15.7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ht="15.7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ht="15.7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ht="15.7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ht="15.7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ht="15.7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ht="15.7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ht="15.7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ht="15.7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ht="15.7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ht="15.7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ht="15.7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ht="15.7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ht="15.7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ht="15.7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ht="15.7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ht="15.7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ht="15.7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ht="15.7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ht="15.7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ht="15.7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ht="15.7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ht="15.7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ht="15.7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ht="15.7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ht="15.7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ht="15.7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ht="15.7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ht="15.7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ht="15.7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ht="15.7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ht="15.7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ht="15.7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ht="15.7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ht="15.7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ht="15.7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ht="15.7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ht="15.7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ht="15.7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ht="15.7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ht="15.7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ht="15.7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ht="15.7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ht="15.7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ht="15.7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ht="15.7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ht="15.7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ht="15.7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ht="15.7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ht="15.7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ht="15.7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ht="15.7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ht="15.7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ht="15.7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ht="15.7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ht="15.7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ht="15.7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ht="15.7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ht="15.7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ht="15.7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ht="15.7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ht="15.7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ht="15.7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ht="15.7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ht="15.7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ht="15.7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ht="15.7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ht="15.7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ht="15.7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ht="15.7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ht="15.7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ht="15.7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ht="15.7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ht="15.7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ht="15.7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ht="15.7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ht="15.7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ht="15.7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ht="15.7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ht="15.7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ht="15.7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ht="15.7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ht="15.7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ht="15.7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ht="15.7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ht="15.7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ht="15.7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ht="15.7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ht="15.7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ht="15.7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ht="15.7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ht="15.7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ht="15.7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ht="15.7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ht="15.7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ht="15.7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ht="15.7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ht="15.7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ht="15.7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ht="15.7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ht="15.7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ht="15.7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ht="15.7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ht="15.7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ht="15.7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ht="15.7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ht="15.7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ht="15.7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ht="15.7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ht="15.7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ht="15.7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ht="15.7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ht="15.7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ht="15.7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ht="15.7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ht="15.7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ht="15.7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ht="15.7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ht="15.7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ht="15.7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ht="15.7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ht="15.7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ht="15.7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ht="15.7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ht="15.7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ht="15.7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ht="15.7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ht="15.7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ht="15.7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ht="15.7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ht="15.7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ht="15.7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ht="15.7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ht="15.7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ht="15.7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ht="15.7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ht="15.7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ht="15.7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ht="15.7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ht="15.7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ht="15.7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ht="15.7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ht="15.7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ht="15.7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ht="15.7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ht="15.7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ht="15.7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ht="15.7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ht="15.7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ht="15.7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ht="15.7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ht="15.7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ht="15.7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ht="15.7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ht="15.7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ht="15.7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ht="15.7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ht="15.7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ht="15.7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ht="15.7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ht="15.7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ht="15.7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ht="15.7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ht="15.7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ht="15.7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ht="15.7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ht="15.7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ht="15.7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ht="15.7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ht="15.7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ht="15.7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ht="15.7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ht="15.7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ht="15.7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ht="15.7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ht="15.7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ht="15.7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ht="15.7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ht="15.7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ht="15.7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ht="15.7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ht="15.7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ht="15.7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ht="15.7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ht="15.7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ht="15.7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ht="15.7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ht="15.7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ht="15.7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ht="15.7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ht="15.7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ht="15.7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ht="15.7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ht="15.7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ht="15.7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ht="15.7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ht="15.7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ht="15.7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ht="15.7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ht="15.7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ht="15.7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ht="15.7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ht="15.7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ht="15.7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ht="15.7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ht="15.7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ht="15.7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ht="15.7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ht="15.7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ht="15.7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ht="15.7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ht="15.7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ht="15.7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ht="15.7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ht="15.7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ht="15.7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ht="15.7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ht="15.7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ht="15.7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ht="15.7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ht="15.7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ht="15.7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ht="15.7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ht="15.7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ht="15.7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ht="15.7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ht="15.7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ht="15.7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ht="15.7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ht="15.7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ht="15.7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ht="15.7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ht="15.7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ht="15.7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ht="15.7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ht="15.7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ht="15.7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ht="15.7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ht="15.7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ht="15.7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ht="15.7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ht="15.7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ht="15.7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ht="15.7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ht="15.7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ht="15.7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ht="15.7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ht="15.7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ht="15.7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ht="15.7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ht="15.7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ht="15.7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ht="15.7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ht="15.7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ht="15.7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ht="15.7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ht="15.7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ht="15.7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ht="15.7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ht="15.7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ht="15.7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ht="15.7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ht="15.7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ht="15.7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ht="15.7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ht="15.7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ht="15.7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ht="15.7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ht="15.7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ht="15.7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ht="15.7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ht="15.7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ht="15.7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ht="15.7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ht="15.7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ht="15.7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ht="15.7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ht="15.7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ht="15.7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ht="15.7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ht="15.7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ht="15.7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ht="15.7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ht="15.7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ht="15.7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ht="15.7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ht="15.7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ht="15.7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ht="15.7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ht="15.7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ht="15.7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ht="15.7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ht="15.7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ht="15.7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ht="15.7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ht="15.7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ht="15.7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ht="15.7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ht="15.7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ht="15.7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ht="15.7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ht="15.7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ht="15.7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ht="15.7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ht="15.7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ht="15.7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ht="15.7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ht="15.7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ht="15.7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ht="15.7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ht="15.7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ht="15.7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ht="15.7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ht="15.7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ht="15.7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ht="15.7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ht="15.7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ht="15.7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ht="15.7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ht="15.7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ht="15.7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ht="15.7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ht="15.7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ht="15.7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ht="15.7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ht="15.7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ht="15.7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ht="15.7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ht="15.7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ht="15.7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ht="15.7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ht="15.7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ht="15.7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ht="15.7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ht="15.7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ht="15.7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ht="15.7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ht="15.7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ht="15.7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ht="15.7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ht="15.7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ht="15.7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ht="15.7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ht="15.7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ht="15.7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ht="15.7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ht="15.7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ht="15.7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ht="15.7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ht="15.7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ht="15.7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ht="15.7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ht="15.7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ht="15.7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ht="15.7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ht="15.7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ht="15.7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ht="15.7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ht="15.7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ht="15.7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ht="15.7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ht="15.7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ht="15.7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ht="15.7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ht="15.7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ht="15.7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ht="15.7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ht="15.7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ht="15.7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ht="15.7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ht="15.7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ht="15.7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ht="15.7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ht="15.7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ht="15.7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ht="15.7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ht="15.7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ht="15.7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ht="15.7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ht="15.7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ht="15.7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ht="15.7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ht="15.7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ht="15.7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ht="15.7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ht="15.7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ht="15.7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ht="15.7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ht="15.7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ht="15.7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ht="15.7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ht="15.7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ht="15.7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ht="15.7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ht="15.7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ht="15.7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ht="15.7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ht="15.7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ht="15.7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ht="15.7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ht="15.7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ht="15.7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ht="15.7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ht="15.7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ht="15.7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ht="15.7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ht="15.7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ht="15.7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ht="15.7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ht="15.7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ht="15.7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ht="15.7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ht="15.7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ht="15.7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ht="15.7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ht="15.7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ht="15.7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ht="15.7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ht="15.7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ht="15.7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ht="15.7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ht="15.7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ht="15.7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ht="15.7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ht="15.7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ht="15.7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ht="15.7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ht="15.7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ht="15.7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ht="15.7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ht="15.7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ht="15.7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ht="15.7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ht="15.7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ht="15.7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ht="15.7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ht="15.7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ht="15.7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ht="15.7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ht="15.7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ht="15.7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ht="15.7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ht="15.7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ht="15.7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ht="15.7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ht="15.7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ht="15.7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ht="15.7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ht="15.7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ht="15.7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ht="15.7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ht="15.7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ht="15.7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ht="15.7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ht="15.7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ht="15.7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ht="15.7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ht="15.7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ht="15.7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ht="15.7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ht="15.7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ht="15.7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ht="15.7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ht="15.7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ht="15.7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ht="15.7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ht="15.7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ht="15.7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ht="15.7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ht="15.7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ht="15.7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ht="15.7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ht="15.7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ht="15.7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ht="15.7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ht="15.7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ht="15.7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ht="15.7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ht="15.7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ht="15.7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ht="15.7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ht="15.7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ht="15.7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ht="15.7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ht="15.7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ht="15.7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ht="15.7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ht="15.7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ht="15.7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ht="15.7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ht="15.7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ht="15.7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ht="15.7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ht="15.7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ht="15.7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ht="15.7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ht="15.7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ht="15.7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ht="15.7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ht="15.7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ht="15.7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ht="15.7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ht="15.7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ht="15.7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ht="15.7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ht="15.7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ht="15.7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ht="15.7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ht="15.7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ht="15.7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ht="15.7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ht="15.7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ht="15.7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ht="15.7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ht="15.7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ht="15.7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ht="15.7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ht="15.7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ht="15.7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ht="15.7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ht="15.7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ht="15.7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ht="15.7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ht="15.7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ht="15.7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ht="15.7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ht="15.7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ht="15.7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ht="15.7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ht="15.75" customHeight="1">
      <c r="A991" s="1"/>
      <c r="B991" s="1"/>
      <c r="C991" s="1"/>
      <c r="D991" s="1"/>
      <c r="E991" s="1"/>
      <c r="F991" s="2"/>
      <c r="G991" s="1"/>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ht="15.75" customHeight="1">
      <c r="A992" s="1"/>
      <c r="B992" s="1"/>
      <c r="C992" s="1"/>
      <c r="D992" s="1"/>
      <c r="E992" s="1"/>
      <c r="F992" s="2"/>
      <c r="G992" s="1"/>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ht="15.75" customHeight="1">
      <c r="A993" s="1"/>
      <c r="B993" s="1"/>
      <c r="C993" s="1"/>
      <c r="D993" s="1"/>
      <c r="E993" s="1"/>
      <c r="F993" s="2"/>
      <c r="G993" s="1"/>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ht="15.75" customHeight="1">
      <c r="A994" s="1"/>
      <c r="B994" s="1"/>
      <c r="C994" s="1"/>
      <c r="D994" s="1"/>
      <c r="E994" s="1"/>
      <c r="F994" s="2"/>
      <c r="G994" s="1"/>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ht="15.75" customHeight="1">
      <c r="A995" s="1"/>
      <c r="B995" s="1"/>
      <c r="C995" s="1"/>
      <c r="D995" s="1"/>
      <c r="E995" s="1"/>
      <c r="F995" s="2"/>
      <c r="G995" s="1"/>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ht="15.75" customHeight="1">
      <c r="A996" s="1"/>
      <c r="B996" s="1"/>
      <c r="C996" s="1"/>
      <c r="D996" s="1"/>
      <c r="E996" s="1"/>
      <c r="F996" s="2"/>
      <c r="G996" s="1"/>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ht="15.75" customHeight="1">
      <c r="A997" s="1"/>
      <c r="B997" s="1"/>
      <c r="C997" s="1"/>
      <c r="D997" s="1"/>
      <c r="E997" s="1"/>
      <c r="F997" s="2"/>
      <c r="G997" s="1"/>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row r="998" ht="15.75" customHeight="1">
      <c r="A998" s="1"/>
      <c r="B998" s="1"/>
      <c r="C998" s="1"/>
      <c r="D998" s="1"/>
      <c r="E998" s="1"/>
      <c r="F998" s="2"/>
      <c r="G998" s="1"/>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row>
    <row r="999" ht="15.75" customHeight="1">
      <c r="A999" s="1"/>
      <c r="B999" s="1"/>
      <c r="C999" s="1"/>
      <c r="D999" s="1"/>
      <c r="E999" s="1"/>
      <c r="F999" s="2"/>
      <c r="G999" s="1"/>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row>
  </sheetData>
  <conditionalFormatting sqref="K5:K56">
    <cfRule type="cellIs" dxfId="0" priority="1" stopIfTrue="1" operator="greaterThan">
      <formula>1500</formula>
    </cfRule>
  </conditionalFormatting>
  <conditionalFormatting sqref="L5:L56">
    <cfRule type="cellIs" dxfId="0" priority="2" stopIfTrue="1" operator="greaterThan">
      <formula>300</formula>
    </cfRule>
  </conditionalFormatting>
  <conditionalFormatting sqref="M5:M56">
    <cfRule type="cellIs" dxfId="0" priority="3" stopIfTrue="1" operator="greaterThan">
      <formula>200</formula>
    </cfRule>
  </conditionalFormatting>
  <conditionalFormatting sqref="P5:P56">
    <cfRule type="cellIs" dxfId="0" priority="4" stopIfTrue="1" operator="greaterThan">
      <formula>600</formula>
    </cfRule>
  </conditionalFormatting>
  <conditionalFormatting sqref="Q5:R56">
    <cfRule type="cellIs" dxfId="0" priority="5" stopIfTrue="1" operator="greaterThan">
      <formula>1000</formula>
    </cfRule>
  </conditionalFormatting>
  <conditionalFormatting sqref="S5:T56">
    <cfRule type="cellIs" dxfId="0" priority="6" stopIfTrue="1" operator="greaterThan">
      <formula>200</formula>
    </cfRule>
  </conditionalFormatting>
  <conditionalFormatting sqref="U5:U56">
    <cfRule type="cellIs" dxfId="0" priority="7" stopIfTrue="1" operator="greaterThan">
      <formula>100</formula>
    </cfRule>
  </conditionalFormatting>
  <conditionalFormatting sqref="AD5:AN56">
    <cfRule type="cellIs" dxfId="0" priority="8" stopIfTrue="1" operator="greaterThan">
      <formula>60</formula>
    </cfRule>
  </conditionalFormatting>
  <conditionalFormatting sqref="AR5:AS56 F59:AO59 D63">
    <cfRule type="cellIs" dxfId="1" priority="9" stopIfTrue="1" operator="notEqual">
      <formula>0</formula>
    </cfRule>
  </conditionalFormatting>
  <dataValidations>
    <dataValidation type="list" allowBlank="1" showErrorMessage="1" sqref="D5:D34">
      <formula1>$B$66:$B$73</formula1>
    </dataValidation>
    <dataValidation type="list" allowBlank="1" showErrorMessage="1" sqref="D35:D56">
      <formula1>$B$67:$B$74</formula1>
    </dataValidation>
  </dataValidation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18.14"/>
    <col customWidth="1" min="6" max="6" width="13.0"/>
    <col customWidth="1" min="7" max="7" width="11.43"/>
    <col customWidth="1" min="8" max="14" width="10.86"/>
    <col customWidth="1" min="15" max="15" width="13.14"/>
    <col customWidth="1" min="16" max="32" width="8.0"/>
  </cols>
  <sheetData>
    <row r="1">
      <c r="A1" s="46"/>
      <c r="B1" s="47"/>
      <c r="C1" s="47"/>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149" t="s">
        <v>3210</v>
      </c>
      <c r="B2" s="49"/>
      <c r="C2" s="49"/>
      <c r="D2" s="49"/>
      <c r="E2" s="49"/>
      <c r="F2" s="49"/>
      <c r="G2" s="49"/>
      <c r="H2" s="49"/>
      <c r="I2" s="49"/>
      <c r="J2" s="49"/>
      <c r="K2" s="49"/>
      <c r="L2" s="49"/>
      <c r="M2" s="49"/>
      <c r="N2" s="50"/>
      <c r="O2" s="53"/>
      <c r="P2" s="53"/>
      <c r="Q2" s="53"/>
      <c r="R2" s="53"/>
      <c r="S2" s="53"/>
      <c r="T2" s="53"/>
      <c r="U2" s="53"/>
      <c r="V2" s="53"/>
      <c r="W2" s="53"/>
      <c r="X2" s="53"/>
      <c r="Y2" s="53"/>
      <c r="Z2" s="53"/>
      <c r="AA2" s="53"/>
      <c r="AB2" s="53"/>
      <c r="AC2" s="53"/>
      <c r="AD2" s="53"/>
      <c r="AE2" s="53"/>
      <c r="AF2" s="53"/>
    </row>
    <row r="3">
      <c r="A3" s="197"/>
      <c r="B3" s="197"/>
      <c r="C3" s="197"/>
      <c r="D3" s="197"/>
      <c r="E3" s="197"/>
      <c r="F3" s="197"/>
      <c r="G3" s="197"/>
      <c r="H3" s="197"/>
      <c r="I3" s="197"/>
      <c r="J3" s="197"/>
      <c r="K3" s="197"/>
      <c r="L3" s="197"/>
      <c r="M3" s="197"/>
      <c r="N3" s="197"/>
      <c r="O3" s="53"/>
      <c r="P3" s="53"/>
      <c r="Q3" s="53"/>
      <c r="R3" s="53"/>
      <c r="S3" s="53"/>
      <c r="T3" s="53"/>
      <c r="U3" s="53"/>
      <c r="V3" s="53"/>
      <c r="W3" s="53"/>
      <c r="X3" s="53"/>
      <c r="Y3" s="53"/>
      <c r="Z3" s="53"/>
      <c r="AA3" s="53"/>
      <c r="AB3" s="53"/>
      <c r="AC3" s="53"/>
      <c r="AD3" s="53"/>
      <c r="AE3" s="53"/>
      <c r="AF3" s="53"/>
    </row>
    <row r="4" ht="28.5" customHeight="1">
      <c r="A4" s="54" t="s">
        <v>3211</v>
      </c>
      <c r="B4" s="49"/>
      <c r="C4" s="49"/>
      <c r="D4" s="49"/>
      <c r="E4" s="49"/>
      <c r="F4" s="49"/>
      <c r="G4" s="49"/>
      <c r="H4" s="49"/>
      <c r="I4" s="49"/>
      <c r="J4" s="49"/>
      <c r="K4" s="49"/>
      <c r="L4" s="49"/>
      <c r="M4" s="49"/>
      <c r="N4" s="50"/>
      <c r="O4" s="53"/>
      <c r="P4" s="53"/>
      <c r="Q4" s="53"/>
      <c r="R4" s="53"/>
      <c r="S4" s="53"/>
      <c r="T4" s="53"/>
      <c r="U4" s="53"/>
      <c r="V4" s="53"/>
      <c r="W4" s="53"/>
      <c r="X4" s="53"/>
      <c r="Y4" s="53"/>
      <c r="Z4" s="53"/>
      <c r="AA4" s="53"/>
      <c r="AB4" s="53"/>
      <c r="AC4" s="53"/>
      <c r="AD4" s="53"/>
      <c r="AE4" s="53"/>
      <c r="AF4" s="53"/>
    </row>
    <row r="5" ht="28.5" customHeight="1">
      <c r="A5" s="54" t="s">
        <v>3212</v>
      </c>
      <c r="B5" s="49"/>
      <c r="C5" s="49"/>
      <c r="D5" s="49"/>
      <c r="E5" s="49"/>
      <c r="F5" s="49"/>
      <c r="G5" s="49"/>
      <c r="H5" s="49"/>
      <c r="I5" s="49"/>
      <c r="J5" s="49"/>
      <c r="K5" s="49"/>
      <c r="L5" s="49"/>
      <c r="M5" s="49"/>
      <c r="N5" s="50"/>
      <c r="O5" s="53"/>
      <c r="P5" s="53"/>
      <c r="Q5" s="53"/>
      <c r="R5" s="53"/>
      <c r="S5" s="53"/>
      <c r="T5" s="53"/>
      <c r="U5" s="53"/>
      <c r="V5" s="53"/>
      <c r="W5" s="53"/>
      <c r="X5" s="53"/>
      <c r="Y5" s="53"/>
      <c r="Z5" s="53"/>
      <c r="AA5" s="53"/>
      <c r="AB5" s="53"/>
      <c r="AC5" s="53"/>
      <c r="AD5" s="53"/>
      <c r="AE5" s="53"/>
      <c r="AF5" s="53"/>
    </row>
    <row r="6" ht="24.0" customHeight="1">
      <c r="A6" s="54" t="s">
        <v>3213</v>
      </c>
      <c r="B6" s="49"/>
      <c r="C6" s="49"/>
      <c r="D6" s="49"/>
      <c r="E6" s="49"/>
      <c r="F6" s="49"/>
      <c r="G6" s="49"/>
      <c r="H6" s="49"/>
      <c r="I6" s="49"/>
      <c r="J6" s="49"/>
      <c r="K6" s="49"/>
      <c r="L6" s="49"/>
      <c r="M6" s="49"/>
      <c r="N6" s="50"/>
      <c r="O6" s="53"/>
      <c r="P6" s="53"/>
      <c r="Q6" s="53"/>
      <c r="R6" s="53"/>
      <c r="S6" s="53"/>
      <c r="T6" s="53"/>
      <c r="U6" s="53"/>
      <c r="V6" s="53"/>
      <c r="W6" s="53"/>
      <c r="X6" s="53"/>
      <c r="Y6" s="53"/>
      <c r="Z6" s="53"/>
      <c r="AA6" s="53"/>
      <c r="AB6" s="53"/>
      <c r="AC6" s="53"/>
      <c r="AD6" s="53"/>
      <c r="AE6" s="53"/>
      <c r="AF6" s="53"/>
    </row>
    <row r="7">
      <c r="A7" s="54" t="s">
        <v>3214</v>
      </c>
      <c r="B7" s="49"/>
      <c r="C7" s="49"/>
      <c r="D7" s="49"/>
      <c r="E7" s="49"/>
      <c r="F7" s="49"/>
      <c r="G7" s="49"/>
      <c r="H7" s="49"/>
      <c r="I7" s="49"/>
      <c r="J7" s="49"/>
      <c r="K7" s="49"/>
      <c r="L7" s="49"/>
      <c r="M7" s="49"/>
      <c r="N7" s="50"/>
      <c r="O7" s="53"/>
      <c r="P7" s="53"/>
      <c r="Q7" s="53"/>
      <c r="R7" s="53"/>
      <c r="S7" s="53"/>
      <c r="T7" s="53"/>
      <c r="U7" s="53"/>
      <c r="V7" s="53"/>
      <c r="W7" s="53"/>
      <c r="X7" s="53"/>
      <c r="Y7" s="53"/>
      <c r="Z7" s="53"/>
      <c r="AA7" s="53"/>
      <c r="AB7" s="53"/>
      <c r="AC7" s="53"/>
      <c r="AD7" s="53"/>
      <c r="AE7" s="53"/>
      <c r="AF7" s="53"/>
    </row>
    <row r="8" ht="88.5" customHeight="1">
      <c r="A8" s="54" t="s">
        <v>3215</v>
      </c>
      <c r="B8" s="49"/>
      <c r="C8" s="49"/>
      <c r="D8" s="49"/>
      <c r="E8" s="49"/>
      <c r="F8" s="49"/>
      <c r="G8" s="49"/>
      <c r="H8" s="49"/>
      <c r="I8" s="49"/>
      <c r="J8" s="49"/>
      <c r="K8" s="49"/>
      <c r="L8" s="49"/>
      <c r="M8" s="49"/>
      <c r="N8" s="50"/>
      <c r="O8" s="53"/>
      <c r="P8" s="53"/>
      <c r="Q8" s="53"/>
      <c r="R8" s="53"/>
      <c r="S8" s="53"/>
      <c r="T8" s="53"/>
      <c r="U8" s="53"/>
      <c r="V8" s="53"/>
      <c r="W8" s="53"/>
      <c r="X8" s="53"/>
      <c r="Y8" s="53"/>
      <c r="Z8" s="53"/>
      <c r="AA8" s="53"/>
      <c r="AB8" s="53"/>
      <c r="AC8" s="53"/>
      <c r="AD8" s="53"/>
      <c r="AE8" s="53"/>
      <c r="AF8" s="53"/>
    </row>
    <row r="9">
      <c r="A9" s="59"/>
      <c r="B9" s="60"/>
      <c r="C9" s="60"/>
      <c r="D9" s="59"/>
      <c r="E9" s="59"/>
      <c r="F9" s="59"/>
      <c r="G9" s="59"/>
      <c r="H9" s="59"/>
      <c r="I9" s="59"/>
      <c r="J9" s="59"/>
      <c r="K9" s="59"/>
      <c r="L9" s="59"/>
      <c r="M9" s="59"/>
      <c r="N9" s="59"/>
      <c r="O9" s="53"/>
      <c r="P9" s="53"/>
      <c r="Q9" s="53"/>
      <c r="R9" s="53"/>
      <c r="S9" s="53"/>
      <c r="T9" s="53"/>
      <c r="U9" s="53"/>
      <c r="V9" s="53"/>
      <c r="W9" s="53"/>
      <c r="X9" s="53"/>
      <c r="Y9" s="53"/>
      <c r="Z9" s="53"/>
      <c r="AA9" s="53"/>
      <c r="AB9" s="53"/>
      <c r="AC9" s="53"/>
      <c r="AD9" s="53"/>
      <c r="AE9" s="53"/>
      <c r="AF9" s="53"/>
    </row>
    <row r="10" ht="51.0" customHeight="1">
      <c r="A10" s="176" t="s">
        <v>3216</v>
      </c>
      <c r="B10" s="176" t="s">
        <v>3217</v>
      </c>
      <c r="C10" s="61" t="s">
        <v>128</v>
      </c>
      <c r="D10" s="63" t="s">
        <v>7</v>
      </c>
      <c r="E10" s="63" t="s">
        <v>3218</v>
      </c>
      <c r="F10" s="176" t="s">
        <v>3219</v>
      </c>
      <c r="G10" s="63" t="s">
        <v>3220</v>
      </c>
      <c r="H10" s="62" t="s">
        <v>136</v>
      </c>
      <c r="I10" s="62" t="s">
        <v>3221</v>
      </c>
      <c r="J10" s="62" t="s">
        <v>141</v>
      </c>
      <c r="K10" s="62" t="s">
        <v>142</v>
      </c>
      <c r="L10" s="62" t="s">
        <v>143</v>
      </c>
      <c r="M10" s="61" t="s">
        <v>144</v>
      </c>
      <c r="N10" s="346" t="s">
        <v>148</v>
      </c>
      <c r="O10" s="347" t="s">
        <v>149</v>
      </c>
      <c r="P10" s="53"/>
      <c r="Q10" s="53"/>
      <c r="R10" s="53"/>
      <c r="S10" s="53"/>
      <c r="T10" s="53"/>
      <c r="U10" s="53"/>
      <c r="V10" s="53"/>
      <c r="W10" s="53"/>
      <c r="X10" s="53"/>
      <c r="Y10" s="53"/>
      <c r="Z10" s="53"/>
      <c r="AA10" s="53"/>
      <c r="AB10" s="53"/>
      <c r="AC10" s="53"/>
      <c r="AD10" s="53"/>
      <c r="AE10" s="53"/>
      <c r="AF10" s="53"/>
    </row>
    <row r="11" ht="15.0" customHeight="1">
      <c r="A11" s="85" t="s">
        <v>3222</v>
      </c>
      <c r="B11" s="85" t="s">
        <v>3223</v>
      </c>
      <c r="C11" s="85" t="s">
        <v>3224</v>
      </c>
      <c r="D11" s="77" t="s">
        <v>51</v>
      </c>
      <c r="E11" s="85" t="s">
        <v>3225</v>
      </c>
      <c r="F11" s="85" t="s">
        <v>3226</v>
      </c>
      <c r="G11" s="348" t="s">
        <v>3227</v>
      </c>
      <c r="H11" s="348" t="s">
        <v>3228</v>
      </c>
      <c r="I11" s="348" t="s">
        <v>3229</v>
      </c>
      <c r="J11" s="78">
        <v>2.0</v>
      </c>
      <c r="K11" s="78">
        <v>1.0</v>
      </c>
      <c r="L11" s="78">
        <v>3.0</v>
      </c>
      <c r="M11" s="78">
        <v>100.0</v>
      </c>
      <c r="N11" s="79">
        <v>33.34</v>
      </c>
      <c r="O11" s="98" t="s">
        <v>179</v>
      </c>
      <c r="P11" s="249"/>
      <c r="Q11" s="349"/>
      <c r="R11" s="349"/>
      <c r="S11" s="349"/>
      <c r="T11" s="349"/>
      <c r="U11" s="349"/>
      <c r="V11" s="349"/>
      <c r="W11" s="349"/>
      <c r="X11" s="349"/>
      <c r="Y11" s="349"/>
      <c r="Z11" s="349"/>
      <c r="AA11" s="349"/>
      <c r="AB11" s="349"/>
      <c r="AC11" s="349"/>
      <c r="AD11" s="349"/>
      <c r="AE11" s="349"/>
      <c r="AF11" s="349"/>
    </row>
    <row r="12" ht="15.0" customHeight="1">
      <c r="A12" s="85" t="s">
        <v>3230</v>
      </c>
      <c r="B12" s="85" t="s">
        <v>3223</v>
      </c>
      <c r="C12" s="85" t="s">
        <v>3231</v>
      </c>
      <c r="D12" s="77" t="s">
        <v>51</v>
      </c>
      <c r="E12" s="85" t="s">
        <v>3232</v>
      </c>
      <c r="F12" s="85" t="s">
        <v>3233</v>
      </c>
      <c r="G12" s="348" t="s">
        <v>3234</v>
      </c>
      <c r="H12" s="348"/>
      <c r="I12" s="348" t="s">
        <v>3235</v>
      </c>
      <c r="J12" s="78">
        <v>1.0</v>
      </c>
      <c r="K12" s="78">
        <v>1.0</v>
      </c>
      <c r="L12" s="78">
        <v>2.0</v>
      </c>
      <c r="M12" s="78">
        <v>100.0</v>
      </c>
      <c r="N12" s="79">
        <v>50.0</v>
      </c>
      <c r="O12" s="98" t="s">
        <v>55</v>
      </c>
      <c r="P12" s="249"/>
      <c r="Q12" s="349"/>
      <c r="R12" s="349"/>
      <c r="S12" s="349"/>
      <c r="T12" s="349"/>
      <c r="U12" s="349"/>
      <c r="V12" s="349"/>
      <c r="W12" s="349"/>
      <c r="X12" s="349"/>
      <c r="Y12" s="349"/>
      <c r="Z12" s="349"/>
      <c r="AA12" s="349"/>
      <c r="AB12" s="349"/>
      <c r="AC12" s="349"/>
      <c r="AD12" s="349"/>
      <c r="AE12" s="349"/>
      <c r="AF12" s="349"/>
    </row>
    <row r="13" ht="15.0" customHeight="1">
      <c r="A13" s="85" t="s">
        <v>3236</v>
      </c>
      <c r="B13" s="85" t="s">
        <v>3223</v>
      </c>
      <c r="C13" s="85" t="s">
        <v>56</v>
      </c>
      <c r="D13" s="77" t="s">
        <v>51</v>
      </c>
      <c r="E13" s="85" t="s">
        <v>3237</v>
      </c>
      <c r="F13" s="85" t="s">
        <v>3238</v>
      </c>
      <c r="G13" s="348" t="s">
        <v>3239</v>
      </c>
      <c r="H13" s="348" t="s">
        <v>3240</v>
      </c>
      <c r="I13" s="348" t="s">
        <v>3241</v>
      </c>
      <c r="J13" s="78">
        <v>1.0</v>
      </c>
      <c r="K13" s="78">
        <v>1.0</v>
      </c>
      <c r="L13" s="78">
        <v>1.0</v>
      </c>
      <c r="M13" s="78">
        <v>100.0</v>
      </c>
      <c r="N13" s="79">
        <v>100.0</v>
      </c>
      <c r="O13" s="98" t="s">
        <v>56</v>
      </c>
      <c r="P13" s="249"/>
      <c r="Q13" s="349"/>
      <c r="R13" s="349"/>
      <c r="S13" s="349"/>
      <c r="T13" s="349"/>
      <c r="U13" s="349"/>
      <c r="V13" s="349"/>
      <c r="W13" s="349"/>
      <c r="X13" s="349"/>
      <c r="Y13" s="349"/>
      <c r="Z13" s="349"/>
      <c r="AA13" s="349"/>
      <c r="AB13" s="349"/>
      <c r="AC13" s="349"/>
      <c r="AD13" s="349"/>
      <c r="AE13" s="349"/>
      <c r="AF13" s="349"/>
    </row>
    <row r="14" ht="15.0" customHeight="1">
      <c r="A14" s="85" t="s">
        <v>3242</v>
      </c>
      <c r="B14" s="85" t="s">
        <v>3223</v>
      </c>
      <c r="C14" s="85" t="s">
        <v>3243</v>
      </c>
      <c r="D14" s="77" t="s">
        <v>51</v>
      </c>
      <c r="E14" s="85" t="s">
        <v>3237</v>
      </c>
      <c r="F14" s="85" t="s">
        <v>3244</v>
      </c>
      <c r="G14" s="348" t="s">
        <v>3245</v>
      </c>
      <c r="H14" s="348" t="s">
        <v>3246</v>
      </c>
      <c r="I14" s="348" t="s">
        <v>3247</v>
      </c>
      <c r="J14" s="78">
        <v>2.0</v>
      </c>
      <c r="K14" s="78">
        <v>2.0</v>
      </c>
      <c r="L14" s="78">
        <v>2.0</v>
      </c>
      <c r="M14" s="78">
        <v>100.0</v>
      </c>
      <c r="N14" s="79">
        <v>50.0</v>
      </c>
      <c r="O14" s="98" t="s">
        <v>1174</v>
      </c>
      <c r="P14" s="249"/>
      <c r="Q14" s="349"/>
      <c r="R14" s="349"/>
      <c r="S14" s="349"/>
      <c r="T14" s="349"/>
      <c r="U14" s="349"/>
      <c r="V14" s="349"/>
      <c r="W14" s="349"/>
      <c r="X14" s="349"/>
      <c r="Y14" s="349"/>
      <c r="Z14" s="349"/>
      <c r="AA14" s="349"/>
      <c r="AB14" s="349"/>
      <c r="AC14" s="349"/>
      <c r="AD14" s="349"/>
      <c r="AE14" s="349"/>
      <c r="AF14" s="349"/>
    </row>
    <row r="15" ht="15.0" customHeight="1">
      <c r="A15" s="85" t="s">
        <v>3248</v>
      </c>
      <c r="B15" s="85" t="s">
        <v>3223</v>
      </c>
      <c r="C15" s="85" t="s">
        <v>3249</v>
      </c>
      <c r="D15" s="77" t="s">
        <v>51</v>
      </c>
      <c r="E15" s="85" t="s">
        <v>3237</v>
      </c>
      <c r="F15" s="85" t="s">
        <v>3244</v>
      </c>
      <c r="G15" s="348" t="s">
        <v>3250</v>
      </c>
      <c r="H15" s="348" t="s">
        <v>3251</v>
      </c>
      <c r="I15" s="348" t="s">
        <v>3247</v>
      </c>
      <c r="J15" s="78">
        <v>3.0</v>
      </c>
      <c r="K15" s="78">
        <v>3.0</v>
      </c>
      <c r="L15" s="78">
        <v>3.0</v>
      </c>
      <c r="M15" s="78">
        <v>100.0</v>
      </c>
      <c r="N15" s="79">
        <v>33.33</v>
      </c>
      <c r="O15" s="98" t="s">
        <v>1174</v>
      </c>
      <c r="P15" s="249"/>
      <c r="Q15" s="349"/>
      <c r="R15" s="349"/>
      <c r="S15" s="349"/>
      <c r="T15" s="349"/>
      <c r="U15" s="349"/>
      <c r="V15" s="349"/>
      <c r="W15" s="349"/>
      <c r="X15" s="349"/>
      <c r="Y15" s="349"/>
      <c r="Z15" s="349"/>
      <c r="AA15" s="349"/>
      <c r="AB15" s="349"/>
      <c r="AC15" s="349"/>
      <c r="AD15" s="349"/>
      <c r="AE15" s="349"/>
      <c r="AF15" s="349"/>
    </row>
    <row r="16" ht="15.0" customHeight="1">
      <c r="A16" s="85" t="s">
        <v>3252</v>
      </c>
      <c r="B16" s="85" t="s">
        <v>3223</v>
      </c>
      <c r="C16" s="85" t="s">
        <v>259</v>
      </c>
      <c r="D16" s="77" t="s">
        <v>51</v>
      </c>
      <c r="E16" s="85" t="s">
        <v>3225</v>
      </c>
      <c r="F16" s="85" t="s">
        <v>3253</v>
      </c>
      <c r="G16" s="348" t="s">
        <v>3254</v>
      </c>
      <c r="H16" s="223" t="s">
        <v>3255</v>
      </c>
      <c r="I16" s="348" t="s">
        <v>3256</v>
      </c>
      <c r="J16" s="78">
        <v>1.0</v>
      </c>
      <c r="K16" s="78">
        <v>1.0</v>
      </c>
      <c r="L16" s="78">
        <v>1.0</v>
      </c>
      <c r="M16" s="78">
        <v>100.0</v>
      </c>
      <c r="N16" s="79">
        <v>100.0</v>
      </c>
      <c r="O16" s="98" t="s">
        <v>58</v>
      </c>
      <c r="P16" s="249"/>
      <c r="Q16" s="349"/>
      <c r="R16" s="349"/>
      <c r="S16" s="349"/>
      <c r="T16" s="349"/>
      <c r="U16" s="349"/>
      <c r="V16" s="349"/>
      <c r="W16" s="349"/>
      <c r="X16" s="349"/>
      <c r="Y16" s="349"/>
      <c r="Z16" s="349"/>
      <c r="AA16" s="349"/>
      <c r="AB16" s="349"/>
      <c r="AC16" s="349"/>
      <c r="AD16" s="349"/>
      <c r="AE16" s="349"/>
      <c r="AF16" s="349"/>
    </row>
    <row r="17" ht="15.0" customHeight="1">
      <c r="A17" s="85" t="s">
        <v>3257</v>
      </c>
      <c r="B17" s="85" t="s">
        <v>3223</v>
      </c>
      <c r="C17" s="85" t="s">
        <v>3258</v>
      </c>
      <c r="D17" s="77" t="s">
        <v>51</v>
      </c>
      <c r="E17" s="85" t="s">
        <v>3259</v>
      </c>
      <c r="F17" s="85" t="s">
        <v>3260</v>
      </c>
      <c r="G17" s="348" t="s">
        <v>3250</v>
      </c>
      <c r="H17" s="348" t="s">
        <v>3251</v>
      </c>
      <c r="I17" s="348" t="s">
        <v>3261</v>
      </c>
      <c r="J17" s="78">
        <v>3.0</v>
      </c>
      <c r="K17" s="78">
        <v>3.0</v>
      </c>
      <c r="L17" s="78">
        <v>3.0</v>
      </c>
      <c r="M17" s="78">
        <v>100.0</v>
      </c>
      <c r="N17" s="79">
        <v>33.3</v>
      </c>
      <c r="O17" s="98" t="s">
        <v>61</v>
      </c>
      <c r="P17" s="249"/>
      <c r="Q17" s="349"/>
      <c r="R17" s="349"/>
      <c r="S17" s="349"/>
      <c r="T17" s="349"/>
      <c r="U17" s="349"/>
      <c r="V17" s="349"/>
      <c r="W17" s="349"/>
      <c r="X17" s="349"/>
      <c r="Y17" s="349"/>
      <c r="Z17" s="349"/>
      <c r="AA17" s="349"/>
      <c r="AB17" s="349"/>
      <c r="AC17" s="349"/>
      <c r="AD17" s="349"/>
      <c r="AE17" s="349"/>
      <c r="AF17" s="349"/>
    </row>
    <row r="18" ht="15.0" customHeight="1">
      <c r="A18" s="85" t="s">
        <v>3242</v>
      </c>
      <c r="B18" s="85" t="s">
        <v>3262</v>
      </c>
      <c r="C18" s="85" t="s">
        <v>3263</v>
      </c>
      <c r="D18" s="77" t="s">
        <v>51</v>
      </c>
      <c r="E18" s="85" t="s">
        <v>3237</v>
      </c>
      <c r="F18" s="85" t="s">
        <v>3253</v>
      </c>
      <c r="G18" s="348" t="s">
        <v>3245</v>
      </c>
      <c r="H18" s="348" t="s">
        <v>3264</v>
      </c>
      <c r="I18" s="348" t="s">
        <v>3265</v>
      </c>
      <c r="J18" s="78">
        <v>2.0</v>
      </c>
      <c r="K18" s="78">
        <v>2.0</v>
      </c>
      <c r="L18" s="78">
        <v>2.0</v>
      </c>
      <c r="M18" s="78">
        <v>50.0</v>
      </c>
      <c r="N18" s="79">
        <v>25.0</v>
      </c>
      <c r="O18" s="98" t="s">
        <v>1278</v>
      </c>
      <c r="P18" s="249"/>
      <c r="Q18" s="349"/>
      <c r="R18" s="349"/>
      <c r="S18" s="349"/>
      <c r="T18" s="349"/>
      <c r="U18" s="349"/>
      <c r="V18" s="349"/>
      <c r="W18" s="349"/>
      <c r="X18" s="349"/>
      <c r="Y18" s="349"/>
      <c r="Z18" s="349"/>
      <c r="AA18" s="349"/>
      <c r="AB18" s="349"/>
      <c r="AC18" s="349"/>
      <c r="AD18" s="349"/>
      <c r="AE18" s="349"/>
      <c r="AF18" s="349"/>
    </row>
    <row r="19" ht="15.0" customHeight="1">
      <c r="A19" s="85" t="s">
        <v>3266</v>
      </c>
      <c r="B19" s="85" t="s">
        <v>3267</v>
      </c>
      <c r="C19" s="85" t="s">
        <v>3268</v>
      </c>
      <c r="D19" s="77" t="s">
        <v>51</v>
      </c>
      <c r="E19" s="85" t="s">
        <v>3269</v>
      </c>
      <c r="F19" s="85"/>
      <c r="G19" s="348" t="s">
        <v>3270</v>
      </c>
      <c r="H19" s="348"/>
      <c r="I19" s="348" t="s">
        <v>3271</v>
      </c>
      <c r="J19" s="78">
        <v>0.0</v>
      </c>
      <c r="K19" s="78">
        <v>1.0</v>
      </c>
      <c r="L19" s="78">
        <v>2.0</v>
      </c>
      <c r="M19" s="78">
        <v>100.0</v>
      </c>
      <c r="N19" s="79">
        <v>100.0</v>
      </c>
      <c r="O19" s="98" t="s">
        <v>64</v>
      </c>
      <c r="P19" s="249"/>
      <c r="Q19" s="349"/>
      <c r="R19" s="349"/>
      <c r="S19" s="349"/>
      <c r="T19" s="349"/>
      <c r="U19" s="349"/>
      <c r="V19" s="349"/>
      <c r="W19" s="349"/>
      <c r="X19" s="349"/>
      <c r="Y19" s="349"/>
      <c r="Z19" s="349"/>
      <c r="AA19" s="349"/>
      <c r="AB19" s="349"/>
      <c r="AC19" s="349"/>
      <c r="AD19" s="349"/>
      <c r="AE19" s="349"/>
      <c r="AF19" s="349"/>
    </row>
    <row r="20" ht="15.0" customHeight="1">
      <c r="A20" s="85" t="s">
        <v>3272</v>
      </c>
      <c r="B20" s="85" t="s">
        <v>3223</v>
      </c>
      <c r="C20" s="285" t="s">
        <v>3273</v>
      </c>
      <c r="D20" s="77" t="s">
        <v>3274</v>
      </c>
      <c r="E20" s="85" t="s">
        <v>3275</v>
      </c>
      <c r="F20" s="85" t="s">
        <v>3276</v>
      </c>
      <c r="G20" s="85" t="s">
        <v>3277</v>
      </c>
      <c r="H20" s="348"/>
      <c r="I20" s="85" t="s">
        <v>3278</v>
      </c>
      <c r="J20" s="78">
        <v>2.0</v>
      </c>
      <c r="K20" s="78">
        <v>2.0</v>
      </c>
      <c r="L20" s="78">
        <v>2.0</v>
      </c>
      <c r="M20" s="78">
        <v>150.0</v>
      </c>
      <c r="N20" s="79">
        <v>75.0</v>
      </c>
      <c r="O20" s="98" t="s">
        <v>65</v>
      </c>
      <c r="P20" s="249"/>
      <c r="Q20" s="349"/>
      <c r="R20" s="349"/>
      <c r="S20" s="349"/>
      <c r="T20" s="349"/>
      <c r="U20" s="349"/>
      <c r="V20" s="349"/>
      <c r="W20" s="349"/>
      <c r="X20" s="349"/>
      <c r="Y20" s="349"/>
      <c r="Z20" s="349"/>
      <c r="AA20" s="349"/>
      <c r="AB20" s="349"/>
      <c r="AC20" s="349"/>
      <c r="AD20" s="349"/>
      <c r="AE20" s="349"/>
      <c r="AF20" s="349"/>
    </row>
    <row r="21" ht="15.0" customHeight="1">
      <c r="A21" s="285" t="s">
        <v>3279</v>
      </c>
      <c r="B21" s="85" t="s">
        <v>3223</v>
      </c>
      <c r="C21" s="285" t="s">
        <v>3280</v>
      </c>
      <c r="D21" s="77" t="s">
        <v>51</v>
      </c>
      <c r="E21" s="85" t="s">
        <v>3225</v>
      </c>
      <c r="F21" s="85" t="s">
        <v>3281</v>
      </c>
      <c r="G21" s="285" t="s">
        <v>3282</v>
      </c>
      <c r="H21" s="348" t="s">
        <v>3283</v>
      </c>
      <c r="I21" s="85" t="s">
        <v>3284</v>
      </c>
      <c r="J21" s="78">
        <v>2.0</v>
      </c>
      <c r="K21" s="78">
        <v>1.0</v>
      </c>
      <c r="L21" s="78">
        <v>2.0</v>
      </c>
      <c r="M21" s="78">
        <v>100.0</v>
      </c>
      <c r="N21" s="79">
        <v>50.0</v>
      </c>
      <c r="O21" s="98" t="s">
        <v>362</v>
      </c>
      <c r="P21" s="249"/>
      <c r="Q21" s="349"/>
      <c r="R21" s="349"/>
      <c r="S21" s="349"/>
      <c r="T21" s="349"/>
      <c r="U21" s="349"/>
      <c r="V21" s="349"/>
      <c r="W21" s="349"/>
      <c r="X21" s="349"/>
      <c r="Y21" s="349"/>
      <c r="Z21" s="349"/>
      <c r="AA21" s="349"/>
      <c r="AB21" s="349"/>
      <c r="AC21" s="349"/>
      <c r="AD21" s="349"/>
      <c r="AE21" s="349"/>
      <c r="AF21" s="349"/>
    </row>
    <row r="22" ht="15.0" customHeight="1">
      <c r="A22" s="85" t="s">
        <v>3285</v>
      </c>
      <c r="B22" s="85" t="s">
        <v>3223</v>
      </c>
      <c r="C22" s="85" t="s">
        <v>1835</v>
      </c>
      <c r="D22" s="77" t="s">
        <v>51</v>
      </c>
      <c r="E22" s="85" t="s">
        <v>3286</v>
      </c>
      <c r="F22" s="85" t="s">
        <v>3287</v>
      </c>
      <c r="G22" s="285" t="s">
        <v>3288</v>
      </c>
      <c r="H22" s="350" t="s">
        <v>3289</v>
      </c>
      <c r="I22" s="85" t="s">
        <v>3290</v>
      </c>
      <c r="J22" s="78">
        <v>1.0</v>
      </c>
      <c r="K22" s="78">
        <v>1.0</v>
      </c>
      <c r="L22" s="78">
        <v>1.0</v>
      </c>
      <c r="M22" s="78">
        <v>100.0</v>
      </c>
      <c r="N22" s="79">
        <v>100.0</v>
      </c>
      <c r="O22" s="98" t="s">
        <v>71</v>
      </c>
      <c r="P22" s="249"/>
      <c r="Q22" s="349"/>
      <c r="R22" s="349"/>
      <c r="S22" s="349"/>
      <c r="T22" s="349"/>
      <c r="U22" s="349"/>
      <c r="V22" s="349"/>
      <c r="W22" s="349"/>
      <c r="X22" s="349"/>
      <c r="Y22" s="349"/>
      <c r="Z22" s="349"/>
      <c r="AA22" s="349"/>
      <c r="AB22" s="349"/>
      <c r="AC22" s="349"/>
      <c r="AD22" s="349"/>
      <c r="AE22" s="349"/>
      <c r="AF22" s="349"/>
    </row>
    <row r="23" ht="15.0" customHeight="1">
      <c r="A23" s="85" t="s">
        <v>3291</v>
      </c>
      <c r="B23" s="85" t="s">
        <v>3223</v>
      </c>
      <c r="C23" s="85" t="s">
        <v>1835</v>
      </c>
      <c r="D23" s="77" t="s">
        <v>51</v>
      </c>
      <c r="E23" s="85" t="s">
        <v>3292</v>
      </c>
      <c r="F23" s="85" t="s">
        <v>3293</v>
      </c>
      <c r="G23" s="285" t="s">
        <v>3294</v>
      </c>
      <c r="H23" s="350" t="s">
        <v>3295</v>
      </c>
      <c r="I23" s="85" t="s">
        <v>3290</v>
      </c>
      <c r="J23" s="78">
        <v>1.0</v>
      </c>
      <c r="K23" s="78">
        <v>1.0</v>
      </c>
      <c r="L23" s="78">
        <v>1.0</v>
      </c>
      <c r="M23" s="78">
        <v>100.0</v>
      </c>
      <c r="N23" s="79">
        <v>100.0</v>
      </c>
      <c r="O23" s="98" t="s">
        <v>71</v>
      </c>
      <c r="P23" s="249"/>
      <c r="Q23" s="349"/>
      <c r="R23" s="349"/>
      <c r="S23" s="349"/>
      <c r="T23" s="349"/>
      <c r="U23" s="349"/>
      <c r="V23" s="349"/>
      <c r="W23" s="349"/>
      <c r="X23" s="349"/>
      <c r="Y23" s="349"/>
      <c r="Z23" s="349"/>
      <c r="AA23" s="349"/>
      <c r="AB23" s="349"/>
      <c r="AC23" s="349"/>
      <c r="AD23" s="349"/>
      <c r="AE23" s="349"/>
      <c r="AF23" s="349"/>
    </row>
    <row r="24" ht="15.0" customHeight="1">
      <c r="A24" s="85" t="s">
        <v>3296</v>
      </c>
      <c r="B24" s="85" t="s">
        <v>3223</v>
      </c>
      <c r="C24" s="85" t="s">
        <v>1844</v>
      </c>
      <c r="D24" s="77" t="s">
        <v>51</v>
      </c>
      <c r="E24" s="85" t="s">
        <v>3297</v>
      </c>
      <c r="F24" s="85" t="s">
        <v>3244</v>
      </c>
      <c r="G24" s="348" t="s">
        <v>3298</v>
      </c>
      <c r="H24" s="348" t="s">
        <v>3299</v>
      </c>
      <c r="I24" s="348" t="s">
        <v>3300</v>
      </c>
      <c r="J24" s="78">
        <v>1.0</v>
      </c>
      <c r="K24" s="78">
        <v>1.0</v>
      </c>
      <c r="L24" s="78">
        <v>1.0</v>
      </c>
      <c r="M24" s="78">
        <v>100.0</v>
      </c>
      <c r="N24" s="79">
        <v>100.0</v>
      </c>
      <c r="O24" s="98" t="s">
        <v>72</v>
      </c>
      <c r="P24" s="249"/>
      <c r="Q24" s="349"/>
      <c r="R24" s="349"/>
      <c r="S24" s="349"/>
      <c r="T24" s="349"/>
      <c r="U24" s="349"/>
      <c r="V24" s="349"/>
      <c r="W24" s="349"/>
      <c r="X24" s="349"/>
      <c r="Y24" s="349"/>
      <c r="Z24" s="349"/>
      <c r="AA24" s="349"/>
      <c r="AB24" s="349"/>
      <c r="AC24" s="349"/>
      <c r="AD24" s="349"/>
      <c r="AE24" s="349"/>
      <c r="AF24" s="349"/>
    </row>
    <row r="25" ht="15.0" customHeight="1">
      <c r="A25" s="85" t="s">
        <v>3301</v>
      </c>
      <c r="B25" s="85" t="s">
        <v>3223</v>
      </c>
      <c r="C25" s="85" t="s">
        <v>3302</v>
      </c>
      <c r="D25" s="77" t="s">
        <v>51</v>
      </c>
      <c r="E25" s="85" t="s">
        <v>3303</v>
      </c>
      <c r="F25" s="85" t="s">
        <v>3304</v>
      </c>
      <c r="G25" s="348" t="s">
        <v>3305</v>
      </c>
      <c r="H25" s="351" t="s">
        <v>3306</v>
      </c>
      <c r="I25" s="348"/>
      <c r="J25" s="78">
        <v>1.0</v>
      </c>
      <c r="K25" s="78">
        <v>1.0</v>
      </c>
      <c r="L25" s="78">
        <v>3.0</v>
      </c>
      <c r="M25" s="78">
        <v>50.0</v>
      </c>
      <c r="N25" s="79">
        <v>50.0</v>
      </c>
      <c r="O25" s="98" t="s">
        <v>73</v>
      </c>
      <c r="P25" s="249"/>
      <c r="Q25" s="349"/>
      <c r="R25" s="349"/>
      <c r="S25" s="349"/>
      <c r="T25" s="349"/>
      <c r="U25" s="349"/>
      <c r="V25" s="349"/>
      <c r="W25" s="349"/>
      <c r="X25" s="349"/>
      <c r="Y25" s="349"/>
      <c r="Z25" s="349"/>
      <c r="AA25" s="349"/>
      <c r="AB25" s="349"/>
      <c r="AC25" s="349"/>
      <c r="AD25" s="349"/>
      <c r="AE25" s="349"/>
      <c r="AF25" s="349"/>
    </row>
    <row r="26" ht="15.0" customHeight="1">
      <c r="A26" s="85" t="s">
        <v>3307</v>
      </c>
      <c r="B26" s="85" t="s">
        <v>3223</v>
      </c>
      <c r="C26" s="285" t="s">
        <v>3308</v>
      </c>
      <c r="D26" s="77" t="s">
        <v>51</v>
      </c>
      <c r="E26" s="85" t="s">
        <v>3309</v>
      </c>
      <c r="F26" s="85" t="s">
        <v>3310</v>
      </c>
      <c r="G26" s="85" t="s">
        <v>3311</v>
      </c>
      <c r="H26" s="350" t="s">
        <v>3312</v>
      </c>
      <c r="I26" s="85" t="s">
        <v>3313</v>
      </c>
      <c r="J26" s="78">
        <v>1.0</v>
      </c>
      <c r="K26" s="78">
        <v>1.0</v>
      </c>
      <c r="L26" s="78">
        <v>1.0</v>
      </c>
      <c r="M26" s="78">
        <v>100.0</v>
      </c>
      <c r="N26" s="79">
        <v>100.0</v>
      </c>
      <c r="O26" s="98" t="s">
        <v>1859</v>
      </c>
      <c r="P26" s="249"/>
      <c r="Q26" s="349"/>
      <c r="R26" s="349"/>
      <c r="S26" s="349"/>
      <c r="T26" s="349"/>
      <c r="U26" s="349"/>
      <c r="V26" s="349"/>
      <c r="W26" s="349"/>
      <c r="X26" s="349"/>
      <c r="Y26" s="349"/>
      <c r="Z26" s="349"/>
      <c r="AA26" s="349"/>
      <c r="AB26" s="349"/>
      <c r="AC26" s="349"/>
      <c r="AD26" s="349"/>
      <c r="AE26" s="349"/>
      <c r="AF26" s="349"/>
    </row>
    <row r="27" ht="15.0" customHeight="1">
      <c r="A27" s="85" t="s">
        <v>3314</v>
      </c>
      <c r="B27" s="85" t="s">
        <v>3223</v>
      </c>
      <c r="C27" s="285" t="s">
        <v>3308</v>
      </c>
      <c r="D27" s="77" t="s">
        <v>51</v>
      </c>
      <c r="E27" s="85" t="s">
        <v>3315</v>
      </c>
      <c r="F27" s="85" t="s">
        <v>3316</v>
      </c>
      <c r="G27" s="348" t="s">
        <v>3317</v>
      </c>
      <c r="H27" s="350" t="s">
        <v>3318</v>
      </c>
      <c r="I27" s="85" t="s">
        <v>3313</v>
      </c>
      <c r="J27" s="78">
        <v>1.0</v>
      </c>
      <c r="K27" s="78">
        <v>1.0</v>
      </c>
      <c r="L27" s="78">
        <v>1.0</v>
      </c>
      <c r="M27" s="78">
        <v>100.0</v>
      </c>
      <c r="N27" s="79">
        <v>100.0</v>
      </c>
      <c r="O27" s="98" t="s">
        <v>1859</v>
      </c>
      <c r="P27" s="249"/>
      <c r="Q27" s="349"/>
      <c r="R27" s="349"/>
      <c r="S27" s="349"/>
      <c r="T27" s="349"/>
      <c r="U27" s="349"/>
      <c r="V27" s="349"/>
      <c r="W27" s="349"/>
      <c r="X27" s="349"/>
      <c r="Y27" s="349"/>
      <c r="Z27" s="349"/>
      <c r="AA27" s="349"/>
      <c r="AB27" s="349"/>
      <c r="AC27" s="349"/>
      <c r="AD27" s="349"/>
      <c r="AE27" s="349"/>
      <c r="AF27" s="349"/>
    </row>
    <row r="28" ht="15.0" customHeight="1">
      <c r="A28" s="85" t="s">
        <v>3319</v>
      </c>
      <c r="B28" s="85" t="s">
        <v>3223</v>
      </c>
      <c r="C28" s="85" t="s">
        <v>3320</v>
      </c>
      <c r="D28" s="77" t="s">
        <v>51</v>
      </c>
      <c r="E28" s="85" t="s">
        <v>3321</v>
      </c>
      <c r="F28" s="85" t="s">
        <v>3322</v>
      </c>
      <c r="G28" s="348" t="s">
        <v>3323</v>
      </c>
      <c r="H28" s="348" t="s">
        <v>3324</v>
      </c>
      <c r="I28" s="348" t="s">
        <v>3325</v>
      </c>
      <c r="J28" s="78">
        <v>1.0</v>
      </c>
      <c r="K28" s="78">
        <v>1.0</v>
      </c>
      <c r="L28" s="78">
        <v>1.0</v>
      </c>
      <c r="M28" s="78">
        <v>100.0</v>
      </c>
      <c r="N28" s="79">
        <v>100.0</v>
      </c>
      <c r="O28" s="98" t="s">
        <v>3326</v>
      </c>
      <c r="P28" s="249"/>
      <c r="Q28" s="349"/>
      <c r="R28" s="349"/>
      <c r="S28" s="349"/>
      <c r="T28" s="349"/>
      <c r="U28" s="349"/>
      <c r="V28" s="349"/>
      <c r="W28" s="349"/>
      <c r="X28" s="349"/>
      <c r="Y28" s="349"/>
      <c r="Z28" s="349"/>
      <c r="AA28" s="349"/>
      <c r="AB28" s="349"/>
      <c r="AC28" s="349"/>
      <c r="AD28" s="349"/>
      <c r="AE28" s="349"/>
      <c r="AF28" s="349"/>
    </row>
    <row r="29" ht="15.0" customHeight="1">
      <c r="A29" s="85" t="s">
        <v>3327</v>
      </c>
      <c r="B29" s="85" t="s">
        <v>3223</v>
      </c>
      <c r="C29" s="85" t="s">
        <v>3328</v>
      </c>
      <c r="D29" s="77" t="s">
        <v>51</v>
      </c>
      <c r="E29" s="85" t="s">
        <v>3329</v>
      </c>
      <c r="F29" s="85" t="s">
        <v>3330</v>
      </c>
      <c r="G29" s="348" t="s">
        <v>3331</v>
      </c>
      <c r="H29" s="348"/>
      <c r="I29" s="348" t="s">
        <v>3332</v>
      </c>
      <c r="J29" s="78">
        <v>2.0</v>
      </c>
      <c r="K29" s="78">
        <v>1.0</v>
      </c>
      <c r="L29" s="78">
        <v>2.0</v>
      </c>
      <c r="M29" s="78">
        <v>100.0</v>
      </c>
      <c r="N29" s="79">
        <v>50.0</v>
      </c>
      <c r="O29" s="98" t="s">
        <v>462</v>
      </c>
      <c r="P29" s="249"/>
      <c r="Q29" s="349"/>
      <c r="R29" s="349"/>
      <c r="S29" s="349"/>
      <c r="T29" s="349"/>
      <c r="U29" s="349"/>
      <c r="V29" s="349"/>
      <c r="W29" s="349"/>
      <c r="X29" s="349"/>
      <c r="Y29" s="349"/>
      <c r="Z29" s="349"/>
      <c r="AA29" s="349"/>
      <c r="AB29" s="349"/>
      <c r="AC29" s="349"/>
      <c r="AD29" s="349"/>
      <c r="AE29" s="349"/>
      <c r="AF29" s="349"/>
    </row>
    <row r="30" ht="15.0" customHeight="1">
      <c r="A30" s="85" t="s">
        <v>3333</v>
      </c>
      <c r="B30" s="85" t="s">
        <v>3223</v>
      </c>
      <c r="C30" s="85" t="s">
        <v>3334</v>
      </c>
      <c r="D30" s="77" t="s">
        <v>51</v>
      </c>
      <c r="E30" s="85" t="s">
        <v>3225</v>
      </c>
      <c r="F30" s="85" t="s">
        <v>3244</v>
      </c>
      <c r="G30" s="348" t="s">
        <v>3335</v>
      </c>
      <c r="H30" s="348" t="s">
        <v>3336</v>
      </c>
      <c r="I30" s="348" t="s">
        <v>3337</v>
      </c>
      <c r="J30" s="78">
        <v>1.0</v>
      </c>
      <c r="K30" s="78">
        <v>1.0</v>
      </c>
      <c r="L30" s="78">
        <v>1.0</v>
      </c>
      <c r="M30" s="78">
        <v>100.0</v>
      </c>
      <c r="N30" s="79">
        <v>100.0</v>
      </c>
      <c r="O30" s="98" t="s">
        <v>462</v>
      </c>
      <c r="P30" s="249"/>
      <c r="Q30" s="349"/>
      <c r="R30" s="349"/>
      <c r="S30" s="349"/>
      <c r="T30" s="349"/>
      <c r="U30" s="349"/>
      <c r="V30" s="349"/>
      <c r="W30" s="349"/>
      <c r="X30" s="349"/>
      <c r="Y30" s="349"/>
      <c r="Z30" s="349"/>
      <c r="AA30" s="349"/>
      <c r="AB30" s="349"/>
      <c r="AC30" s="349"/>
      <c r="AD30" s="349"/>
      <c r="AE30" s="349"/>
      <c r="AF30" s="349"/>
    </row>
    <row r="31" ht="15.0" customHeight="1">
      <c r="A31" s="85" t="s">
        <v>3338</v>
      </c>
      <c r="B31" s="85" t="s">
        <v>3223</v>
      </c>
      <c r="C31" s="85" t="s">
        <v>3339</v>
      </c>
      <c r="D31" s="77" t="s">
        <v>51</v>
      </c>
      <c r="E31" s="85" t="s">
        <v>3340</v>
      </c>
      <c r="F31" s="85" t="s">
        <v>3341</v>
      </c>
      <c r="G31" s="85" t="s">
        <v>3342</v>
      </c>
      <c r="H31" s="85" t="s">
        <v>3343</v>
      </c>
      <c r="I31" s="348" t="s">
        <v>3344</v>
      </c>
      <c r="J31" s="78">
        <v>2.0</v>
      </c>
      <c r="K31" s="78">
        <v>2.0</v>
      </c>
      <c r="L31" s="78">
        <v>2.0</v>
      </c>
      <c r="M31" s="78">
        <v>150.0</v>
      </c>
      <c r="N31" s="79">
        <v>75.0</v>
      </c>
      <c r="O31" s="98" t="s">
        <v>2162</v>
      </c>
      <c r="P31" s="249"/>
      <c r="Q31" s="349"/>
      <c r="R31" s="349"/>
      <c r="S31" s="349"/>
      <c r="T31" s="349"/>
      <c r="U31" s="349"/>
      <c r="V31" s="349"/>
      <c r="W31" s="349"/>
      <c r="X31" s="349"/>
      <c r="Y31" s="349"/>
      <c r="Z31" s="349"/>
      <c r="AA31" s="349"/>
      <c r="AB31" s="349"/>
      <c r="AC31" s="349"/>
      <c r="AD31" s="349"/>
      <c r="AE31" s="349"/>
      <c r="AF31" s="349"/>
    </row>
    <row r="32" ht="15.0" customHeight="1">
      <c r="A32" s="85" t="s">
        <v>3345</v>
      </c>
      <c r="B32" s="85" t="s">
        <v>3223</v>
      </c>
      <c r="C32" s="85" t="s">
        <v>3346</v>
      </c>
      <c r="D32" s="77" t="s">
        <v>86</v>
      </c>
      <c r="E32" s="85" t="s">
        <v>3347</v>
      </c>
      <c r="F32" s="85"/>
      <c r="G32" s="348" t="s">
        <v>3348</v>
      </c>
      <c r="H32" s="348" t="s">
        <v>3349</v>
      </c>
      <c r="I32" s="348" t="s">
        <v>3350</v>
      </c>
      <c r="J32" s="78">
        <v>2.0</v>
      </c>
      <c r="K32" s="78">
        <v>2.0</v>
      </c>
      <c r="L32" s="78">
        <v>2.0</v>
      </c>
      <c r="M32" s="78">
        <v>100.0</v>
      </c>
      <c r="N32" s="79">
        <v>50.0</v>
      </c>
      <c r="O32" s="77" t="s">
        <v>3351</v>
      </c>
      <c r="P32" s="249"/>
      <c r="Q32" s="349"/>
      <c r="R32" s="349"/>
      <c r="S32" s="349"/>
      <c r="T32" s="349"/>
      <c r="U32" s="349"/>
      <c r="V32" s="349"/>
      <c r="W32" s="349"/>
      <c r="X32" s="349"/>
      <c r="Y32" s="349"/>
      <c r="Z32" s="349"/>
      <c r="AA32" s="349"/>
      <c r="AB32" s="349"/>
      <c r="AC32" s="349"/>
      <c r="AD32" s="349"/>
      <c r="AE32" s="349"/>
      <c r="AF32" s="349"/>
    </row>
    <row r="33" ht="15.0" customHeight="1">
      <c r="A33" s="85" t="s">
        <v>3352</v>
      </c>
      <c r="B33" s="85" t="s">
        <v>3223</v>
      </c>
      <c r="C33" s="85" t="s">
        <v>3346</v>
      </c>
      <c r="D33" s="77" t="s">
        <v>86</v>
      </c>
      <c r="E33" s="85" t="s">
        <v>3353</v>
      </c>
      <c r="F33" s="85" t="s">
        <v>3253</v>
      </c>
      <c r="G33" s="348" t="s">
        <v>3354</v>
      </c>
      <c r="H33" s="348" t="s">
        <v>3355</v>
      </c>
      <c r="I33" s="348" t="s">
        <v>3356</v>
      </c>
      <c r="J33" s="78">
        <v>2.0</v>
      </c>
      <c r="K33" s="78">
        <v>2.0</v>
      </c>
      <c r="L33" s="78">
        <v>2.0</v>
      </c>
      <c r="M33" s="78">
        <v>100.0</v>
      </c>
      <c r="N33" s="79">
        <v>50.0</v>
      </c>
      <c r="O33" s="77" t="s">
        <v>3351</v>
      </c>
      <c r="P33" s="249"/>
      <c r="Q33" s="349"/>
      <c r="R33" s="349"/>
      <c r="S33" s="349"/>
      <c r="T33" s="349"/>
      <c r="U33" s="349"/>
      <c r="V33" s="349"/>
      <c r="W33" s="349"/>
      <c r="X33" s="349"/>
      <c r="Y33" s="349"/>
      <c r="Z33" s="349"/>
      <c r="AA33" s="349"/>
      <c r="AB33" s="349"/>
      <c r="AC33" s="349"/>
      <c r="AD33" s="349"/>
      <c r="AE33" s="349"/>
      <c r="AF33" s="349"/>
    </row>
    <row r="34" ht="15.0" customHeight="1">
      <c r="A34" s="85" t="s">
        <v>3357</v>
      </c>
      <c r="B34" s="85" t="s">
        <v>3223</v>
      </c>
      <c r="C34" s="285" t="s">
        <v>3358</v>
      </c>
      <c r="D34" s="77" t="s">
        <v>86</v>
      </c>
      <c r="E34" s="85" t="s">
        <v>3237</v>
      </c>
      <c r="F34" s="85" t="s">
        <v>3281</v>
      </c>
      <c r="G34" s="348" t="s">
        <v>3359</v>
      </c>
      <c r="H34" s="352" t="s">
        <v>3360</v>
      </c>
      <c r="I34" s="348" t="s">
        <v>3361</v>
      </c>
      <c r="J34" s="78">
        <v>5.0</v>
      </c>
      <c r="K34" s="78">
        <v>3.0</v>
      </c>
      <c r="L34" s="78">
        <v>5.0</v>
      </c>
      <c r="M34" s="78">
        <v>100.0</v>
      </c>
      <c r="N34" s="79">
        <f t="shared" ref="N34:N35" si="1">M34/L34</f>
        <v>20</v>
      </c>
      <c r="O34" s="77" t="s">
        <v>481</v>
      </c>
      <c r="P34" s="249"/>
      <c r="Q34" s="349"/>
      <c r="R34" s="349"/>
      <c r="S34" s="349"/>
      <c r="T34" s="349"/>
      <c r="U34" s="349"/>
      <c r="V34" s="349"/>
      <c r="W34" s="349"/>
      <c r="X34" s="349"/>
      <c r="Y34" s="349"/>
      <c r="Z34" s="349"/>
      <c r="AA34" s="349"/>
      <c r="AB34" s="349"/>
      <c r="AC34" s="349"/>
      <c r="AD34" s="349"/>
      <c r="AE34" s="349"/>
      <c r="AF34" s="349"/>
    </row>
    <row r="35" ht="15.0" customHeight="1">
      <c r="A35" s="85" t="s">
        <v>3362</v>
      </c>
      <c r="B35" s="85" t="s">
        <v>3223</v>
      </c>
      <c r="C35" s="85" t="s">
        <v>3363</v>
      </c>
      <c r="D35" s="77" t="s">
        <v>86</v>
      </c>
      <c r="E35" s="85" t="s">
        <v>3237</v>
      </c>
      <c r="F35" s="85" t="s">
        <v>3281</v>
      </c>
      <c r="G35" s="348" t="s">
        <v>3364</v>
      </c>
      <c r="H35" s="348" t="s">
        <v>3365</v>
      </c>
      <c r="I35" s="348" t="s">
        <v>3361</v>
      </c>
      <c r="J35" s="78">
        <v>2.0</v>
      </c>
      <c r="K35" s="78">
        <v>2.0</v>
      </c>
      <c r="L35" s="78">
        <v>2.0</v>
      </c>
      <c r="M35" s="78">
        <v>100.0</v>
      </c>
      <c r="N35" s="79">
        <f t="shared" si="1"/>
        <v>50</v>
      </c>
      <c r="O35" s="77" t="s">
        <v>481</v>
      </c>
      <c r="P35" s="249"/>
      <c r="Q35" s="349"/>
      <c r="R35" s="349"/>
      <c r="S35" s="349"/>
      <c r="T35" s="349"/>
      <c r="U35" s="349"/>
      <c r="V35" s="349"/>
      <c r="W35" s="349"/>
      <c r="X35" s="349"/>
      <c r="Y35" s="349"/>
      <c r="Z35" s="349"/>
      <c r="AA35" s="349"/>
      <c r="AB35" s="349"/>
      <c r="AC35" s="349"/>
      <c r="AD35" s="349"/>
      <c r="AE35" s="349"/>
      <c r="AF35" s="349"/>
    </row>
    <row r="36" ht="15.0" customHeight="1">
      <c r="A36" s="85" t="s">
        <v>3366</v>
      </c>
      <c r="B36" s="85" t="s">
        <v>3223</v>
      </c>
      <c r="C36" s="85" t="s">
        <v>3367</v>
      </c>
      <c r="D36" s="77" t="s">
        <v>86</v>
      </c>
      <c r="E36" s="85" t="s">
        <v>3368</v>
      </c>
      <c r="F36" s="85" t="s">
        <v>3369</v>
      </c>
      <c r="G36" s="348" t="s">
        <v>3370</v>
      </c>
      <c r="H36" s="348"/>
      <c r="I36" s="85" t="s">
        <v>3371</v>
      </c>
      <c r="J36" s="78">
        <v>1.0</v>
      </c>
      <c r="K36" s="78">
        <v>1.0</v>
      </c>
      <c r="L36" s="78">
        <v>1.0</v>
      </c>
      <c r="M36" s="78">
        <v>100.0</v>
      </c>
      <c r="N36" s="79">
        <v>100.0</v>
      </c>
      <c r="O36" s="77" t="s">
        <v>2657</v>
      </c>
      <c r="P36" s="249"/>
      <c r="Q36" s="349"/>
      <c r="R36" s="349"/>
      <c r="S36" s="349"/>
      <c r="T36" s="349"/>
      <c r="U36" s="349"/>
      <c r="V36" s="349"/>
      <c r="W36" s="349"/>
      <c r="X36" s="349"/>
      <c r="Y36" s="349"/>
      <c r="Z36" s="349"/>
      <c r="AA36" s="349"/>
      <c r="AB36" s="349"/>
      <c r="AC36" s="349"/>
      <c r="AD36" s="349"/>
      <c r="AE36" s="349"/>
      <c r="AF36" s="349"/>
    </row>
    <row r="37" ht="15.0" customHeight="1">
      <c r="A37" s="85" t="s">
        <v>3372</v>
      </c>
      <c r="B37" s="85" t="s">
        <v>3223</v>
      </c>
      <c r="C37" s="85" t="s">
        <v>3373</v>
      </c>
      <c r="D37" s="77" t="s">
        <v>86</v>
      </c>
      <c r="E37" s="85" t="s">
        <v>3374</v>
      </c>
      <c r="F37" s="85" t="s">
        <v>3369</v>
      </c>
      <c r="G37" s="348" t="s">
        <v>3375</v>
      </c>
      <c r="H37" s="348"/>
      <c r="I37" s="85" t="s">
        <v>3371</v>
      </c>
      <c r="J37" s="78">
        <v>1.0</v>
      </c>
      <c r="K37" s="78">
        <v>1.0</v>
      </c>
      <c r="L37" s="78">
        <v>2.0</v>
      </c>
      <c r="M37" s="78">
        <v>100.0</v>
      </c>
      <c r="N37" s="79">
        <v>100.0</v>
      </c>
      <c r="O37" s="77" t="s">
        <v>2657</v>
      </c>
      <c r="P37" s="249"/>
      <c r="Q37" s="349"/>
      <c r="R37" s="349"/>
      <c r="S37" s="349"/>
      <c r="T37" s="349"/>
      <c r="U37" s="349"/>
      <c r="V37" s="349"/>
      <c r="W37" s="349"/>
      <c r="X37" s="349"/>
      <c r="Y37" s="349"/>
      <c r="Z37" s="349"/>
      <c r="AA37" s="349"/>
      <c r="AB37" s="349"/>
      <c r="AC37" s="349"/>
      <c r="AD37" s="349"/>
      <c r="AE37" s="349"/>
      <c r="AF37" s="349"/>
    </row>
    <row r="38" ht="15.0" customHeight="1">
      <c r="A38" s="85" t="s">
        <v>3376</v>
      </c>
      <c r="B38" s="85" t="s">
        <v>3223</v>
      </c>
      <c r="C38" s="85" t="s">
        <v>3373</v>
      </c>
      <c r="D38" s="77" t="s">
        <v>86</v>
      </c>
      <c r="E38" s="85" t="s">
        <v>3374</v>
      </c>
      <c r="F38" s="85" t="s">
        <v>3369</v>
      </c>
      <c r="G38" s="348" t="s">
        <v>3377</v>
      </c>
      <c r="H38" s="348"/>
      <c r="I38" s="85" t="s">
        <v>3371</v>
      </c>
      <c r="J38" s="78">
        <v>1.0</v>
      </c>
      <c r="K38" s="78">
        <v>1.0</v>
      </c>
      <c r="L38" s="78">
        <v>2.0</v>
      </c>
      <c r="M38" s="78">
        <v>100.0</v>
      </c>
      <c r="N38" s="79">
        <v>100.0</v>
      </c>
      <c r="O38" s="77" t="s">
        <v>2657</v>
      </c>
      <c r="P38" s="249"/>
      <c r="Q38" s="349"/>
      <c r="R38" s="349"/>
      <c r="S38" s="349"/>
      <c r="T38" s="349"/>
      <c r="U38" s="349"/>
      <c r="V38" s="349"/>
      <c r="W38" s="349"/>
      <c r="X38" s="349"/>
      <c r="Y38" s="349"/>
      <c r="Z38" s="349"/>
      <c r="AA38" s="349"/>
      <c r="AB38" s="349"/>
      <c r="AC38" s="349"/>
      <c r="AD38" s="349"/>
      <c r="AE38" s="349"/>
      <c r="AF38" s="349"/>
    </row>
    <row r="39" ht="15.0" customHeight="1">
      <c r="A39" s="85" t="s">
        <v>3378</v>
      </c>
      <c r="B39" s="85" t="s">
        <v>3223</v>
      </c>
      <c r="C39" s="85" t="s">
        <v>3379</v>
      </c>
      <c r="D39" s="77" t="s">
        <v>86</v>
      </c>
      <c r="E39" s="85" t="s">
        <v>3380</v>
      </c>
      <c r="F39" s="85" t="s">
        <v>3381</v>
      </c>
      <c r="G39" s="348" t="s">
        <v>3382</v>
      </c>
      <c r="H39" s="348"/>
      <c r="I39" s="348" t="s">
        <v>3383</v>
      </c>
      <c r="J39" s="78">
        <v>4.0</v>
      </c>
      <c r="K39" s="78">
        <v>3.0</v>
      </c>
      <c r="L39" s="78">
        <v>4.0</v>
      </c>
      <c r="M39" s="78">
        <v>50.0</v>
      </c>
      <c r="N39" s="79">
        <v>12.5</v>
      </c>
      <c r="O39" s="77" t="s">
        <v>514</v>
      </c>
      <c r="P39" s="349"/>
      <c r="Q39" s="349"/>
      <c r="R39" s="349"/>
      <c r="S39" s="349"/>
      <c r="T39" s="349"/>
      <c r="U39" s="349"/>
      <c r="V39" s="349"/>
      <c r="W39" s="349"/>
      <c r="X39" s="349"/>
      <c r="Y39" s="349"/>
      <c r="Z39" s="349"/>
      <c r="AA39" s="349"/>
      <c r="AB39" s="349"/>
      <c r="AC39" s="349"/>
      <c r="AD39" s="349"/>
      <c r="AE39" s="349"/>
      <c r="AF39" s="349"/>
    </row>
    <row r="40" ht="15.0" customHeight="1">
      <c r="A40" s="85" t="s">
        <v>3384</v>
      </c>
      <c r="B40" s="85" t="s">
        <v>3223</v>
      </c>
      <c r="C40" s="85" t="s">
        <v>3385</v>
      </c>
      <c r="D40" s="77" t="s">
        <v>86</v>
      </c>
      <c r="E40" s="85" t="s">
        <v>3386</v>
      </c>
      <c r="F40" s="85" t="s">
        <v>3244</v>
      </c>
      <c r="G40" s="348" t="s">
        <v>3387</v>
      </c>
      <c r="H40" s="348" t="s">
        <v>3388</v>
      </c>
      <c r="I40" s="348" t="s">
        <v>3389</v>
      </c>
      <c r="J40" s="78">
        <v>3.0</v>
      </c>
      <c r="K40" s="78">
        <v>3.0</v>
      </c>
      <c r="L40" s="78">
        <v>3.0</v>
      </c>
      <c r="M40" s="78">
        <v>100.0</v>
      </c>
      <c r="N40" s="79">
        <f>M40/3</f>
        <v>33.33333333</v>
      </c>
      <c r="O40" s="77" t="s">
        <v>3390</v>
      </c>
      <c r="P40" s="349"/>
      <c r="Q40" s="349"/>
      <c r="R40" s="349"/>
      <c r="S40" s="349"/>
      <c r="T40" s="349"/>
      <c r="U40" s="349"/>
      <c r="V40" s="349"/>
      <c r="W40" s="349"/>
      <c r="X40" s="349"/>
      <c r="Y40" s="349"/>
      <c r="Z40" s="349"/>
      <c r="AA40" s="349"/>
      <c r="AB40" s="349"/>
      <c r="AC40" s="349"/>
      <c r="AD40" s="349"/>
      <c r="AE40" s="349"/>
      <c r="AF40" s="349"/>
    </row>
    <row r="41" ht="15.0" customHeight="1">
      <c r="A41" s="85" t="s">
        <v>3391</v>
      </c>
      <c r="B41" s="85" t="s">
        <v>3223</v>
      </c>
      <c r="C41" s="85" t="s">
        <v>3392</v>
      </c>
      <c r="D41" s="77" t="s">
        <v>86</v>
      </c>
      <c r="E41" s="85" t="s">
        <v>3225</v>
      </c>
      <c r="F41" s="85" t="s">
        <v>3253</v>
      </c>
      <c r="G41" s="348" t="s">
        <v>3393</v>
      </c>
      <c r="H41" s="348" t="s">
        <v>3394</v>
      </c>
      <c r="I41" s="348" t="s">
        <v>3395</v>
      </c>
      <c r="J41" s="78">
        <v>3.0</v>
      </c>
      <c r="K41" s="78">
        <v>3.0</v>
      </c>
      <c r="L41" s="78">
        <v>3.0</v>
      </c>
      <c r="M41" s="78">
        <v>100.0</v>
      </c>
      <c r="N41" s="79">
        <v>33.33</v>
      </c>
      <c r="O41" s="77" t="s">
        <v>3396</v>
      </c>
      <c r="P41" s="349"/>
      <c r="Q41" s="349"/>
      <c r="R41" s="349"/>
      <c r="S41" s="349"/>
      <c r="T41" s="349"/>
      <c r="U41" s="349"/>
      <c r="V41" s="349"/>
      <c r="W41" s="349"/>
      <c r="X41" s="349"/>
      <c r="Y41" s="349"/>
      <c r="Z41" s="349"/>
      <c r="AA41" s="349"/>
      <c r="AB41" s="349"/>
      <c r="AC41" s="349"/>
      <c r="AD41" s="349"/>
      <c r="AE41" s="349"/>
      <c r="AF41" s="349"/>
    </row>
    <row r="42" ht="15.0" customHeight="1">
      <c r="A42" s="85" t="s">
        <v>3362</v>
      </c>
      <c r="B42" s="85" t="s">
        <v>3223</v>
      </c>
      <c r="C42" s="85" t="s">
        <v>3397</v>
      </c>
      <c r="D42" s="77" t="s">
        <v>86</v>
      </c>
      <c r="E42" s="85" t="s">
        <v>3225</v>
      </c>
      <c r="F42" s="85" t="s">
        <v>3253</v>
      </c>
      <c r="G42" s="348" t="s">
        <v>3398</v>
      </c>
      <c r="H42" s="348" t="s">
        <v>3399</v>
      </c>
      <c r="I42" s="348" t="s">
        <v>3395</v>
      </c>
      <c r="J42" s="78">
        <v>2.0</v>
      </c>
      <c r="K42" s="78">
        <v>2.0</v>
      </c>
      <c r="L42" s="78">
        <v>2.0</v>
      </c>
      <c r="M42" s="78">
        <v>100.0</v>
      </c>
      <c r="N42" s="79">
        <v>50.0</v>
      </c>
      <c r="O42" s="77" t="s">
        <v>3396</v>
      </c>
      <c r="P42" s="349"/>
      <c r="Q42" s="349"/>
      <c r="R42" s="349"/>
      <c r="S42" s="349"/>
      <c r="T42" s="349"/>
      <c r="U42" s="349"/>
      <c r="V42" s="349"/>
      <c r="W42" s="349"/>
      <c r="X42" s="349"/>
      <c r="Y42" s="349"/>
      <c r="Z42" s="349"/>
      <c r="AA42" s="349"/>
      <c r="AB42" s="349"/>
      <c r="AC42" s="349"/>
      <c r="AD42" s="349"/>
      <c r="AE42" s="349"/>
      <c r="AF42" s="349"/>
    </row>
    <row r="43" ht="15.0" customHeight="1">
      <c r="A43" s="85" t="s">
        <v>3400</v>
      </c>
      <c r="B43" s="85" t="s">
        <v>3223</v>
      </c>
      <c r="C43" s="85" t="s">
        <v>3401</v>
      </c>
      <c r="D43" s="77" t="s">
        <v>86</v>
      </c>
      <c r="E43" s="85" t="s">
        <v>3237</v>
      </c>
      <c r="F43" s="85" t="s">
        <v>3402</v>
      </c>
      <c r="G43" s="348" t="s">
        <v>3393</v>
      </c>
      <c r="H43" s="348" t="s">
        <v>3388</v>
      </c>
      <c r="I43" s="348" t="s">
        <v>2502</v>
      </c>
      <c r="J43" s="78">
        <v>3.0</v>
      </c>
      <c r="K43" s="78">
        <v>3.0</v>
      </c>
      <c r="L43" s="78">
        <v>3.0</v>
      </c>
      <c r="M43" s="78">
        <v>100.0</v>
      </c>
      <c r="N43" s="79">
        <v>33.33</v>
      </c>
      <c r="O43" s="77" t="s">
        <v>559</v>
      </c>
      <c r="P43" s="349"/>
      <c r="Q43" s="349"/>
      <c r="R43" s="349"/>
      <c r="S43" s="349"/>
      <c r="T43" s="349"/>
      <c r="U43" s="349"/>
      <c r="V43" s="349"/>
      <c r="W43" s="349"/>
      <c r="X43" s="349"/>
      <c r="Y43" s="349"/>
      <c r="Z43" s="349"/>
      <c r="AA43" s="349"/>
      <c r="AB43" s="349"/>
      <c r="AC43" s="349"/>
      <c r="AD43" s="349"/>
      <c r="AE43" s="349"/>
      <c r="AF43" s="349"/>
    </row>
    <row r="44" ht="15.0" customHeight="1">
      <c r="A44" s="85"/>
      <c r="B44" s="85" t="s">
        <v>3403</v>
      </c>
      <c r="C44" s="85" t="s">
        <v>3404</v>
      </c>
      <c r="D44" s="77" t="s">
        <v>86</v>
      </c>
      <c r="E44" s="85" t="s">
        <v>3405</v>
      </c>
      <c r="F44" s="85" t="s">
        <v>3406</v>
      </c>
      <c r="G44" s="348" t="s">
        <v>3407</v>
      </c>
      <c r="H44" s="353" t="s">
        <v>3408</v>
      </c>
      <c r="I44" s="348" t="s">
        <v>3409</v>
      </c>
      <c r="J44" s="78">
        <v>2.0</v>
      </c>
      <c r="K44" s="78">
        <v>2.0</v>
      </c>
      <c r="L44" s="78">
        <v>4.0</v>
      </c>
      <c r="M44" s="78">
        <v>150.0</v>
      </c>
      <c r="N44" s="79">
        <v>75.0</v>
      </c>
      <c r="O44" s="77" t="s">
        <v>3032</v>
      </c>
      <c r="P44" s="349"/>
      <c r="Q44" s="349"/>
      <c r="R44" s="349"/>
      <c r="S44" s="349"/>
      <c r="T44" s="349"/>
      <c r="U44" s="349"/>
      <c r="V44" s="349"/>
      <c r="W44" s="349"/>
      <c r="X44" s="349"/>
      <c r="Y44" s="349"/>
      <c r="Z44" s="349"/>
      <c r="AA44" s="349"/>
      <c r="AB44" s="349"/>
      <c r="AC44" s="349"/>
      <c r="AD44" s="349"/>
      <c r="AE44" s="349"/>
      <c r="AF44" s="349"/>
    </row>
    <row r="45" ht="15.0" customHeight="1">
      <c r="A45" s="85" t="s">
        <v>3410</v>
      </c>
      <c r="B45" s="85" t="s">
        <v>3223</v>
      </c>
      <c r="C45" s="85" t="s">
        <v>3411</v>
      </c>
      <c r="D45" s="77" t="s">
        <v>86</v>
      </c>
      <c r="E45" s="85" t="s">
        <v>3412</v>
      </c>
      <c r="F45" s="85" t="s">
        <v>3413</v>
      </c>
      <c r="G45" s="348" t="s">
        <v>3414</v>
      </c>
      <c r="H45" s="348" t="s">
        <v>3415</v>
      </c>
      <c r="I45" s="85" t="s">
        <v>3416</v>
      </c>
      <c r="J45" s="78">
        <v>2.0</v>
      </c>
      <c r="K45" s="78">
        <v>1.0</v>
      </c>
      <c r="L45" s="78">
        <v>2.0</v>
      </c>
      <c r="M45" s="78">
        <v>150.0</v>
      </c>
      <c r="N45" s="79">
        <v>75.0</v>
      </c>
      <c r="O45" s="77" t="s">
        <v>613</v>
      </c>
      <c r="P45" s="349"/>
      <c r="Q45" s="349"/>
      <c r="R45" s="349"/>
      <c r="S45" s="349"/>
      <c r="T45" s="349"/>
      <c r="U45" s="349"/>
      <c r="V45" s="349"/>
      <c r="W45" s="349"/>
      <c r="X45" s="349"/>
      <c r="Y45" s="349"/>
      <c r="Z45" s="349"/>
      <c r="AA45" s="349"/>
      <c r="AB45" s="349"/>
      <c r="AC45" s="349"/>
      <c r="AD45" s="349"/>
      <c r="AE45" s="349"/>
      <c r="AF45" s="349"/>
    </row>
    <row r="46" ht="15.0" customHeight="1">
      <c r="A46" s="85" t="s">
        <v>3417</v>
      </c>
      <c r="B46" s="85" t="s">
        <v>3223</v>
      </c>
      <c r="C46" s="85" t="s">
        <v>3418</v>
      </c>
      <c r="D46" s="77" t="s">
        <v>86</v>
      </c>
      <c r="E46" s="85" t="s">
        <v>3237</v>
      </c>
      <c r="F46" s="85" t="s">
        <v>3281</v>
      </c>
      <c r="G46" s="348" t="s">
        <v>3419</v>
      </c>
      <c r="H46" s="348" t="s">
        <v>3360</v>
      </c>
      <c r="I46" s="348" t="s">
        <v>3420</v>
      </c>
      <c r="J46" s="78">
        <v>5.0</v>
      </c>
      <c r="K46" s="78">
        <v>3.0</v>
      </c>
      <c r="L46" s="78">
        <v>5.0</v>
      </c>
      <c r="M46" s="78">
        <v>100.0</v>
      </c>
      <c r="N46" s="79">
        <v>20.0</v>
      </c>
      <c r="O46" s="77" t="s">
        <v>3094</v>
      </c>
      <c r="P46" s="349"/>
      <c r="Q46" s="349"/>
      <c r="R46" s="349"/>
      <c r="S46" s="349"/>
      <c r="T46" s="349"/>
      <c r="U46" s="349"/>
      <c r="V46" s="349"/>
      <c r="W46" s="349"/>
      <c r="X46" s="349"/>
      <c r="Y46" s="349"/>
      <c r="Z46" s="349"/>
      <c r="AA46" s="349"/>
      <c r="AB46" s="349"/>
      <c r="AC46" s="349"/>
      <c r="AD46" s="349"/>
      <c r="AE46" s="349"/>
      <c r="AF46" s="349"/>
    </row>
    <row r="47" ht="15.0" customHeight="1">
      <c r="A47" s="85" t="s">
        <v>3421</v>
      </c>
      <c r="B47" s="85" t="s">
        <v>3223</v>
      </c>
      <c r="C47" s="85" t="s">
        <v>3422</v>
      </c>
      <c r="D47" s="77" t="s">
        <v>86</v>
      </c>
      <c r="E47" s="85" t="s">
        <v>3423</v>
      </c>
      <c r="F47" s="85" t="s">
        <v>3424</v>
      </c>
      <c r="G47" s="285" t="s">
        <v>3425</v>
      </c>
      <c r="H47" s="348" t="s">
        <v>3426</v>
      </c>
      <c r="I47" s="348" t="s">
        <v>3427</v>
      </c>
      <c r="J47" s="78">
        <v>1.0</v>
      </c>
      <c r="K47" s="78">
        <v>1.0</v>
      </c>
      <c r="L47" s="78">
        <v>2.0</v>
      </c>
      <c r="M47" s="78">
        <v>150.0</v>
      </c>
      <c r="N47" s="79">
        <v>150.0</v>
      </c>
      <c r="O47" s="77" t="s">
        <v>614</v>
      </c>
      <c r="P47" s="349"/>
      <c r="Q47" s="349"/>
      <c r="R47" s="349"/>
      <c r="S47" s="349"/>
      <c r="T47" s="349"/>
      <c r="U47" s="349"/>
      <c r="V47" s="349"/>
      <c r="W47" s="349"/>
      <c r="X47" s="349"/>
      <c r="Y47" s="349"/>
      <c r="Z47" s="349"/>
      <c r="AA47" s="349"/>
      <c r="AB47" s="349"/>
      <c r="AC47" s="349"/>
      <c r="AD47" s="349"/>
      <c r="AE47" s="349"/>
      <c r="AF47" s="349"/>
    </row>
    <row r="48" ht="15.0" customHeight="1">
      <c r="A48" s="85" t="s">
        <v>3357</v>
      </c>
      <c r="B48" s="85" t="s">
        <v>3223</v>
      </c>
      <c r="C48" s="285" t="s">
        <v>3358</v>
      </c>
      <c r="D48" s="77" t="s">
        <v>86</v>
      </c>
      <c r="E48" s="85" t="s">
        <v>3237</v>
      </c>
      <c r="F48" s="85" t="s">
        <v>3281</v>
      </c>
      <c r="G48" s="348" t="s">
        <v>3359</v>
      </c>
      <c r="H48" s="352" t="s">
        <v>3360</v>
      </c>
      <c r="I48" s="348" t="s">
        <v>3361</v>
      </c>
      <c r="J48" s="78">
        <v>5.0</v>
      </c>
      <c r="K48" s="78">
        <v>3.0</v>
      </c>
      <c r="L48" s="78">
        <v>5.0</v>
      </c>
      <c r="M48" s="78">
        <v>100.0</v>
      </c>
      <c r="N48" s="79">
        <f>M48/L48</f>
        <v>20</v>
      </c>
      <c r="O48" s="77" t="s">
        <v>614</v>
      </c>
      <c r="P48" s="349"/>
      <c r="Q48" s="349"/>
      <c r="R48" s="349"/>
      <c r="S48" s="349"/>
      <c r="T48" s="349"/>
      <c r="U48" s="349"/>
      <c r="V48" s="349"/>
      <c r="W48" s="349"/>
      <c r="X48" s="349"/>
      <c r="Y48" s="349"/>
      <c r="Z48" s="349"/>
      <c r="AA48" s="349"/>
      <c r="AB48" s="349"/>
      <c r="AC48" s="349"/>
      <c r="AD48" s="349"/>
      <c r="AE48" s="349"/>
      <c r="AF48" s="349"/>
    </row>
    <row r="49" ht="15.0" customHeight="1">
      <c r="A49" s="85" t="s">
        <v>3428</v>
      </c>
      <c r="B49" s="85" t="s">
        <v>3223</v>
      </c>
      <c r="C49" s="85" t="s">
        <v>3429</v>
      </c>
      <c r="D49" s="77" t="s">
        <v>3430</v>
      </c>
      <c r="E49" s="85" t="s">
        <v>3431</v>
      </c>
      <c r="F49" s="85" t="s">
        <v>3432</v>
      </c>
      <c r="G49" s="348"/>
      <c r="H49" s="136" t="s">
        <v>3433</v>
      </c>
      <c r="I49" s="85" t="s">
        <v>3434</v>
      </c>
      <c r="J49" s="78">
        <v>1.0</v>
      </c>
      <c r="K49" s="78">
        <v>1.0</v>
      </c>
      <c r="L49" s="78">
        <v>1.0</v>
      </c>
      <c r="M49" s="78">
        <v>100.0</v>
      </c>
      <c r="N49" s="79">
        <v>100.0</v>
      </c>
      <c r="O49" s="77" t="s">
        <v>3435</v>
      </c>
      <c r="P49" s="322"/>
      <c r="Q49" s="322"/>
      <c r="R49" s="322"/>
      <c r="S49" s="322"/>
      <c r="T49" s="322"/>
      <c r="U49" s="322"/>
      <c r="V49" s="322"/>
      <c r="W49" s="322"/>
      <c r="X49" s="322"/>
      <c r="Y49" s="322"/>
      <c r="Z49" s="322"/>
      <c r="AA49" s="322"/>
      <c r="AB49" s="322"/>
      <c r="AC49" s="322"/>
      <c r="AD49" s="322"/>
      <c r="AE49" s="322"/>
      <c r="AF49" s="322"/>
    </row>
    <row r="50" ht="15.0" customHeight="1">
      <c r="A50" s="85" t="s">
        <v>3436</v>
      </c>
      <c r="B50" s="85" t="s">
        <v>3223</v>
      </c>
      <c r="C50" s="85" t="s">
        <v>3429</v>
      </c>
      <c r="D50" s="77" t="s">
        <v>3430</v>
      </c>
      <c r="E50" s="85" t="s">
        <v>3431</v>
      </c>
      <c r="F50" s="85" t="s">
        <v>3432</v>
      </c>
      <c r="G50" s="348"/>
      <c r="H50" s="136" t="s">
        <v>3433</v>
      </c>
      <c r="I50" s="85" t="s">
        <v>3434</v>
      </c>
      <c r="J50" s="78">
        <v>1.0</v>
      </c>
      <c r="K50" s="78">
        <v>1.0</v>
      </c>
      <c r="L50" s="78">
        <v>1.0</v>
      </c>
      <c r="M50" s="78">
        <v>100.0</v>
      </c>
      <c r="N50" s="79">
        <v>100.0</v>
      </c>
      <c r="O50" s="77" t="s">
        <v>3435</v>
      </c>
      <c r="P50" s="322"/>
      <c r="Q50" s="322"/>
      <c r="R50" s="322"/>
      <c r="S50" s="322"/>
      <c r="T50" s="322"/>
      <c r="U50" s="322"/>
      <c r="V50" s="322"/>
      <c r="W50" s="322"/>
      <c r="X50" s="322"/>
      <c r="Y50" s="322"/>
      <c r="Z50" s="322"/>
      <c r="AA50" s="322"/>
      <c r="AB50" s="322"/>
      <c r="AC50" s="322"/>
      <c r="AD50" s="322"/>
      <c r="AE50" s="322"/>
      <c r="AF50" s="322"/>
    </row>
    <row r="51" ht="15.0" customHeight="1">
      <c r="A51" s="354" t="s">
        <v>3437</v>
      </c>
      <c r="B51" s="85" t="s">
        <v>3223</v>
      </c>
      <c r="C51" s="85" t="s">
        <v>3438</v>
      </c>
      <c r="D51" s="77" t="s">
        <v>86</v>
      </c>
      <c r="E51" s="85" t="s">
        <v>3423</v>
      </c>
      <c r="F51" s="85" t="s">
        <v>3439</v>
      </c>
      <c r="G51" s="85" t="s">
        <v>3440</v>
      </c>
      <c r="H51" s="355" t="s">
        <v>3441</v>
      </c>
      <c r="I51" s="287" t="s">
        <v>3278</v>
      </c>
      <c r="J51" s="78">
        <v>1.0</v>
      </c>
      <c r="K51" s="78">
        <v>1.0</v>
      </c>
      <c r="L51" s="78">
        <v>1.0</v>
      </c>
      <c r="M51" s="78">
        <v>150.0</v>
      </c>
      <c r="N51" s="79">
        <v>150.0</v>
      </c>
      <c r="O51" s="77" t="s">
        <v>625</v>
      </c>
      <c r="P51" s="322"/>
      <c r="Q51" s="322"/>
      <c r="R51" s="322"/>
      <c r="S51" s="322"/>
      <c r="T51" s="322"/>
      <c r="U51" s="322"/>
      <c r="V51" s="322"/>
      <c r="W51" s="322"/>
      <c r="X51" s="322"/>
      <c r="Y51" s="322"/>
      <c r="Z51" s="322"/>
      <c r="AA51" s="322"/>
      <c r="AB51" s="322"/>
      <c r="AC51" s="322"/>
      <c r="AD51" s="322"/>
      <c r="AE51" s="322"/>
      <c r="AF51" s="322"/>
    </row>
    <row r="52" ht="15.75" customHeight="1">
      <c r="A52" s="51" t="s">
        <v>626</v>
      </c>
      <c r="B52" s="47"/>
      <c r="C52" s="47"/>
      <c r="D52" s="1"/>
      <c r="E52" s="1"/>
      <c r="F52" s="1"/>
      <c r="G52" s="52"/>
      <c r="H52" s="168"/>
      <c r="I52" s="168"/>
      <c r="J52" s="168"/>
      <c r="K52" s="168"/>
      <c r="L52" s="168"/>
      <c r="M52" s="168"/>
      <c r="N52" s="168">
        <f>SUM(N11:N51)</f>
        <v>2847.463333</v>
      </c>
      <c r="O52" s="3"/>
      <c r="P52" s="3"/>
      <c r="Q52" s="3"/>
      <c r="R52" s="3"/>
      <c r="S52" s="3"/>
      <c r="T52" s="3"/>
      <c r="U52" s="3"/>
      <c r="V52" s="3"/>
      <c r="W52" s="3"/>
      <c r="X52" s="3"/>
      <c r="Y52" s="3"/>
      <c r="Z52" s="3"/>
      <c r="AA52" s="3"/>
      <c r="AB52" s="3"/>
      <c r="AC52" s="3"/>
      <c r="AD52" s="3"/>
      <c r="AE52" s="3"/>
      <c r="AF52" s="3"/>
    </row>
    <row r="53" ht="15.75" customHeight="1">
      <c r="A53" s="46"/>
      <c r="B53" s="47"/>
      <c r="C53" s="47"/>
      <c r="D53" s="1"/>
      <c r="E53" s="1"/>
      <c r="F53" s="1"/>
      <c r="G53" s="1"/>
      <c r="H53" s="1"/>
      <c r="I53" s="1"/>
      <c r="J53" s="1"/>
      <c r="K53" s="1"/>
      <c r="L53" s="1"/>
      <c r="M53" s="1"/>
      <c r="N53" s="1"/>
      <c r="O53" s="3"/>
      <c r="P53" s="3"/>
      <c r="Q53" s="3"/>
      <c r="R53" s="3"/>
      <c r="S53" s="3"/>
      <c r="T53" s="3"/>
      <c r="U53" s="3"/>
      <c r="V53" s="3"/>
      <c r="W53" s="3"/>
      <c r="X53" s="3"/>
      <c r="Y53" s="3"/>
      <c r="Z53" s="3"/>
      <c r="AA53" s="3"/>
      <c r="AB53" s="3"/>
      <c r="AC53" s="3"/>
      <c r="AD53" s="3"/>
      <c r="AE53" s="3"/>
      <c r="AF53" s="3"/>
    </row>
    <row r="54" ht="15.75" customHeight="1">
      <c r="A54" s="146" t="s">
        <v>627</v>
      </c>
      <c r="B54" s="147"/>
      <c r="C54" s="147"/>
      <c r="D54" s="147"/>
      <c r="E54" s="147"/>
      <c r="F54" s="147"/>
      <c r="G54" s="147"/>
      <c r="H54" s="147"/>
      <c r="I54" s="147"/>
      <c r="J54" s="147"/>
      <c r="K54" s="147"/>
      <c r="L54" s="147"/>
      <c r="M54" s="147"/>
      <c r="N54" s="147"/>
      <c r="O54" s="3"/>
      <c r="P54" s="3"/>
      <c r="Q54" s="3"/>
      <c r="R54" s="3"/>
      <c r="S54" s="3"/>
      <c r="T54" s="3"/>
      <c r="U54" s="3"/>
      <c r="V54" s="3"/>
      <c r="W54" s="3"/>
      <c r="X54" s="3"/>
      <c r="Y54" s="3"/>
      <c r="Z54" s="3"/>
      <c r="AA54" s="3"/>
      <c r="AB54" s="3"/>
      <c r="AC54" s="3"/>
      <c r="AD54" s="3"/>
      <c r="AE54" s="3"/>
      <c r="AF54" s="3"/>
    </row>
    <row r="55" ht="15.75" customHeight="1">
      <c r="A55" s="46"/>
      <c r="B55" s="47"/>
      <c r="C55" s="47"/>
      <c r="D55" s="1"/>
      <c r="E55" s="1"/>
      <c r="F55" s="1"/>
      <c r="G55" s="1"/>
      <c r="H55" s="1"/>
      <c r="I55" s="1"/>
      <c r="J55" s="1"/>
      <c r="K55" s="1"/>
      <c r="L55" s="1"/>
      <c r="M55" s="1"/>
      <c r="N55" s="1"/>
      <c r="O55" s="3"/>
      <c r="P55" s="3"/>
      <c r="Q55" s="3"/>
      <c r="R55" s="3"/>
      <c r="S55" s="3"/>
      <c r="T55" s="3"/>
      <c r="U55" s="3"/>
      <c r="V55" s="3"/>
      <c r="W55" s="3"/>
      <c r="X55" s="3"/>
      <c r="Y55" s="3"/>
      <c r="Z55" s="3"/>
      <c r="AA55" s="3"/>
      <c r="AB55" s="3"/>
      <c r="AC55" s="3"/>
      <c r="AD55" s="3"/>
      <c r="AE55" s="3"/>
      <c r="AF55" s="3"/>
    </row>
    <row r="56" ht="15.75" customHeight="1">
      <c r="A56" s="46"/>
      <c r="B56" s="47"/>
      <c r="C56" s="47"/>
      <c r="D56" s="1"/>
      <c r="E56" s="1"/>
      <c r="F56" s="1"/>
      <c r="G56" s="1"/>
      <c r="H56" s="1"/>
      <c r="I56" s="1"/>
      <c r="J56" s="1"/>
      <c r="K56" s="1"/>
      <c r="L56" s="1"/>
      <c r="M56" s="1"/>
      <c r="N56" s="1"/>
      <c r="O56" s="3"/>
      <c r="P56" s="3"/>
      <c r="Q56" s="3"/>
      <c r="R56" s="3"/>
      <c r="S56" s="3"/>
      <c r="T56" s="3"/>
      <c r="U56" s="3"/>
      <c r="V56" s="3"/>
      <c r="W56" s="3"/>
      <c r="X56" s="3"/>
      <c r="Y56" s="3"/>
      <c r="Z56" s="3"/>
      <c r="AA56" s="3"/>
      <c r="AB56" s="3"/>
      <c r="AC56" s="3"/>
      <c r="AD56" s="3"/>
      <c r="AE56" s="3"/>
      <c r="AF56" s="3"/>
    </row>
    <row r="57" ht="15.75" customHeight="1">
      <c r="A57" s="46"/>
      <c r="B57" s="47"/>
      <c r="C57" s="47"/>
      <c r="D57" s="1"/>
      <c r="E57" s="1"/>
      <c r="F57" s="1"/>
      <c r="G57" s="1"/>
      <c r="H57" s="1"/>
      <c r="I57" s="1"/>
      <c r="J57" s="1"/>
      <c r="K57" s="1"/>
      <c r="L57" s="1"/>
      <c r="M57" s="1"/>
      <c r="N57" s="1"/>
      <c r="O57" s="3"/>
      <c r="P57" s="3"/>
      <c r="Q57" s="3"/>
      <c r="R57" s="3"/>
      <c r="S57" s="3"/>
      <c r="T57" s="3"/>
      <c r="U57" s="3"/>
      <c r="V57" s="3"/>
      <c r="W57" s="3"/>
      <c r="X57" s="3"/>
      <c r="Y57" s="3"/>
      <c r="Z57" s="3"/>
      <c r="AA57" s="3"/>
      <c r="AB57" s="3"/>
      <c r="AC57" s="3"/>
      <c r="AD57" s="3"/>
      <c r="AE57" s="3"/>
      <c r="AF57" s="3"/>
    </row>
    <row r="58" ht="15.75" customHeight="1">
      <c r="A58" s="46"/>
      <c r="B58" s="47"/>
      <c r="C58" s="47"/>
      <c r="D58" s="1"/>
      <c r="E58" s="1"/>
      <c r="F58" s="1"/>
      <c r="G58" s="1"/>
      <c r="H58" s="1"/>
      <c r="I58" s="1"/>
      <c r="J58" s="1"/>
      <c r="K58" s="1"/>
      <c r="L58" s="1"/>
      <c r="M58" s="1"/>
      <c r="N58" s="1"/>
      <c r="O58" s="3"/>
      <c r="P58" s="3"/>
      <c r="Q58" s="3"/>
      <c r="R58" s="3"/>
      <c r="S58" s="3"/>
      <c r="T58" s="3"/>
      <c r="U58" s="3"/>
      <c r="V58" s="3"/>
      <c r="W58" s="3"/>
      <c r="X58" s="3"/>
      <c r="Y58" s="3"/>
      <c r="Z58" s="3"/>
      <c r="AA58" s="3"/>
      <c r="AB58" s="3"/>
      <c r="AC58" s="3"/>
      <c r="AD58" s="3"/>
      <c r="AE58" s="3"/>
      <c r="AF58" s="3"/>
    </row>
    <row r="59" ht="15.75" customHeight="1">
      <c r="A59" s="46"/>
      <c r="B59" s="47"/>
      <c r="C59" s="47"/>
      <c r="D59" s="1"/>
      <c r="E59" s="1"/>
      <c r="F59" s="1"/>
      <c r="G59" s="1"/>
      <c r="H59" s="1"/>
      <c r="I59" s="1"/>
      <c r="J59" s="1"/>
      <c r="K59" s="1"/>
      <c r="L59" s="1"/>
      <c r="M59" s="1"/>
      <c r="N59" s="1"/>
      <c r="O59" s="3"/>
      <c r="P59" s="3"/>
      <c r="Q59" s="3"/>
      <c r="R59" s="3"/>
      <c r="S59" s="3"/>
      <c r="T59" s="3"/>
      <c r="U59" s="3"/>
      <c r="V59" s="3"/>
      <c r="W59" s="3"/>
      <c r="X59" s="3"/>
      <c r="Y59" s="3"/>
      <c r="Z59" s="3"/>
      <c r="AA59" s="3"/>
      <c r="AB59" s="3"/>
      <c r="AC59" s="3"/>
      <c r="AD59" s="3"/>
      <c r="AE59" s="3"/>
      <c r="AF59" s="3"/>
    </row>
    <row r="60" ht="15.75" customHeight="1">
      <c r="A60" s="46"/>
      <c r="B60" s="47"/>
      <c r="C60" s="47"/>
      <c r="D60" s="1"/>
      <c r="E60" s="1"/>
      <c r="F60" s="1"/>
      <c r="G60" s="1"/>
      <c r="H60" s="1"/>
      <c r="I60" s="1"/>
      <c r="J60" s="1"/>
      <c r="K60" s="1"/>
      <c r="L60" s="1"/>
      <c r="M60" s="1"/>
      <c r="N60" s="1"/>
      <c r="O60" s="3"/>
      <c r="P60" s="3"/>
      <c r="Q60" s="3"/>
      <c r="R60" s="3"/>
      <c r="S60" s="3"/>
      <c r="T60" s="3"/>
      <c r="U60" s="3"/>
      <c r="V60" s="3"/>
      <c r="W60" s="3"/>
      <c r="X60" s="3"/>
      <c r="Y60" s="3"/>
      <c r="Z60" s="3"/>
      <c r="AA60" s="3"/>
      <c r="AB60" s="3"/>
      <c r="AC60" s="3"/>
      <c r="AD60" s="3"/>
      <c r="AE60" s="3"/>
      <c r="AF60" s="3"/>
    </row>
    <row r="61" ht="15.75" customHeight="1">
      <c r="A61" s="46"/>
      <c r="B61" s="47"/>
      <c r="C61" s="47"/>
      <c r="D61" s="1"/>
      <c r="E61" s="1"/>
      <c r="F61" s="1"/>
      <c r="G61" s="1"/>
      <c r="H61" s="1"/>
      <c r="I61" s="1"/>
      <c r="J61" s="1"/>
      <c r="K61" s="1"/>
      <c r="L61" s="1"/>
      <c r="M61" s="1"/>
      <c r="N61" s="1"/>
      <c r="O61" s="3"/>
      <c r="P61" s="3"/>
      <c r="Q61" s="3"/>
      <c r="R61" s="3"/>
      <c r="S61" s="3"/>
      <c r="T61" s="3"/>
      <c r="U61" s="3"/>
      <c r="V61" s="3"/>
      <c r="W61" s="3"/>
      <c r="X61" s="3"/>
      <c r="Y61" s="3"/>
      <c r="Z61" s="3"/>
      <c r="AA61" s="3"/>
      <c r="AB61" s="3"/>
      <c r="AC61" s="3"/>
      <c r="AD61" s="3"/>
      <c r="AE61" s="3"/>
      <c r="AF61" s="3"/>
    </row>
    <row r="62" ht="15.75" customHeight="1">
      <c r="A62" s="46"/>
      <c r="B62" s="47"/>
      <c r="C62" s="47"/>
      <c r="D62" s="1"/>
      <c r="E62" s="1"/>
      <c r="F62" s="1"/>
      <c r="G62" s="1"/>
      <c r="H62" s="1"/>
      <c r="I62" s="1"/>
      <c r="J62" s="1"/>
      <c r="K62" s="1"/>
      <c r="L62" s="1"/>
      <c r="M62" s="1"/>
      <c r="N62" s="1"/>
      <c r="O62" s="3"/>
      <c r="P62" s="3"/>
      <c r="Q62" s="3"/>
      <c r="R62" s="3"/>
      <c r="S62" s="3"/>
      <c r="T62" s="3"/>
      <c r="U62" s="3"/>
      <c r="V62" s="3"/>
      <c r="W62" s="3"/>
      <c r="X62" s="3"/>
      <c r="Y62" s="3"/>
      <c r="Z62" s="3"/>
      <c r="AA62" s="3"/>
      <c r="AB62" s="3"/>
      <c r="AC62" s="3"/>
      <c r="AD62" s="3"/>
      <c r="AE62" s="3"/>
      <c r="AF62" s="3"/>
    </row>
    <row r="63" ht="15.75" customHeight="1">
      <c r="A63" s="46"/>
      <c r="B63" s="47"/>
      <c r="C63" s="47"/>
      <c r="D63" s="1"/>
      <c r="E63" s="1"/>
      <c r="F63" s="1"/>
      <c r="G63" s="1"/>
      <c r="H63" s="1"/>
      <c r="I63" s="1"/>
      <c r="J63" s="1"/>
      <c r="K63" s="1"/>
      <c r="L63" s="1"/>
      <c r="M63" s="1"/>
      <c r="N63" s="1"/>
      <c r="O63" s="3"/>
      <c r="P63" s="3"/>
      <c r="Q63" s="3"/>
      <c r="R63" s="3"/>
      <c r="S63" s="3"/>
      <c r="T63" s="3"/>
      <c r="U63" s="3"/>
      <c r="V63" s="3"/>
      <c r="W63" s="3"/>
      <c r="X63" s="3"/>
      <c r="Y63" s="3"/>
      <c r="Z63" s="3"/>
      <c r="AA63" s="3"/>
      <c r="AB63" s="3"/>
      <c r="AC63" s="3"/>
      <c r="AD63" s="3"/>
      <c r="AE63" s="3"/>
      <c r="AF63" s="3"/>
    </row>
    <row r="64" ht="15.75" customHeight="1">
      <c r="A64" s="46"/>
      <c r="B64" s="47"/>
      <c r="C64" s="47"/>
      <c r="D64" s="1"/>
      <c r="E64" s="1"/>
      <c r="F64" s="1"/>
      <c r="G64" s="1"/>
      <c r="H64" s="1"/>
      <c r="I64" s="1"/>
      <c r="J64" s="1"/>
      <c r="K64" s="1"/>
      <c r="L64" s="1"/>
      <c r="M64" s="1"/>
      <c r="N64" s="1"/>
      <c r="O64" s="3"/>
      <c r="P64" s="3"/>
      <c r="Q64" s="3"/>
      <c r="R64" s="3"/>
      <c r="S64" s="3"/>
      <c r="T64" s="3"/>
      <c r="U64" s="3"/>
      <c r="V64" s="3"/>
      <c r="W64" s="3"/>
      <c r="X64" s="3"/>
      <c r="Y64" s="3"/>
      <c r="Z64" s="3"/>
      <c r="AA64" s="3"/>
      <c r="AB64" s="3"/>
      <c r="AC64" s="3"/>
      <c r="AD64" s="3"/>
      <c r="AE64" s="3"/>
      <c r="AF64" s="3"/>
    </row>
    <row r="65" ht="15.75" customHeight="1">
      <c r="A65" s="46"/>
      <c r="B65" s="47"/>
      <c r="C65" s="47"/>
      <c r="D65" s="1"/>
      <c r="E65" s="1"/>
      <c r="F65" s="1"/>
      <c r="G65" s="1"/>
      <c r="H65" s="1"/>
      <c r="I65" s="1"/>
      <c r="J65" s="1"/>
      <c r="K65" s="1"/>
      <c r="L65" s="1"/>
      <c r="M65" s="1"/>
      <c r="N65" s="1"/>
      <c r="O65" s="3"/>
      <c r="P65" s="3"/>
      <c r="Q65" s="3"/>
      <c r="R65" s="3"/>
      <c r="S65" s="3"/>
      <c r="T65" s="3"/>
      <c r="U65" s="3"/>
      <c r="V65" s="3"/>
      <c r="W65" s="3"/>
      <c r="X65" s="3"/>
      <c r="Y65" s="3"/>
      <c r="Z65" s="3"/>
      <c r="AA65" s="3"/>
      <c r="AB65" s="3"/>
      <c r="AC65" s="3"/>
      <c r="AD65" s="3"/>
      <c r="AE65" s="3"/>
      <c r="AF65" s="3"/>
    </row>
    <row r="66" ht="15.75" customHeight="1">
      <c r="A66" s="46"/>
      <c r="B66" s="47"/>
      <c r="C66" s="47"/>
      <c r="D66" s="1"/>
      <c r="E66" s="1"/>
      <c r="F66" s="1"/>
      <c r="G66" s="1"/>
      <c r="H66" s="1"/>
      <c r="I66" s="1"/>
      <c r="J66" s="1"/>
      <c r="K66" s="1"/>
      <c r="L66" s="1"/>
      <c r="M66" s="1"/>
      <c r="N66" s="1"/>
      <c r="O66" s="3"/>
      <c r="P66" s="3"/>
      <c r="Q66" s="3"/>
      <c r="R66" s="3"/>
      <c r="S66" s="3"/>
      <c r="T66" s="3"/>
      <c r="U66" s="3"/>
      <c r="V66" s="3"/>
      <c r="W66" s="3"/>
      <c r="X66" s="3"/>
      <c r="Y66" s="3"/>
      <c r="Z66" s="3"/>
      <c r="AA66" s="3"/>
      <c r="AB66" s="3"/>
      <c r="AC66" s="3"/>
      <c r="AD66" s="3"/>
      <c r="AE66" s="3"/>
      <c r="AF66" s="3"/>
    </row>
    <row r="67" ht="15.75" customHeight="1">
      <c r="A67" s="46"/>
      <c r="B67" s="47"/>
      <c r="C67" s="47"/>
      <c r="D67" s="1"/>
      <c r="E67" s="1"/>
      <c r="F67" s="1"/>
      <c r="G67" s="1"/>
      <c r="H67" s="1"/>
      <c r="I67" s="1"/>
      <c r="J67" s="1"/>
      <c r="K67" s="1"/>
      <c r="L67" s="1"/>
      <c r="M67" s="1"/>
      <c r="N67" s="1"/>
      <c r="O67" s="3"/>
      <c r="P67" s="3"/>
      <c r="Q67" s="3"/>
      <c r="R67" s="3"/>
      <c r="S67" s="3"/>
      <c r="T67" s="3"/>
      <c r="U67" s="3"/>
      <c r="V67" s="3"/>
      <c r="W67" s="3"/>
      <c r="X67" s="3"/>
      <c r="Y67" s="3"/>
      <c r="Z67" s="3"/>
      <c r="AA67" s="3"/>
      <c r="AB67" s="3"/>
      <c r="AC67" s="3"/>
      <c r="AD67" s="3"/>
      <c r="AE67" s="3"/>
      <c r="AF67" s="3"/>
    </row>
    <row r="68" ht="15.75" customHeight="1">
      <c r="A68" s="46"/>
      <c r="B68" s="47"/>
      <c r="C68" s="47"/>
      <c r="D68" s="1"/>
      <c r="E68" s="1"/>
      <c r="F68" s="1"/>
      <c r="G68" s="1"/>
      <c r="H68" s="1"/>
      <c r="I68" s="1"/>
      <c r="J68" s="1"/>
      <c r="K68" s="1"/>
      <c r="L68" s="1"/>
      <c r="M68" s="1"/>
      <c r="N68" s="1"/>
      <c r="O68" s="3"/>
      <c r="P68" s="3"/>
      <c r="Q68" s="3"/>
      <c r="R68" s="3"/>
      <c r="S68" s="3"/>
      <c r="T68" s="3"/>
      <c r="U68" s="3"/>
      <c r="V68" s="3"/>
      <c r="W68" s="3"/>
      <c r="X68" s="3"/>
      <c r="Y68" s="3"/>
      <c r="Z68" s="3"/>
      <c r="AA68" s="3"/>
      <c r="AB68" s="3"/>
      <c r="AC68" s="3"/>
      <c r="AD68" s="3"/>
      <c r="AE68" s="3"/>
      <c r="AF68" s="3"/>
    </row>
    <row r="69" ht="15.75" customHeight="1">
      <c r="A69" s="46"/>
      <c r="B69" s="47"/>
      <c r="C69" s="47"/>
      <c r="D69" s="1"/>
      <c r="E69" s="1"/>
      <c r="F69" s="1"/>
      <c r="G69" s="1"/>
      <c r="H69" s="1"/>
      <c r="I69" s="1"/>
      <c r="J69" s="1"/>
      <c r="K69" s="1"/>
      <c r="L69" s="1"/>
      <c r="M69" s="1"/>
      <c r="N69" s="1"/>
      <c r="O69" s="3"/>
      <c r="P69" s="3"/>
      <c r="Q69" s="3"/>
      <c r="R69" s="3"/>
      <c r="S69" s="3"/>
      <c r="T69" s="3"/>
      <c r="U69" s="3"/>
      <c r="V69" s="3"/>
      <c r="W69" s="3"/>
      <c r="X69" s="3"/>
      <c r="Y69" s="3"/>
      <c r="Z69" s="3"/>
      <c r="AA69" s="3"/>
      <c r="AB69" s="3"/>
      <c r="AC69" s="3"/>
      <c r="AD69" s="3"/>
      <c r="AE69" s="3"/>
      <c r="AF69" s="3"/>
    </row>
    <row r="70" ht="15.75" customHeight="1">
      <c r="A70" s="46"/>
      <c r="B70" s="47"/>
      <c r="C70" s="47"/>
      <c r="D70" s="1"/>
      <c r="E70" s="1"/>
      <c r="F70" s="1"/>
      <c r="G70" s="1"/>
      <c r="H70" s="1"/>
      <c r="I70" s="1"/>
      <c r="J70" s="1"/>
      <c r="K70" s="1"/>
      <c r="L70" s="1"/>
      <c r="M70" s="1"/>
      <c r="N70" s="1"/>
      <c r="O70" s="3"/>
      <c r="P70" s="3"/>
      <c r="Q70" s="3"/>
      <c r="R70" s="3"/>
      <c r="S70" s="3"/>
      <c r="T70" s="3"/>
      <c r="U70" s="3"/>
      <c r="V70" s="3"/>
      <c r="W70" s="3"/>
      <c r="X70" s="3"/>
      <c r="Y70" s="3"/>
      <c r="Z70" s="3"/>
      <c r="AA70" s="3"/>
      <c r="AB70" s="3"/>
      <c r="AC70" s="3"/>
      <c r="AD70" s="3"/>
      <c r="AE70" s="3"/>
      <c r="AF70" s="3"/>
    </row>
    <row r="71" ht="15.75" customHeight="1">
      <c r="A71" s="46"/>
      <c r="B71" s="47"/>
      <c r="C71" s="47"/>
      <c r="D71" s="1"/>
      <c r="E71" s="1"/>
      <c r="F71" s="1"/>
      <c r="G71" s="1"/>
      <c r="H71" s="1"/>
      <c r="I71" s="1"/>
      <c r="J71" s="1"/>
      <c r="K71" s="1"/>
      <c r="L71" s="1"/>
      <c r="M71" s="1"/>
      <c r="N71" s="1"/>
      <c r="O71" s="3"/>
      <c r="P71" s="3"/>
      <c r="Q71" s="3"/>
      <c r="R71" s="3"/>
      <c r="S71" s="3"/>
      <c r="T71" s="3"/>
      <c r="U71" s="3"/>
      <c r="V71" s="3"/>
      <c r="W71" s="3"/>
      <c r="X71" s="3"/>
      <c r="Y71" s="3"/>
      <c r="Z71" s="3"/>
      <c r="AA71" s="3"/>
      <c r="AB71" s="3"/>
      <c r="AC71" s="3"/>
      <c r="AD71" s="3"/>
      <c r="AE71" s="3"/>
      <c r="AF71" s="3"/>
    </row>
    <row r="72" ht="15.75" customHeight="1">
      <c r="A72" s="46"/>
      <c r="B72" s="47"/>
      <c r="C72" s="47"/>
      <c r="D72" s="1"/>
      <c r="E72" s="1"/>
      <c r="F72" s="1"/>
      <c r="G72" s="1"/>
      <c r="H72" s="1"/>
      <c r="I72" s="1"/>
      <c r="J72" s="1"/>
      <c r="K72" s="1"/>
      <c r="L72" s="1"/>
      <c r="M72" s="1"/>
      <c r="N72" s="1"/>
      <c r="O72" s="3"/>
      <c r="P72" s="3"/>
      <c r="Q72" s="3"/>
      <c r="R72" s="3"/>
      <c r="S72" s="3"/>
      <c r="T72" s="3"/>
      <c r="U72" s="3"/>
      <c r="V72" s="3"/>
      <c r="W72" s="3"/>
      <c r="X72" s="3"/>
      <c r="Y72" s="3"/>
      <c r="Z72" s="3"/>
      <c r="AA72" s="3"/>
      <c r="AB72" s="3"/>
      <c r="AC72" s="3"/>
      <c r="AD72" s="3"/>
      <c r="AE72" s="3"/>
      <c r="AF72" s="3"/>
    </row>
    <row r="73" ht="15.75" customHeight="1">
      <c r="A73" s="46"/>
      <c r="B73" s="47"/>
      <c r="C73" s="47"/>
      <c r="D73" s="1"/>
      <c r="E73" s="1"/>
      <c r="F73" s="1"/>
      <c r="G73" s="1"/>
      <c r="H73" s="1"/>
      <c r="I73" s="1"/>
      <c r="J73" s="1"/>
      <c r="K73" s="1"/>
      <c r="L73" s="1"/>
      <c r="M73" s="1"/>
      <c r="N73" s="1"/>
      <c r="O73" s="3"/>
      <c r="P73" s="3"/>
      <c r="Q73" s="3"/>
      <c r="R73" s="3"/>
      <c r="S73" s="3"/>
      <c r="T73" s="3"/>
      <c r="U73" s="3"/>
      <c r="V73" s="3"/>
      <c r="W73" s="3"/>
      <c r="X73" s="3"/>
      <c r="Y73" s="3"/>
      <c r="Z73" s="3"/>
      <c r="AA73" s="3"/>
      <c r="AB73" s="3"/>
      <c r="AC73" s="3"/>
      <c r="AD73" s="3"/>
      <c r="AE73" s="3"/>
      <c r="AF73" s="3"/>
    </row>
    <row r="74" ht="15.75" customHeight="1">
      <c r="A74" s="46"/>
      <c r="B74" s="47"/>
      <c r="C74" s="47"/>
      <c r="D74" s="1"/>
      <c r="E74" s="1"/>
      <c r="F74" s="1"/>
      <c r="G74" s="1"/>
      <c r="H74" s="1"/>
      <c r="I74" s="1"/>
      <c r="J74" s="1"/>
      <c r="K74" s="1"/>
      <c r="L74" s="1"/>
      <c r="M74" s="1"/>
      <c r="N74" s="1"/>
      <c r="O74" s="3"/>
      <c r="P74" s="3"/>
      <c r="Q74" s="3"/>
      <c r="R74" s="3"/>
      <c r="S74" s="3"/>
      <c r="T74" s="3"/>
      <c r="U74" s="3"/>
      <c r="V74" s="3"/>
      <c r="W74" s="3"/>
      <c r="X74" s="3"/>
      <c r="Y74" s="3"/>
      <c r="Z74" s="3"/>
      <c r="AA74" s="3"/>
      <c r="AB74" s="3"/>
      <c r="AC74" s="3"/>
      <c r="AD74" s="3"/>
      <c r="AE74" s="3"/>
      <c r="AF74" s="3"/>
    </row>
    <row r="75" ht="15.75" customHeight="1">
      <c r="A75" s="46"/>
      <c r="B75" s="47"/>
      <c r="C75" s="47"/>
      <c r="D75" s="1"/>
      <c r="E75" s="1"/>
      <c r="F75" s="1"/>
      <c r="G75" s="1"/>
      <c r="H75" s="1"/>
      <c r="I75" s="1"/>
      <c r="J75" s="1"/>
      <c r="K75" s="1"/>
      <c r="L75" s="1"/>
      <c r="M75" s="1"/>
      <c r="N75" s="1"/>
      <c r="O75" s="3"/>
      <c r="P75" s="3"/>
      <c r="Q75" s="3"/>
      <c r="R75" s="3"/>
      <c r="S75" s="3"/>
      <c r="T75" s="3"/>
      <c r="U75" s="3"/>
      <c r="V75" s="3"/>
      <c r="W75" s="3"/>
      <c r="X75" s="3"/>
      <c r="Y75" s="3"/>
      <c r="Z75" s="3"/>
      <c r="AA75" s="3"/>
      <c r="AB75" s="3"/>
      <c r="AC75" s="3"/>
      <c r="AD75" s="3"/>
      <c r="AE75" s="3"/>
      <c r="AF75" s="3"/>
    </row>
    <row r="76" ht="15.75" customHeight="1">
      <c r="A76" s="46"/>
      <c r="B76" s="47"/>
      <c r="C76" s="47"/>
      <c r="D76" s="1"/>
      <c r="E76" s="1"/>
      <c r="F76" s="1"/>
      <c r="G76" s="1"/>
      <c r="H76" s="1"/>
      <c r="I76" s="1"/>
      <c r="J76" s="1"/>
      <c r="K76" s="1"/>
      <c r="L76" s="1"/>
      <c r="M76" s="1"/>
      <c r="N76" s="1"/>
      <c r="O76" s="3"/>
      <c r="P76" s="3"/>
      <c r="Q76" s="3"/>
      <c r="R76" s="3"/>
      <c r="S76" s="3"/>
      <c r="T76" s="3"/>
      <c r="U76" s="3"/>
      <c r="V76" s="3"/>
      <c r="W76" s="3"/>
      <c r="X76" s="3"/>
      <c r="Y76" s="3"/>
      <c r="Z76" s="3"/>
      <c r="AA76" s="3"/>
      <c r="AB76" s="3"/>
      <c r="AC76" s="3"/>
      <c r="AD76" s="3"/>
      <c r="AE76" s="3"/>
      <c r="AF76" s="3"/>
    </row>
    <row r="77" ht="15.75" customHeight="1">
      <c r="A77" s="46"/>
      <c r="B77" s="47"/>
      <c r="C77" s="47"/>
      <c r="D77" s="1"/>
      <c r="E77" s="1"/>
      <c r="F77" s="1"/>
      <c r="G77" s="1"/>
      <c r="H77" s="1"/>
      <c r="I77" s="1"/>
      <c r="J77" s="1"/>
      <c r="K77" s="1"/>
      <c r="L77" s="1"/>
      <c r="M77" s="1"/>
      <c r="N77" s="1"/>
      <c r="O77" s="3"/>
      <c r="P77" s="3"/>
      <c r="Q77" s="3"/>
      <c r="R77" s="3"/>
      <c r="S77" s="3"/>
      <c r="T77" s="3"/>
      <c r="U77" s="3"/>
      <c r="V77" s="3"/>
      <c r="W77" s="3"/>
      <c r="X77" s="3"/>
      <c r="Y77" s="3"/>
      <c r="Z77" s="3"/>
      <c r="AA77" s="3"/>
      <c r="AB77" s="3"/>
      <c r="AC77" s="3"/>
      <c r="AD77" s="3"/>
      <c r="AE77" s="3"/>
      <c r="AF77" s="3"/>
    </row>
    <row r="78" ht="15.75" customHeight="1">
      <c r="A78" s="46"/>
      <c r="B78" s="47"/>
      <c r="C78" s="47"/>
      <c r="D78" s="1"/>
      <c r="E78" s="1"/>
      <c r="F78" s="1"/>
      <c r="G78" s="1"/>
      <c r="H78" s="1"/>
      <c r="I78" s="1"/>
      <c r="J78" s="1"/>
      <c r="K78" s="1"/>
      <c r="L78" s="1"/>
      <c r="M78" s="1"/>
      <c r="N78" s="1"/>
      <c r="O78" s="3"/>
      <c r="P78" s="3"/>
      <c r="Q78" s="3"/>
      <c r="R78" s="3"/>
      <c r="S78" s="3"/>
      <c r="T78" s="3"/>
      <c r="U78" s="3"/>
      <c r="V78" s="3"/>
      <c r="W78" s="3"/>
      <c r="X78" s="3"/>
      <c r="Y78" s="3"/>
      <c r="Z78" s="3"/>
      <c r="AA78" s="3"/>
      <c r="AB78" s="3"/>
      <c r="AC78" s="3"/>
      <c r="AD78" s="3"/>
      <c r="AE78" s="3"/>
      <c r="AF78" s="3"/>
    </row>
    <row r="79" ht="15.75" customHeight="1">
      <c r="A79" s="46"/>
      <c r="B79" s="47"/>
      <c r="C79" s="47"/>
      <c r="D79" s="1"/>
      <c r="E79" s="1"/>
      <c r="F79" s="1"/>
      <c r="G79" s="1"/>
      <c r="H79" s="1"/>
      <c r="I79" s="1"/>
      <c r="J79" s="1"/>
      <c r="K79" s="1"/>
      <c r="L79" s="1"/>
      <c r="M79" s="1"/>
      <c r="N79" s="1"/>
      <c r="O79" s="3"/>
      <c r="P79" s="3"/>
      <c r="Q79" s="3"/>
      <c r="R79" s="3"/>
      <c r="S79" s="3"/>
      <c r="T79" s="3"/>
      <c r="U79" s="3"/>
      <c r="V79" s="3"/>
      <c r="W79" s="3"/>
      <c r="X79" s="3"/>
      <c r="Y79" s="3"/>
      <c r="Z79" s="3"/>
      <c r="AA79" s="3"/>
      <c r="AB79" s="3"/>
      <c r="AC79" s="3"/>
      <c r="AD79" s="3"/>
      <c r="AE79" s="3"/>
      <c r="AF79" s="3"/>
    </row>
    <row r="80" ht="15.75" customHeight="1">
      <c r="A80" s="46"/>
      <c r="B80" s="47"/>
      <c r="C80" s="47"/>
      <c r="D80" s="1"/>
      <c r="E80" s="1"/>
      <c r="F80" s="1"/>
      <c r="G80" s="1"/>
      <c r="H80" s="1"/>
      <c r="I80" s="1"/>
      <c r="J80" s="1"/>
      <c r="K80" s="1"/>
      <c r="L80" s="1"/>
      <c r="M80" s="1"/>
      <c r="N80" s="1"/>
      <c r="O80" s="3"/>
      <c r="P80" s="3"/>
      <c r="Q80" s="3"/>
      <c r="R80" s="3"/>
      <c r="S80" s="3"/>
      <c r="T80" s="3"/>
      <c r="U80" s="3"/>
      <c r="V80" s="3"/>
      <c r="W80" s="3"/>
      <c r="X80" s="3"/>
      <c r="Y80" s="3"/>
      <c r="Z80" s="3"/>
      <c r="AA80" s="3"/>
      <c r="AB80" s="3"/>
      <c r="AC80" s="3"/>
      <c r="AD80" s="3"/>
      <c r="AE80" s="3"/>
      <c r="AF80" s="3"/>
    </row>
    <row r="81" ht="15.75" customHeight="1">
      <c r="A81" s="46"/>
      <c r="B81" s="47"/>
      <c r="C81" s="47"/>
      <c r="D81" s="1"/>
      <c r="E81" s="1"/>
      <c r="F81" s="1"/>
      <c r="G81" s="1"/>
      <c r="H81" s="1"/>
      <c r="I81" s="1"/>
      <c r="J81" s="1"/>
      <c r="K81" s="1"/>
      <c r="L81" s="1"/>
      <c r="M81" s="1"/>
      <c r="N81" s="1"/>
      <c r="O81" s="3"/>
      <c r="P81" s="3"/>
      <c r="Q81" s="3"/>
      <c r="R81" s="3"/>
      <c r="S81" s="3"/>
      <c r="T81" s="3"/>
      <c r="U81" s="3"/>
      <c r="V81" s="3"/>
      <c r="W81" s="3"/>
      <c r="X81" s="3"/>
      <c r="Y81" s="3"/>
      <c r="Z81" s="3"/>
      <c r="AA81" s="3"/>
      <c r="AB81" s="3"/>
      <c r="AC81" s="3"/>
      <c r="AD81" s="3"/>
      <c r="AE81" s="3"/>
      <c r="AF81" s="3"/>
    </row>
    <row r="82" ht="15.75" customHeight="1">
      <c r="A82" s="46"/>
      <c r="B82" s="47"/>
      <c r="C82" s="47"/>
      <c r="D82" s="1"/>
      <c r="E82" s="1"/>
      <c r="F82" s="1"/>
      <c r="G82" s="1"/>
      <c r="H82" s="1"/>
      <c r="I82" s="1"/>
      <c r="J82" s="1"/>
      <c r="K82" s="1"/>
      <c r="L82" s="1"/>
      <c r="M82" s="1"/>
      <c r="N82" s="1"/>
      <c r="O82" s="3"/>
      <c r="P82" s="3"/>
      <c r="Q82" s="3"/>
      <c r="R82" s="3"/>
      <c r="S82" s="3"/>
      <c r="T82" s="3"/>
      <c r="U82" s="3"/>
      <c r="V82" s="3"/>
      <c r="W82" s="3"/>
      <c r="X82" s="3"/>
      <c r="Y82" s="3"/>
      <c r="Z82" s="3"/>
      <c r="AA82" s="3"/>
      <c r="AB82" s="3"/>
      <c r="AC82" s="3"/>
      <c r="AD82" s="3"/>
      <c r="AE82" s="3"/>
      <c r="AF82" s="3"/>
    </row>
    <row r="83" ht="15.75" customHeight="1">
      <c r="A83" s="46"/>
      <c r="B83" s="47"/>
      <c r="C83" s="47"/>
      <c r="D83" s="1"/>
      <c r="E83" s="1"/>
      <c r="F83" s="1"/>
      <c r="G83" s="1"/>
      <c r="H83" s="1"/>
      <c r="I83" s="1"/>
      <c r="J83" s="1"/>
      <c r="K83" s="1"/>
      <c r="L83" s="1"/>
      <c r="M83" s="1"/>
      <c r="N83" s="1"/>
      <c r="O83" s="3"/>
      <c r="P83" s="3"/>
      <c r="Q83" s="3"/>
      <c r="R83" s="3"/>
      <c r="S83" s="3"/>
      <c r="T83" s="3"/>
      <c r="U83" s="3"/>
      <c r="V83" s="3"/>
      <c r="W83" s="3"/>
      <c r="X83" s="3"/>
      <c r="Y83" s="3"/>
      <c r="Z83" s="3"/>
      <c r="AA83" s="3"/>
      <c r="AB83" s="3"/>
      <c r="AC83" s="3"/>
      <c r="AD83" s="3"/>
      <c r="AE83" s="3"/>
      <c r="AF83" s="3"/>
    </row>
    <row r="84" ht="15.75" customHeight="1">
      <c r="A84" s="46"/>
      <c r="B84" s="47"/>
      <c r="C84" s="47"/>
      <c r="D84" s="1"/>
      <c r="E84" s="1"/>
      <c r="F84" s="1"/>
      <c r="G84" s="1"/>
      <c r="H84" s="1"/>
      <c r="I84" s="1"/>
      <c r="J84" s="1"/>
      <c r="K84" s="1"/>
      <c r="L84" s="1"/>
      <c r="M84" s="1"/>
      <c r="N84" s="1"/>
      <c r="O84" s="3"/>
      <c r="P84" s="3"/>
      <c r="Q84" s="3"/>
      <c r="R84" s="3"/>
      <c r="S84" s="3"/>
      <c r="T84" s="3"/>
      <c r="U84" s="3"/>
      <c r="V84" s="3"/>
      <c r="W84" s="3"/>
      <c r="X84" s="3"/>
      <c r="Y84" s="3"/>
      <c r="Z84" s="3"/>
      <c r="AA84" s="3"/>
      <c r="AB84" s="3"/>
      <c r="AC84" s="3"/>
      <c r="AD84" s="3"/>
      <c r="AE84" s="3"/>
      <c r="AF84" s="3"/>
    </row>
    <row r="85" ht="15.75" customHeight="1">
      <c r="A85" s="46"/>
      <c r="B85" s="47"/>
      <c r="C85" s="47"/>
      <c r="D85" s="1"/>
      <c r="E85" s="1"/>
      <c r="F85" s="1"/>
      <c r="G85" s="1"/>
      <c r="H85" s="1"/>
      <c r="I85" s="1"/>
      <c r="J85" s="1"/>
      <c r="K85" s="1"/>
      <c r="L85" s="1"/>
      <c r="M85" s="1"/>
      <c r="N85" s="1"/>
      <c r="O85" s="3"/>
      <c r="P85" s="3"/>
      <c r="Q85" s="3"/>
      <c r="R85" s="3"/>
      <c r="S85" s="3"/>
      <c r="T85" s="3"/>
      <c r="U85" s="3"/>
      <c r="V85" s="3"/>
      <c r="W85" s="3"/>
      <c r="X85" s="3"/>
      <c r="Y85" s="3"/>
      <c r="Z85" s="3"/>
      <c r="AA85" s="3"/>
      <c r="AB85" s="3"/>
      <c r="AC85" s="3"/>
      <c r="AD85" s="3"/>
      <c r="AE85" s="3"/>
      <c r="AF85" s="3"/>
    </row>
    <row r="86" ht="15.75" customHeight="1">
      <c r="A86" s="46"/>
      <c r="B86" s="47"/>
      <c r="C86" s="47"/>
      <c r="D86" s="1"/>
      <c r="E86" s="1"/>
      <c r="F86" s="1"/>
      <c r="G86" s="1"/>
      <c r="H86" s="1"/>
      <c r="I86" s="1"/>
      <c r="J86" s="1"/>
      <c r="K86" s="1"/>
      <c r="L86" s="1"/>
      <c r="M86" s="1"/>
      <c r="N86" s="1"/>
      <c r="O86" s="3"/>
      <c r="P86" s="3"/>
      <c r="Q86" s="3"/>
      <c r="R86" s="3"/>
      <c r="S86" s="3"/>
      <c r="T86" s="3"/>
      <c r="U86" s="3"/>
      <c r="V86" s="3"/>
      <c r="W86" s="3"/>
      <c r="X86" s="3"/>
      <c r="Y86" s="3"/>
      <c r="Z86" s="3"/>
      <c r="AA86" s="3"/>
      <c r="AB86" s="3"/>
      <c r="AC86" s="3"/>
      <c r="AD86" s="3"/>
      <c r="AE86" s="3"/>
      <c r="AF86" s="3"/>
    </row>
    <row r="87" ht="15.75" customHeight="1">
      <c r="A87" s="46"/>
      <c r="B87" s="47"/>
      <c r="C87" s="47"/>
      <c r="D87" s="1"/>
      <c r="E87" s="1"/>
      <c r="F87" s="1"/>
      <c r="G87" s="1"/>
      <c r="H87" s="1"/>
      <c r="I87" s="1"/>
      <c r="J87" s="1"/>
      <c r="K87" s="1"/>
      <c r="L87" s="1"/>
      <c r="M87" s="1"/>
      <c r="N87" s="1"/>
      <c r="O87" s="3"/>
      <c r="P87" s="3"/>
      <c r="Q87" s="3"/>
      <c r="R87" s="3"/>
      <c r="S87" s="3"/>
      <c r="T87" s="3"/>
      <c r="U87" s="3"/>
      <c r="V87" s="3"/>
      <c r="W87" s="3"/>
      <c r="X87" s="3"/>
      <c r="Y87" s="3"/>
      <c r="Z87" s="3"/>
      <c r="AA87" s="3"/>
      <c r="AB87" s="3"/>
      <c r="AC87" s="3"/>
      <c r="AD87" s="3"/>
      <c r="AE87" s="3"/>
      <c r="AF87" s="3"/>
    </row>
    <row r="88" ht="15.75" customHeight="1">
      <c r="A88" s="46"/>
      <c r="B88" s="47"/>
      <c r="C88" s="47"/>
      <c r="D88" s="1"/>
      <c r="E88" s="1"/>
      <c r="F88" s="1"/>
      <c r="G88" s="1"/>
      <c r="H88" s="1"/>
      <c r="I88" s="1"/>
      <c r="J88" s="1"/>
      <c r="K88" s="1"/>
      <c r="L88" s="1"/>
      <c r="M88" s="1"/>
      <c r="N88" s="1"/>
      <c r="O88" s="3"/>
      <c r="P88" s="3"/>
      <c r="Q88" s="3"/>
      <c r="R88" s="3"/>
      <c r="S88" s="3"/>
      <c r="T88" s="3"/>
      <c r="U88" s="3"/>
      <c r="V88" s="3"/>
      <c r="W88" s="3"/>
      <c r="X88" s="3"/>
      <c r="Y88" s="3"/>
      <c r="Z88" s="3"/>
      <c r="AA88" s="3"/>
      <c r="AB88" s="3"/>
      <c r="AC88" s="3"/>
      <c r="AD88" s="3"/>
      <c r="AE88" s="3"/>
      <c r="AF88" s="3"/>
    </row>
    <row r="89" ht="15.75" customHeight="1">
      <c r="A89" s="46"/>
      <c r="B89" s="47"/>
      <c r="C89" s="47"/>
      <c r="D89" s="1"/>
      <c r="E89" s="1"/>
      <c r="F89" s="1"/>
      <c r="G89" s="1"/>
      <c r="H89" s="1"/>
      <c r="I89" s="1"/>
      <c r="J89" s="1"/>
      <c r="K89" s="1"/>
      <c r="L89" s="1"/>
      <c r="M89" s="1"/>
      <c r="N89" s="1"/>
      <c r="O89" s="3"/>
      <c r="P89" s="3"/>
      <c r="Q89" s="3"/>
      <c r="R89" s="3"/>
      <c r="S89" s="3"/>
      <c r="T89" s="3"/>
      <c r="U89" s="3"/>
      <c r="V89" s="3"/>
      <c r="W89" s="3"/>
      <c r="X89" s="3"/>
      <c r="Y89" s="3"/>
      <c r="Z89" s="3"/>
      <c r="AA89" s="3"/>
      <c r="AB89" s="3"/>
      <c r="AC89" s="3"/>
      <c r="AD89" s="3"/>
      <c r="AE89" s="3"/>
      <c r="AF89" s="3"/>
    </row>
    <row r="90" ht="15.75" customHeight="1">
      <c r="A90" s="46"/>
      <c r="B90" s="47"/>
      <c r="C90" s="47"/>
      <c r="D90" s="1"/>
      <c r="E90" s="1"/>
      <c r="F90" s="1"/>
      <c r="G90" s="1"/>
      <c r="H90" s="1"/>
      <c r="I90" s="1"/>
      <c r="J90" s="1"/>
      <c r="K90" s="1"/>
      <c r="L90" s="1"/>
      <c r="M90" s="1"/>
      <c r="N90" s="1"/>
      <c r="O90" s="3"/>
      <c r="P90" s="3"/>
      <c r="Q90" s="3"/>
      <c r="R90" s="3"/>
      <c r="S90" s="3"/>
      <c r="T90" s="3"/>
      <c r="U90" s="3"/>
      <c r="V90" s="3"/>
      <c r="W90" s="3"/>
      <c r="X90" s="3"/>
      <c r="Y90" s="3"/>
      <c r="Z90" s="3"/>
      <c r="AA90" s="3"/>
      <c r="AB90" s="3"/>
      <c r="AC90" s="3"/>
      <c r="AD90" s="3"/>
      <c r="AE90" s="3"/>
      <c r="AF90" s="3"/>
    </row>
    <row r="91" ht="15.75" customHeight="1">
      <c r="A91" s="46"/>
      <c r="B91" s="47"/>
      <c r="C91" s="47"/>
      <c r="D91" s="1"/>
      <c r="E91" s="1"/>
      <c r="F91" s="1"/>
      <c r="G91" s="1"/>
      <c r="H91" s="1"/>
      <c r="I91" s="1"/>
      <c r="J91" s="1"/>
      <c r="K91" s="1"/>
      <c r="L91" s="1"/>
      <c r="M91" s="1"/>
      <c r="N91" s="1"/>
      <c r="O91" s="3"/>
      <c r="P91" s="3"/>
      <c r="Q91" s="3"/>
      <c r="R91" s="3"/>
      <c r="S91" s="3"/>
      <c r="T91" s="3"/>
      <c r="U91" s="3"/>
      <c r="V91" s="3"/>
      <c r="W91" s="3"/>
      <c r="X91" s="3"/>
      <c r="Y91" s="3"/>
      <c r="Z91" s="3"/>
      <c r="AA91" s="3"/>
      <c r="AB91" s="3"/>
      <c r="AC91" s="3"/>
      <c r="AD91" s="3"/>
      <c r="AE91" s="3"/>
      <c r="AF91" s="3"/>
    </row>
    <row r="92" ht="15.75" customHeight="1">
      <c r="A92" s="46"/>
      <c r="B92" s="47"/>
      <c r="C92" s="47"/>
      <c r="D92" s="1"/>
      <c r="E92" s="1"/>
      <c r="F92" s="1"/>
      <c r="G92" s="1"/>
      <c r="H92" s="1"/>
      <c r="I92" s="1"/>
      <c r="J92" s="1"/>
      <c r="K92" s="1"/>
      <c r="L92" s="1"/>
      <c r="M92" s="1"/>
      <c r="N92" s="1"/>
      <c r="O92" s="3"/>
      <c r="P92" s="3"/>
      <c r="Q92" s="3"/>
      <c r="R92" s="3"/>
      <c r="S92" s="3"/>
      <c r="T92" s="3"/>
      <c r="U92" s="3"/>
      <c r="V92" s="3"/>
      <c r="W92" s="3"/>
      <c r="X92" s="3"/>
      <c r="Y92" s="3"/>
      <c r="Z92" s="3"/>
      <c r="AA92" s="3"/>
      <c r="AB92" s="3"/>
      <c r="AC92" s="3"/>
      <c r="AD92" s="3"/>
      <c r="AE92" s="3"/>
      <c r="AF92" s="3"/>
    </row>
    <row r="93" ht="15.75" customHeight="1">
      <c r="A93" s="46"/>
      <c r="B93" s="47"/>
      <c r="C93" s="47"/>
      <c r="D93" s="1"/>
      <c r="E93" s="1"/>
      <c r="F93" s="1"/>
      <c r="G93" s="1"/>
      <c r="H93" s="1"/>
      <c r="I93" s="1"/>
      <c r="J93" s="1"/>
      <c r="K93" s="1"/>
      <c r="L93" s="1"/>
      <c r="M93" s="1"/>
      <c r="N93" s="1"/>
      <c r="O93" s="3"/>
      <c r="P93" s="3"/>
      <c r="Q93" s="3"/>
      <c r="R93" s="3"/>
      <c r="S93" s="3"/>
      <c r="T93" s="3"/>
      <c r="U93" s="3"/>
      <c r="V93" s="3"/>
      <c r="W93" s="3"/>
      <c r="X93" s="3"/>
      <c r="Y93" s="3"/>
      <c r="Z93" s="3"/>
      <c r="AA93" s="3"/>
      <c r="AB93" s="3"/>
      <c r="AC93" s="3"/>
      <c r="AD93" s="3"/>
      <c r="AE93" s="3"/>
      <c r="AF93" s="3"/>
    </row>
    <row r="94" ht="15.75" customHeight="1">
      <c r="A94" s="46"/>
      <c r="B94" s="47"/>
      <c r="C94" s="47"/>
      <c r="D94" s="1"/>
      <c r="E94" s="1"/>
      <c r="F94" s="1"/>
      <c r="G94" s="1"/>
      <c r="H94" s="1"/>
      <c r="I94" s="1"/>
      <c r="J94" s="1"/>
      <c r="K94" s="1"/>
      <c r="L94" s="1"/>
      <c r="M94" s="1"/>
      <c r="N94" s="1"/>
      <c r="O94" s="3"/>
      <c r="P94" s="3"/>
      <c r="Q94" s="3"/>
      <c r="R94" s="3"/>
      <c r="S94" s="3"/>
      <c r="T94" s="3"/>
      <c r="U94" s="3"/>
      <c r="V94" s="3"/>
      <c r="W94" s="3"/>
      <c r="X94" s="3"/>
      <c r="Y94" s="3"/>
      <c r="Z94" s="3"/>
      <c r="AA94" s="3"/>
      <c r="AB94" s="3"/>
      <c r="AC94" s="3"/>
      <c r="AD94" s="3"/>
      <c r="AE94" s="3"/>
      <c r="AF94" s="3"/>
    </row>
    <row r="95" ht="15.75" customHeight="1">
      <c r="A95" s="46"/>
      <c r="B95" s="47"/>
      <c r="C95" s="47"/>
      <c r="D95" s="1"/>
      <c r="E95" s="1"/>
      <c r="F95" s="1"/>
      <c r="G95" s="1"/>
      <c r="H95" s="1"/>
      <c r="I95" s="1"/>
      <c r="J95" s="1"/>
      <c r="K95" s="1"/>
      <c r="L95" s="1"/>
      <c r="M95" s="1"/>
      <c r="N95" s="1"/>
      <c r="O95" s="3"/>
      <c r="P95" s="3"/>
      <c r="Q95" s="3"/>
      <c r="R95" s="3"/>
      <c r="S95" s="3"/>
      <c r="T95" s="3"/>
      <c r="U95" s="3"/>
      <c r="V95" s="3"/>
      <c r="W95" s="3"/>
      <c r="X95" s="3"/>
      <c r="Y95" s="3"/>
      <c r="Z95" s="3"/>
      <c r="AA95" s="3"/>
      <c r="AB95" s="3"/>
      <c r="AC95" s="3"/>
      <c r="AD95" s="3"/>
      <c r="AE95" s="3"/>
      <c r="AF95" s="3"/>
    </row>
    <row r="96" ht="15.75" customHeight="1">
      <c r="A96" s="46"/>
      <c r="B96" s="47"/>
      <c r="C96" s="47"/>
      <c r="D96" s="1"/>
      <c r="E96" s="1"/>
      <c r="F96" s="1"/>
      <c r="G96" s="1"/>
      <c r="H96" s="1"/>
      <c r="I96" s="1"/>
      <c r="J96" s="1"/>
      <c r="K96" s="1"/>
      <c r="L96" s="1"/>
      <c r="M96" s="1"/>
      <c r="N96" s="1"/>
      <c r="O96" s="3"/>
      <c r="P96" s="3"/>
      <c r="Q96" s="3"/>
      <c r="R96" s="3"/>
      <c r="S96" s="3"/>
      <c r="T96" s="3"/>
      <c r="U96" s="3"/>
      <c r="V96" s="3"/>
      <c r="W96" s="3"/>
      <c r="X96" s="3"/>
      <c r="Y96" s="3"/>
      <c r="Z96" s="3"/>
      <c r="AA96" s="3"/>
      <c r="AB96" s="3"/>
      <c r="AC96" s="3"/>
      <c r="AD96" s="3"/>
      <c r="AE96" s="3"/>
      <c r="AF96" s="3"/>
    </row>
    <row r="97" ht="15.75" customHeight="1">
      <c r="A97" s="46"/>
      <c r="B97" s="47"/>
      <c r="C97" s="47"/>
      <c r="D97" s="1"/>
      <c r="E97" s="1"/>
      <c r="F97" s="1"/>
      <c r="G97" s="1"/>
      <c r="H97" s="1"/>
      <c r="I97" s="1"/>
      <c r="J97" s="1"/>
      <c r="K97" s="1"/>
      <c r="L97" s="1"/>
      <c r="M97" s="1"/>
      <c r="N97" s="1"/>
      <c r="O97" s="3"/>
      <c r="P97" s="3"/>
      <c r="Q97" s="3"/>
      <c r="R97" s="3"/>
      <c r="S97" s="3"/>
      <c r="T97" s="3"/>
      <c r="U97" s="3"/>
      <c r="V97" s="3"/>
      <c r="W97" s="3"/>
      <c r="X97" s="3"/>
      <c r="Y97" s="3"/>
      <c r="Z97" s="3"/>
      <c r="AA97" s="3"/>
      <c r="AB97" s="3"/>
      <c r="AC97" s="3"/>
      <c r="AD97" s="3"/>
      <c r="AE97" s="3"/>
      <c r="AF97" s="3"/>
    </row>
    <row r="98" ht="15.75" customHeight="1">
      <c r="A98" s="46"/>
      <c r="B98" s="47"/>
      <c r="C98" s="47"/>
      <c r="D98" s="1"/>
      <c r="E98" s="1"/>
      <c r="F98" s="1"/>
      <c r="G98" s="1"/>
      <c r="H98" s="1"/>
      <c r="I98" s="1"/>
      <c r="J98" s="1"/>
      <c r="K98" s="1"/>
      <c r="L98" s="1"/>
      <c r="M98" s="1"/>
      <c r="N98" s="1"/>
      <c r="O98" s="3"/>
      <c r="P98" s="3"/>
      <c r="Q98" s="3"/>
      <c r="R98" s="3"/>
      <c r="S98" s="3"/>
      <c r="T98" s="3"/>
      <c r="U98" s="3"/>
      <c r="V98" s="3"/>
      <c r="W98" s="3"/>
      <c r="X98" s="3"/>
      <c r="Y98" s="3"/>
      <c r="Z98" s="3"/>
      <c r="AA98" s="3"/>
      <c r="AB98" s="3"/>
      <c r="AC98" s="3"/>
      <c r="AD98" s="3"/>
      <c r="AE98" s="3"/>
      <c r="AF98" s="3"/>
    </row>
    <row r="99" ht="15.75" customHeight="1">
      <c r="A99" s="46"/>
      <c r="B99" s="47"/>
      <c r="C99" s="47"/>
      <c r="D99" s="1"/>
      <c r="E99" s="1"/>
      <c r="F99" s="1"/>
      <c r="G99" s="1"/>
      <c r="H99" s="1"/>
      <c r="I99" s="1"/>
      <c r="J99" s="1"/>
      <c r="K99" s="1"/>
      <c r="L99" s="1"/>
      <c r="M99" s="1"/>
      <c r="N99" s="1"/>
      <c r="O99" s="3"/>
      <c r="P99" s="3"/>
      <c r="Q99" s="3"/>
      <c r="R99" s="3"/>
      <c r="S99" s="3"/>
      <c r="T99" s="3"/>
      <c r="U99" s="3"/>
      <c r="V99" s="3"/>
      <c r="W99" s="3"/>
      <c r="X99" s="3"/>
      <c r="Y99" s="3"/>
      <c r="Z99" s="3"/>
      <c r="AA99" s="3"/>
      <c r="AB99" s="3"/>
      <c r="AC99" s="3"/>
      <c r="AD99" s="3"/>
      <c r="AE99" s="3"/>
      <c r="AF99" s="3"/>
    </row>
    <row r="100" ht="15.75" customHeight="1">
      <c r="A100" s="46"/>
      <c r="B100" s="47"/>
      <c r="C100" s="47"/>
      <c r="D100" s="1"/>
      <c r="E100" s="1"/>
      <c r="F100" s="1"/>
      <c r="G100" s="1"/>
      <c r="H100" s="1"/>
      <c r="I100" s="1"/>
      <c r="J100" s="1"/>
      <c r="K100" s="1"/>
      <c r="L100" s="1"/>
      <c r="M100" s="1"/>
      <c r="N100" s="1"/>
      <c r="O100" s="3"/>
      <c r="P100" s="3"/>
      <c r="Q100" s="3"/>
      <c r="R100" s="3"/>
      <c r="S100" s="3"/>
      <c r="T100" s="3"/>
      <c r="U100" s="3"/>
      <c r="V100" s="3"/>
      <c r="W100" s="3"/>
      <c r="X100" s="3"/>
      <c r="Y100" s="3"/>
      <c r="Z100" s="3"/>
      <c r="AA100" s="3"/>
      <c r="AB100" s="3"/>
      <c r="AC100" s="3"/>
      <c r="AD100" s="3"/>
      <c r="AE100" s="3"/>
      <c r="AF100" s="3"/>
    </row>
    <row r="101" ht="15.75" customHeight="1">
      <c r="A101" s="46"/>
      <c r="B101" s="47"/>
      <c r="C101" s="47"/>
      <c r="D101" s="1"/>
      <c r="E101" s="1"/>
      <c r="F101" s="1"/>
      <c r="G101" s="1"/>
      <c r="H101" s="1"/>
      <c r="I101" s="1"/>
      <c r="J101" s="1"/>
      <c r="K101" s="1"/>
      <c r="L101" s="1"/>
      <c r="M101" s="1"/>
      <c r="N101" s="1"/>
      <c r="O101" s="3"/>
      <c r="P101" s="3"/>
      <c r="Q101" s="3"/>
      <c r="R101" s="3"/>
      <c r="S101" s="3"/>
      <c r="T101" s="3"/>
      <c r="U101" s="3"/>
      <c r="V101" s="3"/>
      <c r="W101" s="3"/>
      <c r="X101" s="3"/>
      <c r="Y101" s="3"/>
      <c r="Z101" s="3"/>
      <c r="AA101" s="3"/>
      <c r="AB101" s="3"/>
      <c r="AC101" s="3"/>
      <c r="AD101" s="3"/>
      <c r="AE101" s="3"/>
      <c r="AF101" s="3"/>
    </row>
    <row r="102" ht="15.75" customHeight="1">
      <c r="A102" s="46"/>
      <c r="B102" s="47"/>
      <c r="C102" s="47"/>
      <c r="D102" s="1"/>
      <c r="E102" s="1"/>
      <c r="F102" s="1"/>
      <c r="G102" s="1"/>
      <c r="H102" s="1"/>
      <c r="I102" s="1"/>
      <c r="J102" s="1"/>
      <c r="K102" s="1"/>
      <c r="L102" s="1"/>
      <c r="M102" s="1"/>
      <c r="N102" s="1"/>
      <c r="O102" s="3"/>
      <c r="P102" s="3"/>
      <c r="Q102" s="3"/>
      <c r="R102" s="3"/>
      <c r="S102" s="3"/>
      <c r="T102" s="3"/>
      <c r="U102" s="3"/>
      <c r="V102" s="3"/>
      <c r="W102" s="3"/>
      <c r="X102" s="3"/>
      <c r="Y102" s="3"/>
      <c r="Z102" s="3"/>
      <c r="AA102" s="3"/>
      <c r="AB102" s="3"/>
      <c r="AC102" s="3"/>
      <c r="AD102" s="3"/>
      <c r="AE102" s="3"/>
      <c r="AF102" s="3"/>
    </row>
    <row r="103" ht="15.75" customHeight="1">
      <c r="A103" s="46"/>
      <c r="B103" s="47"/>
      <c r="C103" s="47"/>
      <c r="D103" s="1"/>
      <c r="E103" s="1"/>
      <c r="F103" s="1"/>
      <c r="G103" s="1"/>
      <c r="H103" s="1"/>
      <c r="I103" s="1"/>
      <c r="J103" s="1"/>
      <c r="K103" s="1"/>
      <c r="L103" s="1"/>
      <c r="M103" s="1"/>
      <c r="N103" s="1"/>
      <c r="O103" s="3"/>
      <c r="P103" s="3"/>
      <c r="Q103" s="3"/>
      <c r="R103" s="3"/>
      <c r="S103" s="3"/>
      <c r="T103" s="3"/>
      <c r="U103" s="3"/>
      <c r="V103" s="3"/>
      <c r="W103" s="3"/>
      <c r="X103" s="3"/>
      <c r="Y103" s="3"/>
      <c r="Z103" s="3"/>
      <c r="AA103" s="3"/>
      <c r="AB103" s="3"/>
      <c r="AC103" s="3"/>
      <c r="AD103" s="3"/>
      <c r="AE103" s="3"/>
      <c r="AF103" s="3"/>
    </row>
    <row r="104" ht="15.75" customHeight="1">
      <c r="A104" s="46"/>
      <c r="B104" s="47"/>
      <c r="C104" s="47"/>
      <c r="D104" s="1"/>
      <c r="E104" s="1"/>
      <c r="F104" s="1"/>
      <c r="G104" s="1"/>
      <c r="H104" s="1"/>
      <c r="I104" s="1"/>
      <c r="J104" s="1"/>
      <c r="K104" s="1"/>
      <c r="L104" s="1"/>
      <c r="M104" s="1"/>
      <c r="N104" s="1"/>
      <c r="O104" s="3"/>
      <c r="P104" s="3"/>
      <c r="Q104" s="3"/>
      <c r="R104" s="3"/>
      <c r="S104" s="3"/>
      <c r="T104" s="3"/>
      <c r="U104" s="3"/>
      <c r="V104" s="3"/>
      <c r="W104" s="3"/>
      <c r="X104" s="3"/>
      <c r="Y104" s="3"/>
      <c r="Z104" s="3"/>
      <c r="AA104" s="3"/>
      <c r="AB104" s="3"/>
      <c r="AC104" s="3"/>
      <c r="AD104" s="3"/>
      <c r="AE104" s="3"/>
      <c r="AF104" s="3"/>
    </row>
    <row r="105" ht="15.75" customHeight="1">
      <c r="A105" s="46"/>
      <c r="B105" s="47"/>
      <c r="C105" s="47"/>
      <c r="D105" s="1"/>
      <c r="E105" s="1"/>
      <c r="F105" s="1"/>
      <c r="G105" s="1"/>
      <c r="H105" s="1"/>
      <c r="I105" s="1"/>
      <c r="J105" s="1"/>
      <c r="K105" s="1"/>
      <c r="L105" s="1"/>
      <c r="M105" s="1"/>
      <c r="N105" s="1"/>
      <c r="O105" s="3"/>
      <c r="P105" s="3"/>
      <c r="Q105" s="3"/>
      <c r="R105" s="3"/>
      <c r="S105" s="3"/>
      <c r="T105" s="3"/>
      <c r="U105" s="3"/>
      <c r="V105" s="3"/>
      <c r="W105" s="3"/>
      <c r="X105" s="3"/>
      <c r="Y105" s="3"/>
      <c r="Z105" s="3"/>
      <c r="AA105" s="3"/>
      <c r="AB105" s="3"/>
      <c r="AC105" s="3"/>
      <c r="AD105" s="3"/>
      <c r="AE105" s="3"/>
      <c r="AF105" s="3"/>
    </row>
    <row r="106" ht="15.75" customHeight="1">
      <c r="A106" s="46"/>
      <c r="B106" s="47"/>
      <c r="C106" s="47"/>
      <c r="D106" s="1"/>
      <c r="E106" s="1"/>
      <c r="F106" s="1"/>
      <c r="G106" s="1"/>
      <c r="H106" s="1"/>
      <c r="I106" s="1"/>
      <c r="J106" s="1"/>
      <c r="K106" s="1"/>
      <c r="L106" s="1"/>
      <c r="M106" s="1"/>
      <c r="N106" s="1"/>
      <c r="O106" s="3"/>
      <c r="P106" s="3"/>
      <c r="Q106" s="3"/>
      <c r="R106" s="3"/>
      <c r="S106" s="3"/>
      <c r="T106" s="3"/>
      <c r="U106" s="3"/>
      <c r="V106" s="3"/>
      <c r="W106" s="3"/>
      <c r="X106" s="3"/>
      <c r="Y106" s="3"/>
      <c r="Z106" s="3"/>
      <c r="AA106" s="3"/>
      <c r="AB106" s="3"/>
      <c r="AC106" s="3"/>
      <c r="AD106" s="3"/>
      <c r="AE106" s="3"/>
      <c r="AF106" s="3"/>
    </row>
    <row r="107" ht="15.75" customHeight="1">
      <c r="A107" s="46"/>
      <c r="B107" s="47"/>
      <c r="C107" s="47"/>
      <c r="D107" s="1"/>
      <c r="E107" s="1"/>
      <c r="F107" s="1"/>
      <c r="G107" s="1"/>
      <c r="H107" s="1"/>
      <c r="I107" s="1"/>
      <c r="J107" s="1"/>
      <c r="K107" s="1"/>
      <c r="L107" s="1"/>
      <c r="M107" s="1"/>
      <c r="N107" s="1"/>
      <c r="O107" s="3"/>
      <c r="P107" s="3"/>
      <c r="Q107" s="3"/>
      <c r="R107" s="3"/>
      <c r="S107" s="3"/>
      <c r="T107" s="3"/>
      <c r="U107" s="3"/>
      <c r="V107" s="3"/>
      <c r="W107" s="3"/>
      <c r="X107" s="3"/>
      <c r="Y107" s="3"/>
      <c r="Z107" s="3"/>
      <c r="AA107" s="3"/>
      <c r="AB107" s="3"/>
      <c r="AC107" s="3"/>
      <c r="AD107" s="3"/>
      <c r="AE107" s="3"/>
      <c r="AF107" s="3"/>
    </row>
    <row r="108" ht="15.75" customHeight="1">
      <c r="A108" s="46"/>
      <c r="B108" s="47"/>
      <c r="C108" s="47"/>
      <c r="D108" s="1"/>
      <c r="E108" s="1"/>
      <c r="F108" s="1"/>
      <c r="G108" s="1"/>
      <c r="H108" s="1"/>
      <c r="I108" s="1"/>
      <c r="J108" s="1"/>
      <c r="K108" s="1"/>
      <c r="L108" s="1"/>
      <c r="M108" s="1"/>
      <c r="N108" s="1"/>
      <c r="O108" s="3"/>
      <c r="P108" s="3"/>
      <c r="Q108" s="3"/>
      <c r="R108" s="3"/>
      <c r="S108" s="3"/>
      <c r="T108" s="3"/>
      <c r="U108" s="3"/>
      <c r="V108" s="3"/>
      <c r="W108" s="3"/>
      <c r="X108" s="3"/>
      <c r="Y108" s="3"/>
      <c r="Z108" s="3"/>
      <c r="AA108" s="3"/>
      <c r="AB108" s="3"/>
      <c r="AC108" s="3"/>
      <c r="AD108" s="3"/>
      <c r="AE108" s="3"/>
      <c r="AF108" s="3"/>
    </row>
    <row r="109" ht="15.75" customHeight="1">
      <c r="A109" s="46"/>
      <c r="B109" s="47"/>
      <c r="C109" s="47"/>
      <c r="D109" s="1"/>
      <c r="E109" s="1"/>
      <c r="F109" s="1"/>
      <c r="G109" s="1"/>
      <c r="H109" s="1"/>
      <c r="I109" s="1"/>
      <c r="J109" s="1"/>
      <c r="K109" s="1"/>
      <c r="L109" s="1"/>
      <c r="M109" s="1"/>
      <c r="N109" s="1"/>
      <c r="O109" s="3"/>
      <c r="P109" s="3"/>
      <c r="Q109" s="3"/>
      <c r="R109" s="3"/>
      <c r="S109" s="3"/>
      <c r="T109" s="3"/>
      <c r="U109" s="3"/>
      <c r="V109" s="3"/>
      <c r="W109" s="3"/>
      <c r="X109" s="3"/>
      <c r="Y109" s="3"/>
      <c r="Z109" s="3"/>
      <c r="AA109" s="3"/>
      <c r="AB109" s="3"/>
      <c r="AC109" s="3"/>
      <c r="AD109" s="3"/>
      <c r="AE109" s="3"/>
      <c r="AF109" s="3"/>
    </row>
    <row r="110" ht="15.75" customHeight="1">
      <c r="A110" s="46"/>
      <c r="B110" s="47"/>
      <c r="C110" s="47"/>
      <c r="D110" s="1"/>
      <c r="E110" s="1"/>
      <c r="F110" s="1"/>
      <c r="G110" s="1"/>
      <c r="H110" s="1"/>
      <c r="I110" s="1"/>
      <c r="J110" s="1"/>
      <c r="K110" s="1"/>
      <c r="L110" s="1"/>
      <c r="M110" s="1"/>
      <c r="N110" s="1"/>
      <c r="O110" s="3"/>
      <c r="P110" s="3"/>
      <c r="Q110" s="3"/>
      <c r="R110" s="3"/>
      <c r="S110" s="3"/>
      <c r="T110" s="3"/>
      <c r="U110" s="3"/>
      <c r="V110" s="3"/>
      <c r="W110" s="3"/>
      <c r="X110" s="3"/>
      <c r="Y110" s="3"/>
      <c r="Z110" s="3"/>
      <c r="AA110" s="3"/>
      <c r="AB110" s="3"/>
      <c r="AC110" s="3"/>
      <c r="AD110" s="3"/>
      <c r="AE110" s="3"/>
      <c r="AF110" s="3"/>
    </row>
    <row r="111" ht="15.75" customHeight="1">
      <c r="A111" s="46"/>
      <c r="B111" s="47"/>
      <c r="C111" s="47"/>
      <c r="D111" s="1"/>
      <c r="E111" s="1"/>
      <c r="F111" s="1"/>
      <c r="G111" s="1"/>
      <c r="H111" s="1"/>
      <c r="I111" s="1"/>
      <c r="J111" s="1"/>
      <c r="K111" s="1"/>
      <c r="L111" s="1"/>
      <c r="M111" s="1"/>
      <c r="N111" s="1"/>
      <c r="O111" s="3"/>
      <c r="P111" s="3"/>
      <c r="Q111" s="3"/>
      <c r="R111" s="3"/>
      <c r="S111" s="3"/>
      <c r="T111" s="3"/>
      <c r="U111" s="3"/>
      <c r="V111" s="3"/>
      <c r="W111" s="3"/>
      <c r="X111" s="3"/>
      <c r="Y111" s="3"/>
      <c r="Z111" s="3"/>
      <c r="AA111" s="3"/>
      <c r="AB111" s="3"/>
      <c r="AC111" s="3"/>
      <c r="AD111" s="3"/>
      <c r="AE111" s="3"/>
      <c r="AF111" s="3"/>
    </row>
    <row r="112" ht="15.75" customHeight="1">
      <c r="A112" s="46"/>
      <c r="B112" s="47"/>
      <c r="C112" s="47"/>
      <c r="D112" s="1"/>
      <c r="E112" s="1"/>
      <c r="F112" s="1"/>
      <c r="G112" s="1"/>
      <c r="H112" s="1"/>
      <c r="I112" s="1"/>
      <c r="J112" s="1"/>
      <c r="K112" s="1"/>
      <c r="L112" s="1"/>
      <c r="M112" s="1"/>
      <c r="N112" s="1"/>
      <c r="O112" s="3"/>
      <c r="P112" s="3"/>
      <c r="Q112" s="3"/>
      <c r="R112" s="3"/>
      <c r="S112" s="3"/>
      <c r="T112" s="3"/>
      <c r="U112" s="3"/>
      <c r="V112" s="3"/>
      <c r="W112" s="3"/>
      <c r="X112" s="3"/>
      <c r="Y112" s="3"/>
      <c r="Z112" s="3"/>
      <c r="AA112" s="3"/>
      <c r="AB112" s="3"/>
      <c r="AC112" s="3"/>
      <c r="AD112" s="3"/>
      <c r="AE112" s="3"/>
      <c r="AF112" s="3"/>
    </row>
    <row r="113" ht="15.75" customHeight="1">
      <c r="A113" s="46"/>
      <c r="B113" s="47"/>
      <c r="C113" s="47"/>
      <c r="D113" s="1"/>
      <c r="E113" s="1"/>
      <c r="F113" s="1"/>
      <c r="G113" s="1"/>
      <c r="H113" s="1"/>
      <c r="I113" s="1"/>
      <c r="J113" s="1"/>
      <c r="K113" s="1"/>
      <c r="L113" s="1"/>
      <c r="M113" s="1"/>
      <c r="N113" s="1"/>
      <c r="O113" s="3"/>
      <c r="P113" s="3"/>
      <c r="Q113" s="3"/>
      <c r="R113" s="3"/>
      <c r="S113" s="3"/>
      <c r="T113" s="3"/>
      <c r="U113" s="3"/>
      <c r="V113" s="3"/>
      <c r="W113" s="3"/>
      <c r="X113" s="3"/>
      <c r="Y113" s="3"/>
      <c r="Z113" s="3"/>
      <c r="AA113" s="3"/>
      <c r="AB113" s="3"/>
      <c r="AC113" s="3"/>
      <c r="AD113" s="3"/>
      <c r="AE113" s="3"/>
      <c r="AF113" s="3"/>
    </row>
    <row r="114" ht="15.75" customHeight="1">
      <c r="A114" s="46"/>
      <c r="B114" s="47"/>
      <c r="C114" s="47"/>
      <c r="D114" s="1"/>
      <c r="E114" s="1"/>
      <c r="F114" s="1"/>
      <c r="G114" s="1"/>
      <c r="H114" s="1"/>
      <c r="I114" s="1"/>
      <c r="J114" s="1"/>
      <c r="K114" s="1"/>
      <c r="L114" s="1"/>
      <c r="M114" s="1"/>
      <c r="N114" s="1"/>
      <c r="O114" s="3"/>
      <c r="P114" s="3"/>
      <c r="Q114" s="3"/>
      <c r="R114" s="3"/>
      <c r="S114" s="3"/>
      <c r="T114" s="3"/>
      <c r="U114" s="3"/>
      <c r="V114" s="3"/>
      <c r="W114" s="3"/>
      <c r="X114" s="3"/>
      <c r="Y114" s="3"/>
      <c r="Z114" s="3"/>
      <c r="AA114" s="3"/>
      <c r="AB114" s="3"/>
      <c r="AC114" s="3"/>
      <c r="AD114" s="3"/>
      <c r="AE114" s="3"/>
      <c r="AF114" s="3"/>
    </row>
    <row r="115" ht="15.75" customHeight="1">
      <c r="A115" s="46"/>
      <c r="B115" s="47"/>
      <c r="C115" s="47"/>
      <c r="D115" s="1"/>
      <c r="E115" s="1"/>
      <c r="F115" s="1"/>
      <c r="G115" s="1"/>
      <c r="H115" s="1"/>
      <c r="I115" s="1"/>
      <c r="J115" s="1"/>
      <c r="K115" s="1"/>
      <c r="L115" s="1"/>
      <c r="M115" s="1"/>
      <c r="N115" s="1"/>
      <c r="O115" s="3"/>
      <c r="P115" s="3"/>
      <c r="Q115" s="3"/>
      <c r="R115" s="3"/>
      <c r="S115" s="3"/>
      <c r="T115" s="3"/>
      <c r="U115" s="3"/>
      <c r="V115" s="3"/>
      <c r="W115" s="3"/>
      <c r="X115" s="3"/>
      <c r="Y115" s="3"/>
      <c r="Z115" s="3"/>
      <c r="AA115" s="3"/>
      <c r="AB115" s="3"/>
      <c r="AC115" s="3"/>
      <c r="AD115" s="3"/>
      <c r="AE115" s="3"/>
      <c r="AF115" s="3"/>
    </row>
    <row r="116" ht="15.75" customHeight="1">
      <c r="A116" s="46"/>
      <c r="B116" s="47"/>
      <c r="C116" s="47"/>
      <c r="D116" s="1"/>
      <c r="E116" s="1"/>
      <c r="F116" s="1"/>
      <c r="G116" s="1"/>
      <c r="H116" s="1"/>
      <c r="I116" s="1"/>
      <c r="J116" s="1"/>
      <c r="K116" s="1"/>
      <c r="L116" s="1"/>
      <c r="M116" s="1"/>
      <c r="N116" s="1"/>
      <c r="O116" s="3"/>
      <c r="P116" s="3"/>
      <c r="Q116" s="3"/>
      <c r="R116" s="3"/>
      <c r="S116" s="3"/>
      <c r="T116" s="3"/>
      <c r="U116" s="3"/>
      <c r="V116" s="3"/>
      <c r="W116" s="3"/>
      <c r="X116" s="3"/>
      <c r="Y116" s="3"/>
      <c r="Z116" s="3"/>
      <c r="AA116" s="3"/>
      <c r="AB116" s="3"/>
      <c r="AC116" s="3"/>
      <c r="AD116" s="3"/>
      <c r="AE116" s="3"/>
      <c r="AF116" s="3"/>
    </row>
    <row r="117" ht="15.75" customHeight="1">
      <c r="A117" s="46"/>
      <c r="B117" s="47"/>
      <c r="C117" s="47"/>
      <c r="D117" s="1"/>
      <c r="E117" s="1"/>
      <c r="F117" s="1"/>
      <c r="G117" s="1"/>
      <c r="H117" s="1"/>
      <c r="I117" s="1"/>
      <c r="J117" s="1"/>
      <c r="K117" s="1"/>
      <c r="L117" s="1"/>
      <c r="M117" s="1"/>
      <c r="N117" s="1"/>
      <c r="O117" s="3"/>
      <c r="P117" s="3"/>
      <c r="Q117" s="3"/>
      <c r="R117" s="3"/>
      <c r="S117" s="3"/>
      <c r="T117" s="3"/>
      <c r="U117" s="3"/>
      <c r="V117" s="3"/>
      <c r="W117" s="3"/>
      <c r="X117" s="3"/>
      <c r="Y117" s="3"/>
      <c r="Z117" s="3"/>
      <c r="AA117" s="3"/>
      <c r="AB117" s="3"/>
      <c r="AC117" s="3"/>
      <c r="AD117" s="3"/>
      <c r="AE117" s="3"/>
      <c r="AF117" s="3"/>
    </row>
    <row r="118" ht="15.75" customHeight="1">
      <c r="A118" s="46"/>
      <c r="B118" s="47"/>
      <c r="C118" s="47"/>
      <c r="D118" s="1"/>
      <c r="E118" s="1"/>
      <c r="F118" s="1"/>
      <c r="G118" s="1"/>
      <c r="H118" s="1"/>
      <c r="I118" s="1"/>
      <c r="J118" s="1"/>
      <c r="K118" s="1"/>
      <c r="L118" s="1"/>
      <c r="M118" s="1"/>
      <c r="N118" s="1"/>
      <c r="O118" s="3"/>
      <c r="P118" s="3"/>
      <c r="Q118" s="3"/>
      <c r="R118" s="3"/>
      <c r="S118" s="3"/>
      <c r="T118" s="3"/>
      <c r="U118" s="3"/>
      <c r="V118" s="3"/>
      <c r="W118" s="3"/>
      <c r="X118" s="3"/>
      <c r="Y118" s="3"/>
      <c r="Z118" s="3"/>
      <c r="AA118" s="3"/>
      <c r="AB118" s="3"/>
      <c r="AC118" s="3"/>
      <c r="AD118" s="3"/>
      <c r="AE118" s="3"/>
      <c r="AF118" s="3"/>
    </row>
    <row r="119" ht="15.75" customHeight="1">
      <c r="A119" s="46"/>
      <c r="B119" s="47"/>
      <c r="C119" s="47"/>
      <c r="D119" s="1"/>
      <c r="E119" s="1"/>
      <c r="F119" s="1"/>
      <c r="G119" s="1"/>
      <c r="H119" s="1"/>
      <c r="I119" s="1"/>
      <c r="J119" s="1"/>
      <c r="K119" s="1"/>
      <c r="L119" s="1"/>
      <c r="M119" s="1"/>
      <c r="N119" s="1"/>
      <c r="O119" s="3"/>
      <c r="P119" s="3"/>
      <c r="Q119" s="3"/>
      <c r="R119" s="3"/>
      <c r="S119" s="3"/>
      <c r="T119" s="3"/>
      <c r="U119" s="3"/>
      <c r="V119" s="3"/>
      <c r="W119" s="3"/>
      <c r="X119" s="3"/>
      <c r="Y119" s="3"/>
      <c r="Z119" s="3"/>
      <c r="AA119" s="3"/>
      <c r="AB119" s="3"/>
      <c r="AC119" s="3"/>
      <c r="AD119" s="3"/>
      <c r="AE119" s="3"/>
      <c r="AF119" s="3"/>
    </row>
    <row r="120" ht="15.75" customHeight="1">
      <c r="A120" s="46"/>
      <c r="B120" s="47"/>
      <c r="C120" s="47"/>
      <c r="D120" s="1"/>
      <c r="E120" s="1"/>
      <c r="F120" s="1"/>
      <c r="G120" s="1"/>
      <c r="H120" s="1"/>
      <c r="I120" s="1"/>
      <c r="J120" s="1"/>
      <c r="K120" s="1"/>
      <c r="L120" s="1"/>
      <c r="M120" s="1"/>
      <c r="N120" s="1"/>
      <c r="O120" s="3"/>
      <c r="P120" s="3"/>
      <c r="Q120" s="3"/>
      <c r="R120" s="3"/>
      <c r="S120" s="3"/>
      <c r="T120" s="3"/>
      <c r="U120" s="3"/>
      <c r="V120" s="3"/>
      <c r="W120" s="3"/>
      <c r="X120" s="3"/>
      <c r="Y120" s="3"/>
      <c r="Z120" s="3"/>
      <c r="AA120" s="3"/>
      <c r="AB120" s="3"/>
      <c r="AC120" s="3"/>
      <c r="AD120" s="3"/>
      <c r="AE120" s="3"/>
      <c r="AF120" s="3"/>
    </row>
    <row r="121" ht="15.75" customHeight="1">
      <c r="A121" s="46"/>
      <c r="B121" s="47"/>
      <c r="C121" s="47"/>
      <c r="D121" s="1"/>
      <c r="E121" s="1"/>
      <c r="F121" s="1"/>
      <c r="G121" s="1"/>
      <c r="H121" s="1"/>
      <c r="I121" s="1"/>
      <c r="J121" s="1"/>
      <c r="K121" s="1"/>
      <c r="L121" s="1"/>
      <c r="M121" s="1"/>
      <c r="N121" s="1"/>
      <c r="O121" s="3"/>
      <c r="P121" s="3"/>
      <c r="Q121" s="3"/>
      <c r="R121" s="3"/>
      <c r="S121" s="3"/>
      <c r="T121" s="3"/>
      <c r="U121" s="3"/>
      <c r="V121" s="3"/>
      <c r="W121" s="3"/>
      <c r="X121" s="3"/>
      <c r="Y121" s="3"/>
      <c r="Z121" s="3"/>
      <c r="AA121" s="3"/>
      <c r="AB121" s="3"/>
      <c r="AC121" s="3"/>
      <c r="AD121" s="3"/>
      <c r="AE121" s="3"/>
      <c r="AF121" s="3"/>
    </row>
    <row r="122" ht="15.75" customHeight="1">
      <c r="A122" s="46"/>
      <c r="B122" s="47"/>
      <c r="C122" s="47"/>
      <c r="D122" s="1"/>
      <c r="E122" s="1"/>
      <c r="F122" s="1"/>
      <c r="G122" s="1"/>
      <c r="H122" s="1"/>
      <c r="I122" s="1"/>
      <c r="J122" s="1"/>
      <c r="K122" s="1"/>
      <c r="L122" s="1"/>
      <c r="M122" s="1"/>
      <c r="N122" s="1"/>
      <c r="O122" s="3"/>
      <c r="P122" s="3"/>
      <c r="Q122" s="3"/>
      <c r="R122" s="3"/>
      <c r="S122" s="3"/>
      <c r="T122" s="3"/>
      <c r="U122" s="3"/>
      <c r="V122" s="3"/>
      <c r="W122" s="3"/>
      <c r="X122" s="3"/>
      <c r="Y122" s="3"/>
      <c r="Z122" s="3"/>
      <c r="AA122" s="3"/>
      <c r="AB122" s="3"/>
      <c r="AC122" s="3"/>
      <c r="AD122" s="3"/>
      <c r="AE122" s="3"/>
      <c r="AF122" s="3"/>
    </row>
    <row r="123" ht="15.75" customHeight="1">
      <c r="A123" s="46"/>
      <c r="B123" s="47"/>
      <c r="C123" s="47"/>
      <c r="D123" s="1"/>
      <c r="E123" s="1"/>
      <c r="F123" s="1"/>
      <c r="G123" s="1"/>
      <c r="H123" s="1"/>
      <c r="I123" s="1"/>
      <c r="J123" s="1"/>
      <c r="K123" s="1"/>
      <c r="L123" s="1"/>
      <c r="M123" s="1"/>
      <c r="N123" s="1"/>
      <c r="O123" s="3"/>
      <c r="P123" s="3"/>
      <c r="Q123" s="3"/>
      <c r="R123" s="3"/>
      <c r="S123" s="3"/>
      <c r="T123" s="3"/>
      <c r="U123" s="3"/>
      <c r="V123" s="3"/>
      <c r="W123" s="3"/>
      <c r="X123" s="3"/>
      <c r="Y123" s="3"/>
      <c r="Z123" s="3"/>
      <c r="AA123" s="3"/>
      <c r="AB123" s="3"/>
      <c r="AC123" s="3"/>
      <c r="AD123" s="3"/>
      <c r="AE123" s="3"/>
      <c r="AF123" s="3"/>
    </row>
    <row r="124" ht="15.75" customHeight="1">
      <c r="A124" s="46"/>
      <c r="B124" s="47"/>
      <c r="C124" s="47"/>
      <c r="D124" s="1"/>
      <c r="E124" s="1"/>
      <c r="F124" s="1"/>
      <c r="G124" s="1"/>
      <c r="H124" s="1"/>
      <c r="I124" s="1"/>
      <c r="J124" s="1"/>
      <c r="K124" s="1"/>
      <c r="L124" s="1"/>
      <c r="M124" s="1"/>
      <c r="N124" s="1"/>
      <c r="O124" s="3"/>
      <c r="P124" s="3"/>
      <c r="Q124" s="3"/>
      <c r="R124" s="3"/>
      <c r="S124" s="3"/>
      <c r="T124" s="3"/>
      <c r="U124" s="3"/>
      <c r="V124" s="3"/>
      <c r="W124" s="3"/>
      <c r="X124" s="3"/>
      <c r="Y124" s="3"/>
      <c r="Z124" s="3"/>
      <c r="AA124" s="3"/>
      <c r="AB124" s="3"/>
      <c r="AC124" s="3"/>
      <c r="AD124" s="3"/>
      <c r="AE124" s="3"/>
      <c r="AF124" s="3"/>
    </row>
    <row r="125" ht="15.75" customHeight="1">
      <c r="A125" s="46"/>
      <c r="B125" s="47"/>
      <c r="C125" s="47"/>
      <c r="D125" s="1"/>
      <c r="E125" s="1"/>
      <c r="F125" s="1"/>
      <c r="G125" s="1"/>
      <c r="H125" s="1"/>
      <c r="I125" s="1"/>
      <c r="J125" s="1"/>
      <c r="K125" s="1"/>
      <c r="L125" s="1"/>
      <c r="M125" s="1"/>
      <c r="N125" s="1"/>
      <c r="O125" s="3"/>
      <c r="P125" s="3"/>
      <c r="Q125" s="3"/>
      <c r="R125" s="3"/>
      <c r="S125" s="3"/>
      <c r="T125" s="3"/>
      <c r="U125" s="3"/>
      <c r="V125" s="3"/>
      <c r="W125" s="3"/>
      <c r="X125" s="3"/>
      <c r="Y125" s="3"/>
      <c r="Z125" s="3"/>
      <c r="AA125" s="3"/>
      <c r="AB125" s="3"/>
      <c r="AC125" s="3"/>
      <c r="AD125" s="3"/>
      <c r="AE125" s="3"/>
      <c r="AF125" s="3"/>
    </row>
    <row r="126" ht="15.75" customHeight="1">
      <c r="A126" s="46"/>
      <c r="B126" s="47"/>
      <c r="C126" s="47"/>
      <c r="D126" s="1"/>
      <c r="E126" s="1"/>
      <c r="F126" s="1"/>
      <c r="G126" s="1"/>
      <c r="H126" s="1"/>
      <c r="I126" s="1"/>
      <c r="J126" s="1"/>
      <c r="K126" s="1"/>
      <c r="L126" s="1"/>
      <c r="M126" s="1"/>
      <c r="N126" s="1"/>
      <c r="O126" s="3"/>
      <c r="P126" s="3"/>
      <c r="Q126" s="3"/>
      <c r="R126" s="3"/>
      <c r="S126" s="3"/>
      <c r="T126" s="3"/>
      <c r="U126" s="3"/>
      <c r="V126" s="3"/>
      <c r="W126" s="3"/>
      <c r="X126" s="3"/>
      <c r="Y126" s="3"/>
      <c r="Z126" s="3"/>
      <c r="AA126" s="3"/>
      <c r="AB126" s="3"/>
      <c r="AC126" s="3"/>
      <c r="AD126" s="3"/>
      <c r="AE126" s="3"/>
      <c r="AF126" s="3"/>
    </row>
    <row r="127" ht="15.75" customHeight="1">
      <c r="A127" s="46"/>
      <c r="B127" s="47"/>
      <c r="C127" s="47"/>
      <c r="D127" s="1"/>
      <c r="E127" s="1"/>
      <c r="F127" s="1"/>
      <c r="G127" s="1"/>
      <c r="H127" s="1"/>
      <c r="I127" s="1"/>
      <c r="J127" s="1"/>
      <c r="K127" s="1"/>
      <c r="L127" s="1"/>
      <c r="M127" s="1"/>
      <c r="N127" s="1"/>
      <c r="O127" s="3"/>
      <c r="P127" s="3"/>
      <c r="Q127" s="3"/>
      <c r="R127" s="3"/>
      <c r="S127" s="3"/>
      <c r="T127" s="3"/>
      <c r="U127" s="3"/>
      <c r="V127" s="3"/>
      <c r="W127" s="3"/>
      <c r="X127" s="3"/>
      <c r="Y127" s="3"/>
      <c r="Z127" s="3"/>
      <c r="AA127" s="3"/>
      <c r="AB127" s="3"/>
      <c r="AC127" s="3"/>
      <c r="AD127" s="3"/>
      <c r="AE127" s="3"/>
      <c r="AF127" s="3"/>
    </row>
    <row r="128" ht="15.75" customHeight="1">
      <c r="A128" s="46"/>
      <c r="B128" s="47"/>
      <c r="C128" s="47"/>
      <c r="D128" s="1"/>
      <c r="E128" s="1"/>
      <c r="F128" s="1"/>
      <c r="G128" s="1"/>
      <c r="H128" s="1"/>
      <c r="I128" s="1"/>
      <c r="J128" s="1"/>
      <c r="K128" s="1"/>
      <c r="L128" s="1"/>
      <c r="M128" s="1"/>
      <c r="N128" s="1"/>
      <c r="O128" s="3"/>
      <c r="P128" s="3"/>
      <c r="Q128" s="3"/>
      <c r="R128" s="3"/>
      <c r="S128" s="3"/>
      <c r="T128" s="3"/>
      <c r="U128" s="3"/>
      <c r="V128" s="3"/>
      <c r="W128" s="3"/>
      <c r="X128" s="3"/>
      <c r="Y128" s="3"/>
      <c r="Z128" s="3"/>
      <c r="AA128" s="3"/>
      <c r="AB128" s="3"/>
      <c r="AC128" s="3"/>
      <c r="AD128" s="3"/>
      <c r="AE128" s="3"/>
      <c r="AF128" s="3"/>
    </row>
    <row r="129" ht="15.75" customHeight="1">
      <c r="A129" s="46"/>
      <c r="B129" s="47"/>
      <c r="C129" s="47"/>
      <c r="D129" s="1"/>
      <c r="E129" s="1"/>
      <c r="F129" s="1"/>
      <c r="G129" s="1"/>
      <c r="H129" s="1"/>
      <c r="I129" s="1"/>
      <c r="J129" s="1"/>
      <c r="K129" s="1"/>
      <c r="L129" s="1"/>
      <c r="M129" s="1"/>
      <c r="N129" s="1"/>
      <c r="O129" s="3"/>
      <c r="P129" s="3"/>
      <c r="Q129" s="3"/>
      <c r="R129" s="3"/>
      <c r="S129" s="3"/>
      <c r="T129" s="3"/>
      <c r="U129" s="3"/>
      <c r="V129" s="3"/>
      <c r="W129" s="3"/>
      <c r="X129" s="3"/>
      <c r="Y129" s="3"/>
      <c r="Z129" s="3"/>
      <c r="AA129" s="3"/>
      <c r="AB129" s="3"/>
      <c r="AC129" s="3"/>
      <c r="AD129" s="3"/>
      <c r="AE129" s="3"/>
      <c r="AF129" s="3"/>
    </row>
    <row r="130" ht="15.75" customHeight="1">
      <c r="A130" s="46"/>
      <c r="B130" s="47"/>
      <c r="C130" s="47"/>
      <c r="D130" s="1"/>
      <c r="E130" s="1"/>
      <c r="F130" s="1"/>
      <c r="G130" s="1"/>
      <c r="H130" s="1"/>
      <c r="I130" s="1"/>
      <c r="J130" s="1"/>
      <c r="K130" s="1"/>
      <c r="L130" s="1"/>
      <c r="M130" s="1"/>
      <c r="N130" s="1"/>
      <c r="O130" s="3"/>
      <c r="P130" s="3"/>
      <c r="Q130" s="3"/>
      <c r="R130" s="3"/>
      <c r="S130" s="3"/>
      <c r="T130" s="3"/>
      <c r="U130" s="3"/>
      <c r="V130" s="3"/>
      <c r="W130" s="3"/>
      <c r="X130" s="3"/>
      <c r="Y130" s="3"/>
      <c r="Z130" s="3"/>
      <c r="AA130" s="3"/>
      <c r="AB130" s="3"/>
      <c r="AC130" s="3"/>
      <c r="AD130" s="3"/>
      <c r="AE130" s="3"/>
      <c r="AF130" s="3"/>
    </row>
    <row r="131" ht="15.75" customHeight="1">
      <c r="A131" s="46"/>
      <c r="B131" s="47"/>
      <c r="C131" s="47"/>
      <c r="D131" s="1"/>
      <c r="E131" s="1"/>
      <c r="F131" s="1"/>
      <c r="G131" s="1"/>
      <c r="H131" s="1"/>
      <c r="I131" s="1"/>
      <c r="J131" s="1"/>
      <c r="K131" s="1"/>
      <c r="L131" s="1"/>
      <c r="M131" s="1"/>
      <c r="N131" s="1"/>
      <c r="O131" s="3"/>
      <c r="P131" s="3"/>
      <c r="Q131" s="3"/>
      <c r="R131" s="3"/>
      <c r="S131" s="3"/>
      <c r="T131" s="3"/>
      <c r="U131" s="3"/>
      <c r="V131" s="3"/>
      <c r="W131" s="3"/>
      <c r="X131" s="3"/>
      <c r="Y131" s="3"/>
      <c r="Z131" s="3"/>
      <c r="AA131" s="3"/>
      <c r="AB131" s="3"/>
      <c r="AC131" s="3"/>
      <c r="AD131" s="3"/>
      <c r="AE131" s="3"/>
      <c r="AF131" s="3"/>
    </row>
    <row r="132" ht="15.75" customHeight="1">
      <c r="A132" s="46"/>
      <c r="B132" s="47"/>
      <c r="C132" s="47"/>
      <c r="D132" s="1"/>
      <c r="E132" s="1"/>
      <c r="F132" s="1"/>
      <c r="G132" s="1"/>
      <c r="H132" s="1"/>
      <c r="I132" s="1"/>
      <c r="J132" s="1"/>
      <c r="K132" s="1"/>
      <c r="L132" s="1"/>
      <c r="M132" s="1"/>
      <c r="N132" s="1"/>
      <c r="O132" s="3"/>
      <c r="P132" s="3"/>
      <c r="Q132" s="3"/>
      <c r="R132" s="3"/>
      <c r="S132" s="3"/>
      <c r="T132" s="3"/>
      <c r="U132" s="3"/>
      <c r="V132" s="3"/>
      <c r="W132" s="3"/>
      <c r="X132" s="3"/>
      <c r="Y132" s="3"/>
      <c r="Z132" s="3"/>
      <c r="AA132" s="3"/>
      <c r="AB132" s="3"/>
      <c r="AC132" s="3"/>
      <c r="AD132" s="3"/>
      <c r="AE132" s="3"/>
      <c r="AF132" s="3"/>
    </row>
    <row r="133" ht="15.75" customHeight="1">
      <c r="A133" s="46"/>
      <c r="B133" s="47"/>
      <c r="C133" s="47"/>
      <c r="D133" s="1"/>
      <c r="E133" s="1"/>
      <c r="F133" s="1"/>
      <c r="G133" s="1"/>
      <c r="H133" s="1"/>
      <c r="I133" s="1"/>
      <c r="J133" s="1"/>
      <c r="K133" s="1"/>
      <c r="L133" s="1"/>
      <c r="M133" s="1"/>
      <c r="N133" s="1"/>
      <c r="O133" s="3"/>
      <c r="P133" s="3"/>
      <c r="Q133" s="3"/>
      <c r="R133" s="3"/>
      <c r="S133" s="3"/>
      <c r="T133" s="3"/>
      <c r="U133" s="3"/>
      <c r="V133" s="3"/>
      <c r="W133" s="3"/>
      <c r="X133" s="3"/>
      <c r="Y133" s="3"/>
      <c r="Z133" s="3"/>
      <c r="AA133" s="3"/>
      <c r="AB133" s="3"/>
      <c r="AC133" s="3"/>
      <c r="AD133" s="3"/>
      <c r="AE133" s="3"/>
      <c r="AF133" s="3"/>
    </row>
    <row r="134" ht="15.75" customHeight="1">
      <c r="A134" s="46"/>
      <c r="B134" s="47"/>
      <c r="C134" s="47"/>
      <c r="D134" s="1"/>
      <c r="E134" s="1"/>
      <c r="F134" s="1"/>
      <c r="G134" s="1"/>
      <c r="H134" s="1"/>
      <c r="I134" s="1"/>
      <c r="J134" s="1"/>
      <c r="K134" s="1"/>
      <c r="L134" s="1"/>
      <c r="M134" s="1"/>
      <c r="N134" s="1"/>
      <c r="O134" s="3"/>
      <c r="P134" s="3"/>
      <c r="Q134" s="3"/>
      <c r="R134" s="3"/>
      <c r="S134" s="3"/>
      <c r="T134" s="3"/>
      <c r="U134" s="3"/>
      <c r="V134" s="3"/>
      <c r="W134" s="3"/>
      <c r="X134" s="3"/>
      <c r="Y134" s="3"/>
      <c r="Z134" s="3"/>
      <c r="AA134" s="3"/>
      <c r="AB134" s="3"/>
      <c r="AC134" s="3"/>
      <c r="AD134" s="3"/>
      <c r="AE134" s="3"/>
      <c r="AF134" s="3"/>
    </row>
    <row r="135" ht="15.75" customHeight="1">
      <c r="A135" s="46"/>
      <c r="B135" s="47"/>
      <c r="C135" s="47"/>
      <c r="D135" s="1"/>
      <c r="E135" s="1"/>
      <c r="F135" s="1"/>
      <c r="G135" s="1"/>
      <c r="H135" s="1"/>
      <c r="I135" s="1"/>
      <c r="J135" s="1"/>
      <c r="K135" s="1"/>
      <c r="L135" s="1"/>
      <c r="M135" s="1"/>
      <c r="N135" s="1"/>
      <c r="O135" s="3"/>
      <c r="P135" s="3"/>
      <c r="Q135" s="3"/>
      <c r="R135" s="3"/>
      <c r="S135" s="3"/>
      <c r="T135" s="3"/>
      <c r="U135" s="3"/>
      <c r="V135" s="3"/>
      <c r="W135" s="3"/>
      <c r="X135" s="3"/>
      <c r="Y135" s="3"/>
      <c r="Z135" s="3"/>
      <c r="AA135" s="3"/>
      <c r="AB135" s="3"/>
      <c r="AC135" s="3"/>
      <c r="AD135" s="3"/>
      <c r="AE135" s="3"/>
      <c r="AF135" s="3"/>
    </row>
    <row r="136" ht="15.75" customHeight="1">
      <c r="A136" s="46"/>
      <c r="B136" s="47"/>
      <c r="C136" s="47"/>
      <c r="D136" s="1"/>
      <c r="E136" s="1"/>
      <c r="F136" s="1"/>
      <c r="G136" s="1"/>
      <c r="H136" s="1"/>
      <c r="I136" s="1"/>
      <c r="J136" s="1"/>
      <c r="K136" s="1"/>
      <c r="L136" s="1"/>
      <c r="M136" s="1"/>
      <c r="N136" s="1"/>
      <c r="O136" s="3"/>
      <c r="P136" s="3"/>
      <c r="Q136" s="3"/>
      <c r="R136" s="3"/>
      <c r="S136" s="3"/>
      <c r="T136" s="3"/>
      <c r="U136" s="3"/>
      <c r="V136" s="3"/>
      <c r="W136" s="3"/>
      <c r="X136" s="3"/>
      <c r="Y136" s="3"/>
      <c r="Z136" s="3"/>
      <c r="AA136" s="3"/>
      <c r="AB136" s="3"/>
      <c r="AC136" s="3"/>
      <c r="AD136" s="3"/>
      <c r="AE136" s="3"/>
      <c r="AF136" s="3"/>
    </row>
    <row r="137" ht="15.75" customHeight="1">
      <c r="A137" s="46"/>
      <c r="B137" s="47"/>
      <c r="C137" s="47"/>
      <c r="D137" s="1"/>
      <c r="E137" s="1"/>
      <c r="F137" s="1"/>
      <c r="G137" s="1"/>
      <c r="H137" s="1"/>
      <c r="I137" s="1"/>
      <c r="J137" s="1"/>
      <c r="K137" s="1"/>
      <c r="L137" s="1"/>
      <c r="M137" s="1"/>
      <c r="N137" s="1"/>
      <c r="O137" s="3"/>
      <c r="P137" s="3"/>
      <c r="Q137" s="3"/>
      <c r="R137" s="3"/>
      <c r="S137" s="3"/>
      <c r="T137" s="3"/>
      <c r="U137" s="3"/>
      <c r="V137" s="3"/>
      <c r="W137" s="3"/>
      <c r="X137" s="3"/>
      <c r="Y137" s="3"/>
      <c r="Z137" s="3"/>
      <c r="AA137" s="3"/>
      <c r="AB137" s="3"/>
      <c r="AC137" s="3"/>
      <c r="AD137" s="3"/>
      <c r="AE137" s="3"/>
      <c r="AF137" s="3"/>
    </row>
    <row r="138" ht="15.75" customHeight="1">
      <c r="A138" s="46"/>
      <c r="B138" s="47"/>
      <c r="C138" s="47"/>
      <c r="D138" s="1"/>
      <c r="E138" s="1"/>
      <c r="F138" s="1"/>
      <c r="G138" s="1"/>
      <c r="H138" s="1"/>
      <c r="I138" s="1"/>
      <c r="J138" s="1"/>
      <c r="K138" s="1"/>
      <c r="L138" s="1"/>
      <c r="M138" s="1"/>
      <c r="N138" s="1"/>
      <c r="O138" s="3"/>
      <c r="P138" s="3"/>
      <c r="Q138" s="3"/>
      <c r="R138" s="3"/>
      <c r="S138" s="3"/>
      <c r="T138" s="3"/>
      <c r="U138" s="3"/>
      <c r="V138" s="3"/>
      <c r="W138" s="3"/>
      <c r="X138" s="3"/>
      <c r="Y138" s="3"/>
      <c r="Z138" s="3"/>
      <c r="AA138" s="3"/>
      <c r="AB138" s="3"/>
      <c r="AC138" s="3"/>
      <c r="AD138" s="3"/>
      <c r="AE138" s="3"/>
      <c r="AF138" s="3"/>
    </row>
    <row r="139" ht="15.75" customHeight="1">
      <c r="A139" s="46"/>
      <c r="B139" s="47"/>
      <c r="C139" s="47"/>
      <c r="D139" s="1"/>
      <c r="E139" s="1"/>
      <c r="F139" s="1"/>
      <c r="G139" s="1"/>
      <c r="H139" s="1"/>
      <c r="I139" s="1"/>
      <c r="J139" s="1"/>
      <c r="K139" s="1"/>
      <c r="L139" s="1"/>
      <c r="M139" s="1"/>
      <c r="N139" s="1"/>
      <c r="O139" s="3"/>
      <c r="P139" s="3"/>
      <c r="Q139" s="3"/>
      <c r="R139" s="3"/>
      <c r="S139" s="3"/>
      <c r="T139" s="3"/>
      <c r="U139" s="3"/>
      <c r="V139" s="3"/>
      <c r="W139" s="3"/>
      <c r="X139" s="3"/>
      <c r="Y139" s="3"/>
      <c r="Z139" s="3"/>
      <c r="AA139" s="3"/>
      <c r="AB139" s="3"/>
      <c r="AC139" s="3"/>
      <c r="AD139" s="3"/>
      <c r="AE139" s="3"/>
      <c r="AF139" s="3"/>
    </row>
    <row r="140" ht="15.75" customHeight="1">
      <c r="A140" s="46"/>
      <c r="B140" s="47"/>
      <c r="C140" s="47"/>
      <c r="D140" s="1"/>
      <c r="E140" s="1"/>
      <c r="F140" s="1"/>
      <c r="G140" s="1"/>
      <c r="H140" s="1"/>
      <c r="I140" s="1"/>
      <c r="J140" s="1"/>
      <c r="K140" s="1"/>
      <c r="L140" s="1"/>
      <c r="M140" s="1"/>
      <c r="N140" s="1"/>
      <c r="O140" s="3"/>
      <c r="P140" s="3"/>
      <c r="Q140" s="3"/>
      <c r="R140" s="3"/>
      <c r="S140" s="3"/>
      <c r="T140" s="3"/>
      <c r="U140" s="3"/>
      <c r="V140" s="3"/>
      <c r="W140" s="3"/>
      <c r="X140" s="3"/>
      <c r="Y140" s="3"/>
      <c r="Z140" s="3"/>
      <c r="AA140" s="3"/>
      <c r="AB140" s="3"/>
      <c r="AC140" s="3"/>
      <c r="AD140" s="3"/>
      <c r="AE140" s="3"/>
      <c r="AF140" s="3"/>
    </row>
    <row r="141" ht="15.75" customHeight="1">
      <c r="A141" s="46"/>
      <c r="B141" s="47"/>
      <c r="C141" s="47"/>
      <c r="D141" s="1"/>
      <c r="E141" s="1"/>
      <c r="F141" s="1"/>
      <c r="G141" s="1"/>
      <c r="H141" s="1"/>
      <c r="I141" s="1"/>
      <c r="J141" s="1"/>
      <c r="K141" s="1"/>
      <c r="L141" s="1"/>
      <c r="M141" s="1"/>
      <c r="N141" s="1"/>
      <c r="O141" s="3"/>
      <c r="P141" s="3"/>
      <c r="Q141" s="3"/>
      <c r="R141" s="3"/>
      <c r="S141" s="3"/>
      <c r="T141" s="3"/>
      <c r="U141" s="3"/>
      <c r="V141" s="3"/>
      <c r="W141" s="3"/>
      <c r="X141" s="3"/>
      <c r="Y141" s="3"/>
      <c r="Z141" s="3"/>
      <c r="AA141" s="3"/>
      <c r="AB141" s="3"/>
      <c r="AC141" s="3"/>
      <c r="AD141" s="3"/>
      <c r="AE141" s="3"/>
      <c r="AF141" s="3"/>
    </row>
    <row r="142" ht="15.75" customHeight="1">
      <c r="A142" s="46"/>
      <c r="B142" s="47"/>
      <c r="C142" s="47"/>
      <c r="D142" s="1"/>
      <c r="E142" s="1"/>
      <c r="F142" s="1"/>
      <c r="G142" s="1"/>
      <c r="H142" s="1"/>
      <c r="I142" s="1"/>
      <c r="J142" s="1"/>
      <c r="K142" s="1"/>
      <c r="L142" s="1"/>
      <c r="M142" s="1"/>
      <c r="N142" s="1"/>
      <c r="O142" s="3"/>
      <c r="P142" s="3"/>
      <c r="Q142" s="3"/>
      <c r="R142" s="3"/>
      <c r="S142" s="3"/>
      <c r="T142" s="3"/>
      <c r="U142" s="3"/>
      <c r="V142" s="3"/>
      <c r="W142" s="3"/>
      <c r="X142" s="3"/>
      <c r="Y142" s="3"/>
      <c r="Z142" s="3"/>
      <c r="AA142" s="3"/>
      <c r="AB142" s="3"/>
      <c r="AC142" s="3"/>
      <c r="AD142" s="3"/>
      <c r="AE142" s="3"/>
      <c r="AF142" s="3"/>
    </row>
    <row r="143" ht="15.75" customHeight="1">
      <c r="A143" s="46"/>
      <c r="B143" s="47"/>
      <c r="C143" s="47"/>
      <c r="D143" s="1"/>
      <c r="E143" s="1"/>
      <c r="F143" s="1"/>
      <c r="G143" s="1"/>
      <c r="H143" s="1"/>
      <c r="I143" s="1"/>
      <c r="J143" s="1"/>
      <c r="K143" s="1"/>
      <c r="L143" s="1"/>
      <c r="M143" s="1"/>
      <c r="N143" s="1"/>
      <c r="O143" s="3"/>
      <c r="P143" s="3"/>
      <c r="Q143" s="3"/>
      <c r="R143" s="3"/>
      <c r="S143" s="3"/>
      <c r="T143" s="3"/>
      <c r="U143" s="3"/>
      <c r="V143" s="3"/>
      <c r="W143" s="3"/>
      <c r="X143" s="3"/>
      <c r="Y143" s="3"/>
      <c r="Z143" s="3"/>
      <c r="AA143" s="3"/>
      <c r="AB143" s="3"/>
      <c r="AC143" s="3"/>
      <c r="AD143" s="3"/>
      <c r="AE143" s="3"/>
      <c r="AF143" s="3"/>
    </row>
    <row r="144" ht="15.75" customHeight="1">
      <c r="A144" s="46"/>
      <c r="B144" s="47"/>
      <c r="C144" s="47"/>
      <c r="D144" s="1"/>
      <c r="E144" s="1"/>
      <c r="F144" s="1"/>
      <c r="G144" s="1"/>
      <c r="H144" s="1"/>
      <c r="I144" s="1"/>
      <c r="J144" s="1"/>
      <c r="K144" s="1"/>
      <c r="L144" s="1"/>
      <c r="M144" s="1"/>
      <c r="N144" s="1"/>
      <c r="O144" s="3"/>
      <c r="P144" s="3"/>
      <c r="Q144" s="3"/>
      <c r="R144" s="3"/>
      <c r="S144" s="3"/>
      <c r="T144" s="3"/>
      <c r="U144" s="3"/>
      <c r="V144" s="3"/>
      <c r="W144" s="3"/>
      <c r="X144" s="3"/>
      <c r="Y144" s="3"/>
      <c r="Z144" s="3"/>
      <c r="AA144" s="3"/>
      <c r="AB144" s="3"/>
      <c r="AC144" s="3"/>
      <c r="AD144" s="3"/>
      <c r="AE144" s="3"/>
      <c r="AF144" s="3"/>
    </row>
    <row r="145" ht="15.75" customHeight="1">
      <c r="A145" s="46"/>
      <c r="B145" s="47"/>
      <c r="C145" s="47"/>
      <c r="D145" s="1"/>
      <c r="E145" s="1"/>
      <c r="F145" s="1"/>
      <c r="G145" s="1"/>
      <c r="H145" s="1"/>
      <c r="I145" s="1"/>
      <c r="J145" s="1"/>
      <c r="K145" s="1"/>
      <c r="L145" s="1"/>
      <c r="M145" s="1"/>
      <c r="N145" s="1"/>
      <c r="O145" s="3"/>
      <c r="P145" s="3"/>
      <c r="Q145" s="3"/>
      <c r="R145" s="3"/>
      <c r="S145" s="3"/>
      <c r="T145" s="3"/>
      <c r="U145" s="3"/>
      <c r="V145" s="3"/>
      <c r="W145" s="3"/>
      <c r="X145" s="3"/>
      <c r="Y145" s="3"/>
      <c r="Z145" s="3"/>
      <c r="AA145" s="3"/>
      <c r="AB145" s="3"/>
      <c r="AC145" s="3"/>
      <c r="AD145" s="3"/>
      <c r="AE145" s="3"/>
      <c r="AF145" s="3"/>
    </row>
    <row r="146" ht="15.75" customHeight="1">
      <c r="A146" s="46"/>
      <c r="B146" s="47"/>
      <c r="C146" s="47"/>
      <c r="D146" s="1"/>
      <c r="E146" s="1"/>
      <c r="F146" s="1"/>
      <c r="G146" s="1"/>
      <c r="H146" s="1"/>
      <c r="I146" s="1"/>
      <c r="J146" s="1"/>
      <c r="K146" s="1"/>
      <c r="L146" s="1"/>
      <c r="M146" s="1"/>
      <c r="N146" s="1"/>
      <c r="O146" s="3"/>
      <c r="P146" s="3"/>
      <c r="Q146" s="3"/>
      <c r="R146" s="3"/>
      <c r="S146" s="3"/>
      <c r="T146" s="3"/>
      <c r="U146" s="3"/>
      <c r="V146" s="3"/>
      <c r="W146" s="3"/>
      <c r="X146" s="3"/>
      <c r="Y146" s="3"/>
      <c r="Z146" s="3"/>
      <c r="AA146" s="3"/>
      <c r="AB146" s="3"/>
      <c r="AC146" s="3"/>
      <c r="AD146" s="3"/>
      <c r="AE146" s="3"/>
      <c r="AF146" s="3"/>
    </row>
    <row r="147" ht="15.75" customHeight="1">
      <c r="A147" s="46"/>
      <c r="B147" s="47"/>
      <c r="C147" s="47"/>
      <c r="D147" s="1"/>
      <c r="E147" s="1"/>
      <c r="F147" s="1"/>
      <c r="G147" s="1"/>
      <c r="H147" s="1"/>
      <c r="I147" s="1"/>
      <c r="J147" s="1"/>
      <c r="K147" s="1"/>
      <c r="L147" s="1"/>
      <c r="M147" s="1"/>
      <c r="N147" s="1"/>
      <c r="O147" s="3"/>
      <c r="P147" s="3"/>
      <c r="Q147" s="3"/>
      <c r="R147" s="3"/>
      <c r="S147" s="3"/>
      <c r="T147" s="3"/>
      <c r="U147" s="3"/>
      <c r="V147" s="3"/>
      <c r="W147" s="3"/>
      <c r="X147" s="3"/>
      <c r="Y147" s="3"/>
      <c r="Z147" s="3"/>
      <c r="AA147" s="3"/>
      <c r="AB147" s="3"/>
      <c r="AC147" s="3"/>
      <c r="AD147" s="3"/>
      <c r="AE147" s="3"/>
      <c r="AF147" s="3"/>
    </row>
    <row r="148" ht="15.75" customHeight="1">
      <c r="A148" s="46"/>
      <c r="B148" s="47"/>
      <c r="C148" s="47"/>
      <c r="D148" s="1"/>
      <c r="E148" s="1"/>
      <c r="F148" s="1"/>
      <c r="G148" s="1"/>
      <c r="H148" s="1"/>
      <c r="I148" s="1"/>
      <c r="J148" s="1"/>
      <c r="K148" s="1"/>
      <c r="L148" s="1"/>
      <c r="M148" s="1"/>
      <c r="N148" s="1"/>
      <c r="O148" s="3"/>
      <c r="P148" s="3"/>
      <c r="Q148" s="3"/>
      <c r="R148" s="3"/>
      <c r="S148" s="3"/>
      <c r="T148" s="3"/>
      <c r="U148" s="3"/>
      <c r="V148" s="3"/>
      <c r="W148" s="3"/>
      <c r="X148" s="3"/>
      <c r="Y148" s="3"/>
      <c r="Z148" s="3"/>
      <c r="AA148" s="3"/>
      <c r="AB148" s="3"/>
      <c r="AC148" s="3"/>
      <c r="AD148" s="3"/>
      <c r="AE148" s="3"/>
      <c r="AF148" s="3"/>
    </row>
    <row r="149" ht="15.75" customHeight="1">
      <c r="A149" s="46"/>
      <c r="B149" s="47"/>
      <c r="C149" s="47"/>
      <c r="D149" s="1"/>
      <c r="E149" s="1"/>
      <c r="F149" s="1"/>
      <c r="G149" s="1"/>
      <c r="H149" s="1"/>
      <c r="I149" s="1"/>
      <c r="J149" s="1"/>
      <c r="K149" s="1"/>
      <c r="L149" s="1"/>
      <c r="M149" s="1"/>
      <c r="N149" s="1"/>
      <c r="O149" s="3"/>
      <c r="P149" s="3"/>
      <c r="Q149" s="3"/>
      <c r="R149" s="3"/>
      <c r="S149" s="3"/>
      <c r="T149" s="3"/>
      <c r="U149" s="3"/>
      <c r="V149" s="3"/>
      <c r="W149" s="3"/>
      <c r="X149" s="3"/>
      <c r="Y149" s="3"/>
      <c r="Z149" s="3"/>
      <c r="AA149" s="3"/>
      <c r="AB149" s="3"/>
      <c r="AC149" s="3"/>
      <c r="AD149" s="3"/>
      <c r="AE149" s="3"/>
      <c r="AF149" s="3"/>
    </row>
    <row r="150" ht="15.75" customHeight="1">
      <c r="A150" s="46"/>
      <c r="B150" s="47"/>
      <c r="C150" s="47"/>
      <c r="D150" s="1"/>
      <c r="E150" s="1"/>
      <c r="F150" s="1"/>
      <c r="G150" s="1"/>
      <c r="H150" s="1"/>
      <c r="I150" s="1"/>
      <c r="J150" s="1"/>
      <c r="K150" s="1"/>
      <c r="L150" s="1"/>
      <c r="M150" s="1"/>
      <c r="N150" s="1"/>
      <c r="O150" s="3"/>
      <c r="P150" s="3"/>
      <c r="Q150" s="3"/>
      <c r="R150" s="3"/>
      <c r="S150" s="3"/>
      <c r="T150" s="3"/>
      <c r="U150" s="3"/>
      <c r="V150" s="3"/>
      <c r="W150" s="3"/>
      <c r="X150" s="3"/>
      <c r="Y150" s="3"/>
      <c r="Z150" s="3"/>
      <c r="AA150" s="3"/>
      <c r="AB150" s="3"/>
      <c r="AC150" s="3"/>
      <c r="AD150" s="3"/>
      <c r="AE150" s="3"/>
      <c r="AF150" s="3"/>
    </row>
    <row r="151" ht="15.75" customHeight="1">
      <c r="A151" s="46"/>
      <c r="B151" s="47"/>
      <c r="C151" s="47"/>
      <c r="D151" s="1"/>
      <c r="E151" s="1"/>
      <c r="F151" s="1"/>
      <c r="G151" s="1"/>
      <c r="H151" s="1"/>
      <c r="I151" s="1"/>
      <c r="J151" s="1"/>
      <c r="K151" s="1"/>
      <c r="L151" s="1"/>
      <c r="M151" s="1"/>
      <c r="N151" s="1"/>
      <c r="O151" s="3"/>
      <c r="P151" s="3"/>
      <c r="Q151" s="3"/>
      <c r="R151" s="3"/>
      <c r="S151" s="3"/>
      <c r="T151" s="3"/>
      <c r="U151" s="3"/>
      <c r="V151" s="3"/>
      <c r="W151" s="3"/>
      <c r="X151" s="3"/>
      <c r="Y151" s="3"/>
      <c r="Z151" s="3"/>
      <c r="AA151" s="3"/>
      <c r="AB151" s="3"/>
      <c r="AC151" s="3"/>
      <c r="AD151" s="3"/>
      <c r="AE151" s="3"/>
      <c r="AF151" s="3"/>
    </row>
    <row r="152" ht="15.75" customHeight="1">
      <c r="A152" s="46"/>
      <c r="B152" s="47"/>
      <c r="C152" s="47"/>
      <c r="D152" s="1"/>
      <c r="E152" s="1"/>
      <c r="F152" s="1"/>
      <c r="G152" s="1"/>
      <c r="H152" s="1"/>
      <c r="I152" s="1"/>
      <c r="J152" s="1"/>
      <c r="K152" s="1"/>
      <c r="L152" s="1"/>
      <c r="M152" s="1"/>
      <c r="N152" s="1"/>
      <c r="O152" s="3"/>
      <c r="P152" s="3"/>
      <c r="Q152" s="3"/>
      <c r="R152" s="3"/>
      <c r="S152" s="3"/>
      <c r="T152" s="3"/>
      <c r="U152" s="3"/>
      <c r="V152" s="3"/>
      <c r="W152" s="3"/>
      <c r="X152" s="3"/>
      <c r="Y152" s="3"/>
      <c r="Z152" s="3"/>
      <c r="AA152" s="3"/>
      <c r="AB152" s="3"/>
      <c r="AC152" s="3"/>
      <c r="AD152" s="3"/>
      <c r="AE152" s="3"/>
      <c r="AF152" s="3"/>
    </row>
    <row r="153" ht="15.75" customHeight="1">
      <c r="A153" s="46"/>
      <c r="B153" s="47"/>
      <c r="C153" s="47"/>
      <c r="D153" s="1"/>
      <c r="E153" s="1"/>
      <c r="F153" s="1"/>
      <c r="G153" s="1"/>
      <c r="H153" s="1"/>
      <c r="I153" s="1"/>
      <c r="J153" s="1"/>
      <c r="K153" s="1"/>
      <c r="L153" s="1"/>
      <c r="M153" s="1"/>
      <c r="N153" s="1"/>
      <c r="O153" s="3"/>
      <c r="P153" s="3"/>
      <c r="Q153" s="3"/>
      <c r="R153" s="3"/>
      <c r="S153" s="3"/>
      <c r="T153" s="3"/>
      <c r="U153" s="3"/>
      <c r="V153" s="3"/>
      <c r="W153" s="3"/>
      <c r="X153" s="3"/>
      <c r="Y153" s="3"/>
      <c r="Z153" s="3"/>
      <c r="AA153" s="3"/>
      <c r="AB153" s="3"/>
      <c r="AC153" s="3"/>
      <c r="AD153" s="3"/>
      <c r="AE153" s="3"/>
      <c r="AF153" s="3"/>
    </row>
    <row r="154" ht="15.75" customHeight="1">
      <c r="A154" s="46"/>
      <c r="B154" s="47"/>
      <c r="C154" s="47"/>
      <c r="D154" s="1"/>
      <c r="E154" s="1"/>
      <c r="F154" s="1"/>
      <c r="G154" s="1"/>
      <c r="H154" s="1"/>
      <c r="I154" s="1"/>
      <c r="J154" s="1"/>
      <c r="K154" s="1"/>
      <c r="L154" s="1"/>
      <c r="M154" s="1"/>
      <c r="N154" s="1"/>
      <c r="O154" s="3"/>
      <c r="P154" s="3"/>
      <c r="Q154" s="3"/>
      <c r="R154" s="3"/>
      <c r="S154" s="3"/>
      <c r="T154" s="3"/>
      <c r="U154" s="3"/>
      <c r="V154" s="3"/>
      <c r="W154" s="3"/>
      <c r="X154" s="3"/>
      <c r="Y154" s="3"/>
      <c r="Z154" s="3"/>
      <c r="AA154" s="3"/>
      <c r="AB154" s="3"/>
      <c r="AC154" s="3"/>
      <c r="AD154" s="3"/>
      <c r="AE154" s="3"/>
      <c r="AF154" s="3"/>
    </row>
    <row r="155" ht="15.75" customHeight="1">
      <c r="A155" s="46"/>
      <c r="B155" s="47"/>
      <c r="C155" s="47"/>
      <c r="D155" s="1"/>
      <c r="E155" s="1"/>
      <c r="F155" s="1"/>
      <c r="G155" s="1"/>
      <c r="H155" s="1"/>
      <c r="I155" s="1"/>
      <c r="J155" s="1"/>
      <c r="K155" s="1"/>
      <c r="L155" s="1"/>
      <c r="M155" s="1"/>
      <c r="N155" s="1"/>
      <c r="O155" s="3"/>
      <c r="P155" s="3"/>
      <c r="Q155" s="3"/>
      <c r="R155" s="3"/>
      <c r="S155" s="3"/>
      <c r="T155" s="3"/>
      <c r="U155" s="3"/>
      <c r="V155" s="3"/>
      <c r="W155" s="3"/>
      <c r="X155" s="3"/>
      <c r="Y155" s="3"/>
      <c r="Z155" s="3"/>
      <c r="AA155" s="3"/>
      <c r="AB155" s="3"/>
      <c r="AC155" s="3"/>
      <c r="AD155" s="3"/>
      <c r="AE155" s="3"/>
      <c r="AF155" s="3"/>
    </row>
    <row r="156" ht="15.75" customHeight="1">
      <c r="A156" s="46"/>
      <c r="B156" s="47"/>
      <c r="C156" s="47"/>
      <c r="D156" s="1"/>
      <c r="E156" s="1"/>
      <c r="F156" s="1"/>
      <c r="G156" s="1"/>
      <c r="H156" s="1"/>
      <c r="I156" s="1"/>
      <c r="J156" s="1"/>
      <c r="K156" s="1"/>
      <c r="L156" s="1"/>
      <c r="M156" s="1"/>
      <c r="N156" s="1"/>
      <c r="O156" s="3"/>
      <c r="P156" s="3"/>
      <c r="Q156" s="3"/>
      <c r="R156" s="3"/>
      <c r="S156" s="3"/>
      <c r="T156" s="3"/>
      <c r="U156" s="3"/>
      <c r="V156" s="3"/>
      <c r="W156" s="3"/>
      <c r="X156" s="3"/>
      <c r="Y156" s="3"/>
      <c r="Z156" s="3"/>
      <c r="AA156" s="3"/>
      <c r="AB156" s="3"/>
      <c r="AC156" s="3"/>
      <c r="AD156" s="3"/>
      <c r="AE156" s="3"/>
      <c r="AF156" s="3"/>
    </row>
    <row r="157" ht="15.75" customHeight="1">
      <c r="A157" s="46"/>
      <c r="B157" s="47"/>
      <c r="C157" s="47"/>
      <c r="D157" s="1"/>
      <c r="E157" s="1"/>
      <c r="F157" s="1"/>
      <c r="G157" s="1"/>
      <c r="H157" s="1"/>
      <c r="I157" s="1"/>
      <c r="J157" s="1"/>
      <c r="K157" s="1"/>
      <c r="L157" s="1"/>
      <c r="M157" s="1"/>
      <c r="N157" s="1"/>
      <c r="O157" s="3"/>
      <c r="P157" s="3"/>
      <c r="Q157" s="3"/>
      <c r="R157" s="3"/>
      <c r="S157" s="3"/>
      <c r="T157" s="3"/>
      <c r="U157" s="3"/>
      <c r="V157" s="3"/>
      <c r="W157" s="3"/>
      <c r="X157" s="3"/>
      <c r="Y157" s="3"/>
      <c r="Z157" s="3"/>
      <c r="AA157" s="3"/>
      <c r="AB157" s="3"/>
      <c r="AC157" s="3"/>
      <c r="AD157" s="3"/>
      <c r="AE157" s="3"/>
      <c r="AF157" s="3"/>
    </row>
    <row r="158" ht="15.75" customHeight="1">
      <c r="A158" s="46"/>
      <c r="B158" s="47"/>
      <c r="C158" s="47"/>
      <c r="D158" s="1"/>
      <c r="E158" s="1"/>
      <c r="F158" s="1"/>
      <c r="G158" s="1"/>
      <c r="H158" s="1"/>
      <c r="I158" s="1"/>
      <c r="J158" s="1"/>
      <c r="K158" s="1"/>
      <c r="L158" s="1"/>
      <c r="M158" s="1"/>
      <c r="N158" s="1"/>
      <c r="O158" s="3"/>
      <c r="P158" s="3"/>
      <c r="Q158" s="3"/>
      <c r="R158" s="3"/>
      <c r="S158" s="3"/>
      <c r="T158" s="3"/>
      <c r="U158" s="3"/>
      <c r="V158" s="3"/>
      <c r="W158" s="3"/>
      <c r="X158" s="3"/>
      <c r="Y158" s="3"/>
      <c r="Z158" s="3"/>
      <c r="AA158" s="3"/>
      <c r="AB158" s="3"/>
      <c r="AC158" s="3"/>
      <c r="AD158" s="3"/>
      <c r="AE158" s="3"/>
      <c r="AF158" s="3"/>
    </row>
    <row r="159" ht="15.75" customHeight="1">
      <c r="A159" s="46"/>
      <c r="B159" s="47"/>
      <c r="C159" s="47"/>
      <c r="D159" s="1"/>
      <c r="E159" s="1"/>
      <c r="F159" s="1"/>
      <c r="G159" s="1"/>
      <c r="H159" s="1"/>
      <c r="I159" s="1"/>
      <c r="J159" s="1"/>
      <c r="K159" s="1"/>
      <c r="L159" s="1"/>
      <c r="M159" s="1"/>
      <c r="N159" s="1"/>
      <c r="O159" s="3"/>
      <c r="P159" s="3"/>
      <c r="Q159" s="3"/>
      <c r="R159" s="3"/>
      <c r="S159" s="3"/>
      <c r="T159" s="3"/>
      <c r="U159" s="3"/>
      <c r="V159" s="3"/>
      <c r="W159" s="3"/>
      <c r="X159" s="3"/>
      <c r="Y159" s="3"/>
      <c r="Z159" s="3"/>
      <c r="AA159" s="3"/>
      <c r="AB159" s="3"/>
      <c r="AC159" s="3"/>
      <c r="AD159" s="3"/>
      <c r="AE159" s="3"/>
      <c r="AF159" s="3"/>
    </row>
    <row r="160" ht="15.75" customHeight="1">
      <c r="A160" s="46"/>
      <c r="B160" s="47"/>
      <c r="C160" s="47"/>
      <c r="D160" s="1"/>
      <c r="E160" s="1"/>
      <c r="F160" s="1"/>
      <c r="G160" s="1"/>
      <c r="H160" s="1"/>
      <c r="I160" s="1"/>
      <c r="J160" s="1"/>
      <c r="K160" s="1"/>
      <c r="L160" s="1"/>
      <c r="M160" s="1"/>
      <c r="N160" s="1"/>
      <c r="O160" s="3"/>
      <c r="P160" s="3"/>
      <c r="Q160" s="3"/>
      <c r="R160" s="3"/>
      <c r="S160" s="3"/>
      <c r="T160" s="3"/>
      <c r="U160" s="3"/>
      <c r="V160" s="3"/>
      <c r="W160" s="3"/>
      <c r="X160" s="3"/>
      <c r="Y160" s="3"/>
      <c r="Z160" s="3"/>
      <c r="AA160" s="3"/>
      <c r="AB160" s="3"/>
      <c r="AC160" s="3"/>
      <c r="AD160" s="3"/>
      <c r="AE160" s="3"/>
      <c r="AF160" s="3"/>
    </row>
    <row r="161" ht="15.75" customHeight="1">
      <c r="A161" s="46"/>
      <c r="B161" s="47"/>
      <c r="C161" s="47"/>
      <c r="D161" s="1"/>
      <c r="E161" s="1"/>
      <c r="F161" s="1"/>
      <c r="G161" s="1"/>
      <c r="H161" s="1"/>
      <c r="I161" s="1"/>
      <c r="J161" s="1"/>
      <c r="K161" s="1"/>
      <c r="L161" s="1"/>
      <c r="M161" s="1"/>
      <c r="N161" s="1"/>
      <c r="O161" s="3"/>
      <c r="P161" s="3"/>
      <c r="Q161" s="3"/>
      <c r="R161" s="3"/>
      <c r="S161" s="3"/>
      <c r="T161" s="3"/>
      <c r="U161" s="3"/>
      <c r="V161" s="3"/>
      <c r="W161" s="3"/>
      <c r="X161" s="3"/>
      <c r="Y161" s="3"/>
      <c r="Z161" s="3"/>
      <c r="AA161" s="3"/>
      <c r="AB161" s="3"/>
      <c r="AC161" s="3"/>
      <c r="AD161" s="3"/>
      <c r="AE161" s="3"/>
      <c r="AF161" s="3"/>
    </row>
    <row r="162" ht="15.75" customHeight="1">
      <c r="A162" s="46"/>
      <c r="B162" s="47"/>
      <c r="C162" s="47"/>
      <c r="D162" s="1"/>
      <c r="E162" s="1"/>
      <c r="F162" s="1"/>
      <c r="G162" s="1"/>
      <c r="H162" s="1"/>
      <c r="I162" s="1"/>
      <c r="J162" s="1"/>
      <c r="K162" s="1"/>
      <c r="L162" s="1"/>
      <c r="M162" s="1"/>
      <c r="N162" s="1"/>
      <c r="O162" s="3"/>
      <c r="P162" s="3"/>
      <c r="Q162" s="3"/>
      <c r="R162" s="3"/>
      <c r="S162" s="3"/>
      <c r="T162" s="3"/>
      <c r="U162" s="3"/>
      <c r="V162" s="3"/>
      <c r="W162" s="3"/>
      <c r="X162" s="3"/>
      <c r="Y162" s="3"/>
      <c r="Z162" s="3"/>
      <c r="AA162" s="3"/>
      <c r="AB162" s="3"/>
      <c r="AC162" s="3"/>
      <c r="AD162" s="3"/>
      <c r="AE162" s="3"/>
      <c r="AF162" s="3"/>
    </row>
    <row r="163" ht="15.75" customHeight="1">
      <c r="A163" s="46"/>
      <c r="B163" s="47"/>
      <c r="C163" s="47"/>
      <c r="D163" s="1"/>
      <c r="E163" s="1"/>
      <c r="F163" s="1"/>
      <c r="G163" s="1"/>
      <c r="H163" s="1"/>
      <c r="I163" s="1"/>
      <c r="J163" s="1"/>
      <c r="K163" s="1"/>
      <c r="L163" s="1"/>
      <c r="M163" s="1"/>
      <c r="N163" s="1"/>
      <c r="O163" s="3"/>
      <c r="P163" s="3"/>
      <c r="Q163" s="3"/>
      <c r="R163" s="3"/>
      <c r="S163" s="3"/>
      <c r="T163" s="3"/>
      <c r="U163" s="3"/>
      <c r="V163" s="3"/>
      <c r="W163" s="3"/>
      <c r="X163" s="3"/>
      <c r="Y163" s="3"/>
      <c r="Z163" s="3"/>
      <c r="AA163" s="3"/>
      <c r="AB163" s="3"/>
      <c r="AC163" s="3"/>
      <c r="AD163" s="3"/>
      <c r="AE163" s="3"/>
      <c r="AF163" s="3"/>
    </row>
    <row r="164" ht="15.75" customHeight="1">
      <c r="A164" s="46"/>
      <c r="B164" s="47"/>
      <c r="C164" s="47"/>
      <c r="D164" s="1"/>
      <c r="E164" s="1"/>
      <c r="F164" s="1"/>
      <c r="G164" s="1"/>
      <c r="H164" s="1"/>
      <c r="I164" s="1"/>
      <c r="J164" s="1"/>
      <c r="K164" s="1"/>
      <c r="L164" s="1"/>
      <c r="M164" s="1"/>
      <c r="N164" s="1"/>
      <c r="O164" s="3"/>
      <c r="P164" s="3"/>
      <c r="Q164" s="3"/>
      <c r="R164" s="3"/>
      <c r="S164" s="3"/>
      <c r="T164" s="3"/>
      <c r="U164" s="3"/>
      <c r="V164" s="3"/>
      <c r="W164" s="3"/>
      <c r="X164" s="3"/>
      <c r="Y164" s="3"/>
      <c r="Z164" s="3"/>
      <c r="AA164" s="3"/>
      <c r="AB164" s="3"/>
      <c r="AC164" s="3"/>
      <c r="AD164" s="3"/>
      <c r="AE164" s="3"/>
      <c r="AF164" s="3"/>
    </row>
    <row r="165" ht="15.75" customHeight="1">
      <c r="A165" s="46"/>
      <c r="B165" s="47"/>
      <c r="C165" s="47"/>
      <c r="D165" s="1"/>
      <c r="E165" s="1"/>
      <c r="F165" s="1"/>
      <c r="G165" s="1"/>
      <c r="H165" s="1"/>
      <c r="I165" s="1"/>
      <c r="J165" s="1"/>
      <c r="K165" s="1"/>
      <c r="L165" s="1"/>
      <c r="M165" s="1"/>
      <c r="N165" s="1"/>
      <c r="O165" s="3"/>
      <c r="P165" s="3"/>
      <c r="Q165" s="3"/>
      <c r="R165" s="3"/>
      <c r="S165" s="3"/>
      <c r="T165" s="3"/>
      <c r="U165" s="3"/>
      <c r="V165" s="3"/>
      <c r="W165" s="3"/>
      <c r="X165" s="3"/>
      <c r="Y165" s="3"/>
      <c r="Z165" s="3"/>
      <c r="AA165" s="3"/>
      <c r="AB165" s="3"/>
      <c r="AC165" s="3"/>
      <c r="AD165" s="3"/>
      <c r="AE165" s="3"/>
      <c r="AF165" s="3"/>
    </row>
    <row r="166" ht="15.75" customHeight="1">
      <c r="A166" s="46"/>
      <c r="B166" s="47"/>
      <c r="C166" s="47"/>
      <c r="D166" s="1"/>
      <c r="E166" s="1"/>
      <c r="F166" s="1"/>
      <c r="G166" s="1"/>
      <c r="H166" s="1"/>
      <c r="I166" s="1"/>
      <c r="J166" s="1"/>
      <c r="K166" s="1"/>
      <c r="L166" s="1"/>
      <c r="M166" s="1"/>
      <c r="N166" s="1"/>
      <c r="O166" s="3"/>
      <c r="P166" s="3"/>
      <c r="Q166" s="3"/>
      <c r="R166" s="3"/>
      <c r="S166" s="3"/>
      <c r="T166" s="3"/>
      <c r="U166" s="3"/>
      <c r="V166" s="3"/>
      <c r="W166" s="3"/>
      <c r="X166" s="3"/>
      <c r="Y166" s="3"/>
      <c r="Z166" s="3"/>
      <c r="AA166" s="3"/>
      <c r="AB166" s="3"/>
      <c r="AC166" s="3"/>
      <c r="AD166" s="3"/>
      <c r="AE166" s="3"/>
      <c r="AF166" s="3"/>
    </row>
    <row r="167" ht="15.75" customHeight="1">
      <c r="A167" s="46"/>
      <c r="B167" s="47"/>
      <c r="C167" s="47"/>
      <c r="D167" s="1"/>
      <c r="E167" s="1"/>
      <c r="F167" s="1"/>
      <c r="G167" s="1"/>
      <c r="H167" s="1"/>
      <c r="I167" s="1"/>
      <c r="J167" s="1"/>
      <c r="K167" s="1"/>
      <c r="L167" s="1"/>
      <c r="M167" s="1"/>
      <c r="N167" s="1"/>
      <c r="O167" s="3"/>
      <c r="P167" s="3"/>
      <c r="Q167" s="3"/>
      <c r="R167" s="3"/>
      <c r="S167" s="3"/>
      <c r="T167" s="3"/>
      <c r="U167" s="3"/>
      <c r="V167" s="3"/>
      <c r="W167" s="3"/>
      <c r="X167" s="3"/>
      <c r="Y167" s="3"/>
      <c r="Z167" s="3"/>
      <c r="AA167" s="3"/>
      <c r="AB167" s="3"/>
      <c r="AC167" s="3"/>
      <c r="AD167" s="3"/>
      <c r="AE167" s="3"/>
      <c r="AF167" s="3"/>
    </row>
    <row r="168" ht="15.75" customHeight="1">
      <c r="A168" s="46"/>
      <c r="B168" s="47"/>
      <c r="C168" s="47"/>
      <c r="D168" s="1"/>
      <c r="E168" s="1"/>
      <c r="F168" s="1"/>
      <c r="G168" s="1"/>
      <c r="H168" s="1"/>
      <c r="I168" s="1"/>
      <c r="J168" s="1"/>
      <c r="K168" s="1"/>
      <c r="L168" s="1"/>
      <c r="M168" s="1"/>
      <c r="N168" s="1"/>
      <c r="O168" s="3"/>
      <c r="P168" s="3"/>
      <c r="Q168" s="3"/>
      <c r="R168" s="3"/>
      <c r="S168" s="3"/>
      <c r="T168" s="3"/>
      <c r="U168" s="3"/>
      <c r="V168" s="3"/>
      <c r="W168" s="3"/>
      <c r="X168" s="3"/>
      <c r="Y168" s="3"/>
      <c r="Z168" s="3"/>
      <c r="AA168" s="3"/>
      <c r="AB168" s="3"/>
      <c r="AC168" s="3"/>
      <c r="AD168" s="3"/>
      <c r="AE168" s="3"/>
      <c r="AF168" s="3"/>
    </row>
    <row r="169" ht="15.75" customHeight="1">
      <c r="A169" s="46"/>
      <c r="B169" s="47"/>
      <c r="C169" s="47"/>
      <c r="D169" s="1"/>
      <c r="E169" s="1"/>
      <c r="F169" s="1"/>
      <c r="G169" s="1"/>
      <c r="H169" s="1"/>
      <c r="I169" s="1"/>
      <c r="J169" s="1"/>
      <c r="K169" s="1"/>
      <c r="L169" s="1"/>
      <c r="M169" s="1"/>
      <c r="N169" s="1"/>
      <c r="O169" s="3"/>
      <c r="P169" s="3"/>
      <c r="Q169" s="3"/>
      <c r="R169" s="3"/>
      <c r="S169" s="3"/>
      <c r="T169" s="3"/>
      <c r="U169" s="3"/>
      <c r="V169" s="3"/>
      <c r="W169" s="3"/>
      <c r="X169" s="3"/>
      <c r="Y169" s="3"/>
      <c r="Z169" s="3"/>
      <c r="AA169" s="3"/>
      <c r="AB169" s="3"/>
      <c r="AC169" s="3"/>
      <c r="AD169" s="3"/>
      <c r="AE169" s="3"/>
      <c r="AF169" s="3"/>
    </row>
    <row r="170" ht="15.75" customHeight="1">
      <c r="A170" s="46"/>
      <c r="B170" s="47"/>
      <c r="C170" s="47"/>
      <c r="D170" s="1"/>
      <c r="E170" s="1"/>
      <c r="F170" s="1"/>
      <c r="G170" s="1"/>
      <c r="H170" s="1"/>
      <c r="I170" s="1"/>
      <c r="J170" s="1"/>
      <c r="K170" s="1"/>
      <c r="L170" s="1"/>
      <c r="M170" s="1"/>
      <c r="N170" s="1"/>
      <c r="O170" s="3"/>
      <c r="P170" s="3"/>
      <c r="Q170" s="3"/>
      <c r="R170" s="3"/>
      <c r="S170" s="3"/>
      <c r="T170" s="3"/>
      <c r="U170" s="3"/>
      <c r="V170" s="3"/>
      <c r="W170" s="3"/>
      <c r="X170" s="3"/>
      <c r="Y170" s="3"/>
      <c r="Z170" s="3"/>
      <c r="AA170" s="3"/>
      <c r="AB170" s="3"/>
      <c r="AC170" s="3"/>
      <c r="AD170" s="3"/>
      <c r="AE170" s="3"/>
      <c r="AF170" s="3"/>
    </row>
    <row r="171" ht="15.75" customHeight="1">
      <c r="A171" s="46"/>
      <c r="B171" s="47"/>
      <c r="C171" s="47"/>
      <c r="D171" s="1"/>
      <c r="E171" s="1"/>
      <c r="F171" s="1"/>
      <c r="G171" s="1"/>
      <c r="H171" s="1"/>
      <c r="I171" s="1"/>
      <c r="J171" s="1"/>
      <c r="K171" s="1"/>
      <c r="L171" s="1"/>
      <c r="M171" s="1"/>
      <c r="N171" s="1"/>
      <c r="O171" s="3"/>
      <c r="P171" s="3"/>
      <c r="Q171" s="3"/>
      <c r="R171" s="3"/>
      <c r="S171" s="3"/>
      <c r="T171" s="3"/>
      <c r="U171" s="3"/>
      <c r="V171" s="3"/>
      <c r="W171" s="3"/>
      <c r="X171" s="3"/>
      <c r="Y171" s="3"/>
      <c r="Z171" s="3"/>
      <c r="AA171" s="3"/>
      <c r="AB171" s="3"/>
      <c r="AC171" s="3"/>
      <c r="AD171" s="3"/>
      <c r="AE171" s="3"/>
      <c r="AF171" s="3"/>
    </row>
    <row r="172" ht="15.75" customHeight="1">
      <c r="A172" s="46"/>
      <c r="B172" s="47"/>
      <c r="C172" s="47"/>
      <c r="D172" s="1"/>
      <c r="E172" s="1"/>
      <c r="F172" s="1"/>
      <c r="G172" s="1"/>
      <c r="H172" s="1"/>
      <c r="I172" s="1"/>
      <c r="J172" s="1"/>
      <c r="K172" s="1"/>
      <c r="L172" s="1"/>
      <c r="M172" s="1"/>
      <c r="N172" s="1"/>
      <c r="O172" s="3"/>
      <c r="P172" s="3"/>
      <c r="Q172" s="3"/>
      <c r="R172" s="3"/>
      <c r="S172" s="3"/>
      <c r="T172" s="3"/>
      <c r="U172" s="3"/>
      <c r="V172" s="3"/>
      <c r="W172" s="3"/>
      <c r="X172" s="3"/>
      <c r="Y172" s="3"/>
      <c r="Z172" s="3"/>
      <c r="AA172" s="3"/>
      <c r="AB172" s="3"/>
      <c r="AC172" s="3"/>
      <c r="AD172" s="3"/>
      <c r="AE172" s="3"/>
      <c r="AF172" s="3"/>
    </row>
    <row r="173" ht="15.75" customHeight="1">
      <c r="A173" s="46"/>
      <c r="B173" s="47"/>
      <c r="C173" s="47"/>
      <c r="D173" s="1"/>
      <c r="E173" s="1"/>
      <c r="F173" s="1"/>
      <c r="G173" s="1"/>
      <c r="H173" s="1"/>
      <c r="I173" s="1"/>
      <c r="J173" s="1"/>
      <c r="K173" s="1"/>
      <c r="L173" s="1"/>
      <c r="M173" s="1"/>
      <c r="N173" s="1"/>
      <c r="O173" s="3"/>
      <c r="P173" s="3"/>
      <c r="Q173" s="3"/>
      <c r="R173" s="3"/>
      <c r="S173" s="3"/>
      <c r="T173" s="3"/>
      <c r="U173" s="3"/>
      <c r="V173" s="3"/>
      <c r="W173" s="3"/>
      <c r="X173" s="3"/>
      <c r="Y173" s="3"/>
      <c r="Z173" s="3"/>
      <c r="AA173" s="3"/>
      <c r="AB173" s="3"/>
      <c r="AC173" s="3"/>
      <c r="AD173" s="3"/>
      <c r="AE173" s="3"/>
      <c r="AF173" s="3"/>
    </row>
    <row r="174" ht="15.75" customHeight="1">
      <c r="A174" s="46"/>
      <c r="B174" s="47"/>
      <c r="C174" s="47"/>
      <c r="D174" s="1"/>
      <c r="E174" s="1"/>
      <c r="F174" s="1"/>
      <c r="G174" s="1"/>
      <c r="H174" s="1"/>
      <c r="I174" s="1"/>
      <c r="J174" s="1"/>
      <c r="K174" s="1"/>
      <c r="L174" s="1"/>
      <c r="M174" s="1"/>
      <c r="N174" s="1"/>
      <c r="O174" s="3"/>
      <c r="P174" s="3"/>
      <c r="Q174" s="3"/>
      <c r="R174" s="3"/>
      <c r="S174" s="3"/>
      <c r="T174" s="3"/>
      <c r="U174" s="3"/>
      <c r="V174" s="3"/>
      <c r="W174" s="3"/>
      <c r="X174" s="3"/>
      <c r="Y174" s="3"/>
      <c r="Z174" s="3"/>
      <c r="AA174" s="3"/>
      <c r="AB174" s="3"/>
      <c r="AC174" s="3"/>
      <c r="AD174" s="3"/>
      <c r="AE174" s="3"/>
      <c r="AF174" s="3"/>
    </row>
    <row r="175" ht="15.75" customHeight="1">
      <c r="A175" s="46"/>
      <c r="B175" s="47"/>
      <c r="C175" s="47"/>
      <c r="D175" s="1"/>
      <c r="E175" s="1"/>
      <c r="F175" s="1"/>
      <c r="G175" s="1"/>
      <c r="H175" s="1"/>
      <c r="I175" s="1"/>
      <c r="J175" s="1"/>
      <c r="K175" s="1"/>
      <c r="L175" s="1"/>
      <c r="M175" s="1"/>
      <c r="N175" s="1"/>
      <c r="O175" s="3"/>
      <c r="P175" s="3"/>
      <c r="Q175" s="3"/>
      <c r="R175" s="3"/>
      <c r="S175" s="3"/>
      <c r="T175" s="3"/>
      <c r="U175" s="3"/>
      <c r="V175" s="3"/>
      <c r="W175" s="3"/>
      <c r="X175" s="3"/>
      <c r="Y175" s="3"/>
      <c r="Z175" s="3"/>
      <c r="AA175" s="3"/>
      <c r="AB175" s="3"/>
      <c r="AC175" s="3"/>
      <c r="AD175" s="3"/>
      <c r="AE175" s="3"/>
      <c r="AF175" s="3"/>
    </row>
    <row r="176" ht="15.75" customHeight="1">
      <c r="A176" s="46"/>
      <c r="B176" s="47"/>
      <c r="C176" s="47"/>
      <c r="D176" s="1"/>
      <c r="E176" s="1"/>
      <c r="F176" s="1"/>
      <c r="G176" s="1"/>
      <c r="H176" s="1"/>
      <c r="I176" s="1"/>
      <c r="J176" s="1"/>
      <c r="K176" s="1"/>
      <c r="L176" s="1"/>
      <c r="M176" s="1"/>
      <c r="N176" s="1"/>
      <c r="O176" s="3"/>
      <c r="P176" s="3"/>
      <c r="Q176" s="3"/>
      <c r="R176" s="3"/>
      <c r="S176" s="3"/>
      <c r="T176" s="3"/>
      <c r="U176" s="3"/>
      <c r="V176" s="3"/>
      <c r="W176" s="3"/>
      <c r="X176" s="3"/>
      <c r="Y176" s="3"/>
      <c r="Z176" s="3"/>
      <c r="AA176" s="3"/>
      <c r="AB176" s="3"/>
      <c r="AC176" s="3"/>
      <c r="AD176" s="3"/>
      <c r="AE176" s="3"/>
      <c r="AF176" s="3"/>
    </row>
    <row r="177" ht="15.75" customHeight="1">
      <c r="A177" s="46"/>
      <c r="B177" s="47"/>
      <c r="C177" s="47"/>
      <c r="D177" s="1"/>
      <c r="E177" s="1"/>
      <c r="F177" s="1"/>
      <c r="G177" s="1"/>
      <c r="H177" s="1"/>
      <c r="I177" s="1"/>
      <c r="J177" s="1"/>
      <c r="K177" s="1"/>
      <c r="L177" s="1"/>
      <c r="M177" s="1"/>
      <c r="N177" s="1"/>
      <c r="O177" s="3"/>
      <c r="P177" s="3"/>
      <c r="Q177" s="3"/>
      <c r="R177" s="3"/>
      <c r="S177" s="3"/>
      <c r="T177" s="3"/>
      <c r="U177" s="3"/>
      <c r="V177" s="3"/>
      <c r="W177" s="3"/>
      <c r="X177" s="3"/>
      <c r="Y177" s="3"/>
      <c r="Z177" s="3"/>
      <c r="AA177" s="3"/>
      <c r="AB177" s="3"/>
      <c r="AC177" s="3"/>
      <c r="AD177" s="3"/>
      <c r="AE177" s="3"/>
      <c r="AF177" s="3"/>
    </row>
    <row r="178" ht="15.75" customHeight="1">
      <c r="A178" s="46"/>
      <c r="B178" s="47"/>
      <c r="C178" s="47"/>
      <c r="D178" s="1"/>
      <c r="E178" s="1"/>
      <c r="F178" s="1"/>
      <c r="G178" s="1"/>
      <c r="H178" s="1"/>
      <c r="I178" s="1"/>
      <c r="J178" s="1"/>
      <c r="K178" s="1"/>
      <c r="L178" s="1"/>
      <c r="M178" s="1"/>
      <c r="N178" s="1"/>
      <c r="O178" s="3"/>
      <c r="P178" s="3"/>
      <c r="Q178" s="3"/>
      <c r="R178" s="3"/>
      <c r="S178" s="3"/>
      <c r="T178" s="3"/>
      <c r="U178" s="3"/>
      <c r="V178" s="3"/>
      <c r="W178" s="3"/>
      <c r="X178" s="3"/>
      <c r="Y178" s="3"/>
      <c r="Z178" s="3"/>
      <c r="AA178" s="3"/>
      <c r="AB178" s="3"/>
      <c r="AC178" s="3"/>
      <c r="AD178" s="3"/>
      <c r="AE178" s="3"/>
      <c r="AF178" s="3"/>
    </row>
    <row r="179" ht="15.75" customHeight="1">
      <c r="A179" s="46"/>
      <c r="B179" s="47"/>
      <c r="C179" s="47"/>
      <c r="D179" s="1"/>
      <c r="E179" s="1"/>
      <c r="F179" s="1"/>
      <c r="G179" s="1"/>
      <c r="H179" s="1"/>
      <c r="I179" s="1"/>
      <c r="J179" s="1"/>
      <c r="K179" s="1"/>
      <c r="L179" s="1"/>
      <c r="M179" s="1"/>
      <c r="N179" s="1"/>
      <c r="O179" s="3"/>
      <c r="P179" s="3"/>
      <c r="Q179" s="3"/>
      <c r="R179" s="3"/>
      <c r="S179" s="3"/>
      <c r="T179" s="3"/>
      <c r="U179" s="3"/>
      <c r="V179" s="3"/>
      <c r="W179" s="3"/>
      <c r="X179" s="3"/>
      <c r="Y179" s="3"/>
      <c r="Z179" s="3"/>
      <c r="AA179" s="3"/>
      <c r="AB179" s="3"/>
      <c r="AC179" s="3"/>
      <c r="AD179" s="3"/>
      <c r="AE179" s="3"/>
      <c r="AF179" s="3"/>
    </row>
    <row r="180" ht="15.75" customHeight="1">
      <c r="A180" s="46"/>
      <c r="B180" s="47"/>
      <c r="C180" s="47"/>
      <c r="D180" s="1"/>
      <c r="E180" s="1"/>
      <c r="F180" s="1"/>
      <c r="G180" s="1"/>
      <c r="H180" s="1"/>
      <c r="I180" s="1"/>
      <c r="J180" s="1"/>
      <c r="K180" s="1"/>
      <c r="L180" s="1"/>
      <c r="M180" s="1"/>
      <c r="N180" s="1"/>
      <c r="O180" s="3"/>
      <c r="P180" s="3"/>
      <c r="Q180" s="3"/>
      <c r="R180" s="3"/>
      <c r="S180" s="3"/>
      <c r="T180" s="3"/>
      <c r="U180" s="3"/>
      <c r="V180" s="3"/>
      <c r="W180" s="3"/>
      <c r="X180" s="3"/>
      <c r="Y180" s="3"/>
      <c r="Z180" s="3"/>
      <c r="AA180" s="3"/>
      <c r="AB180" s="3"/>
      <c r="AC180" s="3"/>
      <c r="AD180" s="3"/>
      <c r="AE180" s="3"/>
      <c r="AF180" s="3"/>
    </row>
    <row r="181" ht="15.75" customHeight="1">
      <c r="A181" s="46"/>
      <c r="B181" s="47"/>
      <c r="C181" s="47"/>
      <c r="D181" s="1"/>
      <c r="E181" s="1"/>
      <c r="F181" s="1"/>
      <c r="G181" s="1"/>
      <c r="H181" s="1"/>
      <c r="I181" s="1"/>
      <c r="J181" s="1"/>
      <c r="K181" s="1"/>
      <c r="L181" s="1"/>
      <c r="M181" s="1"/>
      <c r="N181" s="1"/>
      <c r="O181" s="3"/>
      <c r="P181" s="3"/>
      <c r="Q181" s="3"/>
      <c r="R181" s="3"/>
      <c r="S181" s="3"/>
      <c r="T181" s="3"/>
      <c r="U181" s="3"/>
      <c r="V181" s="3"/>
      <c r="W181" s="3"/>
      <c r="X181" s="3"/>
      <c r="Y181" s="3"/>
      <c r="Z181" s="3"/>
      <c r="AA181" s="3"/>
      <c r="AB181" s="3"/>
      <c r="AC181" s="3"/>
      <c r="AD181" s="3"/>
      <c r="AE181" s="3"/>
      <c r="AF181" s="3"/>
    </row>
    <row r="182" ht="15.75" customHeight="1">
      <c r="A182" s="46"/>
      <c r="B182" s="47"/>
      <c r="C182" s="47"/>
      <c r="D182" s="1"/>
      <c r="E182" s="1"/>
      <c r="F182" s="1"/>
      <c r="G182" s="1"/>
      <c r="H182" s="1"/>
      <c r="I182" s="1"/>
      <c r="J182" s="1"/>
      <c r="K182" s="1"/>
      <c r="L182" s="1"/>
      <c r="M182" s="1"/>
      <c r="N182" s="1"/>
      <c r="O182" s="3"/>
      <c r="P182" s="3"/>
      <c r="Q182" s="3"/>
      <c r="R182" s="3"/>
      <c r="S182" s="3"/>
      <c r="T182" s="3"/>
      <c r="U182" s="3"/>
      <c r="V182" s="3"/>
      <c r="W182" s="3"/>
      <c r="X182" s="3"/>
      <c r="Y182" s="3"/>
      <c r="Z182" s="3"/>
      <c r="AA182" s="3"/>
      <c r="AB182" s="3"/>
      <c r="AC182" s="3"/>
      <c r="AD182" s="3"/>
      <c r="AE182" s="3"/>
      <c r="AF182" s="3"/>
    </row>
    <row r="183" ht="15.75" customHeight="1">
      <c r="A183" s="46"/>
      <c r="B183" s="47"/>
      <c r="C183" s="47"/>
      <c r="D183" s="1"/>
      <c r="E183" s="1"/>
      <c r="F183" s="1"/>
      <c r="G183" s="1"/>
      <c r="H183" s="1"/>
      <c r="I183" s="1"/>
      <c r="J183" s="1"/>
      <c r="K183" s="1"/>
      <c r="L183" s="1"/>
      <c r="M183" s="1"/>
      <c r="N183" s="1"/>
      <c r="O183" s="3"/>
      <c r="P183" s="3"/>
      <c r="Q183" s="3"/>
      <c r="R183" s="3"/>
      <c r="S183" s="3"/>
      <c r="T183" s="3"/>
      <c r="U183" s="3"/>
      <c r="V183" s="3"/>
      <c r="W183" s="3"/>
      <c r="X183" s="3"/>
      <c r="Y183" s="3"/>
      <c r="Z183" s="3"/>
      <c r="AA183" s="3"/>
      <c r="AB183" s="3"/>
      <c r="AC183" s="3"/>
      <c r="AD183" s="3"/>
      <c r="AE183" s="3"/>
      <c r="AF183" s="3"/>
    </row>
    <row r="184" ht="15.75" customHeight="1">
      <c r="A184" s="46"/>
      <c r="B184" s="47"/>
      <c r="C184" s="47"/>
      <c r="D184" s="1"/>
      <c r="E184" s="1"/>
      <c r="F184" s="1"/>
      <c r="G184" s="1"/>
      <c r="H184" s="1"/>
      <c r="I184" s="1"/>
      <c r="J184" s="1"/>
      <c r="K184" s="1"/>
      <c r="L184" s="1"/>
      <c r="M184" s="1"/>
      <c r="N184" s="1"/>
      <c r="O184" s="3"/>
      <c r="P184" s="3"/>
      <c r="Q184" s="3"/>
      <c r="R184" s="3"/>
      <c r="S184" s="3"/>
      <c r="T184" s="3"/>
      <c r="U184" s="3"/>
      <c r="V184" s="3"/>
      <c r="W184" s="3"/>
      <c r="X184" s="3"/>
      <c r="Y184" s="3"/>
      <c r="Z184" s="3"/>
      <c r="AA184" s="3"/>
      <c r="AB184" s="3"/>
      <c r="AC184" s="3"/>
      <c r="AD184" s="3"/>
      <c r="AE184" s="3"/>
      <c r="AF184" s="3"/>
    </row>
    <row r="185" ht="15.75" customHeight="1">
      <c r="A185" s="46"/>
      <c r="B185" s="47"/>
      <c r="C185" s="47"/>
      <c r="D185" s="1"/>
      <c r="E185" s="1"/>
      <c r="F185" s="1"/>
      <c r="G185" s="1"/>
      <c r="H185" s="1"/>
      <c r="I185" s="1"/>
      <c r="J185" s="1"/>
      <c r="K185" s="1"/>
      <c r="L185" s="1"/>
      <c r="M185" s="1"/>
      <c r="N185" s="1"/>
      <c r="O185" s="3"/>
      <c r="P185" s="3"/>
      <c r="Q185" s="3"/>
      <c r="R185" s="3"/>
      <c r="S185" s="3"/>
      <c r="T185" s="3"/>
      <c r="U185" s="3"/>
      <c r="V185" s="3"/>
      <c r="W185" s="3"/>
      <c r="X185" s="3"/>
      <c r="Y185" s="3"/>
      <c r="Z185" s="3"/>
      <c r="AA185" s="3"/>
      <c r="AB185" s="3"/>
      <c r="AC185" s="3"/>
      <c r="AD185" s="3"/>
      <c r="AE185" s="3"/>
      <c r="AF185" s="3"/>
    </row>
    <row r="186" ht="15.75" customHeight="1">
      <c r="A186" s="46"/>
      <c r="B186" s="47"/>
      <c r="C186" s="47"/>
      <c r="D186" s="1"/>
      <c r="E186" s="1"/>
      <c r="F186" s="1"/>
      <c r="G186" s="1"/>
      <c r="H186" s="1"/>
      <c r="I186" s="1"/>
      <c r="J186" s="1"/>
      <c r="K186" s="1"/>
      <c r="L186" s="1"/>
      <c r="M186" s="1"/>
      <c r="N186" s="1"/>
      <c r="O186" s="3"/>
      <c r="P186" s="3"/>
      <c r="Q186" s="3"/>
      <c r="R186" s="3"/>
      <c r="S186" s="3"/>
      <c r="T186" s="3"/>
      <c r="U186" s="3"/>
      <c r="V186" s="3"/>
      <c r="W186" s="3"/>
      <c r="X186" s="3"/>
      <c r="Y186" s="3"/>
      <c r="Z186" s="3"/>
      <c r="AA186" s="3"/>
      <c r="AB186" s="3"/>
      <c r="AC186" s="3"/>
      <c r="AD186" s="3"/>
      <c r="AE186" s="3"/>
      <c r="AF186" s="3"/>
    </row>
    <row r="187" ht="15.75" customHeight="1">
      <c r="A187" s="46"/>
      <c r="B187" s="47"/>
      <c r="C187" s="47"/>
      <c r="D187" s="1"/>
      <c r="E187" s="1"/>
      <c r="F187" s="1"/>
      <c r="G187" s="1"/>
      <c r="H187" s="1"/>
      <c r="I187" s="1"/>
      <c r="J187" s="1"/>
      <c r="K187" s="1"/>
      <c r="L187" s="1"/>
      <c r="M187" s="1"/>
      <c r="N187" s="1"/>
      <c r="O187" s="3"/>
      <c r="P187" s="3"/>
      <c r="Q187" s="3"/>
      <c r="R187" s="3"/>
      <c r="S187" s="3"/>
      <c r="T187" s="3"/>
      <c r="U187" s="3"/>
      <c r="V187" s="3"/>
      <c r="W187" s="3"/>
      <c r="X187" s="3"/>
      <c r="Y187" s="3"/>
      <c r="Z187" s="3"/>
      <c r="AA187" s="3"/>
      <c r="AB187" s="3"/>
      <c r="AC187" s="3"/>
      <c r="AD187" s="3"/>
      <c r="AE187" s="3"/>
      <c r="AF187" s="3"/>
    </row>
    <row r="188" ht="15.75" customHeight="1">
      <c r="A188" s="46"/>
      <c r="B188" s="47"/>
      <c r="C188" s="47"/>
      <c r="D188" s="1"/>
      <c r="E188" s="1"/>
      <c r="F188" s="1"/>
      <c r="G188" s="1"/>
      <c r="H188" s="1"/>
      <c r="I188" s="1"/>
      <c r="J188" s="1"/>
      <c r="K188" s="1"/>
      <c r="L188" s="1"/>
      <c r="M188" s="1"/>
      <c r="N188" s="1"/>
      <c r="O188" s="3"/>
      <c r="P188" s="3"/>
      <c r="Q188" s="3"/>
      <c r="R188" s="3"/>
      <c r="S188" s="3"/>
      <c r="T188" s="3"/>
      <c r="U188" s="3"/>
      <c r="V188" s="3"/>
      <c r="W188" s="3"/>
      <c r="X188" s="3"/>
      <c r="Y188" s="3"/>
      <c r="Z188" s="3"/>
      <c r="AA188" s="3"/>
      <c r="AB188" s="3"/>
      <c r="AC188" s="3"/>
      <c r="AD188" s="3"/>
      <c r="AE188" s="3"/>
      <c r="AF188" s="3"/>
    </row>
    <row r="189" ht="15.75" customHeight="1">
      <c r="A189" s="46"/>
      <c r="B189" s="47"/>
      <c r="C189" s="47"/>
      <c r="D189" s="1"/>
      <c r="E189" s="1"/>
      <c r="F189" s="1"/>
      <c r="G189" s="1"/>
      <c r="H189" s="1"/>
      <c r="I189" s="1"/>
      <c r="J189" s="1"/>
      <c r="K189" s="1"/>
      <c r="L189" s="1"/>
      <c r="M189" s="1"/>
      <c r="N189" s="1"/>
      <c r="O189" s="3"/>
      <c r="P189" s="3"/>
      <c r="Q189" s="3"/>
      <c r="R189" s="3"/>
      <c r="S189" s="3"/>
      <c r="T189" s="3"/>
      <c r="U189" s="3"/>
      <c r="V189" s="3"/>
      <c r="W189" s="3"/>
      <c r="X189" s="3"/>
      <c r="Y189" s="3"/>
      <c r="Z189" s="3"/>
      <c r="AA189" s="3"/>
      <c r="AB189" s="3"/>
      <c r="AC189" s="3"/>
      <c r="AD189" s="3"/>
      <c r="AE189" s="3"/>
      <c r="AF189" s="3"/>
    </row>
    <row r="190" ht="15.75" customHeight="1">
      <c r="A190" s="46"/>
      <c r="B190" s="47"/>
      <c r="C190" s="47"/>
      <c r="D190" s="1"/>
      <c r="E190" s="1"/>
      <c r="F190" s="1"/>
      <c r="G190" s="1"/>
      <c r="H190" s="1"/>
      <c r="I190" s="1"/>
      <c r="J190" s="1"/>
      <c r="K190" s="1"/>
      <c r="L190" s="1"/>
      <c r="M190" s="1"/>
      <c r="N190" s="1"/>
      <c r="O190" s="3"/>
      <c r="P190" s="3"/>
      <c r="Q190" s="3"/>
      <c r="R190" s="3"/>
      <c r="S190" s="3"/>
      <c r="T190" s="3"/>
      <c r="U190" s="3"/>
      <c r="V190" s="3"/>
      <c r="W190" s="3"/>
      <c r="X190" s="3"/>
      <c r="Y190" s="3"/>
      <c r="Z190" s="3"/>
      <c r="AA190" s="3"/>
      <c r="AB190" s="3"/>
      <c r="AC190" s="3"/>
      <c r="AD190" s="3"/>
      <c r="AE190" s="3"/>
      <c r="AF190" s="3"/>
    </row>
    <row r="191" ht="15.75" customHeight="1">
      <c r="A191" s="46"/>
      <c r="B191" s="47"/>
      <c r="C191" s="47"/>
      <c r="D191" s="1"/>
      <c r="E191" s="1"/>
      <c r="F191" s="1"/>
      <c r="G191" s="1"/>
      <c r="H191" s="1"/>
      <c r="I191" s="1"/>
      <c r="J191" s="1"/>
      <c r="K191" s="1"/>
      <c r="L191" s="1"/>
      <c r="M191" s="1"/>
      <c r="N191" s="1"/>
      <c r="O191" s="3"/>
      <c r="P191" s="3"/>
      <c r="Q191" s="3"/>
      <c r="R191" s="3"/>
      <c r="S191" s="3"/>
      <c r="T191" s="3"/>
      <c r="U191" s="3"/>
      <c r="V191" s="3"/>
      <c r="W191" s="3"/>
      <c r="X191" s="3"/>
      <c r="Y191" s="3"/>
      <c r="Z191" s="3"/>
      <c r="AA191" s="3"/>
      <c r="AB191" s="3"/>
      <c r="AC191" s="3"/>
      <c r="AD191" s="3"/>
      <c r="AE191" s="3"/>
      <c r="AF191" s="3"/>
    </row>
    <row r="192" ht="15.75" customHeight="1">
      <c r="A192" s="46"/>
      <c r="B192" s="47"/>
      <c r="C192" s="47"/>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ht="15.75" customHeight="1">
      <c r="A193" s="46"/>
      <c r="B193" s="47"/>
      <c r="C193" s="47"/>
      <c r="D193" s="1"/>
      <c r="E193" s="1"/>
      <c r="F193" s="1"/>
      <c r="G193" s="1"/>
      <c r="H193" s="1"/>
      <c r="I193" s="1"/>
      <c r="J193" s="1"/>
      <c r="K193" s="1"/>
      <c r="L193" s="1"/>
      <c r="M193" s="1"/>
      <c r="N193" s="1"/>
      <c r="O193" s="3"/>
      <c r="P193" s="3"/>
      <c r="Q193" s="3"/>
      <c r="R193" s="3"/>
      <c r="S193" s="3"/>
      <c r="T193" s="3"/>
      <c r="U193" s="3"/>
      <c r="V193" s="3"/>
      <c r="W193" s="3"/>
      <c r="X193" s="3"/>
      <c r="Y193" s="3"/>
      <c r="Z193" s="3"/>
      <c r="AA193" s="3"/>
      <c r="AB193" s="3"/>
      <c r="AC193" s="3"/>
      <c r="AD193" s="3"/>
      <c r="AE193" s="3"/>
      <c r="AF193" s="3"/>
    </row>
    <row r="194" ht="15.75" customHeight="1">
      <c r="A194" s="46"/>
      <c r="B194" s="47"/>
      <c r="C194" s="47"/>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ht="15.75" customHeight="1">
      <c r="A195" s="46"/>
      <c r="B195" s="47"/>
      <c r="C195" s="47"/>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ht="15.75" customHeight="1">
      <c r="A196" s="46"/>
      <c r="B196" s="47"/>
      <c r="C196" s="47"/>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ht="15.75" customHeight="1">
      <c r="A197" s="46"/>
      <c r="B197" s="47"/>
      <c r="C197" s="47"/>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ht="15.75" customHeight="1">
      <c r="A198" s="46"/>
      <c r="B198" s="47"/>
      <c r="C198" s="47"/>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ht="15.75" customHeight="1">
      <c r="A199" s="46"/>
      <c r="B199" s="47"/>
      <c r="C199" s="47"/>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ht="15.75" customHeight="1">
      <c r="A200" s="46"/>
      <c r="B200" s="47"/>
      <c r="C200" s="47"/>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ht="15.75" customHeight="1">
      <c r="A201" s="46"/>
      <c r="B201" s="47"/>
      <c r="C201" s="47"/>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ht="15.75" customHeight="1">
      <c r="A202" s="46"/>
      <c r="B202" s="47"/>
      <c r="C202" s="47"/>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ht="15.75" customHeight="1">
      <c r="A203" s="46"/>
      <c r="B203" s="47"/>
      <c r="C203" s="47"/>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ht="15.75" customHeight="1">
      <c r="A204" s="46"/>
      <c r="B204" s="47"/>
      <c r="C204" s="47"/>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ht="15.75" customHeight="1">
      <c r="A205" s="46"/>
      <c r="B205" s="47"/>
      <c r="C205" s="47"/>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ht="15.75" customHeight="1">
      <c r="A206" s="46"/>
      <c r="B206" s="47"/>
      <c r="C206" s="47"/>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ht="15.75" customHeight="1">
      <c r="A207" s="46"/>
      <c r="B207" s="47"/>
      <c r="C207" s="47"/>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ht="15.75" customHeight="1">
      <c r="A208" s="46"/>
      <c r="B208" s="47"/>
      <c r="C208" s="47"/>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ht="15.75" customHeight="1">
      <c r="A209" s="46"/>
      <c r="B209" s="47"/>
      <c r="C209" s="47"/>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ht="15.75" customHeight="1">
      <c r="A210" s="46"/>
      <c r="B210" s="47"/>
      <c r="C210" s="47"/>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ht="15.75" customHeight="1">
      <c r="A211" s="46"/>
      <c r="B211" s="47"/>
      <c r="C211" s="47"/>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ht="15.75" customHeight="1">
      <c r="A212" s="46"/>
      <c r="B212" s="47"/>
      <c r="C212" s="47"/>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ht="15.75" customHeight="1">
      <c r="A213" s="46"/>
      <c r="B213" s="47"/>
      <c r="C213" s="47"/>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ht="15.75" customHeight="1">
      <c r="A214" s="46"/>
      <c r="B214" s="47"/>
      <c r="C214" s="47"/>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ht="15.75" customHeight="1">
      <c r="A215" s="46"/>
      <c r="B215" s="47"/>
      <c r="C215" s="47"/>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ht="15.75" customHeight="1">
      <c r="A216" s="46"/>
      <c r="B216" s="47"/>
      <c r="C216" s="47"/>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ht="15.75" customHeight="1">
      <c r="A217" s="46"/>
      <c r="B217" s="47"/>
      <c r="C217" s="47"/>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ht="15.75" customHeight="1">
      <c r="A218" s="46"/>
      <c r="B218" s="47"/>
      <c r="C218" s="47"/>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ht="15.75" customHeight="1">
      <c r="A219" s="46"/>
      <c r="B219" s="47"/>
      <c r="C219" s="47"/>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ht="15.75" customHeight="1">
      <c r="A220" s="46"/>
      <c r="B220" s="47"/>
      <c r="C220" s="47"/>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ht="15.75" customHeight="1">
      <c r="A221" s="46"/>
      <c r="B221" s="47"/>
      <c r="C221" s="47"/>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ht="15.75" customHeight="1">
      <c r="A222" s="46"/>
      <c r="B222" s="47"/>
      <c r="C222" s="47"/>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ht="15.75" customHeight="1">
      <c r="A223" s="46"/>
      <c r="B223" s="47"/>
      <c r="C223" s="47"/>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ht="15.75" customHeight="1">
      <c r="A224" s="46"/>
      <c r="B224" s="47"/>
      <c r="C224" s="47"/>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ht="15.75" customHeight="1">
      <c r="A225" s="46"/>
      <c r="B225" s="47"/>
      <c r="C225" s="47"/>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ht="15.75" customHeight="1">
      <c r="A226" s="46"/>
      <c r="B226" s="47"/>
      <c r="C226" s="47"/>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ht="15.75" customHeight="1">
      <c r="A227" s="46"/>
      <c r="B227" s="47"/>
      <c r="C227" s="47"/>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ht="15.75" customHeight="1">
      <c r="A228" s="46"/>
      <c r="B228" s="47"/>
      <c r="C228" s="47"/>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ht="15.75" customHeight="1">
      <c r="A229" s="46"/>
      <c r="B229" s="47"/>
      <c r="C229" s="47"/>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ht="15.75" customHeight="1">
      <c r="A230" s="46"/>
      <c r="B230" s="47"/>
      <c r="C230" s="47"/>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ht="15.75" customHeight="1">
      <c r="A231" s="46"/>
      <c r="B231" s="47"/>
      <c r="C231" s="47"/>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ht="15.75" customHeight="1">
      <c r="A232" s="46"/>
      <c r="B232" s="47"/>
      <c r="C232" s="47"/>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ht="15.75" customHeight="1">
      <c r="A233" s="46"/>
      <c r="B233" s="47"/>
      <c r="C233" s="47"/>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ht="15.75" customHeight="1">
      <c r="A234" s="46"/>
      <c r="B234" s="47"/>
      <c r="C234" s="47"/>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ht="15.75" customHeight="1">
      <c r="A235" s="46"/>
      <c r="B235" s="47"/>
      <c r="C235" s="47"/>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ht="15.75" customHeight="1">
      <c r="A236" s="46"/>
      <c r="B236" s="47"/>
      <c r="C236" s="47"/>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ht="15.75" customHeight="1">
      <c r="A237" s="46"/>
      <c r="B237" s="47"/>
      <c r="C237" s="47"/>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ht="15.75" customHeight="1">
      <c r="A238" s="46"/>
      <c r="B238" s="47"/>
      <c r="C238" s="47"/>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ht="15.75" customHeight="1">
      <c r="A239" s="46"/>
      <c r="B239" s="47"/>
      <c r="C239" s="47"/>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ht="15.75" customHeight="1">
      <c r="A240" s="46"/>
      <c r="B240" s="47"/>
      <c r="C240" s="47"/>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ht="15.75" customHeight="1">
      <c r="A241" s="46"/>
      <c r="B241" s="47"/>
      <c r="C241" s="47"/>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ht="15.75" customHeight="1">
      <c r="A242" s="46"/>
      <c r="B242" s="47"/>
      <c r="C242" s="47"/>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ht="15.75" customHeight="1">
      <c r="A243" s="46"/>
      <c r="B243" s="47"/>
      <c r="C243" s="47"/>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ht="15.75" customHeight="1">
      <c r="A244" s="46"/>
      <c r="B244" s="47"/>
      <c r="C244" s="47"/>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ht="15.75" customHeight="1">
      <c r="A245" s="46"/>
      <c r="B245" s="47"/>
      <c r="C245" s="47"/>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ht="15.75" customHeight="1">
      <c r="A246" s="46"/>
      <c r="B246" s="47"/>
      <c r="C246" s="47"/>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ht="15.75" customHeight="1">
      <c r="A247" s="46"/>
      <c r="B247" s="47"/>
      <c r="C247" s="47"/>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ht="15.75" customHeight="1">
      <c r="A248" s="46"/>
      <c r="B248" s="47"/>
      <c r="C248" s="47"/>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ht="15.75" customHeight="1">
      <c r="A249" s="46"/>
      <c r="B249" s="47"/>
      <c r="C249" s="47"/>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ht="15.75" customHeight="1">
      <c r="A250" s="46"/>
      <c r="B250" s="47"/>
      <c r="C250" s="47"/>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ht="15.75" customHeight="1">
      <c r="A251" s="46"/>
      <c r="B251" s="47"/>
      <c r="C251" s="47"/>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ht="15.75" customHeight="1">
      <c r="A252" s="46"/>
      <c r="B252" s="47"/>
      <c r="C252" s="47"/>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ht="15.75" customHeight="1">
      <c r="A253" s="46"/>
      <c r="B253" s="47"/>
      <c r="C253" s="47"/>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ht="15.75" customHeight="1">
      <c r="A254" s="46"/>
      <c r="B254" s="47"/>
      <c r="C254" s="47"/>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7">
    <mergeCell ref="A2:N2"/>
    <mergeCell ref="A4:N4"/>
    <mergeCell ref="A5:N5"/>
    <mergeCell ref="A6:N6"/>
    <mergeCell ref="A7:N7"/>
    <mergeCell ref="A8:N8"/>
    <mergeCell ref="A54:N54"/>
  </mergeCells>
  <hyperlinks>
    <hyperlink r:id="rId1" ref="H16"/>
    <hyperlink r:id="rId2" ref="H22"/>
    <hyperlink r:id="rId3" ref="H23"/>
    <hyperlink r:id="rId4" ref="H25"/>
    <hyperlink r:id="rId5" ref="H26"/>
    <hyperlink r:id="rId6" ref="H27"/>
    <hyperlink r:id="rId7" ref="H34"/>
    <hyperlink r:id="rId8" ref="H44"/>
    <hyperlink r:id="rId9" ref="H48"/>
    <hyperlink r:id="rId10" ref="H49"/>
    <hyperlink r:id="rId11" ref="H50"/>
    <hyperlink r:id="rId12" ref="H51"/>
  </hyperlinks>
  <printOptions/>
  <pageMargins bottom="0.75" footer="0.0" header="0.0" left="0.7" right="0.7" top="0.75"/>
  <pageSetup orientation="landscape"/>
  <drawing r:id="rId1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31.29"/>
    <col customWidth="1" min="2" max="2" width="20.86"/>
    <col customWidth="1" min="3" max="3" width="12.0"/>
    <col customWidth="1" min="4" max="4" width="16.43"/>
    <col customWidth="1" min="5" max="5" width="13.14"/>
    <col customWidth="1" min="6" max="6" width="10.57"/>
    <col customWidth="1" min="7" max="7" width="10.43"/>
    <col customWidth="1" min="8" max="8" width="11.29"/>
    <col customWidth="1" min="10" max="10" width="6.29"/>
    <col customWidth="1" min="11" max="11" width="8.14"/>
    <col customWidth="1" min="12" max="12" width="8.86"/>
    <col customWidth="1" min="13" max="13" width="11.0"/>
    <col customWidth="1" min="14" max="14" width="12.0"/>
    <col customWidth="1" min="15" max="31" width="8.0"/>
  </cols>
  <sheetData>
    <row r="1" ht="9.0" customHeight="1">
      <c r="A1" s="46"/>
      <c r="B1" s="47"/>
      <c r="C1" s="47"/>
      <c r="D1" s="1"/>
      <c r="E1" s="1"/>
      <c r="F1" s="1"/>
      <c r="G1" s="1"/>
      <c r="H1" s="1"/>
      <c r="I1" s="1"/>
      <c r="J1" s="1"/>
      <c r="K1" s="1"/>
      <c r="L1" s="3"/>
      <c r="M1" s="3"/>
      <c r="N1" s="3"/>
      <c r="O1" s="3"/>
      <c r="P1" s="3"/>
      <c r="Q1" s="3"/>
      <c r="R1" s="3"/>
      <c r="S1" s="3"/>
      <c r="T1" s="3"/>
      <c r="U1" s="3"/>
      <c r="V1" s="3"/>
      <c r="W1" s="3"/>
      <c r="X1" s="3"/>
      <c r="Y1" s="3"/>
      <c r="Z1" s="3"/>
      <c r="AA1" s="3"/>
      <c r="AB1" s="3"/>
      <c r="AC1" s="3"/>
      <c r="AD1" s="3"/>
      <c r="AE1" s="3"/>
    </row>
    <row r="2" ht="29.25" customHeight="1">
      <c r="A2" s="356" t="s">
        <v>3442</v>
      </c>
      <c r="B2" s="147"/>
      <c r="C2" s="147"/>
      <c r="D2" s="147"/>
      <c r="E2" s="147"/>
      <c r="F2" s="147"/>
      <c r="G2" s="147"/>
      <c r="H2" s="147"/>
      <c r="I2" s="147"/>
      <c r="J2" s="147"/>
      <c r="K2" s="147"/>
      <c r="L2" s="147"/>
      <c r="M2" s="147"/>
      <c r="N2" s="53"/>
      <c r="O2" s="53"/>
      <c r="P2" s="53"/>
      <c r="Q2" s="53"/>
      <c r="R2" s="53"/>
      <c r="S2" s="53"/>
      <c r="T2" s="53"/>
      <c r="U2" s="53"/>
      <c r="V2" s="53"/>
      <c r="W2" s="53"/>
      <c r="X2" s="53"/>
      <c r="Y2" s="53"/>
      <c r="Z2" s="53"/>
      <c r="AA2" s="53"/>
      <c r="AB2" s="53"/>
      <c r="AC2" s="53"/>
      <c r="AD2" s="53"/>
      <c r="AE2" s="53"/>
    </row>
    <row r="3">
      <c r="A3" s="197"/>
      <c r="B3" s="197"/>
      <c r="C3" s="197"/>
      <c r="D3" s="197"/>
      <c r="E3" s="197"/>
      <c r="F3" s="197"/>
      <c r="G3" s="197"/>
      <c r="H3" s="197"/>
      <c r="I3" s="197"/>
      <c r="J3" s="197"/>
      <c r="K3" s="197"/>
      <c r="L3" s="52"/>
      <c r="M3" s="52"/>
      <c r="N3" s="53"/>
      <c r="O3" s="53"/>
      <c r="P3" s="53"/>
      <c r="Q3" s="53"/>
      <c r="R3" s="53"/>
      <c r="S3" s="53"/>
      <c r="T3" s="53"/>
      <c r="U3" s="53"/>
      <c r="V3" s="53"/>
      <c r="W3" s="53"/>
      <c r="X3" s="53"/>
      <c r="Y3" s="53"/>
      <c r="Z3" s="53"/>
      <c r="AA3" s="53"/>
      <c r="AB3" s="53"/>
      <c r="AC3" s="53"/>
      <c r="AD3" s="53"/>
      <c r="AE3" s="53"/>
    </row>
    <row r="4" ht="25.5" customHeight="1">
      <c r="A4" s="54" t="s">
        <v>3443</v>
      </c>
      <c r="B4" s="49"/>
      <c r="C4" s="49"/>
      <c r="D4" s="49"/>
      <c r="E4" s="49"/>
      <c r="F4" s="49"/>
      <c r="G4" s="49"/>
      <c r="H4" s="49"/>
      <c r="I4" s="49"/>
      <c r="J4" s="49"/>
      <c r="K4" s="49"/>
      <c r="L4" s="49"/>
      <c r="M4" s="50"/>
      <c r="N4" s="357"/>
      <c r="O4" s="357"/>
      <c r="P4" s="357"/>
      <c r="Q4" s="357"/>
      <c r="R4" s="357"/>
      <c r="S4" s="357"/>
      <c r="T4" s="357"/>
      <c r="U4" s="357"/>
      <c r="V4" s="357"/>
      <c r="W4" s="357"/>
      <c r="X4" s="357"/>
      <c r="Y4" s="357"/>
      <c r="Z4" s="357"/>
      <c r="AA4" s="357"/>
      <c r="AB4" s="357"/>
      <c r="AC4" s="357"/>
      <c r="AD4" s="357"/>
      <c r="AE4" s="357"/>
    </row>
    <row r="5" ht="29.25" customHeight="1">
      <c r="A5" s="54" t="s">
        <v>3444</v>
      </c>
      <c r="B5" s="49"/>
      <c r="C5" s="49"/>
      <c r="D5" s="49"/>
      <c r="E5" s="49"/>
      <c r="F5" s="49"/>
      <c r="G5" s="49"/>
      <c r="H5" s="49"/>
      <c r="I5" s="49"/>
      <c r="J5" s="49"/>
      <c r="K5" s="49"/>
      <c r="L5" s="49"/>
      <c r="M5" s="50"/>
      <c r="N5" s="357"/>
      <c r="O5" s="357"/>
      <c r="P5" s="357"/>
      <c r="Q5" s="357"/>
      <c r="R5" s="357"/>
      <c r="S5" s="357"/>
      <c r="T5" s="357"/>
      <c r="U5" s="357"/>
      <c r="V5" s="357"/>
      <c r="W5" s="357"/>
      <c r="X5" s="357"/>
      <c r="Y5" s="357"/>
      <c r="Z5" s="357"/>
      <c r="AA5" s="357"/>
      <c r="AB5" s="357"/>
      <c r="AC5" s="357"/>
      <c r="AD5" s="357"/>
      <c r="AE5" s="357"/>
    </row>
    <row r="6" ht="18.75" customHeight="1">
      <c r="A6" s="54" t="s">
        <v>3445</v>
      </c>
      <c r="B6" s="49"/>
      <c r="C6" s="49"/>
      <c r="D6" s="49"/>
      <c r="E6" s="49"/>
      <c r="F6" s="49"/>
      <c r="G6" s="49"/>
      <c r="H6" s="49"/>
      <c r="I6" s="49"/>
      <c r="J6" s="49"/>
      <c r="K6" s="49"/>
      <c r="L6" s="49"/>
      <c r="M6" s="50"/>
      <c r="N6" s="357"/>
      <c r="O6" s="357"/>
      <c r="P6" s="357"/>
      <c r="Q6" s="357"/>
      <c r="R6" s="357"/>
      <c r="S6" s="357"/>
      <c r="T6" s="357"/>
      <c r="U6" s="357"/>
      <c r="V6" s="357"/>
      <c r="W6" s="357"/>
      <c r="X6" s="357"/>
      <c r="Y6" s="357"/>
      <c r="Z6" s="357"/>
      <c r="AA6" s="357"/>
      <c r="AB6" s="357"/>
      <c r="AC6" s="357"/>
      <c r="AD6" s="357"/>
      <c r="AE6" s="357"/>
    </row>
    <row r="7" ht="16.5" customHeight="1">
      <c r="A7" s="54" t="s">
        <v>3446</v>
      </c>
      <c r="B7" s="49"/>
      <c r="C7" s="49"/>
      <c r="D7" s="49"/>
      <c r="E7" s="49"/>
      <c r="F7" s="49"/>
      <c r="G7" s="49"/>
      <c r="H7" s="49"/>
      <c r="I7" s="49"/>
      <c r="J7" s="49"/>
      <c r="K7" s="49"/>
      <c r="L7" s="49"/>
      <c r="M7" s="50"/>
      <c r="N7" s="357"/>
      <c r="O7" s="357"/>
      <c r="P7" s="357"/>
      <c r="Q7" s="357"/>
      <c r="R7" s="357"/>
      <c r="S7" s="357"/>
      <c r="T7" s="357"/>
      <c r="U7" s="357"/>
      <c r="V7" s="357"/>
      <c r="W7" s="357"/>
      <c r="X7" s="357"/>
      <c r="Y7" s="357"/>
      <c r="Z7" s="357"/>
      <c r="AA7" s="357"/>
      <c r="AB7" s="357"/>
      <c r="AC7" s="357"/>
      <c r="AD7" s="357"/>
      <c r="AE7" s="357"/>
    </row>
    <row r="8" ht="14.25" customHeight="1">
      <c r="A8" s="54" t="s">
        <v>3447</v>
      </c>
      <c r="B8" s="49"/>
      <c r="C8" s="49"/>
      <c r="D8" s="49"/>
      <c r="E8" s="49"/>
      <c r="F8" s="49"/>
      <c r="G8" s="49"/>
      <c r="H8" s="49"/>
      <c r="I8" s="49"/>
      <c r="J8" s="49"/>
      <c r="K8" s="49"/>
      <c r="L8" s="49"/>
      <c r="M8" s="50"/>
      <c r="N8" s="357"/>
      <c r="O8" s="357"/>
      <c r="P8" s="357"/>
      <c r="Q8" s="357"/>
      <c r="R8" s="357"/>
      <c r="S8" s="357"/>
      <c r="T8" s="357"/>
      <c r="U8" s="357"/>
      <c r="V8" s="357"/>
      <c r="W8" s="357"/>
      <c r="X8" s="357"/>
      <c r="Y8" s="357"/>
      <c r="Z8" s="357"/>
      <c r="AA8" s="357"/>
      <c r="AB8" s="357"/>
      <c r="AC8" s="357"/>
      <c r="AD8" s="357"/>
      <c r="AE8" s="357"/>
    </row>
    <row r="9" ht="15.75" customHeight="1">
      <c r="A9" s="54" t="s">
        <v>3448</v>
      </c>
      <c r="B9" s="49"/>
      <c r="C9" s="49"/>
      <c r="D9" s="49"/>
      <c r="E9" s="49"/>
      <c r="F9" s="49"/>
      <c r="G9" s="49"/>
      <c r="H9" s="49"/>
      <c r="I9" s="49"/>
      <c r="J9" s="49"/>
      <c r="K9" s="49"/>
      <c r="L9" s="49"/>
      <c r="M9" s="50"/>
      <c r="N9" s="357"/>
      <c r="O9" s="357"/>
      <c r="P9" s="357"/>
      <c r="Q9" s="357"/>
      <c r="R9" s="357"/>
      <c r="S9" s="357"/>
      <c r="T9" s="357"/>
      <c r="U9" s="357"/>
      <c r="V9" s="357"/>
      <c r="W9" s="357"/>
      <c r="X9" s="357"/>
      <c r="Y9" s="357"/>
      <c r="Z9" s="357"/>
      <c r="AA9" s="357"/>
      <c r="AB9" s="357"/>
      <c r="AC9" s="357"/>
      <c r="AD9" s="357"/>
      <c r="AE9" s="357"/>
    </row>
    <row r="10" ht="26.25" customHeight="1">
      <c r="A10" s="54" t="s">
        <v>3449</v>
      </c>
      <c r="B10" s="49"/>
      <c r="C10" s="49"/>
      <c r="D10" s="49"/>
      <c r="E10" s="49"/>
      <c r="F10" s="49"/>
      <c r="G10" s="49"/>
      <c r="H10" s="49"/>
      <c r="I10" s="49"/>
      <c r="J10" s="49"/>
      <c r="K10" s="49"/>
      <c r="L10" s="49"/>
      <c r="M10" s="50"/>
      <c r="N10" s="357"/>
      <c r="O10" s="357"/>
      <c r="P10" s="357"/>
      <c r="Q10" s="357"/>
      <c r="R10" s="357"/>
      <c r="S10" s="357"/>
      <c r="T10" s="357"/>
      <c r="U10" s="357"/>
      <c r="V10" s="357"/>
      <c r="W10" s="357"/>
      <c r="X10" s="357"/>
      <c r="Y10" s="357"/>
      <c r="Z10" s="357"/>
      <c r="AA10" s="357"/>
      <c r="AB10" s="357"/>
      <c r="AC10" s="357"/>
      <c r="AD10" s="357"/>
      <c r="AE10" s="357"/>
    </row>
    <row r="11" ht="79.5" customHeight="1">
      <c r="A11" s="58" t="s">
        <v>3450</v>
      </c>
      <c r="B11" s="49"/>
      <c r="C11" s="49"/>
      <c r="D11" s="49"/>
      <c r="E11" s="49"/>
      <c r="F11" s="49"/>
      <c r="G11" s="49"/>
      <c r="H11" s="49"/>
      <c r="I11" s="49"/>
      <c r="J11" s="49"/>
      <c r="K11" s="49"/>
      <c r="L11" s="49"/>
      <c r="M11" s="50"/>
      <c r="N11" s="53"/>
      <c r="O11" s="53"/>
      <c r="P11" s="53"/>
      <c r="Q11" s="53"/>
      <c r="R11" s="53"/>
      <c r="S11" s="53"/>
      <c r="T11" s="53"/>
      <c r="U11" s="53"/>
      <c r="V11" s="53"/>
      <c r="W11" s="53"/>
      <c r="X11" s="53"/>
      <c r="Y11" s="53"/>
      <c r="Z11" s="53"/>
      <c r="AA11" s="53"/>
      <c r="AB11" s="53"/>
      <c r="AC11" s="53"/>
      <c r="AD11" s="53"/>
      <c r="AE11" s="53"/>
    </row>
    <row r="12">
      <c r="A12" s="59"/>
      <c r="B12" s="60"/>
      <c r="C12" s="60"/>
      <c r="D12" s="59"/>
      <c r="E12" s="59"/>
      <c r="F12" s="59"/>
      <c r="G12" s="59"/>
      <c r="H12" s="59"/>
      <c r="I12" s="59"/>
      <c r="J12" s="59"/>
      <c r="K12" s="59"/>
      <c r="L12" s="1"/>
      <c r="M12" s="1"/>
      <c r="N12" s="3"/>
      <c r="O12" s="3"/>
      <c r="P12" s="3"/>
      <c r="Q12" s="3"/>
      <c r="R12" s="3"/>
      <c r="S12" s="3"/>
      <c r="T12" s="3"/>
      <c r="U12" s="3"/>
      <c r="V12" s="3"/>
      <c r="W12" s="3"/>
      <c r="X12" s="3"/>
      <c r="Y12" s="3"/>
      <c r="Z12" s="3"/>
      <c r="AA12" s="3"/>
      <c r="AB12" s="3"/>
      <c r="AC12" s="3"/>
      <c r="AD12" s="3"/>
      <c r="AE12" s="3"/>
    </row>
    <row r="13">
      <c r="A13" s="46"/>
      <c r="B13" s="47"/>
      <c r="C13" s="47"/>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ht="51.75" customHeight="1">
      <c r="A14" s="176" t="s">
        <v>635</v>
      </c>
      <c r="B14" s="330" t="s">
        <v>3451</v>
      </c>
      <c r="C14" s="63" t="s">
        <v>7</v>
      </c>
      <c r="D14" s="358" t="s">
        <v>3452</v>
      </c>
      <c r="E14" s="330" t="s">
        <v>3453</v>
      </c>
      <c r="F14" s="330" t="s">
        <v>139</v>
      </c>
      <c r="G14" s="330" t="s">
        <v>3454</v>
      </c>
      <c r="H14" s="330" t="s">
        <v>3455</v>
      </c>
      <c r="I14" s="62" t="s">
        <v>141</v>
      </c>
      <c r="J14" s="62" t="s">
        <v>142</v>
      </c>
      <c r="K14" s="62" t="s">
        <v>143</v>
      </c>
      <c r="L14" s="176" t="s">
        <v>144</v>
      </c>
      <c r="M14" s="359" t="s">
        <v>148</v>
      </c>
      <c r="N14" s="360" t="s">
        <v>149</v>
      </c>
      <c r="O14" s="3"/>
      <c r="P14" s="3"/>
      <c r="Q14" s="3"/>
      <c r="R14" s="3"/>
      <c r="S14" s="3"/>
      <c r="T14" s="3"/>
      <c r="U14" s="3"/>
      <c r="V14" s="3"/>
      <c r="W14" s="3"/>
      <c r="X14" s="3"/>
      <c r="Y14" s="3"/>
      <c r="Z14" s="3"/>
      <c r="AA14" s="3"/>
      <c r="AB14" s="3"/>
      <c r="AC14" s="3"/>
      <c r="AD14" s="3"/>
      <c r="AE14" s="3"/>
    </row>
    <row r="15" ht="15.0" customHeight="1">
      <c r="A15" s="85" t="s">
        <v>3456</v>
      </c>
      <c r="B15" s="85" t="s">
        <v>462</v>
      </c>
      <c r="C15" s="85" t="s">
        <v>51</v>
      </c>
      <c r="D15" s="285" t="s">
        <v>3457</v>
      </c>
      <c r="E15" s="361" t="s">
        <v>3458</v>
      </c>
      <c r="F15" s="348">
        <v>2023.0</v>
      </c>
      <c r="G15" s="348" t="s">
        <v>3459</v>
      </c>
      <c r="H15" s="362" t="s">
        <v>3460</v>
      </c>
      <c r="I15" s="88">
        <v>16.0</v>
      </c>
      <c r="J15" s="88">
        <v>3.0</v>
      </c>
      <c r="K15" s="88">
        <v>18.0</v>
      </c>
      <c r="L15" s="98">
        <v>2.0</v>
      </c>
      <c r="M15" s="278">
        <v>46.0</v>
      </c>
      <c r="N15" s="206" t="s">
        <v>462</v>
      </c>
      <c r="O15" s="249"/>
      <c r="P15" s="322"/>
      <c r="Q15" s="322"/>
      <c r="R15" s="322"/>
      <c r="S15" s="322"/>
      <c r="T15" s="322"/>
      <c r="U15" s="322"/>
      <c r="V15" s="322"/>
      <c r="W15" s="322"/>
      <c r="X15" s="322"/>
      <c r="Y15" s="322"/>
      <c r="Z15" s="322"/>
      <c r="AA15" s="322"/>
      <c r="AB15" s="322"/>
      <c r="AC15" s="322"/>
      <c r="AD15" s="322"/>
      <c r="AE15" s="322"/>
    </row>
    <row r="16" ht="15.0" customHeight="1">
      <c r="A16" s="85" t="s">
        <v>3461</v>
      </c>
      <c r="B16" s="85" t="s">
        <v>88</v>
      </c>
      <c r="C16" s="85" t="s">
        <v>86</v>
      </c>
      <c r="D16" s="285" t="s">
        <v>3462</v>
      </c>
      <c r="E16" s="361" t="s">
        <v>3458</v>
      </c>
      <c r="F16" s="348">
        <v>2023.0</v>
      </c>
      <c r="G16" s="348"/>
      <c r="H16" s="362">
        <v>41.0</v>
      </c>
      <c r="I16" s="88">
        <v>1.0</v>
      </c>
      <c r="J16" s="88">
        <v>1.0</v>
      </c>
      <c r="K16" s="88">
        <v>1.0</v>
      </c>
      <c r="L16" s="88">
        <v>82.0</v>
      </c>
      <c r="M16" s="363">
        <v>82.0</v>
      </c>
      <c r="N16" s="85" t="s">
        <v>2618</v>
      </c>
      <c r="O16" s="322"/>
      <c r="P16" s="322"/>
      <c r="Q16" s="322"/>
      <c r="R16" s="322"/>
      <c r="S16" s="322"/>
      <c r="T16" s="322"/>
      <c r="U16" s="322"/>
      <c r="V16" s="322"/>
      <c r="W16" s="322"/>
      <c r="X16" s="322"/>
      <c r="Y16" s="322"/>
      <c r="Z16" s="322"/>
      <c r="AA16" s="322"/>
      <c r="AB16" s="322"/>
      <c r="AC16" s="322"/>
      <c r="AD16" s="322"/>
      <c r="AE16" s="322"/>
    </row>
    <row r="17" ht="15.0" customHeight="1">
      <c r="A17" s="85" t="s">
        <v>3463</v>
      </c>
      <c r="B17" s="85" t="s">
        <v>91</v>
      </c>
      <c r="C17" s="85" t="s">
        <v>86</v>
      </c>
      <c r="D17" s="285" t="s">
        <v>3464</v>
      </c>
      <c r="E17" s="361" t="s">
        <v>3465</v>
      </c>
      <c r="F17" s="348">
        <v>2023.0</v>
      </c>
      <c r="G17" s="348" t="s">
        <v>3466</v>
      </c>
      <c r="H17" s="364" t="s">
        <v>3467</v>
      </c>
      <c r="I17" s="88">
        <v>1.0</v>
      </c>
      <c r="J17" s="88">
        <v>1.0</v>
      </c>
      <c r="K17" s="88">
        <v>1.0</v>
      </c>
      <c r="L17" s="98">
        <v>20.0</v>
      </c>
      <c r="M17" s="278">
        <v>20.0</v>
      </c>
      <c r="N17" s="85" t="s">
        <v>2657</v>
      </c>
      <c r="O17" s="322"/>
      <c r="P17" s="322"/>
      <c r="Q17" s="322"/>
      <c r="R17" s="322"/>
      <c r="S17" s="322"/>
      <c r="T17" s="322"/>
      <c r="U17" s="322"/>
      <c r="V17" s="322"/>
      <c r="W17" s="322"/>
      <c r="X17" s="322"/>
      <c r="Y17" s="322"/>
      <c r="Z17" s="322"/>
      <c r="AA17" s="322"/>
      <c r="AB17" s="322"/>
      <c r="AC17" s="322"/>
      <c r="AD17" s="322"/>
      <c r="AE17" s="322"/>
    </row>
    <row r="18" ht="15.0" customHeight="1">
      <c r="A18" s="85" t="s">
        <v>3468</v>
      </c>
      <c r="B18" s="85" t="s">
        <v>3469</v>
      </c>
      <c r="C18" s="85" t="s">
        <v>86</v>
      </c>
      <c r="D18" s="285" t="s">
        <v>3470</v>
      </c>
      <c r="E18" s="361" t="s">
        <v>3458</v>
      </c>
      <c r="F18" s="348">
        <v>2023.0</v>
      </c>
      <c r="G18" s="348" t="s">
        <v>3459</v>
      </c>
      <c r="H18" s="365">
        <v>22.0</v>
      </c>
      <c r="I18" s="78">
        <v>3.0</v>
      </c>
      <c r="J18" s="78">
        <v>3.0</v>
      </c>
      <c r="K18" s="78">
        <v>3.0</v>
      </c>
      <c r="L18" s="98">
        <v>44.0</v>
      </c>
      <c r="M18" s="278">
        <v>14.66</v>
      </c>
      <c r="N18" s="85" t="s">
        <v>614</v>
      </c>
      <c r="O18" s="322"/>
      <c r="P18" s="322"/>
      <c r="Q18" s="322"/>
      <c r="R18" s="322"/>
      <c r="S18" s="322"/>
      <c r="T18" s="322"/>
      <c r="U18" s="322"/>
      <c r="V18" s="322"/>
      <c r="W18" s="322"/>
      <c r="X18" s="322"/>
      <c r="Y18" s="322"/>
      <c r="Z18" s="322"/>
      <c r="AA18" s="322"/>
      <c r="AB18" s="322"/>
      <c r="AC18" s="322"/>
      <c r="AD18" s="322"/>
      <c r="AE18" s="322"/>
    </row>
    <row r="19" ht="15.0" customHeight="1">
      <c r="A19" s="241" t="s">
        <v>3471</v>
      </c>
      <c r="B19" s="241" t="s">
        <v>3472</v>
      </c>
      <c r="C19" s="241" t="s">
        <v>86</v>
      </c>
      <c r="D19" s="241" t="s">
        <v>3473</v>
      </c>
      <c r="E19" s="85" t="s">
        <v>3474</v>
      </c>
      <c r="F19" s="85">
        <v>2023.0</v>
      </c>
      <c r="G19" s="82" t="s">
        <v>3475</v>
      </c>
      <c r="H19" s="85" t="s">
        <v>3476</v>
      </c>
      <c r="I19" s="77">
        <v>2.0</v>
      </c>
      <c r="J19" s="77">
        <v>2.0</v>
      </c>
      <c r="K19" s="98">
        <v>2.0</v>
      </c>
      <c r="L19" s="98">
        <v>32.0</v>
      </c>
      <c r="M19" s="278">
        <v>16.0</v>
      </c>
      <c r="N19" s="85" t="s">
        <v>3435</v>
      </c>
      <c r="O19" s="322"/>
      <c r="P19" s="322"/>
      <c r="Q19" s="322"/>
      <c r="R19" s="322"/>
      <c r="S19" s="322"/>
      <c r="T19" s="322"/>
      <c r="U19" s="322"/>
      <c r="V19" s="322"/>
      <c r="W19" s="322"/>
      <c r="X19" s="322"/>
      <c r="Y19" s="322"/>
      <c r="Z19" s="322"/>
      <c r="AA19" s="322"/>
      <c r="AB19" s="322"/>
      <c r="AC19" s="322"/>
      <c r="AD19" s="322"/>
      <c r="AE19" s="322"/>
    </row>
    <row r="20" ht="15.75" customHeight="1">
      <c r="A20" s="51" t="s">
        <v>626</v>
      </c>
      <c r="B20" s="47"/>
      <c r="C20" s="47"/>
      <c r="D20" s="47"/>
      <c r="E20" s="52"/>
      <c r="F20" s="366"/>
      <c r="G20" s="366"/>
      <c r="H20" s="367"/>
      <c r="I20" s="367"/>
      <c r="J20" s="367"/>
      <c r="K20" s="367"/>
      <c r="L20" s="367"/>
      <c r="M20" s="366">
        <f>SUM(M15:M19)</f>
        <v>178.66</v>
      </c>
      <c r="N20" s="367"/>
      <c r="O20" s="3"/>
      <c r="P20" s="3"/>
      <c r="Q20" s="3"/>
      <c r="R20" s="3"/>
      <c r="S20" s="3"/>
      <c r="T20" s="3"/>
      <c r="U20" s="3"/>
      <c r="V20" s="3"/>
      <c r="W20" s="3"/>
      <c r="X20" s="3"/>
      <c r="Y20" s="3"/>
      <c r="Z20" s="3"/>
      <c r="AA20" s="3"/>
      <c r="AB20" s="3"/>
      <c r="AC20" s="3"/>
      <c r="AD20" s="3"/>
      <c r="AE20" s="3"/>
    </row>
    <row r="21" ht="15.75" customHeight="1">
      <c r="A21" s="46"/>
      <c r="B21" s="47"/>
      <c r="C21" s="47"/>
      <c r="D21" s="47"/>
      <c r="E21" s="47"/>
      <c r="F21" s="47"/>
      <c r="G21" s="47"/>
      <c r="H21" s="47"/>
      <c r="I21" s="47"/>
      <c r="J21" s="47"/>
      <c r="K21" s="47"/>
      <c r="L21" s="3"/>
      <c r="M21" s="3"/>
      <c r="N21" s="3"/>
      <c r="O21" s="3"/>
      <c r="P21" s="3"/>
      <c r="Q21" s="3"/>
      <c r="R21" s="3"/>
      <c r="S21" s="3"/>
      <c r="T21" s="3"/>
      <c r="U21" s="3"/>
      <c r="V21" s="3"/>
      <c r="W21" s="3"/>
      <c r="X21" s="3"/>
      <c r="Y21" s="3"/>
      <c r="Z21" s="3"/>
      <c r="AA21" s="3"/>
      <c r="AB21" s="3"/>
      <c r="AC21" s="3"/>
      <c r="AD21" s="3"/>
      <c r="AE21" s="3"/>
    </row>
    <row r="22" ht="15.75" customHeight="1">
      <c r="A22" s="368" t="s">
        <v>627</v>
      </c>
      <c r="B22" s="147"/>
      <c r="C22" s="147"/>
      <c r="D22" s="147"/>
      <c r="E22" s="147"/>
      <c r="F22" s="147"/>
      <c r="G22" s="147"/>
      <c r="H22" s="147"/>
      <c r="I22" s="3"/>
      <c r="J22" s="3"/>
      <c r="K22" s="3"/>
      <c r="L22" s="3"/>
      <c r="M22" s="3"/>
      <c r="N22" s="3"/>
      <c r="O22" s="3"/>
      <c r="P22" s="3"/>
      <c r="Q22" s="3"/>
      <c r="R22" s="3"/>
      <c r="S22" s="3"/>
      <c r="T22" s="3"/>
      <c r="U22" s="3"/>
      <c r="V22" s="3"/>
      <c r="W22" s="3"/>
      <c r="X22" s="3"/>
      <c r="Y22" s="3"/>
      <c r="Z22" s="3"/>
      <c r="AA22" s="3"/>
      <c r="AB22" s="3"/>
      <c r="AC22" s="3"/>
      <c r="AD22" s="3"/>
      <c r="AE22" s="3"/>
    </row>
    <row r="23" ht="15.75" customHeight="1">
      <c r="A23" s="46"/>
      <c r="B23" s="47"/>
      <c r="C23" s="47"/>
      <c r="D23" s="1"/>
      <c r="E23" s="1"/>
      <c r="F23" s="1"/>
      <c r="G23" s="1"/>
      <c r="H23" s="1"/>
      <c r="I23" s="1"/>
      <c r="J23" s="1"/>
      <c r="K23" s="1"/>
      <c r="L23" s="3"/>
      <c r="M23" s="3"/>
      <c r="N23" s="3"/>
      <c r="O23" s="3"/>
      <c r="P23" s="3"/>
      <c r="Q23" s="3"/>
      <c r="R23" s="3"/>
      <c r="S23" s="3"/>
      <c r="T23" s="3"/>
      <c r="U23" s="3"/>
      <c r="V23" s="3"/>
      <c r="W23" s="3"/>
      <c r="X23" s="3"/>
      <c r="Y23" s="3"/>
      <c r="Z23" s="3"/>
      <c r="AA23" s="3"/>
      <c r="AB23" s="3"/>
      <c r="AC23" s="3"/>
      <c r="AD23" s="3"/>
      <c r="AE23" s="3"/>
    </row>
    <row r="24" ht="15.75" customHeight="1">
      <c r="A24" s="46"/>
      <c r="B24" s="47"/>
      <c r="C24" s="47"/>
      <c r="D24" s="1"/>
      <c r="E24" s="1"/>
      <c r="F24" s="1"/>
      <c r="G24" s="1"/>
      <c r="H24" s="1"/>
      <c r="I24" s="1"/>
      <c r="J24" s="1"/>
      <c r="K24" s="1"/>
      <c r="L24" s="3"/>
      <c r="M24" s="3"/>
      <c r="N24" s="3"/>
      <c r="O24" s="3"/>
      <c r="P24" s="3"/>
      <c r="Q24" s="3"/>
      <c r="R24" s="3"/>
      <c r="S24" s="3"/>
      <c r="T24" s="3"/>
      <c r="U24" s="3"/>
      <c r="V24" s="3"/>
      <c r="W24" s="3"/>
      <c r="X24" s="3"/>
      <c r="Y24" s="3"/>
      <c r="Z24" s="3"/>
      <c r="AA24" s="3"/>
      <c r="AB24" s="3"/>
      <c r="AC24" s="3"/>
      <c r="AD24" s="3"/>
      <c r="AE24" s="3"/>
    </row>
    <row r="25" ht="15.75" customHeight="1">
      <c r="A25" s="46"/>
      <c r="B25" s="47"/>
      <c r="C25" s="47"/>
      <c r="D25" s="1"/>
      <c r="E25" s="1"/>
      <c r="F25" s="1"/>
      <c r="G25" s="1"/>
      <c r="H25" s="1"/>
      <c r="I25" s="1"/>
      <c r="J25" s="1"/>
      <c r="K25" s="1"/>
      <c r="L25" s="3"/>
      <c r="M25" s="3"/>
      <c r="N25" s="3"/>
      <c r="O25" s="3"/>
      <c r="P25" s="3"/>
      <c r="Q25" s="3"/>
      <c r="R25" s="3"/>
      <c r="S25" s="3"/>
      <c r="T25" s="3"/>
      <c r="U25" s="3"/>
      <c r="V25" s="3"/>
      <c r="W25" s="3"/>
      <c r="X25" s="3"/>
      <c r="Y25" s="3"/>
      <c r="Z25" s="3"/>
      <c r="AA25" s="3"/>
      <c r="AB25" s="3"/>
      <c r="AC25" s="3"/>
      <c r="AD25" s="3"/>
      <c r="AE25" s="3"/>
    </row>
    <row r="26" ht="15.75" customHeight="1">
      <c r="A26" s="46"/>
      <c r="B26" s="47"/>
      <c r="C26" s="47"/>
      <c r="D26" s="1"/>
      <c r="E26" s="1"/>
      <c r="F26" s="1"/>
      <c r="G26" s="1"/>
      <c r="H26" s="1"/>
      <c r="I26" s="1"/>
      <c r="J26" s="1"/>
      <c r="K26" s="1"/>
      <c r="L26" s="3"/>
      <c r="M26" s="3"/>
      <c r="N26" s="3"/>
      <c r="O26" s="3"/>
      <c r="P26" s="3"/>
      <c r="Q26" s="3"/>
      <c r="R26" s="3"/>
      <c r="S26" s="3"/>
      <c r="T26" s="3"/>
      <c r="U26" s="3"/>
      <c r="V26" s="3"/>
      <c r="W26" s="3"/>
      <c r="X26" s="3"/>
      <c r="Y26" s="3"/>
      <c r="Z26" s="3"/>
      <c r="AA26" s="3"/>
      <c r="AB26" s="3"/>
      <c r="AC26" s="3"/>
      <c r="AD26" s="3"/>
      <c r="AE26" s="3"/>
    </row>
    <row r="27" ht="15.75" customHeight="1">
      <c r="A27" s="46"/>
      <c r="B27" s="47"/>
      <c r="C27" s="47"/>
      <c r="D27" s="1"/>
      <c r="E27" s="1"/>
      <c r="F27" s="1"/>
      <c r="G27" s="1"/>
      <c r="H27" s="1"/>
      <c r="I27" s="1"/>
      <c r="J27" s="1"/>
      <c r="K27" s="1"/>
      <c r="L27" s="3"/>
      <c r="M27" s="3"/>
      <c r="N27" s="3"/>
      <c r="O27" s="3"/>
      <c r="P27" s="3"/>
      <c r="Q27" s="3"/>
      <c r="R27" s="3"/>
      <c r="S27" s="3"/>
      <c r="T27" s="3"/>
      <c r="U27" s="3"/>
      <c r="V27" s="3"/>
      <c r="W27" s="3"/>
      <c r="X27" s="3"/>
      <c r="Y27" s="3"/>
      <c r="Z27" s="3"/>
      <c r="AA27" s="3"/>
      <c r="AB27" s="3"/>
      <c r="AC27" s="3"/>
      <c r="AD27" s="3"/>
      <c r="AE27" s="3"/>
    </row>
    <row r="28" ht="15.75" customHeight="1">
      <c r="A28" s="46"/>
      <c r="B28" s="47"/>
      <c r="C28" s="47"/>
      <c r="D28" s="1"/>
      <c r="E28" s="1"/>
      <c r="F28" s="1"/>
      <c r="G28" s="1"/>
      <c r="H28" s="1"/>
      <c r="I28" s="1"/>
      <c r="J28" s="1"/>
      <c r="K28" s="1"/>
      <c r="L28" s="3"/>
      <c r="M28" s="3"/>
      <c r="N28" s="3"/>
      <c r="O28" s="3"/>
      <c r="P28" s="3"/>
      <c r="Q28" s="3"/>
      <c r="R28" s="3"/>
      <c r="S28" s="3"/>
      <c r="T28" s="3"/>
      <c r="U28" s="3"/>
      <c r="V28" s="3"/>
      <c r="W28" s="3"/>
      <c r="X28" s="3"/>
      <c r="Y28" s="3"/>
      <c r="Z28" s="3"/>
      <c r="AA28" s="3"/>
      <c r="AB28" s="3"/>
      <c r="AC28" s="3"/>
      <c r="AD28" s="3"/>
      <c r="AE28" s="3"/>
    </row>
    <row r="29" ht="15.75" customHeight="1">
      <c r="A29" s="46"/>
      <c r="B29" s="47"/>
      <c r="C29" s="47"/>
      <c r="D29" s="1"/>
      <c r="E29" s="1"/>
      <c r="F29" s="1"/>
      <c r="G29" s="1"/>
      <c r="H29" s="1"/>
      <c r="I29" s="1"/>
      <c r="J29" s="1"/>
      <c r="K29" s="1"/>
      <c r="L29" s="3"/>
      <c r="M29" s="3"/>
      <c r="N29" s="3"/>
      <c r="O29" s="3"/>
      <c r="P29" s="3"/>
      <c r="Q29" s="3"/>
      <c r="R29" s="3"/>
      <c r="S29" s="3"/>
      <c r="T29" s="3"/>
      <c r="U29" s="3"/>
      <c r="V29" s="3"/>
      <c r="W29" s="3"/>
      <c r="X29" s="3"/>
      <c r="Y29" s="3"/>
      <c r="Z29" s="3"/>
      <c r="AA29" s="3"/>
      <c r="AB29" s="3"/>
      <c r="AC29" s="3"/>
      <c r="AD29" s="3"/>
      <c r="AE29" s="3"/>
    </row>
    <row r="30" ht="15.75" customHeight="1">
      <c r="A30" s="46"/>
      <c r="B30" s="47"/>
      <c r="C30" s="47"/>
      <c r="D30" s="1"/>
      <c r="E30" s="1"/>
      <c r="F30" s="1"/>
      <c r="G30" s="1"/>
      <c r="H30" s="1"/>
      <c r="I30" s="1"/>
      <c r="J30" s="1"/>
      <c r="K30" s="1"/>
      <c r="L30" s="3"/>
      <c r="M30" s="3"/>
      <c r="N30" s="3"/>
      <c r="O30" s="3"/>
      <c r="P30" s="3"/>
      <c r="Q30" s="3"/>
      <c r="R30" s="3"/>
      <c r="S30" s="3"/>
      <c r="T30" s="3"/>
      <c r="U30" s="3"/>
      <c r="V30" s="3"/>
      <c r="W30" s="3"/>
      <c r="X30" s="3"/>
      <c r="Y30" s="3"/>
      <c r="Z30" s="3"/>
      <c r="AA30" s="3"/>
      <c r="AB30" s="3"/>
      <c r="AC30" s="3"/>
      <c r="AD30" s="3"/>
      <c r="AE30" s="3"/>
    </row>
    <row r="31" ht="15.75" customHeight="1">
      <c r="A31" s="46"/>
      <c r="B31" s="47"/>
      <c r="C31" s="47"/>
      <c r="D31" s="1"/>
      <c r="E31" s="1"/>
      <c r="F31" s="1"/>
      <c r="G31" s="1"/>
      <c r="H31" s="1"/>
      <c r="I31" s="1"/>
      <c r="J31" s="1"/>
      <c r="K31" s="1"/>
      <c r="L31" s="3"/>
      <c r="M31" s="3"/>
      <c r="N31" s="3"/>
      <c r="O31" s="3"/>
      <c r="P31" s="3"/>
      <c r="Q31" s="3"/>
      <c r="R31" s="3"/>
      <c r="S31" s="3"/>
      <c r="T31" s="3"/>
      <c r="U31" s="3"/>
      <c r="V31" s="3"/>
      <c r="W31" s="3"/>
      <c r="X31" s="3"/>
      <c r="Y31" s="3"/>
      <c r="Z31" s="3"/>
      <c r="AA31" s="3"/>
      <c r="AB31" s="3"/>
      <c r="AC31" s="3"/>
      <c r="AD31" s="3"/>
      <c r="AE31" s="3"/>
    </row>
    <row r="32" ht="15.75" customHeight="1">
      <c r="A32" s="46"/>
      <c r="B32" s="47"/>
      <c r="C32" s="47"/>
      <c r="D32" s="1"/>
      <c r="E32" s="1"/>
      <c r="F32" s="1"/>
      <c r="G32" s="1"/>
      <c r="H32" s="1"/>
      <c r="I32" s="1"/>
      <c r="J32" s="1"/>
      <c r="K32" s="1"/>
      <c r="L32" s="3"/>
      <c r="M32" s="3"/>
      <c r="N32" s="3"/>
      <c r="O32" s="3"/>
      <c r="P32" s="3"/>
      <c r="Q32" s="3"/>
      <c r="R32" s="3"/>
      <c r="S32" s="3"/>
      <c r="T32" s="3"/>
      <c r="U32" s="3"/>
      <c r="V32" s="3"/>
      <c r="W32" s="3"/>
      <c r="X32" s="3"/>
      <c r="Y32" s="3"/>
      <c r="Z32" s="3"/>
      <c r="AA32" s="3"/>
      <c r="AB32" s="3"/>
      <c r="AC32" s="3"/>
      <c r="AD32" s="3"/>
      <c r="AE32" s="3"/>
    </row>
    <row r="33" ht="15.75" customHeight="1">
      <c r="A33" s="46"/>
      <c r="B33" s="47"/>
      <c r="C33" s="47"/>
      <c r="D33" s="1"/>
      <c r="E33" s="1"/>
      <c r="F33" s="1"/>
      <c r="G33" s="1"/>
      <c r="H33" s="1"/>
      <c r="I33" s="1"/>
      <c r="J33" s="1"/>
      <c r="K33" s="1"/>
      <c r="L33" s="3"/>
      <c r="M33" s="3"/>
      <c r="N33" s="3"/>
      <c r="O33" s="3"/>
      <c r="P33" s="3"/>
      <c r="Q33" s="3"/>
      <c r="R33" s="3"/>
      <c r="S33" s="3"/>
      <c r="T33" s="3"/>
      <c r="U33" s="3"/>
      <c r="V33" s="3"/>
      <c r="W33" s="3"/>
      <c r="X33" s="3"/>
      <c r="Y33" s="3"/>
      <c r="Z33" s="3"/>
      <c r="AA33" s="3"/>
      <c r="AB33" s="3"/>
      <c r="AC33" s="3"/>
      <c r="AD33" s="3"/>
      <c r="AE33" s="3"/>
    </row>
    <row r="34" ht="15.75" customHeight="1">
      <c r="A34" s="46"/>
      <c r="B34" s="47"/>
      <c r="C34" s="47"/>
      <c r="D34" s="1"/>
      <c r="E34" s="1"/>
      <c r="F34" s="1"/>
      <c r="G34" s="1"/>
      <c r="H34" s="1"/>
      <c r="I34" s="1"/>
      <c r="J34" s="1"/>
      <c r="K34" s="1"/>
      <c r="L34" s="3"/>
      <c r="M34" s="3"/>
      <c r="N34" s="3"/>
      <c r="O34" s="3"/>
      <c r="P34" s="3"/>
      <c r="Q34" s="3"/>
      <c r="R34" s="3"/>
      <c r="S34" s="3"/>
      <c r="T34" s="3"/>
      <c r="U34" s="3"/>
      <c r="V34" s="3"/>
      <c r="W34" s="3"/>
      <c r="X34" s="3"/>
      <c r="Y34" s="3"/>
      <c r="Z34" s="3"/>
      <c r="AA34" s="3"/>
      <c r="AB34" s="3"/>
      <c r="AC34" s="3"/>
      <c r="AD34" s="3"/>
      <c r="AE34" s="3"/>
    </row>
    <row r="35" ht="15.75" customHeight="1">
      <c r="A35" s="46"/>
      <c r="B35" s="47"/>
      <c r="C35" s="47"/>
      <c r="D35" s="1"/>
      <c r="E35" s="1"/>
      <c r="F35" s="1"/>
      <c r="G35" s="1"/>
      <c r="H35" s="1"/>
      <c r="I35" s="1"/>
      <c r="J35" s="1"/>
      <c r="K35" s="1"/>
      <c r="L35" s="3"/>
      <c r="M35" s="3"/>
      <c r="N35" s="3"/>
      <c r="O35" s="3"/>
      <c r="P35" s="3"/>
      <c r="Q35" s="3"/>
      <c r="R35" s="3"/>
      <c r="S35" s="3"/>
      <c r="T35" s="3"/>
      <c r="U35" s="3"/>
      <c r="V35" s="3"/>
      <c r="W35" s="3"/>
      <c r="X35" s="3"/>
      <c r="Y35" s="3"/>
      <c r="Z35" s="3"/>
      <c r="AA35" s="3"/>
      <c r="AB35" s="3"/>
      <c r="AC35" s="3"/>
      <c r="AD35" s="3"/>
      <c r="AE35" s="3"/>
    </row>
    <row r="36" ht="15.75" customHeight="1">
      <c r="A36" s="46"/>
      <c r="B36" s="47"/>
      <c r="C36" s="47"/>
      <c r="D36" s="1"/>
      <c r="E36" s="1"/>
      <c r="F36" s="1"/>
      <c r="G36" s="1"/>
      <c r="H36" s="1"/>
      <c r="I36" s="1"/>
      <c r="J36" s="1"/>
      <c r="K36" s="1"/>
      <c r="L36" s="3"/>
      <c r="M36" s="3"/>
      <c r="N36" s="3"/>
      <c r="O36" s="3"/>
      <c r="P36" s="3"/>
      <c r="Q36" s="3"/>
      <c r="R36" s="3"/>
      <c r="S36" s="3"/>
      <c r="T36" s="3"/>
      <c r="U36" s="3"/>
      <c r="V36" s="3"/>
      <c r="W36" s="3"/>
      <c r="X36" s="3"/>
      <c r="Y36" s="3"/>
      <c r="Z36" s="3"/>
      <c r="AA36" s="3"/>
      <c r="AB36" s="3"/>
      <c r="AC36" s="3"/>
      <c r="AD36" s="3"/>
      <c r="AE36" s="3"/>
    </row>
    <row r="37" ht="15.75" customHeight="1">
      <c r="A37" s="46"/>
      <c r="B37" s="47"/>
      <c r="C37" s="47"/>
      <c r="D37" s="1"/>
      <c r="E37" s="1"/>
      <c r="F37" s="1"/>
      <c r="G37" s="1"/>
      <c r="H37" s="1"/>
      <c r="I37" s="1"/>
      <c r="J37" s="1"/>
      <c r="K37" s="1"/>
      <c r="L37" s="3"/>
      <c r="M37" s="3"/>
      <c r="N37" s="3"/>
      <c r="O37" s="3"/>
      <c r="P37" s="3"/>
      <c r="Q37" s="3"/>
      <c r="R37" s="3"/>
      <c r="S37" s="3"/>
      <c r="T37" s="3"/>
      <c r="U37" s="3"/>
      <c r="V37" s="3"/>
      <c r="W37" s="3"/>
      <c r="X37" s="3"/>
      <c r="Y37" s="3"/>
      <c r="Z37" s="3"/>
      <c r="AA37" s="3"/>
      <c r="AB37" s="3"/>
      <c r="AC37" s="3"/>
      <c r="AD37" s="3"/>
      <c r="AE37" s="3"/>
    </row>
    <row r="38" ht="15.75" customHeight="1">
      <c r="A38" s="46"/>
      <c r="B38" s="47"/>
      <c r="C38" s="47"/>
      <c r="D38" s="1"/>
      <c r="E38" s="1"/>
      <c r="F38" s="1"/>
      <c r="G38" s="1"/>
      <c r="H38" s="1"/>
      <c r="I38" s="1"/>
      <c r="J38" s="1"/>
      <c r="K38" s="1"/>
      <c r="L38" s="3"/>
      <c r="M38" s="3"/>
      <c r="N38" s="3"/>
      <c r="O38" s="3"/>
      <c r="P38" s="3"/>
      <c r="Q38" s="3"/>
      <c r="R38" s="3"/>
      <c r="S38" s="3"/>
      <c r="T38" s="3"/>
      <c r="U38" s="3"/>
      <c r="V38" s="3"/>
      <c r="W38" s="3"/>
      <c r="X38" s="3"/>
      <c r="Y38" s="3"/>
      <c r="Z38" s="3"/>
      <c r="AA38" s="3"/>
      <c r="AB38" s="3"/>
      <c r="AC38" s="3"/>
      <c r="AD38" s="3"/>
      <c r="AE38" s="3"/>
    </row>
    <row r="39" ht="15.75" customHeight="1">
      <c r="A39" s="46"/>
      <c r="B39" s="47"/>
      <c r="C39" s="47"/>
      <c r="D39" s="1"/>
      <c r="E39" s="1"/>
      <c r="F39" s="1"/>
      <c r="G39" s="1"/>
      <c r="H39" s="1"/>
      <c r="I39" s="1"/>
      <c r="J39" s="1"/>
      <c r="K39" s="1"/>
      <c r="L39" s="3"/>
      <c r="M39" s="3"/>
      <c r="N39" s="3"/>
      <c r="O39" s="3"/>
      <c r="P39" s="3"/>
      <c r="Q39" s="3"/>
      <c r="R39" s="3"/>
      <c r="S39" s="3"/>
      <c r="T39" s="3"/>
      <c r="U39" s="3"/>
      <c r="V39" s="3"/>
      <c r="W39" s="3"/>
      <c r="X39" s="3"/>
      <c r="Y39" s="3"/>
      <c r="Z39" s="3"/>
      <c r="AA39" s="3"/>
      <c r="AB39" s="3"/>
      <c r="AC39" s="3"/>
      <c r="AD39" s="3"/>
      <c r="AE39" s="3"/>
    </row>
    <row r="40" ht="15.75" customHeight="1">
      <c r="A40" s="46"/>
      <c r="B40" s="47"/>
      <c r="C40" s="47"/>
      <c r="D40" s="1"/>
      <c r="E40" s="1"/>
      <c r="F40" s="1"/>
      <c r="G40" s="1"/>
      <c r="H40" s="1"/>
      <c r="I40" s="1"/>
      <c r="J40" s="1"/>
      <c r="K40" s="1"/>
      <c r="L40" s="3"/>
      <c r="M40" s="3"/>
      <c r="N40" s="3"/>
      <c r="O40" s="3"/>
      <c r="P40" s="3"/>
      <c r="Q40" s="3"/>
      <c r="R40" s="3"/>
      <c r="S40" s="3"/>
      <c r="T40" s="3"/>
      <c r="U40" s="3"/>
      <c r="V40" s="3"/>
      <c r="W40" s="3"/>
      <c r="X40" s="3"/>
      <c r="Y40" s="3"/>
      <c r="Z40" s="3"/>
      <c r="AA40" s="3"/>
      <c r="AB40" s="3"/>
      <c r="AC40" s="3"/>
      <c r="AD40" s="3"/>
      <c r="AE40" s="3"/>
    </row>
    <row r="41" ht="15.75" customHeight="1">
      <c r="A41" s="46"/>
      <c r="B41" s="47"/>
      <c r="C41" s="47"/>
      <c r="D41" s="1"/>
      <c r="E41" s="1"/>
      <c r="F41" s="1"/>
      <c r="G41" s="1"/>
      <c r="H41" s="1"/>
      <c r="I41" s="1"/>
      <c r="J41" s="1"/>
      <c r="K41" s="1"/>
      <c r="L41" s="3"/>
      <c r="M41" s="3"/>
      <c r="N41" s="3"/>
      <c r="O41" s="3"/>
      <c r="P41" s="3"/>
      <c r="Q41" s="3"/>
      <c r="R41" s="3"/>
      <c r="S41" s="3"/>
      <c r="T41" s="3"/>
      <c r="U41" s="3"/>
      <c r="V41" s="3"/>
      <c r="W41" s="3"/>
      <c r="X41" s="3"/>
      <c r="Y41" s="3"/>
      <c r="Z41" s="3"/>
      <c r="AA41" s="3"/>
      <c r="AB41" s="3"/>
      <c r="AC41" s="3"/>
      <c r="AD41" s="3"/>
      <c r="AE41" s="3"/>
    </row>
    <row r="42" ht="15.75" customHeight="1">
      <c r="A42" s="46"/>
      <c r="B42" s="47"/>
      <c r="C42" s="47"/>
      <c r="D42" s="1"/>
      <c r="E42" s="1"/>
      <c r="F42" s="1"/>
      <c r="G42" s="1"/>
      <c r="H42" s="1"/>
      <c r="I42" s="1"/>
      <c r="J42" s="1"/>
      <c r="K42" s="1"/>
      <c r="L42" s="3"/>
      <c r="M42" s="3"/>
      <c r="N42" s="3"/>
      <c r="O42" s="3"/>
      <c r="P42" s="3"/>
      <c r="Q42" s="3"/>
      <c r="R42" s="3"/>
      <c r="S42" s="3"/>
      <c r="T42" s="3"/>
      <c r="U42" s="3"/>
      <c r="V42" s="3"/>
      <c r="W42" s="3"/>
      <c r="X42" s="3"/>
      <c r="Y42" s="3"/>
      <c r="Z42" s="3"/>
      <c r="AA42" s="3"/>
      <c r="AB42" s="3"/>
      <c r="AC42" s="3"/>
      <c r="AD42" s="3"/>
      <c r="AE42" s="3"/>
    </row>
    <row r="43" ht="15.75" customHeight="1">
      <c r="A43" s="46"/>
      <c r="B43" s="47"/>
      <c r="C43" s="47"/>
      <c r="D43" s="1"/>
      <c r="E43" s="1"/>
      <c r="F43" s="1"/>
      <c r="G43" s="1"/>
      <c r="H43" s="1"/>
      <c r="I43" s="1"/>
      <c r="J43" s="1"/>
      <c r="K43" s="1"/>
      <c r="L43" s="3"/>
      <c r="M43" s="3"/>
      <c r="N43" s="3"/>
      <c r="O43" s="3"/>
      <c r="P43" s="3"/>
      <c r="Q43" s="3"/>
      <c r="R43" s="3"/>
      <c r="S43" s="3"/>
      <c r="T43" s="3"/>
      <c r="U43" s="3"/>
      <c r="V43" s="3"/>
      <c r="W43" s="3"/>
      <c r="X43" s="3"/>
      <c r="Y43" s="3"/>
      <c r="Z43" s="3"/>
      <c r="AA43" s="3"/>
      <c r="AB43" s="3"/>
      <c r="AC43" s="3"/>
      <c r="AD43" s="3"/>
      <c r="AE43" s="3"/>
    </row>
    <row r="44" ht="15.75" customHeight="1">
      <c r="A44" s="46"/>
      <c r="B44" s="47"/>
      <c r="C44" s="47"/>
      <c r="D44" s="1"/>
      <c r="E44" s="1"/>
      <c r="F44" s="1"/>
      <c r="G44" s="1"/>
      <c r="H44" s="1"/>
      <c r="I44" s="1"/>
      <c r="J44" s="1"/>
      <c r="K44" s="1"/>
      <c r="L44" s="3"/>
      <c r="M44" s="3"/>
      <c r="N44" s="3"/>
      <c r="O44" s="3"/>
      <c r="P44" s="3"/>
      <c r="Q44" s="3"/>
      <c r="R44" s="3"/>
      <c r="S44" s="3"/>
      <c r="T44" s="3"/>
      <c r="U44" s="3"/>
      <c r="V44" s="3"/>
      <c r="W44" s="3"/>
      <c r="X44" s="3"/>
      <c r="Y44" s="3"/>
      <c r="Z44" s="3"/>
      <c r="AA44" s="3"/>
      <c r="AB44" s="3"/>
      <c r="AC44" s="3"/>
      <c r="AD44" s="3"/>
      <c r="AE44" s="3"/>
    </row>
    <row r="45" ht="15.75" customHeight="1">
      <c r="A45" s="46"/>
      <c r="B45" s="47"/>
      <c r="C45" s="47"/>
      <c r="D45" s="1"/>
      <c r="E45" s="1"/>
      <c r="F45" s="1"/>
      <c r="G45" s="1"/>
      <c r="H45" s="1"/>
      <c r="I45" s="1"/>
      <c r="J45" s="1"/>
      <c r="K45" s="1"/>
      <c r="L45" s="3"/>
      <c r="M45" s="3"/>
      <c r="N45" s="3"/>
      <c r="O45" s="3"/>
      <c r="P45" s="3"/>
      <c r="Q45" s="3"/>
      <c r="R45" s="3"/>
      <c r="S45" s="3"/>
      <c r="T45" s="3"/>
      <c r="U45" s="3"/>
      <c r="V45" s="3"/>
      <c r="W45" s="3"/>
      <c r="X45" s="3"/>
      <c r="Y45" s="3"/>
      <c r="Z45" s="3"/>
      <c r="AA45" s="3"/>
      <c r="AB45" s="3"/>
      <c r="AC45" s="3"/>
      <c r="AD45" s="3"/>
      <c r="AE45" s="3"/>
    </row>
    <row r="46" ht="15.75" customHeight="1">
      <c r="A46" s="46"/>
      <c r="B46" s="47"/>
      <c r="C46" s="47"/>
      <c r="D46" s="1"/>
      <c r="E46" s="1"/>
      <c r="F46" s="1"/>
      <c r="G46" s="1"/>
      <c r="H46" s="1"/>
      <c r="I46" s="1"/>
      <c r="J46" s="1"/>
      <c r="K46" s="1"/>
      <c r="L46" s="3"/>
      <c r="M46" s="3"/>
      <c r="N46" s="3"/>
      <c r="O46" s="3"/>
      <c r="P46" s="3"/>
      <c r="Q46" s="3"/>
      <c r="R46" s="3"/>
      <c r="S46" s="3"/>
      <c r="T46" s="3"/>
      <c r="U46" s="3"/>
      <c r="V46" s="3"/>
      <c r="W46" s="3"/>
      <c r="X46" s="3"/>
      <c r="Y46" s="3"/>
      <c r="Z46" s="3"/>
      <c r="AA46" s="3"/>
      <c r="AB46" s="3"/>
      <c r="AC46" s="3"/>
      <c r="AD46" s="3"/>
      <c r="AE46" s="3"/>
    </row>
    <row r="47" ht="15.75" customHeight="1">
      <c r="A47" s="46"/>
      <c r="B47" s="47"/>
      <c r="C47" s="47"/>
      <c r="D47" s="1"/>
      <c r="E47" s="1"/>
      <c r="F47" s="1"/>
      <c r="G47" s="1"/>
      <c r="H47" s="1"/>
      <c r="I47" s="1"/>
      <c r="J47" s="1"/>
      <c r="K47" s="1"/>
      <c r="L47" s="3"/>
      <c r="M47" s="3"/>
      <c r="N47" s="3"/>
      <c r="O47" s="3"/>
      <c r="P47" s="3"/>
      <c r="Q47" s="3"/>
      <c r="R47" s="3"/>
      <c r="S47" s="3"/>
      <c r="T47" s="3"/>
      <c r="U47" s="3"/>
      <c r="V47" s="3"/>
      <c r="W47" s="3"/>
      <c r="X47" s="3"/>
      <c r="Y47" s="3"/>
      <c r="Z47" s="3"/>
      <c r="AA47" s="3"/>
      <c r="AB47" s="3"/>
      <c r="AC47" s="3"/>
      <c r="AD47" s="3"/>
      <c r="AE47" s="3"/>
    </row>
    <row r="48" ht="15.75" customHeight="1">
      <c r="A48" s="46"/>
      <c r="B48" s="47"/>
      <c r="C48" s="47"/>
      <c r="D48" s="1"/>
      <c r="E48" s="1"/>
      <c r="F48" s="1"/>
      <c r="G48" s="1"/>
      <c r="H48" s="1"/>
      <c r="I48" s="1"/>
      <c r="J48" s="1"/>
      <c r="K48" s="1"/>
      <c r="L48" s="3"/>
      <c r="M48" s="3"/>
      <c r="N48" s="3"/>
      <c r="O48" s="3"/>
      <c r="P48" s="3"/>
      <c r="Q48" s="3"/>
      <c r="R48" s="3"/>
      <c r="S48" s="3"/>
      <c r="T48" s="3"/>
      <c r="U48" s="3"/>
      <c r="V48" s="3"/>
      <c r="W48" s="3"/>
      <c r="X48" s="3"/>
      <c r="Y48" s="3"/>
      <c r="Z48" s="3"/>
      <c r="AA48" s="3"/>
      <c r="AB48" s="3"/>
      <c r="AC48" s="3"/>
      <c r="AD48" s="3"/>
      <c r="AE48" s="3"/>
    </row>
    <row r="49" ht="15.75" customHeight="1">
      <c r="A49" s="46"/>
      <c r="B49" s="47"/>
      <c r="C49" s="47"/>
      <c r="D49" s="1"/>
      <c r="E49" s="1"/>
      <c r="F49" s="1"/>
      <c r="G49" s="1"/>
      <c r="H49" s="1"/>
      <c r="I49" s="1"/>
      <c r="J49" s="1"/>
      <c r="K49" s="1"/>
      <c r="L49" s="3"/>
      <c r="M49" s="3"/>
      <c r="N49" s="3"/>
      <c r="O49" s="3"/>
      <c r="P49" s="3"/>
      <c r="Q49" s="3"/>
      <c r="R49" s="3"/>
      <c r="S49" s="3"/>
      <c r="T49" s="3"/>
      <c r="U49" s="3"/>
      <c r="V49" s="3"/>
      <c r="W49" s="3"/>
      <c r="X49" s="3"/>
      <c r="Y49" s="3"/>
      <c r="Z49" s="3"/>
      <c r="AA49" s="3"/>
      <c r="AB49" s="3"/>
      <c r="AC49" s="3"/>
      <c r="AD49" s="3"/>
      <c r="AE49" s="3"/>
    </row>
    <row r="50" ht="15.75" customHeight="1">
      <c r="A50" s="46"/>
      <c r="B50" s="47"/>
      <c r="C50" s="47"/>
      <c r="D50" s="1"/>
      <c r="E50" s="1"/>
      <c r="F50" s="1"/>
      <c r="G50" s="1"/>
      <c r="H50" s="1"/>
      <c r="I50" s="1"/>
      <c r="J50" s="1"/>
      <c r="K50" s="1"/>
      <c r="L50" s="3"/>
      <c r="M50" s="3"/>
      <c r="N50" s="3"/>
      <c r="O50" s="3"/>
      <c r="P50" s="3"/>
      <c r="Q50" s="3"/>
      <c r="R50" s="3"/>
      <c r="S50" s="3"/>
      <c r="T50" s="3"/>
      <c r="U50" s="3"/>
      <c r="V50" s="3"/>
      <c r="W50" s="3"/>
      <c r="X50" s="3"/>
      <c r="Y50" s="3"/>
      <c r="Z50" s="3"/>
      <c r="AA50" s="3"/>
      <c r="AB50" s="3"/>
      <c r="AC50" s="3"/>
      <c r="AD50" s="3"/>
      <c r="AE50" s="3"/>
    </row>
    <row r="51" ht="15.75" customHeight="1">
      <c r="A51" s="46"/>
      <c r="B51" s="47"/>
      <c r="C51" s="47"/>
      <c r="D51" s="1"/>
      <c r="E51" s="1"/>
      <c r="F51" s="1"/>
      <c r="G51" s="1"/>
      <c r="H51" s="1"/>
      <c r="I51" s="1"/>
      <c r="J51" s="1"/>
      <c r="K51" s="1"/>
      <c r="L51" s="3"/>
      <c r="M51" s="3"/>
      <c r="N51" s="3"/>
      <c r="O51" s="3"/>
      <c r="P51" s="3"/>
      <c r="Q51" s="3"/>
      <c r="R51" s="3"/>
      <c r="S51" s="3"/>
      <c r="T51" s="3"/>
      <c r="U51" s="3"/>
      <c r="V51" s="3"/>
      <c r="W51" s="3"/>
      <c r="X51" s="3"/>
      <c r="Y51" s="3"/>
      <c r="Z51" s="3"/>
      <c r="AA51" s="3"/>
      <c r="AB51" s="3"/>
      <c r="AC51" s="3"/>
      <c r="AD51" s="3"/>
      <c r="AE51" s="3"/>
    </row>
    <row r="52" ht="15.75" customHeight="1">
      <c r="A52" s="46"/>
      <c r="B52" s="47"/>
      <c r="C52" s="47"/>
      <c r="D52" s="1"/>
      <c r="E52" s="1"/>
      <c r="F52" s="1"/>
      <c r="G52" s="1"/>
      <c r="H52" s="1"/>
      <c r="I52" s="1"/>
      <c r="J52" s="1"/>
      <c r="K52" s="1"/>
      <c r="L52" s="3"/>
      <c r="M52" s="3"/>
      <c r="N52" s="3"/>
      <c r="O52" s="3"/>
      <c r="P52" s="3"/>
      <c r="Q52" s="3"/>
      <c r="R52" s="3"/>
      <c r="S52" s="3"/>
      <c r="T52" s="3"/>
      <c r="U52" s="3"/>
      <c r="V52" s="3"/>
      <c r="W52" s="3"/>
      <c r="X52" s="3"/>
      <c r="Y52" s="3"/>
      <c r="Z52" s="3"/>
      <c r="AA52" s="3"/>
      <c r="AB52" s="3"/>
      <c r="AC52" s="3"/>
      <c r="AD52" s="3"/>
      <c r="AE52" s="3"/>
    </row>
    <row r="53" ht="15.75" customHeight="1">
      <c r="A53" s="46"/>
      <c r="B53" s="47"/>
      <c r="C53" s="47"/>
      <c r="D53" s="1"/>
      <c r="E53" s="1"/>
      <c r="F53" s="1"/>
      <c r="G53" s="1"/>
      <c r="H53" s="1"/>
      <c r="I53" s="1"/>
      <c r="J53" s="1"/>
      <c r="K53" s="1"/>
      <c r="L53" s="3"/>
      <c r="M53" s="3"/>
      <c r="N53" s="3"/>
      <c r="O53" s="3"/>
      <c r="P53" s="3"/>
      <c r="Q53" s="3"/>
      <c r="R53" s="3"/>
      <c r="S53" s="3"/>
      <c r="T53" s="3"/>
      <c r="U53" s="3"/>
      <c r="V53" s="3"/>
      <c r="W53" s="3"/>
      <c r="X53" s="3"/>
      <c r="Y53" s="3"/>
      <c r="Z53" s="3"/>
      <c r="AA53" s="3"/>
      <c r="AB53" s="3"/>
      <c r="AC53" s="3"/>
      <c r="AD53" s="3"/>
      <c r="AE53" s="3"/>
    </row>
    <row r="54" ht="15.75" customHeight="1">
      <c r="A54" s="46"/>
      <c r="B54" s="47"/>
      <c r="C54" s="47"/>
      <c r="D54" s="1"/>
      <c r="E54" s="1"/>
      <c r="F54" s="1"/>
      <c r="G54" s="1"/>
      <c r="H54" s="1"/>
      <c r="I54" s="1"/>
      <c r="J54" s="1"/>
      <c r="K54" s="1"/>
      <c r="L54" s="3"/>
      <c r="M54" s="3"/>
      <c r="N54" s="3"/>
      <c r="O54" s="3"/>
      <c r="P54" s="3"/>
      <c r="Q54" s="3"/>
      <c r="R54" s="3"/>
      <c r="S54" s="3"/>
      <c r="T54" s="3"/>
      <c r="U54" s="3"/>
      <c r="V54" s="3"/>
      <c r="W54" s="3"/>
      <c r="X54" s="3"/>
      <c r="Y54" s="3"/>
      <c r="Z54" s="3"/>
      <c r="AA54" s="3"/>
      <c r="AB54" s="3"/>
      <c r="AC54" s="3"/>
      <c r="AD54" s="3"/>
      <c r="AE54" s="3"/>
    </row>
    <row r="55" ht="15.75" customHeight="1">
      <c r="A55" s="46"/>
      <c r="B55" s="47"/>
      <c r="C55" s="47"/>
      <c r="D55" s="1"/>
      <c r="E55" s="1"/>
      <c r="F55" s="1"/>
      <c r="G55" s="1"/>
      <c r="H55" s="1"/>
      <c r="I55" s="1"/>
      <c r="J55" s="1"/>
      <c r="K55" s="1"/>
      <c r="L55" s="3"/>
      <c r="M55" s="3"/>
      <c r="N55" s="3"/>
      <c r="O55" s="3"/>
      <c r="P55" s="3"/>
      <c r="Q55" s="3"/>
      <c r="R55" s="3"/>
      <c r="S55" s="3"/>
      <c r="T55" s="3"/>
      <c r="U55" s="3"/>
      <c r="V55" s="3"/>
      <c r="W55" s="3"/>
      <c r="X55" s="3"/>
      <c r="Y55" s="3"/>
      <c r="Z55" s="3"/>
      <c r="AA55" s="3"/>
      <c r="AB55" s="3"/>
      <c r="AC55" s="3"/>
      <c r="AD55" s="3"/>
      <c r="AE55" s="3"/>
    </row>
    <row r="56" ht="15.75" customHeight="1">
      <c r="A56" s="46"/>
      <c r="B56" s="47"/>
      <c r="C56" s="47"/>
      <c r="D56" s="1"/>
      <c r="E56" s="1"/>
      <c r="F56" s="1"/>
      <c r="G56" s="1"/>
      <c r="H56" s="1"/>
      <c r="I56" s="1"/>
      <c r="J56" s="1"/>
      <c r="K56" s="1"/>
      <c r="L56" s="3"/>
      <c r="M56" s="3"/>
      <c r="N56" s="3"/>
      <c r="O56" s="3"/>
      <c r="P56" s="3"/>
      <c r="Q56" s="3"/>
      <c r="R56" s="3"/>
      <c r="S56" s="3"/>
      <c r="T56" s="3"/>
      <c r="U56" s="3"/>
      <c r="V56" s="3"/>
      <c r="W56" s="3"/>
      <c r="X56" s="3"/>
      <c r="Y56" s="3"/>
      <c r="Z56" s="3"/>
      <c r="AA56" s="3"/>
      <c r="AB56" s="3"/>
      <c r="AC56" s="3"/>
      <c r="AD56" s="3"/>
      <c r="AE56" s="3"/>
    </row>
    <row r="57" ht="15.75" customHeight="1">
      <c r="A57" s="46"/>
      <c r="B57" s="47"/>
      <c r="C57" s="47"/>
      <c r="D57" s="1"/>
      <c r="E57" s="1"/>
      <c r="F57" s="1"/>
      <c r="G57" s="1"/>
      <c r="H57" s="1"/>
      <c r="I57" s="1"/>
      <c r="J57" s="1"/>
      <c r="K57" s="1"/>
      <c r="L57" s="3"/>
      <c r="M57" s="3"/>
      <c r="N57" s="3"/>
      <c r="O57" s="3"/>
      <c r="P57" s="3"/>
      <c r="Q57" s="3"/>
      <c r="R57" s="3"/>
      <c r="S57" s="3"/>
      <c r="T57" s="3"/>
      <c r="U57" s="3"/>
      <c r="V57" s="3"/>
      <c r="W57" s="3"/>
      <c r="X57" s="3"/>
      <c r="Y57" s="3"/>
      <c r="Z57" s="3"/>
      <c r="AA57" s="3"/>
      <c r="AB57" s="3"/>
      <c r="AC57" s="3"/>
      <c r="AD57" s="3"/>
      <c r="AE57" s="3"/>
    </row>
    <row r="58" ht="15.75" customHeight="1">
      <c r="A58" s="46"/>
      <c r="B58" s="47"/>
      <c r="C58" s="47"/>
      <c r="D58" s="1"/>
      <c r="E58" s="1"/>
      <c r="F58" s="1"/>
      <c r="G58" s="1"/>
      <c r="H58" s="1"/>
      <c r="I58" s="1"/>
      <c r="J58" s="1"/>
      <c r="K58" s="1"/>
      <c r="L58" s="3"/>
      <c r="M58" s="3"/>
      <c r="N58" s="3"/>
      <c r="O58" s="3"/>
      <c r="P58" s="3"/>
      <c r="Q58" s="3"/>
      <c r="R58" s="3"/>
      <c r="S58" s="3"/>
      <c r="T58" s="3"/>
      <c r="U58" s="3"/>
      <c r="V58" s="3"/>
      <c r="W58" s="3"/>
      <c r="X58" s="3"/>
      <c r="Y58" s="3"/>
      <c r="Z58" s="3"/>
      <c r="AA58" s="3"/>
      <c r="AB58" s="3"/>
      <c r="AC58" s="3"/>
      <c r="AD58" s="3"/>
      <c r="AE58" s="3"/>
    </row>
    <row r="59" ht="15.75" customHeight="1">
      <c r="A59" s="46"/>
      <c r="B59" s="47"/>
      <c r="C59" s="47"/>
      <c r="D59" s="1"/>
      <c r="E59" s="1"/>
      <c r="F59" s="1"/>
      <c r="G59" s="1"/>
      <c r="H59" s="1"/>
      <c r="I59" s="1"/>
      <c r="J59" s="1"/>
      <c r="K59" s="1"/>
      <c r="L59" s="3"/>
      <c r="M59" s="3"/>
      <c r="N59" s="3"/>
      <c r="O59" s="3"/>
      <c r="P59" s="3"/>
      <c r="Q59" s="3"/>
      <c r="R59" s="3"/>
      <c r="S59" s="3"/>
      <c r="T59" s="3"/>
      <c r="U59" s="3"/>
      <c r="V59" s="3"/>
      <c r="W59" s="3"/>
      <c r="X59" s="3"/>
      <c r="Y59" s="3"/>
      <c r="Z59" s="3"/>
      <c r="AA59" s="3"/>
      <c r="AB59" s="3"/>
      <c r="AC59" s="3"/>
      <c r="AD59" s="3"/>
      <c r="AE59" s="3"/>
    </row>
    <row r="60" ht="15.75" customHeight="1">
      <c r="A60" s="46"/>
      <c r="B60" s="47"/>
      <c r="C60" s="47"/>
      <c r="D60" s="1"/>
      <c r="E60" s="1"/>
      <c r="F60" s="1"/>
      <c r="G60" s="1"/>
      <c r="H60" s="1"/>
      <c r="I60" s="1"/>
      <c r="J60" s="1"/>
      <c r="K60" s="1"/>
      <c r="L60" s="3"/>
      <c r="M60" s="3"/>
      <c r="N60" s="3"/>
      <c r="O60" s="3"/>
      <c r="P60" s="3"/>
      <c r="Q60" s="3"/>
      <c r="R60" s="3"/>
      <c r="S60" s="3"/>
      <c r="T60" s="3"/>
      <c r="U60" s="3"/>
      <c r="V60" s="3"/>
      <c r="W60" s="3"/>
      <c r="X60" s="3"/>
      <c r="Y60" s="3"/>
      <c r="Z60" s="3"/>
      <c r="AA60" s="3"/>
      <c r="AB60" s="3"/>
      <c r="AC60" s="3"/>
      <c r="AD60" s="3"/>
      <c r="AE60" s="3"/>
    </row>
    <row r="61" ht="15.75" customHeight="1">
      <c r="A61" s="46"/>
      <c r="B61" s="47"/>
      <c r="C61" s="47"/>
      <c r="D61" s="1"/>
      <c r="E61" s="1"/>
      <c r="F61" s="1"/>
      <c r="G61" s="1"/>
      <c r="H61" s="1"/>
      <c r="I61" s="1"/>
      <c r="J61" s="1"/>
      <c r="K61" s="1"/>
      <c r="L61" s="3"/>
      <c r="M61" s="3"/>
      <c r="N61" s="3"/>
      <c r="O61" s="3"/>
      <c r="P61" s="3"/>
      <c r="Q61" s="3"/>
      <c r="R61" s="3"/>
      <c r="S61" s="3"/>
      <c r="T61" s="3"/>
      <c r="U61" s="3"/>
      <c r="V61" s="3"/>
      <c r="W61" s="3"/>
      <c r="X61" s="3"/>
      <c r="Y61" s="3"/>
      <c r="Z61" s="3"/>
      <c r="AA61" s="3"/>
      <c r="AB61" s="3"/>
      <c r="AC61" s="3"/>
      <c r="AD61" s="3"/>
      <c r="AE61" s="3"/>
    </row>
    <row r="62" ht="15.75" customHeight="1">
      <c r="A62" s="46"/>
      <c r="B62" s="47"/>
      <c r="C62" s="47"/>
      <c r="D62" s="1"/>
      <c r="E62" s="1"/>
      <c r="F62" s="1"/>
      <c r="G62" s="1"/>
      <c r="H62" s="1"/>
      <c r="I62" s="1"/>
      <c r="J62" s="1"/>
      <c r="K62" s="1"/>
      <c r="L62" s="3"/>
      <c r="M62" s="3"/>
      <c r="N62" s="3"/>
      <c r="O62" s="3"/>
      <c r="P62" s="3"/>
      <c r="Q62" s="3"/>
      <c r="R62" s="3"/>
      <c r="S62" s="3"/>
      <c r="T62" s="3"/>
      <c r="U62" s="3"/>
      <c r="V62" s="3"/>
      <c r="W62" s="3"/>
      <c r="X62" s="3"/>
      <c r="Y62" s="3"/>
      <c r="Z62" s="3"/>
      <c r="AA62" s="3"/>
      <c r="AB62" s="3"/>
      <c r="AC62" s="3"/>
      <c r="AD62" s="3"/>
      <c r="AE62" s="3"/>
    </row>
    <row r="63" ht="15.75" customHeight="1">
      <c r="A63" s="46"/>
      <c r="B63" s="47"/>
      <c r="C63" s="47"/>
      <c r="D63" s="1"/>
      <c r="E63" s="1"/>
      <c r="F63" s="1"/>
      <c r="G63" s="1"/>
      <c r="H63" s="1"/>
      <c r="I63" s="1"/>
      <c r="J63" s="1"/>
      <c r="K63" s="1"/>
      <c r="L63" s="3"/>
      <c r="M63" s="3"/>
      <c r="N63" s="3"/>
      <c r="O63" s="3"/>
      <c r="P63" s="3"/>
      <c r="Q63" s="3"/>
      <c r="R63" s="3"/>
      <c r="S63" s="3"/>
      <c r="T63" s="3"/>
      <c r="U63" s="3"/>
      <c r="V63" s="3"/>
      <c r="W63" s="3"/>
      <c r="X63" s="3"/>
      <c r="Y63" s="3"/>
      <c r="Z63" s="3"/>
      <c r="AA63" s="3"/>
      <c r="AB63" s="3"/>
      <c r="AC63" s="3"/>
      <c r="AD63" s="3"/>
      <c r="AE63" s="3"/>
    </row>
    <row r="64" ht="15.75" customHeight="1">
      <c r="A64" s="46"/>
      <c r="B64" s="47"/>
      <c r="C64" s="47"/>
      <c r="D64" s="1"/>
      <c r="E64" s="1"/>
      <c r="F64" s="1"/>
      <c r="G64" s="1"/>
      <c r="H64" s="1"/>
      <c r="I64" s="1"/>
      <c r="J64" s="1"/>
      <c r="K64" s="1"/>
      <c r="L64" s="3"/>
      <c r="M64" s="3"/>
      <c r="N64" s="3"/>
      <c r="O64" s="3"/>
      <c r="P64" s="3"/>
      <c r="Q64" s="3"/>
      <c r="R64" s="3"/>
      <c r="S64" s="3"/>
      <c r="T64" s="3"/>
      <c r="U64" s="3"/>
      <c r="V64" s="3"/>
      <c r="W64" s="3"/>
      <c r="X64" s="3"/>
      <c r="Y64" s="3"/>
      <c r="Z64" s="3"/>
      <c r="AA64" s="3"/>
      <c r="AB64" s="3"/>
      <c r="AC64" s="3"/>
      <c r="AD64" s="3"/>
      <c r="AE64" s="3"/>
    </row>
    <row r="65" ht="15.75" customHeight="1">
      <c r="A65" s="46"/>
      <c r="B65" s="47"/>
      <c r="C65" s="47"/>
      <c r="D65" s="1"/>
      <c r="E65" s="1"/>
      <c r="F65" s="1"/>
      <c r="G65" s="1"/>
      <c r="H65" s="1"/>
      <c r="I65" s="1"/>
      <c r="J65" s="1"/>
      <c r="K65" s="1"/>
      <c r="L65" s="3"/>
      <c r="M65" s="3"/>
      <c r="N65" s="3"/>
      <c r="O65" s="3"/>
      <c r="P65" s="3"/>
      <c r="Q65" s="3"/>
      <c r="R65" s="3"/>
      <c r="S65" s="3"/>
      <c r="T65" s="3"/>
      <c r="U65" s="3"/>
      <c r="V65" s="3"/>
      <c r="W65" s="3"/>
      <c r="X65" s="3"/>
      <c r="Y65" s="3"/>
      <c r="Z65" s="3"/>
      <c r="AA65" s="3"/>
      <c r="AB65" s="3"/>
      <c r="AC65" s="3"/>
      <c r="AD65" s="3"/>
      <c r="AE65" s="3"/>
    </row>
    <row r="66" ht="15.75" customHeight="1">
      <c r="A66" s="46"/>
      <c r="B66" s="47"/>
      <c r="C66" s="47"/>
      <c r="D66" s="1"/>
      <c r="E66" s="1"/>
      <c r="F66" s="1"/>
      <c r="G66" s="1"/>
      <c r="H66" s="1"/>
      <c r="I66" s="1"/>
      <c r="J66" s="1"/>
      <c r="K66" s="1"/>
      <c r="L66" s="3"/>
      <c r="M66" s="3"/>
      <c r="N66" s="3"/>
      <c r="O66" s="3"/>
      <c r="P66" s="3"/>
      <c r="Q66" s="3"/>
      <c r="R66" s="3"/>
      <c r="S66" s="3"/>
      <c r="T66" s="3"/>
      <c r="U66" s="3"/>
      <c r="V66" s="3"/>
      <c r="W66" s="3"/>
      <c r="X66" s="3"/>
      <c r="Y66" s="3"/>
      <c r="Z66" s="3"/>
      <c r="AA66" s="3"/>
      <c r="AB66" s="3"/>
      <c r="AC66" s="3"/>
      <c r="AD66" s="3"/>
      <c r="AE66" s="3"/>
    </row>
    <row r="67" ht="15.75" customHeight="1">
      <c r="A67" s="46"/>
      <c r="B67" s="47"/>
      <c r="C67" s="47"/>
      <c r="D67" s="1"/>
      <c r="E67" s="1"/>
      <c r="F67" s="1"/>
      <c r="G67" s="1"/>
      <c r="H67" s="1"/>
      <c r="I67" s="1"/>
      <c r="J67" s="1"/>
      <c r="K67" s="1"/>
      <c r="L67" s="3"/>
      <c r="M67" s="3"/>
      <c r="N67" s="3"/>
      <c r="O67" s="3"/>
      <c r="P67" s="3"/>
      <c r="Q67" s="3"/>
      <c r="R67" s="3"/>
      <c r="S67" s="3"/>
      <c r="T67" s="3"/>
      <c r="U67" s="3"/>
      <c r="V67" s="3"/>
      <c r="W67" s="3"/>
      <c r="X67" s="3"/>
      <c r="Y67" s="3"/>
      <c r="Z67" s="3"/>
      <c r="AA67" s="3"/>
      <c r="AB67" s="3"/>
      <c r="AC67" s="3"/>
      <c r="AD67" s="3"/>
      <c r="AE67" s="3"/>
    </row>
    <row r="68" ht="15.75" customHeight="1">
      <c r="A68" s="46"/>
      <c r="B68" s="47"/>
      <c r="C68" s="47"/>
      <c r="D68" s="1"/>
      <c r="E68" s="1"/>
      <c r="F68" s="1"/>
      <c r="G68" s="1"/>
      <c r="H68" s="1"/>
      <c r="I68" s="1"/>
      <c r="J68" s="1"/>
      <c r="K68" s="1"/>
      <c r="L68" s="3"/>
      <c r="M68" s="3"/>
      <c r="N68" s="3"/>
      <c r="O68" s="3"/>
      <c r="P68" s="3"/>
      <c r="Q68" s="3"/>
      <c r="R68" s="3"/>
      <c r="S68" s="3"/>
      <c r="T68" s="3"/>
      <c r="U68" s="3"/>
      <c r="V68" s="3"/>
      <c r="W68" s="3"/>
      <c r="X68" s="3"/>
      <c r="Y68" s="3"/>
      <c r="Z68" s="3"/>
      <c r="AA68" s="3"/>
      <c r="AB68" s="3"/>
      <c r="AC68" s="3"/>
      <c r="AD68" s="3"/>
      <c r="AE68" s="3"/>
    </row>
    <row r="69" ht="15.75" customHeight="1">
      <c r="A69" s="46"/>
      <c r="B69" s="47"/>
      <c r="C69" s="47"/>
      <c r="D69" s="1"/>
      <c r="E69" s="1"/>
      <c r="F69" s="1"/>
      <c r="G69" s="1"/>
      <c r="H69" s="1"/>
      <c r="I69" s="1"/>
      <c r="J69" s="1"/>
      <c r="K69" s="1"/>
      <c r="L69" s="3"/>
      <c r="M69" s="3"/>
      <c r="N69" s="3"/>
      <c r="O69" s="3"/>
      <c r="P69" s="3"/>
      <c r="Q69" s="3"/>
      <c r="R69" s="3"/>
      <c r="S69" s="3"/>
      <c r="T69" s="3"/>
      <c r="U69" s="3"/>
      <c r="V69" s="3"/>
      <c r="W69" s="3"/>
      <c r="X69" s="3"/>
      <c r="Y69" s="3"/>
      <c r="Z69" s="3"/>
      <c r="AA69" s="3"/>
      <c r="AB69" s="3"/>
      <c r="AC69" s="3"/>
      <c r="AD69" s="3"/>
      <c r="AE69" s="3"/>
    </row>
    <row r="70" ht="15.75" customHeight="1">
      <c r="A70" s="46"/>
      <c r="B70" s="47"/>
      <c r="C70" s="47"/>
      <c r="D70" s="1"/>
      <c r="E70" s="1"/>
      <c r="F70" s="1"/>
      <c r="G70" s="1"/>
      <c r="H70" s="1"/>
      <c r="I70" s="1"/>
      <c r="J70" s="1"/>
      <c r="K70" s="1"/>
      <c r="L70" s="3"/>
      <c r="M70" s="3"/>
      <c r="N70" s="3"/>
      <c r="O70" s="3"/>
      <c r="P70" s="3"/>
      <c r="Q70" s="3"/>
      <c r="R70" s="3"/>
      <c r="S70" s="3"/>
      <c r="T70" s="3"/>
      <c r="U70" s="3"/>
      <c r="V70" s="3"/>
      <c r="W70" s="3"/>
      <c r="X70" s="3"/>
      <c r="Y70" s="3"/>
      <c r="Z70" s="3"/>
      <c r="AA70" s="3"/>
      <c r="AB70" s="3"/>
      <c r="AC70" s="3"/>
      <c r="AD70" s="3"/>
      <c r="AE70" s="3"/>
    </row>
    <row r="71" ht="15.75" customHeight="1">
      <c r="A71" s="46"/>
      <c r="B71" s="47"/>
      <c r="C71" s="47"/>
      <c r="D71" s="1"/>
      <c r="E71" s="1"/>
      <c r="F71" s="1"/>
      <c r="G71" s="1"/>
      <c r="H71" s="1"/>
      <c r="I71" s="1"/>
      <c r="J71" s="1"/>
      <c r="K71" s="1"/>
      <c r="L71" s="3"/>
      <c r="M71" s="3"/>
      <c r="N71" s="3"/>
      <c r="O71" s="3"/>
      <c r="P71" s="3"/>
      <c r="Q71" s="3"/>
      <c r="R71" s="3"/>
      <c r="S71" s="3"/>
      <c r="T71" s="3"/>
      <c r="U71" s="3"/>
      <c r="V71" s="3"/>
      <c r="W71" s="3"/>
      <c r="X71" s="3"/>
      <c r="Y71" s="3"/>
      <c r="Z71" s="3"/>
      <c r="AA71" s="3"/>
      <c r="AB71" s="3"/>
      <c r="AC71" s="3"/>
      <c r="AD71" s="3"/>
      <c r="AE71" s="3"/>
    </row>
    <row r="72" ht="15.75" customHeight="1">
      <c r="A72" s="46"/>
      <c r="B72" s="47"/>
      <c r="C72" s="47"/>
      <c r="D72" s="1"/>
      <c r="E72" s="1"/>
      <c r="F72" s="1"/>
      <c r="G72" s="1"/>
      <c r="H72" s="1"/>
      <c r="I72" s="1"/>
      <c r="J72" s="1"/>
      <c r="K72" s="1"/>
      <c r="L72" s="3"/>
      <c r="M72" s="3"/>
      <c r="N72" s="3"/>
      <c r="O72" s="3"/>
      <c r="P72" s="3"/>
      <c r="Q72" s="3"/>
      <c r="R72" s="3"/>
      <c r="S72" s="3"/>
      <c r="T72" s="3"/>
      <c r="U72" s="3"/>
      <c r="V72" s="3"/>
      <c r="W72" s="3"/>
      <c r="X72" s="3"/>
      <c r="Y72" s="3"/>
      <c r="Z72" s="3"/>
      <c r="AA72" s="3"/>
      <c r="AB72" s="3"/>
      <c r="AC72" s="3"/>
      <c r="AD72" s="3"/>
      <c r="AE72" s="3"/>
    </row>
    <row r="73" ht="15.75" customHeight="1">
      <c r="A73" s="46"/>
      <c r="B73" s="47"/>
      <c r="C73" s="47"/>
      <c r="D73" s="1"/>
      <c r="E73" s="1"/>
      <c r="F73" s="1"/>
      <c r="G73" s="1"/>
      <c r="H73" s="1"/>
      <c r="I73" s="1"/>
      <c r="J73" s="1"/>
      <c r="K73" s="1"/>
      <c r="L73" s="3"/>
      <c r="M73" s="3"/>
      <c r="N73" s="3"/>
      <c r="O73" s="3"/>
      <c r="P73" s="3"/>
      <c r="Q73" s="3"/>
      <c r="R73" s="3"/>
      <c r="S73" s="3"/>
      <c r="T73" s="3"/>
      <c r="U73" s="3"/>
      <c r="V73" s="3"/>
      <c r="W73" s="3"/>
      <c r="X73" s="3"/>
      <c r="Y73" s="3"/>
      <c r="Z73" s="3"/>
      <c r="AA73" s="3"/>
      <c r="AB73" s="3"/>
      <c r="AC73" s="3"/>
      <c r="AD73" s="3"/>
      <c r="AE73" s="3"/>
    </row>
    <row r="74" ht="15.75" customHeight="1">
      <c r="A74" s="46"/>
      <c r="B74" s="47"/>
      <c r="C74" s="47"/>
      <c r="D74" s="1"/>
      <c r="E74" s="1"/>
      <c r="F74" s="1"/>
      <c r="G74" s="1"/>
      <c r="H74" s="1"/>
      <c r="I74" s="1"/>
      <c r="J74" s="1"/>
      <c r="K74" s="1"/>
      <c r="L74" s="3"/>
      <c r="M74" s="3"/>
      <c r="N74" s="3"/>
      <c r="O74" s="3"/>
      <c r="P74" s="3"/>
      <c r="Q74" s="3"/>
      <c r="R74" s="3"/>
      <c r="S74" s="3"/>
      <c r="T74" s="3"/>
      <c r="U74" s="3"/>
      <c r="V74" s="3"/>
      <c r="W74" s="3"/>
      <c r="X74" s="3"/>
      <c r="Y74" s="3"/>
      <c r="Z74" s="3"/>
      <c r="AA74" s="3"/>
      <c r="AB74" s="3"/>
      <c r="AC74" s="3"/>
      <c r="AD74" s="3"/>
      <c r="AE74" s="3"/>
    </row>
    <row r="75" ht="15.75" customHeight="1">
      <c r="A75" s="46"/>
      <c r="B75" s="47"/>
      <c r="C75" s="47"/>
      <c r="D75" s="1"/>
      <c r="E75" s="1"/>
      <c r="F75" s="1"/>
      <c r="G75" s="1"/>
      <c r="H75" s="1"/>
      <c r="I75" s="1"/>
      <c r="J75" s="1"/>
      <c r="K75" s="1"/>
      <c r="L75" s="3"/>
      <c r="M75" s="3"/>
      <c r="N75" s="3"/>
      <c r="O75" s="3"/>
      <c r="P75" s="3"/>
      <c r="Q75" s="3"/>
      <c r="R75" s="3"/>
      <c r="S75" s="3"/>
      <c r="T75" s="3"/>
      <c r="U75" s="3"/>
      <c r="V75" s="3"/>
      <c r="W75" s="3"/>
      <c r="X75" s="3"/>
      <c r="Y75" s="3"/>
      <c r="Z75" s="3"/>
      <c r="AA75" s="3"/>
      <c r="AB75" s="3"/>
      <c r="AC75" s="3"/>
      <c r="AD75" s="3"/>
      <c r="AE75" s="3"/>
    </row>
    <row r="76" ht="15.75" customHeight="1">
      <c r="A76" s="46"/>
      <c r="B76" s="47"/>
      <c r="C76" s="47"/>
      <c r="D76" s="1"/>
      <c r="E76" s="1"/>
      <c r="F76" s="1"/>
      <c r="G76" s="1"/>
      <c r="H76" s="1"/>
      <c r="I76" s="1"/>
      <c r="J76" s="1"/>
      <c r="K76" s="1"/>
      <c r="L76" s="3"/>
      <c r="M76" s="3"/>
      <c r="N76" s="3"/>
      <c r="O76" s="3"/>
      <c r="P76" s="3"/>
      <c r="Q76" s="3"/>
      <c r="R76" s="3"/>
      <c r="S76" s="3"/>
      <c r="T76" s="3"/>
      <c r="U76" s="3"/>
      <c r="V76" s="3"/>
      <c r="W76" s="3"/>
      <c r="X76" s="3"/>
      <c r="Y76" s="3"/>
      <c r="Z76" s="3"/>
      <c r="AA76" s="3"/>
      <c r="AB76" s="3"/>
      <c r="AC76" s="3"/>
      <c r="AD76" s="3"/>
      <c r="AE76" s="3"/>
    </row>
    <row r="77" ht="15.75" customHeight="1">
      <c r="A77" s="46"/>
      <c r="B77" s="47"/>
      <c r="C77" s="47"/>
      <c r="D77" s="1"/>
      <c r="E77" s="1"/>
      <c r="F77" s="1"/>
      <c r="G77" s="1"/>
      <c r="H77" s="1"/>
      <c r="I77" s="1"/>
      <c r="J77" s="1"/>
      <c r="K77" s="1"/>
      <c r="L77" s="3"/>
      <c r="M77" s="3"/>
      <c r="N77" s="3"/>
      <c r="O77" s="3"/>
      <c r="P77" s="3"/>
      <c r="Q77" s="3"/>
      <c r="R77" s="3"/>
      <c r="S77" s="3"/>
      <c r="T77" s="3"/>
      <c r="U77" s="3"/>
      <c r="V77" s="3"/>
      <c r="W77" s="3"/>
      <c r="X77" s="3"/>
      <c r="Y77" s="3"/>
      <c r="Z77" s="3"/>
      <c r="AA77" s="3"/>
      <c r="AB77" s="3"/>
      <c r="AC77" s="3"/>
      <c r="AD77" s="3"/>
      <c r="AE77" s="3"/>
    </row>
    <row r="78" ht="15.75" customHeight="1">
      <c r="A78" s="46"/>
      <c r="B78" s="47"/>
      <c r="C78" s="47"/>
      <c r="D78" s="1"/>
      <c r="E78" s="1"/>
      <c r="F78" s="1"/>
      <c r="G78" s="1"/>
      <c r="H78" s="1"/>
      <c r="I78" s="1"/>
      <c r="J78" s="1"/>
      <c r="K78" s="1"/>
      <c r="L78" s="3"/>
      <c r="M78" s="3"/>
      <c r="N78" s="3"/>
      <c r="O78" s="3"/>
      <c r="P78" s="3"/>
      <c r="Q78" s="3"/>
      <c r="R78" s="3"/>
      <c r="S78" s="3"/>
      <c r="T78" s="3"/>
      <c r="U78" s="3"/>
      <c r="V78" s="3"/>
      <c r="W78" s="3"/>
      <c r="X78" s="3"/>
      <c r="Y78" s="3"/>
      <c r="Z78" s="3"/>
      <c r="AA78" s="3"/>
      <c r="AB78" s="3"/>
      <c r="AC78" s="3"/>
      <c r="AD78" s="3"/>
      <c r="AE78" s="3"/>
    </row>
    <row r="79" ht="15.75" customHeight="1">
      <c r="A79" s="46"/>
      <c r="B79" s="47"/>
      <c r="C79" s="47"/>
      <c r="D79" s="1"/>
      <c r="E79" s="1"/>
      <c r="F79" s="1"/>
      <c r="G79" s="1"/>
      <c r="H79" s="1"/>
      <c r="I79" s="1"/>
      <c r="J79" s="1"/>
      <c r="K79" s="1"/>
      <c r="L79" s="3"/>
      <c r="M79" s="3"/>
      <c r="N79" s="3"/>
      <c r="O79" s="3"/>
      <c r="P79" s="3"/>
      <c r="Q79" s="3"/>
      <c r="R79" s="3"/>
      <c r="S79" s="3"/>
      <c r="T79" s="3"/>
      <c r="U79" s="3"/>
      <c r="V79" s="3"/>
      <c r="W79" s="3"/>
      <c r="X79" s="3"/>
      <c r="Y79" s="3"/>
      <c r="Z79" s="3"/>
      <c r="AA79" s="3"/>
      <c r="AB79" s="3"/>
      <c r="AC79" s="3"/>
      <c r="AD79" s="3"/>
      <c r="AE79" s="3"/>
    </row>
    <row r="80" ht="15.75" customHeight="1">
      <c r="A80" s="46"/>
      <c r="B80" s="47"/>
      <c r="C80" s="47"/>
      <c r="D80" s="1"/>
      <c r="E80" s="1"/>
      <c r="F80" s="1"/>
      <c r="G80" s="1"/>
      <c r="H80" s="1"/>
      <c r="I80" s="1"/>
      <c r="J80" s="1"/>
      <c r="K80" s="1"/>
      <c r="L80" s="3"/>
      <c r="M80" s="3"/>
      <c r="N80" s="3"/>
      <c r="O80" s="3"/>
      <c r="P80" s="3"/>
      <c r="Q80" s="3"/>
      <c r="R80" s="3"/>
      <c r="S80" s="3"/>
      <c r="T80" s="3"/>
      <c r="U80" s="3"/>
      <c r="V80" s="3"/>
      <c r="W80" s="3"/>
      <c r="X80" s="3"/>
      <c r="Y80" s="3"/>
      <c r="Z80" s="3"/>
      <c r="AA80" s="3"/>
      <c r="AB80" s="3"/>
      <c r="AC80" s="3"/>
      <c r="AD80" s="3"/>
      <c r="AE80" s="3"/>
    </row>
    <row r="81" ht="15.75" customHeight="1">
      <c r="A81" s="46"/>
      <c r="B81" s="47"/>
      <c r="C81" s="47"/>
      <c r="D81" s="1"/>
      <c r="E81" s="1"/>
      <c r="F81" s="1"/>
      <c r="G81" s="1"/>
      <c r="H81" s="1"/>
      <c r="I81" s="1"/>
      <c r="J81" s="1"/>
      <c r="K81" s="1"/>
      <c r="L81" s="3"/>
      <c r="M81" s="3"/>
      <c r="N81" s="3"/>
      <c r="O81" s="3"/>
      <c r="P81" s="3"/>
      <c r="Q81" s="3"/>
      <c r="R81" s="3"/>
      <c r="S81" s="3"/>
      <c r="T81" s="3"/>
      <c r="U81" s="3"/>
      <c r="V81" s="3"/>
      <c r="W81" s="3"/>
      <c r="X81" s="3"/>
      <c r="Y81" s="3"/>
      <c r="Z81" s="3"/>
      <c r="AA81" s="3"/>
      <c r="AB81" s="3"/>
      <c r="AC81" s="3"/>
      <c r="AD81" s="3"/>
      <c r="AE81" s="3"/>
    </row>
    <row r="82" ht="15.75" customHeight="1">
      <c r="A82" s="46"/>
      <c r="B82" s="47"/>
      <c r="C82" s="47"/>
      <c r="D82" s="1"/>
      <c r="E82" s="1"/>
      <c r="F82" s="1"/>
      <c r="G82" s="1"/>
      <c r="H82" s="1"/>
      <c r="I82" s="1"/>
      <c r="J82" s="1"/>
      <c r="K82" s="1"/>
      <c r="L82" s="3"/>
      <c r="M82" s="3"/>
      <c r="N82" s="3"/>
      <c r="O82" s="3"/>
      <c r="P82" s="3"/>
      <c r="Q82" s="3"/>
      <c r="R82" s="3"/>
      <c r="S82" s="3"/>
      <c r="T82" s="3"/>
      <c r="U82" s="3"/>
      <c r="V82" s="3"/>
      <c r="W82" s="3"/>
      <c r="X82" s="3"/>
      <c r="Y82" s="3"/>
      <c r="Z82" s="3"/>
      <c r="AA82" s="3"/>
      <c r="AB82" s="3"/>
      <c r="AC82" s="3"/>
      <c r="AD82" s="3"/>
      <c r="AE82" s="3"/>
    </row>
    <row r="83" ht="15.75" customHeight="1">
      <c r="A83" s="46"/>
      <c r="B83" s="47"/>
      <c r="C83" s="47"/>
      <c r="D83" s="1"/>
      <c r="E83" s="1"/>
      <c r="F83" s="1"/>
      <c r="G83" s="1"/>
      <c r="H83" s="1"/>
      <c r="I83" s="1"/>
      <c r="J83" s="1"/>
      <c r="K83" s="1"/>
      <c r="L83" s="3"/>
      <c r="M83" s="3"/>
      <c r="N83" s="3"/>
      <c r="O83" s="3"/>
      <c r="P83" s="3"/>
      <c r="Q83" s="3"/>
      <c r="R83" s="3"/>
      <c r="S83" s="3"/>
      <c r="T83" s="3"/>
      <c r="U83" s="3"/>
      <c r="V83" s="3"/>
      <c r="W83" s="3"/>
      <c r="X83" s="3"/>
      <c r="Y83" s="3"/>
      <c r="Z83" s="3"/>
      <c r="AA83" s="3"/>
      <c r="AB83" s="3"/>
      <c r="AC83" s="3"/>
      <c r="AD83" s="3"/>
      <c r="AE83" s="3"/>
    </row>
    <row r="84" ht="15.75" customHeight="1">
      <c r="A84" s="46"/>
      <c r="B84" s="47"/>
      <c r="C84" s="47"/>
      <c r="D84" s="1"/>
      <c r="E84" s="1"/>
      <c r="F84" s="1"/>
      <c r="G84" s="1"/>
      <c r="H84" s="1"/>
      <c r="I84" s="1"/>
      <c r="J84" s="1"/>
      <c r="K84" s="1"/>
      <c r="L84" s="3"/>
      <c r="M84" s="3"/>
      <c r="N84" s="3"/>
      <c r="O84" s="3"/>
      <c r="P84" s="3"/>
      <c r="Q84" s="3"/>
      <c r="R84" s="3"/>
      <c r="S84" s="3"/>
      <c r="T84" s="3"/>
      <c r="U84" s="3"/>
      <c r="V84" s="3"/>
      <c r="W84" s="3"/>
      <c r="X84" s="3"/>
      <c r="Y84" s="3"/>
      <c r="Z84" s="3"/>
      <c r="AA84" s="3"/>
      <c r="AB84" s="3"/>
      <c r="AC84" s="3"/>
      <c r="AD84" s="3"/>
      <c r="AE84" s="3"/>
    </row>
    <row r="85" ht="15.75" customHeight="1">
      <c r="A85" s="46"/>
      <c r="B85" s="47"/>
      <c r="C85" s="47"/>
      <c r="D85" s="1"/>
      <c r="E85" s="1"/>
      <c r="F85" s="1"/>
      <c r="G85" s="1"/>
      <c r="H85" s="1"/>
      <c r="I85" s="1"/>
      <c r="J85" s="1"/>
      <c r="K85" s="1"/>
      <c r="L85" s="3"/>
      <c r="M85" s="3"/>
      <c r="N85" s="3"/>
      <c r="O85" s="3"/>
      <c r="P85" s="3"/>
      <c r="Q85" s="3"/>
      <c r="R85" s="3"/>
      <c r="S85" s="3"/>
      <c r="T85" s="3"/>
      <c r="U85" s="3"/>
      <c r="V85" s="3"/>
      <c r="W85" s="3"/>
      <c r="X85" s="3"/>
      <c r="Y85" s="3"/>
      <c r="Z85" s="3"/>
      <c r="AA85" s="3"/>
      <c r="AB85" s="3"/>
      <c r="AC85" s="3"/>
      <c r="AD85" s="3"/>
      <c r="AE85" s="3"/>
    </row>
    <row r="86" ht="15.75" customHeight="1">
      <c r="A86" s="46"/>
      <c r="B86" s="47"/>
      <c r="C86" s="47"/>
      <c r="D86" s="1"/>
      <c r="E86" s="1"/>
      <c r="F86" s="1"/>
      <c r="G86" s="1"/>
      <c r="H86" s="1"/>
      <c r="I86" s="1"/>
      <c r="J86" s="1"/>
      <c r="K86" s="1"/>
      <c r="L86" s="3"/>
      <c r="M86" s="3"/>
      <c r="N86" s="3"/>
      <c r="O86" s="3"/>
      <c r="P86" s="3"/>
      <c r="Q86" s="3"/>
      <c r="R86" s="3"/>
      <c r="S86" s="3"/>
      <c r="T86" s="3"/>
      <c r="U86" s="3"/>
      <c r="V86" s="3"/>
      <c r="W86" s="3"/>
      <c r="X86" s="3"/>
      <c r="Y86" s="3"/>
      <c r="Z86" s="3"/>
      <c r="AA86" s="3"/>
      <c r="AB86" s="3"/>
      <c r="AC86" s="3"/>
      <c r="AD86" s="3"/>
      <c r="AE86" s="3"/>
    </row>
    <row r="87" ht="15.75" customHeight="1">
      <c r="A87" s="46"/>
      <c r="B87" s="47"/>
      <c r="C87" s="47"/>
      <c r="D87" s="1"/>
      <c r="E87" s="1"/>
      <c r="F87" s="1"/>
      <c r="G87" s="1"/>
      <c r="H87" s="1"/>
      <c r="I87" s="1"/>
      <c r="J87" s="1"/>
      <c r="K87" s="1"/>
      <c r="L87" s="3"/>
      <c r="M87" s="3"/>
      <c r="N87" s="3"/>
      <c r="O87" s="3"/>
      <c r="P87" s="3"/>
      <c r="Q87" s="3"/>
      <c r="R87" s="3"/>
      <c r="S87" s="3"/>
      <c r="T87" s="3"/>
      <c r="U87" s="3"/>
      <c r="V87" s="3"/>
      <c r="W87" s="3"/>
      <c r="X87" s="3"/>
      <c r="Y87" s="3"/>
      <c r="Z87" s="3"/>
      <c r="AA87" s="3"/>
      <c r="AB87" s="3"/>
      <c r="AC87" s="3"/>
      <c r="AD87" s="3"/>
      <c r="AE87" s="3"/>
    </row>
    <row r="88" ht="15.75" customHeight="1">
      <c r="A88" s="46"/>
      <c r="B88" s="47"/>
      <c r="C88" s="47"/>
      <c r="D88" s="1"/>
      <c r="E88" s="1"/>
      <c r="F88" s="1"/>
      <c r="G88" s="1"/>
      <c r="H88" s="1"/>
      <c r="I88" s="1"/>
      <c r="J88" s="1"/>
      <c r="K88" s="1"/>
      <c r="L88" s="3"/>
      <c r="M88" s="3"/>
      <c r="N88" s="3"/>
      <c r="O88" s="3"/>
      <c r="P88" s="3"/>
      <c r="Q88" s="3"/>
      <c r="R88" s="3"/>
      <c r="S88" s="3"/>
      <c r="T88" s="3"/>
      <c r="U88" s="3"/>
      <c r="V88" s="3"/>
      <c r="W88" s="3"/>
      <c r="X88" s="3"/>
      <c r="Y88" s="3"/>
      <c r="Z88" s="3"/>
      <c r="AA88" s="3"/>
      <c r="AB88" s="3"/>
      <c r="AC88" s="3"/>
      <c r="AD88" s="3"/>
      <c r="AE88" s="3"/>
    </row>
    <row r="89" ht="15.75" customHeight="1">
      <c r="A89" s="46"/>
      <c r="B89" s="47"/>
      <c r="C89" s="47"/>
      <c r="D89" s="1"/>
      <c r="E89" s="1"/>
      <c r="F89" s="1"/>
      <c r="G89" s="1"/>
      <c r="H89" s="1"/>
      <c r="I89" s="1"/>
      <c r="J89" s="1"/>
      <c r="K89" s="1"/>
      <c r="L89" s="3"/>
      <c r="M89" s="3"/>
      <c r="N89" s="3"/>
      <c r="O89" s="3"/>
      <c r="P89" s="3"/>
      <c r="Q89" s="3"/>
      <c r="R89" s="3"/>
      <c r="S89" s="3"/>
      <c r="T89" s="3"/>
      <c r="U89" s="3"/>
      <c r="V89" s="3"/>
      <c r="W89" s="3"/>
      <c r="X89" s="3"/>
      <c r="Y89" s="3"/>
      <c r="Z89" s="3"/>
      <c r="AA89" s="3"/>
      <c r="AB89" s="3"/>
      <c r="AC89" s="3"/>
      <c r="AD89" s="3"/>
      <c r="AE89" s="3"/>
    </row>
    <row r="90" ht="15.75" customHeight="1">
      <c r="A90" s="46"/>
      <c r="B90" s="47"/>
      <c r="C90" s="47"/>
      <c r="D90" s="1"/>
      <c r="E90" s="1"/>
      <c r="F90" s="1"/>
      <c r="G90" s="1"/>
      <c r="H90" s="1"/>
      <c r="I90" s="1"/>
      <c r="J90" s="1"/>
      <c r="K90" s="1"/>
      <c r="L90" s="3"/>
      <c r="M90" s="3"/>
      <c r="N90" s="3"/>
      <c r="O90" s="3"/>
      <c r="P90" s="3"/>
      <c r="Q90" s="3"/>
      <c r="R90" s="3"/>
      <c r="S90" s="3"/>
      <c r="T90" s="3"/>
      <c r="U90" s="3"/>
      <c r="V90" s="3"/>
      <c r="W90" s="3"/>
      <c r="X90" s="3"/>
      <c r="Y90" s="3"/>
      <c r="Z90" s="3"/>
      <c r="AA90" s="3"/>
      <c r="AB90" s="3"/>
      <c r="AC90" s="3"/>
      <c r="AD90" s="3"/>
      <c r="AE90" s="3"/>
    </row>
    <row r="91" ht="15.75" customHeight="1">
      <c r="A91" s="46"/>
      <c r="B91" s="47"/>
      <c r="C91" s="47"/>
      <c r="D91" s="1"/>
      <c r="E91" s="1"/>
      <c r="F91" s="1"/>
      <c r="G91" s="1"/>
      <c r="H91" s="1"/>
      <c r="I91" s="1"/>
      <c r="J91" s="1"/>
      <c r="K91" s="1"/>
      <c r="L91" s="3"/>
      <c r="M91" s="3"/>
      <c r="N91" s="3"/>
      <c r="O91" s="3"/>
      <c r="P91" s="3"/>
      <c r="Q91" s="3"/>
      <c r="R91" s="3"/>
      <c r="S91" s="3"/>
      <c r="T91" s="3"/>
      <c r="U91" s="3"/>
      <c r="V91" s="3"/>
      <c r="W91" s="3"/>
      <c r="X91" s="3"/>
      <c r="Y91" s="3"/>
      <c r="Z91" s="3"/>
      <c r="AA91" s="3"/>
      <c r="AB91" s="3"/>
      <c r="AC91" s="3"/>
      <c r="AD91" s="3"/>
      <c r="AE91" s="3"/>
    </row>
    <row r="92" ht="15.75" customHeight="1">
      <c r="A92" s="46"/>
      <c r="B92" s="47"/>
      <c r="C92" s="47"/>
      <c r="D92" s="1"/>
      <c r="E92" s="1"/>
      <c r="F92" s="1"/>
      <c r="G92" s="1"/>
      <c r="H92" s="1"/>
      <c r="I92" s="1"/>
      <c r="J92" s="1"/>
      <c r="K92" s="1"/>
      <c r="L92" s="3"/>
      <c r="M92" s="3"/>
      <c r="N92" s="3"/>
      <c r="O92" s="3"/>
      <c r="P92" s="3"/>
      <c r="Q92" s="3"/>
      <c r="R92" s="3"/>
      <c r="S92" s="3"/>
      <c r="T92" s="3"/>
      <c r="U92" s="3"/>
      <c r="V92" s="3"/>
      <c r="W92" s="3"/>
      <c r="X92" s="3"/>
      <c r="Y92" s="3"/>
      <c r="Z92" s="3"/>
      <c r="AA92" s="3"/>
      <c r="AB92" s="3"/>
      <c r="AC92" s="3"/>
      <c r="AD92" s="3"/>
      <c r="AE92" s="3"/>
    </row>
    <row r="93" ht="15.75" customHeight="1">
      <c r="A93" s="46"/>
      <c r="B93" s="47"/>
      <c r="C93" s="47"/>
      <c r="D93" s="1"/>
      <c r="E93" s="1"/>
      <c r="F93" s="1"/>
      <c r="G93" s="1"/>
      <c r="H93" s="1"/>
      <c r="I93" s="1"/>
      <c r="J93" s="1"/>
      <c r="K93" s="1"/>
      <c r="L93" s="3"/>
      <c r="M93" s="3"/>
      <c r="N93" s="3"/>
      <c r="O93" s="3"/>
      <c r="P93" s="3"/>
      <c r="Q93" s="3"/>
      <c r="R93" s="3"/>
      <c r="S93" s="3"/>
      <c r="T93" s="3"/>
      <c r="U93" s="3"/>
      <c r="V93" s="3"/>
      <c r="W93" s="3"/>
      <c r="X93" s="3"/>
      <c r="Y93" s="3"/>
      <c r="Z93" s="3"/>
      <c r="AA93" s="3"/>
      <c r="AB93" s="3"/>
      <c r="AC93" s="3"/>
      <c r="AD93" s="3"/>
      <c r="AE93" s="3"/>
    </row>
    <row r="94" ht="15.75" customHeight="1">
      <c r="A94" s="46"/>
      <c r="B94" s="47"/>
      <c r="C94" s="47"/>
      <c r="D94" s="1"/>
      <c r="E94" s="1"/>
      <c r="F94" s="1"/>
      <c r="G94" s="1"/>
      <c r="H94" s="1"/>
      <c r="I94" s="1"/>
      <c r="J94" s="1"/>
      <c r="K94" s="1"/>
      <c r="L94" s="3"/>
      <c r="M94" s="3"/>
      <c r="N94" s="3"/>
      <c r="O94" s="3"/>
      <c r="P94" s="3"/>
      <c r="Q94" s="3"/>
      <c r="R94" s="3"/>
      <c r="S94" s="3"/>
      <c r="T94" s="3"/>
      <c r="U94" s="3"/>
      <c r="V94" s="3"/>
      <c r="W94" s="3"/>
      <c r="X94" s="3"/>
      <c r="Y94" s="3"/>
      <c r="Z94" s="3"/>
      <c r="AA94" s="3"/>
      <c r="AB94" s="3"/>
      <c r="AC94" s="3"/>
      <c r="AD94" s="3"/>
      <c r="AE94" s="3"/>
    </row>
    <row r="95" ht="15.75" customHeight="1">
      <c r="A95" s="46"/>
      <c r="B95" s="47"/>
      <c r="C95" s="47"/>
      <c r="D95" s="1"/>
      <c r="E95" s="1"/>
      <c r="F95" s="1"/>
      <c r="G95" s="1"/>
      <c r="H95" s="1"/>
      <c r="I95" s="1"/>
      <c r="J95" s="1"/>
      <c r="K95" s="1"/>
      <c r="L95" s="3"/>
      <c r="M95" s="3"/>
      <c r="N95" s="3"/>
      <c r="O95" s="3"/>
      <c r="P95" s="3"/>
      <c r="Q95" s="3"/>
      <c r="R95" s="3"/>
      <c r="S95" s="3"/>
      <c r="T95" s="3"/>
      <c r="U95" s="3"/>
      <c r="V95" s="3"/>
      <c r="W95" s="3"/>
      <c r="X95" s="3"/>
      <c r="Y95" s="3"/>
      <c r="Z95" s="3"/>
      <c r="AA95" s="3"/>
      <c r="AB95" s="3"/>
      <c r="AC95" s="3"/>
      <c r="AD95" s="3"/>
      <c r="AE95" s="3"/>
    </row>
    <row r="96" ht="15.75" customHeight="1">
      <c r="A96" s="46"/>
      <c r="B96" s="47"/>
      <c r="C96" s="47"/>
      <c r="D96" s="1"/>
      <c r="E96" s="1"/>
      <c r="F96" s="1"/>
      <c r="G96" s="1"/>
      <c r="H96" s="1"/>
      <c r="I96" s="1"/>
      <c r="J96" s="1"/>
      <c r="K96" s="1"/>
      <c r="L96" s="3"/>
      <c r="M96" s="3"/>
      <c r="N96" s="3"/>
      <c r="O96" s="3"/>
      <c r="P96" s="3"/>
      <c r="Q96" s="3"/>
      <c r="R96" s="3"/>
      <c r="S96" s="3"/>
      <c r="T96" s="3"/>
      <c r="U96" s="3"/>
      <c r="V96" s="3"/>
      <c r="W96" s="3"/>
      <c r="X96" s="3"/>
      <c r="Y96" s="3"/>
      <c r="Z96" s="3"/>
      <c r="AA96" s="3"/>
      <c r="AB96" s="3"/>
      <c r="AC96" s="3"/>
      <c r="AD96" s="3"/>
      <c r="AE96" s="3"/>
    </row>
    <row r="97" ht="15.75" customHeight="1">
      <c r="A97" s="46"/>
      <c r="B97" s="47"/>
      <c r="C97" s="47"/>
      <c r="D97" s="1"/>
      <c r="E97" s="1"/>
      <c r="F97" s="1"/>
      <c r="G97" s="1"/>
      <c r="H97" s="1"/>
      <c r="I97" s="1"/>
      <c r="J97" s="1"/>
      <c r="K97" s="1"/>
      <c r="L97" s="3"/>
      <c r="M97" s="3"/>
      <c r="N97" s="3"/>
      <c r="O97" s="3"/>
      <c r="P97" s="3"/>
      <c r="Q97" s="3"/>
      <c r="R97" s="3"/>
      <c r="S97" s="3"/>
      <c r="T97" s="3"/>
      <c r="U97" s="3"/>
      <c r="V97" s="3"/>
      <c r="W97" s="3"/>
      <c r="X97" s="3"/>
      <c r="Y97" s="3"/>
      <c r="Z97" s="3"/>
      <c r="AA97" s="3"/>
      <c r="AB97" s="3"/>
      <c r="AC97" s="3"/>
      <c r="AD97" s="3"/>
      <c r="AE97" s="3"/>
    </row>
    <row r="98" ht="15.75" customHeight="1">
      <c r="A98" s="46"/>
      <c r="B98" s="47"/>
      <c r="C98" s="47"/>
      <c r="D98" s="1"/>
      <c r="E98" s="1"/>
      <c r="F98" s="1"/>
      <c r="G98" s="1"/>
      <c r="H98" s="1"/>
      <c r="I98" s="1"/>
      <c r="J98" s="1"/>
      <c r="K98" s="1"/>
      <c r="L98" s="3"/>
      <c r="M98" s="3"/>
      <c r="N98" s="3"/>
      <c r="O98" s="3"/>
      <c r="P98" s="3"/>
      <c r="Q98" s="3"/>
      <c r="R98" s="3"/>
      <c r="S98" s="3"/>
      <c r="T98" s="3"/>
      <c r="U98" s="3"/>
      <c r="V98" s="3"/>
      <c r="W98" s="3"/>
      <c r="X98" s="3"/>
      <c r="Y98" s="3"/>
      <c r="Z98" s="3"/>
      <c r="AA98" s="3"/>
      <c r="AB98" s="3"/>
      <c r="AC98" s="3"/>
      <c r="AD98" s="3"/>
      <c r="AE98" s="3"/>
    </row>
    <row r="99" ht="15.75" customHeight="1">
      <c r="A99" s="46"/>
      <c r="B99" s="47"/>
      <c r="C99" s="47"/>
      <c r="D99" s="1"/>
      <c r="E99" s="1"/>
      <c r="F99" s="1"/>
      <c r="G99" s="1"/>
      <c r="H99" s="1"/>
      <c r="I99" s="1"/>
      <c r="J99" s="1"/>
      <c r="K99" s="1"/>
      <c r="L99" s="3"/>
      <c r="M99" s="3"/>
      <c r="N99" s="3"/>
      <c r="O99" s="3"/>
      <c r="P99" s="3"/>
      <c r="Q99" s="3"/>
      <c r="R99" s="3"/>
      <c r="S99" s="3"/>
      <c r="T99" s="3"/>
      <c r="U99" s="3"/>
      <c r="V99" s="3"/>
      <c r="W99" s="3"/>
      <c r="X99" s="3"/>
      <c r="Y99" s="3"/>
      <c r="Z99" s="3"/>
      <c r="AA99" s="3"/>
      <c r="AB99" s="3"/>
      <c r="AC99" s="3"/>
      <c r="AD99" s="3"/>
      <c r="AE99" s="3"/>
    </row>
    <row r="100" ht="15.75" customHeight="1">
      <c r="A100" s="46"/>
      <c r="B100" s="47"/>
      <c r="C100" s="47"/>
      <c r="D100" s="1"/>
      <c r="E100" s="1"/>
      <c r="F100" s="1"/>
      <c r="G100" s="1"/>
      <c r="H100" s="1"/>
      <c r="I100" s="1"/>
      <c r="J100" s="1"/>
      <c r="K100" s="1"/>
      <c r="L100" s="3"/>
      <c r="M100" s="3"/>
      <c r="N100" s="3"/>
      <c r="O100" s="3"/>
      <c r="P100" s="3"/>
      <c r="Q100" s="3"/>
      <c r="R100" s="3"/>
      <c r="S100" s="3"/>
      <c r="T100" s="3"/>
      <c r="U100" s="3"/>
      <c r="V100" s="3"/>
      <c r="W100" s="3"/>
      <c r="X100" s="3"/>
      <c r="Y100" s="3"/>
      <c r="Z100" s="3"/>
      <c r="AA100" s="3"/>
      <c r="AB100" s="3"/>
      <c r="AC100" s="3"/>
      <c r="AD100" s="3"/>
      <c r="AE100" s="3"/>
    </row>
    <row r="101" ht="15.75" customHeight="1">
      <c r="A101" s="46"/>
      <c r="B101" s="47"/>
      <c r="C101" s="47"/>
      <c r="D101" s="1"/>
      <c r="E101" s="1"/>
      <c r="F101" s="1"/>
      <c r="G101" s="1"/>
      <c r="H101" s="1"/>
      <c r="I101" s="1"/>
      <c r="J101" s="1"/>
      <c r="K101" s="1"/>
      <c r="L101" s="3"/>
      <c r="M101" s="3"/>
      <c r="N101" s="3"/>
      <c r="O101" s="3"/>
      <c r="P101" s="3"/>
      <c r="Q101" s="3"/>
      <c r="R101" s="3"/>
      <c r="S101" s="3"/>
      <c r="T101" s="3"/>
      <c r="U101" s="3"/>
      <c r="V101" s="3"/>
      <c r="W101" s="3"/>
      <c r="X101" s="3"/>
      <c r="Y101" s="3"/>
      <c r="Z101" s="3"/>
      <c r="AA101" s="3"/>
      <c r="AB101" s="3"/>
      <c r="AC101" s="3"/>
      <c r="AD101" s="3"/>
      <c r="AE101" s="3"/>
    </row>
    <row r="102" ht="15.75" customHeight="1">
      <c r="A102" s="46"/>
      <c r="B102" s="47"/>
      <c r="C102" s="47"/>
      <c r="D102" s="1"/>
      <c r="E102" s="1"/>
      <c r="F102" s="1"/>
      <c r="G102" s="1"/>
      <c r="H102" s="1"/>
      <c r="I102" s="1"/>
      <c r="J102" s="1"/>
      <c r="K102" s="1"/>
      <c r="L102" s="3"/>
      <c r="M102" s="3"/>
      <c r="N102" s="3"/>
      <c r="O102" s="3"/>
      <c r="P102" s="3"/>
      <c r="Q102" s="3"/>
      <c r="R102" s="3"/>
      <c r="S102" s="3"/>
      <c r="T102" s="3"/>
      <c r="U102" s="3"/>
      <c r="V102" s="3"/>
      <c r="W102" s="3"/>
      <c r="X102" s="3"/>
      <c r="Y102" s="3"/>
      <c r="Z102" s="3"/>
      <c r="AA102" s="3"/>
      <c r="AB102" s="3"/>
      <c r="AC102" s="3"/>
      <c r="AD102" s="3"/>
      <c r="AE102" s="3"/>
    </row>
    <row r="103" ht="15.75" customHeight="1">
      <c r="A103" s="46"/>
      <c r="B103" s="47"/>
      <c r="C103" s="47"/>
      <c r="D103" s="1"/>
      <c r="E103" s="1"/>
      <c r="F103" s="1"/>
      <c r="G103" s="1"/>
      <c r="H103" s="1"/>
      <c r="I103" s="1"/>
      <c r="J103" s="1"/>
      <c r="K103" s="1"/>
      <c r="L103" s="3"/>
      <c r="M103" s="3"/>
      <c r="N103" s="3"/>
      <c r="O103" s="3"/>
      <c r="P103" s="3"/>
      <c r="Q103" s="3"/>
      <c r="R103" s="3"/>
      <c r="S103" s="3"/>
      <c r="T103" s="3"/>
      <c r="U103" s="3"/>
      <c r="V103" s="3"/>
      <c r="W103" s="3"/>
      <c r="X103" s="3"/>
      <c r="Y103" s="3"/>
      <c r="Z103" s="3"/>
      <c r="AA103" s="3"/>
      <c r="AB103" s="3"/>
      <c r="AC103" s="3"/>
      <c r="AD103" s="3"/>
      <c r="AE103" s="3"/>
    </row>
    <row r="104" ht="15.75" customHeight="1">
      <c r="A104" s="46"/>
      <c r="B104" s="47"/>
      <c r="C104" s="47"/>
      <c r="D104" s="1"/>
      <c r="E104" s="1"/>
      <c r="F104" s="1"/>
      <c r="G104" s="1"/>
      <c r="H104" s="1"/>
      <c r="I104" s="1"/>
      <c r="J104" s="1"/>
      <c r="K104" s="1"/>
      <c r="L104" s="3"/>
      <c r="M104" s="3"/>
      <c r="N104" s="3"/>
      <c r="O104" s="3"/>
      <c r="P104" s="3"/>
      <c r="Q104" s="3"/>
      <c r="R104" s="3"/>
      <c r="S104" s="3"/>
      <c r="T104" s="3"/>
      <c r="U104" s="3"/>
      <c r="V104" s="3"/>
      <c r="W104" s="3"/>
      <c r="X104" s="3"/>
      <c r="Y104" s="3"/>
      <c r="Z104" s="3"/>
      <c r="AA104" s="3"/>
      <c r="AB104" s="3"/>
      <c r="AC104" s="3"/>
      <c r="AD104" s="3"/>
      <c r="AE104" s="3"/>
    </row>
    <row r="105" ht="15.75" customHeight="1">
      <c r="A105" s="46"/>
      <c r="B105" s="47"/>
      <c r="C105" s="47"/>
      <c r="D105" s="1"/>
      <c r="E105" s="1"/>
      <c r="F105" s="1"/>
      <c r="G105" s="1"/>
      <c r="H105" s="1"/>
      <c r="I105" s="1"/>
      <c r="J105" s="1"/>
      <c r="K105" s="1"/>
      <c r="L105" s="3"/>
      <c r="M105" s="3"/>
      <c r="N105" s="3"/>
      <c r="O105" s="3"/>
      <c r="P105" s="3"/>
      <c r="Q105" s="3"/>
      <c r="R105" s="3"/>
      <c r="S105" s="3"/>
      <c r="T105" s="3"/>
      <c r="U105" s="3"/>
      <c r="V105" s="3"/>
      <c r="W105" s="3"/>
      <c r="X105" s="3"/>
      <c r="Y105" s="3"/>
      <c r="Z105" s="3"/>
      <c r="AA105" s="3"/>
      <c r="AB105" s="3"/>
      <c r="AC105" s="3"/>
      <c r="AD105" s="3"/>
      <c r="AE105" s="3"/>
    </row>
    <row r="106" ht="15.75" customHeight="1">
      <c r="A106" s="46"/>
      <c r="B106" s="47"/>
      <c r="C106" s="47"/>
      <c r="D106" s="1"/>
      <c r="E106" s="1"/>
      <c r="F106" s="1"/>
      <c r="G106" s="1"/>
      <c r="H106" s="1"/>
      <c r="I106" s="1"/>
      <c r="J106" s="1"/>
      <c r="K106" s="1"/>
      <c r="L106" s="3"/>
      <c r="M106" s="3"/>
      <c r="N106" s="3"/>
      <c r="O106" s="3"/>
      <c r="P106" s="3"/>
      <c r="Q106" s="3"/>
      <c r="R106" s="3"/>
      <c r="S106" s="3"/>
      <c r="T106" s="3"/>
      <c r="U106" s="3"/>
      <c r="V106" s="3"/>
      <c r="W106" s="3"/>
      <c r="X106" s="3"/>
      <c r="Y106" s="3"/>
      <c r="Z106" s="3"/>
      <c r="AA106" s="3"/>
      <c r="AB106" s="3"/>
      <c r="AC106" s="3"/>
      <c r="AD106" s="3"/>
      <c r="AE106" s="3"/>
    </row>
    <row r="107" ht="15.75" customHeight="1">
      <c r="A107" s="46"/>
      <c r="B107" s="47"/>
      <c r="C107" s="47"/>
      <c r="D107" s="1"/>
      <c r="E107" s="1"/>
      <c r="F107" s="1"/>
      <c r="G107" s="1"/>
      <c r="H107" s="1"/>
      <c r="I107" s="1"/>
      <c r="J107" s="1"/>
      <c r="K107" s="1"/>
      <c r="L107" s="3"/>
      <c r="M107" s="3"/>
      <c r="N107" s="3"/>
      <c r="O107" s="3"/>
      <c r="P107" s="3"/>
      <c r="Q107" s="3"/>
      <c r="R107" s="3"/>
      <c r="S107" s="3"/>
      <c r="T107" s="3"/>
      <c r="U107" s="3"/>
      <c r="V107" s="3"/>
      <c r="W107" s="3"/>
      <c r="X107" s="3"/>
      <c r="Y107" s="3"/>
      <c r="Z107" s="3"/>
      <c r="AA107" s="3"/>
      <c r="AB107" s="3"/>
      <c r="AC107" s="3"/>
      <c r="AD107" s="3"/>
      <c r="AE107" s="3"/>
    </row>
    <row r="108" ht="15.75" customHeight="1">
      <c r="A108" s="46"/>
      <c r="B108" s="47"/>
      <c r="C108" s="47"/>
      <c r="D108" s="1"/>
      <c r="E108" s="1"/>
      <c r="F108" s="1"/>
      <c r="G108" s="1"/>
      <c r="H108" s="1"/>
      <c r="I108" s="1"/>
      <c r="J108" s="1"/>
      <c r="K108" s="1"/>
      <c r="L108" s="3"/>
      <c r="M108" s="3"/>
      <c r="N108" s="3"/>
      <c r="O108" s="3"/>
      <c r="P108" s="3"/>
      <c r="Q108" s="3"/>
      <c r="R108" s="3"/>
      <c r="S108" s="3"/>
      <c r="T108" s="3"/>
      <c r="U108" s="3"/>
      <c r="V108" s="3"/>
      <c r="W108" s="3"/>
      <c r="X108" s="3"/>
      <c r="Y108" s="3"/>
      <c r="Z108" s="3"/>
      <c r="AA108" s="3"/>
      <c r="AB108" s="3"/>
      <c r="AC108" s="3"/>
      <c r="AD108" s="3"/>
      <c r="AE108" s="3"/>
    </row>
    <row r="109" ht="15.75" customHeight="1">
      <c r="A109" s="46"/>
      <c r="B109" s="47"/>
      <c r="C109" s="47"/>
      <c r="D109" s="1"/>
      <c r="E109" s="1"/>
      <c r="F109" s="1"/>
      <c r="G109" s="1"/>
      <c r="H109" s="1"/>
      <c r="I109" s="1"/>
      <c r="J109" s="1"/>
      <c r="K109" s="1"/>
      <c r="L109" s="3"/>
      <c r="M109" s="3"/>
      <c r="N109" s="3"/>
      <c r="O109" s="3"/>
      <c r="P109" s="3"/>
      <c r="Q109" s="3"/>
      <c r="R109" s="3"/>
      <c r="S109" s="3"/>
      <c r="T109" s="3"/>
      <c r="U109" s="3"/>
      <c r="V109" s="3"/>
      <c r="W109" s="3"/>
      <c r="X109" s="3"/>
      <c r="Y109" s="3"/>
      <c r="Z109" s="3"/>
      <c r="AA109" s="3"/>
      <c r="AB109" s="3"/>
      <c r="AC109" s="3"/>
      <c r="AD109" s="3"/>
      <c r="AE109" s="3"/>
    </row>
    <row r="110" ht="15.75" customHeight="1">
      <c r="A110" s="46"/>
      <c r="B110" s="47"/>
      <c r="C110" s="47"/>
      <c r="D110" s="1"/>
      <c r="E110" s="1"/>
      <c r="F110" s="1"/>
      <c r="G110" s="1"/>
      <c r="H110" s="1"/>
      <c r="I110" s="1"/>
      <c r="J110" s="1"/>
      <c r="K110" s="1"/>
      <c r="L110" s="3"/>
      <c r="M110" s="3"/>
      <c r="N110" s="3"/>
      <c r="O110" s="3"/>
      <c r="P110" s="3"/>
      <c r="Q110" s="3"/>
      <c r="R110" s="3"/>
      <c r="S110" s="3"/>
      <c r="T110" s="3"/>
      <c r="U110" s="3"/>
      <c r="V110" s="3"/>
      <c r="W110" s="3"/>
      <c r="X110" s="3"/>
      <c r="Y110" s="3"/>
      <c r="Z110" s="3"/>
      <c r="AA110" s="3"/>
      <c r="AB110" s="3"/>
      <c r="AC110" s="3"/>
      <c r="AD110" s="3"/>
      <c r="AE110" s="3"/>
    </row>
    <row r="111" ht="15.75" customHeight="1">
      <c r="A111" s="46"/>
      <c r="B111" s="47"/>
      <c r="C111" s="47"/>
      <c r="D111" s="1"/>
      <c r="E111" s="1"/>
      <c r="F111" s="1"/>
      <c r="G111" s="1"/>
      <c r="H111" s="1"/>
      <c r="I111" s="1"/>
      <c r="J111" s="1"/>
      <c r="K111" s="1"/>
      <c r="L111" s="3"/>
      <c r="M111" s="3"/>
      <c r="N111" s="3"/>
      <c r="O111" s="3"/>
      <c r="P111" s="3"/>
      <c r="Q111" s="3"/>
      <c r="R111" s="3"/>
      <c r="S111" s="3"/>
      <c r="T111" s="3"/>
      <c r="U111" s="3"/>
      <c r="V111" s="3"/>
      <c r="W111" s="3"/>
      <c r="X111" s="3"/>
      <c r="Y111" s="3"/>
      <c r="Z111" s="3"/>
      <c r="AA111" s="3"/>
      <c r="AB111" s="3"/>
      <c r="AC111" s="3"/>
      <c r="AD111" s="3"/>
      <c r="AE111" s="3"/>
    </row>
    <row r="112" ht="15.75" customHeight="1">
      <c r="A112" s="46"/>
      <c r="B112" s="47"/>
      <c r="C112" s="47"/>
      <c r="D112" s="1"/>
      <c r="E112" s="1"/>
      <c r="F112" s="1"/>
      <c r="G112" s="1"/>
      <c r="H112" s="1"/>
      <c r="I112" s="1"/>
      <c r="J112" s="1"/>
      <c r="K112" s="1"/>
      <c r="L112" s="3"/>
      <c r="M112" s="3"/>
      <c r="N112" s="3"/>
      <c r="O112" s="3"/>
      <c r="P112" s="3"/>
      <c r="Q112" s="3"/>
      <c r="R112" s="3"/>
      <c r="S112" s="3"/>
      <c r="T112" s="3"/>
      <c r="U112" s="3"/>
      <c r="V112" s="3"/>
      <c r="W112" s="3"/>
      <c r="X112" s="3"/>
      <c r="Y112" s="3"/>
      <c r="Z112" s="3"/>
      <c r="AA112" s="3"/>
      <c r="AB112" s="3"/>
      <c r="AC112" s="3"/>
      <c r="AD112" s="3"/>
      <c r="AE112" s="3"/>
    </row>
    <row r="113" ht="15.75" customHeight="1">
      <c r="A113" s="46"/>
      <c r="B113" s="47"/>
      <c r="C113" s="47"/>
      <c r="D113" s="1"/>
      <c r="E113" s="1"/>
      <c r="F113" s="1"/>
      <c r="G113" s="1"/>
      <c r="H113" s="1"/>
      <c r="I113" s="1"/>
      <c r="J113" s="1"/>
      <c r="K113" s="1"/>
      <c r="L113" s="3"/>
      <c r="M113" s="3"/>
      <c r="N113" s="3"/>
      <c r="O113" s="3"/>
      <c r="P113" s="3"/>
      <c r="Q113" s="3"/>
      <c r="R113" s="3"/>
      <c r="S113" s="3"/>
      <c r="T113" s="3"/>
      <c r="U113" s="3"/>
      <c r="V113" s="3"/>
      <c r="W113" s="3"/>
      <c r="X113" s="3"/>
      <c r="Y113" s="3"/>
      <c r="Z113" s="3"/>
      <c r="AA113" s="3"/>
      <c r="AB113" s="3"/>
      <c r="AC113" s="3"/>
      <c r="AD113" s="3"/>
      <c r="AE113" s="3"/>
    </row>
    <row r="114" ht="15.75" customHeight="1">
      <c r="A114" s="46"/>
      <c r="B114" s="47"/>
      <c r="C114" s="47"/>
      <c r="D114" s="1"/>
      <c r="E114" s="1"/>
      <c r="F114" s="1"/>
      <c r="G114" s="1"/>
      <c r="H114" s="1"/>
      <c r="I114" s="1"/>
      <c r="J114" s="1"/>
      <c r="K114" s="1"/>
      <c r="L114" s="3"/>
      <c r="M114" s="3"/>
      <c r="N114" s="3"/>
      <c r="O114" s="3"/>
      <c r="P114" s="3"/>
      <c r="Q114" s="3"/>
      <c r="R114" s="3"/>
      <c r="S114" s="3"/>
      <c r="T114" s="3"/>
      <c r="U114" s="3"/>
      <c r="V114" s="3"/>
      <c r="W114" s="3"/>
      <c r="X114" s="3"/>
      <c r="Y114" s="3"/>
      <c r="Z114" s="3"/>
      <c r="AA114" s="3"/>
      <c r="AB114" s="3"/>
      <c r="AC114" s="3"/>
      <c r="AD114" s="3"/>
      <c r="AE114" s="3"/>
    </row>
    <row r="115" ht="15.75" customHeight="1">
      <c r="A115" s="46"/>
      <c r="B115" s="47"/>
      <c r="C115" s="47"/>
      <c r="D115" s="1"/>
      <c r="E115" s="1"/>
      <c r="F115" s="1"/>
      <c r="G115" s="1"/>
      <c r="H115" s="1"/>
      <c r="I115" s="1"/>
      <c r="J115" s="1"/>
      <c r="K115" s="1"/>
      <c r="L115" s="3"/>
      <c r="M115" s="3"/>
      <c r="N115" s="3"/>
      <c r="O115" s="3"/>
      <c r="P115" s="3"/>
      <c r="Q115" s="3"/>
      <c r="R115" s="3"/>
      <c r="S115" s="3"/>
      <c r="T115" s="3"/>
      <c r="U115" s="3"/>
      <c r="V115" s="3"/>
      <c r="W115" s="3"/>
      <c r="X115" s="3"/>
      <c r="Y115" s="3"/>
      <c r="Z115" s="3"/>
      <c r="AA115" s="3"/>
      <c r="AB115" s="3"/>
      <c r="AC115" s="3"/>
      <c r="AD115" s="3"/>
      <c r="AE115" s="3"/>
    </row>
    <row r="116" ht="15.75" customHeight="1">
      <c r="A116" s="46"/>
      <c r="B116" s="47"/>
      <c r="C116" s="47"/>
      <c r="D116" s="1"/>
      <c r="E116" s="1"/>
      <c r="F116" s="1"/>
      <c r="G116" s="1"/>
      <c r="H116" s="1"/>
      <c r="I116" s="1"/>
      <c r="J116" s="1"/>
      <c r="K116" s="1"/>
      <c r="L116" s="3"/>
      <c r="M116" s="3"/>
      <c r="N116" s="3"/>
      <c r="O116" s="3"/>
      <c r="P116" s="3"/>
      <c r="Q116" s="3"/>
      <c r="R116" s="3"/>
      <c r="S116" s="3"/>
      <c r="T116" s="3"/>
      <c r="U116" s="3"/>
      <c r="V116" s="3"/>
      <c r="W116" s="3"/>
      <c r="X116" s="3"/>
      <c r="Y116" s="3"/>
      <c r="Z116" s="3"/>
      <c r="AA116" s="3"/>
      <c r="AB116" s="3"/>
      <c r="AC116" s="3"/>
      <c r="AD116" s="3"/>
      <c r="AE116" s="3"/>
    </row>
    <row r="117" ht="15.75" customHeight="1">
      <c r="A117" s="46"/>
      <c r="B117" s="47"/>
      <c r="C117" s="47"/>
      <c r="D117" s="1"/>
      <c r="E117" s="1"/>
      <c r="F117" s="1"/>
      <c r="G117" s="1"/>
      <c r="H117" s="1"/>
      <c r="I117" s="1"/>
      <c r="J117" s="1"/>
      <c r="K117" s="1"/>
      <c r="L117" s="3"/>
      <c r="M117" s="3"/>
      <c r="N117" s="3"/>
      <c r="O117" s="3"/>
      <c r="P117" s="3"/>
      <c r="Q117" s="3"/>
      <c r="R117" s="3"/>
      <c r="S117" s="3"/>
      <c r="T117" s="3"/>
      <c r="U117" s="3"/>
      <c r="V117" s="3"/>
      <c r="W117" s="3"/>
      <c r="X117" s="3"/>
      <c r="Y117" s="3"/>
      <c r="Z117" s="3"/>
      <c r="AA117" s="3"/>
      <c r="AB117" s="3"/>
      <c r="AC117" s="3"/>
      <c r="AD117" s="3"/>
      <c r="AE117" s="3"/>
    </row>
    <row r="118" ht="15.75" customHeight="1">
      <c r="A118" s="46"/>
      <c r="B118" s="47"/>
      <c r="C118" s="47"/>
      <c r="D118" s="1"/>
      <c r="E118" s="1"/>
      <c r="F118" s="1"/>
      <c r="G118" s="1"/>
      <c r="H118" s="1"/>
      <c r="I118" s="1"/>
      <c r="J118" s="1"/>
      <c r="K118" s="1"/>
      <c r="L118" s="3"/>
      <c r="M118" s="3"/>
      <c r="N118" s="3"/>
      <c r="O118" s="3"/>
      <c r="P118" s="3"/>
      <c r="Q118" s="3"/>
      <c r="R118" s="3"/>
      <c r="S118" s="3"/>
      <c r="T118" s="3"/>
      <c r="U118" s="3"/>
      <c r="V118" s="3"/>
      <c r="W118" s="3"/>
      <c r="X118" s="3"/>
      <c r="Y118" s="3"/>
      <c r="Z118" s="3"/>
      <c r="AA118" s="3"/>
      <c r="AB118" s="3"/>
      <c r="AC118" s="3"/>
      <c r="AD118" s="3"/>
      <c r="AE118" s="3"/>
    </row>
    <row r="119" ht="15.75" customHeight="1">
      <c r="A119" s="46"/>
      <c r="B119" s="47"/>
      <c r="C119" s="47"/>
      <c r="D119" s="1"/>
      <c r="E119" s="1"/>
      <c r="F119" s="1"/>
      <c r="G119" s="1"/>
      <c r="H119" s="1"/>
      <c r="I119" s="1"/>
      <c r="J119" s="1"/>
      <c r="K119" s="1"/>
      <c r="L119" s="3"/>
      <c r="M119" s="3"/>
      <c r="N119" s="3"/>
      <c r="O119" s="3"/>
      <c r="P119" s="3"/>
      <c r="Q119" s="3"/>
      <c r="R119" s="3"/>
      <c r="S119" s="3"/>
      <c r="T119" s="3"/>
      <c r="U119" s="3"/>
      <c r="V119" s="3"/>
      <c r="W119" s="3"/>
      <c r="X119" s="3"/>
      <c r="Y119" s="3"/>
      <c r="Z119" s="3"/>
      <c r="AA119" s="3"/>
      <c r="AB119" s="3"/>
      <c r="AC119" s="3"/>
      <c r="AD119" s="3"/>
      <c r="AE119" s="3"/>
    </row>
    <row r="120" ht="15.75" customHeight="1">
      <c r="A120" s="46"/>
      <c r="B120" s="47"/>
      <c r="C120" s="47"/>
      <c r="D120" s="1"/>
      <c r="E120" s="1"/>
      <c r="F120" s="1"/>
      <c r="G120" s="1"/>
      <c r="H120" s="1"/>
      <c r="I120" s="1"/>
      <c r="J120" s="1"/>
      <c r="K120" s="1"/>
      <c r="L120" s="3"/>
      <c r="M120" s="3"/>
      <c r="N120" s="3"/>
      <c r="O120" s="3"/>
      <c r="P120" s="3"/>
      <c r="Q120" s="3"/>
      <c r="R120" s="3"/>
      <c r="S120" s="3"/>
      <c r="T120" s="3"/>
      <c r="U120" s="3"/>
      <c r="V120" s="3"/>
      <c r="W120" s="3"/>
      <c r="X120" s="3"/>
      <c r="Y120" s="3"/>
      <c r="Z120" s="3"/>
      <c r="AA120" s="3"/>
      <c r="AB120" s="3"/>
      <c r="AC120" s="3"/>
      <c r="AD120" s="3"/>
      <c r="AE120" s="3"/>
    </row>
    <row r="121" ht="15.75" customHeight="1">
      <c r="A121" s="46"/>
      <c r="B121" s="47"/>
      <c r="C121" s="47"/>
      <c r="D121" s="1"/>
      <c r="E121" s="1"/>
      <c r="F121" s="1"/>
      <c r="G121" s="1"/>
      <c r="H121" s="1"/>
      <c r="I121" s="1"/>
      <c r="J121" s="1"/>
      <c r="K121" s="1"/>
      <c r="L121" s="3"/>
      <c r="M121" s="3"/>
      <c r="N121" s="3"/>
      <c r="O121" s="3"/>
      <c r="P121" s="3"/>
      <c r="Q121" s="3"/>
      <c r="R121" s="3"/>
      <c r="S121" s="3"/>
      <c r="T121" s="3"/>
      <c r="U121" s="3"/>
      <c r="V121" s="3"/>
      <c r="W121" s="3"/>
      <c r="X121" s="3"/>
      <c r="Y121" s="3"/>
      <c r="Z121" s="3"/>
      <c r="AA121" s="3"/>
      <c r="AB121" s="3"/>
      <c r="AC121" s="3"/>
      <c r="AD121" s="3"/>
      <c r="AE121" s="3"/>
    </row>
    <row r="122" ht="15.75" customHeight="1">
      <c r="A122" s="46"/>
      <c r="B122" s="47"/>
      <c r="C122" s="47"/>
      <c r="D122" s="1"/>
      <c r="E122" s="1"/>
      <c r="F122" s="1"/>
      <c r="G122" s="1"/>
      <c r="H122" s="1"/>
      <c r="I122" s="1"/>
      <c r="J122" s="1"/>
      <c r="K122" s="1"/>
      <c r="L122" s="3"/>
      <c r="M122" s="3"/>
      <c r="N122" s="3"/>
      <c r="O122" s="3"/>
      <c r="P122" s="3"/>
      <c r="Q122" s="3"/>
      <c r="R122" s="3"/>
      <c r="S122" s="3"/>
      <c r="T122" s="3"/>
      <c r="U122" s="3"/>
      <c r="V122" s="3"/>
      <c r="W122" s="3"/>
      <c r="X122" s="3"/>
      <c r="Y122" s="3"/>
      <c r="Z122" s="3"/>
      <c r="AA122" s="3"/>
      <c r="AB122" s="3"/>
      <c r="AC122" s="3"/>
      <c r="AD122" s="3"/>
      <c r="AE122" s="3"/>
    </row>
    <row r="123" ht="15.75" customHeight="1">
      <c r="A123" s="46"/>
      <c r="B123" s="47"/>
      <c r="C123" s="47"/>
      <c r="D123" s="1"/>
      <c r="E123" s="1"/>
      <c r="F123" s="1"/>
      <c r="G123" s="1"/>
      <c r="H123" s="1"/>
      <c r="I123" s="1"/>
      <c r="J123" s="1"/>
      <c r="K123" s="1"/>
      <c r="L123" s="3"/>
      <c r="M123" s="3"/>
      <c r="N123" s="3"/>
      <c r="O123" s="3"/>
      <c r="P123" s="3"/>
      <c r="Q123" s="3"/>
      <c r="R123" s="3"/>
      <c r="S123" s="3"/>
      <c r="T123" s="3"/>
      <c r="U123" s="3"/>
      <c r="V123" s="3"/>
      <c r="W123" s="3"/>
      <c r="X123" s="3"/>
      <c r="Y123" s="3"/>
      <c r="Z123" s="3"/>
      <c r="AA123" s="3"/>
      <c r="AB123" s="3"/>
      <c r="AC123" s="3"/>
      <c r="AD123" s="3"/>
      <c r="AE123" s="3"/>
    </row>
    <row r="124" ht="15.75" customHeight="1">
      <c r="A124" s="46"/>
      <c r="B124" s="47"/>
      <c r="C124" s="47"/>
      <c r="D124" s="1"/>
      <c r="E124" s="1"/>
      <c r="F124" s="1"/>
      <c r="G124" s="1"/>
      <c r="H124" s="1"/>
      <c r="I124" s="1"/>
      <c r="J124" s="1"/>
      <c r="K124" s="1"/>
      <c r="L124" s="3"/>
      <c r="M124" s="3"/>
      <c r="N124" s="3"/>
      <c r="O124" s="3"/>
      <c r="P124" s="3"/>
      <c r="Q124" s="3"/>
      <c r="R124" s="3"/>
      <c r="S124" s="3"/>
      <c r="T124" s="3"/>
      <c r="U124" s="3"/>
      <c r="V124" s="3"/>
      <c r="W124" s="3"/>
      <c r="X124" s="3"/>
      <c r="Y124" s="3"/>
      <c r="Z124" s="3"/>
      <c r="AA124" s="3"/>
      <c r="AB124" s="3"/>
      <c r="AC124" s="3"/>
      <c r="AD124" s="3"/>
      <c r="AE124" s="3"/>
    </row>
    <row r="125" ht="15.75" customHeight="1">
      <c r="A125" s="46"/>
      <c r="B125" s="47"/>
      <c r="C125" s="47"/>
      <c r="D125" s="1"/>
      <c r="E125" s="1"/>
      <c r="F125" s="1"/>
      <c r="G125" s="1"/>
      <c r="H125" s="1"/>
      <c r="I125" s="1"/>
      <c r="J125" s="1"/>
      <c r="K125" s="1"/>
      <c r="L125" s="3"/>
      <c r="M125" s="3"/>
      <c r="N125" s="3"/>
      <c r="O125" s="3"/>
      <c r="P125" s="3"/>
      <c r="Q125" s="3"/>
      <c r="R125" s="3"/>
      <c r="S125" s="3"/>
      <c r="T125" s="3"/>
      <c r="U125" s="3"/>
      <c r="V125" s="3"/>
      <c r="W125" s="3"/>
      <c r="X125" s="3"/>
      <c r="Y125" s="3"/>
      <c r="Z125" s="3"/>
      <c r="AA125" s="3"/>
      <c r="AB125" s="3"/>
      <c r="AC125" s="3"/>
      <c r="AD125" s="3"/>
      <c r="AE125" s="3"/>
    </row>
    <row r="126" ht="15.75" customHeight="1">
      <c r="A126" s="46"/>
      <c r="B126" s="47"/>
      <c r="C126" s="47"/>
      <c r="D126" s="1"/>
      <c r="E126" s="1"/>
      <c r="F126" s="1"/>
      <c r="G126" s="1"/>
      <c r="H126" s="1"/>
      <c r="I126" s="1"/>
      <c r="J126" s="1"/>
      <c r="K126" s="1"/>
      <c r="L126" s="3"/>
      <c r="M126" s="3"/>
      <c r="N126" s="3"/>
      <c r="O126" s="3"/>
      <c r="P126" s="3"/>
      <c r="Q126" s="3"/>
      <c r="R126" s="3"/>
      <c r="S126" s="3"/>
      <c r="T126" s="3"/>
      <c r="U126" s="3"/>
      <c r="V126" s="3"/>
      <c r="W126" s="3"/>
      <c r="X126" s="3"/>
      <c r="Y126" s="3"/>
      <c r="Z126" s="3"/>
      <c r="AA126" s="3"/>
      <c r="AB126" s="3"/>
      <c r="AC126" s="3"/>
      <c r="AD126" s="3"/>
      <c r="AE126" s="3"/>
    </row>
    <row r="127" ht="15.75" customHeight="1">
      <c r="A127" s="46"/>
      <c r="B127" s="47"/>
      <c r="C127" s="47"/>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ht="15.75" customHeight="1">
      <c r="A128" s="46"/>
      <c r="B128" s="47"/>
      <c r="C128" s="47"/>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ht="15.75" customHeight="1">
      <c r="A129" s="46"/>
      <c r="B129" s="47"/>
      <c r="C129" s="47"/>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ht="15.75" customHeight="1">
      <c r="A130" s="46"/>
      <c r="B130" s="47"/>
      <c r="C130" s="47"/>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ht="15.75" customHeight="1">
      <c r="A131" s="46"/>
      <c r="B131" s="47"/>
      <c r="C131" s="47"/>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ht="15.75" customHeight="1">
      <c r="A132" s="46"/>
      <c r="B132" s="47"/>
      <c r="C132" s="47"/>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ht="15.75" customHeight="1">
      <c r="A133" s="46"/>
      <c r="B133" s="47"/>
      <c r="C133" s="47"/>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ht="15.75" customHeight="1">
      <c r="A134" s="46"/>
      <c r="B134" s="47"/>
      <c r="C134" s="47"/>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ht="15.75" customHeight="1">
      <c r="A135" s="46"/>
      <c r="B135" s="47"/>
      <c r="C135" s="47"/>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ht="15.75" customHeight="1">
      <c r="A136" s="46"/>
      <c r="B136" s="47"/>
      <c r="C136" s="47"/>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ht="15.75" customHeight="1">
      <c r="A137" s="46"/>
      <c r="B137" s="47"/>
      <c r="C137" s="47"/>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ht="15.75" customHeight="1">
      <c r="A138" s="46"/>
      <c r="B138" s="47"/>
      <c r="C138" s="47"/>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ht="15.75" customHeight="1">
      <c r="A139" s="46"/>
      <c r="B139" s="47"/>
      <c r="C139" s="47"/>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ht="15.75" customHeight="1">
      <c r="A140" s="46"/>
      <c r="B140" s="47"/>
      <c r="C140" s="47"/>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ht="15.75" customHeight="1">
      <c r="A141" s="46"/>
      <c r="B141" s="47"/>
      <c r="C141" s="47"/>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ht="15.75" customHeight="1">
      <c r="A142" s="46"/>
      <c r="B142" s="47"/>
      <c r="C142" s="47"/>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ht="15.75" customHeight="1">
      <c r="A143" s="46"/>
      <c r="B143" s="47"/>
      <c r="C143" s="47"/>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ht="15.75" customHeight="1">
      <c r="A144" s="46"/>
      <c r="B144" s="47"/>
      <c r="C144" s="47"/>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ht="15.75" customHeight="1">
      <c r="A145" s="46"/>
      <c r="B145" s="47"/>
      <c r="C145" s="47"/>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ht="15.75" customHeight="1">
      <c r="A146" s="46"/>
      <c r="B146" s="47"/>
      <c r="C146" s="47"/>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ht="15.75" customHeight="1">
      <c r="A147" s="46"/>
      <c r="B147" s="47"/>
      <c r="C147" s="47"/>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ht="15.75" customHeight="1">
      <c r="A148" s="46"/>
      <c r="B148" s="47"/>
      <c r="C148" s="47"/>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ht="15.75" customHeight="1">
      <c r="A149" s="46"/>
      <c r="B149" s="47"/>
      <c r="C149" s="47"/>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ht="15.75" customHeight="1">
      <c r="A150" s="46"/>
      <c r="B150" s="47"/>
      <c r="C150" s="47"/>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ht="15.75" customHeight="1">
      <c r="A151" s="46"/>
      <c r="B151" s="47"/>
      <c r="C151" s="47"/>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ht="15.75" customHeight="1">
      <c r="A152" s="46"/>
      <c r="B152" s="47"/>
      <c r="C152" s="47"/>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ht="15.75" customHeight="1">
      <c r="A153" s="46"/>
      <c r="B153" s="47"/>
      <c r="C153" s="47"/>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ht="15.75" customHeight="1">
      <c r="A154" s="46"/>
      <c r="B154" s="47"/>
      <c r="C154" s="47"/>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ht="15.75" customHeight="1">
      <c r="A155" s="46"/>
      <c r="B155" s="47"/>
      <c r="C155" s="47"/>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ht="15.75" customHeight="1">
      <c r="A156" s="46"/>
      <c r="B156" s="47"/>
      <c r="C156" s="47"/>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ht="15.75" customHeight="1">
      <c r="A157" s="46"/>
      <c r="B157" s="47"/>
      <c r="C157" s="47"/>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ht="15.75" customHeight="1">
      <c r="A158" s="46"/>
      <c r="B158" s="47"/>
      <c r="C158" s="47"/>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ht="15.75" customHeight="1">
      <c r="A159" s="46"/>
      <c r="B159" s="47"/>
      <c r="C159" s="47"/>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ht="15.75" customHeight="1">
      <c r="A160" s="46"/>
      <c r="B160" s="47"/>
      <c r="C160" s="47"/>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ht="15.75" customHeight="1">
      <c r="A161" s="46"/>
      <c r="B161" s="47"/>
      <c r="C161" s="47"/>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ht="15.75" customHeight="1">
      <c r="A162" s="46"/>
      <c r="B162" s="47"/>
      <c r="C162" s="47"/>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ht="15.75" customHeight="1">
      <c r="A163" s="46"/>
      <c r="B163" s="47"/>
      <c r="C163" s="47"/>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ht="15.75" customHeight="1">
      <c r="A164" s="46"/>
      <c r="B164" s="47"/>
      <c r="C164" s="47"/>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ht="15.75" customHeight="1">
      <c r="A165" s="46"/>
      <c r="B165" s="47"/>
      <c r="C165" s="47"/>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ht="15.75" customHeight="1">
      <c r="A166" s="46"/>
      <c r="B166" s="47"/>
      <c r="C166" s="47"/>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ht="15.75" customHeight="1">
      <c r="A167" s="46"/>
      <c r="B167" s="47"/>
      <c r="C167" s="47"/>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ht="15.75" customHeight="1">
      <c r="A168" s="46"/>
      <c r="B168" s="47"/>
      <c r="C168" s="47"/>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ht="15.75" customHeight="1">
      <c r="A169" s="46"/>
      <c r="B169" s="47"/>
      <c r="C169" s="47"/>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ht="15.75" customHeight="1">
      <c r="A170" s="46"/>
      <c r="B170" s="47"/>
      <c r="C170" s="47"/>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ht="15.75" customHeight="1">
      <c r="A171" s="46"/>
      <c r="B171" s="47"/>
      <c r="C171" s="47"/>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ht="15.75" customHeight="1">
      <c r="A172" s="46"/>
      <c r="B172" s="47"/>
      <c r="C172" s="47"/>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ht="15.75" customHeight="1">
      <c r="A173" s="46"/>
      <c r="B173" s="47"/>
      <c r="C173" s="47"/>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ht="15.75" customHeight="1">
      <c r="A174" s="46"/>
      <c r="B174" s="47"/>
      <c r="C174" s="47"/>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ht="15.75" customHeight="1">
      <c r="A175" s="46"/>
      <c r="B175" s="47"/>
      <c r="C175" s="47"/>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ht="15.75" customHeight="1">
      <c r="A176" s="46"/>
      <c r="B176" s="47"/>
      <c r="C176" s="47"/>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ht="15.75" customHeight="1">
      <c r="A177" s="46"/>
      <c r="B177" s="47"/>
      <c r="C177" s="47"/>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ht="15.75" customHeight="1">
      <c r="A178" s="46"/>
      <c r="B178" s="47"/>
      <c r="C178" s="47"/>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ht="15.75" customHeight="1">
      <c r="A179" s="46"/>
      <c r="B179" s="47"/>
      <c r="C179" s="47"/>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ht="15.75" customHeight="1">
      <c r="A180" s="46"/>
      <c r="B180" s="47"/>
      <c r="C180" s="47"/>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ht="15.75" customHeight="1">
      <c r="A181" s="46"/>
      <c r="B181" s="47"/>
      <c r="C181" s="47"/>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ht="15.75" customHeight="1">
      <c r="A182" s="46"/>
      <c r="B182" s="47"/>
      <c r="C182" s="47"/>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ht="15.75" customHeight="1">
      <c r="A183" s="46"/>
      <c r="B183" s="47"/>
      <c r="C183" s="47"/>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ht="15.75" customHeight="1">
      <c r="A184" s="46"/>
      <c r="B184" s="47"/>
      <c r="C184" s="47"/>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ht="15.75" customHeight="1">
      <c r="A185" s="46"/>
      <c r="B185" s="47"/>
      <c r="C185" s="47"/>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ht="15.75" customHeight="1">
      <c r="A186" s="46"/>
      <c r="B186" s="47"/>
      <c r="C186" s="47"/>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ht="15.75" customHeight="1">
      <c r="A187" s="46"/>
      <c r="B187" s="47"/>
      <c r="C187" s="47"/>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ht="15.75" customHeight="1">
      <c r="A188" s="46"/>
      <c r="B188" s="47"/>
      <c r="C188" s="47"/>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ht="15.75" customHeight="1">
      <c r="A189" s="46"/>
      <c r="B189" s="47"/>
      <c r="C189" s="47"/>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ht="15.75" customHeight="1">
      <c r="A190" s="46"/>
      <c r="B190" s="47"/>
      <c r="C190" s="47"/>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ht="15.75" customHeight="1">
      <c r="A191" s="46"/>
      <c r="B191" s="47"/>
      <c r="C191" s="47"/>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ht="15.75" customHeight="1">
      <c r="A192" s="46"/>
      <c r="B192" s="47"/>
      <c r="C192" s="47"/>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ht="15.75" customHeight="1">
      <c r="A193" s="46"/>
      <c r="B193" s="47"/>
      <c r="C193" s="47"/>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ht="15.75" customHeight="1">
      <c r="A194" s="46"/>
      <c r="B194" s="47"/>
      <c r="C194" s="47"/>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ht="15.75" customHeight="1">
      <c r="A195" s="46"/>
      <c r="B195" s="47"/>
      <c r="C195" s="47"/>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ht="15.75" customHeight="1">
      <c r="A196" s="46"/>
      <c r="B196" s="47"/>
      <c r="C196" s="47"/>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ht="15.75" customHeight="1">
      <c r="A197" s="46"/>
      <c r="B197" s="47"/>
      <c r="C197" s="47"/>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ht="15.75" customHeight="1">
      <c r="A198" s="46"/>
      <c r="B198" s="47"/>
      <c r="C198" s="47"/>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ht="15.75" customHeight="1">
      <c r="A199" s="46"/>
      <c r="B199" s="47"/>
      <c r="C199" s="47"/>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ht="15.75" customHeight="1">
      <c r="A200" s="46"/>
      <c r="B200" s="47"/>
      <c r="C200" s="47"/>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ht="15.75" customHeight="1">
      <c r="A201" s="46"/>
      <c r="B201" s="47"/>
      <c r="C201" s="47"/>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ht="15.75" customHeight="1">
      <c r="A202" s="46"/>
      <c r="B202" s="47"/>
      <c r="C202" s="47"/>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ht="15.75" customHeight="1">
      <c r="A203" s="46"/>
      <c r="B203" s="47"/>
      <c r="C203" s="47"/>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ht="15.75" customHeight="1">
      <c r="A204" s="46"/>
      <c r="B204" s="47"/>
      <c r="C204" s="47"/>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ht="15.75" customHeight="1">
      <c r="A205" s="46"/>
      <c r="B205" s="47"/>
      <c r="C205" s="47"/>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ht="15.75" customHeight="1">
      <c r="A206" s="46"/>
      <c r="B206" s="47"/>
      <c r="C206" s="47"/>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ht="15.75" customHeight="1">
      <c r="A207" s="46"/>
      <c r="B207" s="47"/>
      <c r="C207" s="47"/>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ht="15.75" customHeight="1">
      <c r="A208" s="46"/>
      <c r="B208" s="47"/>
      <c r="C208" s="47"/>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ht="15.75" customHeight="1">
      <c r="A209" s="46"/>
      <c r="B209" s="47"/>
      <c r="C209" s="47"/>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ht="15.75" customHeight="1">
      <c r="A210" s="46"/>
      <c r="B210" s="47"/>
      <c r="C210" s="47"/>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ht="15.75" customHeight="1">
      <c r="A211" s="46"/>
      <c r="B211" s="47"/>
      <c r="C211" s="47"/>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ht="15.75" customHeight="1">
      <c r="A212" s="46"/>
      <c r="B212" s="47"/>
      <c r="C212" s="47"/>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ht="15.75" customHeight="1">
      <c r="A213" s="46"/>
      <c r="B213" s="47"/>
      <c r="C213" s="47"/>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ht="15.75" customHeight="1">
      <c r="A214" s="46"/>
      <c r="B214" s="47"/>
      <c r="C214" s="47"/>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ht="15.75" customHeight="1">
      <c r="A215" s="46"/>
      <c r="B215" s="47"/>
      <c r="C215" s="47"/>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ht="15.75" customHeight="1">
      <c r="A216" s="46"/>
      <c r="B216" s="47"/>
      <c r="C216" s="47"/>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ht="15.75" customHeight="1">
      <c r="A217" s="46"/>
      <c r="B217" s="47"/>
      <c r="C217" s="47"/>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ht="15.75" customHeight="1">
      <c r="A218" s="46"/>
      <c r="B218" s="47"/>
      <c r="C218" s="47"/>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ht="15.75" customHeight="1">
      <c r="A219" s="46"/>
      <c r="B219" s="47"/>
      <c r="C219" s="47"/>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ht="15.75" customHeight="1">
      <c r="A220" s="46"/>
      <c r="B220" s="47"/>
      <c r="C220" s="47"/>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ht="15.75" customHeight="1">
      <c r="A221" s="46"/>
      <c r="B221" s="47"/>
      <c r="C221" s="47"/>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ht="15.75" customHeight="1">
      <c r="A222" s="46"/>
      <c r="B222" s="47"/>
      <c r="C222" s="47"/>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
    <mergeCell ref="A10:M10"/>
    <mergeCell ref="A11:M11"/>
    <mergeCell ref="A22:H22"/>
    <mergeCell ref="A2:M2"/>
    <mergeCell ref="A4:M4"/>
    <mergeCell ref="A5:M5"/>
    <mergeCell ref="A6:M6"/>
    <mergeCell ref="A7:M7"/>
    <mergeCell ref="A8:M8"/>
    <mergeCell ref="A9:M9"/>
  </mergeCells>
  <printOptions/>
  <pageMargins bottom="1.0" footer="0.0" header="0.0" left="0.75" right="0.75" top="1.0"/>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20.0"/>
    <col customWidth="1" min="7" max="7" width="9.57"/>
    <col customWidth="1" min="8" max="8" width="12.0"/>
    <col customWidth="1" min="9" max="9" width="10.14"/>
    <col customWidth="1" min="10" max="10" width="8.0"/>
    <col customWidth="1" min="11" max="11" width="8.29"/>
    <col customWidth="1" min="12" max="26" width="8.0"/>
  </cols>
  <sheetData>
    <row r="1">
      <c r="A1" s="46"/>
      <c r="B1" s="47"/>
      <c r="C1" s="47"/>
      <c r="D1" s="47"/>
      <c r="E1" s="1"/>
      <c r="F1" s="1"/>
      <c r="G1" s="3"/>
      <c r="H1" s="3"/>
      <c r="I1" s="3"/>
      <c r="J1" s="3"/>
      <c r="K1" s="3"/>
      <c r="L1" s="3"/>
      <c r="M1" s="3"/>
      <c r="N1" s="3"/>
      <c r="O1" s="3"/>
      <c r="P1" s="3"/>
      <c r="Q1" s="3"/>
      <c r="R1" s="3"/>
      <c r="S1" s="3"/>
      <c r="T1" s="3"/>
      <c r="U1" s="3"/>
      <c r="V1" s="3"/>
      <c r="W1" s="3"/>
      <c r="X1" s="3"/>
      <c r="Y1" s="3"/>
      <c r="Z1" s="3"/>
    </row>
    <row r="2" ht="29.25" customHeight="1">
      <c r="A2" s="356" t="s">
        <v>3477</v>
      </c>
      <c r="B2" s="147"/>
      <c r="C2" s="147"/>
      <c r="D2" s="147"/>
      <c r="E2" s="147"/>
      <c r="F2" s="147"/>
      <c r="G2" s="147"/>
      <c r="H2" s="147"/>
      <c r="I2" s="147"/>
      <c r="J2" s="147"/>
      <c r="K2" s="53"/>
      <c r="L2" s="53"/>
      <c r="M2" s="53"/>
      <c r="N2" s="53"/>
      <c r="O2" s="53"/>
      <c r="P2" s="53"/>
      <c r="Q2" s="53"/>
      <c r="R2" s="53"/>
      <c r="S2" s="53"/>
      <c r="T2" s="53"/>
      <c r="U2" s="53"/>
      <c r="V2" s="53"/>
      <c r="W2" s="53"/>
      <c r="X2" s="53"/>
      <c r="Y2" s="53"/>
      <c r="Z2" s="53"/>
    </row>
    <row r="3">
      <c r="A3" s="171"/>
      <c r="B3" s="171"/>
      <c r="C3" s="171"/>
      <c r="D3" s="171"/>
      <c r="E3" s="171"/>
      <c r="F3" s="52"/>
      <c r="G3" s="53"/>
      <c r="H3" s="53"/>
      <c r="I3" s="53"/>
      <c r="J3" s="53"/>
      <c r="K3" s="53"/>
      <c r="L3" s="53"/>
      <c r="M3" s="53"/>
      <c r="N3" s="53"/>
      <c r="O3" s="53"/>
      <c r="P3" s="53"/>
      <c r="Q3" s="53"/>
      <c r="R3" s="53"/>
      <c r="S3" s="53"/>
      <c r="T3" s="53"/>
      <c r="U3" s="53"/>
      <c r="V3" s="53"/>
      <c r="W3" s="53"/>
      <c r="X3" s="53"/>
      <c r="Y3" s="53"/>
      <c r="Z3" s="53"/>
    </row>
    <row r="4" ht="42.75" customHeight="1">
      <c r="A4" s="54" t="s">
        <v>3478</v>
      </c>
      <c r="B4" s="49"/>
      <c r="C4" s="49"/>
      <c r="D4" s="49"/>
      <c r="E4" s="49"/>
      <c r="F4" s="49"/>
      <c r="G4" s="49"/>
      <c r="H4" s="49"/>
      <c r="I4" s="49"/>
      <c r="J4" s="50"/>
      <c r="K4" s="53"/>
      <c r="L4" s="53"/>
      <c r="M4" s="53"/>
      <c r="N4" s="53"/>
      <c r="O4" s="53"/>
      <c r="P4" s="53"/>
      <c r="Q4" s="53"/>
      <c r="R4" s="53"/>
      <c r="S4" s="53"/>
      <c r="T4" s="53"/>
      <c r="U4" s="53"/>
      <c r="V4" s="53"/>
      <c r="W4" s="53"/>
      <c r="X4" s="53"/>
      <c r="Y4" s="53"/>
      <c r="Z4" s="53"/>
    </row>
    <row r="5" ht="16.5" customHeight="1">
      <c r="A5" s="54" t="s">
        <v>3479</v>
      </c>
      <c r="B5" s="49"/>
      <c r="C5" s="49"/>
      <c r="D5" s="49"/>
      <c r="E5" s="49"/>
      <c r="F5" s="49"/>
      <c r="G5" s="49"/>
      <c r="H5" s="49"/>
      <c r="I5" s="49"/>
      <c r="J5" s="50"/>
      <c r="K5" s="53"/>
      <c r="L5" s="53"/>
      <c r="M5" s="53"/>
      <c r="N5" s="53"/>
      <c r="O5" s="53"/>
      <c r="P5" s="53"/>
      <c r="Q5" s="53"/>
      <c r="R5" s="53"/>
      <c r="S5" s="53"/>
      <c r="T5" s="53"/>
      <c r="U5" s="53"/>
      <c r="V5" s="53"/>
      <c r="W5" s="53"/>
      <c r="X5" s="53"/>
      <c r="Y5" s="53"/>
      <c r="Z5" s="53"/>
    </row>
    <row r="6" ht="14.25" customHeight="1">
      <c r="A6" s="54" t="s">
        <v>3480</v>
      </c>
      <c r="B6" s="49"/>
      <c r="C6" s="49"/>
      <c r="D6" s="49"/>
      <c r="E6" s="49"/>
      <c r="F6" s="49"/>
      <c r="G6" s="49"/>
      <c r="H6" s="49"/>
      <c r="I6" s="49"/>
      <c r="J6" s="50"/>
      <c r="K6" s="53"/>
      <c r="L6" s="53"/>
      <c r="M6" s="53"/>
      <c r="N6" s="53"/>
      <c r="O6" s="53"/>
      <c r="P6" s="53"/>
      <c r="Q6" s="53"/>
      <c r="R6" s="53"/>
      <c r="S6" s="53"/>
      <c r="T6" s="53"/>
      <c r="U6" s="53"/>
      <c r="V6" s="53"/>
      <c r="W6" s="53"/>
      <c r="X6" s="53"/>
      <c r="Y6" s="53"/>
      <c r="Z6" s="53"/>
    </row>
    <row r="7" ht="32.25" customHeight="1">
      <c r="A7" s="54" t="s">
        <v>3481</v>
      </c>
      <c r="B7" s="49"/>
      <c r="C7" s="49"/>
      <c r="D7" s="49"/>
      <c r="E7" s="49"/>
      <c r="F7" s="49"/>
      <c r="G7" s="49"/>
      <c r="H7" s="49"/>
      <c r="I7" s="49"/>
      <c r="J7" s="50"/>
      <c r="K7" s="53"/>
      <c r="L7" s="53"/>
      <c r="M7" s="53"/>
      <c r="N7" s="53"/>
      <c r="O7" s="53"/>
      <c r="P7" s="53"/>
      <c r="Q7" s="53"/>
      <c r="R7" s="53"/>
      <c r="S7" s="53"/>
      <c r="T7" s="53"/>
      <c r="U7" s="53"/>
      <c r="V7" s="53"/>
      <c r="W7" s="53"/>
      <c r="X7" s="53"/>
      <c r="Y7" s="53"/>
      <c r="Z7" s="53"/>
    </row>
    <row r="8" ht="15.0" customHeight="1">
      <c r="A8" s="54" t="s">
        <v>3482</v>
      </c>
      <c r="B8" s="49"/>
      <c r="C8" s="49"/>
      <c r="D8" s="49"/>
      <c r="E8" s="49"/>
      <c r="F8" s="49"/>
      <c r="G8" s="49"/>
      <c r="H8" s="49"/>
      <c r="I8" s="49"/>
      <c r="J8" s="50"/>
      <c r="K8" s="53"/>
      <c r="L8" s="53"/>
      <c r="M8" s="53"/>
      <c r="N8" s="53"/>
      <c r="O8" s="53"/>
      <c r="P8" s="53"/>
      <c r="Q8" s="53"/>
      <c r="R8" s="53"/>
      <c r="S8" s="53"/>
      <c r="T8" s="53"/>
      <c r="U8" s="53"/>
      <c r="V8" s="53"/>
      <c r="W8" s="53"/>
      <c r="X8" s="53"/>
      <c r="Y8" s="53"/>
      <c r="Z8" s="53"/>
    </row>
    <row r="9" ht="19.5" customHeight="1">
      <c r="A9" s="54" t="s">
        <v>3483</v>
      </c>
      <c r="B9" s="49"/>
      <c r="C9" s="49"/>
      <c r="D9" s="49"/>
      <c r="E9" s="49"/>
      <c r="F9" s="49"/>
      <c r="G9" s="49"/>
      <c r="H9" s="49"/>
      <c r="I9" s="49"/>
      <c r="J9" s="50"/>
      <c r="K9" s="53"/>
      <c r="L9" s="53"/>
      <c r="M9" s="53"/>
      <c r="N9" s="53"/>
      <c r="O9" s="53"/>
      <c r="P9" s="53"/>
      <c r="Q9" s="53"/>
      <c r="R9" s="53"/>
      <c r="S9" s="53"/>
      <c r="T9" s="53"/>
      <c r="U9" s="53"/>
      <c r="V9" s="53"/>
      <c r="W9" s="53"/>
      <c r="X9" s="53"/>
      <c r="Y9" s="53"/>
      <c r="Z9" s="53"/>
    </row>
    <row r="10" ht="72.75" customHeight="1">
      <c r="A10" s="58" t="s">
        <v>3484</v>
      </c>
      <c r="B10" s="49"/>
      <c r="C10" s="49"/>
      <c r="D10" s="49"/>
      <c r="E10" s="49"/>
      <c r="F10" s="49"/>
      <c r="G10" s="49"/>
      <c r="H10" s="49"/>
      <c r="I10" s="49"/>
      <c r="J10" s="50"/>
      <c r="K10" s="53"/>
      <c r="L10" s="53"/>
      <c r="M10" s="53"/>
      <c r="N10" s="53"/>
      <c r="O10" s="53"/>
      <c r="P10" s="53"/>
      <c r="Q10" s="53"/>
      <c r="R10" s="53"/>
      <c r="S10" s="53"/>
      <c r="T10" s="53"/>
      <c r="U10" s="53"/>
      <c r="V10" s="53"/>
      <c r="W10" s="53"/>
      <c r="X10" s="53"/>
      <c r="Y10" s="53"/>
      <c r="Z10" s="53"/>
    </row>
    <row r="11">
      <c r="A11" s="46"/>
      <c r="B11" s="47"/>
      <c r="C11" s="47"/>
      <c r="D11" s="47"/>
      <c r="E11" s="1"/>
      <c r="F11" s="1"/>
      <c r="G11" s="53"/>
      <c r="H11" s="53"/>
      <c r="I11" s="53"/>
      <c r="J11" s="53"/>
      <c r="K11" s="53"/>
      <c r="L11" s="53"/>
      <c r="M11" s="53"/>
      <c r="N11" s="53"/>
      <c r="O11" s="53"/>
      <c r="P11" s="53"/>
      <c r="Q11" s="53"/>
      <c r="R11" s="53"/>
      <c r="S11" s="53"/>
      <c r="T11" s="53"/>
      <c r="U11" s="53"/>
      <c r="V11" s="53"/>
      <c r="W11" s="53"/>
      <c r="X11" s="53"/>
      <c r="Y11" s="53"/>
      <c r="Z11" s="53"/>
    </row>
    <row r="12" ht="38.25" customHeight="1">
      <c r="A12" s="330" t="s">
        <v>6</v>
      </c>
      <c r="B12" s="313" t="s">
        <v>697</v>
      </c>
      <c r="C12" s="313" t="s">
        <v>3485</v>
      </c>
      <c r="D12" s="313" t="s">
        <v>700</v>
      </c>
      <c r="E12" s="63" t="s">
        <v>7</v>
      </c>
      <c r="F12" s="313" t="s">
        <v>3486</v>
      </c>
      <c r="G12" s="61" t="s">
        <v>3487</v>
      </c>
      <c r="H12" s="61" t="s">
        <v>3488</v>
      </c>
      <c r="I12" s="61" t="s">
        <v>705</v>
      </c>
      <c r="J12" s="61" t="s">
        <v>148</v>
      </c>
      <c r="K12" s="314" t="s">
        <v>149</v>
      </c>
      <c r="L12" s="3"/>
      <c r="M12" s="3"/>
      <c r="N12" s="3"/>
      <c r="O12" s="3"/>
      <c r="P12" s="3"/>
      <c r="Q12" s="3"/>
      <c r="R12" s="3"/>
      <c r="S12" s="3"/>
      <c r="T12" s="3"/>
      <c r="U12" s="3"/>
      <c r="V12" s="3"/>
      <c r="W12" s="3"/>
      <c r="X12" s="3"/>
      <c r="Y12" s="3"/>
      <c r="Z12" s="3"/>
    </row>
    <row r="13">
      <c r="A13" s="75"/>
      <c r="B13" s="75"/>
      <c r="C13" s="77"/>
      <c r="D13" s="76"/>
      <c r="E13" s="343"/>
      <c r="F13" s="369"/>
      <c r="G13" s="333"/>
      <c r="H13" s="333"/>
      <c r="I13" s="333"/>
      <c r="J13" s="333"/>
      <c r="K13" s="3"/>
      <c r="L13" s="3"/>
      <c r="M13" s="3"/>
      <c r="N13" s="3"/>
      <c r="O13" s="3"/>
      <c r="P13" s="3"/>
      <c r="Q13" s="3"/>
      <c r="R13" s="3"/>
      <c r="S13" s="3"/>
      <c r="T13" s="3"/>
      <c r="U13" s="3"/>
      <c r="V13" s="3"/>
      <c r="W13" s="3"/>
      <c r="X13" s="3"/>
      <c r="Y13" s="3"/>
      <c r="Z13" s="3"/>
    </row>
    <row r="14">
      <c r="A14" s="75"/>
      <c r="B14" s="75"/>
      <c r="C14" s="77"/>
      <c r="D14" s="76"/>
      <c r="E14" s="344"/>
      <c r="F14" s="369"/>
      <c r="G14" s="333"/>
      <c r="H14" s="333"/>
      <c r="I14" s="333"/>
      <c r="J14" s="333"/>
      <c r="K14" s="3"/>
      <c r="L14" s="3"/>
      <c r="M14" s="3"/>
      <c r="N14" s="3"/>
      <c r="O14" s="3"/>
      <c r="P14" s="3"/>
      <c r="Q14" s="3"/>
      <c r="R14" s="3"/>
      <c r="S14" s="3"/>
      <c r="T14" s="3"/>
      <c r="U14" s="3"/>
      <c r="V14" s="3"/>
      <c r="W14" s="3"/>
      <c r="X14" s="3"/>
      <c r="Y14" s="3"/>
      <c r="Z14" s="3"/>
    </row>
    <row r="15">
      <c r="A15" s="75"/>
      <c r="B15" s="75"/>
      <c r="C15" s="77"/>
      <c r="D15" s="76"/>
      <c r="E15" s="344"/>
      <c r="F15" s="369"/>
      <c r="G15" s="333"/>
      <c r="H15" s="333"/>
      <c r="I15" s="333"/>
      <c r="J15" s="333"/>
      <c r="K15" s="3"/>
      <c r="L15" s="3"/>
      <c r="M15" s="3"/>
      <c r="N15" s="3"/>
      <c r="O15" s="3"/>
      <c r="P15" s="3"/>
      <c r="Q15" s="3"/>
      <c r="R15" s="3"/>
      <c r="S15" s="3"/>
      <c r="T15" s="3"/>
      <c r="U15" s="3"/>
      <c r="V15" s="3"/>
      <c r="W15" s="3"/>
      <c r="X15" s="3"/>
      <c r="Y15" s="3"/>
      <c r="Z15" s="3"/>
    </row>
    <row r="16">
      <c r="A16" s="75"/>
      <c r="B16" s="75"/>
      <c r="C16" s="77"/>
      <c r="D16" s="76"/>
      <c r="E16" s="344"/>
      <c r="F16" s="369"/>
      <c r="G16" s="333"/>
      <c r="H16" s="333"/>
      <c r="I16" s="333"/>
      <c r="J16" s="333"/>
      <c r="K16" s="3"/>
      <c r="L16" s="3"/>
      <c r="M16" s="3"/>
      <c r="N16" s="3"/>
      <c r="O16" s="3"/>
      <c r="P16" s="3"/>
      <c r="Q16" s="3"/>
      <c r="R16" s="3"/>
      <c r="S16" s="3"/>
      <c r="T16" s="3"/>
      <c r="U16" s="3"/>
      <c r="V16" s="3"/>
      <c r="W16" s="3"/>
      <c r="X16" s="3"/>
      <c r="Y16" s="3"/>
      <c r="Z16" s="3"/>
    </row>
    <row r="17">
      <c r="A17" s="75"/>
      <c r="B17" s="75"/>
      <c r="C17" s="77"/>
      <c r="D17" s="76"/>
      <c r="E17" s="344"/>
      <c r="F17" s="369"/>
      <c r="G17" s="333"/>
      <c r="H17" s="333"/>
      <c r="I17" s="333"/>
      <c r="J17" s="333"/>
      <c r="K17" s="3"/>
      <c r="L17" s="3"/>
      <c r="M17" s="3"/>
      <c r="N17" s="3"/>
      <c r="O17" s="3"/>
      <c r="P17" s="3"/>
      <c r="Q17" s="3"/>
      <c r="R17" s="3"/>
      <c r="S17" s="3"/>
      <c r="T17" s="3"/>
      <c r="U17" s="3"/>
      <c r="V17" s="3"/>
      <c r="W17" s="3"/>
      <c r="X17" s="3"/>
      <c r="Y17" s="3"/>
      <c r="Z17" s="3"/>
    </row>
    <row r="18">
      <c r="A18" s="75"/>
      <c r="B18" s="75"/>
      <c r="C18" s="77"/>
      <c r="D18" s="76"/>
      <c r="E18" s="344"/>
      <c r="F18" s="369"/>
      <c r="G18" s="333"/>
      <c r="H18" s="333"/>
      <c r="I18" s="333"/>
      <c r="J18" s="333"/>
      <c r="K18" s="3"/>
      <c r="L18" s="3"/>
      <c r="M18" s="3"/>
      <c r="N18" s="3"/>
      <c r="O18" s="3"/>
      <c r="P18" s="3"/>
      <c r="Q18" s="3"/>
      <c r="R18" s="3"/>
      <c r="S18" s="3"/>
      <c r="T18" s="3"/>
      <c r="U18" s="3"/>
      <c r="V18" s="3"/>
      <c r="W18" s="3"/>
      <c r="X18" s="3"/>
      <c r="Y18" s="3"/>
      <c r="Z18" s="3"/>
    </row>
    <row r="19">
      <c r="A19" s="51" t="s">
        <v>626</v>
      </c>
      <c r="B19" s="47"/>
      <c r="C19" s="47"/>
      <c r="D19" s="47"/>
      <c r="E19" s="52"/>
      <c r="F19" s="3"/>
      <c r="G19" s="3"/>
      <c r="H19" s="3"/>
      <c r="I19" s="3"/>
      <c r="J19" s="366">
        <f>SUM(J13:J18)</f>
        <v>0</v>
      </c>
      <c r="K19" s="3"/>
      <c r="L19" s="3"/>
      <c r="M19" s="3"/>
      <c r="N19" s="3"/>
      <c r="O19" s="3"/>
      <c r="P19" s="3"/>
      <c r="Q19" s="3"/>
      <c r="R19" s="3"/>
      <c r="S19" s="3"/>
      <c r="T19" s="3"/>
      <c r="U19" s="3"/>
      <c r="V19" s="3"/>
      <c r="W19" s="3"/>
      <c r="X19" s="3"/>
      <c r="Y19" s="3"/>
      <c r="Z19" s="3"/>
    </row>
    <row r="20">
      <c r="A20" s="46"/>
      <c r="B20" s="47"/>
      <c r="C20" s="47"/>
      <c r="D20" s="47"/>
      <c r="E20" s="1"/>
      <c r="F20" s="1"/>
      <c r="G20" s="3"/>
      <c r="H20" s="3"/>
      <c r="I20" s="3"/>
      <c r="J20" s="3"/>
      <c r="K20" s="3"/>
      <c r="L20" s="3"/>
      <c r="M20" s="3"/>
      <c r="N20" s="3"/>
      <c r="O20" s="3"/>
      <c r="P20" s="3"/>
      <c r="Q20" s="3"/>
      <c r="R20" s="3"/>
      <c r="S20" s="3"/>
      <c r="T20" s="3"/>
      <c r="U20" s="3"/>
      <c r="V20" s="3"/>
      <c r="W20" s="3"/>
      <c r="X20" s="3"/>
      <c r="Y20" s="3"/>
      <c r="Z20" s="3"/>
    </row>
    <row r="21" ht="15.75" customHeight="1">
      <c r="A21" s="368" t="s">
        <v>627</v>
      </c>
      <c r="B21" s="147"/>
      <c r="C21" s="147"/>
      <c r="D21" s="147"/>
      <c r="E21" s="147"/>
      <c r="F21" s="147"/>
      <c r="G21" s="3"/>
      <c r="H21" s="3"/>
      <c r="I21" s="3"/>
      <c r="J21" s="3"/>
      <c r="K21" s="3"/>
      <c r="L21" s="3"/>
      <c r="M21" s="3"/>
      <c r="N21" s="3"/>
      <c r="O21" s="3"/>
      <c r="P21" s="3"/>
      <c r="Q21" s="3"/>
      <c r="R21" s="3"/>
      <c r="S21" s="3"/>
      <c r="T21" s="3"/>
      <c r="U21" s="3"/>
      <c r="V21" s="3"/>
      <c r="W21" s="3"/>
      <c r="X21" s="3"/>
      <c r="Y21" s="3"/>
      <c r="Z21" s="3"/>
    </row>
    <row r="22" ht="15.75" customHeight="1">
      <c r="A22" s="46"/>
      <c r="B22" s="47"/>
      <c r="C22" s="47"/>
      <c r="D22" s="47"/>
      <c r="E22" s="1"/>
      <c r="F22" s="1"/>
      <c r="G22" s="3"/>
      <c r="H22" s="3"/>
      <c r="I22" s="3"/>
      <c r="J22" s="3"/>
      <c r="K22" s="3"/>
      <c r="L22" s="3"/>
      <c r="M22" s="3"/>
      <c r="N22" s="3"/>
      <c r="O22" s="3"/>
      <c r="P22" s="3"/>
      <c r="Q22" s="3"/>
      <c r="R22" s="3"/>
      <c r="S22" s="3"/>
      <c r="T22" s="3"/>
      <c r="U22" s="3"/>
      <c r="V22" s="3"/>
      <c r="W22" s="3"/>
      <c r="X22" s="3"/>
      <c r="Y22" s="3"/>
      <c r="Z22" s="3"/>
    </row>
    <row r="23" ht="15.75" customHeight="1">
      <c r="A23" s="46"/>
      <c r="B23" s="47"/>
      <c r="C23" s="47"/>
      <c r="D23" s="47"/>
      <c r="E23" s="1"/>
      <c r="F23" s="1"/>
      <c r="G23" s="3"/>
      <c r="H23" s="3"/>
      <c r="I23" s="3"/>
      <c r="J23" s="3"/>
      <c r="K23" s="3"/>
      <c r="L23" s="3"/>
      <c r="M23" s="3"/>
      <c r="N23" s="3"/>
      <c r="O23" s="3"/>
      <c r="P23" s="3"/>
      <c r="Q23" s="3"/>
      <c r="R23" s="3"/>
      <c r="S23" s="3"/>
      <c r="T23" s="3"/>
      <c r="U23" s="3"/>
      <c r="V23" s="3"/>
      <c r="W23" s="3"/>
      <c r="X23" s="3"/>
      <c r="Y23" s="3"/>
      <c r="Z23" s="3"/>
    </row>
    <row r="24" ht="15.75" customHeight="1">
      <c r="A24" s="46"/>
      <c r="B24" s="47"/>
      <c r="C24" s="47"/>
      <c r="D24" s="47"/>
      <c r="E24" s="1"/>
      <c r="F24" s="1"/>
      <c r="G24" s="3"/>
      <c r="H24" s="3"/>
      <c r="I24" s="3"/>
      <c r="J24" s="3"/>
      <c r="K24" s="3"/>
      <c r="L24" s="3"/>
      <c r="M24" s="3"/>
      <c r="N24" s="3"/>
      <c r="O24" s="3"/>
      <c r="P24" s="3"/>
      <c r="Q24" s="3"/>
      <c r="R24" s="3"/>
      <c r="S24" s="3"/>
      <c r="T24" s="3"/>
      <c r="U24" s="3"/>
      <c r="V24" s="3"/>
      <c r="W24" s="3"/>
      <c r="X24" s="3"/>
      <c r="Y24" s="3"/>
      <c r="Z24" s="3"/>
    </row>
    <row r="25" ht="15.75" customHeight="1">
      <c r="A25" s="46"/>
      <c r="B25" s="47"/>
      <c r="C25" s="47"/>
      <c r="D25" s="47"/>
      <c r="E25" s="1"/>
      <c r="F25" s="1"/>
      <c r="G25" s="3"/>
      <c r="H25" s="3"/>
      <c r="I25" s="3"/>
      <c r="J25" s="3"/>
      <c r="K25" s="3"/>
      <c r="L25" s="3"/>
      <c r="M25" s="3"/>
      <c r="N25" s="3"/>
      <c r="O25" s="3"/>
      <c r="P25" s="3"/>
      <c r="Q25" s="3"/>
      <c r="R25" s="3"/>
      <c r="S25" s="3"/>
      <c r="T25" s="3"/>
      <c r="U25" s="3"/>
      <c r="V25" s="3"/>
      <c r="W25" s="3"/>
      <c r="X25" s="3"/>
      <c r="Y25" s="3"/>
      <c r="Z25" s="3"/>
    </row>
    <row r="26" ht="15.75" customHeight="1">
      <c r="A26" s="46"/>
      <c r="B26" s="47"/>
      <c r="C26" s="47"/>
      <c r="D26" s="47"/>
      <c r="E26" s="1"/>
      <c r="F26" s="1"/>
      <c r="G26" s="3"/>
      <c r="H26" s="3"/>
      <c r="I26" s="3"/>
      <c r="J26" s="3"/>
      <c r="K26" s="3"/>
      <c r="L26" s="3"/>
      <c r="M26" s="3"/>
      <c r="N26" s="3"/>
      <c r="O26" s="3"/>
      <c r="P26" s="3"/>
      <c r="Q26" s="3"/>
      <c r="R26" s="3"/>
      <c r="S26" s="3"/>
      <c r="T26" s="3"/>
      <c r="U26" s="3"/>
      <c r="V26" s="3"/>
      <c r="W26" s="3"/>
      <c r="X26" s="3"/>
      <c r="Y26" s="3"/>
      <c r="Z26" s="3"/>
    </row>
    <row r="27" ht="15.75" customHeight="1">
      <c r="A27" s="46"/>
      <c r="B27" s="47"/>
      <c r="C27" s="47"/>
      <c r="D27" s="47"/>
      <c r="E27" s="1"/>
      <c r="F27" s="1"/>
      <c r="G27" s="3"/>
      <c r="H27" s="3"/>
      <c r="I27" s="3"/>
      <c r="J27" s="3"/>
      <c r="K27" s="3"/>
      <c r="L27" s="3"/>
      <c r="M27" s="3"/>
      <c r="N27" s="3"/>
      <c r="O27" s="3"/>
      <c r="P27" s="3"/>
      <c r="Q27" s="3"/>
      <c r="R27" s="3"/>
      <c r="S27" s="3"/>
      <c r="T27" s="3"/>
      <c r="U27" s="3"/>
      <c r="V27" s="3"/>
      <c r="W27" s="3"/>
      <c r="X27" s="3"/>
      <c r="Y27" s="3"/>
      <c r="Z27" s="3"/>
    </row>
    <row r="28" ht="15.75" customHeight="1">
      <c r="A28" s="46"/>
      <c r="B28" s="47"/>
      <c r="C28" s="47"/>
      <c r="D28" s="47"/>
      <c r="E28" s="1"/>
      <c r="F28" s="1"/>
      <c r="G28" s="3"/>
      <c r="H28" s="3"/>
      <c r="I28" s="3"/>
      <c r="J28" s="3"/>
      <c r="K28" s="3"/>
      <c r="L28" s="3"/>
      <c r="M28" s="3"/>
      <c r="N28" s="3"/>
      <c r="O28" s="3"/>
      <c r="P28" s="3"/>
      <c r="Q28" s="3"/>
      <c r="R28" s="3"/>
      <c r="S28" s="3"/>
      <c r="T28" s="3"/>
      <c r="U28" s="3"/>
      <c r="V28" s="3"/>
      <c r="W28" s="3"/>
      <c r="X28" s="3"/>
      <c r="Y28" s="3"/>
      <c r="Z28" s="3"/>
    </row>
    <row r="29" ht="15.75" customHeight="1">
      <c r="A29" s="46"/>
      <c r="B29" s="47"/>
      <c r="C29" s="47"/>
      <c r="D29" s="47"/>
      <c r="E29" s="1"/>
      <c r="F29" s="1"/>
      <c r="G29" s="3"/>
      <c r="H29" s="3"/>
      <c r="I29" s="3"/>
      <c r="J29" s="3"/>
      <c r="K29" s="3"/>
      <c r="L29" s="3"/>
      <c r="M29" s="3"/>
      <c r="N29" s="3"/>
      <c r="O29" s="3"/>
      <c r="P29" s="3"/>
      <c r="Q29" s="3"/>
      <c r="R29" s="3"/>
      <c r="S29" s="3"/>
      <c r="T29" s="3"/>
      <c r="U29" s="3"/>
      <c r="V29" s="3"/>
      <c r="W29" s="3"/>
      <c r="X29" s="3"/>
      <c r="Y29" s="3"/>
      <c r="Z29" s="3"/>
    </row>
    <row r="30" ht="15.75" customHeight="1">
      <c r="A30" s="46"/>
      <c r="B30" s="47"/>
      <c r="C30" s="47"/>
      <c r="D30" s="47"/>
      <c r="E30" s="1"/>
      <c r="F30" s="1"/>
      <c r="G30" s="3"/>
      <c r="H30" s="3"/>
      <c r="I30" s="3"/>
      <c r="J30" s="3"/>
      <c r="K30" s="3"/>
      <c r="L30" s="3"/>
      <c r="M30" s="3"/>
      <c r="N30" s="3"/>
      <c r="O30" s="3"/>
      <c r="P30" s="3"/>
      <c r="Q30" s="3"/>
      <c r="R30" s="3"/>
      <c r="S30" s="3"/>
      <c r="T30" s="3"/>
      <c r="U30" s="3"/>
      <c r="V30" s="3"/>
      <c r="W30" s="3"/>
      <c r="X30" s="3"/>
      <c r="Y30" s="3"/>
      <c r="Z30" s="3"/>
    </row>
    <row r="31" ht="15.75" customHeight="1">
      <c r="A31" s="46"/>
      <c r="B31" s="47"/>
      <c r="C31" s="47"/>
      <c r="D31" s="47"/>
      <c r="E31" s="1"/>
      <c r="F31" s="1"/>
      <c r="G31" s="3"/>
      <c r="H31" s="3"/>
      <c r="I31" s="3"/>
      <c r="J31" s="3"/>
      <c r="K31" s="3"/>
      <c r="L31" s="3"/>
      <c r="M31" s="3"/>
      <c r="N31" s="3"/>
      <c r="O31" s="3"/>
      <c r="P31" s="3"/>
      <c r="Q31" s="3"/>
      <c r="R31" s="3"/>
      <c r="S31" s="3"/>
      <c r="T31" s="3"/>
      <c r="U31" s="3"/>
      <c r="V31" s="3"/>
      <c r="W31" s="3"/>
      <c r="X31" s="3"/>
      <c r="Y31" s="3"/>
      <c r="Z31" s="3"/>
    </row>
    <row r="32" ht="15.75" customHeight="1">
      <c r="A32" s="46"/>
      <c r="B32" s="47"/>
      <c r="C32" s="47"/>
      <c r="D32" s="47"/>
      <c r="E32" s="1"/>
      <c r="F32" s="1"/>
      <c r="G32" s="3"/>
      <c r="H32" s="3"/>
      <c r="I32" s="3"/>
      <c r="J32" s="3"/>
      <c r="K32" s="3"/>
      <c r="L32" s="3"/>
      <c r="M32" s="3"/>
      <c r="N32" s="3"/>
      <c r="O32" s="3"/>
      <c r="P32" s="3"/>
      <c r="Q32" s="3"/>
      <c r="R32" s="3"/>
      <c r="S32" s="3"/>
      <c r="T32" s="3"/>
      <c r="U32" s="3"/>
      <c r="V32" s="3"/>
      <c r="W32" s="3"/>
      <c r="X32" s="3"/>
      <c r="Y32" s="3"/>
      <c r="Z32" s="3"/>
    </row>
    <row r="33" ht="15.75" customHeight="1">
      <c r="A33" s="46"/>
      <c r="B33" s="47"/>
      <c r="C33" s="47"/>
      <c r="D33" s="47"/>
      <c r="E33" s="1"/>
      <c r="F33" s="1"/>
      <c r="G33" s="3"/>
      <c r="H33" s="3"/>
      <c r="I33" s="3"/>
      <c r="J33" s="3"/>
      <c r="K33" s="3"/>
      <c r="L33" s="3"/>
      <c r="M33" s="3"/>
      <c r="N33" s="3"/>
      <c r="O33" s="3"/>
      <c r="P33" s="3"/>
      <c r="Q33" s="3"/>
      <c r="R33" s="3"/>
      <c r="S33" s="3"/>
      <c r="T33" s="3"/>
      <c r="U33" s="3"/>
      <c r="V33" s="3"/>
      <c r="W33" s="3"/>
      <c r="X33" s="3"/>
      <c r="Y33" s="3"/>
      <c r="Z33" s="3"/>
    </row>
    <row r="34" ht="15.75" customHeight="1">
      <c r="A34" s="46"/>
      <c r="B34" s="47"/>
      <c r="C34" s="47"/>
      <c r="D34" s="47"/>
      <c r="E34" s="1"/>
      <c r="F34" s="1"/>
      <c r="G34" s="3"/>
      <c r="H34" s="3"/>
      <c r="I34" s="3"/>
      <c r="J34" s="3"/>
      <c r="K34" s="3"/>
      <c r="L34" s="3"/>
      <c r="M34" s="3"/>
      <c r="N34" s="3"/>
      <c r="O34" s="3"/>
      <c r="P34" s="3"/>
      <c r="Q34" s="3"/>
      <c r="R34" s="3"/>
      <c r="S34" s="3"/>
      <c r="T34" s="3"/>
      <c r="U34" s="3"/>
      <c r="V34" s="3"/>
      <c r="W34" s="3"/>
      <c r="X34" s="3"/>
      <c r="Y34" s="3"/>
      <c r="Z34" s="3"/>
    </row>
    <row r="35" ht="15.75" customHeight="1">
      <c r="A35" s="46"/>
      <c r="B35" s="47"/>
      <c r="C35" s="47"/>
      <c r="D35" s="47"/>
      <c r="E35" s="1"/>
      <c r="F35" s="1"/>
      <c r="G35" s="3"/>
      <c r="H35" s="3"/>
      <c r="I35" s="3"/>
      <c r="J35" s="3"/>
      <c r="K35" s="3"/>
      <c r="L35" s="3"/>
      <c r="M35" s="3"/>
      <c r="N35" s="3"/>
      <c r="O35" s="3"/>
      <c r="P35" s="3"/>
      <c r="Q35" s="3"/>
      <c r="R35" s="3"/>
      <c r="S35" s="3"/>
      <c r="T35" s="3"/>
      <c r="U35" s="3"/>
      <c r="V35" s="3"/>
      <c r="W35" s="3"/>
      <c r="X35" s="3"/>
      <c r="Y35" s="3"/>
      <c r="Z35" s="3"/>
    </row>
    <row r="36" ht="15.75" customHeight="1">
      <c r="A36" s="46"/>
      <c r="B36" s="47"/>
      <c r="C36" s="47"/>
      <c r="D36" s="47"/>
      <c r="E36" s="1"/>
      <c r="F36" s="1"/>
      <c r="G36" s="3"/>
      <c r="H36" s="3"/>
      <c r="I36" s="3"/>
      <c r="J36" s="3"/>
      <c r="K36" s="3"/>
      <c r="L36" s="3"/>
      <c r="M36" s="3"/>
      <c r="N36" s="3"/>
      <c r="O36" s="3"/>
      <c r="P36" s="3"/>
      <c r="Q36" s="3"/>
      <c r="R36" s="3"/>
      <c r="S36" s="3"/>
      <c r="T36" s="3"/>
      <c r="U36" s="3"/>
      <c r="V36" s="3"/>
      <c r="W36" s="3"/>
      <c r="X36" s="3"/>
      <c r="Y36" s="3"/>
      <c r="Z36" s="3"/>
    </row>
    <row r="37" ht="15.75" customHeight="1">
      <c r="A37" s="46"/>
      <c r="B37" s="47"/>
      <c r="C37" s="47"/>
      <c r="D37" s="47"/>
      <c r="E37" s="1"/>
      <c r="F37" s="1"/>
      <c r="G37" s="3"/>
      <c r="H37" s="3"/>
      <c r="I37" s="3"/>
      <c r="J37" s="3"/>
      <c r="K37" s="3"/>
      <c r="L37" s="3"/>
      <c r="M37" s="3"/>
      <c r="N37" s="3"/>
      <c r="O37" s="3"/>
      <c r="P37" s="3"/>
      <c r="Q37" s="3"/>
      <c r="R37" s="3"/>
      <c r="S37" s="3"/>
      <c r="T37" s="3"/>
      <c r="U37" s="3"/>
      <c r="V37" s="3"/>
      <c r="W37" s="3"/>
      <c r="X37" s="3"/>
      <c r="Y37" s="3"/>
      <c r="Z37" s="3"/>
    </row>
    <row r="38" ht="15.75" customHeight="1">
      <c r="A38" s="46"/>
      <c r="B38" s="47"/>
      <c r="C38" s="47"/>
      <c r="D38" s="47"/>
      <c r="E38" s="1"/>
      <c r="F38" s="1"/>
      <c r="G38" s="3"/>
      <c r="H38" s="3"/>
      <c r="I38" s="3"/>
      <c r="J38" s="3"/>
      <c r="K38" s="3"/>
      <c r="L38" s="3"/>
      <c r="M38" s="3"/>
      <c r="N38" s="3"/>
      <c r="O38" s="3"/>
      <c r="P38" s="3"/>
      <c r="Q38" s="3"/>
      <c r="R38" s="3"/>
      <c r="S38" s="3"/>
      <c r="T38" s="3"/>
      <c r="U38" s="3"/>
      <c r="V38" s="3"/>
      <c r="W38" s="3"/>
      <c r="X38" s="3"/>
      <c r="Y38" s="3"/>
      <c r="Z38" s="3"/>
    </row>
    <row r="39" ht="15.75" customHeight="1">
      <c r="A39" s="46"/>
      <c r="B39" s="47"/>
      <c r="C39" s="47"/>
      <c r="D39" s="47"/>
      <c r="E39" s="1"/>
      <c r="F39" s="1"/>
      <c r="G39" s="3"/>
      <c r="H39" s="3"/>
      <c r="I39" s="3"/>
      <c r="J39" s="3"/>
      <c r="K39" s="3"/>
      <c r="L39" s="3"/>
      <c r="M39" s="3"/>
      <c r="N39" s="3"/>
      <c r="O39" s="3"/>
      <c r="P39" s="3"/>
      <c r="Q39" s="3"/>
      <c r="R39" s="3"/>
      <c r="S39" s="3"/>
      <c r="T39" s="3"/>
      <c r="U39" s="3"/>
      <c r="V39" s="3"/>
      <c r="W39" s="3"/>
      <c r="X39" s="3"/>
      <c r="Y39" s="3"/>
      <c r="Z39" s="3"/>
    </row>
    <row r="40" ht="15.75" customHeight="1">
      <c r="A40" s="46"/>
      <c r="B40" s="47"/>
      <c r="C40" s="47"/>
      <c r="D40" s="47"/>
      <c r="E40" s="1"/>
      <c r="F40" s="1"/>
      <c r="G40" s="3"/>
      <c r="H40" s="3"/>
      <c r="I40" s="3"/>
      <c r="J40" s="3"/>
      <c r="K40" s="3"/>
      <c r="L40" s="3"/>
      <c r="M40" s="3"/>
      <c r="N40" s="3"/>
      <c r="O40" s="3"/>
      <c r="P40" s="3"/>
      <c r="Q40" s="3"/>
      <c r="R40" s="3"/>
      <c r="S40" s="3"/>
      <c r="T40" s="3"/>
      <c r="U40" s="3"/>
      <c r="V40" s="3"/>
      <c r="W40" s="3"/>
      <c r="X40" s="3"/>
      <c r="Y40" s="3"/>
      <c r="Z40" s="3"/>
    </row>
    <row r="41" ht="15.75" customHeight="1">
      <c r="A41" s="46"/>
      <c r="B41" s="47"/>
      <c r="C41" s="47"/>
      <c r="D41" s="47"/>
      <c r="E41" s="1"/>
      <c r="F41" s="1"/>
      <c r="G41" s="3"/>
      <c r="H41" s="3"/>
      <c r="I41" s="3"/>
      <c r="J41" s="3"/>
      <c r="K41" s="3"/>
      <c r="L41" s="3"/>
      <c r="M41" s="3"/>
      <c r="N41" s="3"/>
      <c r="O41" s="3"/>
      <c r="P41" s="3"/>
      <c r="Q41" s="3"/>
      <c r="R41" s="3"/>
      <c r="S41" s="3"/>
      <c r="T41" s="3"/>
      <c r="U41" s="3"/>
      <c r="V41" s="3"/>
      <c r="W41" s="3"/>
      <c r="X41" s="3"/>
      <c r="Y41" s="3"/>
      <c r="Z41" s="3"/>
    </row>
    <row r="42" ht="15.75" customHeight="1">
      <c r="A42" s="46"/>
      <c r="B42" s="47"/>
      <c r="C42" s="47"/>
      <c r="D42" s="47"/>
      <c r="E42" s="1"/>
      <c r="F42" s="1"/>
      <c r="G42" s="3"/>
      <c r="H42" s="3"/>
      <c r="I42" s="3"/>
      <c r="J42" s="3"/>
      <c r="K42" s="3"/>
      <c r="L42" s="3"/>
      <c r="M42" s="3"/>
      <c r="N42" s="3"/>
      <c r="O42" s="3"/>
      <c r="P42" s="3"/>
      <c r="Q42" s="3"/>
      <c r="R42" s="3"/>
      <c r="S42" s="3"/>
      <c r="T42" s="3"/>
      <c r="U42" s="3"/>
      <c r="V42" s="3"/>
      <c r="W42" s="3"/>
      <c r="X42" s="3"/>
      <c r="Y42" s="3"/>
      <c r="Z42" s="3"/>
    </row>
    <row r="43" ht="15.75" customHeight="1">
      <c r="A43" s="46"/>
      <c r="B43" s="47"/>
      <c r="C43" s="47"/>
      <c r="D43" s="47"/>
      <c r="E43" s="1"/>
      <c r="F43" s="1"/>
      <c r="G43" s="3"/>
      <c r="H43" s="3"/>
      <c r="I43" s="3"/>
      <c r="J43" s="3"/>
      <c r="K43" s="3"/>
      <c r="L43" s="3"/>
      <c r="M43" s="3"/>
      <c r="N43" s="3"/>
      <c r="O43" s="3"/>
      <c r="P43" s="3"/>
      <c r="Q43" s="3"/>
      <c r="R43" s="3"/>
      <c r="S43" s="3"/>
      <c r="T43" s="3"/>
      <c r="U43" s="3"/>
      <c r="V43" s="3"/>
      <c r="W43" s="3"/>
      <c r="X43" s="3"/>
      <c r="Y43" s="3"/>
      <c r="Z43" s="3"/>
    </row>
    <row r="44" ht="15.75" customHeight="1">
      <c r="A44" s="46"/>
      <c r="B44" s="47"/>
      <c r="C44" s="47"/>
      <c r="D44" s="47"/>
      <c r="E44" s="1"/>
      <c r="F44" s="1"/>
      <c r="G44" s="3"/>
      <c r="H44" s="3"/>
      <c r="I44" s="3"/>
      <c r="J44" s="3"/>
      <c r="K44" s="3"/>
      <c r="L44" s="3"/>
      <c r="M44" s="3"/>
      <c r="N44" s="3"/>
      <c r="O44" s="3"/>
      <c r="P44" s="3"/>
      <c r="Q44" s="3"/>
      <c r="R44" s="3"/>
      <c r="S44" s="3"/>
      <c r="T44" s="3"/>
      <c r="U44" s="3"/>
      <c r="V44" s="3"/>
      <c r="W44" s="3"/>
      <c r="X44" s="3"/>
      <c r="Y44" s="3"/>
      <c r="Z44" s="3"/>
    </row>
    <row r="45" ht="15.75" customHeight="1">
      <c r="A45" s="46"/>
      <c r="B45" s="47"/>
      <c r="C45" s="47"/>
      <c r="D45" s="47"/>
      <c r="E45" s="1"/>
      <c r="F45" s="1"/>
      <c r="G45" s="3"/>
      <c r="H45" s="3"/>
      <c r="I45" s="3"/>
      <c r="J45" s="3"/>
      <c r="K45" s="3"/>
      <c r="L45" s="3"/>
      <c r="M45" s="3"/>
      <c r="N45" s="3"/>
      <c r="O45" s="3"/>
      <c r="P45" s="3"/>
      <c r="Q45" s="3"/>
      <c r="R45" s="3"/>
      <c r="S45" s="3"/>
      <c r="T45" s="3"/>
      <c r="U45" s="3"/>
      <c r="V45" s="3"/>
      <c r="W45" s="3"/>
      <c r="X45" s="3"/>
      <c r="Y45" s="3"/>
      <c r="Z45" s="3"/>
    </row>
    <row r="46" ht="15.75" customHeight="1">
      <c r="A46" s="46"/>
      <c r="B46" s="47"/>
      <c r="C46" s="47"/>
      <c r="D46" s="47"/>
      <c r="E46" s="1"/>
      <c r="F46" s="1"/>
      <c r="G46" s="3"/>
      <c r="H46" s="3"/>
      <c r="I46" s="3"/>
      <c r="J46" s="3"/>
      <c r="K46" s="3"/>
      <c r="L46" s="3"/>
      <c r="M46" s="3"/>
      <c r="N46" s="3"/>
      <c r="O46" s="3"/>
      <c r="P46" s="3"/>
      <c r="Q46" s="3"/>
      <c r="R46" s="3"/>
      <c r="S46" s="3"/>
      <c r="T46" s="3"/>
      <c r="U46" s="3"/>
      <c r="V46" s="3"/>
      <c r="W46" s="3"/>
      <c r="X46" s="3"/>
      <c r="Y46" s="3"/>
      <c r="Z46" s="3"/>
    </row>
    <row r="47" ht="15.75" customHeight="1">
      <c r="A47" s="46"/>
      <c r="B47" s="47"/>
      <c r="C47" s="47"/>
      <c r="D47" s="47"/>
      <c r="E47" s="1"/>
      <c r="F47" s="1"/>
      <c r="G47" s="3"/>
      <c r="H47" s="3"/>
      <c r="I47" s="3"/>
      <c r="J47" s="3"/>
      <c r="K47" s="3"/>
      <c r="L47" s="3"/>
      <c r="M47" s="3"/>
      <c r="N47" s="3"/>
      <c r="O47" s="3"/>
      <c r="P47" s="3"/>
      <c r="Q47" s="3"/>
      <c r="R47" s="3"/>
      <c r="S47" s="3"/>
      <c r="T47" s="3"/>
      <c r="U47" s="3"/>
      <c r="V47" s="3"/>
      <c r="W47" s="3"/>
      <c r="X47" s="3"/>
      <c r="Y47" s="3"/>
      <c r="Z47" s="3"/>
    </row>
    <row r="48" ht="15.75" customHeight="1">
      <c r="A48" s="46"/>
      <c r="B48" s="47"/>
      <c r="C48" s="47"/>
      <c r="D48" s="47"/>
      <c r="E48" s="1"/>
      <c r="F48" s="1"/>
      <c r="G48" s="3"/>
      <c r="H48" s="3"/>
      <c r="I48" s="3"/>
      <c r="J48" s="3"/>
      <c r="K48" s="3"/>
      <c r="L48" s="3"/>
      <c r="M48" s="3"/>
      <c r="N48" s="3"/>
      <c r="O48" s="3"/>
      <c r="P48" s="3"/>
      <c r="Q48" s="3"/>
      <c r="R48" s="3"/>
      <c r="S48" s="3"/>
      <c r="T48" s="3"/>
      <c r="U48" s="3"/>
      <c r="V48" s="3"/>
      <c r="W48" s="3"/>
      <c r="X48" s="3"/>
      <c r="Y48" s="3"/>
      <c r="Z48" s="3"/>
    </row>
    <row r="49" ht="15.75" customHeight="1">
      <c r="A49" s="46"/>
      <c r="B49" s="47"/>
      <c r="C49" s="47"/>
      <c r="D49" s="47"/>
      <c r="E49" s="1"/>
      <c r="F49" s="1"/>
      <c r="G49" s="3"/>
      <c r="H49" s="3"/>
      <c r="I49" s="3"/>
      <c r="J49" s="3"/>
      <c r="K49" s="3"/>
      <c r="L49" s="3"/>
      <c r="M49" s="3"/>
      <c r="N49" s="3"/>
      <c r="O49" s="3"/>
      <c r="P49" s="3"/>
      <c r="Q49" s="3"/>
      <c r="R49" s="3"/>
      <c r="S49" s="3"/>
      <c r="T49" s="3"/>
      <c r="U49" s="3"/>
      <c r="V49" s="3"/>
      <c r="W49" s="3"/>
      <c r="X49" s="3"/>
      <c r="Y49" s="3"/>
      <c r="Z49" s="3"/>
    </row>
    <row r="50" ht="15.75" customHeight="1">
      <c r="A50" s="46"/>
      <c r="B50" s="47"/>
      <c r="C50" s="47"/>
      <c r="D50" s="47"/>
      <c r="E50" s="1"/>
      <c r="F50" s="1"/>
      <c r="G50" s="3"/>
      <c r="H50" s="3"/>
      <c r="I50" s="3"/>
      <c r="J50" s="3"/>
      <c r="K50" s="3"/>
      <c r="L50" s="3"/>
      <c r="M50" s="3"/>
      <c r="N50" s="3"/>
      <c r="O50" s="3"/>
      <c r="P50" s="3"/>
      <c r="Q50" s="3"/>
      <c r="R50" s="3"/>
      <c r="S50" s="3"/>
      <c r="T50" s="3"/>
      <c r="U50" s="3"/>
      <c r="V50" s="3"/>
      <c r="W50" s="3"/>
      <c r="X50" s="3"/>
      <c r="Y50" s="3"/>
      <c r="Z50" s="3"/>
    </row>
    <row r="51" ht="15.75" customHeight="1">
      <c r="A51" s="46"/>
      <c r="B51" s="47"/>
      <c r="C51" s="47"/>
      <c r="D51" s="47"/>
      <c r="E51" s="1"/>
      <c r="F51" s="1"/>
      <c r="G51" s="3"/>
      <c r="H51" s="3"/>
      <c r="I51" s="3"/>
      <c r="J51" s="3"/>
      <c r="K51" s="3"/>
      <c r="L51" s="3"/>
      <c r="M51" s="3"/>
      <c r="N51" s="3"/>
      <c r="O51" s="3"/>
      <c r="P51" s="3"/>
      <c r="Q51" s="3"/>
      <c r="R51" s="3"/>
      <c r="S51" s="3"/>
      <c r="T51" s="3"/>
      <c r="U51" s="3"/>
      <c r="V51" s="3"/>
      <c r="W51" s="3"/>
      <c r="X51" s="3"/>
      <c r="Y51" s="3"/>
      <c r="Z51" s="3"/>
    </row>
    <row r="52" ht="15.75" customHeight="1">
      <c r="A52" s="46"/>
      <c r="B52" s="47"/>
      <c r="C52" s="47"/>
      <c r="D52" s="47"/>
      <c r="E52" s="1"/>
      <c r="F52" s="1"/>
      <c r="G52" s="3"/>
      <c r="H52" s="3"/>
      <c r="I52" s="3"/>
      <c r="J52" s="3"/>
      <c r="K52" s="3"/>
      <c r="L52" s="3"/>
      <c r="M52" s="3"/>
      <c r="N52" s="3"/>
      <c r="O52" s="3"/>
      <c r="P52" s="3"/>
      <c r="Q52" s="3"/>
      <c r="R52" s="3"/>
      <c r="S52" s="3"/>
      <c r="T52" s="3"/>
      <c r="U52" s="3"/>
      <c r="V52" s="3"/>
      <c r="W52" s="3"/>
      <c r="X52" s="3"/>
      <c r="Y52" s="3"/>
      <c r="Z52" s="3"/>
    </row>
    <row r="53" ht="15.75" customHeight="1">
      <c r="A53" s="46"/>
      <c r="B53" s="47"/>
      <c r="C53" s="47"/>
      <c r="D53" s="47"/>
      <c r="E53" s="1"/>
      <c r="F53" s="1"/>
      <c r="G53" s="3"/>
      <c r="H53" s="3"/>
      <c r="I53" s="3"/>
      <c r="J53" s="3"/>
      <c r="K53" s="3"/>
      <c r="L53" s="3"/>
      <c r="M53" s="3"/>
      <c r="N53" s="3"/>
      <c r="O53" s="3"/>
      <c r="P53" s="3"/>
      <c r="Q53" s="3"/>
      <c r="R53" s="3"/>
      <c r="S53" s="3"/>
      <c r="T53" s="3"/>
      <c r="U53" s="3"/>
      <c r="V53" s="3"/>
      <c r="W53" s="3"/>
      <c r="X53" s="3"/>
      <c r="Y53" s="3"/>
      <c r="Z53" s="3"/>
    </row>
    <row r="54" ht="15.75" customHeight="1">
      <c r="A54" s="46"/>
      <c r="B54" s="47"/>
      <c r="C54" s="47"/>
      <c r="D54" s="47"/>
      <c r="E54" s="1"/>
      <c r="F54" s="1"/>
      <c r="G54" s="3"/>
      <c r="H54" s="3"/>
      <c r="I54" s="3"/>
      <c r="J54" s="3"/>
      <c r="K54" s="3"/>
      <c r="L54" s="3"/>
      <c r="M54" s="3"/>
      <c r="N54" s="3"/>
      <c r="O54" s="3"/>
      <c r="P54" s="3"/>
      <c r="Q54" s="3"/>
      <c r="R54" s="3"/>
      <c r="S54" s="3"/>
      <c r="T54" s="3"/>
      <c r="U54" s="3"/>
      <c r="V54" s="3"/>
      <c r="W54" s="3"/>
      <c r="X54" s="3"/>
      <c r="Y54" s="3"/>
      <c r="Z54" s="3"/>
    </row>
    <row r="55" ht="15.75" customHeight="1">
      <c r="A55" s="46"/>
      <c r="B55" s="47"/>
      <c r="C55" s="47"/>
      <c r="D55" s="47"/>
      <c r="E55" s="1"/>
      <c r="F55" s="1"/>
      <c r="G55" s="3"/>
      <c r="H55" s="3"/>
      <c r="I55" s="3"/>
      <c r="J55" s="3"/>
      <c r="K55" s="3"/>
      <c r="L55" s="3"/>
      <c r="M55" s="3"/>
      <c r="N55" s="3"/>
      <c r="O55" s="3"/>
      <c r="P55" s="3"/>
      <c r="Q55" s="3"/>
      <c r="R55" s="3"/>
      <c r="S55" s="3"/>
      <c r="T55" s="3"/>
      <c r="U55" s="3"/>
      <c r="V55" s="3"/>
      <c r="W55" s="3"/>
      <c r="X55" s="3"/>
      <c r="Y55" s="3"/>
      <c r="Z55" s="3"/>
    </row>
    <row r="56" ht="15.75" customHeight="1">
      <c r="A56" s="46"/>
      <c r="B56" s="47"/>
      <c r="C56" s="47"/>
      <c r="D56" s="47"/>
      <c r="E56" s="1"/>
      <c r="F56" s="1"/>
      <c r="G56" s="3"/>
      <c r="H56" s="3"/>
      <c r="I56" s="3"/>
      <c r="J56" s="3"/>
      <c r="K56" s="3"/>
      <c r="L56" s="3"/>
      <c r="M56" s="3"/>
      <c r="N56" s="3"/>
      <c r="O56" s="3"/>
      <c r="P56" s="3"/>
      <c r="Q56" s="3"/>
      <c r="R56" s="3"/>
      <c r="S56" s="3"/>
      <c r="T56" s="3"/>
      <c r="U56" s="3"/>
      <c r="V56" s="3"/>
      <c r="W56" s="3"/>
      <c r="X56" s="3"/>
      <c r="Y56" s="3"/>
      <c r="Z56" s="3"/>
    </row>
    <row r="57" ht="15.75" customHeight="1">
      <c r="A57" s="46"/>
      <c r="B57" s="47"/>
      <c r="C57" s="47"/>
      <c r="D57" s="47"/>
      <c r="E57" s="1"/>
      <c r="F57" s="1"/>
      <c r="G57" s="3"/>
      <c r="H57" s="3"/>
      <c r="I57" s="3"/>
      <c r="J57" s="3"/>
      <c r="K57" s="3"/>
      <c r="L57" s="3"/>
      <c r="M57" s="3"/>
      <c r="N57" s="3"/>
      <c r="O57" s="3"/>
      <c r="P57" s="3"/>
      <c r="Q57" s="3"/>
      <c r="R57" s="3"/>
      <c r="S57" s="3"/>
      <c r="T57" s="3"/>
      <c r="U57" s="3"/>
      <c r="V57" s="3"/>
      <c r="W57" s="3"/>
      <c r="X57" s="3"/>
      <c r="Y57" s="3"/>
      <c r="Z57" s="3"/>
    </row>
    <row r="58" ht="15.75" customHeight="1">
      <c r="A58" s="46"/>
      <c r="B58" s="47"/>
      <c r="C58" s="47"/>
      <c r="D58" s="47"/>
      <c r="E58" s="1"/>
      <c r="F58" s="1"/>
      <c r="G58" s="3"/>
      <c r="H58" s="3"/>
      <c r="I58" s="3"/>
      <c r="J58" s="3"/>
      <c r="K58" s="3"/>
      <c r="L58" s="3"/>
      <c r="M58" s="3"/>
      <c r="N58" s="3"/>
      <c r="O58" s="3"/>
      <c r="P58" s="3"/>
      <c r="Q58" s="3"/>
      <c r="R58" s="3"/>
      <c r="S58" s="3"/>
      <c r="T58" s="3"/>
      <c r="U58" s="3"/>
      <c r="V58" s="3"/>
      <c r="W58" s="3"/>
      <c r="X58" s="3"/>
      <c r="Y58" s="3"/>
      <c r="Z58" s="3"/>
    </row>
    <row r="59" ht="15.75" customHeight="1">
      <c r="A59" s="46"/>
      <c r="B59" s="47"/>
      <c r="C59" s="47"/>
      <c r="D59" s="47"/>
      <c r="E59" s="1"/>
      <c r="F59" s="1"/>
      <c r="G59" s="3"/>
      <c r="H59" s="3"/>
      <c r="I59" s="3"/>
      <c r="J59" s="3"/>
      <c r="K59" s="3"/>
      <c r="L59" s="3"/>
      <c r="M59" s="3"/>
      <c r="N59" s="3"/>
      <c r="O59" s="3"/>
      <c r="P59" s="3"/>
      <c r="Q59" s="3"/>
      <c r="R59" s="3"/>
      <c r="S59" s="3"/>
      <c r="T59" s="3"/>
      <c r="U59" s="3"/>
      <c r="V59" s="3"/>
      <c r="W59" s="3"/>
      <c r="X59" s="3"/>
      <c r="Y59" s="3"/>
      <c r="Z59" s="3"/>
    </row>
    <row r="60" ht="15.75" customHeight="1">
      <c r="A60" s="46"/>
      <c r="B60" s="47"/>
      <c r="C60" s="47"/>
      <c r="D60" s="47"/>
      <c r="E60" s="1"/>
      <c r="F60" s="1"/>
      <c r="G60" s="3"/>
      <c r="H60" s="3"/>
      <c r="I60" s="3"/>
      <c r="J60" s="3"/>
      <c r="K60" s="3"/>
      <c r="L60" s="3"/>
      <c r="M60" s="3"/>
      <c r="N60" s="3"/>
      <c r="O60" s="3"/>
      <c r="P60" s="3"/>
      <c r="Q60" s="3"/>
      <c r="R60" s="3"/>
      <c r="S60" s="3"/>
      <c r="T60" s="3"/>
      <c r="U60" s="3"/>
      <c r="V60" s="3"/>
      <c r="W60" s="3"/>
      <c r="X60" s="3"/>
      <c r="Y60" s="3"/>
      <c r="Z60" s="3"/>
    </row>
    <row r="61" ht="15.75" customHeight="1">
      <c r="A61" s="46"/>
      <c r="B61" s="47"/>
      <c r="C61" s="47"/>
      <c r="D61" s="47"/>
      <c r="E61" s="1"/>
      <c r="F61" s="1"/>
      <c r="G61" s="3"/>
      <c r="H61" s="3"/>
      <c r="I61" s="3"/>
      <c r="J61" s="3"/>
      <c r="K61" s="3"/>
      <c r="L61" s="3"/>
      <c r="M61" s="3"/>
      <c r="N61" s="3"/>
      <c r="O61" s="3"/>
      <c r="P61" s="3"/>
      <c r="Q61" s="3"/>
      <c r="R61" s="3"/>
      <c r="S61" s="3"/>
      <c r="T61" s="3"/>
      <c r="U61" s="3"/>
      <c r="V61" s="3"/>
      <c r="W61" s="3"/>
      <c r="X61" s="3"/>
      <c r="Y61" s="3"/>
      <c r="Z61" s="3"/>
    </row>
    <row r="62" ht="15.75" customHeight="1">
      <c r="A62" s="46"/>
      <c r="B62" s="47"/>
      <c r="C62" s="47"/>
      <c r="D62" s="47"/>
      <c r="E62" s="1"/>
      <c r="F62" s="1"/>
      <c r="G62" s="3"/>
      <c r="H62" s="3"/>
      <c r="I62" s="3"/>
      <c r="J62" s="3"/>
      <c r="K62" s="3"/>
      <c r="L62" s="3"/>
      <c r="M62" s="3"/>
      <c r="N62" s="3"/>
      <c r="O62" s="3"/>
      <c r="P62" s="3"/>
      <c r="Q62" s="3"/>
      <c r="R62" s="3"/>
      <c r="S62" s="3"/>
      <c r="T62" s="3"/>
      <c r="U62" s="3"/>
      <c r="V62" s="3"/>
      <c r="W62" s="3"/>
      <c r="X62" s="3"/>
      <c r="Y62" s="3"/>
      <c r="Z62" s="3"/>
    </row>
    <row r="63" ht="15.75" customHeight="1">
      <c r="A63" s="46"/>
      <c r="B63" s="47"/>
      <c r="C63" s="47"/>
      <c r="D63" s="47"/>
      <c r="E63" s="1"/>
      <c r="F63" s="1"/>
      <c r="G63" s="3"/>
      <c r="H63" s="3"/>
      <c r="I63" s="3"/>
      <c r="J63" s="3"/>
      <c r="K63" s="3"/>
      <c r="L63" s="3"/>
      <c r="M63" s="3"/>
      <c r="N63" s="3"/>
      <c r="O63" s="3"/>
      <c r="P63" s="3"/>
      <c r="Q63" s="3"/>
      <c r="R63" s="3"/>
      <c r="S63" s="3"/>
      <c r="T63" s="3"/>
      <c r="U63" s="3"/>
      <c r="V63" s="3"/>
      <c r="W63" s="3"/>
      <c r="X63" s="3"/>
      <c r="Y63" s="3"/>
      <c r="Z63" s="3"/>
    </row>
    <row r="64" ht="15.75" customHeight="1">
      <c r="A64" s="46"/>
      <c r="B64" s="47"/>
      <c r="C64" s="47"/>
      <c r="D64" s="47"/>
      <c r="E64" s="1"/>
      <c r="F64" s="1"/>
      <c r="G64" s="3"/>
      <c r="H64" s="3"/>
      <c r="I64" s="3"/>
      <c r="J64" s="3"/>
      <c r="K64" s="3"/>
      <c r="L64" s="3"/>
      <c r="M64" s="3"/>
      <c r="N64" s="3"/>
      <c r="O64" s="3"/>
      <c r="P64" s="3"/>
      <c r="Q64" s="3"/>
      <c r="R64" s="3"/>
      <c r="S64" s="3"/>
      <c r="T64" s="3"/>
      <c r="U64" s="3"/>
      <c r="V64" s="3"/>
      <c r="W64" s="3"/>
      <c r="X64" s="3"/>
      <c r="Y64" s="3"/>
      <c r="Z64" s="3"/>
    </row>
    <row r="65" ht="15.75" customHeight="1">
      <c r="A65" s="46"/>
      <c r="B65" s="47"/>
      <c r="C65" s="47"/>
      <c r="D65" s="47"/>
      <c r="E65" s="1"/>
      <c r="F65" s="1"/>
      <c r="G65" s="3"/>
      <c r="H65" s="3"/>
      <c r="I65" s="3"/>
      <c r="J65" s="3"/>
      <c r="K65" s="3"/>
      <c r="L65" s="3"/>
      <c r="M65" s="3"/>
      <c r="N65" s="3"/>
      <c r="O65" s="3"/>
      <c r="P65" s="3"/>
      <c r="Q65" s="3"/>
      <c r="R65" s="3"/>
      <c r="S65" s="3"/>
      <c r="T65" s="3"/>
      <c r="U65" s="3"/>
      <c r="V65" s="3"/>
      <c r="W65" s="3"/>
      <c r="X65" s="3"/>
      <c r="Y65" s="3"/>
      <c r="Z65" s="3"/>
    </row>
    <row r="66" ht="15.75" customHeight="1">
      <c r="A66" s="46"/>
      <c r="B66" s="47"/>
      <c r="C66" s="47"/>
      <c r="D66" s="47"/>
      <c r="E66" s="1"/>
      <c r="F66" s="1"/>
      <c r="G66" s="3"/>
      <c r="H66" s="3"/>
      <c r="I66" s="3"/>
      <c r="J66" s="3"/>
      <c r="K66" s="3"/>
      <c r="L66" s="3"/>
      <c r="M66" s="3"/>
      <c r="N66" s="3"/>
      <c r="O66" s="3"/>
      <c r="P66" s="3"/>
      <c r="Q66" s="3"/>
      <c r="R66" s="3"/>
      <c r="S66" s="3"/>
      <c r="T66" s="3"/>
      <c r="U66" s="3"/>
      <c r="V66" s="3"/>
      <c r="W66" s="3"/>
      <c r="X66" s="3"/>
      <c r="Y66" s="3"/>
      <c r="Z66" s="3"/>
    </row>
    <row r="67" ht="15.75" customHeight="1">
      <c r="A67" s="46"/>
      <c r="B67" s="47"/>
      <c r="C67" s="47"/>
      <c r="D67" s="47"/>
      <c r="E67" s="1"/>
      <c r="F67" s="1"/>
      <c r="G67" s="3"/>
      <c r="H67" s="3"/>
      <c r="I67" s="3"/>
      <c r="J67" s="3"/>
      <c r="K67" s="3"/>
      <c r="L67" s="3"/>
      <c r="M67" s="3"/>
      <c r="N67" s="3"/>
      <c r="O67" s="3"/>
      <c r="P67" s="3"/>
      <c r="Q67" s="3"/>
      <c r="R67" s="3"/>
      <c r="S67" s="3"/>
      <c r="T67" s="3"/>
      <c r="U67" s="3"/>
      <c r="V67" s="3"/>
      <c r="W67" s="3"/>
      <c r="X67" s="3"/>
      <c r="Y67" s="3"/>
      <c r="Z67" s="3"/>
    </row>
    <row r="68" ht="15.75" customHeight="1">
      <c r="A68" s="46"/>
      <c r="B68" s="47"/>
      <c r="C68" s="47"/>
      <c r="D68" s="47"/>
      <c r="E68" s="1"/>
      <c r="F68" s="1"/>
      <c r="G68" s="3"/>
      <c r="H68" s="3"/>
      <c r="I68" s="3"/>
      <c r="J68" s="3"/>
      <c r="K68" s="3"/>
      <c r="L68" s="3"/>
      <c r="M68" s="3"/>
      <c r="N68" s="3"/>
      <c r="O68" s="3"/>
      <c r="P68" s="3"/>
      <c r="Q68" s="3"/>
      <c r="R68" s="3"/>
      <c r="S68" s="3"/>
      <c r="T68" s="3"/>
      <c r="U68" s="3"/>
      <c r="V68" s="3"/>
      <c r="W68" s="3"/>
      <c r="X68" s="3"/>
      <c r="Y68" s="3"/>
      <c r="Z68" s="3"/>
    </row>
    <row r="69" ht="15.75" customHeight="1">
      <c r="A69" s="46"/>
      <c r="B69" s="47"/>
      <c r="C69" s="47"/>
      <c r="D69" s="47"/>
      <c r="E69" s="1"/>
      <c r="F69" s="1"/>
      <c r="G69" s="3"/>
      <c r="H69" s="3"/>
      <c r="I69" s="3"/>
      <c r="J69" s="3"/>
      <c r="K69" s="3"/>
      <c r="L69" s="3"/>
      <c r="M69" s="3"/>
      <c r="N69" s="3"/>
      <c r="O69" s="3"/>
      <c r="P69" s="3"/>
      <c r="Q69" s="3"/>
      <c r="R69" s="3"/>
      <c r="S69" s="3"/>
      <c r="T69" s="3"/>
      <c r="U69" s="3"/>
      <c r="V69" s="3"/>
      <c r="W69" s="3"/>
      <c r="X69" s="3"/>
      <c r="Y69" s="3"/>
      <c r="Z69" s="3"/>
    </row>
    <row r="70" ht="15.75" customHeight="1">
      <c r="A70" s="46"/>
      <c r="B70" s="47"/>
      <c r="C70" s="47"/>
      <c r="D70" s="47"/>
      <c r="E70" s="1"/>
      <c r="F70" s="1"/>
      <c r="G70" s="3"/>
      <c r="H70" s="3"/>
      <c r="I70" s="3"/>
      <c r="J70" s="3"/>
      <c r="K70" s="3"/>
      <c r="L70" s="3"/>
      <c r="M70" s="3"/>
      <c r="N70" s="3"/>
      <c r="O70" s="3"/>
      <c r="P70" s="3"/>
      <c r="Q70" s="3"/>
      <c r="R70" s="3"/>
      <c r="S70" s="3"/>
      <c r="T70" s="3"/>
      <c r="U70" s="3"/>
      <c r="V70" s="3"/>
      <c r="W70" s="3"/>
      <c r="X70" s="3"/>
      <c r="Y70" s="3"/>
      <c r="Z70" s="3"/>
    </row>
    <row r="71" ht="15.75" customHeight="1">
      <c r="A71" s="46"/>
      <c r="B71" s="47"/>
      <c r="C71" s="47"/>
      <c r="D71" s="47"/>
      <c r="E71" s="1"/>
      <c r="F71" s="1"/>
      <c r="G71" s="3"/>
      <c r="H71" s="3"/>
      <c r="I71" s="3"/>
      <c r="J71" s="3"/>
      <c r="K71" s="3"/>
      <c r="L71" s="3"/>
      <c r="M71" s="3"/>
      <c r="N71" s="3"/>
      <c r="O71" s="3"/>
      <c r="P71" s="3"/>
      <c r="Q71" s="3"/>
      <c r="R71" s="3"/>
      <c r="S71" s="3"/>
      <c r="T71" s="3"/>
      <c r="U71" s="3"/>
      <c r="V71" s="3"/>
      <c r="W71" s="3"/>
      <c r="X71" s="3"/>
      <c r="Y71" s="3"/>
      <c r="Z71" s="3"/>
    </row>
    <row r="72" ht="15.75" customHeight="1">
      <c r="A72" s="46"/>
      <c r="B72" s="47"/>
      <c r="C72" s="47"/>
      <c r="D72" s="47"/>
      <c r="E72" s="1"/>
      <c r="F72" s="1"/>
      <c r="G72" s="3"/>
      <c r="H72" s="3"/>
      <c r="I72" s="3"/>
      <c r="J72" s="3"/>
      <c r="K72" s="3"/>
      <c r="L72" s="3"/>
      <c r="M72" s="3"/>
      <c r="N72" s="3"/>
      <c r="O72" s="3"/>
      <c r="P72" s="3"/>
      <c r="Q72" s="3"/>
      <c r="R72" s="3"/>
      <c r="S72" s="3"/>
      <c r="T72" s="3"/>
      <c r="U72" s="3"/>
      <c r="V72" s="3"/>
      <c r="W72" s="3"/>
      <c r="X72" s="3"/>
      <c r="Y72" s="3"/>
      <c r="Z72" s="3"/>
    </row>
    <row r="73" ht="15.75" customHeight="1">
      <c r="A73" s="46"/>
      <c r="B73" s="47"/>
      <c r="C73" s="47"/>
      <c r="D73" s="47"/>
      <c r="E73" s="1"/>
      <c r="F73" s="1"/>
      <c r="G73" s="3"/>
      <c r="H73" s="3"/>
      <c r="I73" s="3"/>
      <c r="J73" s="3"/>
      <c r="K73" s="3"/>
      <c r="L73" s="3"/>
      <c r="M73" s="3"/>
      <c r="N73" s="3"/>
      <c r="O73" s="3"/>
      <c r="P73" s="3"/>
      <c r="Q73" s="3"/>
      <c r="R73" s="3"/>
      <c r="S73" s="3"/>
      <c r="T73" s="3"/>
      <c r="U73" s="3"/>
      <c r="V73" s="3"/>
      <c r="W73" s="3"/>
      <c r="X73" s="3"/>
      <c r="Y73" s="3"/>
      <c r="Z73" s="3"/>
    </row>
    <row r="74" ht="15.75" customHeight="1">
      <c r="A74" s="46"/>
      <c r="B74" s="47"/>
      <c r="C74" s="47"/>
      <c r="D74" s="47"/>
      <c r="E74" s="1"/>
      <c r="F74" s="1"/>
      <c r="G74" s="3"/>
      <c r="H74" s="3"/>
      <c r="I74" s="3"/>
      <c r="J74" s="3"/>
      <c r="K74" s="3"/>
      <c r="L74" s="3"/>
      <c r="M74" s="3"/>
      <c r="N74" s="3"/>
      <c r="O74" s="3"/>
      <c r="P74" s="3"/>
      <c r="Q74" s="3"/>
      <c r="R74" s="3"/>
      <c r="S74" s="3"/>
      <c r="T74" s="3"/>
      <c r="U74" s="3"/>
      <c r="V74" s="3"/>
      <c r="W74" s="3"/>
      <c r="X74" s="3"/>
      <c r="Y74" s="3"/>
      <c r="Z74" s="3"/>
    </row>
    <row r="75" ht="15.75" customHeight="1">
      <c r="A75" s="46"/>
      <c r="B75" s="47"/>
      <c r="C75" s="47"/>
      <c r="D75" s="47"/>
      <c r="E75" s="1"/>
      <c r="F75" s="1"/>
      <c r="G75" s="3"/>
      <c r="H75" s="3"/>
      <c r="I75" s="3"/>
      <c r="J75" s="3"/>
      <c r="K75" s="3"/>
      <c r="L75" s="3"/>
      <c r="M75" s="3"/>
      <c r="N75" s="3"/>
      <c r="O75" s="3"/>
      <c r="P75" s="3"/>
      <c r="Q75" s="3"/>
      <c r="R75" s="3"/>
      <c r="S75" s="3"/>
      <c r="T75" s="3"/>
      <c r="U75" s="3"/>
      <c r="V75" s="3"/>
      <c r="W75" s="3"/>
      <c r="X75" s="3"/>
      <c r="Y75" s="3"/>
      <c r="Z75" s="3"/>
    </row>
    <row r="76" ht="15.75" customHeight="1">
      <c r="A76" s="46"/>
      <c r="B76" s="47"/>
      <c r="C76" s="47"/>
      <c r="D76" s="47"/>
      <c r="E76" s="1"/>
      <c r="F76" s="1"/>
      <c r="G76" s="3"/>
      <c r="H76" s="3"/>
      <c r="I76" s="3"/>
      <c r="J76" s="3"/>
      <c r="K76" s="3"/>
      <c r="L76" s="3"/>
      <c r="M76" s="3"/>
      <c r="N76" s="3"/>
      <c r="O76" s="3"/>
      <c r="P76" s="3"/>
      <c r="Q76" s="3"/>
      <c r="R76" s="3"/>
      <c r="S76" s="3"/>
      <c r="T76" s="3"/>
      <c r="U76" s="3"/>
      <c r="V76" s="3"/>
      <c r="W76" s="3"/>
      <c r="X76" s="3"/>
      <c r="Y76" s="3"/>
      <c r="Z76" s="3"/>
    </row>
    <row r="77" ht="15.75" customHeight="1">
      <c r="A77" s="46"/>
      <c r="B77" s="47"/>
      <c r="C77" s="47"/>
      <c r="D77" s="47"/>
      <c r="E77" s="1"/>
      <c r="F77" s="1"/>
      <c r="G77" s="3"/>
      <c r="H77" s="3"/>
      <c r="I77" s="3"/>
      <c r="J77" s="3"/>
      <c r="K77" s="3"/>
      <c r="L77" s="3"/>
      <c r="M77" s="3"/>
      <c r="N77" s="3"/>
      <c r="O77" s="3"/>
      <c r="P77" s="3"/>
      <c r="Q77" s="3"/>
      <c r="R77" s="3"/>
      <c r="S77" s="3"/>
      <c r="T77" s="3"/>
      <c r="U77" s="3"/>
      <c r="V77" s="3"/>
      <c r="W77" s="3"/>
      <c r="X77" s="3"/>
      <c r="Y77" s="3"/>
      <c r="Z77" s="3"/>
    </row>
    <row r="78" ht="15.75" customHeight="1">
      <c r="A78" s="46"/>
      <c r="B78" s="47"/>
      <c r="C78" s="47"/>
      <c r="D78" s="47"/>
      <c r="E78" s="1"/>
      <c r="F78" s="1"/>
      <c r="G78" s="3"/>
      <c r="H78" s="3"/>
      <c r="I78" s="3"/>
      <c r="J78" s="3"/>
      <c r="K78" s="3"/>
      <c r="L78" s="3"/>
      <c r="M78" s="3"/>
      <c r="N78" s="3"/>
      <c r="O78" s="3"/>
      <c r="P78" s="3"/>
      <c r="Q78" s="3"/>
      <c r="R78" s="3"/>
      <c r="S78" s="3"/>
      <c r="T78" s="3"/>
      <c r="U78" s="3"/>
      <c r="V78" s="3"/>
      <c r="W78" s="3"/>
      <c r="X78" s="3"/>
      <c r="Y78" s="3"/>
      <c r="Z78" s="3"/>
    </row>
    <row r="79" ht="15.75" customHeight="1">
      <c r="A79" s="46"/>
      <c r="B79" s="47"/>
      <c r="C79" s="47"/>
      <c r="D79" s="47"/>
      <c r="E79" s="1"/>
      <c r="F79" s="1"/>
      <c r="G79" s="3"/>
      <c r="H79" s="3"/>
      <c r="I79" s="3"/>
      <c r="J79" s="3"/>
      <c r="K79" s="3"/>
      <c r="L79" s="3"/>
      <c r="M79" s="3"/>
      <c r="N79" s="3"/>
      <c r="O79" s="3"/>
      <c r="P79" s="3"/>
      <c r="Q79" s="3"/>
      <c r="R79" s="3"/>
      <c r="S79" s="3"/>
      <c r="T79" s="3"/>
      <c r="U79" s="3"/>
      <c r="V79" s="3"/>
      <c r="W79" s="3"/>
      <c r="X79" s="3"/>
      <c r="Y79" s="3"/>
      <c r="Z79" s="3"/>
    </row>
    <row r="80" ht="15.75" customHeight="1">
      <c r="A80" s="46"/>
      <c r="B80" s="47"/>
      <c r="C80" s="47"/>
      <c r="D80" s="47"/>
      <c r="E80" s="1"/>
      <c r="F80" s="1"/>
      <c r="G80" s="3"/>
      <c r="H80" s="3"/>
      <c r="I80" s="3"/>
      <c r="J80" s="3"/>
      <c r="K80" s="3"/>
      <c r="L80" s="3"/>
      <c r="M80" s="3"/>
      <c r="N80" s="3"/>
      <c r="O80" s="3"/>
      <c r="P80" s="3"/>
      <c r="Q80" s="3"/>
      <c r="R80" s="3"/>
      <c r="S80" s="3"/>
      <c r="T80" s="3"/>
      <c r="U80" s="3"/>
      <c r="V80" s="3"/>
      <c r="W80" s="3"/>
      <c r="X80" s="3"/>
      <c r="Y80" s="3"/>
      <c r="Z80" s="3"/>
    </row>
    <row r="81" ht="15.75" customHeight="1">
      <c r="A81" s="46"/>
      <c r="B81" s="47"/>
      <c r="C81" s="47"/>
      <c r="D81" s="47"/>
      <c r="E81" s="1"/>
      <c r="F81" s="1"/>
      <c r="G81" s="3"/>
      <c r="H81" s="3"/>
      <c r="I81" s="3"/>
      <c r="J81" s="3"/>
      <c r="K81" s="3"/>
      <c r="L81" s="3"/>
      <c r="M81" s="3"/>
      <c r="N81" s="3"/>
      <c r="O81" s="3"/>
      <c r="P81" s="3"/>
      <c r="Q81" s="3"/>
      <c r="R81" s="3"/>
      <c r="S81" s="3"/>
      <c r="T81" s="3"/>
      <c r="U81" s="3"/>
      <c r="V81" s="3"/>
      <c r="W81" s="3"/>
      <c r="X81" s="3"/>
      <c r="Y81" s="3"/>
      <c r="Z81" s="3"/>
    </row>
    <row r="82" ht="15.75" customHeight="1">
      <c r="A82" s="46"/>
      <c r="B82" s="47"/>
      <c r="C82" s="47"/>
      <c r="D82" s="47"/>
      <c r="E82" s="1"/>
      <c r="F82" s="1"/>
      <c r="G82" s="3"/>
      <c r="H82" s="3"/>
      <c r="I82" s="3"/>
      <c r="J82" s="3"/>
      <c r="K82" s="3"/>
      <c r="L82" s="3"/>
      <c r="M82" s="3"/>
      <c r="N82" s="3"/>
      <c r="O82" s="3"/>
      <c r="P82" s="3"/>
      <c r="Q82" s="3"/>
      <c r="R82" s="3"/>
      <c r="S82" s="3"/>
      <c r="T82" s="3"/>
      <c r="U82" s="3"/>
      <c r="V82" s="3"/>
      <c r="W82" s="3"/>
      <c r="X82" s="3"/>
      <c r="Y82" s="3"/>
      <c r="Z82" s="3"/>
    </row>
    <row r="83" ht="15.75" customHeight="1">
      <c r="A83" s="46"/>
      <c r="B83" s="47"/>
      <c r="C83" s="47"/>
      <c r="D83" s="47"/>
      <c r="E83" s="1"/>
      <c r="F83" s="1"/>
      <c r="G83" s="3"/>
      <c r="H83" s="3"/>
      <c r="I83" s="3"/>
      <c r="J83" s="3"/>
      <c r="K83" s="3"/>
      <c r="L83" s="3"/>
      <c r="M83" s="3"/>
      <c r="N83" s="3"/>
      <c r="O83" s="3"/>
      <c r="P83" s="3"/>
      <c r="Q83" s="3"/>
      <c r="R83" s="3"/>
      <c r="S83" s="3"/>
      <c r="T83" s="3"/>
      <c r="U83" s="3"/>
      <c r="V83" s="3"/>
      <c r="W83" s="3"/>
      <c r="X83" s="3"/>
      <c r="Y83" s="3"/>
      <c r="Z83" s="3"/>
    </row>
    <row r="84" ht="15.75" customHeight="1">
      <c r="A84" s="46"/>
      <c r="B84" s="47"/>
      <c r="C84" s="47"/>
      <c r="D84" s="47"/>
      <c r="E84" s="1"/>
      <c r="F84" s="1"/>
      <c r="G84" s="3"/>
      <c r="H84" s="3"/>
      <c r="I84" s="3"/>
      <c r="J84" s="3"/>
      <c r="K84" s="3"/>
      <c r="L84" s="3"/>
      <c r="M84" s="3"/>
      <c r="N84" s="3"/>
      <c r="O84" s="3"/>
      <c r="P84" s="3"/>
      <c r="Q84" s="3"/>
      <c r="R84" s="3"/>
      <c r="S84" s="3"/>
      <c r="T84" s="3"/>
      <c r="U84" s="3"/>
      <c r="V84" s="3"/>
      <c r="W84" s="3"/>
      <c r="X84" s="3"/>
      <c r="Y84" s="3"/>
      <c r="Z84" s="3"/>
    </row>
    <row r="85" ht="15.75" customHeight="1">
      <c r="A85" s="46"/>
      <c r="B85" s="47"/>
      <c r="C85" s="47"/>
      <c r="D85" s="47"/>
      <c r="E85" s="1"/>
      <c r="F85" s="1"/>
      <c r="G85" s="3"/>
      <c r="H85" s="3"/>
      <c r="I85" s="3"/>
      <c r="J85" s="3"/>
      <c r="K85" s="3"/>
      <c r="L85" s="3"/>
      <c r="M85" s="3"/>
      <c r="N85" s="3"/>
      <c r="O85" s="3"/>
      <c r="P85" s="3"/>
      <c r="Q85" s="3"/>
      <c r="R85" s="3"/>
      <c r="S85" s="3"/>
      <c r="T85" s="3"/>
      <c r="U85" s="3"/>
      <c r="V85" s="3"/>
      <c r="W85" s="3"/>
      <c r="X85" s="3"/>
      <c r="Y85" s="3"/>
      <c r="Z85" s="3"/>
    </row>
    <row r="86" ht="15.75" customHeight="1">
      <c r="A86" s="46"/>
      <c r="B86" s="47"/>
      <c r="C86" s="47"/>
      <c r="D86" s="47"/>
      <c r="E86" s="1"/>
      <c r="F86" s="1"/>
      <c r="G86" s="3"/>
      <c r="H86" s="3"/>
      <c r="I86" s="3"/>
      <c r="J86" s="3"/>
      <c r="K86" s="3"/>
      <c r="L86" s="3"/>
      <c r="M86" s="3"/>
      <c r="N86" s="3"/>
      <c r="O86" s="3"/>
      <c r="P86" s="3"/>
      <c r="Q86" s="3"/>
      <c r="R86" s="3"/>
      <c r="S86" s="3"/>
      <c r="T86" s="3"/>
      <c r="U86" s="3"/>
      <c r="V86" s="3"/>
      <c r="W86" s="3"/>
      <c r="X86" s="3"/>
      <c r="Y86" s="3"/>
      <c r="Z86" s="3"/>
    </row>
    <row r="87" ht="15.75" customHeight="1">
      <c r="A87" s="46"/>
      <c r="B87" s="47"/>
      <c r="C87" s="47"/>
      <c r="D87" s="47"/>
      <c r="E87" s="1"/>
      <c r="F87" s="1"/>
      <c r="G87" s="3"/>
      <c r="H87" s="3"/>
      <c r="I87" s="3"/>
      <c r="J87" s="3"/>
      <c r="K87" s="3"/>
      <c r="L87" s="3"/>
      <c r="M87" s="3"/>
      <c r="N87" s="3"/>
      <c r="O87" s="3"/>
      <c r="P87" s="3"/>
      <c r="Q87" s="3"/>
      <c r="R87" s="3"/>
      <c r="S87" s="3"/>
      <c r="T87" s="3"/>
      <c r="U87" s="3"/>
      <c r="V87" s="3"/>
      <c r="W87" s="3"/>
      <c r="X87" s="3"/>
      <c r="Y87" s="3"/>
      <c r="Z87" s="3"/>
    </row>
    <row r="88" ht="15.75" customHeight="1">
      <c r="A88" s="46"/>
      <c r="B88" s="47"/>
      <c r="C88" s="47"/>
      <c r="D88" s="47"/>
      <c r="E88" s="1"/>
      <c r="F88" s="1"/>
      <c r="G88" s="3"/>
      <c r="H88" s="3"/>
      <c r="I88" s="3"/>
      <c r="J88" s="3"/>
      <c r="K88" s="3"/>
      <c r="L88" s="3"/>
      <c r="M88" s="3"/>
      <c r="N88" s="3"/>
      <c r="O88" s="3"/>
      <c r="P88" s="3"/>
      <c r="Q88" s="3"/>
      <c r="R88" s="3"/>
      <c r="S88" s="3"/>
      <c r="T88" s="3"/>
      <c r="U88" s="3"/>
      <c r="V88" s="3"/>
      <c r="W88" s="3"/>
      <c r="X88" s="3"/>
      <c r="Y88" s="3"/>
      <c r="Z88" s="3"/>
    </row>
    <row r="89" ht="15.75" customHeight="1">
      <c r="A89" s="46"/>
      <c r="B89" s="47"/>
      <c r="C89" s="47"/>
      <c r="D89" s="47"/>
      <c r="E89" s="1"/>
      <c r="F89" s="1"/>
      <c r="G89" s="3"/>
      <c r="H89" s="3"/>
      <c r="I89" s="3"/>
      <c r="J89" s="3"/>
      <c r="K89" s="3"/>
      <c r="L89" s="3"/>
      <c r="M89" s="3"/>
      <c r="N89" s="3"/>
      <c r="O89" s="3"/>
      <c r="P89" s="3"/>
      <c r="Q89" s="3"/>
      <c r="R89" s="3"/>
      <c r="S89" s="3"/>
      <c r="T89" s="3"/>
      <c r="U89" s="3"/>
      <c r="V89" s="3"/>
      <c r="W89" s="3"/>
      <c r="X89" s="3"/>
      <c r="Y89" s="3"/>
      <c r="Z89" s="3"/>
    </row>
    <row r="90" ht="15.75" customHeight="1">
      <c r="A90" s="46"/>
      <c r="B90" s="47"/>
      <c r="C90" s="47"/>
      <c r="D90" s="47"/>
      <c r="E90" s="1"/>
      <c r="F90" s="1"/>
      <c r="G90" s="3"/>
      <c r="H90" s="3"/>
      <c r="I90" s="3"/>
      <c r="J90" s="3"/>
      <c r="K90" s="3"/>
      <c r="L90" s="3"/>
      <c r="M90" s="3"/>
      <c r="N90" s="3"/>
      <c r="O90" s="3"/>
      <c r="P90" s="3"/>
      <c r="Q90" s="3"/>
      <c r="R90" s="3"/>
      <c r="S90" s="3"/>
      <c r="T90" s="3"/>
      <c r="U90" s="3"/>
      <c r="V90" s="3"/>
      <c r="W90" s="3"/>
      <c r="X90" s="3"/>
      <c r="Y90" s="3"/>
      <c r="Z90" s="3"/>
    </row>
    <row r="91" ht="15.75" customHeight="1">
      <c r="A91" s="46"/>
      <c r="B91" s="47"/>
      <c r="C91" s="47"/>
      <c r="D91" s="47"/>
      <c r="E91" s="1"/>
      <c r="F91" s="1"/>
      <c r="G91" s="3"/>
      <c r="H91" s="3"/>
      <c r="I91" s="3"/>
      <c r="J91" s="3"/>
      <c r="K91" s="3"/>
      <c r="L91" s="3"/>
      <c r="M91" s="3"/>
      <c r="N91" s="3"/>
      <c r="O91" s="3"/>
      <c r="P91" s="3"/>
      <c r="Q91" s="3"/>
      <c r="R91" s="3"/>
      <c r="S91" s="3"/>
      <c r="T91" s="3"/>
      <c r="U91" s="3"/>
      <c r="V91" s="3"/>
      <c r="W91" s="3"/>
      <c r="X91" s="3"/>
      <c r="Y91" s="3"/>
      <c r="Z91" s="3"/>
    </row>
    <row r="92" ht="15.75" customHeight="1">
      <c r="A92" s="46"/>
      <c r="B92" s="47"/>
      <c r="C92" s="47"/>
      <c r="D92" s="47"/>
      <c r="E92" s="1"/>
      <c r="F92" s="1"/>
      <c r="G92" s="3"/>
      <c r="H92" s="3"/>
      <c r="I92" s="3"/>
      <c r="J92" s="3"/>
      <c r="K92" s="3"/>
      <c r="L92" s="3"/>
      <c r="M92" s="3"/>
      <c r="N92" s="3"/>
      <c r="O92" s="3"/>
      <c r="P92" s="3"/>
      <c r="Q92" s="3"/>
      <c r="R92" s="3"/>
      <c r="S92" s="3"/>
      <c r="T92" s="3"/>
      <c r="U92" s="3"/>
      <c r="V92" s="3"/>
      <c r="W92" s="3"/>
      <c r="X92" s="3"/>
      <c r="Y92" s="3"/>
      <c r="Z92" s="3"/>
    </row>
    <row r="93" ht="15.75" customHeight="1">
      <c r="A93" s="46"/>
      <c r="B93" s="47"/>
      <c r="C93" s="47"/>
      <c r="D93" s="47"/>
      <c r="E93" s="1"/>
      <c r="F93" s="1"/>
      <c r="G93" s="3"/>
      <c r="H93" s="3"/>
      <c r="I93" s="3"/>
      <c r="J93" s="3"/>
      <c r="K93" s="3"/>
      <c r="L93" s="3"/>
      <c r="M93" s="3"/>
      <c r="N93" s="3"/>
      <c r="O93" s="3"/>
      <c r="P93" s="3"/>
      <c r="Q93" s="3"/>
      <c r="R93" s="3"/>
      <c r="S93" s="3"/>
      <c r="T93" s="3"/>
      <c r="U93" s="3"/>
      <c r="V93" s="3"/>
      <c r="W93" s="3"/>
      <c r="X93" s="3"/>
      <c r="Y93" s="3"/>
      <c r="Z93" s="3"/>
    </row>
    <row r="94" ht="15.75" customHeight="1">
      <c r="A94" s="46"/>
      <c r="B94" s="47"/>
      <c r="C94" s="47"/>
      <c r="D94" s="47"/>
      <c r="E94" s="1"/>
      <c r="F94" s="1"/>
      <c r="G94" s="3"/>
      <c r="H94" s="3"/>
      <c r="I94" s="3"/>
      <c r="J94" s="3"/>
      <c r="K94" s="3"/>
      <c r="L94" s="3"/>
      <c r="M94" s="3"/>
      <c r="N94" s="3"/>
      <c r="O94" s="3"/>
      <c r="P94" s="3"/>
      <c r="Q94" s="3"/>
      <c r="R94" s="3"/>
      <c r="S94" s="3"/>
      <c r="T94" s="3"/>
      <c r="U94" s="3"/>
      <c r="V94" s="3"/>
      <c r="W94" s="3"/>
      <c r="X94" s="3"/>
      <c r="Y94" s="3"/>
      <c r="Z94" s="3"/>
    </row>
    <row r="95" ht="15.75" customHeight="1">
      <c r="A95" s="46"/>
      <c r="B95" s="47"/>
      <c r="C95" s="47"/>
      <c r="D95" s="47"/>
      <c r="E95" s="1"/>
      <c r="F95" s="1"/>
      <c r="G95" s="3"/>
      <c r="H95" s="3"/>
      <c r="I95" s="3"/>
      <c r="J95" s="3"/>
      <c r="K95" s="3"/>
      <c r="L95" s="3"/>
      <c r="M95" s="3"/>
      <c r="N95" s="3"/>
      <c r="O95" s="3"/>
      <c r="P95" s="3"/>
      <c r="Q95" s="3"/>
      <c r="R95" s="3"/>
      <c r="S95" s="3"/>
      <c r="T95" s="3"/>
      <c r="U95" s="3"/>
      <c r="V95" s="3"/>
      <c r="W95" s="3"/>
      <c r="X95" s="3"/>
      <c r="Y95" s="3"/>
      <c r="Z95" s="3"/>
    </row>
    <row r="96" ht="15.75" customHeight="1">
      <c r="A96" s="46"/>
      <c r="B96" s="47"/>
      <c r="C96" s="47"/>
      <c r="D96" s="47"/>
      <c r="E96" s="1"/>
      <c r="F96" s="1"/>
      <c r="G96" s="3"/>
      <c r="H96" s="3"/>
      <c r="I96" s="3"/>
      <c r="J96" s="3"/>
      <c r="K96" s="3"/>
      <c r="L96" s="3"/>
      <c r="M96" s="3"/>
      <c r="N96" s="3"/>
      <c r="O96" s="3"/>
      <c r="P96" s="3"/>
      <c r="Q96" s="3"/>
      <c r="R96" s="3"/>
      <c r="S96" s="3"/>
      <c r="T96" s="3"/>
      <c r="U96" s="3"/>
      <c r="V96" s="3"/>
      <c r="W96" s="3"/>
      <c r="X96" s="3"/>
      <c r="Y96" s="3"/>
      <c r="Z96" s="3"/>
    </row>
    <row r="97" ht="15.75" customHeight="1">
      <c r="A97" s="46"/>
      <c r="B97" s="47"/>
      <c r="C97" s="47"/>
      <c r="D97" s="47"/>
      <c r="E97" s="1"/>
      <c r="F97" s="1"/>
      <c r="G97" s="3"/>
      <c r="H97" s="3"/>
      <c r="I97" s="3"/>
      <c r="J97" s="3"/>
      <c r="K97" s="3"/>
      <c r="L97" s="3"/>
      <c r="M97" s="3"/>
      <c r="N97" s="3"/>
      <c r="O97" s="3"/>
      <c r="P97" s="3"/>
      <c r="Q97" s="3"/>
      <c r="R97" s="3"/>
      <c r="S97" s="3"/>
      <c r="T97" s="3"/>
      <c r="U97" s="3"/>
      <c r="V97" s="3"/>
      <c r="W97" s="3"/>
      <c r="X97" s="3"/>
      <c r="Y97" s="3"/>
      <c r="Z97" s="3"/>
    </row>
    <row r="98" ht="15.75" customHeight="1">
      <c r="A98" s="46"/>
      <c r="B98" s="47"/>
      <c r="C98" s="47"/>
      <c r="D98" s="47"/>
      <c r="E98" s="1"/>
      <c r="F98" s="1"/>
      <c r="G98" s="3"/>
      <c r="H98" s="3"/>
      <c r="I98" s="3"/>
      <c r="J98" s="3"/>
      <c r="K98" s="3"/>
      <c r="L98" s="3"/>
      <c r="M98" s="3"/>
      <c r="N98" s="3"/>
      <c r="O98" s="3"/>
      <c r="P98" s="3"/>
      <c r="Q98" s="3"/>
      <c r="R98" s="3"/>
      <c r="S98" s="3"/>
      <c r="T98" s="3"/>
      <c r="U98" s="3"/>
      <c r="V98" s="3"/>
      <c r="W98" s="3"/>
      <c r="X98" s="3"/>
      <c r="Y98" s="3"/>
      <c r="Z98" s="3"/>
    </row>
    <row r="99" ht="15.75" customHeight="1">
      <c r="A99" s="46"/>
      <c r="B99" s="47"/>
      <c r="C99" s="47"/>
      <c r="D99" s="47"/>
      <c r="E99" s="1"/>
      <c r="F99" s="1"/>
      <c r="G99" s="3"/>
      <c r="H99" s="3"/>
      <c r="I99" s="3"/>
      <c r="J99" s="3"/>
      <c r="K99" s="3"/>
      <c r="L99" s="3"/>
      <c r="M99" s="3"/>
      <c r="N99" s="3"/>
      <c r="O99" s="3"/>
      <c r="P99" s="3"/>
      <c r="Q99" s="3"/>
      <c r="R99" s="3"/>
      <c r="S99" s="3"/>
      <c r="T99" s="3"/>
      <c r="U99" s="3"/>
      <c r="V99" s="3"/>
      <c r="W99" s="3"/>
      <c r="X99" s="3"/>
      <c r="Y99" s="3"/>
      <c r="Z99" s="3"/>
    </row>
    <row r="100" ht="15.75" customHeight="1">
      <c r="A100" s="46"/>
      <c r="B100" s="47"/>
      <c r="C100" s="47"/>
      <c r="D100" s="47"/>
      <c r="E100" s="1"/>
      <c r="F100" s="1"/>
      <c r="G100" s="3"/>
      <c r="H100" s="3"/>
      <c r="I100" s="3"/>
      <c r="J100" s="3"/>
      <c r="K100" s="3"/>
      <c r="L100" s="3"/>
      <c r="M100" s="3"/>
      <c r="N100" s="3"/>
      <c r="O100" s="3"/>
      <c r="P100" s="3"/>
      <c r="Q100" s="3"/>
      <c r="R100" s="3"/>
      <c r="S100" s="3"/>
      <c r="T100" s="3"/>
      <c r="U100" s="3"/>
      <c r="V100" s="3"/>
      <c r="W100" s="3"/>
      <c r="X100" s="3"/>
      <c r="Y100" s="3"/>
      <c r="Z100" s="3"/>
    </row>
    <row r="101" ht="15.75" customHeight="1">
      <c r="A101" s="46"/>
      <c r="B101" s="47"/>
      <c r="C101" s="47"/>
      <c r="D101" s="47"/>
      <c r="E101" s="1"/>
      <c r="F101" s="1"/>
      <c r="G101" s="3"/>
      <c r="H101" s="3"/>
      <c r="I101" s="3"/>
      <c r="J101" s="3"/>
      <c r="K101" s="3"/>
      <c r="L101" s="3"/>
      <c r="M101" s="3"/>
      <c r="N101" s="3"/>
      <c r="O101" s="3"/>
      <c r="P101" s="3"/>
      <c r="Q101" s="3"/>
      <c r="R101" s="3"/>
      <c r="S101" s="3"/>
      <c r="T101" s="3"/>
      <c r="U101" s="3"/>
      <c r="V101" s="3"/>
      <c r="W101" s="3"/>
      <c r="X101" s="3"/>
      <c r="Y101" s="3"/>
      <c r="Z101" s="3"/>
    </row>
    <row r="102" ht="15.75" customHeight="1">
      <c r="A102" s="46"/>
      <c r="B102" s="47"/>
      <c r="C102" s="47"/>
      <c r="D102" s="47"/>
      <c r="E102" s="1"/>
      <c r="F102" s="1"/>
      <c r="G102" s="3"/>
      <c r="H102" s="3"/>
      <c r="I102" s="3"/>
      <c r="J102" s="3"/>
      <c r="K102" s="3"/>
      <c r="L102" s="3"/>
      <c r="M102" s="3"/>
      <c r="N102" s="3"/>
      <c r="O102" s="3"/>
      <c r="P102" s="3"/>
      <c r="Q102" s="3"/>
      <c r="R102" s="3"/>
      <c r="S102" s="3"/>
      <c r="T102" s="3"/>
      <c r="U102" s="3"/>
      <c r="V102" s="3"/>
      <c r="W102" s="3"/>
      <c r="X102" s="3"/>
      <c r="Y102" s="3"/>
      <c r="Z102" s="3"/>
    </row>
    <row r="103" ht="15.75" customHeight="1">
      <c r="A103" s="46"/>
      <c r="B103" s="47"/>
      <c r="C103" s="47"/>
      <c r="D103" s="47"/>
      <c r="E103" s="1"/>
      <c r="F103" s="1"/>
      <c r="G103" s="3"/>
      <c r="H103" s="3"/>
      <c r="I103" s="3"/>
      <c r="J103" s="3"/>
      <c r="K103" s="3"/>
      <c r="L103" s="3"/>
      <c r="M103" s="3"/>
      <c r="N103" s="3"/>
      <c r="O103" s="3"/>
      <c r="P103" s="3"/>
      <c r="Q103" s="3"/>
      <c r="R103" s="3"/>
      <c r="S103" s="3"/>
      <c r="T103" s="3"/>
      <c r="U103" s="3"/>
      <c r="V103" s="3"/>
      <c r="W103" s="3"/>
      <c r="X103" s="3"/>
      <c r="Y103" s="3"/>
      <c r="Z103" s="3"/>
    </row>
    <row r="104" ht="15.75" customHeight="1">
      <c r="A104" s="46"/>
      <c r="B104" s="47"/>
      <c r="C104" s="47"/>
      <c r="D104" s="47"/>
      <c r="E104" s="1"/>
      <c r="F104" s="1"/>
      <c r="G104" s="3"/>
      <c r="H104" s="3"/>
      <c r="I104" s="3"/>
      <c r="J104" s="3"/>
      <c r="K104" s="3"/>
      <c r="L104" s="3"/>
      <c r="M104" s="3"/>
      <c r="N104" s="3"/>
      <c r="O104" s="3"/>
      <c r="P104" s="3"/>
      <c r="Q104" s="3"/>
      <c r="R104" s="3"/>
      <c r="S104" s="3"/>
      <c r="T104" s="3"/>
      <c r="U104" s="3"/>
      <c r="V104" s="3"/>
      <c r="W104" s="3"/>
      <c r="X104" s="3"/>
      <c r="Y104" s="3"/>
      <c r="Z104" s="3"/>
    </row>
    <row r="105" ht="15.75" customHeight="1">
      <c r="A105" s="46"/>
      <c r="B105" s="47"/>
      <c r="C105" s="47"/>
      <c r="D105" s="47"/>
      <c r="E105" s="1"/>
      <c r="F105" s="1"/>
      <c r="G105" s="3"/>
      <c r="H105" s="3"/>
      <c r="I105" s="3"/>
      <c r="J105" s="3"/>
      <c r="K105" s="3"/>
      <c r="L105" s="3"/>
      <c r="M105" s="3"/>
      <c r="N105" s="3"/>
      <c r="O105" s="3"/>
      <c r="P105" s="3"/>
      <c r="Q105" s="3"/>
      <c r="R105" s="3"/>
      <c r="S105" s="3"/>
      <c r="T105" s="3"/>
      <c r="U105" s="3"/>
      <c r="V105" s="3"/>
      <c r="W105" s="3"/>
      <c r="X105" s="3"/>
      <c r="Y105" s="3"/>
      <c r="Z105" s="3"/>
    </row>
    <row r="106" ht="15.75" customHeight="1">
      <c r="A106" s="46"/>
      <c r="B106" s="47"/>
      <c r="C106" s="47"/>
      <c r="D106" s="47"/>
      <c r="E106" s="1"/>
      <c r="F106" s="1"/>
      <c r="G106" s="3"/>
      <c r="H106" s="3"/>
      <c r="I106" s="3"/>
      <c r="J106" s="3"/>
      <c r="K106" s="3"/>
      <c r="L106" s="3"/>
      <c r="M106" s="3"/>
      <c r="N106" s="3"/>
      <c r="O106" s="3"/>
      <c r="P106" s="3"/>
      <c r="Q106" s="3"/>
      <c r="R106" s="3"/>
      <c r="S106" s="3"/>
      <c r="T106" s="3"/>
      <c r="U106" s="3"/>
      <c r="V106" s="3"/>
      <c r="W106" s="3"/>
      <c r="X106" s="3"/>
      <c r="Y106" s="3"/>
      <c r="Z106" s="3"/>
    </row>
    <row r="107" ht="15.75" customHeight="1">
      <c r="A107" s="46"/>
      <c r="B107" s="47"/>
      <c r="C107" s="47"/>
      <c r="D107" s="47"/>
      <c r="E107" s="1"/>
      <c r="F107" s="1"/>
      <c r="G107" s="3"/>
      <c r="H107" s="3"/>
      <c r="I107" s="3"/>
      <c r="J107" s="3"/>
      <c r="K107" s="3"/>
      <c r="L107" s="3"/>
      <c r="M107" s="3"/>
      <c r="N107" s="3"/>
      <c r="O107" s="3"/>
      <c r="P107" s="3"/>
      <c r="Q107" s="3"/>
      <c r="R107" s="3"/>
      <c r="S107" s="3"/>
      <c r="T107" s="3"/>
      <c r="U107" s="3"/>
      <c r="V107" s="3"/>
      <c r="W107" s="3"/>
      <c r="X107" s="3"/>
      <c r="Y107" s="3"/>
      <c r="Z107" s="3"/>
    </row>
    <row r="108" ht="15.75" customHeight="1">
      <c r="A108" s="46"/>
      <c r="B108" s="47"/>
      <c r="C108" s="47"/>
      <c r="D108" s="47"/>
      <c r="E108" s="1"/>
      <c r="F108" s="1"/>
      <c r="G108" s="3"/>
      <c r="H108" s="3"/>
      <c r="I108" s="3"/>
      <c r="J108" s="3"/>
      <c r="K108" s="3"/>
      <c r="L108" s="3"/>
      <c r="M108" s="3"/>
      <c r="N108" s="3"/>
      <c r="O108" s="3"/>
      <c r="P108" s="3"/>
      <c r="Q108" s="3"/>
      <c r="R108" s="3"/>
      <c r="S108" s="3"/>
      <c r="T108" s="3"/>
      <c r="U108" s="3"/>
      <c r="V108" s="3"/>
      <c r="W108" s="3"/>
      <c r="X108" s="3"/>
      <c r="Y108" s="3"/>
      <c r="Z108" s="3"/>
    </row>
    <row r="109" ht="15.75" customHeight="1">
      <c r="A109" s="46"/>
      <c r="B109" s="47"/>
      <c r="C109" s="47"/>
      <c r="D109" s="47"/>
      <c r="E109" s="1"/>
      <c r="F109" s="1"/>
      <c r="G109" s="3"/>
      <c r="H109" s="3"/>
      <c r="I109" s="3"/>
      <c r="J109" s="3"/>
      <c r="K109" s="3"/>
      <c r="L109" s="3"/>
      <c r="M109" s="3"/>
      <c r="N109" s="3"/>
      <c r="O109" s="3"/>
      <c r="P109" s="3"/>
      <c r="Q109" s="3"/>
      <c r="R109" s="3"/>
      <c r="S109" s="3"/>
      <c r="T109" s="3"/>
      <c r="U109" s="3"/>
      <c r="V109" s="3"/>
      <c r="W109" s="3"/>
      <c r="X109" s="3"/>
      <c r="Y109" s="3"/>
      <c r="Z109" s="3"/>
    </row>
    <row r="110" ht="15.75" customHeight="1">
      <c r="A110" s="46"/>
      <c r="B110" s="47"/>
      <c r="C110" s="47"/>
      <c r="D110" s="47"/>
      <c r="E110" s="1"/>
      <c r="F110" s="1"/>
      <c r="G110" s="3"/>
      <c r="H110" s="3"/>
      <c r="I110" s="3"/>
      <c r="J110" s="3"/>
      <c r="K110" s="3"/>
      <c r="L110" s="3"/>
      <c r="M110" s="3"/>
      <c r="N110" s="3"/>
      <c r="O110" s="3"/>
      <c r="P110" s="3"/>
      <c r="Q110" s="3"/>
      <c r="R110" s="3"/>
      <c r="S110" s="3"/>
      <c r="T110" s="3"/>
      <c r="U110" s="3"/>
      <c r="V110" s="3"/>
      <c r="W110" s="3"/>
      <c r="X110" s="3"/>
      <c r="Y110" s="3"/>
      <c r="Z110" s="3"/>
    </row>
    <row r="111" ht="15.75" customHeight="1">
      <c r="A111" s="46"/>
      <c r="B111" s="47"/>
      <c r="C111" s="47"/>
      <c r="D111" s="47"/>
      <c r="E111" s="1"/>
      <c r="F111" s="1"/>
      <c r="G111" s="3"/>
      <c r="H111" s="3"/>
      <c r="I111" s="3"/>
      <c r="J111" s="3"/>
      <c r="K111" s="3"/>
      <c r="L111" s="3"/>
      <c r="M111" s="3"/>
      <c r="N111" s="3"/>
      <c r="O111" s="3"/>
      <c r="P111" s="3"/>
      <c r="Q111" s="3"/>
      <c r="R111" s="3"/>
      <c r="S111" s="3"/>
      <c r="T111" s="3"/>
      <c r="U111" s="3"/>
      <c r="V111" s="3"/>
      <c r="W111" s="3"/>
      <c r="X111" s="3"/>
      <c r="Y111" s="3"/>
      <c r="Z111" s="3"/>
    </row>
    <row r="112" ht="15.75" customHeight="1">
      <c r="A112" s="46"/>
      <c r="B112" s="47"/>
      <c r="C112" s="47"/>
      <c r="D112" s="47"/>
      <c r="E112" s="1"/>
      <c r="F112" s="1"/>
      <c r="G112" s="3"/>
      <c r="H112" s="3"/>
      <c r="I112" s="3"/>
      <c r="J112" s="3"/>
      <c r="K112" s="3"/>
      <c r="L112" s="3"/>
      <c r="M112" s="3"/>
      <c r="N112" s="3"/>
      <c r="O112" s="3"/>
      <c r="P112" s="3"/>
      <c r="Q112" s="3"/>
      <c r="R112" s="3"/>
      <c r="S112" s="3"/>
      <c r="T112" s="3"/>
      <c r="U112" s="3"/>
      <c r="V112" s="3"/>
      <c r="W112" s="3"/>
      <c r="X112" s="3"/>
      <c r="Y112" s="3"/>
      <c r="Z112" s="3"/>
    </row>
    <row r="113" ht="15.75" customHeight="1">
      <c r="A113" s="46"/>
      <c r="B113" s="47"/>
      <c r="C113" s="47"/>
      <c r="D113" s="47"/>
      <c r="E113" s="1"/>
      <c r="F113" s="1"/>
      <c r="G113" s="3"/>
      <c r="H113" s="3"/>
      <c r="I113" s="3"/>
      <c r="J113" s="3"/>
      <c r="K113" s="3"/>
      <c r="L113" s="3"/>
      <c r="M113" s="3"/>
      <c r="N113" s="3"/>
      <c r="O113" s="3"/>
      <c r="P113" s="3"/>
      <c r="Q113" s="3"/>
      <c r="R113" s="3"/>
      <c r="S113" s="3"/>
      <c r="T113" s="3"/>
      <c r="U113" s="3"/>
      <c r="V113" s="3"/>
      <c r="W113" s="3"/>
      <c r="X113" s="3"/>
      <c r="Y113" s="3"/>
      <c r="Z113" s="3"/>
    </row>
    <row r="114" ht="15.75" customHeight="1">
      <c r="A114" s="46"/>
      <c r="B114" s="47"/>
      <c r="C114" s="47"/>
      <c r="D114" s="47"/>
      <c r="E114" s="1"/>
      <c r="F114" s="1"/>
      <c r="G114" s="3"/>
      <c r="H114" s="3"/>
      <c r="I114" s="3"/>
      <c r="J114" s="3"/>
      <c r="K114" s="3"/>
      <c r="L114" s="3"/>
      <c r="M114" s="3"/>
      <c r="N114" s="3"/>
      <c r="O114" s="3"/>
      <c r="P114" s="3"/>
      <c r="Q114" s="3"/>
      <c r="R114" s="3"/>
      <c r="S114" s="3"/>
      <c r="T114" s="3"/>
      <c r="U114" s="3"/>
      <c r="V114" s="3"/>
      <c r="W114" s="3"/>
      <c r="X114" s="3"/>
      <c r="Y114" s="3"/>
      <c r="Z114" s="3"/>
    </row>
    <row r="115" ht="15.75" customHeight="1">
      <c r="A115" s="46"/>
      <c r="B115" s="47"/>
      <c r="C115" s="47"/>
      <c r="D115" s="47"/>
      <c r="E115" s="1"/>
      <c r="F115" s="1"/>
      <c r="G115" s="3"/>
      <c r="H115" s="3"/>
      <c r="I115" s="3"/>
      <c r="J115" s="3"/>
      <c r="K115" s="3"/>
      <c r="L115" s="3"/>
      <c r="M115" s="3"/>
      <c r="N115" s="3"/>
      <c r="O115" s="3"/>
      <c r="P115" s="3"/>
      <c r="Q115" s="3"/>
      <c r="R115" s="3"/>
      <c r="S115" s="3"/>
      <c r="T115" s="3"/>
      <c r="U115" s="3"/>
      <c r="V115" s="3"/>
      <c r="W115" s="3"/>
      <c r="X115" s="3"/>
      <c r="Y115" s="3"/>
      <c r="Z115" s="3"/>
    </row>
    <row r="116" ht="15.75" customHeight="1">
      <c r="A116" s="46"/>
      <c r="B116" s="47"/>
      <c r="C116" s="47"/>
      <c r="D116" s="47"/>
      <c r="E116" s="1"/>
      <c r="F116" s="1"/>
      <c r="G116" s="3"/>
      <c r="H116" s="3"/>
      <c r="I116" s="3"/>
      <c r="J116" s="3"/>
      <c r="K116" s="3"/>
      <c r="L116" s="3"/>
      <c r="M116" s="3"/>
      <c r="N116" s="3"/>
      <c r="O116" s="3"/>
      <c r="P116" s="3"/>
      <c r="Q116" s="3"/>
      <c r="R116" s="3"/>
      <c r="S116" s="3"/>
      <c r="T116" s="3"/>
      <c r="U116" s="3"/>
      <c r="V116" s="3"/>
      <c r="W116" s="3"/>
      <c r="X116" s="3"/>
      <c r="Y116" s="3"/>
      <c r="Z116" s="3"/>
    </row>
    <row r="117" ht="15.75" customHeight="1">
      <c r="A117" s="46"/>
      <c r="B117" s="47"/>
      <c r="C117" s="47"/>
      <c r="D117" s="47"/>
      <c r="E117" s="1"/>
      <c r="F117" s="1"/>
      <c r="G117" s="3"/>
      <c r="H117" s="3"/>
      <c r="I117" s="3"/>
      <c r="J117" s="3"/>
      <c r="K117" s="3"/>
      <c r="L117" s="3"/>
      <c r="M117" s="3"/>
      <c r="N117" s="3"/>
      <c r="O117" s="3"/>
      <c r="P117" s="3"/>
      <c r="Q117" s="3"/>
      <c r="R117" s="3"/>
      <c r="S117" s="3"/>
      <c r="T117" s="3"/>
      <c r="U117" s="3"/>
      <c r="V117" s="3"/>
      <c r="W117" s="3"/>
      <c r="X117" s="3"/>
      <c r="Y117" s="3"/>
      <c r="Z117" s="3"/>
    </row>
    <row r="118" ht="15.75" customHeight="1">
      <c r="A118" s="46"/>
      <c r="B118" s="47"/>
      <c r="C118" s="47"/>
      <c r="D118" s="47"/>
      <c r="E118" s="1"/>
      <c r="F118" s="1"/>
      <c r="G118" s="3"/>
      <c r="H118" s="3"/>
      <c r="I118" s="3"/>
      <c r="J118" s="3"/>
      <c r="K118" s="3"/>
      <c r="L118" s="3"/>
      <c r="M118" s="3"/>
      <c r="N118" s="3"/>
      <c r="O118" s="3"/>
      <c r="P118" s="3"/>
      <c r="Q118" s="3"/>
      <c r="R118" s="3"/>
      <c r="S118" s="3"/>
      <c r="T118" s="3"/>
      <c r="U118" s="3"/>
      <c r="V118" s="3"/>
      <c r="W118" s="3"/>
      <c r="X118" s="3"/>
      <c r="Y118" s="3"/>
      <c r="Z118" s="3"/>
    </row>
    <row r="119" ht="15.75" customHeight="1">
      <c r="A119" s="46"/>
      <c r="B119" s="47"/>
      <c r="C119" s="47"/>
      <c r="D119" s="47"/>
      <c r="E119" s="1"/>
      <c r="F119" s="1"/>
      <c r="G119" s="3"/>
      <c r="H119" s="3"/>
      <c r="I119" s="3"/>
      <c r="J119" s="3"/>
      <c r="K119" s="3"/>
      <c r="L119" s="3"/>
      <c r="M119" s="3"/>
      <c r="N119" s="3"/>
      <c r="O119" s="3"/>
      <c r="P119" s="3"/>
      <c r="Q119" s="3"/>
      <c r="R119" s="3"/>
      <c r="S119" s="3"/>
      <c r="T119" s="3"/>
      <c r="U119" s="3"/>
      <c r="V119" s="3"/>
      <c r="W119" s="3"/>
      <c r="X119" s="3"/>
      <c r="Y119" s="3"/>
      <c r="Z119" s="3"/>
    </row>
    <row r="120" ht="15.75" customHeight="1">
      <c r="A120" s="46"/>
      <c r="B120" s="47"/>
      <c r="C120" s="47"/>
      <c r="D120" s="47"/>
      <c r="E120" s="1"/>
      <c r="F120" s="1"/>
      <c r="G120" s="3"/>
      <c r="H120" s="3"/>
      <c r="I120" s="3"/>
      <c r="J120" s="3"/>
      <c r="K120" s="3"/>
      <c r="L120" s="3"/>
      <c r="M120" s="3"/>
      <c r="N120" s="3"/>
      <c r="O120" s="3"/>
      <c r="P120" s="3"/>
      <c r="Q120" s="3"/>
      <c r="R120" s="3"/>
      <c r="S120" s="3"/>
      <c r="T120" s="3"/>
      <c r="U120" s="3"/>
      <c r="V120" s="3"/>
      <c r="W120" s="3"/>
      <c r="X120" s="3"/>
      <c r="Y120" s="3"/>
      <c r="Z120" s="3"/>
    </row>
    <row r="121" ht="15.75" customHeight="1">
      <c r="A121" s="46"/>
      <c r="B121" s="47"/>
      <c r="C121" s="47"/>
      <c r="D121" s="47"/>
      <c r="E121" s="1"/>
      <c r="F121" s="1"/>
      <c r="G121" s="3"/>
      <c r="H121" s="3"/>
      <c r="I121" s="3"/>
      <c r="J121" s="3"/>
      <c r="K121" s="3"/>
      <c r="L121" s="3"/>
      <c r="M121" s="3"/>
      <c r="N121" s="3"/>
      <c r="O121" s="3"/>
      <c r="P121" s="3"/>
      <c r="Q121" s="3"/>
      <c r="R121" s="3"/>
      <c r="S121" s="3"/>
      <c r="T121" s="3"/>
      <c r="U121" s="3"/>
      <c r="V121" s="3"/>
      <c r="W121" s="3"/>
      <c r="X121" s="3"/>
      <c r="Y121" s="3"/>
      <c r="Z121" s="3"/>
    </row>
    <row r="122" ht="15.75" customHeight="1">
      <c r="A122" s="46"/>
      <c r="B122" s="47"/>
      <c r="C122" s="47"/>
      <c r="D122" s="47"/>
      <c r="E122" s="1"/>
      <c r="F122" s="1"/>
      <c r="G122" s="3"/>
      <c r="H122" s="3"/>
      <c r="I122" s="3"/>
      <c r="J122" s="3"/>
      <c r="K122" s="3"/>
      <c r="L122" s="3"/>
      <c r="M122" s="3"/>
      <c r="N122" s="3"/>
      <c r="O122" s="3"/>
      <c r="P122" s="3"/>
      <c r="Q122" s="3"/>
      <c r="R122" s="3"/>
      <c r="S122" s="3"/>
      <c r="T122" s="3"/>
      <c r="U122" s="3"/>
      <c r="V122" s="3"/>
      <c r="W122" s="3"/>
      <c r="X122" s="3"/>
      <c r="Y122" s="3"/>
      <c r="Z122" s="3"/>
    </row>
    <row r="123" ht="15.75" customHeight="1">
      <c r="A123" s="46"/>
      <c r="B123" s="47"/>
      <c r="C123" s="47"/>
      <c r="D123" s="47"/>
      <c r="E123" s="1"/>
      <c r="F123" s="1"/>
      <c r="G123" s="3"/>
      <c r="H123" s="3"/>
      <c r="I123" s="3"/>
      <c r="J123" s="3"/>
      <c r="K123" s="3"/>
      <c r="L123" s="3"/>
      <c r="M123" s="3"/>
      <c r="N123" s="3"/>
      <c r="O123" s="3"/>
      <c r="P123" s="3"/>
      <c r="Q123" s="3"/>
      <c r="R123" s="3"/>
      <c r="S123" s="3"/>
      <c r="T123" s="3"/>
      <c r="U123" s="3"/>
      <c r="V123" s="3"/>
      <c r="W123" s="3"/>
      <c r="X123" s="3"/>
      <c r="Y123" s="3"/>
      <c r="Z123" s="3"/>
    </row>
    <row r="124" ht="15.75" customHeight="1">
      <c r="A124" s="46"/>
      <c r="B124" s="47"/>
      <c r="C124" s="47"/>
      <c r="D124" s="47"/>
      <c r="E124" s="1"/>
      <c r="F124" s="1"/>
      <c r="G124" s="3"/>
      <c r="H124" s="3"/>
      <c r="I124" s="3"/>
      <c r="J124" s="3"/>
      <c r="K124" s="3"/>
      <c r="L124" s="3"/>
      <c r="M124" s="3"/>
      <c r="N124" s="3"/>
      <c r="O124" s="3"/>
      <c r="P124" s="3"/>
      <c r="Q124" s="3"/>
      <c r="R124" s="3"/>
      <c r="S124" s="3"/>
      <c r="T124" s="3"/>
      <c r="U124" s="3"/>
      <c r="V124" s="3"/>
      <c r="W124" s="3"/>
      <c r="X124" s="3"/>
      <c r="Y124" s="3"/>
      <c r="Z124" s="3"/>
    </row>
    <row r="125" ht="15.75" customHeight="1">
      <c r="A125" s="46"/>
      <c r="B125" s="47"/>
      <c r="C125" s="47"/>
      <c r="D125" s="47"/>
      <c r="E125" s="1"/>
      <c r="F125" s="1"/>
      <c r="G125" s="3"/>
      <c r="H125" s="3"/>
      <c r="I125" s="3"/>
      <c r="J125" s="3"/>
      <c r="K125" s="3"/>
      <c r="L125" s="3"/>
      <c r="M125" s="3"/>
      <c r="N125" s="3"/>
      <c r="O125" s="3"/>
      <c r="P125" s="3"/>
      <c r="Q125" s="3"/>
      <c r="R125" s="3"/>
      <c r="S125" s="3"/>
      <c r="T125" s="3"/>
      <c r="U125" s="3"/>
      <c r="V125" s="3"/>
      <c r="W125" s="3"/>
      <c r="X125" s="3"/>
      <c r="Y125" s="3"/>
      <c r="Z125" s="3"/>
    </row>
    <row r="126" ht="15.75" customHeight="1">
      <c r="A126" s="46"/>
      <c r="B126" s="47"/>
      <c r="C126" s="47"/>
      <c r="D126" s="47"/>
      <c r="E126" s="1"/>
      <c r="F126" s="1"/>
      <c r="G126" s="3"/>
      <c r="H126" s="3"/>
      <c r="I126" s="3"/>
      <c r="J126" s="3"/>
      <c r="K126" s="3"/>
      <c r="L126" s="3"/>
      <c r="M126" s="3"/>
      <c r="N126" s="3"/>
      <c r="O126" s="3"/>
      <c r="P126" s="3"/>
      <c r="Q126" s="3"/>
      <c r="R126" s="3"/>
      <c r="S126" s="3"/>
      <c r="T126" s="3"/>
      <c r="U126" s="3"/>
      <c r="V126" s="3"/>
      <c r="W126" s="3"/>
      <c r="X126" s="3"/>
      <c r="Y126" s="3"/>
      <c r="Z126" s="3"/>
    </row>
    <row r="127" ht="15.75" customHeight="1">
      <c r="A127" s="46"/>
      <c r="B127" s="47"/>
      <c r="C127" s="47"/>
      <c r="D127" s="47"/>
      <c r="E127" s="1"/>
      <c r="F127" s="1"/>
      <c r="G127" s="3"/>
      <c r="H127" s="3"/>
      <c r="I127" s="3"/>
      <c r="J127" s="3"/>
      <c r="K127" s="3"/>
      <c r="L127" s="3"/>
      <c r="M127" s="3"/>
      <c r="N127" s="3"/>
      <c r="O127" s="3"/>
      <c r="P127" s="3"/>
      <c r="Q127" s="3"/>
      <c r="R127" s="3"/>
      <c r="S127" s="3"/>
      <c r="T127" s="3"/>
      <c r="U127" s="3"/>
      <c r="V127" s="3"/>
      <c r="W127" s="3"/>
      <c r="X127" s="3"/>
      <c r="Y127" s="3"/>
      <c r="Z127" s="3"/>
    </row>
    <row r="128" ht="15.75" customHeight="1">
      <c r="A128" s="46"/>
      <c r="B128" s="47"/>
      <c r="C128" s="47"/>
      <c r="D128" s="47"/>
      <c r="E128" s="1"/>
      <c r="F128" s="1"/>
      <c r="G128" s="3"/>
      <c r="H128" s="3"/>
      <c r="I128" s="3"/>
      <c r="J128" s="3"/>
      <c r="K128" s="3"/>
      <c r="L128" s="3"/>
      <c r="M128" s="3"/>
      <c r="N128" s="3"/>
      <c r="O128" s="3"/>
      <c r="P128" s="3"/>
      <c r="Q128" s="3"/>
      <c r="R128" s="3"/>
      <c r="S128" s="3"/>
      <c r="T128" s="3"/>
      <c r="U128" s="3"/>
      <c r="V128" s="3"/>
      <c r="W128" s="3"/>
      <c r="X128" s="3"/>
      <c r="Y128" s="3"/>
      <c r="Z128" s="3"/>
    </row>
    <row r="129" ht="15.75" customHeight="1">
      <c r="A129" s="46"/>
      <c r="B129" s="47"/>
      <c r="C129" s="47"/>
      <c r="D129" s="47"/>
      <c r="E129" s="1"/>
      <c r="F129" s="1"/>
      <c r="G129" s="3"/>
      <c r="H129" s="3"/>
      <c r="I129" s="3"/>
      <c r="J129" s="3"/>
      <c r="K129" s="3"/>
      <c r="L129" s="3"/>
      <c r="M129" s="3"/>
      <c r="N129" s="3"/>
      <c r="O129" s="3"/>
      <c r="P129" s="3"/>
      <c r="Q129" s="3"/>
      <c r="R129" s="3"/>
      <c r="S129" s="3"/>
      <c r="T129" s="3"/>
      <c r="U129" s="3"/>
      <c r="V129" s="3"/>
      <c r="W129" s="3"/>
      <c r="X129" s="3"/>
      <c r="Y129" s="3"/>
      <c r="Z129" s="3"/>
    </row>
    <row r="130" ht="15.75" customHeight="1">
      <c r="A130" s="46"/>
      <c r="B130" s="47"/>
      <c r="C130" s="47"/>
      <c r="D130" s="47"/>
      <c r="E130" s="1"/>
      <c r="F130" s="1"/>
      <c r="G130" s="3"/>
      <c r="H130" s="3"/>
      <c r="I130" s="3"/>
      <c r="J130" s="3"/>
      <c r="K130" s="3"/>
      <c r="L130" s="3"/>
      <c r="M130" s="3"/>
      <c r="N130" s="3"/>
      <c r="O130" s="3"/>
      <c r="P130" s="3"/>
      <c r="Q130" s="3"/>
      <c r="R130" s="3"/>
      <c r="S130" s="3"/>
      <c r="T130" s="3"/>
      <c r="U130" s="3"/>
      <c r="V130" s="3"/>
      <c r="W130" s="3"/>
      <c r="X130" s="3"/>
      <c r="Y130" s="3"/>
      <c r="Z130" s="3"/>
    </row>
    <row r="131" ht="15.75" customHeight="1">
      <c r="A131" s="46"/>
      <c r="B131" s="47"/>
      <c r="C131" s="47"/>
      <c r="D131" s="47"/>
      <c r="E131" s="1"/>
      <c r="F131" s="1"/>
      <c r="G131" s="3"/>
      <c r="H131" s="3"/>
      <c r="I131" s="3"/>
      <c r="J131" s="3"/>
      <c r="K131" s="3"/>
      <c r="L131" s="3"/>
      <c r="M131" s="3"/>
      <c r="N131" s="3"/>
      <c r="O131" s="3"/>
      <c r="P131" s="3"/>
      <c r="Q131" s="3"/>
      <c r="R131" s="3"/>
      <c r="S131" s="3"/>
      <c r="T131" s="3"/>
      <c r="U131" s="3"/>
      <c r="V131" s="3"/>
      <c r="W131" s="3"/>
      <c r="X131" s="3"/>
      <c r="Y131" s="3"/>
      <c r="Z131" s="3"/>
    </row>
    <row r="132" ht="15.75" customHeight="1">
      <c r="A132" s="46"/>
      <c r="B132" s="47"/>
      <c r="C132" s="47"/>
      <c r="D132" s="47"/>
      <c r="E132" s="1"/>
      <c r="F132" s="1"/>
      <c r="G132" s="3"/>
      <c r="H132" s="3"/>
      <c r="I132" s="3"/>
      <c r="J132" s="3"/>
      <c r="K132" s="3"/>
      <c r="L132" s="3"/>
      <c r="M132" s="3"/>
      <c r="N132" s="3"/>
      <c r="O132" s="3"/>
      <c r="P132" s="3"/>
      <c r="Q132" s="3"/>
      <c r="R132" s="3"/>
      <c r="S132" s="3"/>
      <c r="T132" s="3"/>
      <c r="U132" s="3"/>
      <c r="V132" s="3"/>
      <c r="W132" s="3"/>
      <c r="X132" s="3"/>
      <c r="Y132" s="3"/>
      <c r="Z132" s="3"/>
    </row>
    <row r="133" ht="15.75" customHeight="1">
      <c r="A133" s="46"/>
      <c r="B133" s="47"/>
      <c r="C133" s="47"/>
      <c r="D133" s="47"/>
      <c r="E133" s="1"/>
      <c r="F133" s="1"/>
      <c r="G133" s="3"/>
      <c r="H133" s="3"/>
      <c r="I133" s="3"/>
      <c r="J133" s="3"/>
      <c r="K133" s="3"/>
      <c r="L133" s="3"/>
      <c r="M133" s="3"/>
      <c r="N133" s="3"/>
      <c r="O133" s="3"/>
      <c r="P133" s="3"/>
      <c r="Q133" s="3"/>
      <c r="R133" s="3"/>
      <c r="S133" s="3"/>
      <c r="T133" s="3"/>
      <c r="U133" s="3"/>
      <c r="V133" s="3"/>
      <c r="W133" s="3"/>
      <c r="X133" s="3"/>
      <c r="Y133" s="3"/>
      <c r="Z133" s="3"/>
    </row>
    <row r="134" ht="15.75" customHeight="1">
      <c r="A134" s="46"/>
      <c r="B134" s="47"/>
      <c r="C134" s="47"/>
      <c r="D134" s="47"/>
      <c r="E134" s="1"/>
      <c r="F134" s="1"/>
      <c r="G134" s="3"/>
      <c r="H134" s="3"/>
      <c r="I134" s="3"/>
      <c r="J134" s="3"/>
      <c r="K134" s="3"/>
      <c r="L134" s="3"/>
      <c r="M134" s="3"/>
      <c r="N134" s="3"/>
      <c r="O134" s="3"/>
      <c r="P134" s="3"/>
      <c r="Q134" s="3"/>
      <c r="R134" s="3"/>
      <c r="S134" s="3"/>
      <c r="T134" s="3"/>
      <c r="U134" s="3"/>
      <c r="V134" s="3"/>
      <c r="W134" s="3"/>
      <c r="X134" s="3"/>
      <c r="Y134" s="3"/>
      <c r="Z134" s="3"/>
    </row>
    <row r="135" ht="15.75" customHeight="1">
      <c r="A135" s="46"/>
      <c r="B135" s="47"/>
      <c r="C135" s="47"/>
      <c r="D135" s="47"/>
      <c r="E135" s="1"/>
      <c r="F135" s="1"/>
      <c r="G135" s="3"/>
      <c r="H135" s="3"/>
      <c r="I135" s="3"/>
      <c r="J135" s="3"/>
      <c r="K135" s="3"/>
      <c r="L135" s="3"/>
      <c r="M135" s="3"/>
      <c r="N135" s="3"/>
      <c r="O135" s="3"/>
      <c r="P135" s="3"/>
      <c r="Q135" s="3"/>
      <c r="R135" s="3"/>
      <c r="S135" s="3"/>
      <c r="T135" s="3"/>
      <c r="U135" s="3"/>
      <c r="V135" s="3"/>
      <c r="W135" s="3"/>
      <c r="X135" s="3"/>
      <c r="Y135" s="3"/>
      <c r="Z135" s="3"/>
    </row>
    <row r="136" ht="15.75" customHeight="1">
      <c r="A136" s="46"/>
      <c r="B136" s="47"/>
      <c r="C136" s="47"/>
      <c r="D136" s="47"/>
      <c r="E136" s="1"/>
      <c r="F136" s="1"/>
      <c r="G136" s="3"/>
      <c r="H136" s="3"/>
      <c r="I136" s="3"/>
      <c r="J136" s="3"/>
      <c r="K136" s="3"/>
      <c r="L136" s="3"/>
      <c r="M136" s="3"/>
      <c r="N136" s="3"/>
      <c r="O136" s="3"/>
      <c r="P136" s="3"/>
      <c r="Q136" s="3"/>
      <c r="R136" s="3"/>
      <c r="S136" s="3"/>
      <c r="T136" s="3"/>
      <c r="U136" s="3"/>
      <c r="V136" s="3"/>
      <c r="W136" s="3"/>
      <c r="X136" s="3"/>
      <c r="Y136" s="3"/>
      <c r="Z136" s="3"/>
    </row>
    <row r="137" ht="15.75" customHeight="1">
      <c r="A137" s="46"/>
      <c r="B137" s="47"/>
      <c r="C137" s="47"/>
      <c r="D137" s="47"/>
      <c r="E137" s="1"/>
      <c r="F137" s="1"/>
      <c r="G137" s="3"/>
      <c r="H137" s="3"/>
      <c r="I137" s="3"/>
      <c r="J137" s="3"/>
      <c r="K137" s="3"/>
      <c r="L137" s="3"/>
      <c r="M137" s="3"/>
      <c r="N137" s="3"/>
      <c r="O137" s="3"/>
      <c r="P137" s="3"/>
      <c r="Q137" s="3"/>
      <c r="R137" s="3"/>
      <c r="S137" s="3"/>
      <c r="T137" s="3"/>
      <c r="U137" s="3"/>
      <c r="V137" s="3"/>
      <c r="W137" s="3"/>
      <c r="X137" s="3"/>
      <c r="Y137" s="3"/>
      <c r="Z137" s="3"/>
    </row>
    <row r="138" ht="15.75" customHeight="1">
      <c r="A138" s="46"/>
      <c r="B138" s="47"/>
      <c r="C138" s="47"/>
      <c r="D138" s="47"/>
      <c r="E138" s="1"/>
      <c r="F138" s="1"/>
      <c r="G138" s="3"/>
      <c r="H138" s="3"/>
      <c r="I138" s="3"/>
      <c r="J138" s="3"/>
      <c r="K138" s="3"/>
      <c r="L138" s="3"/>
      <c r="M138" s="3"/>
      <c r="N138" s="3"/>
      <c r="O138" s="3"/>
      <c r="P138" s="3"/>
      <c r="Q138" s="3"/>
      <c r="R138" s="3"/>
      <c r="S138" s="3"/>
      <c r="T138" s="3"/>
      <c r="U138" s="3"/>
      <c r="V138" s="3"/>
      <c r="W138" s="3"/>
      <c r="X138" s="3"/>
      <c r="Y138" s="3"/>
      <c r="Z138" s="3"/>
    </row>
    <row r="139" ht="15.75" customHeight="1">
      <c r="A139" s="46"/>
      <c r="B139" s="47"/>
      <c r="C139" s="47"/>
      <c r="D139" s="47"/>
      <c r="E139" s="1"/>
      <c r="F139" s="1"/>
      <c r="G139" s="3"/>
      <c r="H139" s="3"/>
      <c r="I139" s="3"/>
      <c r="J139" s="3"/>
      <c r="K139" s="3"/>
      <c r="L139" s="3"/>
      <c r="M139" s="3"/>
      <c r="N139" s="3"/>
      <c r="O139" s="3"/>
      <c r="P139" s="3"/>
      <c r="Q139" s="3"/>
      <c r="R139" s="3"/>
      <c r="S139" s="3"/>
      <c r="T139" s="3"/>
      <c r="U139" s="3"/>
      <c r="V139" s="3"/>
      <c r="W139" s="3"/>
      <c r="X139" s="3"/>
      <c r="Y139" s="3"/>
      <c r="Z139" s="3"/>
    </row>
    <row r="140" ht="15.75" customHeight="1">
      <c r="A140" s="46"/>
      <c r="B140" s="47"/>
      <c r="C140" s="47"/>
      <c r="D140" s="47"/>
      <c r="E140" s="1"/>
      <c r="F140" s="1"/>
      <c r="G140" s="3"/>
      <c r="H140" s="3"/>
      <c r="I140" s="3"/>
      <c r="J140" s="3"/>
      <c r="K140" s="3"/>
      <c r="L140" s="3"/>
      <c r="M140" s="3"/>
      <c r="N140" s="3"/>
      <c r="O140" s="3"/>
      <c r="P140" s="3"/>
      <c r="Q140" s="3"/>
      <c r="R140" s="3"/>
      <c r="S140" s="3"/>
      <c r="T140" s="3"/>
      <c r="U140" s="3"/>
      <c r="V140" s="3"/>
      <c r="W140" s="3"/>
      <c r="X140" s="3"/>
      <c r="Y140" s="3"/>
      <c r="Z140" s="3"/>
    </row>
    <row r="141" ht="15.75" customHeight="1">
      <c r="A141" s="46"/>
      <c r="B141" s="47"/>
      <c r="C141" s="47"/>
      <c r="D141" s="47"/>
      <c r="E141" s="1"/>
      <c r="F141" s="1"/>
      <c r="G141" s="3"/>
      <c r="H141" s="3"/>
      <c r="I141" s="3"/>
      <c r="J141" s="3"/>
      <c r="K141" s="3"/>
      <c r="L141" s="3"/>
      <c r="M141" s="3"/>
      <c r="N141" s="3"/>
      <c r="O141" s="3"/>
      <c r="P141" s="3"/>
      <c r="Q141" s="3"/>
      <c r="R141" s="3"/>
      <c r="S141" s="3"/>
      <c r="T141" s="3"/>
      <c r="U141" s="3"/>
      <c r="V141" s="3"/>
      <c r="W141" s="3"/>
      <c r="X141" s="3"/>
      <c r="Y141" s="3"/>
      <c r="Z141" s="3"/>
    </row>
    <row r="142" ht="15.75" customHeight="1">
      <c r="A142" s="46"/>
      <c r="B142" s="47"/>
      <c r="C142" s="47"/>
      <c r="D142" s="47"/>
      <c r="E142" s="1"/>
      <c r="F142" s="1"/>
      <c r="G142" s="3"/>
      <c r="H142" s="3"/>
      <c r="I142" s="3"/>
      <c r="J142" s="3"/>
      <c r="K142" s="3"/>
      <c r="L142" s="3"/>
      <c r="M142" s="3"/>
      <c r="N142" s="3"/>
      <c r="O142" s="3"/>
      <c r="P142" s="3"/>
      <c r="Q142" s="3"/>
      <c r="R142" s="3"/>
      <c r="S142" s="3"/>
      <c r="T142" s="3"/>
      <c r="U142" s="3"/>
      <c r="V142" s="3"/>
      <c r="W142" s="3"/>
      <c r="X142" s="3"/>
      <c r="Y142" s="3"/>
      <c r="Z142" s="3"/>
    </row>
    <row r="143" ht="15.75" customHeight="1">
      <c r="A143" s="46"/>
      <c r="B143" s="47"/>
      <c r="C143" s="47"/>
      <c r="D143" s="47"/>
      <c r="E143" s="1"/>
      <c r="F143" s="1"/>
      <c r="G143" s="3"/>
      <c r="H143" s="3"/>
      <c r="I143" s="3"/>
      <c r="J143" s="3"/>
      <c r="K143" s="3"/>
      <c r="L143" s="3"/>
      <c r="M143" s="3"/>
      <c r="N143" s="3"/>
      <c r="O143" s="3"/>
      <c r="P143" s="3"/>
      <c r="Q143" s="3"/>
      <c r="R143" s="3"/>
      <c r="S143" s="3"/>
      <c r="T143" s="3"/>
      <c r="U143" s="3"/>
      <c r="V143" s="3"/>
      <c r="W143" s="3"/>
      <c r="X143" s="3"/>
      <c r="Y143" s="3"/>
      <c r="Z143" s="3"/>
    </row>
    <row r="144" ht="15.75" customHeight="1">
      <c r="A144" s="46"/>
      <c r="B144" s="47"/>
      <c r="C144" s="47"/>
      <c r="D144" s="47"/>
      <c r="E144" s="1"/>
      <c r="F144" s="1"/>
      <c r="G144" s="3"/>
      <c r="H144" s="3"/>
      <c r="I144" s="3"/>
      <c r="J144" s="3"/>
      <c r="K144" s="3"/>
      <c r="L144" s="3"/>
      <c r="M144" s="3"/>
      <c r="N144" s="3"/>
      <c r="O144" s="3"/>
      <c r="P144" s="3"/>
      <c r="Q144" s="3"/>
      <c r="R144" s="3"/>
      <c r="S144" s="3"/>
      <c r="T144" s="3"/>
      <c r="U144" s="3"/>
      <c r="V144" s="3"/>
      <c r="W144" s="3"/>
      <c r="X144" s="3"/>
      <c r="Y144" s="3"/>
      <c r="Z144" s="3"/>
    </row>
    <row r="145" ht="15.75" customHeight="1">
      <c r="A145" s="46"/>
      <c r="B145" s="47"/>
      <c r="C145" s="47"/>
      <c r="D145" s="47"/>
      <c r="E145" s="1"/>
      <c r="F145" s="1"/>
      <c r="G145" s="3"/>
      <c r="H145" s="3"/>
      <c r="I145" s="3"/>
      <c r="J145" s="3"/>
      <c r="K145" s="3"/>
      <c r="L145" s="3"/>
      <c r="M145" s="3"/>
      <c r="N145" s="3"/>
      <c r="O145" s="3"/>
      <c r="P145" s="3"/>
      <c r="Q145" s="3"/>
      <c r="R145" s="3"/>
      <c r="S145" s="3"/>
      <c r="T145" s="3"/>
      <c r="U145" s="3"/>
      <c r="V145" s="3"/>
      <c r="W145" s="3"/>
      <c r="X145" s="3"/>
      <c r="Y145" s="3"/>
      <c r="Z145" s="3"/>
    </row>
    <row r="146" ht="15.75" customHeight="1">
      <c r="A146" s="46"/>
      <c r="B146" s="47"/>
      <c r="C146" s="47"/>
      <c r="D146" s="47"/>
      <c r="E146" s="1"/>
      <c r="F146" s="1"/>
      <c r="G146" s="3"/>
      <c r="H146" s="3"/>
      <c r="I146" s="3"/>
      <c r="J146" s="3"/>
      <c r="K146" s="3"/>
      <c r="L146" s="3"/>
      <c r="M146" s="3"/>
      <c r="N146" s="3"/>
      <c r="O146" s="3"/>
      <c r="P146" s="3"/>
      <c r="Q146" s="3"/>
      <c r="R146" s="3"/>
      <c r="S146" s="3"/>
      <c r="T146" s="3"/>
      <c r="U146" s="3"/>
      <c r="V146" s="3"/>
      <c r="W146" s="3"/>
      <c r="X146" s="3"/>
      <c r="Y146" s="3"/>
      <c r="Z146" s="3"/>
    </row>
    <row r="147" ht="15.75" customHeight="1">
      <c r="A147" s="46"/>
      <c r="B147" s="47"/>
      <c r="C147" s="47"/>
      <c r="D147" s="47"/>
      <c r="E147" s="1"/>
      <c r="F147" s="1"/>
      <c r="G147" s="3"/>
      <c r="H147" s="3"/>
      <c r="I147" s="3"/>
      <c r="J147" s="3"/>
      <c r="K147" s="3"/>
      <c r="L147" s="3"/>
      <c r="M147" s="3"/>
      <c r="N147" s="3"/>
      <c r="O147" s="3"/>
      <c r="P147" s="3"/>
      <c r="Q147" s="3"/>
      <c r="R147" s="3"/>
      <c r="S147" s="3"/>
      <c r="T147" s="3"/>
      <c r="U147" s="3"/>
      <c r="V147" s="3"/>
      <c r="W147" s="3"/>
      <c r="X147" s="3"/>
      <c r="Y147" s="3"/>
      <c r="Z147" s="3"/>
    </row>
    <row r="148" ht="15.75" customHeight="1">
      <c r="A148" s="46"/>
      <c r="B148" s="47"/>
      <c r="C148" s="47"/>
      <c r="D148" s="47"/>
      <c r="E148" s="1"/>
      <c r="F148" s="1"/>
      <c r="G148" s="3"/>
      <c r="H148" s="3"/>
      <c r="I148" s="3"/>
      <c r="J148" s="3"/>
      <c r="K148" s="3"/>
      <c r="L148" s="3"/>
      <c r="M148" s="3"/>
      <c r="N148" s="3"/>
      <c r="O148" s="3"/>
      <c r="P148" s="3"/>
      <c r="Q148" s="3"/>
      <c r="R148" s="3"/>
      <c r="S148" s="3"/>
      <c r="T148" s="3"/>
      <c r="U148" s="3"/>
      <c r="V148" s="3"/>
      <c r="W148" s="3"/>
      <c r="X148" s="3"/>
      <c r="Y148" s="3"/>
      <c r="Z148" s="3"/>
    </row>
    <row r="149" ht="15.75" customHeight="1">
      <c r="A149" s="46"/>
      <c r="B149" s="47"/>
      <c r="C149" s="47"/>
      <c r="D149" s="47"/>
      <c r="E149" s="1"/>
      <c r="F149" s="1"/>
      <c r="G149" s="3"/>
      <c r="H149" s="3"/>
      <c r="I149" s="3"/>
      <c r="J149" s="3"/>
      <c r="K149" s="3"/>
      <c r="L149" s="3"/>
      <c r="M149" s="3"/>
      <c r="N149" s="3"/>
      <c r="O149" s="3"/>
      <c r="P149" s="3"/>
      <c r="Q149" s="3"/>
      <c r="R149" s="3"/>
      <c r="S149" s="3"/>
      <c r="T149" s="3"/>
      <c r="U149" s="3"/>
      <c r="V149" s="3"/>
      <c r="W149" s="3"/>
      <c r="X149" s="3"/>
      <c r="Y149" s="3"/>
      <c r="Z149" s="3"/>
    </row>
    <row r="150" ht="15.75" customHeight="1">
      <c r="A150" s="46"/>
      <c r="B150" s="47"/>
      <c r="C150" s="47"/>
      <c r="D150" s="47"/>
      <c r="E150" s="1"/>
      <c r="F150" s="1"/>
      <c r="G150" s="3"/>
      <c r="H150" s="3"/>
      <c r="I150" s="3"/>
      <c r="J150" s="3"/>
      <c r="K150" s="3"/>
      <c r="L150" s="3"/>
      <c r="M150" s="3"/>
      <c r="N150" s="3"/>
      <c r="O150" s="3"/>
      <c r="P150" s="3"/>
      <c r="Q150" s="3"/>
      <c r="R150" s="3"/>
      <c r="S150" s="3"/>
      <c r="T150" s="3"/>
      <c r="U150" s="3"/>
      <c r="V150" s="3"/>
      <c r="W150" s="3"/>
      <c r="X150" s="3"/>
      <c r="Y150" s="3"/>
      <c r="Z150" s="3"/>
    </row>
    <row r="151" ht="15.75" customHeight="1">
      <c r="A151" s="46"/>
      <c r="B151" s="47"/>
      <c r="C151" s="47"/>
      <c r="D151" s="47"/>
      <c r="E151" s="1"/>
      <c r="F151" s="1"/>
      <c r="G151" s="3"/>
      <c r="H151" s="3"/>
      <c r="I151" s="3"/>
      <c r="J151" s="3"/>
      <c r="K151" s="3"/>
      <c r="L151" s="3"/>
      <c r="M151" s="3"/>
      <c r="N151" s="3"/>
      <c r="O151" s="3"/>
      <c r="P151" s="3"/>
      <c r="Q151" s="3"/>
      <c r="R151" s="3"/>
      <c r="S151" s="3"/>
      <c r="T151" s="3"/>
      <c r="U151" s="3"/>
      <c r="V151" s="3"/>
      <c r="W151" s="3"/>
      <c r="X151" s="3"/>
      <c r="Y151" s="3"/>
      <c r="Z151" s="3"/>
    </row>
    <row r="152" ht="15.75" customHeight="1">
      <c r="A152" s="46"/>
      <c r="B152" s="47"/>
      <c r="C152" s="47"/>
      <c r="D152" s="47"/>
      <c r="E152" s="1"/>
      <c r="F152" s="1"/>
      <c r="G152" s="3"/>
      <c r="H152" s="3"/>
      <c r="I152" s="3"/>
      <c r="J152" s="3"/>
      <c r="K152" s="3"/>
      <c r="L152" s="3"/>
      <c r="M152" s="3"/>
      <c r="N152" s="3"/>
      <c r="O152" s="3"/>
      <c r="P152" s="3"/>
      <c r="Q152" s="3"/>
      <c r="R152" s="3"/>
      <c r="S152" s="3"/>
      <c r="T152" s="3"/>
      <c r="U152" s="3"/>
      <c r="V152" s="3"/>
      <c r="W152" s="3"/>
      <c r="X152" s="3"/>
      <c r="Y152" s="3"/>
      <c r="Z152" s="3"/>
    </row>
    <row r="153" ht="15.75" customHeight="1">
      <c r="A153" s="46"/>
      <c r="B153" s="47"/>
      <c r="C153" s="47"/>
      <c r="D153" s="47"/>
      <c r="E153" s="1"/>
      <c r="F153" s="1"/>
      <c r="G153" s="3"/>
      <c r="H153" s="3"/>
      <c r="I153" s="3"/>
      <c r="J153" s="3"/>
      <c r="K153" s="3"/>
      <c r="L153" s="3"/>
      <c r="M153" s="3"/>
      <c r="N153" s="3"/>
      <c r="O153" s="3"/>
      <c r="P153" s="3"/>
      <c r="Q153" s="3"/>
      <c r="R153" s="3"/>
      <c r="S153" s="3"/>
      <c r="T153" s="3"/>
      <c r="U153" s="3"/>
      <c r="V153" s="3"/>
      <c r="W153" s="3"/>
      <c r="X153" s="3"/>
      <c r="Y153" s="3"/>
      <c r="Z153" s="3"/>
    </row>
    <row r="154" ht="15.75" customHeight="1">
      <c r="A154" s="46"/>
      <c r="B154" s="47"/>
      <c r="C154" s="47"/>
      <c r="D154" s="47"/>
      <c r="E154" s="1"/>
      <c r="F154" s="1"/>
      <c r="G154" s="3"/>
      <c r="H154" s="3"/>
      <c r="I154" s="3"/>
      <c r="J154" s="3"/>
      <c r="K154" s="3"/>
      <c r="L154" s="3"/>
      <c r="M154" s="3"/>
      <c r="N154" s="3"/>
      <c r="O154" s="3"/>
      <c r="P154" s="3"/>
      <c r="Q154" s="3"/>
      <c r="R154" s="3"/>
      <c r="S154" s="3"/>
      <c r="T154" s="3"/>
      <c r="U154" s="3"/>
      <c r="V154" s="3"/>
      <c r="W154" s="3"/>
      <c r="X154" s="3"/>
      <c r="Y154" s="3"/>
      <c r="Z154" s="3"/>
    </row>
    <row r="155" ht="15.75" customHeight="1">
      <c r="A155" s="46"/>
      <c r="B155" s="47"/>
      <c r="C155" s="47"/>
      <c r="D155" s="47"/>
      <c r="E155" s="1"/>
      <c r="F155" s="1"/>
      <c r="G155" s="3"/>
      <c r="H155" s="3"/>
      <c r="I155" s="3"/>
      <c r="J155" s="3"/>
      <c r="K155" s="3"/>
      <c r="L155" s="3"/>
      <c r="M155" s="3"/>
      <c r="N155" s="3"/>
      <c r="O155" s="3"/>
      <c r="P155" s="3"/>
      <c r="Q155" s="3"/>
      <c r="R155" s="3"/>
      <c r="S155" s="3"/>
      <c r="T155" s="3"/>
      <c r="U155" s="3"/>
      <c r="V155" s="3"/>
      <c r="W155" s="3"/>
      <c r="X155" s="3"/>
      <c r="Y155" s="3"/>
      <c r="Z155" s="3"/>
    </row>
    <row r="156" ht="15.75" customHeight="1">
      <c r="A156" s="46"/>
      <c r="B156" s="47"/>
      <c r="C156" s="47"/>
      <c r="D156" s="47"/>
      <c r="E156" s="1"/>
      <c r="F156" s="1"/>
      <c r="G156" s="3"/>
      <c r="H156" s="3"/>
      <c r="I156" s="3"/>
      <c r="J156" s="3"/>
      <c r="K156" s="3"/>
      <c r="L156" s="3"/>
      <c r="M156" s="3"/>
      <c r="N156" s="3"/>
      <c r="O156" s="3"/>
      <c r="P156" s="3"/>
      <c r="Q156" s="3"/>
      <c r="R156" s="3"/>
      <c r="S156" s="3"/>
      <c r="T156" s="3"/>
      <c r="U156" s="3"/>
      <c r="V156" s="3"/>
      <c r="W156" s="3"/>
      <c r="X156" s="3"/>
      <c r="Y156" s="3"/>
      <c r="Z156" s="3"/>
    </row>
    <row r="157" ht="15.75" customHeight="1">
      <c r="A157" s="46"/>
      <c r="B157" s="47"/>
      <c r="C157" s="47"/>
      <c r="D157" s="47"/>
      <c r="E157" s="1"/>
      <c r="F157" s="1"/>
      <c r="G157" s="3"/>
      <c r="H157" s="3"/>
      <c r="I157" s="3"/>
      <c r="J157" s="3"/>
      <c r="K157" s="3"/>
      <c r="L157" s="3"/>
      <c r="M157" s="3"/>
      <c r="N157" s="3"/>
      <c r="O157" s="3"/>
      <c r="P157" s="3"/>
      <c r="Q157" s="3"/>
      <c r="R157" s="3"/>
      <c r="S157" s="3"/>
      <c r="T157" s="3"/>
      <c r="U157" s="3"/>
      <c r="V157" s="3"/>
      <c r="W157" s="3"/>
      <c r="X157" s="3"/>
      <c r="Y157" s="3"/>
      <c r="Z157" s="3"/>
    </row>
    <row r="158" ht="15.75" customHeight="1">
      <c r="A158" s="46"/>
      <c r="B158" s="47"/>
      <c r="C158" s="47"/>
      <c r="D158" s="47"/>
      <c r="E158" s="1"/>
      <c r="F158" s="1"/>
      <c r="G158" s="3"/>
      <c r="H158" s="3"/>
      <c r="I158" s="3"/>
      <c r="J158" s="3"/>
      <c r="K158" s="3"/>
      <c r="L158" s="3"/>
      <c r="M158" s="3"/>
      <c r="N158" s="3"/>
      <c r="O158" s="3"/>
      <c r="P158" s="3"/>
      <c r="Q158" s="3"/>
      <c r="R158" s="3"/>
      <c r="S158" s="3"/>
      <c r="T158" s="3"/>
      <c r="U158" s="3"/>
      <c r="V158" s="3"/>
      <c r="W158" s="3"/>
      <c r="X158" s="3"/>
      <c r="Y158" s="3"/>
      <c r="Z158" s="3"/>
    </row>
    <row r="159" ht="15.75" customHeight="1">
      <c r="A159" s="46"/>
      <c r="B159" s="47"/>
      <c r="C159" s="47"/>
      <c r="D159" s="47"/>
      <c r="E159" s="1"/>
      <c r="F159" s="1"/>
      <c r="G159" s="3"/>
      <c r="H159" s="3"/>
      <c r="I159" s="3"/>
      <c r="J159" s="3"/>
      <c r="K159" s="3"/>
      <c r="L159" s="3"/>
      <c r="M159" s="3"/>
      <c r="N159" s="3"/>
      <c r="O159" s="3"/>
      <c r="P159" s="3"/>
      <c r="Q159" s="3"/>
      <c r="R159" s="3"/>
      <c r="S159" s="3"/>
      <c r="T159" s="3"/>
      <c r="U159" s="3"/>
      <c r="V159" s="3"/>
      <c r="W159" s="3"/>
      <c r="X159" s="3"/>
      <c r="Y159" s="3"/>
      <c r="Z159" s="3"/>
    </row>
    <row r="160" ht="15.75" customHeight="1">
      <c r="A160" s="46"/>
      <c r="B160" s="47"/>
      <c r="C160" s="47"/>
      <c r="D160" s="47"/>
      <c r="E160" s="1"/>
      <c r="F160" s="1"/>
      <c r="G160" s="3"/>
      <c r="H160" s="3"/>
      <c r="I160" s="3"/>
      <c r="J160" s="3"/>
      <c r="K160" s="3"/>
      <c r="L160" s="3"/>
      <c r="M160" s="3"/>
      <c r="N160" s="3"/>
      <c r="O160" s="3"/>
      <c r="P160" s="3"/>
      <c r="Q160" s="3"/>
      <c r="R160" s="3"/>
      <c r="S160" s="3"/>
      <c r="T160" s="3"/>
      <c r="U160" s="3"/>
      <c r="V160" s="3"/>
      <c r="W160" s="3"/>
      <c r="X160" s="3"/>
      <c r="Y160" s="3"/>
      <c r="Z160" s="3"/>
    </row>
    <row r="161" ht="15.75" customHeight="1">
      <c r="A161" s="46"/>
      <c r="B161" s="47"/>
      <c r="C161" s="47"/>
      <c r="D161" s="47"/>
      <c r="E161" s="1"/>
      <c r="F161" s="1"/>
      <c r="G161" s="3"/>
      <c r="H161" s="3"/>
      <c r="I161" s="3"/>
      <c r="J161" s="3"/>
      <c r="K161" s="3"/>
      <c r="L161" s="3"/>
      <c r="M161" s="3"/>
      <c r="N161" s="3"/>
      <c r="O161" s="3"/>
      <c r="P161" s="3"/>
      <c r="Q161" s="3"/>
      <c r="R161" s="3"/>
      <c r="S161" s="3"/>
      <c r="T161" s="3"/>
      <c r="U161" s="3"/>
      <c r="V161" s="3"/>
      <c r="W161" s="3"/>
      <c r="X161" s="3"/>
      <c r="Y161" s="3"/>
      <c r="Z161" s="3"/>
    </row>
    <row r="162" ht="15.75" customHeight="1">
      <c r="A162" s="46"/>
      <c r="B162" s="47"/>
      <c r="C162" s="47"/>
      <c r="D162" s="47"/>
      <c r="E162" s="1"/>
      <c r="F162" s="1"/>
      <c r="G162" s="3"/>
      <c r="H162" s="3"/>
      <c r="I162" s="3"/>
      <c r="J162" s="3"/>
      <c r="K162" s="3"/>
      <c r="L162" s="3"/>
      <c r="M162" s="3"/>
      <c r="N162" s="3"/>
      <c r="O162" s="3"/>
      <c r="P162" s="3"/>
      <c r="Q162" s="3"/>
      <c r="R162" s="3"/>
      <c r="S162" s="3"/>
      <c r="T162" s="3"/>
      <c r="U162" s="3"/>
      <c r="V162" s="3"/>
      <c r="W162" s="3"/>
      <c r="X162" s="3"/>
      <c r="Y162" s="3"/>
      <c r="Z162" s="3"/>
    </row>
    <row r="163" ht="15.75" customHeight="1">
      <c r="A163" s="46"/>
      <c r="B163" s="47"/>
      <c r="C163" s="47"/>
      <c r="D163" s="47"/>
      <c r="E163" s="1"/>
      <c r="F163" s="1"/>
      <c r="G163" s="3"/>
      <c r="H163" s="3"/>
      <c r="I163" s="3"/>
      <c r="J163" s="3"/>
      <c r="K163" s="3"/>
      <c r="L163" s="3"/>
      <c r="M163" s="3"/>
      <c r="N163" s="3"/>
      <c r="O163" s="3"/>
      <c r="P163" s="3"/>
      <c r="Q163" s="3"/>
      <c r="R163" s="3"/>
      <c r="S163" s="3"/>
      <c r="T163" s="3"/>
      <c r="U163" s="3"/>
      <c r="V163" s="3"/>
      <c r="W163" s="3"/>
      <c r="X163" s="3"/>
      <c r="Y163" s="3"/>
      <c r="Z163" s="3"/>
    </row>
    <row r="164" ht="15.75" customHeight="1">
      <c r="A164" s="46"/>
      <c r="B164" s="47"/>
      <c r="C164" s="47"/>
      <c r="D164" s="47"/>
      <c r="E164" s="1"/>
      <c r="F164" s="1"/>
      <c r="G164" s="3"/>
      <c r="H164" s="3"/>
      <c r="I164" s="3"/>
      <c r="J164" s="3"/>
      <c r="K164" s="3"/>
      <c r="L164" s="3"/>
      <c r="M164" s="3"/>
      <c r="N164" s="3"/>
      <c r="O164" s="3"/>
      <c r="P164" s="3"/>
      <c r="Q164" s="3"/>
      <c r="R164" s="3"/>
      <c r="S164" s="3"/>
      <c r="T164" s="3"/>
      <c r="U164" s="3"/>
      <c r="V164" s="3"/>
      <c r="W164" s="3"/>
      <c r="X164" s="3"/>
      <c r="Y164" s="3"/>
      <c r="Z164" s="3"/>
    </row>
    <row r="165" ht="15.75" customHeight="1">
      <c r="A165" s="46"/>
      <c r="B165" s="47"/>
      <c r="C165" s="47"/>
      <c r="D165" s="47"/>
      <c r="E165" s="1"/>
      <c r="F165" s="1"/>
      <c r="G165" s="3"/>
      <c r="H165" s="3"/>
      <c r="I165" s="3"/>
      <c r="J165" s="3"/>
      <c r="K165" s="3"/>
      <c r="L165" s="3"/>
      <c r="M165" s="3"/>
      <c r="N165" s="3"/>
      <c r="O165" s="3"/>
      <c r="P165" s="3"/>
      <c r="Q165" s="3"/>
      <c r="R165" s="3"/>
      <c r="S165" s="3"/>
      <c r="T165" s="3"/>
      <c r="U165" s="3"/>
      <c r="V165" s="3"/>
      <c r="W165" s="3"/>
      <c r="X165" s="3"/>
      <c r="Y165" s="3"/>
      <c r="Z165" s="3"/>
    </row>
    <row r="166" ht="15.75" customHeight="1">
      <c r="A166" s="46"/>
      <c r="B166" s="47"/>
      <c r="C166" s="47"/>
      <c r="D166" s="47"/>
      <c r="E166" s="1"/>
      <c r="F166" s="1"/>
      <c r="G166" s="3"/>
      <c r="H166" s="3"/>
      <c r="I166" s="3"/>
      <c r="J166" s="3"/>
      <c r="K166" s="3"/>
      <c r="L166" s="3"/>
      <c r="M166" s="3"/>
      <c r="N166" s="3"/>
      <c r="O166" s="3"/>
      <c r="P166" s="3"/>
      <c r="Q166" s="3"/>
      <c r="R166" s="3"/>
      <c r="S166" s="3"/>
      <c r="T166" s="3"/>
      <c r="U166" s="3"/>
      <c r="V166" s="3"/>
      <c r="W166" s="3"/>
      <c r="X166" s="3"/>
      <c r="Y166" s="3"/>
      <c r="Z166" s="3"/>
    </row>
    <row r="167" ht="15.75" customHeight="1">
      <c r="A167" s="46"/>
      <c r="B167" s="47"/>
      <c r="C167" s="47"/>
      <c r="D167" s="47"/>
      <c r="E167" s="1"/>
      <c r="F167" s="1"/>
      <c r="G167" s="3"/>
      <c r="H167" s="3"/>
      <c r="I167" s="3"/>
      <c r="J167" s="3"/>
      <c r="K167" s="3"/>
      <c r="L167" s="3"/>
      <c r="M167" s="3"/>
      <c r="N167" s="3"/>
      <c r="O167" s="3"/>
      <c r="P167" s="3"/>
      <c r="Q167" s="3"/>
      <c r="R167" s="3"/>
      <c r="S167" s="3"/>
      <c r="T167" s="3"/>
      <c r="U167" s="3"/>
      <c r="V167" s="3"/>
      <c r="W167" s="3"/>
      <c r="X167" s="3"/>
      <c r="Y167" s="3"/>
      <c r="Z167" s="3"/>
    </row>
    <row r="168" ht="15.75" customHeight="1">
      <c r="A168" s="46"/>
      <c r="B168" s="47"/>
      <c r="C168" s="47"/>
      <c r="D168" s="47"/>
      <c r="E168" s="1"/>
      <c r="F168" s="1"/>
      <c r="G168" s="3"/>
      <c r="H168" s="3"/>
      <c r="I168" s="3"/>
      <c r="J168" s="3"/>
      <c r="K168" s="3"/>
      <c r="L168" s="3"/>
      <c r="M168" s="3"/>
      <c r="N168" s="3"/>
      <c r="O168" s="3"/>
      <c r="P168" s="3"/>
      <c r="Q168" s="3"/>
      <c r="R168" s="3"/>
      <c r="S168" s="3"/>
      <c r="T168" s="3"/>
      <c r="U168" s="3"/>
      <c r="V168" s="3"/>
      <c r="W168" s="3"/>
      <c r="X168" s="3"/>
      <c r="Y168" s="3"/>
      <c r="Z168" s="3"/>
    </row>
    <row r="169" ht="15.75" customHeight="1">
      <c r="A169" s="46"/>
      <c r="B169" s="47"/>
      <c r="C169" s="47"/>
      <c r="D169" s="47"/>
      <c r="E169" s="1"/>
      <c r="F169" s="1"/>
      <c r="G169" s="3"/>
      <c r="H169" s="3"/>
      <c r="I169" s="3"/>
      <c r="J169" s="3"/>
      <c r="K169" s="3"/>
      <c r="L169" s="3"/>
      <c r="M169" s="3"/>
      <c r="N169" s="3"/>
      <c r="O169" s="3"/>
      <c r="P169" s="3"/>
      <c r="Q169" s="3"/>
      <c r="R169" s="3"/>
      <c r="S169" s="3"/>
      <c r="T169" s="3"/>
      <c r="U169" s="3"/>
      <c r="V169" s="3"/>
      <c r="W169" s="3"/>
      <c r="X169" s="3"/>
      <c r="Y169" s="3"/>
      <c r="Z169" s="3"/>
    </row>
    <row r="170" ht="15.75" customHeight="1">
      <c r="A170" s="46"/>
      <c r="B170" s="47"/>
      <c r="C170" s="47"/>
      <c r="D170" s="47"/>
      <c r="E170" s="1"/>
      <c r="F170" s="1"/>
      <c r="G170" s="3"/>
      <c r="H170" s="3"/>
      <c r="I170" s="3"/>
      <c r="J170" s="3"/>
      <c r="K170" s="3"/>
      <c r="L170" s="3"/>
      <c r="M170" s="3"/>
      <c r="N170" s="3"/>
      <c r="O170" s="3"/>
      <c r="P170" s="3"/>
      <c r="Q170" s="3"/>
      <c r="R170" s="3"/>
      <c r="S170" s="3"/>
      <c r="T170" s="3"/>
      <c r="U170" s="3"/>
      <c r="V170" s="3"/>
      <c r="W170" s="3"/>
      <c r="X170" s="3"/>
      <c r="Y170" s="3"/>
      <c r="Z170" s="3"/>
    </row>
    <row r="171" ht="15.75" customHeight="1">
      <c r="A171" s="46"/>
      <c r="B171" s="47"/>
      <c r="C171" s="47"/>
      <c r="D171" s="47"/>
      <c r="E171" s="1"/>
      <c r="F171" s="1"/>
      <c r="G171" s="3"/>
      <c r="H171" s="3"/>
      <c r="I171" s="3"/>
      <c r="J171" s="3"/>
      <c r="K171" s="3"/>
      <c r="L171" s="3"/>
      <c r="M171" s="3"/>
      <c r="N171" s="3"/>
      <c r="O171" s="3"/>
      <c r="P171" s="3"/>
      <c r="Q171" s="3"/>
      <c r="R171" s="3"/>
      <c r="S171" s="3"/>
      <c r="T171" s="3"/>
      <c r="U171" s="3"/>
      <c r="V171" s="3"/>
      <c r="W171" s="3"/>
      <c r="X171" s="3"/>
      <c r="Y171" s="3"/>
      <c r="Z171" s="3"/>
    </row>
    <row r="172" ht="15.75" customHeight="1">
      <c r="A172" s="46"/>
      <c r="B172" s="47"/>
      <c r="C172" s="47"/>
      <c r="D172" s="47"/>
      <c r="E172" s="1"/>
      <c r="F172" s="1"/>
      <c r="G172" s="3"/>
      <c r="H172" s="3"/>
      <c r="I172" s="3"/>
      <c r="J172" s="3"/>
      <c r="K172" s="3"/>
      <c r="L172" s="3"/>
      <c r="M172" s="3"/>
      <c r="N172" s="3"/>
      <c r="O172" s="3"/>
      <c r="P172" s="3"/>
      <c r="Q172" s="3"/>
      <c r="R172" s="3"/>
      <c r="S172" s="3"/>
      <c r="T172" s="3"/>
      <c r="U172" s="3"/>
      <c r="V172" s="3"/>
      <c r="W172" s="3"/>
      <c r="X172" s="3"/>
      <c r="Y172" s="3"/>
      <c r="Z172" s="3"/>
    </row>
    <row r="173" ht="15.75" customHeight="1">
      <c r="A173" s="46"/>
      <c r="B173" s="47"/>
      <c r="C173" s="47"/>
      <c r="D173" s="47"/>
      <c r="E173" s="1"/>
      <c r="F173" s="1"/>
      <c r="G173" s="3"/>
      <c r="H173" s="3"/>
      <c r="I173" s="3"/>
      <c r="J173" s="3"/>
      <c r="K173" s="3"/>
      <c r="L173" s="3"/>
      <c r="M173" s="3"/>
      <c r="N173" s="3"/>
      <c r="O173" s="3"/>
      <c r="P173" s="3"/>
      <c r="Q173" s="3"/>
      <c r="R173" s="3"/>
      <c r="S173" s="3"/>
      <c r="T173" s="3"/>
      <c r="U173" s="3"/>
      <c r="V173" s="3"/>
      <c r="W173" s="3"/>
      <c r="X173" s="3"/>
      <c r="Y173" s="3"/>
      <c r="Z173" s="3"/>
    </row>
    <row r="174" ht="15.75" customHeight="1">
      <c r="A174" s="46"/>
      <c r="B174" s="47"/>
      <c r="C174" s="47"/>
      <c r="D174" s="47"/>
      <c r="E174" s="1"/>
      <c r="F174" s="1"/>
      <c r="G174" s="3"/>
      <c r="H174" s="3"/>
      <c r="I174" s="3"/>
      <c r="J174" s="3"/>
      <c r="K174" s="3"/>
      <c r="L174" s="3"/>
      <c r="M174" s="3"/>
      <c r="N174" s="3"/>
      <c r="O174" s="3"/>
      <c r="P174" s="3"/>
      <c r="Q174" s="3"/>
      <c r="R174" s="3"/>
      <c r="S174" s="3"/>
      <c r="T174" s="3"/>
      <c r="U174" s="3"/>
      <c r="V174" s="3"/>
      <c r="W174" s="3"/>
      <c r="X174" s="3"/>
      <c r="Y174" s="3"/>
      <c r="Z174" s="3"/>
    </row>
    <row r="175" ht="15.75" customHeight="1">
      <c r="A175" s="46"/>
      <c r="B175" s="47"/>
      <c r="C175" s="47"/>
      <c r="D175" s="47"/>
      <c r="E175" s="1"/>
      <c r="F175" s="1"/>
      <c r="G175" s="3"/>
      <c r="H175" s="3"/>
      <c r="I175" s="3"/>
      <c r="J175" s="3"/>
      <c r="K175" s="3"/>
      <c r="L175" s="3"/>
      <c r="M175" s="3"/>
      <c r="N175" s="3"/>
      <c r="O175" s="3"/>
      <c r="P175" s="3"/>
      <c r="Q175" s="3"/>
      <c r="R175" s="3"/>
      <c r="S175" s="3"/>
      <c r="T175" s="3"/>
      <c r="U175" s="3"/>
      <c r="V175" s="3"/>
      <c r="W175" s="3"/>
      <c r="X175" s="3"/>
      <c r="Y175" s="3"/>
      <c r="Z175" s="3"/>
    </row>
    <row r="176" ht="15.75" customHeight="1">
      <c r="A176" s="46"/>
      <c r="B176" s="47"/>
      <c r="C176" s="47"/>
      <c r="D176" s="47"/>
      <c r="E176" s="1"/>
      <c r="F176" s="1"/>
      <c r="G176" s="3"/>
      <c r="H176" s="3"/>
      <c r="I176" s="3"/>
      <c r="J176" s="3"/>
      <c r="K176" s="3"/>
      <c r="L176" s="3"/>
      <c r="M176" s="3"/>
      <c r="N176" s="3"/>
      <c r="O176" s="3"/>
      <c r="P176" s="3"/>
      <c r="Q176" s="3"/>
      <c r="R176" s="3"/>
      <c r="S176" s="3"/>
      <c r="T176" s="3"/>
      <c r="U176" s="3"/>
      <c r="V176" s="3"/>
      <c r="W176" s="3"/>
      <c r="X176" s="3"/>
      <c r="Y176" s="3"/>
      <c r="Z176" s="3"/>
    </row>
    <row r="177" ht="15.75" customHeight="1">
      <c r="A177" s="46"/>
      <c r="B177" s="47"/>
      <c r="C177" s="47"/>
      <c r="D177" s="47"/>
      <c r="E177" s="1"/>
      <c r="F177" s="1"/>
      <c r="G177" s="3"/>
      <c r="H177" s="3"/>
      <c r="I177" s="3"/>
      <c r="J177" s="3"/>
      <c r="K177" s="3"/>
      <c r="L177" s="3"/>
      <c r="M177" s="3"/>
      <c r="N177" s="3"/>
      <c r="O177" s="3"/>
      <c r="P177" s="3"/>
      <c r="Q177" s="3"/>
      <c r="R177" s="3"/>
      <c r="S177" s="3"/>
      <c r="T177" s="3"/>
      <c r="U177" s="3"/>
      <c r="V177" s="3"/>
      <c r="W177" s="3"/>
      <c r="X177" s="3"/>
      <c r="Y177" s="3"/>
      <c r="Z177" s="3"/>
    </row>
    <row r="178" ht="15.75" customHeight="1">
      <c r="A178" s="46"/>
      <c r="B178" s="47"/>
      <c r="C178" s="47"/>
      <c r="D178" s="47"/>
      <c r="E178" s="1"/>
      <c r="F178" s="1"/>
      <c r="G178" s="3"/>
      <c r="H178" s="3"/>
      <c r="I178" s="3"/>
      <c r="J178" s="3"/>
      <c r="K178" s="3"/>
      <c r="L178" s="3"/>
      <c r="M178" s="3"/>
      <c r="N178" s="3"/>
      <c r="O178" s="3"/>
      <c r="P178" s="3"/>
      <c r="Q178" s="3"/>
      <c r="R178" s="3"/>
      <c r="S178" s="3"/>
      <c r="T178" s="3"/>
      <c r="U178" s="3"/>
      <c r="V178" s="3"/>
      <c r="W178" s="3"/>
      <c r="X178" s="3"/>
      <c r="Y178" s="3"/>
      <c r="Z178" s="3"/>
    </row>
    <row r="179" ht="15.75" customHeight="1">
      <c r="A179" s="46"/>
      <c r="B179" s="47"/>
      <c r="C179" s="47"/>
      <c r="D179" s="47"/>
      <c r="E179" s="1"/>
      <c r="F179" s="1"/>
      <c r="G179" s="3"/>
      <c r="H179" s="3"/>
      <c r="I179" s="3"/>
      <c r="J179" s="3"/>
      <c r="K179" s="3"/>
      <c r="L179" s="3"/>
      <c r="M179" s="3"/>
      <c r="N179" s="3"/>
      <c r="O179" s="3"/>
      <c r="P179" s="3"/>
      <c r="Q179" s="3"/>
      <c r="R179" s="3"/>
      <c r="S179" s="3"/>
      <c r="T179" s="3"/>
      <c r="U179" s="3"/>
      <c r="V179" s="3"/>
      <c r="W179" s="3"/>
      <c r="X179" s="3"/>
      <c r="Y179" s="3"/>
      <c r="Z179" s="3"/>
    </row>
    <row r="180" ht="15.75" customHeight="1">
      <c r="A180" s="46"/>
      <c r="B180" s="47"/>
      <c r="C180" s="47"/>
      <c r="D180" s="47"/>
      <c r="E180" s="1"/>
      <c r="F180" s="1"/>
      <c r="G180" s="3"/>
      <c r="H180" s="3"/>
      <c r="I180" s="3"/>
      <c r="J180" s="3"/>
      <c r="K180" s="3"/>
      <c r="L180" s="3"/>
      <c r="M180" s="3"/>
      <c r="N180" s="3"/>
      <c r="O180" s="3"/>
      <c r="P180" s="3"/>
      <c r="Q180" s="3"/>
      <c r="R180" s="3"/>
      <c r="S180" s="3"/>
      <c r="T180" s="3"/>
      <c r="U180" s="3"/>
      <c r="V180" s="3"/>
      <c r="W180" s="3"/>
      <c r="X180" s="3"/>
      <c r="Y180" s="3"/>
      <c r="Z180" s="3"/>
    </row>
    <row r="181" ht="15.75" customHeight="1">
      <c r="A181" s="46"/>
      <c r="B181" s="47"/>
      <c r="C181" s="47"/>
      <c r="D181" s="47"/>
      <c r="E181" s="1"/>
      <c r="F181" s="1"/>
      <c r="G181" s="3"/>
      <c r="H181" s="3"/>
      <c r="I181" s="3"/>
      <c r="J181" s="3"/>
      <c r="K181" s="3"/>
      <c r="L181" s="3"/>
      <c r="M181" s="3"/>
      <c r="N181" s="3"/>
      <c r="O181" s="3"/>
      <c r="P181" s="3"/>
      <c r="Q181" s="3"/>
      <c r="R181" s="3"/>
      <c r="S181" s="3"/>
      <c r="T181" s="3"/>
      <c r="U181" s="3"/>
      <c r="V181" s="3"/>
      <c r="W181" s="3"/>
      <c r="X181" s="3"/>
      <c r="Y181" s="3"/>
      <c r="Z181" s="3"/>
    </row>
    <row r="182" ht="15.75" customHeight="1">
      <c r="A182" s="46"/>
      <c r="B182" s="47"/>
      <c r="C182" s="47"/>
      <c r="D182" s="47"/>
      <c r="E182" s="1"/>
      <c r="F182" s="1"/>
      <c r="G182" s="3"/>
      <c r="H182" s="3"/>
      <c r="I182" s="3"/>
      <c r="J182" s="3"/>
      <c r="K182" s="3"/>
      <c r="L182" s="3"/>
      <c r="M182" s="3"/>
      <c r="N182" s="3"/>
      <c r="O182" s="3"/>
      <c r="P182" s="3"/>
      <c r="Q182" s="3"/>
      <c r="R182" s="3"/>
      <c r="S182" s="3"/>
      <c r="T182" s="3"/>
      <c r="U182" s="3"/>
      <c r="V182" s="3"/>
      <c r="W182" s="3"/>
      <c r="X182" s="3"/>
      <c r="Y182" s="3"/>
      <c r="Z182" s="3"/>
    </row>
    <row r="183" ht="15.75" customHeight="1">
      <c r="A183" s="46"/>
      <c r="B183" s="47"/>
      <c r="C183" s="47"/>
      <c r="D183" s="47"/>
      <c r="E183" s="1"/>
      <c r="F183" s="1"/>
      <c r="G183" s="3"/>
      <c r="H183" s="3"/>
      <c r="I183" s="3"/>
      <c r="J183" s="3"/>
      <c r="K183" s="3"/>
      <c r="L183" s="3"/>
      <c r="M183" s="3"/>
      <c r="N183" s="3"/>
      <c r="O183" s="3"/>
      <c r="P183" s="3"/>
      <c r="Q183" s="3"/>
      <c r="R183" s="3"/>
      <c r="S183" s="3"/>
      <c r="T183" s="3"/>
      <c r="U183" s="3"/>
      <c r="V183" s="3"/>
      <c r="W183" s="3"/>
      <c r="X183" s="3"/>
      <c r="Y183" s="3"/>
      <c r="Z183" s="3"/>
    </row>
    <row r="184" ht="15.75" customHeight="1">
      <c r="A184" s="46"/>
      <c r="B184" s="47"/>
      <c r="C184" s="47"/>
      <c r="D184" s="47"/>
      <c r="E184" s="1"/>
      <c r="F184" s="1"/>
      <c r="G184" s="3"/>
      <c r="H184" s="3"/>
      <c r="I184" s="3"/>
      <c r="J184" s="3"/>
      <c r="K184" s="3"/>
      <c r="L184" s="3"/>
      <c r="M184" s="3"/>
      <c r="N184" s="3"/>
      <c r="O184" s="3"/>
      <c r="P184" s="3"/>
      <c r="Q184" s="3"/>
      <c r="R184" s="3"/>
      <c r="S184" s="3"/>
      <c r="T184" s="3"/>
      <c r="U184" s="3"/>
      <c r="V184" s="3"/>
      <c r="W184" s="3"/>
      <c r="X184" s="3"/>
      <c r="Y184" s="3"/>
      <c r="Z184" s="3"/>
    </row>
    <row r="185" ht="15.75" customHeight="1">
      <c r="A185" s="46"/>
      <c r="B185" s="47"/>
      <c r="C185" s="47"/>
      <c r="D185" s="47"/>
      <c r="E185" s="1"/>
      <c r="F185" s="1"/>
      <c r="G185" s="3"/>
      <c r="H185" s="3"/>
      <c r="I185" s="3"/>
      <c r="J185" s="3"/>
      <c r="K185" s="3"/>
      <c r="L185" s="3"/>
      <c r="M185" s="3"/>
      <c r="N185" s="3"/>
      <c r="O185" s="3"/>
      <c r="P185" s="3"/>
      <c r="Q185" s="3"/>
      <c r="R185" s="3"/>
      <c r="S185" s="3"/>
      <c r="T185" s="3"/>
      <c r="U185" s="3"/>
      <c r="V185" s="3"/>
      <c r="W185" s="3"/>
      <c r="X185" s="3"/>
      <c r="Y185" s="3"/>
      <c r="Z185" s="3"/>
    </row>
    <row r="186" ht="15.75" customHeight="1">
      <c r="A186" s="46"/>
      <c r="B186" s="47"/>
      <c r="C186" s="47"/>
      <c r="D186" s="47"/>
      <c r="E186" s="1"/>
      <c r="F186" s="1"/>
      <c r="G186" s="3"/>
      <c r="H186" s="3"/>
      <c r="I186" s="3"/>
      <c r="J186" s="3"/>
      <c r="K186" s="3"/>
      <c r="L186" s="3"/>
      <c r="M186" s="3"/>
      <c r="N186" s="3"/>
      <c r="O186" s="3"/>
      <c r="P186" s="3"/>
      <c r="Q186" s="3"/>
      <c r="R186" s="3"/>
      <c r="S186" s="3"/>
      <c r="T186" s="3"/>
      <c r="U186" s="3"/>
      <c r="V186" s="3"/>
      <c r="W186" s="3"/>
      <c r="X186" s="3"/>
      <c r="Y186" s="3"/>
      <c r="Z186" s="3"/>
    </row>
    <row r="187" ht="15.75" customHeight="1">
      <c r="A187" s="46"/>
      <c r="B187" s="47"/>
      <c r="C187" s="47"/>
      <c r="D187" s="47"/>
      <c r="E187" s="1"/>
      <c r="F187" s="1"/>
      <c r="G187" s="3"/>
      <c r="H187" s="3"/>
      <c r="I187" s="3"/>
      <c r="J187" s="3"/>
      <c r="K187" s="3"/>
      <c r="L187" s="3"/>
      <c r="M187" s="3"/>
      <c r="N187" s="3"/>
      <c r="O187" s="3"/>
      <c r="P187" s="3"/>
      <c r="Q187" s="3"/>
      <c r="R187" s="3"/>
      <c r="S187" s="3"/>
      <c r="T187" s="3"/>
      <c r="U187" s="3"/>
      <c r="V187" s="3"/>
      <c r="W187" s="3"/>
      <c r="X187" s="3"/>
      <c r="Y187" s="3"/>
      <c r="Z187" s="3"/>
    </row>
    <row r="188" ht="15.75" customHeight="1">
      <c r="A188" s="46"/>
      <c r="B188" s="47"/>
      <c r="C188" s="47"/>
      <c r="D188" s="47"/>
      <c r="E188" s="1"/>
      <c r="F188" s="1"/>
      <c r="G188" s="3"/>
      <c r="H188" s="3"/>
      <c r="I188" s="3"/>
      <c r="J188" s="3"/>
      <c r="K188" s="3"/>
      <c r="L188" s="3"/>
      <c r="M188" s="3"/>
      <c r="N188" s="3"/>
      <c r="O188" s="3"/>
      <c r="P188" s="3"/>
      <c r="Q188" s="3"/>
      <c r="R188" s="3"/>
      <c r="S188" s="3"/>
      <c r="T188" s="3"/>
      <c r="U188" s="3"/>
      <c r="V188" s="3"/>
      <c r="W188" s="3"/>
      <c r="X188" s="3"/>
      <c r="Y188" s="3"/>
      <c r="Z188" s="3"/>
    </row>
    <row r="189" ht="15.75" customHeight="1">
      <c r="A189" s="46"/>
      <c r="B189" s="47"/>
      <c r="C189" s="47"/>
      <c r="D189" s="47"/>
      <c r="E189" s="1"/>
      <c r="F189" s="1"/>
      <c r="G189" s="3"/>
      <c r="H189" s="3"/>
      <c r="I189" s="3"/>
      <c r="J189" s="3"/>
      <c r="K189" s="3"/>
      <c r="L189" s="3"/>
      <c r="M189" s="3"/>
      <c r="N189" s="3"/>
      <c r="O189" s="3"/>
      <c r="P189" s="3"/>
      <c r="Q189" s="3"/>
      <c r="R189" s="3"/>
      <c r="S189" s="3"/>
      <c r="T189" s="3"/>
      <c r="U189" s="3"/>
      <c r="V189" s="3"/>
      <c r="W189" s="3"/>
      <c r="X189" s="3"/>
      <c r="Y189" s="3"/>
      <c r="Z189" s="3"/>
    </row>
    <row r="190" ht="15.75" customHeight="1">
      <c r="A190" s="46"/>
      <c r="B190" s="47"/>
      <c r="C190" s="47"/>
      <c r="D190" s="47"/>
      <c r="E190" s="1"/>
      <c r="F190" s="1"/>
      <c r="G190" s="3"/>
      <c r="H190" s="3"/>
      <c r="I190" s="3"/>
      <c r="J190" s="3"/>
      <c r="K190" s="3"/>
      <c r="L190" s="3"/>
      <c r="M190" s="3"/>
      <c r="N190" s="3"/>
      <c r="O190" s="3"/>
      <c r="P190" s="3"/>
      <c r="Q190" s="3"/>
      <c r="R190" s="3"/>
      <c r="S190" s="3"/>
      <c r="T190" s="3"/>
      <c r="U190" s="3"/>
      <c r="V190" s="3"/>
      <c r="W190" s="3"/>
      <c r="X190" s="3"/>
      <c r="Y190" s="3"/>
      <c r="Z190" s="3"/>
    </row>
    <row r="191" ht="15.75" customHeight="1">
      <c r="A191" s="46"/>
      <c r="B191" s="47"/>
      <c r="C191" s="47"/>
      <c r="D191" s="47"/>
      <c r="E191" s="1"/>
      <c r="F191" s="1"/>
      <c r="G191" s="3"/>
      <c r="H191" s="3"/>
      <c r="I191" s="3"/>
      <c r="J191" s="3"/>
      <c r="K191" s="3"/>
      <c r="L191" s="3"/>
      <c r="M191" s="3"/>
      <c r="N191" s="3"/>
      <c r="O191" s="3"/>
      <c r="P191" s="3"/>
      <c r="Q191" s="3"/>
      <c r="R191" s="3"/>
      <c r="S191" s="3"/>
      <c r="T191" s="3"/>
      <c r="U191" s="3"/>
      <c r="V191" s="3"/>
      <c r="W191" s="3"/>
      <c r="X191" s="3"/>
      <c r="Y191" s="3"/>
      <c r="Z191" s="3"/>
    </row>
    <row r="192" ht="15.75" customHeight="1">
      <c r="A192" s="46"/>
      <c r="B192" s="47"/>
      <c r="C192" s="47"/>
      <c r="D192" s="47"/>
      <c r="E192" s="1"/>
      <c r="F192" s="1"/>
      <c r="G192" s="3"/>
      <c r="H192" s="3"/>
      <c r="I192" s="3"/>
      <c r="J192" s="3"/>
      <c r="K192" s="3"/>
      <c r="L192" s="3"/>
      <c r="M192" s="3"/>
      <c r="N192" s="3"/>
      <c r="O192" s="3"/>
      <c r="P192" s="3"/>
      <c r="Q192" s="3"/>
      <c r="R192" s="3"/>
      <c r="S192" s="3"/>
      <c r="T192" s="3"/>
      <c r="U192" s="3"/>
      <c r="V192" s="3"/>
      <c r="W192" s="3"/>
      <c r="X192" s="3"/>
      <c r="Y192" s="3"/>
      <c r="Z192" s="3"/>
    </row>
    <row r="193" ht="15.75" customHeight="1">
      <c r="A193" s="46"/>
      <c r="B193" s="47"/>
      <c r="C193" s="47"/>
      <c r="D193" s="47"/>
      <c r="E193" s="1"/>
      <c r="F193" s="1"/>
      <c r="G193" s="3"/>
      <c r="H193" s="3"/>
      <c r="I193" s="3"/>
      <c r="J193" s="3"/>
      <c r="K193" s="3"/>
      <c r="L193" s="3"/>
      <c r="M193" s="3"/>
      <c r="N193" s="3"/>
      <c r="O193" s="3"/>
      <c r="P193" s="3"/>
      <c r="Q193" s="3"/>
      <c r="R193" s="3"/>
      <c r="S193" s="3"/>
      <c r="T193" s="3"/>
      <c r="U193" s="3"/>
      <c r="V193" s="3"/>
      <c r="W193" s="3"/>
      <c r="X193" s="3"/>
      <c r="Y193" s="3"/>
      <c r="Z193" s="3"/>
    </row>
    <row r="194" ht="15.75" customHeight="1">
      <c r="A194" s="46"/>
      <c r="B194" s="47"/>
      <c r="C194" s="47"/>
      <c r="D194" s="47"/>
      <c r="E194" s="1"/>
      <c r="F194" s="1"/>
      <c r="G194" s="3"/>
      <c r="H194" s="3"/>
      <c r="I194" s="3"/>
      <c r="J194" s="3"/>
      <c r="K194" s="3"/>
      <c r="L194" s="3"/>
      <c r="M194" s="3"/>
      <c r="N194" s="3"/>
      <c r="O194" s="3"/>
      <c r="P194" s="3"/>
      <c r="Q194" s="3"/>
      <c r="R194" s="3"/>
      <c r="S194" s="3"/>
      <c r="T194" s="3"/>
      <c r="U194" s="3"/>
      <c r="V194" s="3"/>
      <c r="W194" s="3"/>
      <c r="X194" s="3"/>
      <c r="Y194" s="3"/>
      <c r="Z194" s="3"/>
    </row>
    <row r="195" ht="15.75" customHeight="1">
      <c r="A195" s="46"/>
      <c r="B195" s="47"/>
      <c r="C195" s="47"/>
      <c r="D195" s="47"/>
      <c r="E195" s="1"/>
      <c r="F195" s="1"/>
      <c r="G195" s="3"/>
      <c r="H195" s="3"/>
      <c r="I195" s="3"/>
      <c r="J195" s="3"/>
      <c r="K195" s="3"/>
      <c r="L195" s="3"/>
      <c r="M195" s="3"/>
      <c r="N195" s="3"/>
      <c r="O195" s="3"/>
      <c r="P195" s="3"/>
      <c r="Q195" s="3"/>
      <c r="R195" s="3"/>
      <c r="S195" s="3"/>
      <c r="T195" s="3"/>
      <c r="U195" s="3"/>
      <c r="V195" s="3"/>
      <c r="W195" s="3"/>
      <c r="X195" s="3"/>
      <c r="Y195" s="3"/>
      <c r="Z195" s="3"/>
    </row>
    <row r="196" ht="15.75" customHeight="1">
      <c r="A196" s="46"/>
      <c r="B196" s="47"/>
      <c r="C196" s="47"/>
      <c r="D196" s="47"/>
      <c r="E196" s="1"/>
      <c r="F196" s="1"/>
      <c r="G196" s="3"/>
      <c r="H196" s="3"/>
      <c r="I196" s="3"/>
      <c r="J196" s="3"/>
      <c r="K196" s="3"/>
      <c r="L196" s="3"/>
      <c r="M196" s="3"/>
      <c r="N196" s="3"/>
      <c r="O196" s="3"/>
      <c r="P196" s="3"/>
      <c r="Q196" s="3"/>
      <c r="R196" s="3"/>
      <c r="S196" s="3"/>
      <c r="T196" s="3"/>
      <c r="U196" s="3"/>
      <c r="V196" s="3"/>
      <c r="W196" s="3"/>
      <c r="X196" s="3"/>
      <c r="Y196" s="3"/>
      <c r="Z196" s="3"/>
    </row>
    <row r="197" ht="15.75" customHeight="1">
      <c r="A197" s="46"/>
      <c r="B197" s="47"/>
      <c r="C197" s="47"/>
      <c r="D197" s="47"/>
      <c r="E197" s="1"/>
      <c r="F197" s="1"/>
      <c r="G197" s="3"/>
      <c r="H197" s="3"/>
      <c r="I197" s="3"/>
      <c r="J197" s="3"/>
      <c r="K197" s="3"/>
      <c r="L197" s="3"/>
      <c r="M197" s="3"/>
      <c r="N197" s="3"/>
      <c r="O197" s="3"/>
      <c r="P197" s="3"/>
      <c r="Q197" s="3"/>
      <c r="R197" s="3"/>
      <c r="S197" s="3"/>
      <c r="T197" s="3"/>
      <c r="U197" s="3"/>
      <c r="V197" s="3"/>
      <c r="W197" s="3"/>
      <c r="X197" s="3"/>
      <c r="Y197" s="3"/>
      <c r="Z197" s="3"/>
    </row>
    <row r="198" ht="15.75" customHeight="1">
      <c r="A198" s="46"/>
      <c r="B198" s="47"/>
      <c r="C198" s="47"/>
      <c r="D198" s="47"/>
      <c r="E198" s="1"/>
      <c r="F198" s="1"/>
      <c r="G198" s="3"/>
      <c r="H198" s="3"/>
      <c r="I198" s="3"/>
      <c r="J198" s="3"/>
      <c r="K198" s="3"/>
      <c r="L198" s="3"/>
      <c r="M198" s="3"/>
      <c r="N198" s="3"/>
      <c r="O198" s="3"/>
      <c r="P198" s="3"/>
      <c r="Q198" s="3"/>
      <c r="R198" s="3"/>
      <c r="S198" s="3"/>
      <c r="T198" s="3"/>
      <c r="U198" s="3"/>
      <c r="V198" s="3"/>
      <c r="W198" s="3"/>
      <c r="X198" s="3"/>
      <c r="Y198" s="3"/>
      <c r="Z198" s="3"/>
    </row>
    <row r="199" ht="15.75" customHeight="1">
      <c r="A199" s="46"/>
      <c r="B199" s="47"/>
      <c r="C199" s="47"/>
      <c r="D199" s="47"/>
      <c r="E199" s="1"/>
      <c r="F199" s="1"/>
      <c r="G199" s="3"/>
      <c r="H199" s="3"/>
      <c r="I199" s="3"/>
      <c r="J199" s="3"/>
      <c r="K199" s="3"/>
      <c r="L199" s="3"/>
      <c r="M199" s="3"/>
      <c r="N199" s="3"/>
      <c r="O199" s="3"/>
      <c r="P199" s="3"/>
      <c r="Q199" s="3"/>
      <c r="R199" s="3"/>
      <c r="S199" s="3"/>
      <c r="T199" s="3"/>
      <c r="U199" s="3"/>
      <c r="V199" s="3"/>
      <c r="W199" s="3"/>
      <c r="X199" s="3"/>
      <c r="Y199" s="3"/>
      <c r="Z199" s="3"/>
    </row>
    <row r="200" ht="15.75" customHeight="1">
      <c r="A200" s="46"/>
      <c r="B200" s="47"/>
      <c r="C200" s="47"/>
      <c r="D200" s="47"/>
      <c r="E200" s="1"/>
      <c r="F200" s="1"/>
      <c r="G200" s="3"/>
      <c r="H200" s="3"/>
      <c r="I200" s="3"/>
      <c r="J200" s="3"/>
      <c r="K200" s="3"/>
      <c r="L200" s="3"/>
      <c r="M200" s="3"/>
      <c r="N200" s="3"/>
      <c r="O200" s="3"/>
      <c r="P200" s="3"/>
      <c r="Q200" s="3"/>
      <c r="R200" s="3"/>
      <c r="S200" s="3"/>
      <c r="T200" s="3"/>
      <c r="U200" s="3"/>
      <c r="V200" s="3"/>
      <c r="W200" s="3"/>
      <c r="X200" s="3"/>
      <c r="Y200" s="3"/>
      <c r="Z200" s="3"/>
    </row>
    <row r="201" ht="15.75" customHeight="1">
      <c r="A201" s="46"/>
      <c r="B201" s="47"/>
      <c r="C201" s="47"/>
      <c r="D201" s="47"/>
      <c r="E201" s="1"/>
      <c r="F201" s="1"/>
      <c r="G201" s="3"/>
      <c r="H201" s="3"/>
      <c r="I201" s="3"/>
      <c r="J201" s="3"/>
      <c r="K201" s="3"/>
      <c r="L201" s="3"/>
      <c r="M201" s="3"/>
      <c r="N201" s="3"/>
      <c r="O201" s="3"/>
      <c r="P201" s="3"/>
      <c r="Q201" s="3"/>
      <c r="R201" s="3"/>
      <c r="S201" s="3"/>
      <c r="T201" s="3"/>
      <c r="U201" s="3"/>
      <c r="V201" s="3"/>
      <c r="W201" s="3"/>
      <c r="X201" s="3"/>
      <c r="Y201" s="3"/>
      <c r="Z201" s="3"/>
    </row>
    <row r="202" ht="15.75" customHeight="1">
      <c r="A202" s="46"/>
      <c r="B202" s="47"/>
      <c r="C202" s="47"/>
      <c r="D202" s="47"/>
      <c r="E202" s="1"/>
      <c r="F202" s="1"/>
      <c r="G202" s="3"/>
      <c r="H202" s="3"/>
      <c r="I202" s="3"/>
      <c r="J202" s="3"/>
      <c r="K202" s="3"/>
      <c r="L202" s="3"/>
      <c r="M202" s="3"/>
      <c r="N202" s="3"/>
      <c r="O202" s="3"/>
      <c r="P202" s="3"/>
      <c r="Q202" s="3"/>
      <c r="R202" s="3"/>
      <c r="S202" s="3"/>
      <c r="T202" s="3"/>
      <c r="U202" s="3"/>
      <c r="V202" s="3"/>
      <c r="W202" s="3"/>
      <c r="X202" s="3"/>
      <c r="Y202" s="3"/>
      <c r="Z202" s="3"/>
    </row>
    <row r="203" ht="15.75" customHeight="1">
      <c r="A203" s="46"/>
      <c r="B203" s="47"/>
      <c r="C203" s="47"/>
      <c r="D203" s="47"/>
      <c r="E203" s="1"/>
      <c r="F203" s="1"/>
      <c r="G203" s="3"/>
      <c r="H203" s="3"/>
      <c r="I203" s="3"/>
      <c r="J203" s="3"/>
      <c r="K203" s="3"/>
      <c r="L203" s="3"/>
      <c r="M203" s="3"/>
      <c r="N203" s="3"/>
      <c r="O203" s="3"/>
      <c r="P203" s="3"/>
      <c r="Q203" s="3"/>
      <c r="R203" s="3"/>
      <c r="S203" s="3"/>
      <c r="T203" s="3"/>
      <c r="U203" s="3"/>
      <c r="V203" s="3"/>
      <c r="W203" s="3"/>
      <c r="X203" s="3"/>
      <c r="Y203" s="3"/>
      <c r="Z203" s="3"/>
    </row>
    <row r="204" ht="15.75" customHeight="1">
      <c r="A204" s="46"/>
      <c r="B204" s="47"/>
      <c r="C204" s="47"/>
      <c r="D204" s="47"/>
      <c r="E204" s="1"/>
      <c r="F204" s="1"/>
      <c r="G204" s="3"/>
      <c r="H204" s="3"/>
      <c r="I204" s="3"/>
      <c r="J204" s="3"/>
      <c r="K204" s="3"/>
      <c r="L204" s="3"/>
      <c r="M204" s="3"/>
      <c r="N204" s="3"/>
      <c r="O204" s="3"/>
      <c r="P204" s="3"/>
      <c r="Q204" s="3"/>
      <c r="R204" s="3"/>
      <c r="S204" s="3"/>
      <c r="T204" s="3"/>
      <c r="U204" s="3"/>
      <c r="V204" s="3"/>
      <c r="W204" s="3"/>
      <c r="X204" s="3"/>
      <c r="Y204" s="3"/>
      <c r="Z204" s="3"/>
    </row>
    <row r="205" ht="15.75" customHeight="1">
      <c r="A205" s="46"/>
      <c r="B205" s="47"/>
      <c r="C205" s="47"/>
      <c r="D205" s="47"/>
      <c r="E205" s="1"/>
      <c r="F205" s="1"/>
      <c r="G205" s="3"/>
      <c r="H205" s="3"/>
      <c r="I205" s="3"/>
      <c r="J205" s="3"/>
      <c r="K205" s="3"/>
      <c r="L205" s="3"/>
      <c r="M205" s="3"/>
      <c r="N205" s="3"/>
      <c r="O205" s="3"/>
      <c r="P205" s="3"/>
      <c r="Q205" s="3"/>
      <c r="R205" s="3"/>
      <c r="S205" s="3"/>
      <c r="T205" s="3"/>
      <c r="U205" s="3"/>
      <c r="V205" s="3"/>
      <c r="W205" s="3"/>
      <c r="X205" s="3"/>
      <c r="Y205" s="3"/>
      <c r="Z205" s="3"/>
    </row>
    <row r="206" ht="15.75" customHeight="1">
      <c r="A206" s="46"/>
      <c r="B206" s="47"/>
      <c r="C206" s="47"/>
      <c r="D206" s="47"/>
      <c r="E206" s="1"/>
      <c r="F206" s="1"/>
      <c r="G206" s="3"/>
      <c r="H206" s="3"/>
      <c r="I206" s="3"/>
      <c r="J206" s="3"/>
      <c r="K206" s="3"/>
      <c r="L206" s="3"/>
      <c r="M206" s="3"/>
      <c r="N206" s="3"/>
      <c r="O206" s="3"/>
      <c r="P206" s="3"/>
      <c r="Q206" s="3"/>
      <c r="R206" s="3"/>
      <c r="S206" s="3"/>
      <c r="T206" s="3"/>
      <c r="U206" s="3"/>
      <c r="V206" s="3"/>
      <c r="W206" s="3"/>
      <c r="X206" s="3"/>
      <c r="Y206" s="3"/>
      <c r="Z206" s="3"/>
    </row>
    <row r="207" ht="15.75" customHeight="1">
      <c r="A207" s="46"/>
      <c r="B207" s="47"/>
      <c r="C207" s="47"/>
      <c r="D207" s="47"/>
      <c r="E207" s="1"/>
      <c r="F207" s="1"/>
      <c r="G207" s="3"/>
      <c r="H207" s="3"/>
      <c r="I207" s="3"/>
      <c r="J207" s="3"/>
      <c r="K207" s="3"/>
      <c r="L207" s="3"/>
      <c r="M207" s="3"/>
      <c r="N207" s="3"/>
      <c r="O207" s="3"/>
      <c r="P207" s="3"/>
      <c r="Q207" s="3"/>
      <c r="R207" s="3"/>
      <c r="S207" s="3"/>
      <c r="T207" s="3"/>
      <c r="U207" s="3"/>
      <c r="V207" s="3"/>
      <c r="W207" s="3"/>
      <c r="X207" s="3"/>
      <c r="Y207" s="3"/>
      <c r="Z207" s="3"/>
    </row>
    <row r="208" ht="15.75" customHeight="1">
      <c r="A208" s="46"/>
      <c r="B208" s="47"/>
      <c r="C208" s="47"/>
      <c r="D208" s="47"/>
      <c r="E208" s="1"/>
      <c r="F208" s="1"/>
      <c r="G208" s="3"/>
      <c r="H208" s="3"/>
      <c r="I208" s="3"/>
      <c r="J208" s="3"/>
      <c r="K208" s="3"/>
      <c r="L208" s="3"/>
      <c r="M208" s="3"/>
      <c r="N208" s="3"/>
      <c r="O208" s="3"/>
      <c r="P208" s="3"/>
      <c r="Q208" s="3"/>
      <c r="R208" s="3"/>
      <c r="S208" s="3"/>
      <c r="T208" s="3"/>
      <c r="U208" s="3"/>
      <c r="V208" s="3"/>
      <c r="W208" s="3"/>
      <c r="X208" s="3"/>
      <c r="Y208" s="3"/>
      <c r="Z208" s="3"/>
    </row>
    <row r="209" ht="15.75" customHeight="1">
      <c r="A209" s="46"/>
      <c r="B209" s="47"/>
      <c r="C209" s="47"/>
      <c r="D209" s="47"/>
      <c r="E209" s="1"/>
      <c r="F209" s="1"/>
      <c r="G209" s="3"/>
      <c r="H209" s="3"/>
      <c r="I209" s="3"/>
      <c r="J209" s="3"/>
      <c r="K209" s="3"/>
      <c r="L209" s="3"/>
      <c r="M209" s="3"/>
      <c r="N209" s="3"/>
      <c r="O209" s="3"/>
      <c r="P209" s="3"/>
      <c r="Q209" s="3"/>
      <c r="R209" s="3"/>
      <c r="S209" s="3"/>
      <c r="T209" s="3"/>
      <c r="U209" s="3"/>
      <c r="V209" s="3"/>
      <c r="W209" s="3"/>
      <c r="X209" s="3"/>
      <c r="Y209" s="3"/>
      <c r="Z209" s="3"/>
    </row>
    <row r="210" ht="15.75" customHeight="1">
      <c r="A210" s="46"/>
      <c r="B210" s="47"/>
      <c r="C210" s="47"/>
      <c r="D210" s="47"/>
      <c r="E210" s="1"/>
      <c r="F210" s="1"/>
      <c r="G210" s="3"/>
      <c r="H210" s="3"/>
      <c r="I210" s="3"/>
      <c r="J210" s="3"/>
      <c r="K210" s="3"/>
      <c r="L210" s="3"/>
      <c r="M210" s="3"/>
      <c r="N210" s="3"/>
      <c r="O210" s="3"/>
      <c r="P210" s="3"/>
      <c r="Q210" s="3"/>
      <c r="R210" s="3"/>
      <c r="S210" s="3"/>
      <c r="T210" s="3"/>
      <c r="U210" s="3"/>
      <c r="V210" s="3"/>
      <c r="W210" s="3"/>
      <c r="X210" s="3"/>
      <c r="Y210" s="3"/>
      <c r="Z210" s="3"/>
    </row>
    <row r="211" ht="15.75" customHeight="1">
      <c r="A211" s="46"/>
      <c r="B211" s="47"/>
      <c r="C211" s="47"/>
      <c r="D211" s="47"/>
      <c r="E211" s="1"/>
      <c r="F211" s="1"/>
      <c r="G211" s="3"/>
      <c r="H211" s="3"/>
      <c r="I211" s="3"/>
      <c r="J211" s="3"/>
      <c r="K211" s="3"/>
      <c r="L211" s="3"/>
      <c r="M211" s="3"/>
      <c r="N211" s="3"/>
      <c r="O211" s="3"/>
      <c r="P211" s="3"/>
      <c r="Q211" s="3"/>
      <c r="R211" s="3"/>
      <c r="S211" s="3"/>
      <c r="T211" s="3"/>
      <c r="U211" s="3"/>
      <c r="V211" s="3"/>
      <c r="W211" s="3"/>
      <c r="X211" s="3"/>
      <c r="Y211" s="3"/>
      <c r="Z211" s="3"/>
    </row>
    <row r="212" ht="15.75" customHeight="1">
      <c r="A212" s="46"/>
      <c r="B212" s="47"/>
      <c r="C212" s="47"/>
      <c r="D212" s="47"/>
      <c r="E212" s="1"/>
      <c r="F212" s="1"/>
      <c r="G212" s="3"/>
      <c r="H212" s="3"/>
      <c r="I212" s="3"/>
      <c r="J212" s="3"/>
      <c r="K212" s="3"/>
      <c r="L212" s="3"/>
      <c r="M212" s="3"/>
      <c r="N212" s="3"/>
      <c r="O212" s="3"/>
      <c r="P212" s="3"/>
      <c r="Q212" s="3"/>
      <c r="R212" s="3"/>
      <c r="S212" s="3"/>
      <c r="T212" s="3"/>
      <c r="U212" s="3"/>
      <c r="V212" s="3"/>
      <c r="W212" s="3"/>
      <c r="X212" s="3"/>
      <c r="Y212" s="3"/>
      <c r="Z212" s="3"/>
    </row>
    <row r="213" ht="15.75" customHeight="1">
      <c r="A213" s="46"/>
      <c r="B213" s="47"/>
      <c r="C213" s="47"/>
      <c r="D213" s="47"/>
      <c r="E213" s="1"/>
      <c r="F213" s="1"/>
      <c r="G213" s="3"/>
      <c r="H213" s="3"/>
      <c r="I213" s="3"/>
      <c r="J213" s="3"/>
      <c r="K213" s="3"/>
      <c r="L213" s="3"/>
      <c r="M213" s="3"/>
      <c r="N213" s="3"/>
      <c r="O213" s="3"/>
      <c r="P213" s="3"/>
      <c r="Q213" s="3"/>
      <c r="R213" s="3"/>
      <c r="S213" s="3"/>
      <c r="T213" s="3"/>
      <c r="U213" s="3"/>
      <c r="V213" s="3"/>
      <c r="W213" s="3"/>
      <c r="X213" s="3"/>
      <c r="Y213" s="3"/>
      <c r="Z213" s="3"/>
    </row>
    <row r="214" ht="15.75" customHeight="1">
      <c r="A214" s="46"/>
      <c r="B214" s="47"/>
      <c r="C214" s="47"/>
      <c r="D214" s="47"/>
      <c r="E214" s="1"/>
      <c r="F214" s="1"/>
      <c r="G214" s="3"/>
      <c r="H214" s="3"/>
      <c r="I214" s="3"/>
      <c r="J214" s="3"/>
      <c r="K214" s="3"/>
      <c r="L214" s="3"/>
      <c r="M214" s="3"/>
      <c r="N214" s="3"/>
      <c r="O214" s="3"/>
      <c r="P214" s="3"/>
      <c r="Q214" s="3"/>
      <c r="R214" s="3"/>
      <c r="S214" s="3"/>
      <c r="T214" s="3"/>
      <c r="U214" s="3"/>
      <c r="V214" s="3"/>
      <c r="W214" s="3"/>
      <c r="X214" s="3"/>
      <c r="Y214" s="3"/>
      <c r="Z214" s="3"/>
    </row>
    <row r="215" ht="15.75" customHeight="1">
      <c r="A215" s="46"/>
      <c r="B215" s="47"/>
      <c r="C215" s="47"/>
      <c r="D215" s="47"/>
      <c r="E215" s="1"/>
      <c r="F215" s="1"/>
      <c r="G215" s="3"/>
      <c r="H215" s="3"/>
      <c r="I215" s="3"/>
      <c r="J215" s="3"/>
      <c r="K215" s="3"/>
      <c r="L215" s="3"/>
      <c r="M215" s="3"/>
      <c r="N215" s="3"/>
      <c r="O215" s="3"/>
      <c r="P215" s="3"/>
      <c r="Q215" s="3"/>
      <c r="R215" s="3"/>
      <c r="S215" s="3"/>
      <c r="T215" s="3"/>
      <c r="U215" s="3"/>
      <c r="V215" s="3"/>
      <c r="W215" s="3"/>
      <c r="X215" s="3"/>
      <c r="Y215" s="3"/>
      <c r="Z215" s="3"/>
    </row>
    <row r="216" ht="15.75" customHeight="1">
      <c r="A216" s="46"/>
      <c r="B216" s="47"/>
      <c r="C216" s="47"/>
      <c r="D216" s="47"/>
      <c r="E216" s="1"/>
      <c r="F216" s="1"/>
      <c r="G216" s="3"/>
      <c r="H216" s="3"/>
      <c r="I216" s="3"/>
      <c r="J216" s="3"/>
      <c r="K216" s="3"/>
      <c r="L216" s="3"/>
      <c r="M216" s="3"/>
      <c r="N216" s="3"/>
      <c r="O216" s="3"/>
      <c r="P216" s="3"/>
      <c r="Q216" s="3"/>
      <c r="R216" s="3"/>
      <c r="S216" s="3"/>
      <c r="T216" s="3"/>
      <c r="U216" s="3"/>
      <c r="V216" s="3"/>
      <c r="W216" s="3"/>
      <c r="X216" s="3"/>
      <c r="Y216" s="3"/>
      <c r="Z216" s="3"/>
    </row>
    <row r="217" ht="15.75" customHeight="1">
      <c r="A217" s="46"/>
      <c r="B217" s="47"/>
      <c r="C217" s="47"/>
      <c r="D217" s="47"/>
      <c r="E217" s="1"/>
      <c r="F217" s="1"/>
      <c r="G217" s="3"/>
      <c r="H217" s="3"/>
      <c r="I217" s="3"/>
      <c r="J217" s="3"/>
      <c r="K217" s="3"/>
      <c r="L217" s="3"/>
      <c r="M217" s="3"/>
      <c r="N217" s="3"/>
      <c r="O217" s="3"/>
      <c r="P217" s="3"/>
      <c r="Q217" s="3"/>
      <c r="R217" s="3"/>
      <c r="S217" s="3"/>
      <c r="T217" s="3"/>
      <c r="U217" s="3"/>
      <c r="V217" s="3"/>
      <c r="W217" s="3"/>
      <c r="X217" s="3"/>
      <c r="Y217" s="3"/>
      <c r="Z217" s="3"/>
    </row>
    <row r="218" ht="15.75" customHeight="1">
      <c r="A218" s="46"/>
      <c r="B218" s="47"/>
      <c r="C218" s="47"/>
      <c r="D218" s="47"/>
      <c r="E218" s="1"/>
      <c r="F218" s="1"/>
      <c r="G218" s="3"/>
      <c r="H218" s="3"/>
      <c r="I218" s="3"/>
      <c r="J218" s="3"/>
      <c r="K218" s="3"/>
      <c r="L218" s="3"/>
      <c r="M218" s="3"/>
      <c r="N218" s="3"/>
      <c r="O218" s="3"/>
      <c r="P218" s="3"/>
      <c r="Q218" s="3"/>
      <c r="R218" s="3"/>
      <c r="S218" s="3"/>
      <c r="T218" s="3"/>
      <c r="U218" s="3"/>
      <c r="V218" s="3"/>
      <c r="W218" s="3"/>
      <c r="X218" s="3"/>
      <c r="Y218" s="3"/>
      <c r="Z218" s="3"/>
    </row>
    <row r="219" ht="15.75" customHeight="1">
      <c r="A219" s="46"/>
      <c r="B219" s="47"/>
      <c r="C219" s="47"/>
      <c r="D219" s="47"/>
      <c r="E219" s="1"/>
      <c r="F219" s="1"/>
      <c r="G219" s="3"/>
      <c r="H219" s="3"/>
      <c r="I219" s="3"/>
      <c r="J219" s="3"/>
      <c r="K219" s="3"/>
      <c r="L219" s="3"/>
      <c r="M219" s="3"/>
      <c r="N219" s="3"/>
      <c r="O219" s="3"/>
      <c r="P219" s="3"/>
      <c r="Q219" s="3"/>
      <c r="R219" s="3"/>
      <c r="S219" s="3"/>
      <c r="T219" s="3"/>
      <c r="U219" s="3"/>
      <c r="V219" s="3"/>
      <c r="W219" s="3"/>
      <c r="X219" s="3"/>
      <c r="Y219" s="3"/>
      <c r="Z219" s="3"/>
    </row>
    <row r="220" ht="15.75" customHeight="1">
      <c r="A220" s="46"/>
      <c r="B220" s="47"/>
      <c r="C220" s="47"/>
      <c r="D220" s="47"/>
      <c r="E220" s="1"/>
      <c r="F220" s="1"/>
      <c r="G220" s="3"/>
      <c r="H220" s="3"/>
      <c r="I220" s="3"/>
      <c r="J220" s="3"/>
      <c r="K220" s="3"/>
      <c r="L220" s="3"/>
      <c r="M220" s="3"/>
      <c r="N220" s="3"/>
      <c r="O220" s="3"/>
      <c r="P220" s="3"/>
      <c r="Q220" s="3"/>
      <c r="R220" s="3"/>
      <c r="S220" s="3"/>
      <c r="T220" s="3"/>
      <c r="U220" s="3"/>
      <c r="V220" s="3"/>
      <c r="W220" s="3"/>
      <c r="X220" s="3"/>
      <c r="Y220" s="3"/>
      <c r="Z220" s="3"/>
    </row>
    <row r="221" ht="15.75" customHeight="1">
      <c r="A221" s="46"/>
      <c r="B221" s="47"/>
      <c r="C221" s="47"/>
      <c r="D221" s="47"/>
      <c r="E221" s="1"/>
      <c r="F221" s="1"/>
      <c r="G221" s="3"/>
      <c r="H221" s="3"/>
      <c r="I221" s="3"/>
      <c r="J221" s="3"/>
      <c r="K221" s="3"/>
      <c r="L221" s="3"/>
      <c r="M221" s="3"/>
      <c r="N221" s="3"/>
      <c r="O221" s="3"/>
      <c r="P221" s="3"/>
      <c r="Q221" s="3"/>
      <c r="R221" s="3"/>
      <c r="S221" s="3"/>
      <c r="T221" s="3"/>
      <c r="U221" s="3"/>
      <c r="V221" s="3"/>
      <c r="W221" s="3"/>
      <c r="X221" s="3"/>
      <c r="Y221" s="3"/>
      <c r="Z221" s="3"/>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1:F21"/>
    <mergeCell ref="A2:J2"/>
    <mergeCell ref="A4:J4"/>
    <mergeCell ref="A5:J5"/>
    <mergeCell ref="A6:J6"/>
    <mergeCell ref="A7:J7"/>
    <mergeCell ref="A8:J8"/>
    <mergeCell ref="A9:J9"/>
  </mergeCell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4.14"/>
    <col customWidth="1" min="3" max="3" width="27.71"/>
    <col customWidth="1" min="4" max="4" width="23.43"/>
    <col customWidth="1" min="5" max="5" width="15.29"/>
    <col customWidth="1" min="6" max="6" width="26.43"/>
    <col customWidth="1" min="7" max="7" width="10.71"/>
    <col customWidth="1" min="8" max="8" width="16.14"/>
    <col customWidth="1" min="9" max="11" width="8.0"/>
    <col customWidth="1" min="12" max="12" width="14.14"/>
    <col customWidth="1" min="13" max="26" width="8.0"/>
  </cols>
  <sheetData>
    <row r="1">
      <c r="A1" s="175"/>
      <c r="B1" s="183"/>
      <c r="C1" s="370"/>
      <c r="D1" s="47"/>
      <c r="E1" s="47"/>
      <c r="F1" s="370"/>
      <c r="G1" s="370"/>
      <c r="H1" s="2"/>
      <c r="I1" s="292"/>
      <c r="J1" s="292"/>
      <c r="K1" s="292"/>
      <c r="L1" s="292"/>
      <c r="M1" s="3"/>
      <c r="N1" s="3"/>
      <c r="O1" s="3"/>
      <c r="P1" s="3"/>
      <c r="Q1" s="3"/>
      <c r="R1" s="3"/>
      <c r="S1" s="3"/>
      <c r="T1" s="3"/>
      <c r="U1" s="3"/>
      <c r="V1" s="3"/>
      <c r="W1" s="3"/>
      <c r="X1" s="3"/>
      <c r="Y1" s="3"/>
      <c r="Z1" s="3"/>
    </row>
    <row r="2" ht="15.75" customHeight="1">
      <c r="A2" s="356" t="s">
        <v>3489</v>
      </c>
      <c r="B2" s="147"/>
      <c r="C2" s="147"/>
      <c r="D2" s="147"/>
      <c r="E2" s="147"/>
      <c r="F2" s="147"/>
      <c r="G2" s="147"/>
      <c r="H2" s="147"/>
      <c r="I2" s="147"/>
      <c r="J2" s="147"/>
      <c r="K2" s="147"/>
      <c r="L2" s="371"/>
      <c r="M2" s="53"/>
      <c r="N2" s="53"/>
      <c r="O2" s="53"/>
      <c r="P2" s="53"/>
      <c r="Q2" s="53"/>
      <c r="R2" s="53"/>
      <c r="S2" s="53"/>
      <c r="T2" s="53"/>
      <c r="U2" s="53"/>
      <c r="V2" s="53"/>
      <c r="W2" s="53"/>
      <c r="X2" s="53"/>
      <c r="Y2" s="53"/>
      <c r="Z2" s="53"/>
    </row>
    <row r="3">
      <c r="A3" s="59"/>
      <c r="B3" s="59"/>
      <c r="C3" s="171"/>
      <c r="D3" s="171"/>
      <c r="E3" s="171"/>
      <c r="F3" s="171"/>
      <c r="G3" s="171"/>
      <c r="H3" s="334"/>
      <c r="I3" s="371"/>
      <c r="J3" s="371"/>
      <c r="K3" s="371"/>
      <c r="L3" s="371"/>
      <c r="M3" s="53"/>
      <c r="N3" s="53"/>
      <c r="O3" s="53"/>
      <c r="P3" s="53"/>
      <c r="Q3" s="53"/>
      <c r="R3" s="53"/>
      <c r="S3" s="53"/>
      <c r="T3" s="53"/>
      <c r="U3" s="53"/>
      <c r="V3" s="53"/>
      <c r="W3" s="53"/>
      <c r="X3" s="53"/>
      <c r="Y3" s="53"/>
      <c r="Z3" s="53"/>
    </row>
    <row r="4" ht="27.75" customHeight="1">
      <c r="A4" s="54" t="s">
        <v>3490</v>
      </c>
      <c r="B4" s="49"/>
      <c r="C4" s="49"/>
      <c r="D4" s="49"/>
      <c r="E4" s="49"/>
      <c r="F4" s="49"/>
      <c r="G4" s="49"/>
      <c r="H4" s="49"/>
      <c r="I4" s="49"/>
      <c r="J4" s="49"/>
      <c r="K4" s="50"/>
      <c r="L4" s="372"/>
      <c r="M4" s="170"/>
      <c r="N4" s="170"/>
      <c r="O4" s="170"/>
      <c r="P4" s="170"/>
      <c r="Q4" s="170"/>
      <c r="R4" s="170"/>
      <c r="S4" s="170"/>
      <c r="T4" s="170"/>
      <c r="U4" s="170"/>
      <c r="V4" s="170"/>
      <c r="W4" s="170"/>
      <c r="X4" s="170"/>
      <c r="Y4" s="170"/>
      <c r="Z4" s="170"/>
    </row>
    <row r="5" ht="28.5" customHeight="1">
      <c r="A5" s="54" t="s">
        <v>3491</v>
      </c>
      <c r="B5" s="49"/>
      <c r="C5" s="49"/>
      <c r="D5" s="49"/>
      <c r="E5" s="49"/>
      <c r="F5" s="49"/>
      <c r="G5" s="49"/>
      <c r="H5" s="49"/>
      <c r="I5" s="49"/>
      <c r="J5" s="49"/>
      <c r="K5" s="50"/>
      <c r="L5" s="372"/>
      <c r="M5" s="170"/>
      <c r="N5" s="170"/>
      <c r="O5" s="170"/>
      <c r="P5" s="170"/>
      <c r="Q5" s="170"/>
      <c r="R5" s="170"/>
      <c r="S5" s="170"/>
      <c r="T5" s="170"/>
      <c r="U5" s="170"/>
      <c r="V5" s="170"/>
      <c r="W5" s="170"/>
      <c r="X5" s="170"/>
      <c r="Y5" s="170"/>
      <c r="Z5" s="170"/>
    </row>
    <row r="6" ht="18.0" customHeight="1">
      <c r="A6" s="54" t="s">
        <v>3492</v>
      </c>
      <c r="B6" s="49"/>
      <c r="C6" s="49"/>
      <c r="D6" s="49"/>
      <c r="E6" s="49"/>
      <c r="F6" s="49"/>
      <c r="G6" s="49"/>
      <c r="H6" s="49"/>
      <c r="I6" s="49"/>
      <c r="J6" s="49"/>
      <c r="K6" s="50"/>
      <c r="L6" s="372"/>
      <c r="M6" s="170"/>
      <c r="N6" s="170"/>
      <c r="O6" s="170"/>
      <c r="P6" s="170"/>
      <c r="Q6" s="170"/>
      <c r="R6" s="170"/>
      <c r="S6" s="170"/>
      <c r="T6" s="170"/>
      <c r="U6" s="170"/>
      <c r="V6" s="170"/>
      <c r="W6" s="170"/>
      <c r="X6" s="170"/>
      <c r="Y6" s="170"/>
      <c r="Z6" s="170"/>
    </row>
    <row r="7" ht="14.25" customHeight="1">
      <c r="A7" s="54" t="s">
        <v>3493</v>
      </c>
      <c r="B7" s="49"/>
      <c r="C7" s="49"/>
      <c r="D7" s="49"/>
      <c r="E7" s="49"/>
      <c r="F7" s="49"/>
      <c r="G7" s="49"/>
      <c r="H7" s="49"/>
      <c r="I7" s="49"/>
      <c r="J7" s="49"/>
      <c r="K7" s="50"/>
      <c r="L7" s="372"/>
      <c r="M7" s="170"/>
      <c r="N7" s="170"/>
      <c r="O7" s="170"/>
      <c r="P7" s="170"/>
      <c r="Q7" s="170"/>
      <c r="R7" s="170"/>
      <c r="S7" s="170"/>
      <c r="T7" s="170"/>
      <c r="U7" s="170"/>
      <c r="V7" s="170"/>
      <c r="W7" s="170"/>
      <c r="X7" s="170"/>
      <c r="Y7" s="170"/>
      <c r="Z7" s="170"/>
    </row>
    <row r="8" ht="25.5" customHeight="1">
      <c r="A8" s="54" t="s">
        <v>3494</v>
      </c>
      <c r="B8" s="49"/>
      <c r="C8" s="49"/>
      <c r="D8" s="49"/>
      <c r="E8" s="49"/>
      <c r="F8" s="49"/>
      <c r="G8" s="49"/>
      <c r="H8" s="49"/>
      <c r="I8" s="49"/>
      <c r="J8" s="49"/>
      <c r="K8" s="50"/>
      <c r="L8" s="372"/>
      <c r="M8" s="170"/>
      <c r="N8" s="170"/>
      <c r="O8" s="170"/>
      <c r="P8" s="170"/>
      <c r="Q8" s="170"/>
      <c r="R8" s="170"/>
      <c r="S8" s="170"/>
      <c r="T8" s="170"/>
      <c r="U8" s="170"/>
      <c r="V8" s="170"/>
      <c r="W8" s="170"/>
      <c r="X8" s="170"/>
      <c r="Y8" s="170"/>
      <c r="Z8" s="170"/>
    </row>
    <row r="9" ht="26.25" customHeight="1">
      <c r="A9" s="54" t="s">
        <v>3495</v>
      </c>
      <c r="B9" s="49"/>
      <c r="C9" s="49"/>
      <c r="D9" s="49"/>
      <c r="E9" s="49"/>
      <c r="F9" s="49"/>
      <c r="G9" s="49"/>
      <c r="H9" s="49"/>
      <c r="I9" s="49"/>
      <c r="J9" s="49"/>
      <c r="K9" s="50"/>
      <c r="L9" s="372"/>
      <c r="M9" s="170"/>
      <c r="N9" s="170"/>
      <c r="O9" s="170"/>
      <c r="P9" s="170"/>
      <c r="Q9" s="170"/>
      <c r="R9" s="170"/>
      <c r="S9" s="170"/>
      <c r="T9" s="170"/>
      <c r="U9" s="170"/>
      <c r="V9" s="170"/>
      <c r="W9" s="170"/>
      <c r="X9" s="170"/>
      <c r="Y9" s="170"/>
      <c r="Z9" s="170"/>
    </row>
    <row r="10" ht="15.75" customHeight="1">
      <c r="A10" s="174" t="s">
        <v>727</v>
      </c>
      <c r="B10" s="49"/>
      <c r="C10" s="49"/>
      <c r="D10" s="49"/>
      <c r="E10" s="49"/>
      <c r="F10" s="49"/>
      <c r="G10" s="49"/>
      <c r="H10" s="49"/>
      <c r="I10" s="49"/>
      <c r="J10" s="49"/>
      <c r="K10" s="50"/>
      <c r="L10" s="372"/>
      <c r="M10" s="170"/>
      <c r="N10" s="170"/>
      <c r="O10" s="170"/>
      <c r="P10" s="170"/>
      <c r="Q10" s="170"/>
      <c r="R10" s="170"/>
      <c r="S10" s="170"/>
      <c r="T10" s="170"/>
      <c r="U10" s="170"/>
      <c r="V10" s="170"/>
      <c r="W10" s="170"/>
      <c r="X10" s="170"/>
      <c r="Y10" s="170"/>
      <c r="Z10" s="170"/>
    </row>
    <row r="11" ht="14.25" customHeight="1">
      <c r="A11" s="54" t="s">
        <v>3496</v>
      </c>
      <c r="B11" s="49"/>
      <c r="C11" s="49"/>
      <c r="D11" s="49"/>
      <c r="E11" s="49"/>
      <c r="F11" s="49"/>
      <c r="G11" s="49"/>
      <c r="H11" s="49"/>
      <c r="I11" s="49"/>
      <c r="J11" s="49"/>
      <c r="K11" s="50"/>
      <c r="L11" s="372"/>
      <c r="M11" s="170"/>
      <c r="N11" s="170"/>
      <c r="O11" s="170"/>
      <c r="P11" s="170"/>
      <c r="Q11" s="170"/>
      <c r="R11" s="170"/>
      <c r="S11" s="170"/>
      <c r="T11" s="170"/>
      <c r="U11" s="170"/>
      <c r="V11" s="170"/>
      <c r="W11" s="170"/>
      <c r="X11" s="170"/>
      <c r="Y11" s="170"/>
      <c r="Z11" s="170"/>
    </row>
    <row r="12" ht="41.25" customHeight="1">
      <c r="A12" s="58" t="s">
        <v>3497</v>
      </c>
      <c r="B12" s="49"/>
      <c r="C12" s="49"/>
      <c r="D12" s="49"/>
      <c r="E12" s="49"/>
      <c r="F12" s="49"/>
      <c r="G12" s="49"/>
      <c r="H12" s="49"/>
      <c r="I12" s="49"/>
      <c r="J12" s="49"/>
      <c r="K12" s="50"/>
      <c r="L12" s="372"/>
      <c r="M12" s="170"/>
      <c r="N12" s="170"/>
      <c r="O12" s="170"/>
      <c r="P12" s="170"/>
      <c r="Q12" s="170"/>
      <c r="R12" s="170"/>
      <c r="S12" s="170"/>
      <c r="T12" s="170"/>
      <c r="U12" s="170"/>
      <c r="V12" s="170"/>
      <c r="W12" s="170"/>
      <c r="X12" s="170"/>
      <c r="Y12" s="170"/>
      <c r="Z12" s="170"/>
    </row>
    <row r="13">
      <c r="A13" s="59"/>
      <c r="B13" s="373"/>
      <c r="C13" s="374"/>
      <c r="D13" s="60"/>
      <c r="E13" s="60"/>
      <c r="F13" s="374"/>
      <c r="G13" s="374"/>
      <c r="H13" s="334"/>
      <c r="I13" s="371"/>
      <c r="J13" s="371"/>
      <c r="K13" s="371"/>
      <c r="L13" s="371"/>
      <c r="M13" s="53"/>
      <c r="N13" s="53"/>
      <c r="O13" s="53"/>
      <c r="P13" s="53"/>
      <c r="Q13" s="53"/>
      <c r="R13" s="53"/>
      <c r="S13" s="53"/>
      <c r="T13" s="53"/>
      <c r="U13" s="53"/>
      <c r="V13" s="53"/>
      <c r="W13" s="53"/>
      <c r="X13" s="53"/>
      <c r="Y13" s="53"/>
      <c r="Z13" s="53"/>
    </row>
    <row r="14" ht="61.5" customHeight="1">
      <c r="A14" s="176" t="s">
        <v>731</v>
      </c>
      <c r="B14" s="63" t="s">
        <v>3498</v>
      </c>
      <c r="C14" s="63" t="s">
        <v>7</v>
      </c>
      <c r="D14" s="358" t="s">
        <v>3499</v>
      </c>
      <c r="E14" s="330" t="s">
        <v>734</v>
      </c>
      <c r="F14" s="358" t="s">
        <v>3500</v>
      </c>
      <c r="G14" s="62" t="s">
        <v>736</v>
      </c>
      <c r="H14" s="62" t="s">
        <v>142</v>
      </c>
      <c r="I14" s="62" t="s">
        <v>143</v>
      </c>
      <c r="J14" s="61" t="s">
        <v>144</v>
      </c>
      <c r="K14" s="359" t="s">
        <v>148</v>
      </c>
      <c r="L14" s="360" t="s">
        <v>149</v>
      </c>
      <c r="M14" s="53"/>
      <c r="N14" s="53"/>
      <c r="O14" s="53"/>
      <c r="P14" s="53"/>
      <c r="Q14" s="53"/>
      <c r="R14" s="53"/>
      <c r="S14" s="53"/>
      <c r="T14" s="53"/>
      <c r="U14" s="53"/>
      <c r="V14" s="53"/>
      <c r="W14" s="53"/>
      <c r="X14" s="53"/>
      <c r="Y14" s="53"/>
      <c r="Z14" s="53"/>
    </row>
    <row r="15">
      <c r="A15" s="206" t="s">
        <v>737</v>
      </c>
      <c r="B15" s="206" t="s">
        <v>738</v>
      </c>
      <c r="C15" s="98" t="s">
        <v>51</v>
      </c>
      <c r="D15" s="375" t="s">
        <v>3501</v>
      </c>
      <c r="E15" s="207" t="s">
        <v>3502</v>
      </c>
      <c r="F15" s="98" t="s">
        <v>3503</v>
      </c>
      <c r="G15" s="98">
        <v>4.0</v>
      </c>
      <c r="H15" s="98">
        <v>3.0</v>
      </c>
      <c r="I15" s="98">
        <v>4.0</v>
      </c>
      <c r="J15" s="98">
        <v>20.0</v>
      </c>
      <c r="K15" s="278">
        <v>5.0</v>
      </c>
      <c r="L15" s="80" t="s">
        <v>50</v>
      </c>
      <c r="M15" s="1"/>
      <c r="N15" s="53"/>
      <c r="O15" s="53"/>
      <c r="P15" s="53"/>
      <c r="Q15" s="53"/>
      <c r="R15" s="53"/>
      <c r="S15" s="53"/>
      <c r="T15" s="53"/>
      <c r="U15" s="53"/>
      <c r="V15" s="53"/>
      <c r="W15" s="53"/>
      <c r="X15" s="53"/>
      <c r="Y15" s="53"/>
      <c r="Z15" s="53"/>
    </row>
    <row r="16">
      <c r="A16" s="206" t="s">
        <v>737</v>
      </c>
      <c r="B16" s="206" t="s">
        <v>738</v>
      </c>
      <c r="C16" s="98" t="s">
        <v>51</v>
      </c>
      <c r="D16" s="375" t="s">
        <v>3504</v>
      </c>
      <c r="E16" s="207" t="s">
        <v>3505</v>
      </c>
      <c r="F16" s="98" t="s">
        <v>3506</v>
      </c>
      <c r="G16" s="98">
        <v>4.0</v>
      </c>
      <c r="H16" s="98">
        <v>3.0</v>
      </c>
      <c r="I16" s="98">
        <v>4.0</v>
      </c>
      <c r="J16" s="98">
        <v>20.0</v>
      </c>
      <c r="K16" s="278">
        <v>5.0</v>
      </c>
      <c r="L16" s="80" t="s">
        <v>50</v>
      </c>
      <c r="M16" s="1"/>
      <c r="N16" s="53"/>
      <c r="O16" s="53"/>
      <c r="P16" s="53"/>
      <c r="Q16" s="53"/>
      <c r="R16" s="53"/>
      <c r="S16" s="53"/>
      <c r="T16" s="53"/>
      <c r="U16" s="53"/>
      <c r="V16" s="53"/>
      <c r="W16" s="53"/>
      <c r="X16" s="53"/>
      <c r="Y16" s="53"/>
      <c r="Z16" s="53"/>
    </row>
    <row r="17">
      <c r="A17" s="206" t="s">
        <v>737</v>
      </c>
      <c r="B17" s="206" t="s">
        <v>738</v>
      </c>
      <c r="C17" s="98" t="s">
        <v>51</v>
      </c>
      <c r="D17" s="375" t="s">
        <v>3507</v>
      </c>
      <c r="E17" s="207" t="s">
        <v>3508</v>
      </c>
      <c r="F17" s="98" t="s">
        <v>2502</v>
      </c>
      <c r="G17" s="98">
        <v>4.0</v>
      </c>
      <c r="H17" s="98">
        <v>3.0</v>
      </c>
      <c r="I17" s="98">
        <v>4.0</v>
      </c>
      <c r="J17" s="98">
        <v>20.0</v>
      </c>
      <c r="K17" s="278">
        <v>5.0</v>
      </c>
      <c r="L17" s="80" t="s">
        <v>50</v>
      </c>
      <c r="M17" s="1"/>
      <c r="N17" s="53"/>
      <c r="O17" s="53"/>
      <c r="P17" s="53"/>
      <c r="Q17" s="53"/>
      <c r="R17" s="53"/>
      <c r="S17" s="53"/>
      <c r="T17" s="53"/>
      <c r="U17" s="53"/>
      <c r="V17" s="53"/>
      <c r="W17" s="53"/>
      <c r="X17" s="53"/>
      <c r="Y17" s="53"/>
      <c r="Z17" s="53"/>
    </row>
    <row r="18">
      <c r="A18" s="206" t="s">
        <v>737</v>
      </c>
      <c r="B18" s="206" t="s">
        <v>738</v>
      </c>
      <c r="C18" s="98" t="s">
        <v>51</v>
      </c>
      <c r="D18" s="375" t="s">
        <v>3509</v>
      </c>
      <c r="E18" s="207" t="s">
        <v>840</v>
      </c>
      <c r="F18" s="98" t="s">
        <v>2502</v>
      </c>
      <c r="G18" s="98">
        <v>4.0</v>
      </c>
      <c r="H18" s="98">
        <v>3.0</v>
      </c>
      <c r="I18" s="98">
        <v>4.0</v>
      </c>
      <c r="J18" s="98">
        <v>20.0</v>
      </c>
      <c r="K18" s="278">
        <v>5.0</v>
      </c>
      <c r="L18" s="80" t="s">
        <v>50</v>
      </c>
      <c r="M18" s="1"/>
      <c r="N18" s="53"/>
      <c r="O18" s="53"/>
      <c r="P18" s="53"/>
      <c r="Q18" s="53"/>
      <c r="R18" s="53"/>
      <c r="S18" s="53"/>
      <c r="T18" s="53"/>
      <c r="U18" s="53"/>
      <c r="V18" s="53"/>
      <c r="W18" s="53"/>
      <c r="X18" s="53"/>
      <c r="Y18" s="53"/>
      <c r="Z18" s="53"/>
    </row>
    <row r="19">
      <c r="A19" s="206" t="s">
        <v>737</v>
      </c>
      <c r="B19" s="206" t="s">
        <v>738</v>
      </c>
      <c r="C19" s="98" t="s">
        <v>51</v>
      </c>
      <c r="D19" s="375" t="s">
        <v>3510</v>
      </c>
      <c r="E19" s="207" t="s">
        <v>3511</v>
      </c>
      <c r="F19" s="98" t="s">
        <v>2502</v>
      </c>
      <c r="G19" s="98">
        <v>4.0</v>
      </c>
      <c r="H19" s="98">
        <v>3.0</v>
      </c>
      <c r="I19" s="98">
        <v>4.0</v>
      </c>
      <c r="J19" s="98">
        <v>10.0</v>
      </c>
      <c r="K19" s="278">
        <v>2.5</v>
      </c>
      <c r="L19" s="80" t="s">
        <v>50</v>
      </c>
      <c r="M19" s="1"/>
      <c r="N19" s="53"/>
      <c r="O19" s="53"/>
      <c r="P19" s="53"/>
      <c r="Q19" s="53"/>
      <c r="R19" s="53"/>
      <c r="S19" s="53"/>
      <c r="T19" s="53"/>
      <c r="U19" s="53"/>
      <c r="V19" s="53"/>
      <c r="W19" s="53"/>
      <c r="X19" s="53"/>
      <c r="Y19" s="53"/>
      <c r="Z19" s="53"/>
    </row>
    <row r="20">
      <c r="A20" s="206" t="s">
        <v>737</v>
      </c>
      <c r="B20" s="206" t="s">
        <v>738</v>
      </c>
      <c r="C20" s="98" t="s">
        <v>51</v>
      </c>
      <c r="D20" s="375" t="s">
        <v>3512</v>
      </c>
      <c r="E20" s="207" t="s">
        <v>3513</v>
      </c>
      <c r="F20" s="98" t="s">
        <v>2502</v>
      </c>
      <c r="G20" s="98">
        <v>4.0</v>
      </c>
      <c r="H20" s="98">
        <v>3.0</v>
      </c>
      <c r="I20" s="98">
        <v>4.0</v>
      </c>
      <c r="J20" s="98">
        <v>20.0</v>
      </c>
      <c r="K20" s="278">
        <v>5.0</v>
      </c>
      <c r="L20" s="80" t="s">
        <v>50</v>
      </c>
      <c r="M20" s="1"/>
      <c r="N20" s="53"/>
      <c r="O20" s="53"/>
      <c r="P20" s="53"/>
      <c r="Q20" s="53"/>
      <c r="R20" s="53"/>
      <c r="S20" s="53"/>
      <c r="T20" s="53"/>
      <c r="U20" s="53"/>
      <c r="V20" s="53"/>
      <c r="W20" s="53"/>
      <c r="X20" s="53"/>
      <c r="Y20" s="53"/>
      <c r="Z20" s="53"/>
    </row>
    <row r="21" ht="15.75" customHeight="1">
      <c r="A21" s="206" t="s">
        <v>737</v>
      </c>
      <c r="B21" s="206" t="s">
        <v>738</v>
      </c>
      <c r="C21" s="98" t="s">
        <v>51</v>
      </c>
      <c r="D21" s="375" t="s">
        <v>3514</v>
      </c>
      <c r="E21" s="207" t="s">
        <v>3515</v>
      </c>
      <c r="F21" s="98" t="s">
        <v>2502</v>
      </c>
      <c r="G21" s="98">
        <v>4.0</v>
      </c>
      <c r="H21" s="98">
        <v>3.0</v>
      </c>
      <c r="I21" s="98">
        <v>4.0</v>
      </c>
      <c r="J21" s="98">
        <v>20.0</v>
      </c>
      <c r="K21" s="278">
        <v>5.0</v>
      </c>
      <c r="L21" s="80" t="s">
        <v>50</v>
      </c>
      <c r="M21" s="1"/>
      <c r="N21" s="53"/>
      <c r="O21" s="53"/>
      <c r="P21" s="53"/>
      <c r="Q21" s="53"/>
      <c r="R21" s="53"/>
      <c r="S21" s="53"/>
      <c r="T21" s="53"/>
      <c r="U21" s="53"/>
      <c r="V21" s="53"/>
      <c r="W21" s="53"/>
      <c r="X21" s="53"/>
      <c r="Y21" s="53"/>
      <c r="Z21" s="53"/>
    </row>
    <row r="22" ht="15.75" customHeight="1">
      <c r="A22" s="206" t="s">
        <v>737</v>
      </c>
      <c r="B22" s="206" t="s">
        <v>738</v>
      </c>
      <c r="C22" s="98" t="s">
        <v>51</v>
      </c>
      <c r="D22" s="375" t="s">
        <v>3516</v>
      </c>
      <c r="E22" s="207" t="s">
        <v>3517</v>
      </c>
      <c r="F22" s="98" t="s">
        <v>2502</v>
      </c>
      <c r="G22" s="98">
        <v>4.0</v>
      </c>
      <c r="H22" s="98">
        <v>3.0</v>
      </c>
      <c r="I22" s="98">
        <v>4.0</v>
      </c>
      <c r="J22" s="98">
        <v>20.0</v>
      </c>
      <c r="K22" s="278">
        <v>5.0</v>
      </c>
      <c r="L22" s="80" t="s">
        <v>50</v>
      </c>
      <c r="M22" s="1"/>
      <c r="N22" s="53"/>
      <c r="O22" s="53"/>
      <c r="P22" s="53"/>
      <c r="Q22" s="53"/>
      <c r="R22" s="53"/>
      <c r="S22" s="53"/>
      <c r="T22" s="53"/>
      <c r="U22" s="53"/>
      <c r="V22" s="53"/>
      <c r="W22" s="53"/>
      <c r="X22" s="53"/>
      <c r="Y22" s="53"/>
      <c r="Z22" s="53"/>
    </row>
    <row r="23" ht="15.75" customHeight="1">
      <c r="A23" s="206" t="s">
        <v>737</v>
      </c>
      <c r="B23" s="206" t="s">
        <v>738</v>
      </c>
      <c r="C23" s="98" t="s">
        <v>51</v>
      </c>
      <c r="D23" s="375" t="s">
        <v>3518</v>
      </c>
      <c r="E23" s="207" t="s">
        <v>3519</v>
      </c>
      <c r="F23" s="98" t="s">
        <v>2502</v>
      </c>
      <c r="G23" s="98">
        <v>4.0</v>
      </c>
      <c r="H23" s="98">
        <v>3.0</v>
      </c>
      <c r="I23" s="98">
        <v>4.0</v>
      </c>
      <c r="J23" s="98">
        <v>10.0</v>
      </c>
      <c r="K23" s="278">
        <v>2.5</v>
      </c>
      <c r="L23" s="80" t="s">
        <v>50</v>
      </c>
      <c r="M23" s="1"/>
      <c r="N23" s="53"/>
      <c r="O23" s="53"/>
      <c r="P23" s="53"/>
      <c r="Q23" s="53"/>
      <c r="R23" s="53"/>
      <c r="S23" s="53"/>
      <c r="T23" s="53"/>
      <c r="U23" s="53"/>
      <c r="V23" s="53"/>
      <c r="W23" s="53"/>
      <c r="X23" s="53"/>
      <c r="Y23" s="53"/>
      <c r="Z23" s="53"/>
    </row>
    <row r="24" ht="15.75" customHeight="1">
      <c r="A24" s="85" t="s">
        <v>160</v>
      </c>
      <c r="B24" s="85" t="s">
        <v>159</v>
      </c>
      <c r="C24" s="98" t="s">
        <v>51</v>
      </c>
      <c r="D24" s="376" t="s">
        <v>3520</v>
      </c>
      <c r="E24" s="75" t="s">
        <v>3521</v>
      </c>
      <c r="F24" s="77" t="s">
        <v>3522</v>
      </c>
      <c r="G24" s="98">
        <v>5.0</v>
      </c>
      <c r="H24" s="98">
        <v>1.0</v>
      </c>
      <c r="I24" s="98">
        <v>5.0</v>
      </c>
      <c r="J24" s="98">
        <v>20.0</v>
      </c>
      <c r="K24" s="278">
        <v>4.0</v>
      </c>
      <c r="L24" s="80" t="s">
        <v>50</v>
      </c>
      <c r="M24" s="1"/>
      <c r="N24" s="53"/>
      <c r="O24" s="53"/>
      <c r="P24" s="53"/>
      <c r="Q24" s="53"/>
      <c r="R24" s="53"/>
      <c r="S24" s="53"/>
      <c r="T24" s="53"/>
      <c r="U24" s="53"/>
      <c r="V24" s="53"/>
      <c r="W24" s="53"/>
      <c r="X24" s="53"/>
      <c r="Y24" s="53"/>
      <c r="Z24" s="53"/>
    </row>
    <row r="25" ht="15.75" customHeight="1">
      <c r="A25" s="85" t="s">
        <v>160</v>
      </c>
      <c r="B25" s="85" t="s">
        <v>159</v>
      </c>
      <c r="C25" s="98" t="s">
        <v>51</v>
      </c>
      <c r="D25" s="375" t="s">
        <v>3523</v>
      </c>
      <c r="E25" s="207" t="s">
        <v>3524</v>
      </c>
      <c r="F25" s="98" t="s">
        <v>3525</v>
      </c>
      <c r="G25" s="98">
        <v>5.0</v>
      </c>
      <c r="H25" s="98">
        <v>1.0</v>
      </c>
      <c r="I25" s="98">
        <v>5.0</v>
      </c>
      <c r="J25" s="98">
        <v>20.0</v>
      </c>
      <c r="K25" s="278">
        <v>4.0</v>
      </c>
      <c r="L25" s="80" t="s">
        <v>50</v>
      </c>
      <c r="M25" s="1"/>
      <c r="N25" s="53"/>
      <c r="O25" s="53"/>
      <c r="P25" s="53"/>
      <c r="Q25" s="53"/>
      <c r="R25" s="53"/>
      <c r="S25" s="53"/>
      <c r="T25" s="53"/>
      <c r="U25" s="53"/>
      <c r="V25" s="53"/>
      <c r="W25" s="53"/>
      <c r="X25" s="53"/>
      <c r="Y25" s="53"/>
      <c r="Z25" s="53"/>
    </row>
    <row r="26" ht="15.75" customHeight="1">
      <c r="A26" s="85" t="s">
        <v>3526</v>
      </c>
      <c r="B26" s="85" t="s">
        <v>826</v>
      </c>
      <c r="C26" s="98" t="s">
        <v>51</v>
      </c>
      <c r="D26" s="377" t="s">
        <v>3527</v>
      </c>
      <c r="E26" s="75" t="s">
        <v>828</v>
      </c>
      <c r="F26" s="98" t="s">
        <v>3528</v>
      </c>
      <c r="G26" s="98">
        <v>2.0</v>
      </c>
      <c r="H26" s="98">
        <v>2.0</v>
      </c>
      <c r="I26" s="98">
        <v>2.0</v>
      </c>
      <c r="J26" s="98">
        <v>20.0</v>
      </c>
      <c r="K26" s="278">
        <v>10.0</v>
      </c>
      <c r="L26" s="80" t="s">
        <v>50</v>
      </c>
      <c r="M26" s="1"/>
      <c r="N26" s="53"/>
      <c r="O26" s="53"/>
      <c r="P26" s="53"/>
      <c r="Q26" s="53"/>
      <c r="R26" s="53"/>
      <c r="S26" s="53"/>
      <c r="T26" s="53"/>
      <c r="U26" s="53"/>
      <c r="V26" s="53"/>
      <c r="W26" s="53"/>
      <c r="X26" s="53"/>
      <c r="Y26" s="53"/>
      <c r="Z26" s="53"/>
    </row>
    <row r="27" ht="15.75" customHeight="1">
      <c r="A27" s="85" t="s">
        <v>3529</v>
      </c>
      <c r="B27" s="85" t="s">
        <v>3530</v>
      </c>
      <c r="C27" s="77" t="s">
        <v>51</v>
      </c>
      <c r="D27" s="376" t="s">
        <v>3531</v>
      </c>
      <c r="E27" s="75" t="s">
        <v>3532</v>
      </c>
      <c r="F27" s="77"/>
      <c r="G27" s="77">
        <v>1.0</v>
      </c>
      <c r="H27" s="77">
        <v>1.0</v>
      </c>
      <c r="I27" s="77">
        <v>1.0</v>
      </c>
      <c r="J27" s="77">
        <v>20.0</v>
      </c>
      <c r="K27" s="278">
        <v>20.0</v>
      </c>
      <c r="L27" s="80" t="s">
        <v>50</v>
      </c>
      <c r="M27" s="1"/>
      <c r="N27" s="53"/>
      <c r="O27" s="53"/>
      <c r="P27" s="53"/>
      <c r="Q27" s="53"/>
      <c r="R27" s="53"/>
      <c r="S27" s="53"/>
      <c r="T27" s="53"/>
      <c r="U27" s="53"/>
      <c r="V27" s="53"/>
      <c r="W27" s="53"/>
      <c r="X27" s="53"/>
      <c r="Y27" s="53"/>
      <c r="Z27" s="53"/>
    </row>
    <row r="28" ht="15.75" customHeight="1">
      <c r="A28" s="85" t="s">
        <v>3533</v>
      </c>
      <c r="B28" s="85" t="s">
        <v>3534</v>
      </c>
      <c r="C28" s="98" t="s">
        <v>51</v>
      </c>
      <c r="D28" s="376" t="s">
        <v>3535</v>
      </c>
      <c r="E28" s="75" t="s">
        <v>3536</v>
      </c>
      <c r="F28" s="77" t="s">
        <v>3537</v>
      </c>
      <c r="G28" s="98">
        <v>3.0</v>
      </c>
      <c r="H28" s="98">
        <v>3.0</v>
      </c>
      <c r="I28" s="98">
        <v>3.0</v>
      </c>
      <c r="J28" s="98">
        <v>20.0</v>
      </c>
      <c r="K28" s="278">
        <v>6.666666667</v>
      </c>
      <c r="L28" s="80" t="s">
        <v>50</v>
      </c>
      <c r="M28" s="1"/>
      <c r="N28" s="53"/>
      <c r="O28" s="53"/>
      <c r="P28" s="53"/>
      <c r="Q28" s="53"/>
      <c r="R28" s="53"/>
      <c r="S28" s="53"/>
      <c r="T28" s="53"/>
      <c r="U28" s="53"/>
      <c r="V28" s="53"/>
      <c r="W28" s="53"/>
      <c r="X28" s="53"/>
      <c r="Y28" s="53"/>
      <c r="Z28" s="53"/>
    </row>
    <row r="29" ht="15.75" customHeight="1">
      <c r="A29" s="85" t="s">
        <v>841</v>
      </c>
      <c r="B29" s="85" t="s">
        <v>842</v>
      </c>
      <c r="C29" s="77" t="s">
        <v>51</v>
      </c>
      <c r="D29" s="85" t="s">
        <v>3538</v>
      </c>
      <c r="E29" s="85" t="s">
        <v>3539</v>
      </c>
      <c r="F29" s="77" t="s">
        <v>3540</v>
      </c>
      <c r="G29" s="77">
        <v>3.0</v>
      </c>
      <c r="H29" s="77">
        <v>3.0</v>
      </c>
      <c r="I29" s="77">
        <v>3.0</v>
      </c>
      <c r="J29" s="77">
        <v>20.0</v>
      </c>
      <c r="K29" s="363">
        <f>J29/G29</f>
        <v>6.666666667</v>
      </c>
      <c r="L29" s="80" t="s">
        <v>179</v>
      </c>
      <c r="M29" s="1"/>
      <c r="N29" s="53"/>
      <c r="O29" s="53"/>
      <c r="P29" s="53"/>
      <c r="Q29" s="53"/>
      <c r="R29" s="53"/>
      <c r="S29" s="53"/>
      <c r="T29" s="53"/>
      <c r="U29" s="53"/>
      <c r="V29" s="53"/>
      <c r="W29" s="53"/>
      <c r="X29" s="53"/>
      <c r="Y29" s="53"/>
      <c r="Z29" s="53"/>
    </row>
    <row r="30" ht="15.75" customHeight="1">
      <c r="A30" s="206" t="s">
        <v>841</v>
      </c>
      <c r="B30" s="206" t="s">
        <v>842</v>
      </c>
      <c r="C30" s="98" t="s">
        <v>51</v>
      </c>
      <c r="D30" s="378" t="s">
        <v>3541</v>
      </c>
      <c r="E30" s="206" t="s">
        <v>3542</v>
      </c>
      <c r="F30" s="98" t="s">
        <v>3543</v>
      </c>
      <c r="G30" s="98">
        <v>3.0</v>
      </c>
      <c r="H30" s="98">
        <v>3.0</v>
      </c>
      <c r="I30" s="98">
        <v>3.0</v>
      </c>
      <c r="J30" s="98">
        <v>10.0</v>
      </c>
      <c r="K30" s="379"/>
      <c r="L30" s="80" t="s">
        <v>179</v>
      </c>
      <c r="M30" s="145"/>
      <c r="N30" s="380"/>
      <c r="O30" s="380"/>
      <c r="P30" s="380"/>
      <c r="Q30" s="380"/>
      <c r="R30" s="380"/>
      <c r="S30" s="380"/>
      <c r="T30" s="380"/>
      <c r="U30" s="380"/>
      <c r="V30" s="380"/>
      <c r="W30" s="380"/>
      <c r="X30" s="380"/>
      <c r="Y30" s="380"/>
      <c r="Z30" s="380"/>
    </row>
    <row r="31" ht="15.75" customHeight="1">
      <c r="A31" s="206" t="s">
        <v>841</v>
      </c>
      <c r="B31" s="206" t="s">
        <v>842</v>
      </c>
      <c r="C31" s="98" t="s">
        <v>51</v>
      </c>
      <c r="D31" s="206" t="s">
        <v>3544</v>
      </c>
      <c r="E31" s="206" t="s">
        <v>3545</v>
      </c>
      <c r="F31" s="98" t="s">
        <v>3540</v>
      </c>
      <c r="G31" s="98">
        <v>3.0</v>
      </c>
      <c r="H31" s="98">
        <v>3.0</v>
      </c>
      <c r="I31" s="98">
        <v>3.0</v>
      </c>
      <c r="J31" s="98">
        <v>20.0</v>
      </c>
      <c r="K31" s="381">
        <f t="shared" ref="K31:K33" si="1">J31/G31</f>
        <v>6.666666667</v>
      </c>
      <c r="L31" s="80" t="s">
        <v>179</v>
      </c>
      <c r="M31" s="145"/>
      <c r="N31" s="380"/>
      <c r="O31" s="380"/>
      <c r="P31" s="380"/>
      <c r="Q31" s="380"/>
      <c r="R31" s="380"/>
      <c r="S31" s="380"/>
      <c r="T31" s="380"/>
      <c r="U31" s="380"/>
      <c r="V31" s="380"/>
      <c r="W31" s="380"/>
      <c r="X31" s="380"/>
      <c r="Y31" s="380"/>
      <c r="Z31" s="380"/>
    </row>
    <row r="32" ht="15.75" customHeight="1">
      <c r="A32" s="85" t="s">
        <v>841</v>
      </c>
      <c r="B32" s="85" t="s">
        <v>842</v>
      </c>
      <c r="C32" s="77" t="s">
        <v>51</v>
      </c>
      <c r="D32" s="85" t="s">
        <v>3546</v>
      </c>
      <c r="E32" s="85" t="s">
        <v>3547</v>
      </c>
      <c r="F32" s="77" t="s">
        <v>3548</v>
      </c>
      <c r="G32" s="77">
        <v>3.0</v>
      </c>
      <c r="H32" s="77">
        <v>3.0</v>
      </c>
      <c r="I32" s="77">
        <v>3.0</v>
      </c>
      <c r="J32" s="77">
        <v>20.0</v>
      </c>
      <c r="K32" s="363">
        <f t="shared" si="1"/>
        <v>6.666666667</v>
      </c>
      <c r="L32" s="80" t="s">
        <v>179</v>
      </c>
      <c r="M32" s="145"/>
      <c r="N32" s="380"/>
      <c r="O32" s="380"/>
      <c r="P32" s="380"/>
      <c r="Q32" s="380"/>
      <c r="R32" s="380"/>
      <c r="S32" s="380"/>
      <c r="T32" s="380"/>
      <c r="U32" s="380"/>
      <c r="V32" s="380"/>
      <c r="W32" s="380"/>
      <c r="X32" s="380"/>
      <c r="Y32" s="380"/>
      <c r="Z32" s="380"/>
    </row>
    <row r="33" ht="15.75" customHeight="1">
      <c r="A33" s="206" t="s">
        <v>841</v>
      </c>
      <c r="B33" s="206" t="s">
        <v>842</v>
      </c>
      <c r="C33" s="98" t="s">
        <v>51</v>
      </c>
      <c r="D33" s="207" t="s">
        <v>3549</v>
      </c>
      <c r="E33" s="98" t="s">
        <v>3550</v>
      </c>
      <c r="F33" s="80" t="s">
        <v>3551</v>
      </c>
      <c r="G33" s="98">
        <v>3.0</v>
      </c>
      <c r="H33" s="98">
        <v>3.0</v>
      </c>
      <c r="I33" s="98">
        <v>3.0</v>
      </c>
      <c r="J33" s="98">
        <v>20.0</v>
      </c>
      <c r="K33" s="381">
        <f t="shared" si="1"/>
        <v>6.666666667</v>
      </c>
      <c r="L33" s="80" t="s">
        <v>179</v>
      </c>
      <c r="M33" s="145"/>
      <c r="N33" s="380"/>
      <c r="O33" s="380"/>
      <c r="P33" s="380"/>
      <c r="Q33" s="380"/>
      <c r="R33" s="380"/>
      <c r="S33" s="380"/>
      <c r="T33" s="380"/>
      <c r="U33" s="380"/>
      <c r="V33" s="380"/>
      <c r="W33" s="380"/>
      <c r="X33" s="380"/>
      <c r="Y33" s="380"/>
      <c r="Z33" s="380"/>
    </row>
    <row r="34" ht="15.75" customHeight="1">
      <c r="A34" s="206" t="s">
        <v>841</v>
      </c>
      <c r="B34" s="206" t="s">
        <v>842</v>
      </c>
      <c r="C34" s="98" t="s">
        <v>51</v>
      </c>
      <c r="D34" s="382" t="s">
        <v>3552</v>
      </c>
      <c r="E34" s="98" t="s">
        <v>3553</v>
      </c>
      <c r="F34" s="80" t="s">
        <v>3554</v>
      </c>
      <c r="G34" s="98">
        <v>3.0</v>
      </c>
      <c r="H34" s="278">
        <v>3.0</v>
      </c>
      <c r="I34" s="98">
        <v>3.0</v>
      </c>
      <c r="J34" s="98">
        <v>20.0</v>
      </c>
      <c r="K34" s="379"/>
      <c r="L34" s="80" t="s">
        <v>179</v>
      </c>
      <c r="M34" s="145"/>
      <c r="N34" s="380"/>
      <c r="O34" s="380"/>
      <c r="P34" s="380"/>
      <c r="Q34" s="380"/>
      <c r="R34" s="380"/>
      <c r="S34" s="380"/>
      <c r="T34" s="380"/>
      <c r="U34" s="380"/>
      <c r="V34" s="380"/>
      <c r="W34" s="380"/>
      <c r="X34" s="380"/>
      <c r="Y34" s="380"/>
      <c r="Z34" s="380"/>
    </row>
    <row r="35" ht="15.75" customHeight="1">
      <c r="A35" s="85" t="s">
        <v>849</v>
      </c>
      <c r="B35" s="85" t="s">
        <v>850</v>
      </c>
      <c r="C35" s="77" t="s">
        <v>51</v>
      </c>
      <c r="D35" s="75" t="s">
        <v>3555</v>
      </c>
      <c r="E35" s="77" t="s">
        <v>3556</v>
      </c>
      <c r="F35" s="92" t="s">
        <v>3557</v>
      </c>
      <c r="G35" s="77">
        <v>4.0</v>
      </c>
      <c r="H35" s="77">
        <v>2.0</v>
      </c>
      <c r="I35" s="77">
        <v>4.0</v>
      </c>
      <c r="J35" s="77">
        <v>20.0</v>
      </c>
      <c r="K35" s="363">
        <f t="shared" ref="K35:K84" si="2">J35/G35</f>
        <v>5</v>
      </c>
      <c r="L35" s="80" t="s">
        <v>179</v>
      </c>
      <c r="M35" s="145"/>
      <c r="N35" s="380"/>
      <c r="O35" s="380"/>
      <c r="P35" s="380"/>
      <c r="Q35" s="380"/>
      <c r="R35" s="380"/>
      <c r="S35" s="380"/>
      <c r="T35" s="380"/>
      <c r="U35" s="380"/>
      <c r="V35" s="380"/>
      <c r="W35" s="380"/>
      <c r="X35" s="380"/>
      <c r="Y35" s="380"/>
      <c r="Z35" s="380"/>
    </row>
    <row r="36" ht="15.75" customHeight="1">
      <c r="A36" s="85" t="s">
        <v>849</v>
      </c>
      <c r="B36" s="85" t="s">
        <v>850</v>
      </c>
      <c r="C36" s="77" t="s">
        <v>51</v>
      </c>
      <c r="D36" s="75" t="s">
        <v>3558</v>
      </c>
      <c r="E36" s="77" t="s">
        <v>3559</v>
      </c>
      <c r="F36" s="92" t="s">
        <v>3560</v>
      </c>
      <c r="G36" s="77">
        <v>4.0</v>
      </c>
      <c r="H36" s="77">
        <v>2.0</v>
      </c>
      <c r="I36" s="77">
        <v>4.0</v>
      </c>
      <c r="J36" s="77">
        <v>20.0</v>
      </c>
      <c r="K36" s="363">
        <f t="shared" si="2"/>
        <v>5</v>
      </c>
      <c r="L36" s="80" t="s">
        <v>179</v>
      </c>
      <c r="M36" s="145"/>
      <c r="N36" s="380"/>
      <c r="O36" s="380"/>
      <c r="P36" s="380"/>
      <c r="Q36" s="380"/>
      <c r="R36" s="380"/>
      <c r="S36" s="380"/>
      <c r="T36" s="380"/>
      <c r="U36" s="380"/>
      <c r="V36" s="380"/>
      <c r="W36" s="380"/>
      <c r="X36" s="380"/>
      <c r="Y36" s="380"/>
      <c r="Z36" s="380"/>
    </row>
    <row r="37" ht="15.75" customHeight="1">
      <c r="A37" s="85" t="s">
        <v>849</v>
      </c>
      <c r="B37" s="85" t="s">
        <v>850</v>
      </c>
      <c r="C37" s="77" t="s">
        <v>51</v>
      </c>
      <c r="D37" s="75" t="s">
        <v>3561</v>
      </c>
      <c r="E37" s="75" t="s">
        <v>3562</v>
      </c>
      <c r="F37" s="219" t="s">
        <v>3563</v>
      </c>
      <c r="G37" s="77">
        <v>4.0</v>
      </c>
      <c r="H37" s="77">
        <v>2.0</v>
      </c>
      <c r="I37" s="77">
        <v>4.0</v>
      </c>
      <c r="J37" s="77">
        <v>20.0</v>
      </c>
      <c r="K37" s="363">
        <f t="shared" si="2"/>
        <v>5</v>
      </c>
      <c r="L37" s="80" t="s">
        <v>179</v>
      </c>
      <c r="M37" s="145"/>
      <c r="N37" s="380"/>
      <c r="O37" s="380"/>
      <c r="P37" s="380"/>
      <c r="Q37" s="380"/>
      <c r="R37" s="380"/>
      <c r="S37" s="380"/>
      <c r="T37" s="380"/>
      <c r="U37" s="380"/>
      <c r="V37" s="380"/>
      <c r="W37" s="380"/>
      <c r="X37" s="380"/>
      <c r="Y37" s="380"/>
      <c r="Z37" s="380"/>
    </row>
    <row r="38" ht="15.75" customHeight="1">
      <c r="A38" s="85" t="s">
        <v>849</v>
      </c>
      <c r="B38" s="85" t="s">
        <v>850</v>
      </c>
      <c r="C38" s="77" t="s">
        <v>51</v>
      </c>
      <c r="D38" s="75" t="s">
        <v>3564</v>
      </c>
      <c r="E38" s="75" t="s">
        <v>3565</v>
      </c>
      <c r="F38" s="219" t="s">
        <v>3566</v>
      </c>
      <c r="G38" s="77">
        <v>4.0</v>
      </c>
      <c r="H38" s="77">
        <v>2.0</v>
      </c>
      <c r="I38" s="77">
        <v>4.0</v>
      </c>
      <c r="J38" s="77">
        <v>20.0</v>
      </c>
      <c r="K38" s="363">
        <f t="shared" si="2"/>
        <v>5</v>
      </c>
      <c r="L38" s="80" t="s">
        <v>179</v>
      </c>
      <c r="M38" s="145"/>
      <c r="N38" s="380"/>
      <c r="O38" s="380"/>
      <c r="P38" s="380"/>
      <c r="Q38" s="380"/>
      <c r="R38" s="380"/>
      <c r="S38" s="380"/>
      <c r="T38" s="380"/>
      <c r="U38" s="380"/>
      <c r="V38" s="380"/>
      <c r="W38" s="380"/>
      <c r="X38" s="380"/>
      <c r="Y38" s="380"/>
      <c r="Z38" s="380"/>
    </row>
    <row r="39" ht="15.75" customHeight="1">
      <c r="A39" s="85" t="s">
        <v>849</v>
      </c>
      <c r="B39" s="85" t="s">
        <v>850</v>
      </c>
      <c r="C39" s="77" t="s">
        <v>51</v>
      </c>
      <c r="D39" s="75" t="s">
        <v>3567</v>
      </c>
      <c r="E39" s="75" t="s">
        <v>3568</v>
      </c>
      <c r="F39" s="92" t="s">
        <v>3569</v>
      </c>
      <c r="G39" s="98">
        <v>4.0</v>
      </c>
      <c r="H39" s="98">
        <v>2.0</v>
      </c>
      <c r="I39" s="98">
        <v>4.0</v>
      </c>
      <c r="J39" s="98">
        <v>20.0</v>
      </c>
      <c r="K39" s="363">
        <f t="shared" si="2"/>
        <v>5</v>
      </c>
      <c r="L39" s="80" t="s">
        <v>179</v>
      </c>
      <c r="M39" s="145"/>
      <c r="N39" s="380"/>
      <c r="O39" s="380"/>
      <c r="P39" s="380"/>
      <c r="Q39" s="380"/>
      <c r="R39" s="380"/>
      <c r="S39" s="380"/>
      <c r="T39" s="380"/>
      <c r="U39" s="380"/>
      <c r="V39" s="380"/>
      <c r="W39" s="380"/>
      <c r="X39" s="380"/>
      <c r="Y39" s="380"/>
      <c r="Z39" s="380"/>
    </row>
    <row r="40" ht="15.75" customHeight="1">
      <c r="A40" s="85" t="s">
        <v>849</v>
      </c>
      <c r="B40" s="85" t="s">
        <v>850</v>
      </c>
      <c r="C40" s="77" t="s">
        <v>51</v>
      </c>
      <c r="D40" s="383" t="s">
        <v>3570</v>
      </c>
      <c r="E40" s="75" t="s">
        <v>3571</v>
      </c>
      <c r="F40" s="384" t="s">
        <v>3572</v>
      </c>
      <c r="G40" s="98">
        <v>4.0</v>
      </c>
      <c r="H40" s="98">
        <v>2.0</v>
      </c>
      <c r="I40" s="98">
        <v>4.0</v>
      </c>
      <c r="J40" s="98">
        <v>20.0</v>
      </c>
      <c r="K40" s="363">
        <f t="shared" si="2"/>
        <v>5</v>
      </c>
      <c r="L40" s="80" t="s">
        <v>179</v>
      </c>
      <c r="M40" s="145"/>
      <c r="N40" s="380"/>
      <c r="O40" s="380"/>
      <c r="P40" s="380"/>
      <c r="Q40" s="380"/>
      <c r="R40" s="380"/>
      <c r="S40" s="380"/>
      <c r="T40" s="380"/>
      <c r="U40" s="380"/>
      <c r="V40" s="380"/>
      <c r="W40" s="380"/>
      <c r="X40" s="380"/>
      <c r="Y40" s="380"/>
      <c r="Z40" s="380"/>
    </row>
    <row r="41" ht="15.75" customHeight="1">
      <c r="A41" s="85" t="s">
        <v>849</v>
      </c>
      <c r="B41" s="85" t="s">
        <v>850</v>
      </c>
      <c r="C41" s="77" t="s">
        <v>51</v>
      </c>
      <c r="D41" s="383" t="s">
        <v>3573</v>
      </c>
      <c r="E41" s="75" t="s">
        <v>3574</v>
      </c>
      <c r="F41" s="384" t="s">
        <v>3575</v>
      </c>
      <c r="G41" s="98">
        <v>4.0</v>
      </c>
      <c r="H41" s="98">
        <v>2.0</v>
      </c>
      <c r="I41" s="98">
        <v>4.0</v>
      </c>
      <c r="J41" s="98">
        <v>20.0</v>
      </c>
      <c r="K41" s="363">
        <f t="shared" si="2"/>
        <v>5</v>
      </c>
      <c r="L41" s="80" t="s">
        <v>179</v>
      </c>
      <c r="M41" s="145"/>
      <c r="N41" s="380"/>
      <c r="O41" s="380"/>
      <c r="P41" s="380"/>
      <c r="Q41" s="380"/>
      <c r="R41" s="380"/>
      <c r="S41" s="380"/>
      <c r="T41" s="380"/>
      <c r="U41" s="380"/>
      <c r="V41" s="380"/>
      <c r="W41" s="380"/>
      <c r="X41" s="380"/>
      <c r="Y41" s="380"/>
      <c r="Z41" s="380"/>
    </row>
    <row r="42" ht="15.75" customHeight="1">
      <c r="A42" s="85" t="s">
        <v>849</v>
      </c>
      <c r="B42" s="85" t="s">
        <v>850</v>
      </c>
      <c r="C42" s="77" t="s">
        <v>51</v>
      </c>
      <c r="D42" s="383" t="s">
        <v>3576</v>
      </c>
      <c r="E42" s="75" t="s">
        <v>3577</v>
      </c>
      <c r="F42" s="384" t="s">
        <v>2502</v>
      </c>
      <c r="G42" s="98">
        <v>4.0</v>
      </c>
      <c r="H42" s="98">
        <v>2.0</v>
      </c>
      <c r="I42" s="98">
        <v>4.0</v>
      </c>
      <c r="J42" s="98">
        <v>20.0</v>
      </c>
      <c r="K42" s="363">
        <f t="shared" si="2"/>
        <v>5</v>
      </c>
      <c r="L42" s="80" t="s">
        <v>179</v>
      </c>
      <c r="M42" s="145"/>
      <c r="N42" s="380"/>
      <c r="O42" s="380"/>
      <c r="P42" s="380"/>
      <c r="Q42" s="380"/>
      <c r="R42" s="380"/>
      <c r="S42" s="380"/>
      <c r="T42" s="380"/>
      <c r="U42" s="380"/>
      <c r="V42" s="380"/>
      <c r="W42" s="380"/>
      <c r="X42" s="380"/>
      <c r="Y42" s="380"/>
      <c r="Z42" s="380"/>
    </row>
    <row r="43" ht="15.75" customHeight="1">
      <c r="A43" s="85" t="s">
        <v>849</v>
      </c>
      <c r="B43" s="85" t="s">
        <v>850</v>
      </c>
      <c r="C43" s="77" t="s">
        <v>51</v>
      </c>
      <c r="D43" s="383" t="s">
        <v>3578</v>
      </c>
      <c r="E43" s="75" t="s">
        <v>3579</v>
      </c>
      <c r="F43" s="384" t="s">
        <v>3580</v>
      </c>
      <c r="G43" s="98">
        <v>4.0</v>
      </c>
      <c r="H43" s="98">
        <v>2.0</v>
      </c>
      <c r="I43" s="98">
        <v>4.0</v>
      </c>
      <c r="J43" s="98">
        <v>20.0</v>
      </c>
      <c r="K43" s="363">
        <f t="shared" si="2"/>
        <v>5</v>
      </c>
      <c r="L43" s="80" t="s">
        <v>179</v>
      </c>
      <c r="M43" s="145"/>
      <c r="N43" s="380"/>
      <c r="O43" s="380"/>
      <c r="P43" s="380"/>
      <c r="Q43" s="380"/>
      <c r="R43" s="380"/>
      <c r="S43" s="380"/>
      <c r="T43" s="380"/>
      <c r="U43" s="380"/>
      <c r="V43" s="380"/>
      <c r="W43" s="380"/>
      <c r="X43" s="380"/>
      <c r="Y43" s="380"/>
      <c r="Z43" s="380"/>
    </row>
    <row r="44" ht="15.75" customHeight="1">
      <c r="A44" s="85" t="s">
        <v>849</v>
      </c>
      <c r="B44" s="85" t="s">
        <v>850</v>
      </c>
      <c r="C44" s="77" t="s">
        <v>51</v>
      </c>
      <c r="D44" s="383" t="s">
        <v>3581</v>
      </c>
      <c r="E44" s="75" t="s">
        <v>3582</v>
      </c>
      <c r="F44" s="384" t="s">
        <v>2502</v>
      </c>
      <c r="G44" s="98">
        <v>4.0</v>
      </c>
      <c r="H44" s="98">
        <v>2.0</v>
      </c>
      <c r="I44" s="98">
        <v>4.0</v>
      </c>
      <c r="J44" s="98">
        <v>20.0</v>
      </c>
      <c r="K44" s="363">
        <f t="shared" si="2"/>
        <v>5</v>
      </c>
      <c r="L44" s="80" t="s">
        <v>179</v>
      </c>
      <c r="M44" s="145"/>
      <c r="N44" s="380"/>
      <c r="O44" s="380"/>
      <c r="P44" s="380"/>
      <c r="Q44" s="380"/>
      <c r="R44" s="380"/>
      <c r="S44" s="380"/>
      <c r="T44" s="380"/>
      <c r="U44" s="380"/>
      <c r="V44" s="380"/>
      <c r="W44" s="380"/>
      <c r="X44" s="380"/>
      <c r="Y44" s="380"/>
      <c r="Z44" s="380"/>
    </row>
    <row r="45" ht="15.75" customHeight="1">
      <c r="A45" s="85" t="s">
        <v>849</v>
      </c>
      <c r="B45" s="85" t="s">
        <v>850</v>
      </c>
      <c r="C45" s="77" t="s">
        <v>51</v>
      </c>
      <c r="D45" s="383" t="s">
        <v>3583</v>
      </c>
      <c r="E45" s="75" t="s">
        <v>3584</v>
      </c>
      <c r="F45" s="384" t="s">
        <v>3585</v>
      </c>
      <c r="G45" s="98">
        <v>4.0</v>
      </c>
      <c r="H45" s="98">
        <v>2.0</v>
      </c>
      <c r="I45" s="98">
        <v>4.0</v>
      </c>
      <c r="J45" s="98">
        <v>20.0</v>
      </c>
      <c r="K45" s="363">
        <f t="shared" si="2"/>
        <v>5</v>
      </c>
      <c r="L45" s="80" t="s">
        <v>179</v>
      </c>
      <c r="M45" s="145"/>
      <c r="N45" s="380"/>
      <c r="O45" s="380"/>
      <c r="P45" s="380"/>
      <c r="Q45" s="380"/>
      <c r="R45" s="380"/>
      <c r="S45" s="380"/>
      <c r="T45" s="380"/>
      <c r="U45" s="380"/>
      <c r="V45" s="380"/>
      <c r="W45" s="380"/>
      <c r="X45" s="380"/>
      <c r="Y45" s="380"/>
      <c r="Z45" s="380"/>
    </row>
    <row r="46" ht="15.75" customHeight="1">
      <c r="A46" s="85" t="s">
        <v>849</v>
      </c>
      <c r="B46" s="85" t="s">
        <v>850</v>
      </c>
      <c r="C46" s="77" t="s">
        <v>51</v>
      </c>
      <c r="D46" s="383" t="s">
        <v>3586</v>
      </c>
      <c r="E46" s="75" t="s">
        <v>3587</v>
      </c>
      <c r="F46" s="384" t="s">
        <v>3580</v>
      </c>
      <c r="G46" s="98">
        <v>4.0</v>
      </c>
      <c r="H46" s="98">
        <v>2.0</v>
      </c>
      <c r="I46" s="98">
        <v>4.0</v>
      </c>
      <c r="J46" s="98">
        <v>20.0</v>
      </c>
      <c r="K46" s="363">
        <f t="shared" si="2"/>
        <v>5</v>
      </c>
      <c r="L46" s="80" t="s">
        <v>179</v>
      </c>
      <c r="M46" s="145"/>
      <c r="N46" s="380"/>
      <c r="O46" s="380"/>
      <c r="P46" s="380"/>
      <c r="Q46" s="380"/>
      <c r="R46" s="380"/>
      <c r="S46" s="380"/>
      <c r="T46" s="380"/>
      <c r="U46" s="380"/>
      <c r="V46" s="380"/>
      <c r="W46" s="380"/>
      <c r="X46" s="380"/>
      <c r="Y46" s="380"/>
      <c r="Z46" s="380"/>
    </row>
    <row r="47" ht="15.75" customHeight="1">
      <c r="A47" s="85" t="s">
        <v>849</v>
      </c>
      <c r="B47" s="85" t="s">
        <v>850</v>
      </c>
      <c r="C47" s="77" t="s">
        <v>51</v>
      </c>
      <c r="D47" s="383" t="s">
        <v>3588</v>
      </c>
      <c r="E47" s="75" t="s">
        <v>3589</v>
      </c>
      <c r="F47" s="384" t="s">
        <v>2502</v>
      </c>
      <c r="G47" s="98">
        <v>4.0</v>
      </c>
      <c r="H47" s="98">
        <v>2.0</v>
      </c>
      <c r="I47" s="98">
        <v>4.0</v>
      </c>
      <c r="J47" s="98">
        <v>20.0</v>
      </c>
      <c r="K47" s="363">
        <f t="shared" si="2"/>
        <v>5</v>
      </c>
      <c r="L47" s="80" t="s">
        <v>179</v>
      </c>
      <c r="M47" s="145"/>
      <c r="N47" s="380"/>
      <c r="O47" s="380"/>
      <c r="P47" s="380"/>
      <c r="Q47" s="380"/>
      <c r="R47" s="380"/>
      <c r="S47" s="380"/>
      <c r="T47" s="380"/>
      <c r="U47" s="380"/>
      <c r="V47" s="380"/>
      <c r="W47" s="380"/>
      <c r="X47" s="380"/>
      <c r="Y47" s="380"/>
      <c r="Z47" s="380"/>
    </row>
    <row r="48" ht="15.75" customHeight="1">
      <c r="A48" s="85" t="s">
        <v>849</v>
      </c>
      <c r="B48" s="85" t="s">
        <v>850</v>
      </c>
      <c r="C48" s="77" t="s">
        <v>51</v>
      </c>
      <c r="D48" s="383" t="s">
        <v>3590</v>
      </c>
      <c r="E48" s="75" t="s">
        <v>3591</v>
      </c>
      <c r="F48" s="384" t="s">
        <v>2502</v>
      </c>
      <c r="G48" s="98">
        <v>4.0</v>
      </c>
      <c r="H48" s="98">
        <v>2.0</v>
      </c>
      <c r="I48" s="98">
        <v>4.0</v>
      </c>
      <c r="J48" s="98">
        <v>20.0</v>
      </c>
      <c r="K48" s="363">
        <f t="shared" si="2"/>
        <v>5</v>
      </c>
      <c r="L48" s="80" t="s">
        <v>179</v>
      </c>
      <c r="M48" s="145"/>
      <c r="N48" s="380"/>
      <c r="O48" s="380"/>
      <c r="P48" s="380"/>
      <c r="Q48" s="380"/>
      <c r="R48" s="380"/>
      <c r="S48" s="380"/>
      <c r="T48" s="380"/>
      <c r="U48" s="380"/>
      <c r="V48" s="380"/>
      <c r="W48" s="380"/>
      <c r="X48" s="380"/>
      <c r="Y48" s="380"/>
      <c r="Z48" s="380"/>
    </row>
    <row r="49" ht="15.75" customHeight="1">
      <c r="A49" s="85" t="s">
        <v>849</v>
      </c>
      <c r="B49" s="85" t="s">
        <v>850</v>
      </c>
      <c r="C49" s="77" t="s">
        <v>51</v>
      </c>
      <c r="D49" s="383" t="s">
        <v>3592</v>
      </c>
      <c r="E49" s="75" t="s">
        <v>3591</v>
      </c>
      <c r="F49" s="384" t="s">
        <v>2502</v>
      </c>
      <c r="G49" s="98">
        <v>4.0</v>
      </c>
      <c r="H49" s="98">
        <v>2.0</v>
      </c>
      <c r="I49" s="98">
        <v>4.0</v>
      </c>
      <c r="J49" s="98">
        <v>20.0</v>
      </c>
      <c r="K49" s="363">
        <f t="shared" si="2"/>
        <v>5</v>
      </c>
      <c r="L49" s="80" t="s">
        <v>179</v>
      </c>
      <c r="M49" s="145"/>
      <c r="N49" s="380"/>
      <c r="O49" s="380"/>
      <c r="P49" s="380"/>
      <c r="Q49" s="380"/>
      <c r="R49" s="380"/>
      <c r="S49" s="380"/>
      <c r="T49" s="380"/>
      <c r="U49" s="380"/>
      <c r="V49" s="380"/>
      <c r="W49" s="380"/>
      <c r="X49" s="380"/>
      <c r="Y49" s="380"/>
      <c r="Z49" s="380"/>
    </row>
    <row r="50" ht="15.75" customHeight="1">
      <c r="A50" s="85" t="s">
        <v>849</v>
      </c>
      <c r="B50" s="85" t="s">
        <v>850</v>
      </c>
      <c r="C50" s="77" t="s">
        <v>51</v>
      </c>
      <c r="D50" s="383" t="s">
        <v>3593</v>
      </c>
      <c r="E50" s="75" t="s">
        <v>3594</v>
      </c>
      <c r="F50" s="384" t="s">
        <v>3595</v>
      </c>
      <c r="G50" s="98">
        <v>4.0</v>
      </c>
      <c r="H50" s="98">
        <v>2.0</v>
      </c>
      <c r="I50" s="98">
        <v>4.0</v>
      </c>
      <c r="J50" s="98">
        <v>20.0</v>
      </c>
      <c r="K50" s="363">
        <f t="shared" si="2"/>
        <v>5</v>
      </c>
      <c r="L50" s="80" t="s">
        <v>179</v>
      </c>
      <c r="M50" s="145"/>
      <c r="N50" s="380"/>
      <c r="O50" s="380"/>
      <c r="P50" s="380"/>
      <c r="Q50" s="380"/>
      <c r="R50" s="380"/>
      <c r="S50" s="380"/>
      <c r="T50" s="380"/>
      <c r="U50" s="380"/>
      <c r="V50" s="380"/>
      <c r="W50" s="380"/>
      <c r="X50" s="380"/>
      <c r="Y50" s="380"/>
      <c r="Z50" s="380"/>
    </row>
    <row r="51" ht="15.75" customHeight="1">
      <c r="A51" s="85" t="s">
        <v>849</v>
      </c>
      <c r="B51" s="85" t="s">
        <v>850</v>
      </c>
      <c r="C51" s="77" t="s">
        <v>51</v>
      </c>
      <c r="D51" s="383" t="s">
        <v>3596</v>
      </c>
      <c r="E51" s="75" t="s">
        <v>3597</v>
      </c>
      <c r="F51" s="384" t="s">
        <v>3598</v>
      </c>
      <c r="G51" s="98">
        <v>4.0</v>
      </c>
      <c r="H51" s="98">
        <v>2.0</v>
      </c>
      <c r="I51" s="98">
        <v>4.0</v>
      </c>
      <c r="J51" s="98">
        <v>20.0</v>
      </c>
      <c r="K51" s="363">
        <f t="shared" si="2"/>
        <v>5</v>
      </c>
      <c r="L51" s="80" t="s">
        <v>179</v>
      </c>
      <c r="M51" s="145"/>
      <c r="N51" s="380"/>
      <c r="O51" s="380"/>
      <c r="P51" s="380"/>
      <c r="Q51" s="380"/>
      <c r="R51" s="380"/>
      <c r="S51" s="380"/>
      <c r="T51" s="380"/>
      <c r="U51" s="380"/>
      <c r="V51" s="380"/>
      <c r="W51" s="380"/>
      <c r="X51" s="380"/>
      <c r="Y51" s="380"/>
      <c r="Z51" s="380"/>
    </row>
    <row r="52" ht="15.75" customHeight="1">
      <c r="A52" s="85" t="s">
        <v>849</v>
      </c>
      <c r="B52" s="85" t="s">
        <v>850</v>
      </c>
      <c r="C52" s="77" t="s">
        <v>51</v>
      </c>
      <c r="D52" s="75" t="s">
        <v>3599</v>
      </c>
      <c r="E52" s="75" t="s">
        <v>3600</v>
      </c>
      <c r="F52" s="384" t="s">
        <v>2502</v>
      </c>
      <c r="G52" s="98">
        <v>4.0</v>
      </c>
      <c r="H52" s="98">
        <v>2.0</v>
      </c>
      <c r="I52" s="98">
        <v>4.0</v>
      </c>
      <c r="J52" s="98">
        <v>10.0</v>
      </c>
      <c r="K52" s="363">
        <f t="shared" si="2"/>
        <v>2.5</v>
      </c>
      <c r="L52" s="80" t="s">
        <v>179</v>
      </c>
      <c r="M52" s="145"/>
      <c r="N52" s="380"/>
      <c r="O52" s="380"/>
      <c r="P52" s="380"/>
      <c r="Q52" s="380"/>
      <c r="R52" s="380"/>
      <c r="S52" s="380"/>
      <c r="T52" s="380"/>
      <c r="U52" s="380"/>
      <c r="V52" s="380"/>
      <c r="W52" s="380"/>
      <c r="X52" s="380"/>
      <c r="Y52" s="380"/>
      <c r="Z52" s="380"/>
    </row>
    <row r="53" ht="15.75" customHeight="1">
      <c r="A53" s="85" t="s">
        <v>849</v>
      </c>
      <c r="B53" s="85" t="s">
        <v>850</v>
      </c>
      <c r="C53" s="77" t="s">
        <v>51</v>
      </c>
      <c r="D53" s="75" t="s">
        <v>3601</v>
      </c>
      <c r="E53" s="75" t="s">
        <v>3602</v>
      </c>
      <c r="F53" s="384" t="s">
        <v>3603</v>
      </c>
      <c r="G53" s="98">
        <v>4.0</v>
      </c>
      <c r="H53" s="98">
        <v>2.0</v>
      </c>
      <c r="I53" s="98">
        <v>4.0</v>
      </c>
      <c r="J53" s="98">
        <v>20.0</v>
      </c>
      <c r="K53" s="363">
        <f t="shared" si="2"/>
        <v>5</v>
      </c>
      <c r="L53" s="80" t="s">
        <v>179</v>
      </c>
      <c r="M53" s="145"/>
      <c r="N53" s="380"/>
      <c r="O53" s="380"/>
      <c r="P53" s="380"/>
      <c r="Q53" s="380"/>
      <c r="R53" s="380"/>
      <c r="S53" s="380"/>
      <c r="T53" s="380"/>
      <c r="U53" s="380"/>
      <c r="V53" s="380"/>
      <c r="W53" s="380"/>
      <c r="X53" s="380"/>
      <c r="Y53" s="380"/>
      <c r="Z53" s="380"/>
    </row>
    <row r="54" ht="15.75" customHeight="1">
      <c r="A54" s="85" t="s">
        <v>849</v>
      </c>
      <c r="B54" s="85" t="s">
        <v>850</v>
      </c>
      <c r="C54" s="77" t="s">
        <v>51</v>
      </c>
      <c r="D54" s="75" t="s">
        <v>3604</v>
      </c>
      <c r="E54" s="75" t="s">
        <v>3605</v>
      </c>
      <c r="F54" s="384" t="s">
        <v>3606</v>
      </c>
      <c r="G54" s="98">
        <v>4.0</v>
      </c>
      <c r="H54" s="98">
        <v>2.0</v>
      </c>
      <c r="I54" s="98">
        <v>4.0</v>
      </c>
      <c r="J54" s="98">
        <v>20.0</v>
      </c>
      <c r="K54" s="363">
        <f t="shared" si="2"/>
        <v>5</v>
      </c>
      <c r="L54" s="80" t="s">
        <v>179</v>
      </c>
      <c r="M54" s="145"/>
      <c r="N54" s="380"/>
      <c r="O54" s="380"/>
      <c r="P54" s="380"/>
      <c r="Q54" s="380"/>
      <c r="R54" s="380"/>
      <c r="S54" s="380"/>
      <c r="T54" s="380"/>
      <c r="U54" s="380"/>
      <c r="V54" s="380"/>
      <c r="W54" s="380"/>
      <c r="X54" s="380"/>
      <c r="Y54" s="380"/>
      <c r="Z54" s="380"/>
    </row>
    <row r="55" ht="15.75" customHeight="1">
      <c r="A55" s="85" t="s">
        <v>3607</v>
      </c>
      <c r="B55" s="85" t="s">
        <v>3608</v>
      </c>
      <c r="C55" s="77" t="s">
        <v>51</v>
      </c>
      <c r="D55" s="75" t="s">
        <v>3609</v>
      </c>
      <c r="E55" s="75" t="s">
        <v>3610</v>
      </c>
      <c r="F55" s="77" t="s">
        <v>3611</v>
      </c>
      <c r="G55" s="98">
        <v>3.0</v>
      </c>
      <c r="H55" s="98">
        <v>2.0</v>
      </c>
      <c r="I55" s="98">
        <v>3.0</v>
      </c>
      <c r="J55" s="98">
        <v>20.0</v>
      </c>
      <c r="K55" s="363">
        <f t="shared" si="2"/>
        <v>6.666666667</v>
      </c>
      <c r="L55" s="80" t="s">
        <v>179</v>
      </c>
      <c r="M55" s="145"/>
      <c r="N55" s="380"/>
      <c r="O55" s="380"/>
      <c r="P55" s="380"/>
      <c r="Q55" s="380"/>
      <c r="R55" s="380"/>
      <c r="S55" s="380"/>
      <c r="T55" s="380"/>
      <c r="U55" s="380"/>
      <c r="V55" s="380"/>
      <c r="W55" s="380"/>
      <c r="X55" s="380"/>
      <c r="Y55" s="380"/>
      <c r="Z55" s="380"/>
    </row>
    <row r="56" ht="15.75" customHeight="1">
      <c r="A56" s="85" t="s">
        <v>3612</v>
      </c>
      <c r="B56" s="85" t="s">
        <v>3613</v>
      </c>
      <c r="C56" s="77" t="s">
        <v>51</v>
      </c>
      <c r="D56" s="75" t="s">
        <v>3614</v>
      </c>
      <c r="E56" s="75" t="s">
        <v>3615</v>
      </c>
      <c r="F56" s="77" t="s">
        <v>2502</v>
      </c>
      <c r="G56" s="98">
        <v>3.0</v>
      </c>
      <c r="H56" s="98">
        <v>3.0</v>
      </c>
      <c r="I56" s="98">
        <v>3.0</v>
      </c>
      <c r="J56" s="98">
        <v>10.0</v>
      </c>
      <c r="K56" s="363">
        <f t="shared" si="2"/>
        <v>3.333333333</v>
      </c>
      <c r="L56" s="80" t="s">
        <v>179</v>
      </c>
      <c r="M56" s="145"/>
      <c r="N56" s="380"/>
      <c r="O56" s="380"/>
      <c r="P56" s="380"/>
      <c r="Q56" s="380"/>
      <c r="R56" s="380"/>
      <c r="S56" s="380"/>
      <c r="T56" s="380"/>
      <c r="U56" s="380"/>
      <c r="V56" s="380"/>
      <c r="W56" s="380"/>
      <c r="X56" s="380"/>
      <c r="Y56" s="380"/>
      <c r="Z56" s="380"/>
    </row>
    <row r="57" ht="15.75" customHeight="1">
      <c r="A57" s="85" t="s">
        <v>874</v>
      </c>
      <c r="B57" s="85" t="s">
        <v>875</v>
      </c>
      <c r="C57" s="77" t="s">
        <v>51</v>
      </c>
      <c r="D57" s="75" t="s">
        <v>3616</v>
      </c>
      <c r="E57" s="75" t="s">
        <v>3617</v>
      </c>
      <c r="F57" s="77" t="s">
        <v>3618</v>
      </c>
      <c r="G57" s="98">
        <v>6.0</v>
      </c>
      <c r="H57" s="98">
        <v>1.0</v>
      </c>
      <c r="I57" s="98">
        <v>6.0</v>
      </c>
      <c r="J57" s="98">
        <v>20.0</v>
      </c>
      <c r="K57" s="363">
        <f t="shared" si="2"/>
        <v>3.333333333</v>
      </c>
      <c r="L57" s="80" t="s">
        <v>179</v>
      </c>
      <c r="M57" s="145"/>
      <c r="N57" s="380"/>
      <c r="O57" s="380"/>
      <c r="P57" s="380"/>
      <c r="Q57" s="380"/>
      <c r="R57" s="380"/>
      <c r="S57" s="380"/>
      <c r="T57" s="380"/>
      <c r="U57" s="380"/>
      <c r="V57" s="380"/>
      <c r="W57" s="380"/>
      <c r="X57" s="380"/>
      <c r="Y57" s="380"/>
      <c r="Z57" s="380"/>
    </row>
    <row r="58" ht="15.75" customHeight="1">
      <c r="A58" s="85" t="s">
        <v>890</v>
      </c>
      <c r="B58" s="85" t="s">
        <v>891</v>
      </c>
      <c r="C58" s="77" t="s">
        <v>51</v>
      </c>
      <c r="D58" s="75" t="s">
        <v>3619</v>
      </c>
      <c r="E58" s="75" t="s">
        <v>3620</v>
      </c>
      <c r="F58" s="77" t="s">
        <v>3621</v>
      </c>
      <c r="G58" s="98">
        <v>6.0</v>
      </c>
      <c r="H58" s="98">
        <v>1.0</v>
      </c>
      <c r="I58" s="98">
        <v>6.0</v>
      </c>
      <c r="J58" s="98">
        <v>20.0</v>
      </c>
      <c r="K58" s="363">
        <f t="shared" si="2"/>
        <v>3.333333333</v>
      </c>
      <c r="L58" s="80" t="s">
        <v>179</v>
      </c>
      <c r="M58" s="145"/>
      <c r="N58" s="380"/>
      <c r="O58" s="380"/>
      <c r="P58" s="380"/>
      <c r="Q58" s="380"/>
      <c r="R58" s="380"/>
      <c r="S58" s="380"/>
      <c r="T58" s="380"/>
      <c r="U58" s="380"/>
      <c r="V58" s="380"/>
      <c r="W58" s="380"/>
      <c r="X58" s="380"/>
      <c r="Y58" s="380"/>
      <c r="Z58" s="380"/>
    </row>
    <row r="59" ht="15.75" customHeight="1">
      <c r="A59" s="85" t="s">
        <v>3622</v>
      </c>
      <c r="B59" s="85" t="s">
        <v>3623</v>
      </c>
      <c r="C59" s="77" t="s">
        <v>51</v>
      </c>
      <c r="D59" s="75" t="s">
        <v>3614</v>
      </c>
      <c r="E59" s="75" t="s">
        <v>3615</v>
      </c>
      <c r="F59" s="77" t="s">
        <v>2502</v>
      </c>
      <c r="G59" s="98">
        <v>3.0</v>
      </c>
      <c r="H59" s="98">
        <v>3.0</v>
      </c>
      <c r="I59" s="98">
        <v>3.0</v>
      </c>
      <c r="J59" s="98">
        <v>10.0</v>
      </c>
      <c r="K59" s="363">
        <f t="shared" si="2"/>
        <v>3.333333333</v>
      </c>
      <c r="L59" s="80" t="s">
        <v>179</v>
      </c>
      <c r="M59" s="145"/>
      <c r="N59" s="380"/>
      <c r="O59" s="380"/>
      <c r="P59" s="380"/>
      <c r="Q59" s="380"/>
      <c r="R59" s="380"/>
      <c r="S59" s="380"/>
      <c r="T59" s="380"/>
      <c r="U59" s="380"/>
      <c r="V59" s="380"/>
      <c r="W59" s="380"/>
      <c r="X59" s="380"/>
      <c r="Y59" s="380"/>
      <c r="Z59" s="380"/>
    </row>
    <row r="60" ht="15.75" customHeight="1">
      <c r="A60" s="85" t="s">
        <v>900</v>
      </c>
      <c r="B60" s="85" t="s">
        <v>901</v>
      </c>
      <c r="C60" s="77" t="s">
        <v>51</v>
      </c>
      <c r="D60" s="75" t="s">
        <v>3624</v>
      </c>
      <c r="E60" s="131" t="s">
        <v>3625</v>
      </c>
      <c r="F60" s="77" t="s">
        <v>3626</v>
      </c>
      <c r="G60" s="239">
        <v>4.0</v>
      </c>
      <c r="H60" s="98">
        <v>2.0</v>
      </c>
      <c r="I60" s="98">
        <v>4.0</v>
      </c>
      <c r="J60" s="98">
        <v>10.0</v>
      </c>
      <c r="K60" s="363">
        <f t="shared" si="2"/>
        <v>2.5</v>
      </c>
      <c r="L60" s="80" t="s">
        <v>179</v>
      </c>
      <c r="M60" s="145"/>
      <c r="N60" s="380"/>
      <c r="O60" s="380"/>
      <c r="P60" s="380"/>
      <c r="Q60" s="380"/>
      <c r="R60" s="380"/>
      <c r="S60" s="380"/>
      <c r="T60" s="380"/>
      <c r="U60" s="380"/>
      <c r="V60" s="380"/>
      <c r="W60" s="380"/>
      <c r="X60" s="380"/>
      <c r="Y60" s="380"/>
      <c r="Z60" s="380"/>
    </row>
    <row r="61" ht="15.75" customHeight="1">
      <c r="A61" s="85" t="s">
        <v>900</v>
      </c>
      <c r="B61" s="85" t="s">
        <v>901</v>
      </c>
      <c r="C61" s="77" t="s">
        <v>51</v>
      </c>
      <c r="D61" s="75" t="s">
        <v>3627</v>
      </c>
      <c r="E61" s="75" t="s">
        <v>3628</v>
      </c>
      <c r="F61" s="77" t="s">
        <v>3629</v>
      </c>
      <c r="G61" s="239">
        <v>4.0</v>
      </c>
      <c r="H61" s="98">
        <v>2.0</v>
      </c>
      <c r="I61" s="98">
        <v>4.0</v>
      </c>
      <c r="J61" s="98">
        <v>20.0</v>
      </c>
      <c r="K61" s="363">
        <f t="shared" si="2"/>
        <v>5</v>
      </c>
      <c r="L61" s="80" t="s">
        <v>179</v>
      </c>
      <c r="M61" s="145"/>
      <c r="N61" s="380"/>
      <c r="O61" s="380"/>
      <c r="P61" s="380"/>
      <c r="Q61" s="380"/>
      <c r="R61" s="380"/>
      <c r="S61" s="380"/>
      <c r="T61" s="380"/>
      <c r="U61" s="380"/>
      <c r="V61" s="380"/>
      <c r="W61" s="380"/>
      <c r="X61" s="380"/>
      <c r="Y61" s="380"/>
      <c r="Z61" s="380"/>
    </row>
    <row r="62" ht="15.75" customHeight="1">
      <c r="A62" s="85" t="s">
        <v>910</v>
      </c>
      <c r="B62" s="85" t="s">
        <v>911</v>
      </c>
      <c r="C62" s="77" t="s">
        <v>51</v>
      </c>
      <c r="D62" s="75" t="s">
        <v>3630</v>
      </c>
      <c r="E62" s="75" t="s">
        <v>3631</v>
      </c>
      <c r="F62" s="77" t="s">
        <v>2502</v>
      </c>
      <c r="G62" s="77">
        <v>4.0</v>
      </c>
      <c r="H62" s="77">
        <v>1.0</v>
      </c>
      <c r="I62" s="77">
        <v>4.0</v>
      </c>
      <c r="J62" s="77">
        <v>20.0</v>
      </c>
      <c r="K62" s="256">
        <f t="shared" si="2"/>
        <v>5</v>
      </c>
      <c r="L62" s="80" t="s">
        <v>179</v>
      </c>
      <c r="M62" s="145"/>
      <c r="N62" s="380"/>
      <c r="O62" s="380"/>
      <c r="P62" s="380"/>
      <c r="Q62" s="380"/>
      <c r="R62" s="380"/>
      <c r="S62" s="380"/>
      <c r="T62" s="380"/>
      <c r="U62" s="380"/>
      <c r="V62" s="380"/>
      <c r="W62" s="380"/>
      <c r="X62" s="380"/>
      <c r="Y62" s="380"/>
      <c r="Z62" s="380"/>
    </row>
    <row r="63" ht="15.75" customHeight="1">
      <c r="A63" s="85" t="s">
        <v>3632</v>
      </c>
      <c r="B63" s="85" t="s">
        <v>927</v>
      </c>
      <c r="C63" s="77" t="s">
        <v>51</v>
      </c>
      <c r="D63" s="75" t="s">
        <v>3633</v>
      </c>
      <c r="E63" s="131" t="s">
        <v>3634</v>
      </c>
      <c r="F63" s="76" t="s">
        <v>3635</v>
      </c>
      <c r="G63" s="77">
        <v>3.0</v>
      </c>
      <c r="H63" s="77">
        <v>1.0</v>
      </c>
      <c r="I63" s="77">
        <v>3.0</v>
      </c>
      <c r="J63" s="77">
        <v>20.0</v>
      </c>
      <c r="K63" s="363">
        <f t="shared" si="2"/>
        <v>6.666666667</v>
      </c>
      <c r="L63" s="80" t="s">
        <v>179</v>
      </c>
      <c r="M63" s="145"/>
      <c r="N63" s="380"/>
      <c r="O63" s="380"/>
      <c r="P63" s="380"/>
      <c r="Q63" s="380"/>
      <c r="R63" s="380"/>
      <c r="S63" s="380"/>
      <c r="T63" s="380"/>
      <c r="U63" s="380"/>
      <c r="V63" s="380"/>
      <c r="W63" s="380"/>
      <c r="X63" s="380"/>
      <c r="Y63" s="380"/>
      <c r="Z63" s="380"/>
    </row>
    <row r="64" ht="15.75" customHeight="1">
      <c r="A64" s="85" t="s">
        <v>3632</v>
      </c>
      <c r="B64" s="85" t="s">
        <v>927</v>
      </c>
      <c r="C64" s="77" t="s">
        <v>51</v>
      </c>
      <c r="D64" s="75" t="s">
        <v>3636</v>
      </c>
      <c r="E64" s="131" t="s">
        <v>3637</v>
      </c>
      <c r="F64" s="77" t="s">
        <v>3638</v>
      </c>
      <c r="G64" s="77">
        <v>3.0</v>
      </c>
      <c r="H64" s="77">
        <v>1.0</v>
      </c>
      <c r="I64" s="77">
        <v>3.0</v>
      </c>
      <c r="J64" s="77">
        <v>20.0</v>
      </c>
      <c r="K64" s="363">
        <f t="shared" si="2"/>
        <v>6.666666667</v>
      </c>
      <c r="L64" s="80" t="s">
        <v>179</v>
      </c>
      <c r="M64" s="145"/>
      <c r="N64" s="380"/>
      <c r="O64" s="380"/>
      <c r="P64" s="380"/>
      <c r="Q64" s="380"/>
      <c r="R64" s="380"/>
      <c r="S64" s="380"/>
      <c r="T64" s="380"/>
      <c r="U64" s="380"/>
      <c r="V64" s="380"/>
      <c r="W64" s="380"/>
      <c r="X64" s="380"/>
      <c r="Y64" s="380"/>
      <c r="Z64" s="380"/>
    </row>
    <row r="65" ht="15.75" customHeight="1">
      <c r="A65" s="85" t="s">
        <v>841</v>
      </c>
      <c r="B65" s="85" t="s">
        <v>3639</v>
      </c>
      <c r="C65" s="77" t="s">
        <v>51</v>
      </c>
      <c r="D65" s="75" t="s">
        <v>3640</v>
      </c>
      <c r="E65" s="75" t="s">
        <v>3641</v>
      </c>
      <c r="F65" s="77" t="s">
        <v>2502</v>
      </c>
      <c r="G65" s="77">
        <v>3.0</v>
      </c>
      <c r="H65" s="77">
        <v>3.0</v>
      </c>
      <c r="I65" s="77">
        <v>3.0</v>
      </c>
      <c r="J65" s="77">
        <v>10.0</v>
      </c>
      <c r="K65" s="363">
        <f t="shared" si="2"/>
        <v>3.333333333</v>
      </c>
      <c r="L65" s="80" t="s">
        <v>179</v>
      </c>
      <c r="M65" s="145"/>
      <c r="N65" s="380"/>
      <c r="O65" s="380"/>
      <c r="P65" s="380"/>
      <c r="Q65" s="380"/>
      <c r="R65" s="380"/>
      <c r="S65" s="380"/>
      <c r="T65" s="380"/>
      <c r="U65" s="380"/>
      <c r="V65" s="380"/>
      <c r="W65" s="380"/>
      <c r="X65" s="380"/>
      <c r="Y65" s="380"/>
      <c r="Z65" s="380"/>
    </row>
    <row r="66" ht="15.75" customHeight="1">
      <c r="A66" s="85" t="s">
        <v>938</v>
      </c>
      <c r="B66" s="85" t="s">
        <v>939</v>
      </c>
      <c r="C66" s="77" t="s">
        <v>51</v>
      </c>
      <c r="D66" s="75" t="s">
        <v>3642</v>
      </c>
      <c r="E66" s="75" t="s">
        <v>3643</v>
      </c>
      <c r="F66" s="77" t="s">
        <v>3644</v>
      </c>
      <c r="G66" s="77">
        <v>4.0</v>
      </c>
      <c r="H66" s="77">
        <v>1.0</v>
      </c>
      <c r="I66" s="77">
        <v>4.0</v>
      </c>
      <c r="J66" s="77">
        <v>20.0</v>
      </c>
      <c r="K66" s="363">
        <f t="shared" si="2"/>
        <v>5</v>
      </c>
      <c r="L66" s="80" t="s">
        <v>179</v>
      </c>
      <c r="M66" s="145"/>
      <c r="N66" s="380"/>
      <c r="O66" s="380"/>
      <c r="P66" s="380"/>
      <c r="Q66" s="380"/>
      <c r="R66" s="380"/>
      <c r="S66" s="380"/>
      <c r="T66" s="380"/>
      <c r="U66" s="380"/>
      <c r="V66" s="380"/>
      <c r="W66" s="380"/>
      <c r="X66" s="380"/>
      <c r="Y66" s="380"/>
      <c r="Z66" s="380"/>
    </row>
    <row r="67" ht="15.75" customHeight="1">
      <c r="A67" s="85" t="s">
        <v>938</v>
      </c>
      <c r="B67" s="85" t="s">
        <v>939</v>
      </c>
      <c r="C67" s="77" t="s">
        <v>51</v>
      </c>
      <c r="D67" s="75" t="s">
        <v>3645</v>
      </c>
      <c r="E67" s="75" t="s">
        <v>3646</v>
      </c>
      <c r="F67" s="77" t="s">
        <v>3647</v>
      </c>
      <c r="G67" s="77">
        <v>4.0</v>
      </c>
      <c r="H67" s="77">
        <v>1.0</v>
      </c>
      <c r="I67" s="77">
        <v>4.0</v>
      </c>
      <c r="J67" s="77">
        <v>20.0</v>
      </c>
      <c r="K67" s="363">
        <f t="shared" si="2"/>
        <v>5</v>
      </c>
      <c r="L67" s="80" t="s">
        <v>179</v>
      </c>
      <c r="M67" s="145"/>
      <c r="N67" s="380"/>
      <c r="O67" s="380"/>
      <c r="P67" s="380"/>
      <c r="Q67" s="380"/>
      <c r="R67" s="380"/>
      <c r="S67" s="380"/>
      <c r="T67" s="380"/>
      <c r="U67" s="380"/>
      <c r="V67" s="380"/>
      <c r="W67" s="380"/>
      <c r="X67" s="380"/>
      <c r="Y67" s="380"/>
      <c r="Z67" s="380"/>
    </row>
    <row r="68" ht="15.75" customHeight="1">
      <c r="A68" s="85" t="s">
        <v>950</v>
      </c>
      <c r="B68" s="85" t="s">
        <v>951</v>
      </c>
      <c r="C68" s="77" t="s">
        <v>51</v>
      </c>
      <c r="D68" s="75" t="s">
        <v>3648</v>
      </c>
      <c r="E68" s="75" t="s">
        <v>3649</v>
      </c>
      <c r="F68" s="77" t="s">
        <v>3650</v>
      </c>
      <c r="G68" s="77">
        <v>4.0</v>
      </c>
      <c r="H68" s="77">
        <v>1.0</v>
      </c>
      <c r="I68" s="77">
        <v>4.0</v>
      </c>
      <c r="J68" s="77">
        <v>20.0</v>
      </c>
      <c r="K68" s="363">
        <f t="shared" si="2"/>
        <v>5</v>
      </c>
      <c r="L68" s="80" t="s">
        <v>179</v>
      </c>
      <c r="M68" s="145"/>
      <c r="N68" s="380"/>
      <c r="O68" s="380"/>
      <c r="P68" s="380"/>
      <c r="Q68" s="380"/>
      <c r="R68" s="380"/>
      <c r="S68" s="380"/>
      <c r="T68" s="380"/>
      <c r="U68" s="380"/>
      <c r="V68" s="380"/>
      <c r="W68" s="380"/>
      <c r="X68" s="380"/>
      <c r="Y68" s="380"/>
      <c r="Z68" s="380"/>
    </row>
    <row r="69" ht="15.75" customHeight="1">
      <c r="A69" s="85" t="s">
        <v>957</v>
      </c>
      <c r="B69" s="85" t="s">
        <v>958</v>
      </c>
      <c r="C69" s="77" t="s">
        <v>51</v>
      </c>
      <c r="D69" s="75" t="s">
        <v>3651</v>
      </c>
      <c r="E69" s="75" t="s">
        <v>3652</v>
      </c>
      <c r="F69" s="76" t="s">
        <v>2502</v>
      </c>
      <c r="G69" s="77">
        <v>4.0</v>
      </c>
      <c r="H69" s="77">
        <v>1.0</v>
      </c>
      <c r="I69" s="77">
        <v>4.0</v>
      </c>
      <c r="J69" s="77">
        <v>20.0</v>
      </c>
      <c r="K69" s="363">
        <f t="shared" si="2"/>
        <v>5</v>
      </c>
      <c r="L69" s="80" t="s">
        <v>179</v>
      </c>
      <c r="M69" s="145"/>
      <c r="N69" s="380"/>
      <c r="O69" s="380"/>
      <c r="P69" s="380"/>
      <c r="Q69" s="380"/>
      <c r="R69" s="380"/>
      <c r="S69" s="380"/>
      <c r="T69" s="380"/>
      <c r="U69" s="380"/>
      <c r="V69" s="380"/>
      <c r="W69" s="380"/>
      <c r="X69" s="380"/>
      <c r="Y69" s="380"/>
      <c r="Z69" s="380"/>
    </row>
    <row r="70" ht="15.75" customHeight="1">
      <c r="A70" s="212" t="s">
        <v>965</v>
      </c>
      <c r="B70" s="212" t="s">
        <v>966</v>
      </c>
      <c r="C70" s="225" t="s">
        <v>51</v>
      </c>
      <c r="D70" s="224" t="s">
        <v>3653</v>
      </c>
      <c r="E70" s="224" t="s">
        <v>3654</v>
      </c>
      <c r="F70" s="77" t="s">
        <v>2502</v>
      </c>
      <c r="G70" s="77">
        <v>3.0</v>
      </c>
      <c r="H70" s="77">
        <v>1.0</v>
      </c>
      <c r="I70" s="77">
        <v>3.0</v>
      </c>
      <c r="J70" s="77">
        <v>10.0</v>
      </c>
      <c r="K70" s="363">
        <f t="shared" si="2"/>
        <v>3.333333333</v>
      </c>
      <c r="L70" s="80" t="s">
        <v>179</v>
      </c>
      <c r="M70" s="145"/>
      <c r="N70" s="380"/>
      <c r="O70" s="380"/>
      <c r="P70" s="380"/>
      <c r="Q70" s="380"/>
      <c r="R70" s="380"/>
      <c r="S70" s="380"/>
      <c r="T70" s="380"/>
      <c r="U70" s="380"/>
      <c r="V70" s="380"/>
      <c r="W70" s="380"/>
      <c r="X70" s="380"/>
      <c r="Y70" s="380"/>
      <c r="Z70" s="380"/>
    </row>
    <row r="71" ht="15.75" customHeight="1">
      <c r="A71" s="85" t="s">
        <v>3655</v>
      </c>
      <c r="B71" s="85" t="s">
        <v>3656</v>
      </c>
      <c r="C71" s="77" t="s">
        <v>51</v>
      </c>
      <c r="D71" s="75" t="s">
        <v>3657</v>
      </c>
      <c r="E71" s="131" t="s">
        <v>3658</v>
      </c>
      <c r="F71" s="229" t="s">
        <v>3659</v>
      </c>
      <c r="G71" s="77">
        <v>2.0</v>
      </c>
      <c r="H71" s="77">
        <v>1.0</v>
      </c>
      <c r="I71" s="77">
        <v>2.0</v>
      </c>
      <c r="J71" s="77">
        <v>20.0</v>
      </c>
      <c r="K71" s="363">
        <f t="shared" si="2"/>
        <v>10</v>
      </c>
      <c r="L71" s="80" t="s">
        <v>179</v>
      </c>
      <c r="M71" s="145"/>
      <c r="N71" s="380"/>
      <c r="O71" s="380"/>
      <c r="P71" s="380"/>
      <c r="Q71" s="380"/>
      <c r="R71" s="380"/>
      <c r="S71" s="380"/>
      <c r="T71" s="380"/>
      <c r="U71" s="380"/>
      <c r="V71" s="380"/>
      <c r="W71" s="380"/>
      <c r="X71" s="380"/>
      <c r="Y71" s="380"/>
      <c r="Z71" s="380"/>
    </row>
    <row r="72" ht="15.75" customHeight="1">
      <c r="A72" s="85" t="s">
        <v>3660</v>
      </c>
      <c r="B72" s="85" t="s">
        <v>3661</v>
      </c>
      <c r="C72" s="77" t="s">
        <v>51</v>
      </c>
      <c r="D72" s="75" t="s">
        <v>3662</v>
      </c>
      <c r="E72" s="385" t="s">
        <v>3663</v>
      </c>
      <c r="F72" s="77" t="s">
        <v>2502</v>
      </c>
      <c r="G72" s="77">
        <v>4.0</v>
      </c>
      <c r="H72" s="77">
        <v>1.0</v>
      </c>
      <c r="I72" s="77">
        <v>4.0</v>
      </c>
      <c r="J72" s="77">
        <v>10.0</v>
      </c>
      <c r="K72" s="363">
        <f t="shared" si="2"/>
        <v>2.5</v>
      </c>
      <c r="L72" s="80" t="s">
        <v>179</v>
      </c>
      <c r="M72" s="145"/>
      <c r="N72" s="380"/>
      <c r="O72" s="380"/>
      <c r="P72" s="380"/>
      <c r="Q72" s="380"/>
      <c r="R72" s="380"/>
      <c r="S72" s="380"/>
      <c r="T72" s="380"/>
      <c r="U72" s="380"/>
      <c r="V72" s="380"/>
      <c r="W72" s="380"/>
      <c r="X72" s="380"/>
      <c r="Y72" s="380"/>
      <c r="Z72" s="380"/>
    </row>
    <row r="73" ht="15.75" customHeight="1">
      <c r="A73" s="85" t="s">
        <v>985</v>
      </c>
      <c r="B73" s="85" t="s">
        <v>986</v>
      </c>
      <c r="C73" s="77" t="s">
        <v>51</v>
      </c>
      <c r="D73" s="75" t="s">
        <v>3664</v>
      </c>
      <c r="E73" s="131" t="s">
        <v>3634</v>
      </c>
      <c r="F73" s="76" t="s">
        <v>3635</v>
      </c>
      <c r="G73" s="77">
        <v>3.0</v>
      </c>
      <c r="H73" s="77">
        <v>1.0</v>
      </c>
      <c r="I73" s="77">
        <v>3.0</v>
      </c>
      <c r="J73" s="77">
        <v>20.0</v>
      </c>
      <c r="K73" s="363">
        <f t="shared" si="2"/>
        <v>6.666666667</v>
      </c>
      <c r="L73" s="80" t="s">
        <v>179</v>
      </c>
      <c r="M73" s="145"/>
      <c r="N73" s="380"/>
      <c r="O73" s="380"/>
      <c r="P73" s="380"/>
      <c r="Q73" s="380"/>
      <c r="R73" s="380"/>
      <c r="S73" s="380"/>
      <c r="T73" s="380"/>
      <c r="U73" s="380"/>
      <c r="V73" s="380"/>
      <c r="W73" s="380"/>
      <c r="X73" s="380"/>
      <c r="Y73" s="380"/>
      <c r="Z73" s="380"/>
    </row>
    <row r="74" ht="15.75" customHeight="1">
      <c r="A74" s="85" t="s">
        <v>841</v>
      </c>
      <c r="B74" s="85" t="s">
        <v>3665</v>
      </c>
      <c r="C74" s="77" t="s">
        <v>51</v>
      </c>
      <c r="D74" s="75" t="s">
        <v>3666</v>
      </c>
      <c r="E74" s="131" t="s">
        <v>3667</v>
      </c>
      <c r="F74" s="77" t="s">
        <v>2502</v>
      </c>
      <c r="G74" s="77">
        <v>3.0</v>
      </c>
      <c r="H74" s="77">
        <v>1.0</v>
      </c>
      <c r="I74" s="77">
        <v>3.0</v>
      </c>
      <c r="J74" s="77">
        <v>20.0</v>
      </c>
      <c r="K74" s="363">
        <f t="shared" si="2"/>
        <v>6.666666667</v>
      </c>
      <c r="L74" s="80" t="s">
        <v>179</v>
      </c>
      <c r="M74" s="145"/>
      <c r="N74" s="380"/>
      <c r="O74" s="380"/>
      <c r="P74" s="380"/>
      <c r="Q74" s="380"/>
      <c r="R74" s="380"/>
      <c r="S74" s="380"/>
      <c r="T74" s="380"/>
      <c r="U74" s="380"/>
      <c r="V74" s="380"/>
      <c r="W74" s="380"/>
      <c r="X74" s="380"/>
      <c r="Y74" s="380"/>
      <c r="Z74" s="380"/>
    </row>
    <row r="75" ht="15.75" customHeight="1">
      <c r="A75" s="85" t="s">
        <v>3668</v>
      </c>
      <c r="B75" s="85" t="s">
        <v>3669</v>
      </c>
      <c r="C75" s="77" t="s">
        <v>51</v>
      </c>
      <c r="D75" s="75" t="s">
        <v>3670</v>
      </c>
      <c r="E75" s="213" t="s">
        <v>3671</v>
      </c>
      <c r="F75" s="77" t="s">
        <v>2502</v>
      </c>
      <c r="G75" s="77">
        <v>3.0</v>
      </c>
      <c r="H75" s="77">
        <v>1.0</v>
      </c>
      <c r="I75" s="77">
        <v>3.0</v>
      </c>
      <c r="J75" s="77">
        <v>10.0</v>
      </c>
      <c r="K75" s="363">
        <f t="shared" si="2"/>
        <v>3.333333333</v>
      </c>
      <c r="L75" s="80" t="s">
        <v>179</v>
      </c>
      <c r="M75" s="145"/>
      <c r="N75" s="380"/>
      <c r="O75" s="380"/>
      <c r="P75" s="380"/>
      <c r="Q75" s="380"/>
      <c r="R75" s="380"/>
      <c r="S75" s="380"/>
      <c r="T75" s="380"/>
      <c r="U75" s="380"/>
      <c r="V75" s="380"/>
      <c r="W75" s="380"/>
      <c r="X75" s="380"/>
      <c r="Y75" s="380"/>
      <c r="Z75" s="380"/>
    </row>
    <row r="76" ht="15.75" customHeight="1">
      <c r="A76" s="85" t="s">
        <v>3668</v>
      </c>
      <c r="B76" s="85" t="s">
        <v>3669</v>
      </c>
      <c r="C76" s="77" t="s">
        <v>51</v>
      </c>
      <c r="D76" s="75" t="s">
        <v>3672</v>
      </c>
      <c r="E76" s="75" t="s">
        <v>3673</v>
      </c>
      <c r="F76" s="77" t="s">
        <v>2502</v>
      </c>
      <c r="G76" s="77">
        <v>3.0</v>
      </c>
      <c r="H76" s="77">
        <v>1.0</v>
      </c>
      <c r="I76" s="77">
        <v>3.0</v>
      </c>
      <c r="J76" s="77">
        <v>10.0</v>
      </c>
      <c r="K76" s="363">
        <f t="shared" si="2"/>
        <v>3.333333333</v>
      </c>
      <c r="L76" s="80" t="s">
        <v>179</v>
      </c>
      <c r="M76" s="145"/>
      <c r="N76" s="380"/>
      <c r="O76" s="380"/>
      <c r="P76" s="380"/>
      <c r="Q76" s="380"/>
      <c r="R76" s="380"/>
      <c r="S76" s="380"/>
      <c r="T76" s="380"/>
      <c r="U76" s="380"/>
      <c r="V76" s="380"/>
      <c r="W76" s="380"/>
      <c r="X76" s="380"/>
      <c r="Y76" s="380"/>
      <c r="Z76" s="380"/>
    </row>
    <row r="77" ht="15.75" customHeight="1">
      <c r="A77" s="85" t="s">
        <v>841</v>
      </c>
      <c r="B77" s="85" t="s">
        <v>3674</v>
      </c>
      <c r="C77" s="77" t="s">
        <v>51</v>
      </c>
      <c r="D77" s="75" t="s">
        <v>3675</v>
      </c>
      <c r="E77" s="75" t="s">
        <v>3676</v>
      </c>
      <c r="F77" s="76" t="s">
        <v>3677</v>
      </c>
      <c r="G77" s="77">
        <v>3.0</v>
      </c>
      <c r="H77" s="77">
        <v>3.0</v>
      </c>
      <c r="I77" s="77">
        <v>3.0</v>
      </c>
      <c r="J77" s="77">
        <v>20.0</v>
      </c>
      <c r="K77" s="363">
        <f t="shared" si="2"/>
        <v>6.666666667</v>
      </c>
      <c r="L77" s="80" t="s">
        <v>179</v>
      </c>
      <c r="M77" s="145"/>
      <c r="N77" s="380"/>
      <c r="O77" s="380"/>
      <c r="P77" s="380"/>
      <c r="Q77" s="380"/>
      <c r="R77" s="380"/>
      <c r="S77" s="380"/>
      <c r="T77" s="380"/>
      <c r="U77" s="380"/>
      <c r="V77" s="380"/>
      <c r="W77" s="380"/>
      <c r="X77" s="380"/>
      <c r="Y77" s="380"/>
      <c r="Z77" s="380"/>
    </row>
    <row r="78" ht="15.75" customHeight="1">
      <c r="A78" s="85" t="s">
        <v>998</v>
      </c>
      <c r="B78" s="85" t="s">
        <v>999</v>
      </c>
      <c r="C78" s="77" t="s">
        <v>51</v>
      </c>
      <c r="D78" s="75" t="s">
        <v>3678</v>
      </c>
      <c r="E78" s="131" t="s">
        <v>3679</v>
      </c>
      <c r="F78" s="76" t="s">
        <v>2502</v>
      </c>
      <c r="G78" s="77">
        <v>4.0</v>
      </c>
      <c r="H78" s="77">
        <v>1.0</v>
      </c>
      <c r="I78" s="77">
        <v>4.0</v>
      </c>
      <c r="J78" s="77">
        <v>10.0</v>
      </c>
      <c r="K78" s="363">
        <f t="shared" si="2"/>
        <v>2.5</v>
      </c>
      <c r="L78" s="80" t="s">
        <v>179</v>
      </c>
      <c r="M78" s="145"/>
      <c r="N78" s="380"/>
      <c r="O78" s="380"/>
      <c r="P78" s="380"/>
      <c r="Q78" s="380"/>
      <c r="R78" s="380"/>
      <c r="S78" s="380"/>
      <c r="T78" s="380"/>
      <c r="U78" s="380"/>
      <c r="V78" s="380"/>
      <c r="W78" s="380"/>
      <c r="X78" s="380"/>
      <c r="Y78" s="380"/>
      <c r="Z78" s="380"/>
    </row>
    <row r="79" ht="15.75" customHeight="1">
      <c r="A79" s="85" t="s">
        <v>998</v>
      </c>
      <c r="B79" s="85" t="s">
        <v>999</v>
      </c>
      <c r="C79" s="77" t="s">
        <v>51</v>
      </c>
      <c r="D79" s="75" t="s">
        <v>3680</v>
      </c>
      <c r="E79" s="131" t="s">
        <v>3681</v>
      </c>
      <c r="F79" s="386" t="s">
        <v>2502</v>
      </c>
      <c r="G79" s="77">
        <v>4.0</v>
      </c>
      <c r="H79" s="77">
        <v>1.0</v>
      </c>
      <c r="I79" s="77">
        <v>4.0</v>
      </c>
      <c r="J79" s="77">
        <v>20.0</v>
      </c>
      <c r="K79" s="363">
        <f t="shared" si="2"/>
        <v>5</v>
      </c>
      <c r="L79" s="80" t="s">
        <v>179</v>
      </c>
      <c r="M79" s="145"/>
      <c r="N79" s="380"/>
      <c r="O79" s="380"/>
      <c r="P79" s="380"/>
      <c r="Q79" s="380"/>
      <c r="R79" s="380"/>
      <c r="S79" s="380"/>
      <c r="T79" s="380"/>
      <c r="U79" s="380"/>
      <c r="V79" s="380"/>
      <c r="W79" s="380"/>
      <c r="X79" s="380"/>
      <c r="Y79" s="380"/>
      <c r="Z79" s="380"/>
    </row>
    <row r="80" ht="15.75" customHeight="1">
      <c r="A80" s="85" t="s">
        <v>3682</v>
      </c>
      <c r="B80" s="85" t="s">
        <v>3683</v>
      </c>
      <c r="C80" s="77" t="s">
        <v>51</v>
      </c>
      <c r="D80" s="75" t="s">
        <v>3684</v>
      </c>
      <c r="E80" s="131" t="s">
        <v>3685</v>
      </c>
      <c r="F80" s="77" t="s">
        <v>2502</v>
      </c>
      <c r="G80" s="77">
        <v>3.0</v>
      </c>
      <c r="H80" s="77">
        <v>1.0</v>
      </c>
      <c r="I80" s="77">
        <v>3.0</v>
      </c>
      <c r="J80" s="77">
        <v>10.0</v>
      </c>
      <c r="K80" s="363">
        <f t="shared" si="2"/>
        <v>3.333333333</v>
      </c>
      <c r="L80" s="80" t="s">
        <v>179</v>
      </c>
      <c r="M80" s="145"/>
      <c r="N80" s="380"/>
      <c r="O80" s="380"/>
      <c r="P80" s="380"/>
      <c r="Q80" s="380"/>
      <c r="R80" s="380"/>
      <c r="S80" s="380"/>
      <c r="T80" s="380"/>
      <c r="U80" s="380"/>
      <c r="V80" s="380"/>
      <c r="W80" s="380"/>
      <c r="X80" s="380"/>
      <c r="Y80" s="380"/>
      <c r="Z80" s="380"/>
    </row>
    <row r="81" ht="15.75" customHeight="1">
      <c r="A81" s="85" t="s">
        <v>3686</v>
      </c>
      <c r="B81" s="252" t="s">
        <v>3687</v>
      </c>
      <c r="C81" s="77" t="s">
        <v>51</v>
      </c>
      <c r="D81" s="75" t="s">
        <v>3688</v>
      </c>
      <c r="E81" s="75" t="s">
        <v>3689</v>
      </c>
      <c r="F81" s="77" t="s">
        <v>3690</v>
      </c>
      <c r="G81" s="77">
        <v>3.0</v>
      </c>
      <c r="H81" s="77">
        <v>1.0</v>
      </c>
      <c r="I81" s="77">
        <v>3.0</v>
      </c>
      <c r="J81" s="77">
        <v>20.0</v>
      </c>
      <c r="K81" s="363">
        <f t="shared" si="2"/>
        <v>6.666666667</v>
      </c>
      <c r="L81" s="80" t="s">
        <v>179</v>
      </c>
      <c r="M81" s="145"/>
      <c r="N81" s="380"/>
      <c r="O81" s="380"/>
      <c r="P81" s="380"/>
      <c r="Q81" s="380"/>
      <c r="R81" s="380"/>
      <c r="S81" s="380"/>
      <c r="T81" s="380"/>
      <c r="U81" s="380"/>
      <c r="V81" s="380"/>
      <c r="W81" s="380"/>
      <c r="X81" s="380"/>
      <c r="Y81" s="380"/>
      <c r="Z81" s="380"/>
    </row>
    <row r="82" ht="15.75" customHeight="1">
      <c r="A82" s="85" t="s">
        <v>3691</v>
      </c>
      <c r="B82" s="85" t="s">
        <v>3692</v>
      </c>
      <c r="C82" s="77" t="s">
        <v>51</v>
      </c>
      <c r="D82" s="75" t="s">
        <v>3693</v>
      </c>
      <c r="E82" s="75" t="s">
        <v>3694</v>
      </c>
      <c r="F82" s="77" t="s">
        <v>2502</v>
      </c>
      <c r="G82" s="77">
        <v>2.0</v>
      </c>
      <c r="H82" s="77">
        <v>1.0</v>
      </c>
      <c r="I82" s="77">
        <v>4.0</v>
      </c>
      <c r="J82" s="77">
        <v>20.0</v>
      </c>
      <c r="K82" s="363">
        <f t="shared" si="2"/>
        <v>10</v>
      </c>
      <c r="L82" s="80" t="s">
        <v>179</v>
      </c>
      <c r="M82" s="145"/>
      <c r="N82" s="380"/>
      <c r="O82" s="380"/>
      <c r="P82" s="380"/>
      <c r="Q82" s="380"/>
      <c r="R82" s="380"/>
      <c r="S82" s="380"/>
      <c r="T82" s="380"/>
      <c r="U82" s="380"/>
      <c r="V82" s="380"/>
      <c r="W82" s="380"/>
      <c r="X82" s="380"/>
      <c r="Y82" s="380"/>
      <c r="Z82" s="380"/>
    </row>
    <row r="83" ht="15.75" customHeight="1">
      <c r="A83" s="85" t="s">
        <v>3660</v>
      </c>
      <c r="B83" s="85" t="s">
        <v>3661</v>
      </c>
      <c r="C83" s="77" t="s">
        <v>51</v>
      </c>
      <c r="D83" s="75" t="s">
        <v>3695</v>
      </c>
      <c r="E83" s="75" t="s">
        <v>3696</v>
      </c>
      <c r="F83" s="77" t="s">
        <v>3697</v>
      </c>
      <c r="G83" s="77">
        <v>4.0</v>
      </c>
      <c r="H83" s="77">
        <v>1.0</v>
      </c>
      <c r="I83" s="77">
        <v>4.0</v>
      </c>
      <c r="J83" s="77">
        <v>20.0</v>
      </c>
      <c r="K83" s="363">
        <f t="shared" si="2"/>
        <v>5</v>
      </c>
      <c r="L83" s="80" t="s">
        <v>179</v>
      </c>
      <c r="M83" s="145"/>
      <c r="N83" s="380"/>
      <c r="O83" s="380"/>
      <c r="P83" s="380"/>
      <c r="Q83" s="380"/>
      <c r="R83" s="380"/>
      <c r="S83" s="380"/>
      <c r="T83" s="380"/>
      <c r="U83" s="380"/>
      <c r="V83" s="380"/>
      <c r="W83" s="380"/>
      <c r="X83" s="380"/>
      <c r="Y83" s="380"/>
      <c r="Z83" s="380"/>
    </row>
    <row r="84" ht="15.75" customHeight="1">
      <c r="A84" s="85" t="s">
        <v>874</v>
      </c>
      <c r="B84" s="85" t="s">
        <v>875</v>
      </c>
      <c r="C84" s="77" t="s">
        <v>51</v>
      </c>
      <c r="D84" s="75" t="s">
        <v>3698</v>
      </c>
      <c r="E84" s="75" t="s">
        <v>3699</v>
      </c>
      <c r="F84" s="77" t="s">
        <v>2502</v>
      </c>
      <c r="G84" s="77">
        <v>6.0</v>
      </c>
      <c r="H84" s="77">
        <v>1.0</v>
      </c>
      <c r="I84" s="77">
        <v>6.0</v>
      </c>
      <c r="J84" s="77">
        <v>20.0</v>
      </c>
      <c r="K84" s="363">
        <f t="shared" si="2"/>
        <v>3.333333333</v>
      </c>
      <c r="L84" s="80" t="s">
        <v>179</v>
      </c>
      <c r="M84" s="145"/>
      <c r="N84" s="380"/>
      <c r="O84" s="380"/>
      <c r="P84" s="380"/>
      <c r="Q84" s="380"/>
      <c r="R84" s="380"/>
      <c r="S84" s="380"/>
      <c r="T84" s="380"/>
      <c r="U84" s="380"/>
      <c r="V84" s="380"/>
      <c r="W84" s="380"/>
      <c r="X84" s="380"/>
      <c r="Y84" s="380"/>
      <c r="Z84" s="380"/>
    </row>
    <row r="85" ht="15.75" customHeight="1">
      <c r="A85" s="85" t="s">
        <v>910</v>
      </c>
      <c r="B85" s="85" t="s">
        <v>911</v>
      </c>
      <c r="C85" s="77" t="s">
        <v>51</v>
      </c>
      <c r="D85" s="75" t="s">
        <v>914</v>
      </c>
      <c r="E85" s="75" t="s">
        <v>915</v>
      </c>
      <c r="F85" s="77" t="s">
        <v>2502</v>
      </c>
      <c r="G85" s="77">
        <v>4.0</v>
      </c>
      <c r="H85" s="77"/>
      <c r="I85" s="77"/>
      <c r="J85" s="77">
        <v>20.0</v>
      </c>
      <c r="K85" s="363">
        <v>5.0</v>
      </c>
      <c r="L85" s="98" t="s">
        <v>179</v>
      </c>
      <c r="M85" s="145"/>
      <c r="N85" s="380"/>
      <c r="O85" s="380"/>
      <c r="P85" s="380"/>
      <c r="Q85" s="380"/>
      <c r="R85" s="380"/>
      <c r="S85" s="380"/>
      <c r="T85" s="380"/>
      <c r="U85" s="380"/>
      <c r="V85" s="380"/>
      <c r="W85" s="380"/>
      <c r="X85" s="380"/>
      <c r="Y85" s="380"/>
      <c r="Z85" s="380"/>
    </row>
    <row r="86" ht="15.75" customHeight="1">
      <c r="A86" s="85" t="s">
        <v>841</v>
      </c>
      <c r="B86" s="85" t="s">
        <v>954</v>
      </c>
      <c r="C86" s="77" t="s">
        <v>51</v>
      </c>
      <c r="D86" s="75" t="s">
        <v>955</v>
      </c>
      <c r="E86" s="75" t="s">
        <v>956</v>
      </c>
      <c r="F86" s="77" t="s">
        <v>2502</v>
      </c>
      <c r="G86" s="77">
        <v>3.0</v>
      </c>
      <c r="H86" s="77"/>
      <c r="I86" s="77"/>
      <c r="J86" s="77">
        <v>20.0</v>
      </c>
      <c r="K86" s="363">
        <v>6.666666666666667</v>
      </c>
      <c r="L86" s="98" t="s">
        <v>179</v>
      </c>
      <c r="M86" s="145"/>
      <c r="N86" s="380"/>
      <c r="O86" s="380"/>
      <c r="P86" s="380"/>
      <c r="Q86" s="380"/>
      <c r="R86" s="380"/>
      <c r="S86" s="380"/>
      <c r="T86" s="380"/>
      <c r="U86" s="380"/>
      <c r="V86" s="380"/>
      <c r="W86" s="380"/>
      <c r="X86" s="380"/>
      <c r="Y86" s="380"/>
      <c r="Z86" s="380"/>
    </row>
    <row r="87" ht="15.75" customHeight="1">
      <c r="A87" s="85" t="s">
        <v>977</v>
      </c>
      <c r="B87" s="85" t="s">
        <v>978</v>
      </c>
      <c r="C87" s="77" t="s">
        <v>51</v>
      </c>
      <c r="D87" s="75" t="s">
        <v>984</v>
      </c>
      <c r="E87" s="213" t="s">
        <v>375</v>
      </c>
      <c r="F87" s="77" t="s">
        <v>2502</v>
      </c>
      <c r="G87" s="77">
        <v>5.0</v>
      </c>
      <c r="H87" s="77"/>
      <c r="I87" s="77"/>
      <c r="J87" s="77">
        <v>20.0</v>
      </c>
      <c r="K87" s="363">
        <v>4.0</v>
      </c>
      <c r="L87" s="98" t="s">
        <v>179</v>
      </c>
      <c r="M87" s="145"/>
      <c r="N87" s="380"/>
      <c r="O87" s="380"/>
      <c r="P87" s="380"/>
      <c r="Q87" s="380"/>
      <c r="R87" s="380"/>
      <c r="S87" s="380"/>
      <c r="T87" s="380"/>
      <c r="U87" s="380"/>
      <c r="V87" s="380"/>
      <c r="W87" s="380"/>
      <c r="X87" s="380"/>
      <c r="Y87" s="380"/>
      <c r="Z87" s="380"/>
    </row>
    <row r="88" ht="15.75" customHeight="1">
      <c r="A88" s="85" t="s">
        <v>1026</v>
      </c>
      <c r="B88" s="85" t="s">
        <v>213</v>
      </c>
      <c r="C88" s="77" t="s">
        <v>51</v>
      </c>
      <c r="D88" s="75" t="s">
        <v>1027</v>
      </c>
      <c r="E88" s="75" t="s">
        <v>1028</v>
      </c>
      <c r="F88" s="77" t="s">
        <v>2502</v>
      </c>
      <c r="G88" s="77">
        <v>4.0</v>
      </c>
      <c r="H88" s="77"/>
      <c r="I88" s="77"/>
      <c r="J88" s="77">
        <v>20.0</v>
      </c>
      <c r="K88" s="363">
        <v>5.0</v>
      </c>
      <c r="L88" s="98" t="s">
        <v>179</v>
      </c>
      <c r="M88" s="145"/>
      <c r="N88" s="380"/>
      <c r="O88" s="380"/>
      <c r="P88" s="380"/>
      <c r="Q88" s="380"/>
      <c r="R88" s="380"/>
      <c r="S88" s="380"/>
      <c r="T88" s="380"/>
      <c r="U88" s="380"/>
      <c r="V88" s="380"/>
      <c r="W88" s="380"/>
      <c r="X88" s="380"/>
      <c r="Y88" s="380"/>
      <c r="Z88" s="380"/>
    </row>
    <row r="89" ht="15.75" customHeight="1">
      <c r="A89" s="85" t="s">
        <v>1044</v>
      </c>
      <c r="B89" s="85" t="s">
        <v>231</v>
      </c>
      <c r="C89" s="77" t="s">
        <v>51</v>
      </c>
      <c r="D89" s="75" t="s">
        <v>984</v>
      </c>
      <c r="E89" s="75" t="s">
        <v>375</v>
      </c>
      <c r="F89" s="77" t="s">
        <v>2502</v>
      </c>
      <c r="G89" s="77">
        <v>5.0</v>
      </c>
      <c r="H89" s="77"/>
      <c r="I89" s="77"/>
      <c r="J89" s="77">
        <v>20.0</v>
      </c>
      <c r="K89" s="363">
        <v>4.0</v>
      </c>
      <c r="L89" s="98" t="s">
        <v>179</v>
      </c>
      <c r="M89" s="145"/>
      <c r="N89" s="380"/>
      <c r="O89" s="380"/>
      <c r="P89" s="380"/>
      <c r="Q89" s="380"/>
      <c r="R89" s="380"/>
      <c r="S89" s="380"/>
      <c r="T89" s="380"/>
      <c r="U89" s="380"/>
      <c r="V89" s="380"/>
      <c r="W89" s="380"/>
      <c r="X89" s="380"/>
      <c r="Y89" s="380"/>
      <c r="Z89" s="380"/>
    </row>
    <row r="90" ht="15.75" customHeight="1">
      <c r="A90" s="206" t="s">
        <v>737</v>
      </c>
      <c r="B90" s="206" t="s">
        <v>738</v>
      </c>
      <c r="C90" s="98" t="s">
        <v>51</v>
      </c>
      <c r="D90" s="375" t="s">
        <v>3700</v>
      </c>
      <c r="E90" s="207" t="s">
        <v>3502</v>
      </c>
      <c r="F90" s="98" t="s">
        <v>3503</v>
      </c>
      <c r="G90" s="98">
        <v>4.0</v>
      </c>
      <c r="H90" s="98">
        <v>3.0</v>
      </c>
      <c r="I90" s="98">
        <v>4.0</v>
      </c>
      <c r="J90" s="98">
        <v>20.0</v>
      </c>
      <c r="K90" s="278">
        <f t="shared" ref="K90:K109" si="3">J90/I90</f>
        <v>5</v>
      </c>
      <c r="L90" s="98" t="s">
        <v>55</v>
      </c>
      <c r="M90" s="145"/>
      <c r="N90" s="380"/>
      <c r="O90" s="380"/>
      <c r="P90" s="380"/>
      <c r="Q90" s="380"/>
      <c r="R90" s="380"/>
      <c r="S90" s="380"/>
      <c r="T90" s="380"/>
      <c r="U90" s="380"/>
      <c r="V90" s="380"/>
      <c r="W90" s="380"/>
      <c r="X90" s="380"/>
      <c r="Y90" s="380"/>
      <c r="Z90" s="380"/>
    </row>
    <row r="91" ht="15.75" customHeight="1">
      <c r="A91" s="206" t="s">
        <v>737</v>
      </c>
      <c r="B91" s="206" t="s">
        <v>738</v>
      </c>
      <c r="C91" s="98" t="s">
        <v>51</v>
      </c>
      <c r="D91" s="375" t="s">
        <v>3701</v>
      </c>
      <c r="E91" s="207" t="s">
        <v>3505</v>
      </c>
      <c r="F91" s="98" t="s">
        <v>3506</v>
      </c>
      <c r="G91" s="98">
        <v>4.0</v>
      </c>
      <c r="H91" s="98">
        <v>3.0</v>
      </c>
      <c r="I91" s="98">
        <v>4.0</v>
      </c>
      <c r="J91" s="98">
        <v>20.0</v>
      </c>
      <c r="K91" s="278">
        <f t="shared" si="3"/>
        <v>5</v>
      </c>
      <c r="L91" s="98" t="s">
        <v>55</v>
      </c>
      <c r="M91" s="145"/>
      <c r="N91" s="380"/>
      <c r="O91" s="380"/>
      <c r="P91" s="380"/>
      <c r="Q91" s="380"/>
      <c r="R91" s="380"/>
      <c r="S91" s="380"/>
      <c r="T91" s="380"/>
      <c r="U91" s="380"/>
      <c r="V91" s="380"/>
      <c r="W91" s="380"/>
      <c r="X91" s="380"/>
      <c r="Y91" s="380"/>
      <c r="Z91" s="380"/>
    </row>
    <row r="92" ht="15.75" customHeight="1">
      <c r="A92" s="206" t="s">
        <v>737</v>
      </c>
      <c r="B92" s="206" t="s">
        <v>738</v>
      </c>
      <c r="C92" s="98" t="s">
        <v>51</v>
      </c>
      <c r="D92" s="375" t="s">
        <v>3510</v>
      </c>
      <c r="E92" s="208" t="s">
        <v>3511</v>
      </c>
      <c r="F92" s="98" t="s">
        <v>2502</v>
      </c>
      <c r="G92" s="98">
        <v>4.0</v>
      </c>
      <c r="H92" s="98">
        <v>3.0</v>
      </c>
      <c r="I92" s="98">
        <v>4.0</v>
      </c>
      <c r="J92" s="98">
        <v>10.0</v>
      </c>
      <c r="K92" s="278">
        <f t="shared" si="3"/>
        <v>2.5</v>
      </c>
      <c r="L92" s="98" t="s">
        <v>55</v>
      </c>
      <c r="M92" s="145"/>
      <c r="N92" s="380"/>
      <c r="O92" s="380"/>
      <c r="P92" s="380"/>
      <c r="Q92" s="380"/>
      <c r="R92" s="380"/>
      <c r="S92" s="380"/>
      <c r="T92" s="380"/>
      <c r="U92" s="380"/>
      <c r="V92" s="380"/>
      <c r="W92" s="380"/>
      <c r="X92" s="380"/>
      <c r="Y92" s="380"/>
      <c r="Z92" s="380"/>
    </row>
    <row r="93" ht="15.75" customHeight="1">
      <c r="A93" s="206" t="s">
        <v>737</v>
      </c>
      <c r="B93" s="206" t="s">
        <v>738</v>
      </c>
      <c r="C93" s="98" t="s">
        <v>51</v>
      </c>
      <c r="D93" s="375" t="s">
        <v>3702</v>
      </c>
      <c r="E93" s="207" t="s">
        <v>3515</v>
      </c>
      <c r="F93" s="98" t="s">
        <v>2502</v>
      </c>
      <c r="G93" s="98">
        <v>4.0</v>
      </c>
      <c r="H93" s="98">
        <v>3.0</v>
      </c>
      <c r="I93" s="98">
        <v>4.0</v>
      </c>
      <c r="J93" s="98">
        <v>20.0</v>
      </c>
      <c r="K93" s="278">
        <f t="shared" si="3"/>
        <v>5</v>
      </c>
      <c r="L93" s="98" t="s">
        <v>55</v>
      </c>
      <c r="M93" s="145"/>
      <c r="N93" s="380"/>
      <c r="O93" s="380"/>
      <c r="P93" s="380"/>
      <c r="Q93" s="380"/>
      <c r="R93" s="380"/>
      <c r="S93" s="380"/>
      <c r="T93" s="380"/>
      <c r="U93" s="380"/>
      <c r="V93" s="380"/>
      <c r="W93" s="380"/>
      <c r="X93" s="380"/>
      <c r="Y93" s="380"/>
      <c r="Z93" s="380"/>
    </row>
    <row r="94" ht="15.75" customHeight="1">
      <c r="A94" s="206" t="s">
        <v>737</v>
      </c>
      <c r="B94" s="206" t="s">
        <v>738</v>
      </c>
      <c r="C94" s="98" t="s">
        <v>51</v>
      </c>
      <c r="D94" s="375" t="s">
        <v>3516</v>
      </c>
      <c r="E94" s="207" t="s">
        <v>3517</v>
      </c>
      <c r="F94" s="98" t="s">
        <v>2502</v>
      </c>
      <c r="G94" s="98">
        <v>4.0</v>
      </c>
      <c r="H94" s="98">
        <v>3.0</v>
      </c>
      <c r="I94" s="98">
        <v>4.0</v>
      </c>
      <c r="J94" s="98">
        <v>20.0</v>
      </c>
      <c r="K94" s="278">
        <f t="shared" si="3"/>
        <v>5</v>
      </c>
      <c r="L94" s="98" t="s">
        <v>55</v>
      </c>
      <c r="M94" s="145"/>
      <c r="N94" s="380"/>
      <c r="O94" s="380"/>
      <c r="P94" s="380"/>
      <c r="Q94" s="380"/>
      <c r="R94" s="380"/>
      <c r="S94" s="380"/>
      <c r="T94" s="380"/>
      <c r="U94" s="380"/>
      <c r="V94" s="380"/>
      <c r="W94" s="380"/>
      <c r="X94" s="380"/>
      <c r="Y94" s="380"/>
      <c r="Z94" s="380"/>
    </row>
    <row r="95" ht="15.75" customHeight="1">
      <c r="A95" s="206" t="s">
        <v>737</v>
      </c>
      <c r="B95" s="206" t="s">
        <v>738</v>
      </c>
      <c r="C95" s="98" t="s">
        <v>51</v>
      </c>
      <c r="D95" s="375" t="s">
        <v>3703</v>
      </c>
      <c r="E95" s="207" t="s">
        <v>3519</v>
      </c>
      <c r="F95" s="98" t="s">
        <v>2502</v>
      </c>
      <c r="G95" s="98">
        <v>4.0</v>
      </c>
      <c r="H95" s="98">
        <v>3.0</v>
      </c>
      <c r="I95" s="98">
        <v>4.0</v>
      </c>
      <c r="J95" s="98">
        <v>10.0</v>
      </c>
      <c r="K95" s="278">
        <f t="shared" si="3"/>
        <v>2.5</v>
      </c>
      <c r="L95" s="98" t="s">
        <v>55</v>
      </c>
      <c r="M95" s="145"/>
      <c r="N95" s="380"/>
      <c r="O95" s="380"/>
      <c r="P95" s="380"/>
      <c r="Q95" s="380"/>
      <c r="R95" s="380"/>
      <c r="S95" s="380"/>
      <c r="T95" s="380"/>
      <c r="U95" s="380"/>
      <c r="V95" s="380"/>
      <c r="W95" s="380"/>
      <c r="X95" s="380"/>
      <c r="Y95" s="380"/>
      <c r="Z95" s="380"/>
    </row>
    <row r="96" ht="15.75" customHeight="1">
      <c r="A96" s="85" t="s">
        <v>825</v>
      </c>
      <c r="B96" s="85" t="s">
        <v>3704</v>
      </c>
      <c r="C96" s="77" t="s">
        <v>51</v>
      </c>
      <c r="D96" s="269" t="s">
        <v>3705</v>
      </c>
      <c r="E96" s="387" t="s">
        <v>3706</v>
      </c>
      <c r="F96" s="98" t="s">
        <v>2502</v>
      </c>
      <c r="G96" s="270">
        <v>2.0</v>
      </c>
      <c r="H96" s="271">
        <v>2.0</v>
      </c>
      <c r="I96" s="388">
        <v>2.0</v>
      </c>
      <c r="J96" s="389">
        <v>20.0</v>
      </c>
      <c r="K96" s="390">
        <f t="shared" si="3"/>
        <v>10</v>
      </c>
      <c r="L96" s="98" t="s">
        <v>55</v>
      </c>
      <c r="M96" s="145"/>
      <c r="N96" s="380"/>
      <c r="O96" s="380"/>
      <c r="P96" s="380"/>
      <c r="Q96" s="380"/>
      <c r="R96" s="380"/>
      <c r="S96" s="380"/>
      <c r="T96" s="380"/>
      <c r="U96" s="380"/>
      <c r="V96" s="380"/>
      <c r="W96" s="380"/>
      <c r="X96" s="380"/>
      <c r="Y96" s="380"/>
      <c r="Z96" s="380"/>
    </row>
    <row r="97" ht="15.75" customHeight="1">
      <c r="A97" s="85" t="s">
        <v>825</v>
      </c>
      <c r="B97" s="85" t="s">
        <v>3704</v>
      </c>
      <c r="C97" s="77" t="s">
        <v>51</v>
      </c>
      <c r="D97" s="212" t="s">
        <v>3707</v>
      </c>
      <c r="E97" s="391" t="s">
        <v>3708</v>
      </c>
      <c r="F97" s="98" t="s">
        <v>2502</v>
      </c>
      <c r="G97" s="77">
        <v>2.0</v>
      </c>
      <c r="H97" s="77">
        <v>2.0</v>
      </c>
      <c r="I97" s="92">
        <v>2.0</v>
      </c>
      <c r="J97" s="92">
        <v>10.0</v>
      </c>
      <c r="K97" s="392">
        <f t="shared" si="3"/>
        <v>5</v>
      </c>
      <c r="L97" s="98" t="s">
        <v>55</v>
      </c>
      <c r="M97" s="145"/>
      <c r="N97" s="380"/>
      <c r="O97" s="380"/>
      <c r="P97" s="380"/>
      <c r="Q97" s="380"/>
      <c r="R97" s="380"/>
      <c r="S97" s="380"/>
      <c r="T97" s="380"/>
      <c r="U97" s="380"/>
      <c r="V97" s="380"/>
      <c r="W97" s="380"/>
      <c r="X97" s="380"/>
      <c r="Y97" s="380"/>
      <c r="Z97" s="380"/>
    </row>
    <row r="98" ht="15.75" customHeight="1">
      <c r="A98" s="85" t="s">
        <v>1119</v>
      </c>
      <c r="B98" s="212" t="s">
        <v>1120</v>
      </c>
      <c r="C98" s="77" t="s">
        <v>51</v>
      </c>
      <c r="D98" s="212" t="s">
        <v>3709</v>
      </c>
      <c r="E98" s="391" t="s">
        <v>3710</v>
      </c>
      <c r="F98" s="98" t="s">
        <v>2502</v>
      </c>
      <c r="G98" s="77">
        <v>1.0</v>
      </c>
      <c r="H98" s="77">
        <v>1.0</v>
      </c>
      <c r="I98" s="92">
        <v>1.0</v>
      </c>
      <c r="J98" s="92">
        <v>20.0</v>
      </c>
      <c r="K98" s="393">
        <f t="shared" si="3"/>
        <v>20</v>
      </c>
      <c r="L98" s="98" t="s">
        <v>55</v>
      </c>
      <c r="M98" s="145"/>
      <c r="N98" s="380"/>
      <c r="O98" s="380"/>
      <c r="P98" s="380"/>
      <c r="Q98" s="380"/>
      <c r="R98" s="380"/>
      <c r="S98" s="380"/>
      <c r="T98" s="380"/>
      <c r="U98" s="380"/>
      <c r="V98" s="380"/>
      <c r="W98" s="380"/>
      <c r="X98" s="380"/>
      <c r="Y98" s="380"/>
      <c r="Z98" s="380"/>
    </row>
    <row r="99" ht="15.75" customHeight="1">
      <c r="A99" s="85" t="s">
        <v>1119</v>
      </c>
      <c r="B99" s="212" t="s">
        <v>1120</v>
      </c>
      <c r="C99" s="77" t="s">
        <v>51</v>
      </c>
      <c r="D99" s="212" t="s">
        <v>3711</v>
      </c>
      <c r="E99" s="391" t="s">
        <v>3712</v>
      </c>
      <c r="F99" s="218" t="s">
        <v>2502</v>
      </c>
      <c r="G99" s="225">
        <v>1.0</v>
      </c>
      <c r="H99" s="225">
        <v>1.0</v>
      </c>
      <c r="I99" s="394">
        <v>1.0</v>
      </c>
      <c r="J99" s="394">
        <v>20.0</v>
      </c>
      <c r="K99" s="393">
        <f t="shared" si="3"/>
        <v>20</v>
      </c>
      <c r="L99" s="98" t="s">
        <v>55</v>
      </c>
      <c r="M99" s="145"/>
      <c r="N99" s="380"/>
      <c r="O99" s="380"/>
      <c r="P99" s="380"/>
      <c r="Q99" s="380"/>
      <c r="R99" s="380"/>
      <c r="S99" s="380"/>
      <c r="T99" s="380"/>
      <c r="U99" s="380"/>
      <c r="V99" s="380"/>
      <c r="W99" s="380"/>
      <c r="X99" s="380"/>
      <c r="Y99" s="380"/>
      <c r="Z99" s="380"/>
    </row>
    <row r="100" ht="15.75" customHeight="1">
      <c r="A100" s="85" t="s">
        <v>1119</v>
      </c>
      <c r="B100" s="212" t="s">
        <v>1120</v>
      </c>
      <c r="C100" s="77" t="s">
        <v>51</v>
      </c>
      <c r="D100" s="212" t="s">
        <v>3713</v>
      </c>
      <c r="E100" s="395" t="s">
        <v>3714</v>
      </c>
      <c r="F100" s="98" t="s">
        <v>2502</v>
      </c>
      <c r="G100" s="77">
        <v>1.0</v>
      </c>
      <c r="H100" s="77">
        <v>1.0</v>
      </c>
      <c r="I100" s="92">
        <v>1.0</v>
      </c>
      <c r="J100" s="92">
        <v>20.0</v>
      </c>
      <c r="K100" s="396">
        <f t="shared" si="3"/>
        <v>20</v>
      </c>
      <c r="L100" s="98" t="s">
        <v>55</v>
      </c>
      <c r="M100" s="145"/>
      <c r="N100" s="380"/>
      <c r="O100" s="380"/>
      <c r="P100" s="380"/>
      <c r="Q100" s="380"/>
      <c r="R100" s="380"/>
      <c r="S100" s="380"/>
      <c r="T100" s="380"/>
      <c r="U100" s="380"/>
      <c r="V100" s="380"/>
      <c r="W100" s="380"/>
      <c r="X100" s="380"/>
      <c r="Y100" s="380"/>
      <c r="Z100" s="380"/>
    </row>
    <row r="101" ht="15.75" customHeight="1">
      <c r="A101" s="85" t="s">
        <v>1119</v>
      </c>
      <c r="B101" s="212" t="s">
        <v>1120</v>
      </c>
      <c r="C101" s="77" t="s">
        <v>51</v>
      </c>
      <c r="D101" s="212" t="s">
        <v>3715</v>
      </c>
      <c r="E101" s="395" t="s">
        <v>3716</v>
      </c>
      <c r="F101" s="98" t="s">
        <v>2502</v>
      </c>
      <c r="G101" s="77">
        <v>1.0</v>
      </c>
      <c r="H101" s="77">
        <v>1.0</v>
      </c>
      <c r="I101" s="92">
        <v>1.0</v>
      </c>
      <c r="J101" s="92">
        <v>20.0</v>
      </c>
      <c r="K101" s="396">
        <f t="shared" si="3"/>
        <v>20</v>
      </c>
      <c r="L101" s="98" t="s">
        <v>55</v>
      </c>
      <c r="M101" s="145"/>
      <c r="N101" s="380"/>
      <c r="O101" s="380"/>
      <c r="P101" s="380"/>
      <c r="Q101" s="380"/>
      <c r="R101" s="380"/>
      <c r="S101" s="380"/>
      <c r="T101" s="380"/>
      <c r="U101" s="380"/>
      <c r="V101" s="380"/>
      <c r="W101" s="380"/>
      <c r="X101" s="380"/>
      <c r="Y101" s="380"/>
      <c r="Z101" s="380"/>
    </row>
    <row r="102" ht="15.75" customHeight="1">
      <c r="A102" s="85" t="s">
        <v>1119</v>
      </c>
      <c r="B102" s="212" t="s">
        <v>1120</v>
      </c>
      <c r="C102" s="77" t="s">
        <v>51</v>
      </c>
      <c r="D102" s="212" t="s">
        <v>3717</v>
      </c>
      <c r="E102" s="391" t="s">
        <v>3718</v>
      </c>
      <c r="F102" s="98" t="s">
        <v>2502</v>
      </c>
      <c r="G102" s="77">
        <v>1.0</v>
      </c>
      <c r="H102" s="77">
        <v>1.0</v>
      </c>
      <c r="I102" s="92">
        <v>1.0</v>
      </c>
      <c r="J102" s="92">
        <v>20.0</v>
      </c>
      <c r="K102" s="396">
        <f t="shared" si="3"/>
        <v>20</v>
      </c>
      <c r="L102" s="98" t="s">
        <v>55</v>
      </c>
      <c r="M102" s="145"/>
      <c r="N102" s="380"/>
      <c r="O102" s="380"/>
      <c r="P102" s="380"/>
      <c r="Q102" s="380"/>
      <c r="R102" s="380"/>
      <c r="S102" s="380"/>
      <c r="T102" s="380"/>
      <c r="U102" s="380"/>
      <c r="V102" s="380"/>
      <c r="W102" s="380"/>
      <c r="X102" s="380"/>
      <c r="Y102" s="380"/>
      <c r="Z102" s="380"/>
    </row>
    <row r="103" ht="15.75" customHeight="1">
      <c r="A103" s="85" t="s">
        <v>1119</v>
      </c>
      <c r="B103" s="212" t="s">
        <v>1120</v>
      </c>
      <c r="C103" s="77" t="s">
        <v>51</v>
      </c>
      <c r="D103" s="212" t="s">
        <v>3719</v>
      </c>
      <c r="E103" s="391" t="s">
        <v>3720</v>
      </c>
      <c r="F103" s="98" t="s">
        <v>2502</v>
      </c>
      <c r="G103" s="77">
        <v>1.0</v>
      </c>
      <c r="H103" s="77">
        <v>1.0</v>
      </c>
      <c r="I103" s="92">
        <v>1.0</v>
      </c>
      <c r="J103" s="92">
        <v>20.0</v>
      </c>
      <c r="K103" s="396">
        <f t="shared" si="3"/>
        <v>20</v>
      </c>
      <c r="L103" s="98" t="s">
        <v>55</v>
      </c>
      <c r="M103" s="145"/>
      <c r="N103" s="380"/>
      <c r="O103" s="380"/>
      <c r="P103" s="380"/>
      <c r="Q103" s="380"/>
      <c r="R103" s="380"/>
      <c r="S103" s="380"/>
      <c r="T103" s="380"/>
      <c r="U103" s="380"/>
      <c r="V103" s="380"/>
      <c r="W103" s="380"/>
      <c r="X103" s="380"/>
      <c r="Y103" s="380"/>
      <c r="Z103" s="380"/>
    </row>
    <row r="104" ht="15.75" customHeight="1">
      <c r="A104" s="85" t="s">
        <v>1119</v>
      </c>
      <c r="B104" s="212" t="s">
        <v>1120</v>
      </c>
      <c r="C104" s="77" t="s">
        <v>51</v>
      </c>
      <c r="D104" s="212" t="s">
        <v>3721</v>
      </c>
      <c r="E104" s="391" t="s">
        <v>3722</v>
      </c>
      <c r="F104" s="98" t="s">
        <v>2502</v>
      </c>
      <c r="G104" s="77">
        <v>1.0</v>
      </c>
      <c r="H104" s="77">
        <v>1.0</v>
      </c>
      <c r="I104" s="92">
        <v>1.0</v>
      </c>
      <c r="J104" s="92">
        <v>20.0</v>
      </c>
      <c r="K104" s="396">
        <f t="shared" si="3"/>
        <v>20</v>
      </c>
      <c r="L104" s="98" t="s">
        <v>55</v>
      </c>
      <c r="M104" s="145"/>
      <c r="N104" s="380"/>
      <c r="O104" s="380"/>
      <c r="P104" s="380"/>
      <c r="Q104" s="380"/>
      <c r="R104" s="380"/>
      <c r="S104" s="380"/>
      <c r="T104" s="380"/>
      <c r="U104" s="380"/>
      <c r="V104" s="380"/>
      <c r="W104" s="380"/>
      <c r="X104" s="380"/>
      <c r="Y104" s="380"/>
      <c r="Z104" s="380"/>
    </row>
    <row r="105" ht="15.75" customHeight="1">
      <c r="A105" s="85" t="s">
        <v>1119</v>
      </c>
      <c r="B105" s="212" t="s">
        <v>1120</v>
      </c>
      <c r="C105" s="77" t="s">
        <v>51</v>
      </c>
      <c r="D105" s="212" t="s">
        <v>3723</v>
      </c>
      <c r="E105" s="391" t="s">
        <v>3724</v>
      </c>
      <c r="F105" s="98" t="s">
        <v>2502</v>
      </c>
      <c r="G105" s="77">
        <v>1.0</v>
      </c>
      <c r="H105" s="77">
        <v>1.0</v>
      </c>
      <c r="I105" s="92">
        <v>1.0</v>
      </c>
      <c r="J105" s="92">
        <v>20.0</v>
      </c>
      <c r="K105" s="396">
        <f t="shared" si="3"/>
        <v>20</v>
      </c>
      <c r="L105" s="98" t="s">
        <v>55</v>
      </c>
      <c r="M105" s="145"/>
      <c r="N105" s="380"/>
      <c r="O105" s="380"/>
      <c r="P105" s="380"/>
      <c r="Q105" s="380"/>
      <c r="R105" s="380"/>
      <c r="S105" s="380"/>
      <c r="T105" s="380"/>
      <c r="U105" s="380"/>
      <c r="V105" s="380"/>
      <c r="W105" s="380"/>
      <c r="X105" s="380"/>
      <c r="Y105" s="380"/>
      <c r="Z105" s="380"/>
    </row>
    <row r="106" ht="15.75" customHeight="1">
      <c r="A106" s="85" t="s">
        <v>1119</v>
      </c>
      <c r="B106" s="212" t="s">
        <v>3725</v>
      </c>
      <c r="C106" s="225" t="s">
        <v>51</v>
      </c>
      <c r="D106" s="212" t="s">
        <v>3726</v>
      </c>
      <c r="E106" s="391" t="s">
        <v>3727</v>
      </c>
      <c r="F106" s="98" t="s">
        <v>2502</v>
      </c>
      <c r="G106" s="77">
        <v>1.0</v>
      </c>
      <c r="H106" s="77">
        <v>1.0</v>
      </c>
      <c r="I106" s="92">
        <v>1.0</v>
      </c>
      <c r="J106" s="92">
        <v>20.0</v>
      </c>
      <c r="K106" s="396">
        <f t="shared" si="3"/>
        <v>20</v>
      </c>
      <c r="L106" s="98" t="s">
        <v>55</v>
      </c>
      <c r="M106" s="145"/>
      <c r="N106" s="380"/>
      <c r="O106" s="380"/>
      <c r="P106" s="380"/>
      <c r="Q106" s="380"/>
      <c r="R106" s="380"/>
      <c r="S106" s="380"/>
      <c r="T106" s="380"/>
      <c r="U106" s="380"/>
      <c r="V106" s="380"/>
      <c r="W106" s="380"/>
      <c r="X106" s="380"/>
      <c r="Y106" s="380"/>
      <c r="Z106" s="380"/>
    </row>
    <row r="107" ht="15.75" customHeight="1">
      <c r="A107" s="85" t="s">
        <v>1119</v>
      </c>
      <c r="B107" s="212" t="s">
        <v>3725</v>
      </c>
      <c r="C107" s="225" t="s">
        <v>51</v>
      </c>
      <c r="D107" s="212" t="s">
        <v>3728</v>
      </c>
      <c r="E107" s="391" t="s">
        <v>3729</v>
      </c>
      <c r="F107" s="98" t="s">
        <v>2502</v>
      </c>
      <c r="G107" s="77">
        <v>1.0</v>
      </c>
      <c r="H107" s="77">
        <v>1.0</v>
      </c>
      <c r="I107" s="92">
        <v>1.0</v>
      </c>
      <c r="J107" s="92">
        <v>10.0</v>
      </c>
      <c r="K107" s="396">
        <f t="shared" si="3"/>
        <v>10</v>
      </c>
      <c r="L107" s="98" t="s">
        <v>55</v>
      </c>
      <c r="M107" s="145"/>
      <c r="N107" s="380"/>
      <c r="O107" s="380"/>
      <c r="P107" s="380"/>
      <c r="Q107" s="380"/>
      <c r="R107" s="380"/>
      <c r="S107" s="380"/>
      <c r="T107" s="380"/>
      <c r="U107" s="380"/>
      <c r="V107" s="380"/>
      <c r="W107" s="380"/>
      <c r="X107" s="380"/>
      <c r="Y107" s="380"/>
      <c r="Z107" s="380"/>
    </row>
    <row r="108" ht="15.75" customHeight="1">
      <c r="A108" s="85" t="s">
        <v>1119</v>
      </c>
      <c r="B108" s="85" t="s">
        <v>1126</v>
      </c>
      <c r="C108" s="77" t="s">
        <v>51</v>
      </c>
      <c r="D108" s="212" t="s">
        <v>3730</v>
      </c>
      <c r="E108" s="391" t="s">
        <v>3731</v>
      </c>
      <c r="F108" s="98" t="s">
        <v>2502</v>
      </c>
      <c r="G108" s="77">
        <v>1.0</v>
      </c>
      <c r="H108" s="77">
        <v>1.0</v>
      </c>
      <c r="I108" s="92">
        <v>1.0</v>
      </c>
      <c r="J108" s="92">
        <v>20.0</v>
      </c>
      <c r="K108" s="396">
        <f t="shared" si="3"/>
        <v>20</v>
      </c>
      <c r="L108" s="98" t="s">
        <v>55</v>
      </c>
      <c r="M108" s="145"/>
      <c r="N108" s="380"/>
      <c r="O108" s="380"/>
      <c r="P108" s="380"/>
      <c r="Q108" s="380"/>
      <c r="R108" s="380"/>
      <c r="S108" s="380"/>
      <c r="T108" s="380"/>
      <c r="U108" s="380"/>
      <c r="V108" s="380"/>
      <c r="W108" s="380"/>
      <c r="X108" s="380"/>
      <c r="Y108" s="380"/>
      <c r="Z108" s="380"/>
    </row>
    <row r="109" ht="15.75" customHeight="1">
      <c r="A109" s="85" t="s">
        <v>1119</v>
      </c>
      <c r="B109" s="85" t="s">
        <v>1126</v>
      </c>
      <c r="C109" s="77" t="s">
        <v>51</v>
      </c>
      <c r="D109" s="212" t="s">
        <v>3732</v>
      </c>
      <c r="E109" s="391" t="s">
        <v>3733</v>
      </c>
      <c r="F109" s="98" t="s">
        <v>2502</v>
      </c>
      <c r="G109" s="77">
        <v>1.0</v>
      </c>
      <c r="H109" s="77">
        <v>1.0</v>
      </c>
      <c r="I109" s="92">
        <v>1.0</v>
      </c>
      <c r="J109" s="92">
        <v>20.0</v>
      </c>
      <c r="K109" s="396">
        <f t="shared" si="3"/>
        <v>20</v>
      </c>
      <c r="L109" s="98" t="s">
        <v>55</v>
      </c>
      <c r="M109" s="145"/>
      <c r="N109" s="380"/>
      <c r="O109" s="380"/>
      <c r="P109" s="380"/>
      <c r="Q109" s="380"/>
      <c r="R109" s="380"/>
      <c r="S109" s="380"/>
      <c r="T109" s="380"/>
      <c r="U109" s="380"/>
      <c r="V109" s="380"/>
      <c r="W109" s="380"/>
      <c r="X109" s="380"/>
      <c r="Y109" s="380"/>
      <c r="Z109" s="380"/>
    </row>
    <row r="110" ht="15.75" customHeight="1">
      <c r="A110" s="85" t="s">
        <v>1119</v>
      </c>
      <c r="B110" s="85" t="s">
        <v>1126</v>
      </c>
      <c r="C110" s="77" t="s">
        <v>51</v>
      </c>
      <c r="D110" s="212" t="s">
        <v>3734</v>
      </c>
      <c r="E110" s="391" t="s">
        <v>3735</v>
      </c>
      <c r="F110" s="98" t="s">
        <v>2502</v>
      </c>
      <c r="G110" s="77">
        <v>1.0</v>
      </c>
      <c r="H110" s="77">
        <v>1.0</v>
      </c>
      <c r="I110" s="92">
        <v>1.0</v>
      </c>
      <c r="J110" s="92">
        <v>10.0</v>
      </c>
      <c r="K110" s="396">
        <v>10.0</v>
      </c>
      <c r="L110" s="98" t="s">
        <v>55</v>
      </c>
      <c r="M110" s="145"/>
      <c r="N110" s="380"/>
      <c r="O110" s="380"/>
      <c r="P110" s="380"/>
      <c r="Q110" s="380"/>
      <c r="R110" s="380"/>
      <c r="S110" s="380"/>
      <c r="T110" s="380"/>
      <c r="U110" s="380"/>
      <c r="V110" s="380"/>
      <c r="W110" s="380"/>
      <c r="X110" s="380"/>
      <c r="Y110" s="380"/>
      <c r="Z110" s="380"/>
    </row>
    <row r="111" ht="15.75" customHeight="1">
      <c r="A111" s="212" t="s">
        <v>1129</v>
      </c>
      <c r="B111" s="212" t="s">
        <v>1130</v>
      </c>
      <c r="C111" s="225" t="s">
        <v>51</v>
      </c>
      <c r="D111" s="212" t="s">
        <v>3736</v>
      </c>
      <c r="E111" s="391" t="s">
        <v>3737</v>
      </c>
      <c r="F111" s="98" t="s">
        <v>2502</v>
      </c>
      <c r="G111" s="225">
        <v>2.0</v>
      </c>
      <c r="H111" s="397">
        <v>2.0</v>
      </c>
      <c r="I111" s="394">
        <v>2.0</v>
      </c>
      <c r="J111" s="394">
        <v>20.0</v>
      </c>
      <c r="K111" s="396">
        <v>10.0</v>
      </c>
      <c r="L111" s="98" t="s">
        <v>55</v>
      </c>
      <c r="M111" s="145"/>
      <c r="N111" s="380"/>
      <c r="O111" s="380"/>
      <c r="P111" s="380"/>
      <c r="Q111" s="380"/>
      <c r="R111" s="380"/>
      <c r="S111" s="380"/>
      <c r="T111" s="380"/>
      <c r="U111" s="380"/>
      <c r="V111" s="380"/>
      <c r="W111" s="380"/>
      <c r="X111" s="380"/>
      <c r="Y111" s="380"/>
      <c r="Z111" s="380"/>
    </row>
    <row r="112" ht="15.75" customHeight="1">
      <c r="A112" s="85" t="s">
        <v>1133</v>
      </c>
      <c r="B112" s="85" t="s">
        <v>3738</v>
      </c>
      <c r="C112" s="225" t="s">
        <v>51</v>
      </c>
      <c r="D112" s="212" t="s">
        <v>3739</v>
      </c>
      <c r="E112" s="391" t="s">
        <v>3740</v>
      </c>
      <c r="F112" s="98" t="s">
        <v>2502</v>
      </c>
      <c r="G112" s="225">
        <v>2.0</v>
      </c>
      <c r="H112" s="397">
        <v>2.0</v>
      </c>
      <c r="I112" s="394">
        <v>3.0</v>
      </c>
      <c r="J112" s="394">
        <v>20.0</v>
      </c>
      <c r="K112" s="396">
        <v>10.0</v>
      </c>
      <c r="L112" s="98" t="s">
        <v>55</v>
      </c>
      <c r="M112" s="145"/>
      <c r="N112" s="380"/>
      <c r="O112" s="380"/>
      <c r="P112" s="380"/>
      <c r="Q112" s="380"/>
      <c r="R112" s="380"/>
      <c r="S112" s="380"/>
      <c r="T112" s="380"/>
      <c r="U112" s="380"/>
      <c r="V112" s="380"/>
      <c r="W112" s="380"/>
      <c r="X112" s="380"/>
      <c r="Y112" s="380"/>
      <c r="Z112" s="380"/>
    </row>
    <row r="113" ht="15.75" customHeight="1">
      <c r="A113" s="85" t="s">
        <v>1133</v>
      </c>
      <c r="B113" s="85" t="s">
        <v>3738</v>
      </c>
      <c r="C113" s="225" t="s">
        <v>3741</v>
      </c>
      <c r="D113" s="212" t="s">
        <v>3742</v>
      </c>
      <c r="E113" s="391" t="s">
        <v>3743</v>
      </c>
      <c r="F113" s="98" t="s">
        <v>2502</v>
      </c>
      <c r="G113" s="225">
        <v>2.0</v>
      </c>
      <c r="H113" s="397">
        <v>2.0</v>
      </c>
      <c r="I113" s="394">
        <v>3.0</v>
      </c>
      <c r="J113" s="394">
        <v>20.0</v>
      </c>
      <c r="K113" s="396">
        <v>10.0</v>
      </c>
      <c r="L113" s="98" t="s">
        <v>55</v>
      </c>
      <c r="M113" s="145"/>
      <c r="N113" s="380"/>
      <c r="O113" s="380"/>
      <c r="P113" s="380"/>
      <c r="Q113" s="380"/>
      <c r="R113" s="380"/>
      <c r="S113" s="380"/>
      <c r="T113" s="380"/>
      <c r="U113" s="380"/>
      <c r="V113" s="380"/>
      <c r="W113" s="380"/>
      <c r="X113" s="380"/>
      <c r="Y113" s="380"/>
      <c r="Z113" s="380"/>
    </row>
    <row r="114" ht="15.75" customHeight="1">
      <c r="A114" s="85" t="s">
        <v>1137</v>
      </c>
      <c r="B114" s="85" t="s">
        <v>1161</v>
      </c>
      <c r="C114" s="77" t="s">
        <v>51</v>
      </c>
      <c r="D114" s="85" t="s">
        <v>3744</v>
      </c>
      <c r="E114" s="121" t="s">
        <v>3745</v>
      </c>
      <c r="F114" s="77" t="s">
        <v>3746</v>
      </c>
      <c r="G114" s="77">
        <v>1.0</v>
      </c>
      <c r="H114" s="256">
        <v>1.0</v>
      </c>
      <c r="I114" s="80">
        <v>1.0</v>
      </c>
      <c r="J114" s="80">
        <v>20.0</v>
      </c>
      <c r="K114" s="398">
        <v>20.0</v>
      </c>
      <c r="L114" s="98" t="s">
        <v>56</v>
      </c>
      <c r="M114" s="145"/>
      <c r="N114" s="380"/>
      <c r="O114" s="380"/>
      <c r="P114" s="380"/>
      <c r="Q114" s="380"/>
      <c r="R114" s="380"/>
      <c r="S114" s="380"/>
      <c r="T114" s="380"/>
      <c r="U114" s="380"/>
      <c r="V114" s="380"/>
      <c r="W114" s="380"/>
      <c r="X114" s="380"/>
      <c r="Y114" s="380"/>
      <c r="Z114" s="380"/>
    </row>
    <row r="115" ht="15.75" customHeight="1">
      <c r="A115" s="85" t="s">
        <v>1137</v>
      </c>
      <c r="B115" s="85" t="s">
        <v>1161</v>
      </c>
      <c r="C115" s="77" t="s">
        <v>51</v>
      </c>
      <c r="D115" s="85" t="s">
        <v>3747</v>
      </c>
      <c r="E115" s="121" t="s">
        <v>3748</v>
      </c>
      <c r="F115" s="77" t="s">
        <v>3746</v>
      </c>
      <c r="G115" s="77">
        <v>1.0</v>
      </c>
      <c r="H115" s="256">
        <v>1.0</v>
      </c>
      <c r="I115" s="80">
        <v>1.0</v>
      </c>
      <c r="J115" s="80">
        <v>20.0</v>
      </c>
      <c r="K115" s="398">
        <v>20.0</v>
      </c>
      <c r="L115" s="98" t="s">
        <v>56</v>
      </c>
      <c r="M115" s="145"/>
      <c r="N115" s="380"/>
      <c r="O115" s="380"/>
      <c r="P115" s="380"/>
      <c r="Q115" s="380"/>
      <c r="R115" s="380"/>
      <c r="S115" s="380"/>
      <c r="T115" s="380"/>
      <c r="U115" s="380"/>
      <c r="V115" s="380"/>
      <c r="W115" s="380"/>
      <c r="X115" s="380"/>
      <c r="Y115" s="380"/>
      <c r="Z115" s="380"/>
    </row>
    <row r="116" ht="15.75" customHeight="1">
      <c r="A116" s="85" t="s">
        <v>1137</v>
      </c>
      <c r="B116" s="85" t="s">
        <v>1161</v>
      </c>
      <c r="C116" s="77" t="s">
        <v>51</v>
      </c>
      <c r="D116" s="85" t="s">
        <v>3749</v>
      </c>
      <c r="E116" s="121" t="s">
        <v>3750</v>
      </c>
      <c r="F116" s="77" t="s">
        <v>3746</v>
      </c>
      <c r="G116" s="77">
        <v>1.0</v>
      </c>
      <c r="H116" s="256">
        <v>1.0</v>
      </c>
      <c r="I116" s="80">
        <v>1.0</v>
      </c>
      <c r="J116" s="80">
        <v>20.0</v>
      </c>
      <c r="K116" s="398">
        <v>20.0</v>
      </c>
      <c r="L116" s="98" t="s">
        <v>56</v>
      </c>
      <c r="M116" s="145"/>
      <c r="N116" s="380"/>
      <c r="O116" s="380"/>
      <c r="P116" s="380"/>
      <c r="Q116" s="380"/>
      <c r="R116" s="380"/>
      <c r="S116" s="380"/>
      <c r="T116" s="380"/>
      <c r="U116" s="380"/>
      <c r="V116" s="380"/>
      <c r="W116" s="380"/>
      <c r="X116" s="380"/>
      <c r="Y116" s="380"/>
      <c r="Z116" s="380"/>
    </row>
    <row r="117" ht="15.75" customHeight="1">
      <c r="A117" s="85" t="s">
        <v>1137</v>
      </c>
      <c r="B117" s="85" t="s">
        <v>1161</v>
      </c>
      <c r="C117" s="77" t="s">
        <v>51</v>
      </c>
      <c r="D117" s="85" t="s">
        <v>3751</v>
      </c>
      <c r="E117" s="121" t="s">
        <v>3752</v>
      </c>
      <c r="F117" s="77" t="s">
        <v>3746</v>
      </c>
      <c r="G117" s="77">
        <v>1.0</v>
      </c>
      <c r="H117" s="256">
        <v>1.0</v>
      </c>
      <c r="I117" s="80">
        <v>1.0</v>
      </c>
      <c r="J117" s="80">
        <v>20.0</v>
      </c>
      <c r="K117" s="398">
        <v>20.0</v>
      </c>
      <c r="L117" s="98" t="s">
        <v>56</v>
      </c>
      <c r="M117" s="145"/>
      <c r="N117" s="380"/>
      <c r="O117" s="380"/>
      <c r="P117" s="380"/>
      <c r="Q117" s="380"/>
      <c r="R117" s="380"/>
      <c r="S117" s="380"/>
      <c r="T117" s="380"/>
      <c r="U117" s="380"/>
      <c r="V117" s="380"/>
      <c r="W117" s="380"/>
      <c r="X117" s="380"/>
      <c r="Y117" s="380"/>
      <c r="Z117" s="380"/>
    </row>
    <row r="118" ht="15.75" customHeight="1">
      <c r="A118" s="85" t="s">
        <v>1137</v>
      </c>
      <c r="B118" s="85" t="s">
        <v>1161</v>
      </c>
      <c r="C118" s="77" t="s">
        <v>51</v>
      </c>
      <c r="D118" s="85" t="s">
        <v>3753</v>
      </c>
      <c r="E118" s="121" t="s">
        <v>3754</v>
      </c>
      <c r="F118" s="77" t="s">
        <v>3746</v>
      </c>
      <c r="G118" s="77">
        <v>1.0</v>
      </c>
      <c r="H118" s="256">
        <v>1.0</v>
      </c>
      <c r="I118" s="80">
        <v>1.0</v>
      </c>
      <c r="J118" s="80">
        <v>20.0</v>
      </c>
      <c r="K118" s="398">
        <v>20.0</v>
      </c>
      <c r="L118" s="98" t="s">
        <v>56</v>
      </c>
      <c r="M118" s="145"/>
      <c r="N118" s="380"/>
      <c r="O118" s="380"/>
      <c r="P118" s="380"/>
      <c r="Q118" s="380"/>
      <c r="R118" s="380"/>
      <c r="S118" s="380"/>
      <c r="T118" s="380"/>
      <c r="U118" s="380"/>
      <c r="V118" s="380"/>
      <c r="W118" s="380"/>
      <c r="X118" s="380"/>
      <c r="Y118" s="380"/>
      <c r="Z118" s="380"/>
    </row>
    <row r="119" ht="15.75" customHeight="1">
      <c r="A119" s="85" t="s">
        <v>1137</v>
      </c>
      <c r="B119" s="85" t="s">
        <v>1161</v>
      </c>
      <c r="C119" s="77" t="s">
        <v>51</v>
      </c>
      <c r="D119" s="85" t="s">
        <v>3755</v>
      </c>
      <c r="E119" s="121" t="s">
        <v>3756</v>
      </c>
      <c r="F119" s="77" t="s">
        <v>3746</v>
      </c>
      <c r="G119" s="77">
        <v>1.0</v>
      </c>
      <c r="H119" s="256">
        <v>1.0</v>
      </c>
      <c r="I119" s="80">
        <v>1.0</v>
      </c>
      <c r="J119" s="80">
        <v>20.0</v>
      </c>
      <c r="K119" s="398">
        <v>20.0</v>
      </c>
      <c r="L119" s="98" t="s">
        <v>56</v>
      </c>
      <c r="M119" s="145"/>
      <c r="N119" s="380"/>
      <c r="O119" s="380"/>
      <c r="P119" s="380"/>
      <c r="Q119" s="380"/>
      <c r="R119" s="380"/>
      <c r="S119" s="380"/>
      <c r="T119" s="380"/>
      <c r="U119" s="380"/>
      <c r="V119" s="380"/>
      <c r="W119" s="380"/>
      <c r="X119" s="380"/>
      <c r="Y119" s="380"/>
      <c r="Z119" s="380"/>
    </row>
    <row r="120" ht="15.75" customHeight="1">
      <c r="A120" s="85" t="s">
        <v>1137</v>
      </c>
      <c r="B120" s="85" t="s">
        <v>1161</v>
      </c>
      <c r="C120" s="77" t="s">
        <v>51</v>
      </c>
      <c r="D120" s="85" t="s">
        <v>3757</v>
      </c>
      <c r="E120" s="121" t="s">
        <v>3758</v>
      </c>
      <c r="F120" s="77" t="s">
        <v>3746</v>
      </c>
      <c r="G120" s="77">
        <v>1.0</v>
      </c>
      <c r="H120" s="256">
        <v>1.0</v>
      </c>
      <c r="I120" s="80">
        <v>1.0</v>
      </c>
      <c r="J120" s="80">
        <v>20.0</v>
      </c>
      <c r="K120" s="398">
        <v>20.0</v>
      </c>
      <c r="L120" s="98" t="s">
        <v>56</v>
      </c>
      <c r="M120" s="145"/>
      <c r="N120" s="380"/>
      <c r="O120" s="380"/>
      <c r="P120" s="380"/>
      <c r="Q120" s="380"/>
      <c r="R120" s="380"/>
      <c r="S120" s="380"/>
      <c r="T120" s="380"/>
      <c r="U120" s="380"/>
      <c r="V120" s="380"/>
      <c r="W120" s="380"/>
      <c r="X120" s="380"/>
      <c r="Y120" s="380"/>
      <c r="Z120" s="380"/>
    </row>
    <row r="121" ht="15.75" customHeight="1">
      <c r="A121" s="85" t="s">
        <v>1137</v>
      </c>
      <c r="B121" s="85" t="s">
        <v>1161</v>
      </c>
      <c r="C121" s="77" t="s">
        <v>51</v>
      </c>
      <c r="D121" s="85" t="s">
        <v>3759</v>
      </c>
      <c r="E121" s="121" t="s">
        <v>3760</v>
      </c>
      <c r="F121" s="77" t="s">
        <v>3746</v>
      </c>
      <c r="G121" s="77">
        <v>1.0</v>
      </c>
      <c r="H121" s="256">
        <v>1.0</v>
      </c>
      <c r="I121" s="80">
        <v>1.0</v>
      </c>
      <c r="J121" s="80">
        <v>20.0</v>
      </c>
      <c r="K121" s="398">
        <v>20.0</v>
      </c>
      <c r="L121" s="98" t="s">
        <v>56</v>
      </c>
      <c r="M121" s="145"/>
      <c r="N121" s="380"/>
      <c r="O121" s="380"/>
      <c r="P121" s="380"/>
      <c r="Q121" s="380"/>
      <c r="R121" s="380"/>
      <c r="S121" s="380"/>
      <c r="T121" s="380"/>
      <c r="U121" s="380"/>
      <c r="V121" s="380"/>
      <c r="W121" s="380"/>
      <c r="X121" s="380"/>
      <c r="Y121" s="380"/>
      <c r="Z121" s="380"/>
    </row>
    <row r="122" ht="15.75" customHeight="1">
      <c r="A122" s="85" t="s">
        <v>1137</v>
      </c>
      <c r="B122" s="85" t="s">
        <v>1161</v>
      </c>
      <c r="C122" s="77" t="s">
        <v>51</v>
      </c>
      <c r="D122" s="85" t="s">
        <v>3761</v>
      </c>
      <c r="E122" s="121" t="s">
        <v>3762</v>
      </c>
      <c r="F122" s="77" t="s">
        <v>3746</v>
      </c>
      <c r="G122" s="77">
        <v>1.0</v>
      </c>
      <c r="H122" s="256">
        <v>1.0</v>
      </c>
      <c r="I122" s="80">
        <v>1.0</v>
      </c>
      <c r="J122" s="80">
        <v>20.0</v>
      </c>
      <c r="K122" s="398">
        <v>20.0</v>
      </c>
      <c r="L122" s="98" t="s">
        <v>56</v>
      </c>
      <c r="M122" s="145"/>
      <c r="N122" s="380"/>
      <c r="O122" s="380"/>
      <c r="P122" s="380"/>
      <c r="Q122" s="380"/>
      <c r="R122" s="380"/>
      <c r="S122" s="380"/>
      <c r="T122" s="380"/>
      <c r="U122" s="380"/>
      <c r="V122" s="380"/>
      <c r="W122" s="380"/>
      <c r="X122" s="380"/>
      <c r="Y122" s="380"/>
      <c r="Z122" s="380"/>
    </row>
    <row r="123" ht="15.75" customHeight="1">
      <c r="A123" s="85" t="s">
        <v>1137</v>
      </c>
      <c r="B123" s="85" t="s">
        <v>1161</v>
      </c>
      <c r="C123" s="77" t="s">
        <v>51</v>
      </c>
      <c r="D123" s="85" t="s">
        <v>3763</v>
      </c>
      <c r="E123" s="121" t="s">
        <v>3764</v>
      </c>
      <c r="F123" s="77" t="s">
        <v>3746</v>
      </c>
      <c r="G123" s="77">
        <v>1.0</v>
      </c>
      <c r="H123" s="256">
        <v>1.0</v>
      </c>
      <c r="I123" s="80">
        <v>1.0</v>
      </c>
      <c r="J123" s="80">
        <v>20.0</v>
      </c>
      <c r="K123" s="398">
        <v>20.0</v>
      </c>
      <c r="L123" s="98" t="s">
        <v>56</v>
      </c>
      <c r="M123" s="145"/>
      <c r="N123" s="380"/>
      <c r="O123" s="380"/>
      <c r="P123" s="380"/>
      <c r="Q123" s="380"/>
      <c r="R123" s="380"/>
      <c r="S123" s="380"/>
      <c r="T123" s="380"/>
      <c r="U123" s="380"/>
      <c r="V123" s="380"/>
      <c r="W123" s="380"/>
      <c r="X123" s="380"/>
      <c r="Y123" s="380"/>
      <c r="Z123" s="380"/>
    </row>
    <row r="124" ht="15.75" customHeight="1">
      <c r="A124" s="85" t="s">
        <v>1137</v>
      </c>
      <c r="B124" s="85" t="s">
        <v>1161</v>
      </c>
      <c r="C124" s="77" t="s">
        <v>51</v>
      </c>
      <c r="D124" s="85" t="s">
        <v>3765</v>
      </c>
      <c r="E124" s="121" t="s">
        <v>3766</v>
      </c>
      <c r="F124" s="77" t="s">
        <v>3746</v>
      </c>
      <c r="G124" s="77">
        <v>1.0</v>
      </c>
      <c r="H124" s="256">
        <v>1.0</v>
      </c>
      <c r="I124" s="80">
        <v>1.0</v>
      </c>
      <c r="J124" s="80">
        <v>20.0</v>
      </c>
      <c r="K124" s="398">
        <v>20.0</v>
      </c>
      <c r="L124" s="98" t="s">
        <v>56</v>
      </c>
      <c r="M124" s="145"/>
      <c r="N124" s="380"/>
      <c r="O124" s="380"/>
      <c r="P124" s="380"/>
      <c r="Q124" s="380"/>
      <c r="R124" s="380"/>
      <c r="S124" s="380"/>
      <c r="T124" s="380"/>
      <c r="U124" s="380"/>
      <c r="V124" s="380"/>
      <c r="W124" s="380"/>
      <c r="X124" s="380"/>
      <c r="Y124" s="380"/>
      <c r="Z124" s="380"/>
    </row>
    <row r="125" ht="15.75" customHeight="1">
      <c r="A125" s="85" t="s">
        <v>1137</v>
      </c>
      <c r="B125" s="91" t="s">
        <v>1138</v>
      </c>
      <c r="C125" s="77" t="s">
        <v>51</v>
      </c>
      <c r="D125" s="85" t="s">
        <v>3767</v>
      </c>
      <c r="E125" s="121" t="s">
        <v>3768</v>
      </c>
      <c r="F125" s="77" t="s">
        <v>3746</v>
      </c>
      <c r="G125" s="77">
        <v>1.0</v>
      </c>
      <c r="H125" s="256">
        <v>1.0</v>
      </c>
      <c r="I125" s="80">
        <v>1.0</v>
      </c>
      <c r="J125" s="80">
        <v>20.0</v>
      </c>
      <c r="K125" s="398">
        <v>20.0</v>
      </c>
      <c r="L125" s="98" t="s">
        <v>56</v>
      </c>
      <c r="M125" s="145"/>
      <c r="N125" s="380"/>
      <c r="O125" s="380"/>
      <c r="P125" s="380"/>
      <c r="Q125" s="380"/>
      <c r="R125" s="380"/>
      <c r="S125" s="380"/>
      <c r="T125" s="380"/>
      <c r="U125" s="380"/>
      <c r="V125" s="380"/>
      <c r="W125" s="380"/>
      <c r="X125" s="380"/>
      <c r="Y125" s="380"/>
      <c r="Z125" s="380"/>
    </row>
    <row r="126" ht="15.75" customHeight="1">
      <c r="A126" s="85" t="s">
        <v>1137</v>
      </c>
      <c r="B126" s="91" t="s">
        <v>3769</v>
      </c>
      <c r="C126" s="77" t="s">
        <v>51</v>
      </c>
      <c r="D126" s="85" t="s">
        <v>3770</v>
      </c>
      <c r="E126" s="121" t="s">
        <v>3771</v>
      </c>
      <c r="F126" s="77" t="s">
        <v>3746</v>
      </c>
      <c r="G126" s="77">
        <v>1.0</v>
      </c>
      <c r="H126" s="256">
        <v>1.0</v>
      </c>
      <c r="I126" s="80">
        <v>1.0</v>
      </c>
      <c r="J126" s="80">
        <v>20.0</v>
      </c>
      <c r="K126" s="398">
        <v>20.0</v>
      </c>
      <c r="L126" s="98" t="s">
        <v>56</v>
      </c>
      <c r="M126" s="145"/>
      <c r="N126" s="380"/>
      <c r="O126" s="380"/>
      <c r="P126" s="380"/>
      <c r="Q126" s="380"/>
      <c r="R126" s="380"/>
      <c r="S126" s="380"/>
      <c r="T126" s="380"/>
      <c r="U126" s="380"/>
      <c r="V126" s="380"/>
      <c r="W126" s="380"/>
      <c r="X126" s="380"/>
      <c r="Y126" s="380"/>
      <c r="Z126" s="380"/>
    </row>
    <row r="127" ht="15.75" customHeight="1">
      <c r="A127" s="85" t="s">
        <v>1137</v>
      </c>
      <c r="B127" s="91" t="s">
        <v>3772</v>
      </c>
      <c r="C127" s="77" t="s">
        <v>51</v>
      </c>
      <c r="D127" s="85" t="s">
        <v>3773</v>
      </c>
      <c r="E127" s="121" t="s">
        <v>3774</v>
      </c>
      <c r="F127" s="77" t="s">
        <v>3746</v>
      </c>
      <c r="G127" s="77">
        <v>1.0</v>
      </c>
      <c r="H127" s="256">
        <v>1.0</v>
      </c>
      <c r="I127" s="80">
        <v>1.0</v>
      </c>
      <c r="J127" s="80">
        <v>20.0</v>
      </c>
      <c r="K127" s="398">
        <v>20.0</v>
      </c>
      <c r="L127" s="98" t="s">
        <v>56</v>
      </c>
      <c r="M127" s="145"/>
      <c r="N127" s="380"/>
      <c r="O127" s="380"/>
      <c r="P127" s="380"/>
      <c r="Q127" s="380"/>
      <c r="R127" s="380"/>
      <c r="S127" s="380"/>
      <c r="T127" s="380"/>
      <c r="U127" s="380"/>
      <c r="V127" s="380"/>
      <c r="W127" s="380"/>
      <c r="X127" s="380"/>
      <c r="Y127" s="380"/>
      <c r="Z127" s="380"/>
    </row>
    <row r="128" ht="15.75" customHeight="1">
      <c r="A128" s="85" t="s">
        <v>1137</v>
      </c>
      <c r="B128" s="91" t="s">
        <v>3772</v>
      </c>
      <c r="C128" s="77" t="s">
        <v>51</v>
      </c>
      <c r="D128" s="85" t="s">
        <v>3775</v>
      </c>
      <c r="E128" s="121" t="s">
        <v>3776</v>
      </c>
      <c r="F128" s="77" t="s">
        <v>3746</v>
      </c>
      <c r="G128" s="77">
        <v>1.0</v>
      </c>
      <c r="H128" s="256">
        <v>1.0</v>
      </c>
      <c r="I128" s="80">
        <v>1.0</v>
      </c>
      <c r="J128" s="80">
        <v>20.0</v>
      </c>
      <c r="K128" s="398">
        <v>20.0</v>
      </c>
      <c r="L128" s="98" t="s">
        <v>56</v>
      </c>
      <c r="M128" s="145"/>
      <c r="N128" s="380"/>
      <c r="O128" s="380"/>
      <c r="P128" s="380"/>
      <c r="Q128" s="380"/>
      <c r="R128" s="380"/>
      <c r="S128" s="380"/>
      <c r="T128" s="380"/>
      <c r="U128" s="380"/>
      <c r="V128" s="380"/>
      <c r="W128" s="380"/>
      <c r="X128" s="380"/>
      <c r="Y128" s="380"/>
      <c r="Z128" s="380"/>
    </row>
    <row r="129" ht="15.75" customHeight="1">
      <c r="A129" s="85" t="s">
        <v>1137</v>
      </c>
      <c r="B129" s="91" t="s">
        <v>3777</v>
      </c>
      <c r="C129" s="77" t="s">
        <v>51</v>
      </c>
      <c r="D129" s="85" t="s">
        <v>3778</v>
      </c>
      <c r="E129" s="121" t="s">
        <v>3779</v>
      </c>
      <c r="F129" s="77" t="s">
        <v>3746</v>
      </c>
      <c r="G129" s="77">
        <v>1.0</v>
      </c>
      <c r="H129" s="256">
        <v>1.0</v>
      </c>
      <c r="I129" s="80">
        <v>1.0</v>
      </c>
      <c r="J129" s="80">
        <v>20.0</v>
      </c>
      <c r="K129" s="398">
        <v>20.0</v>
      </c>
      <c r="L129" s="98" t="s">
        <v>56</v>
      </c>
      <c r="M129" s="145"/>
      <c r="N129" s="380"/>
      <c r="O129" s="380"/>
      <c r="P129" s="380"/>
      <c r="Q129" s="380"/>
      <c r="R129" s="380"/>
      <c r="S129" s="380"/>
      <c r="T129" s="380"/>
      <c r="U129" s="380"/>
      <c r="V129" s="380"/>
      <c r="W129" s="380"/>
      <c r="X129" s="380"/>
      <c r="Y129" s="380"/>
      <c r="Z129" s="380"/>
    </row>
    <row r="130" ht="15.75" customHeight="1">
      <c r="A130" s="85" t="s">
        <v>1137</v>
      </c>
      <c r="B130" s="91" t="s">
        <v>3780</v>
      </c>
      <c r="C130" s="77" t="s">
        <v>51</v>
      </c>
      <c r="D130" s="85" t="s">
        <v>3781</v>
      </c>
      <c r="E130" s="121" t="s">
        <v>3782</v>
      </c>
      <c r="F130" s="77" t="s">
        <v>3746</v>
      </c>
      <c r="G130" s="77">
        <v>1.0</v>
      </c>
      <c r="H130" s="256">
        <v>1.0</v>
      </c>
      <c r="I130" s="80">
        <v>1.0</v>
      </c>
      <c r="J130" s="80">
        <v>20.0</v>
      </c>
      <c r="K130" s="398">
        <v>20.0</v>
      </c>
      <c r="L130" s="98" t="s">
        <v>56</v>
      </c>
      <c r="M130" s="145"/>
      <c r="N130" s="380"/>
      <c r="O130" s="380"/>
      <c r="P130" s="380"/>
      <c r="Q130" s="380"/>
      <c r="R130" s="380"/>
      <c r="S130" s="380"/>
      <c r="T130" s="380"/>
      <c r="U130" s="380"/>
      <c r="V130" s="380"/>
      <c r="W130" s="380"/>
      <c r="X130" s="380"/>
      <c r="Y130" s="380"/>
      <c r="Z130" s="380"/>
    </row>
    <row r="131" ht="15.75" customHeight="1">
      <c r="A131" s="85" t="s">
        <v>1137</v>
      </c>
      <c r="B131" s="91" t="s">
        <v>3783</v>
      </c>
      <c r="C131" s="77" t="s">
        <v>51</v>
      </c>
      <c r="D131" s="85" t="s">
        <v>3784</v>
      </c>
      <c r="E131" s="121" t="s">
        <v>3785</v>
      </c>
      <c r="F131" s="77" t="s">
        <v>3746</v>
      </c>
      <c r="G131" s="77">
        <v>1.0</v>
      </c>
      <c r="H131" s="256">
        <v>1.0</v>
      </c>
      <c r="I131" s="80">
        <v>1.0</v>
      </c>
      <c r="J131" s="80">
        <v>20.0</v>
      </c>
      <c r="K131" s="398">
        <v>20.0</v>
      </c>
      <c r="L131" s="98" t="s">
        <v>56</v>
      </c>
      <c r="M131" s="145"/>
      <c r="N131" s="380"/>
      <c r="O131" s="380"/>
      <c r="P131" s="380"/>
      <c r="Q131" s="380"/>
      <c r="R131" s="380"/>
      <c r="S131" s="380"/>
      <c r="T131" s="380"/>
      <c r="U131" s="380"/>
      <c r="V131" s="380"/>
      <c r="W131" s="380"/>
      <c r="X131" s="380"/>
      <c r="Y131" s="380"/>
      <c r="Z131" s="380"/>
    </row>
    <row r="132" ht="15.75" customHeight="1">
      <c r="A132" s="85" t="s">
        <v>1137</v>
      </c>
      <c r="B132" s="91" t="s">
        <v>3783</v>
      </c>
      <c r="C132" s="77" t="s">
        <v>51</v>
      </c>
      <c r="D132" s="85" t="s">
        <v>3786</v>
      </c>
      <c r="E132" s="121" t="s">
        <v>3787</v>
      </c>
      <c r="F132" s="77" t="s">
        <v>3746</v>
      </c>
      <c r="G132" s="77">
        <v>1.0</v>
      </c>
      <c r="H132" s="256">
        <v>1.0</v>
      </c>
      <c r="I132" s="80">
        <v>1.0</v>
      </c>
      <c r="J132" s="80">
        <v>20.0</v>
      </c>
      <c r="K132" s="398">
        <v>20.0</v>
      </c>
      <c r="L132" s="98" t="s">
        <v>56</v>
      </c>
      <c r="M132" s="145"/>
      <c r="N132" s="380"/>
      <c r="O132" s="380"/>
      <c r="P132" s="380"/>
      <c r="Q132" s="380"/>
      <c r="R132" s="380"/>
      <c r="S132" s="380"/>
      <c r="T132" s="380"/>
      <c r="U132" s="380"/>
      <c r="V132" s="380"/>
      <c r="W132" s="380"/>
      <c r="X132" s="380"/>
      <c r="Y132" s="380"/>
      <c r="Z132" s="380"/>
    </row>
    <row r="133" ht="15.75" customHeight="1">
      <c r="A133" s="85" t="s">
        <v>1137</v>
      </c>
      <c r="B133" s="91" t="s">
        <v>3788</v>
      </c>
      <c r="C133" s="77" t="s">
        <v>51</v>
      </c>
      <c r="D133" s="85" t="s">
        <v>3789</v>
      </c>
      <c r="E133" s="121" t="s">
        <v>3790</v>
      </c>
      <c r="F133" s="77" t="s">
        <v>3746</v>
      </c>
      <c r="G133" s="77">
        <v>1.0</v>
      </c>
      <c r="H133" s="256">
        <v>1.0</v>
      </c>
      <c r="I133" s="80">
        <v>1.0</v>
      </c>
      <c r="J133" s="80">
        <v>20.0</v>
      </c>
      <c r="K133" s="398">
        <v>20.0</v>
      </c>
      <c r="L133" s="98" t="s">
        <v>56</v>
      </c>
      <c r="M133" s="145"/>
      <c r="N133" s="380"/>
      <c r="O133" s="380"/>
      <c r="P133" s="380"/>
      <c r="Q133" s="380"/>
      <c r="R133" s="380"/>
      <c r="S133" s="380"/>
      <c r="T133" s="380"/>
      <c r="U133" s="380"/>
      <c r="V133" s="380"/>
      <c r="W133" s="380"/>
      <c r="X133" s="380"/>
      <c r="Y133" s="380"/>
      <c r="Z133" s="380"/>
    </row>
    <row r="134" ht="15.75" customHeight="1">
      <c r="A134" s="85" t="s">
        <v>3791</v>
      </c>
      <c r="B134" s="91" t="s">
        <v>3792</v>
      </c>
      <c r="C134" s="77" t="s">
        <v>51</v>
      </c>
      <c r="D134" s="85" t="s">
        <v>3793</v>
      </c>
      <c r="E134" s="121" t="s">
        <v>2235</v>
      </c>
      <c r="F134" s="77" t="s">
        <v>3746</v>
      </c>
      <c r="G134" s="77">
        <v>2.0</v>
      </c>
      <c r="H134" s="256">
        <v>2.0</v>
      </c>
      <c r="I134" s="80">
        <v>2.0</v>
      </c>
      <c r="J134" s="80">
        <v>20.0</v>
      </c>
      <c r="K134" s="398">
        <v>10.0</v>
      </c>
      <c r="L134" s="98" t="s">
        <v>56</v>
      </c>
      <c r="M134" s="145"/>
      <c r="N134" s="380"/>
      <c r="O134" s="380"/>
      <c r="P134" s="380"/>
      <c r="Q134" s="380"/>
      <c r="R134" s="380"/>
      <c r="S134" s="380"/>
      <c r="T134" s="380"/>
      <c r="U134" s="380"/>
      <c r="V134" s="380"/>
      <c r="W134" s="380"/>
      <c r="X134" s="380"/>
      <c r="Y134" s="380"/>
      <c r="Z134" s="380"/>
    </row>
    <row r="135" ht="15.75" customHeight="1">
      <c r="A135" s="91" t="s">
        <v>3791</v>
      </c>
      <c r="B135" s="91" t="s">
        <v>3792</v>
      </c>
      <c r="C135" s="77" t="s">
        <v>51</v>
      </c>
      <c r="D135" s="91" t="s">
        <v>3794</v>
      </c>
      <c r="E135" s="121" t="s">
        <v>3795</v>
      </c>
      <c r="F135" s="77" t="s">
        <v>3746</v>
      </c>
      <c r="G135" s="77">
        <v>2.0</v>
      </c>
      <c r="H135" s="256">
        <v>2.0</v>
      </c>
      <c r="I135" s="80">
        <v>2.0</v>
      </c>
      <c r="J135" s="80">
        <v>20.0</v>
      </c>
      <c r="K135" s="398">
        <v>10.0</v>
      </c>
      <c r="L135" s="98" t="s">
        <v>56</v>
      </c>
      <c r="M135" s="145"/>
      <c r="N135" s="380"/>
      <c r="O135" s="380"/>
      <c r="P135" s="380"/>
      <c r="Q135" s="380"/>
      <c r="R135" s="380"/>
      <c r="S135" s="380"/>
      <c r="T135" s="380"/>
      <c r="U135" s="380"/>
      <c r="V135" s="380"/>
      <c r="W135" s="380"/>
      <c r="X135" s="380"/>
      <c r="Y135" s="380"/>
      <c r="Z135" s="380"/>
    </row>
    <row r="136" ht="15.75" customHeight="1">
      <c r="A136" s="85" t="s">
        <v>3796</v>
      </c>
      <c r="B136" s="85" t="s">
        <v>3797</v>
      </c>
      <c r="C136" s="77" t="s">
        <v>51</v>
      </c>
      <c r="D136" s="85" t="s">
        <v>3798</v>
      </c>
      <c r="E136" s="121" t="s">
        <v>3799</v>
      </c>
      <c r="F136" s="77" t="s">
        <v>3746</v>
      </c>
      <c r="G136" s="77">
        <v>2.0</v>
      </c>
      <c r="H136" s="256">
        <v>2.0</v>
      </c>
      <c r="I136" s="80">
        <v>3.0</v>
      </c>
      <c r="J136" s="80">
        <v>20.0</v>
      </c>
      <c r="K136" s="398">
        <v>10.0</v>
      </c>
      <c r="L136" s="80" t="s">
        <v>1174</v>
      </c>
      <c r="M136" s="145"/>
      <c r="N136" s="380"/>
      <c r="O136" s="380"/>
      <c r="P136" s="380"/>
      <c r="Q136" s="380"/>
      <c r="R136" s="380"/>
      <c r="S136" s="380"/>
      <c r="T136" s="380"/>
      <c r="U136" s="380"/>
      <c r="V136" s="380"/>
      <c r="W136" s="380"/>
      <c r="X136" s="380"/>
      <c r="Y136" s="380"/>
      <c r="Z136" s="380"/>
    </row>
    <row r="137" ht="15.75" customHeight="1">
      <c r="A137" s="91" t="s">
        <v>3800</v>
      </c>
      <c r="B137" s="91" t="s">
        <v>3801</v>
      </c>
      <c r="C137" s="92" t="s">
        <v>51</v>
      </c>
      <c r="D137" s="85" t="s">
        <v>3802</v>
      </c>
      <c r="E137" s="121" t="s">
        <v>3803</v>
      </c>
      <c r="F137" s="77" t="s">
        <v>3746</v>
      </c>
      <c r="G137" s="78">
        <v>3.0</v>
      </c>
      <c r="H137" s="363">
        <v>3.0</v>
      </c>
      <c r="I137" s="77">
        <v>3.0</v>
      </c>
      <c r="J137" s="77">
        <v>20.0</v>
      </c>
      <c r="K137" s="256">
        <v>6.66</v>
      </c>
      <c r="L137" s="80" t="s">
        <v>1174</v>
      </c>
      <c r="M137" s="145"/>
      <c r="N137" s="380"/>
      <c r="O137" s="380"/>
      <c r="P137" s="380"/>
      <c r="Q137" s="380"/>
      <c r="R137" s="380"/>
      <c r="S137" s="380"/>
      <c r="T137" s="380"/>
      <c r="U137" s="380"/>
      <c r="V137" s="380"/>
      <c r="W137" s="380"/>
      <c r="X137" s="380"/>
      <c r="Y137" s="380"/>
      <c r="Z137" s="380"/>
    </row>
    <row r="138" ht="15.75" customHeight="1">
      <c r="A138" s="91" t="s">
        <v>3800</v>
      </c>
      <c r="B138" s="91" t="s">
        <v>3801</v>
      </c>
      <c r="C138" s="92" t="s">
        <v>51</v>
      </c>
      <c r="D138" s="85" t="s">
        <v>3804</v>
      </c>
      <c r="E138" s="121" t="s">
        <v>3805</v>
      </c>
      <c r="F138" s="77" t="s">
        <v>3806</v>
      </c>
      <c r="G138" s="78">
        <v>3.0</v>
      </c>
      <c r="H138" s="363">
        <v>3.0</v>
      </c>
      <c r="I138" s="77">
        <v>3.0</v>
      </c>
      <c r="J138" s="77">
        <v>20.0</v>
      </c>
      <c r="K138" s="256">
        <v>6.66</v>
      </c>
      <c r="L138" s="80" t="s">
        <v>1174</v>
      </c>
      <c r="M138" s="145"/>
      <c r="N138" s="380"/>
      <c r="O138" s="380"/>
      <c r="P138" s="380"/>
      <c r="Q138" s="380"/>
      <c r="R138" s="380"/>
      <c r="S138" s="380"/>
      <c r="T138" s="380"/>
      <c r="U138" s="380"/>
      <c r="V138" s="380"/>
      <c r="W138" s="380"/>
      <c r="X138" s="380"/>
      <c r="Y138" s="380"/>
      <c r="Z138" s="380"/>
    </row>
    <row r="139" ht="15.75" customHeight="1">
      <c r="A139" s="91" t="s">
        <v>3796</v>
      </c>
      <c r="B139" s="91" t="s">
        <v>3797</v>
      </c>
      <c r="C139" s="92" t="s">
        <v>51</v>
      </c>
      <c r="D139" s="85" t="s">
        <v>3807</v>
      </c>
      <c r="E139" s="121" t="s">
        <v>3808</v>
      </c>
      <c r="F139" s="77" t="s">
        <v>3746</v>
      </c>
      <c r="G139" s="78">
        <v>2.0</v>
      </c>
      <c r="H139" s="363">
        <v>2.0</v>
      </c>
      <c r="I139" s="77">
        <v>3.0</v>
      </c>
      <c r="J139" s="77">
        <v>20.0</v>
      </c>
      <c r="K139" s="256">
        <v>10.0</v>
      </c>
      <c r="L139" s="80" t="s">
        <v>1174</v>
      </c>
      <c r="M139" s="145"/>
      <c r="N139" s="380"/>
      <c r="O139" s="380"/>
      <c r="P139" s="380"/>
      <c r="Q139" s="380"/>
      <c r="R139" s="380"/>
      <c r="S139" s="380"/>
      <c r="T139" s="380"/>
      <c r="U139" s="380"/>
      <c r="V139" s="380"/>
      <c r="W139" s="380"/>
      <c r="X139" s="380"/>
      <c r="Y139" s="380"/>
      <c r="Z139" s="380"/>
    </row>
    <row r="140" ht="15.75" customHeight="1">
      <c r="A140" s="91" t="s">
        <v>3796</v>
      </c>
      <c r="B140" s="91" t="s">
        <v>3797</v>
      </c>
      <c r="C140" s="92" t="s">
        <v>51</v>
      </c>
      <c r="D140" s="91" t="s">
        <v>3809</v>
      </c>
      <c r="E140" s="121" t="s">
        <v>3810</v>
      </c>
      <c r="F140" s="92" t="s">
        <v>3806</v>
      </c>
      <c r="G140" s="123">
        <v>2.0</v>
      </c>
      <c r="H140" s="396">
        <v>2.0</v>
      </c>
      <c r="I140" s="77">
        <v>3.0</v>
      </c>
      <c r="J140" s="77">
        <v>20.0</v>
      </c>
      <c r="K140" s="256">
        <v>6.66</v>
      </c>
      <c r="L140" s="80" t="s">
        <v>1174</v>
      </c>
      <c r="M140" s="145"/>
      <c r="N140" s="380"/>
      <c r="O140" s="380"/>
      <c r="P140" s="380"/>
      <c r="Q140" s="380"/>
      <c r="R140" s="380"/>
      <c r="S140" s="380"/>
      <c r="T140" s="380"/>
      <c r="U140" s="380"/>
      <c r="V140" s="380"/>
      <c r="W140" s="380"/>
      <c r="X140" s="380"/>
      <c r="Y140" s="380"/>
      <c r="Z140" s="380"/>
    </row>
    <row r="141" ht="15.75" customHeight="1">
      <c r="A141" s="91" t="s">
        <v>3811</v>
      </c>
      <c r="B141" s="91" t="s">
        <v>3812</v>
      </c>
      <c r="C141" s="92" t="s">
        <v>51</v>
      </c>
      <c r="D141" s="91" t="s">
        <v>3813</v>
      </c>
      <c r="E141" s="121" t="s">
        <v>3814</v>
      </c>
      <c r="F141" s="92" t="s">
        <v>3746</v>
      </c>
      <c r="G141" s="123">
        <v>2.0</v>
      </c>
      <c r="H141" s="396">
        <v>2.0</v>
      </c>
      <c r="I141" s="77">
        <v>3.0</v>
      </c>
      <c r="J141" s="77">
        <v>20.0</v>
      </c>
      <c r="K141" s="256">
        <v>10.0</v>
      </c>
      <c r="L141" s="80" t="s">
        <v>1174</v>
      </c>
      <c r="M141" s="145"/>
      <c r="N141" s="380"/>
      <c r="O141" s="380"/>
      <c r="P141" s="380"/>
      <c r="Q141" s="380"/>
      <c r="R141" s="380"/>
      <c r="S141" s="380"/>
      <c r="T141" s="380"/>
      <c r="U141" s="380"/>
      <c r="V141" s="380"/>
      <c r="W141" s="380"/>
      <c r="X141" s="380"/>
      <c r="Y141" s="380"/>
      <c r="Z141" s="380"/>
    </row>
    <row r="142" ht="15.75" customHeight="1">
      <c r="A142" s="91" t="s">
        <v>3811</v>
      </c>
      <c r="B142" s="91" t="s">
        <v>3812</v>
      </c>
      <c r="C142" s="92" t="s">
        <v>51</v>
      </c>
      <c r="D142" s="91" t="s">
        <v>3815</v>
      </c>
      <c r="E142" s="121" t="s">
        <v>3816</v>
      </c>
      <c r="F142" s="92" t="s">
        <v>3746</v>
      </c>
      <c r="G142" s="123">
        <v>2.0</v>
      </c>
      <c r="H142" s="396">
        <v>2.0</v>
      </c>
      <c r="I142" s="77">
        <v>3.0</v>
      </c>
      <c r="J142" s="77">
        <v>20.0</v>
      </c>
      <c r="K142" s="256">
        <v>10.0</v>
      </c>
      <c r="L142" s="80" t="s">
        <v>1174</v>
      </c>
      <c r="M142" s="145"/>
      <c r="N142" s="380"/>
      <c r="O142" s="380"/>
      <c r="P142" s="380"/>
      <c r="Q142" s="380"/>
      <c r="R142" s="380"/>
      <c r="S142" s="380"/>
      <c r="T142" s="380"/>
      <c r="U142" s="380"/>
      <c r="V142" s="380"/>
      <c r="W142" s="380"/>
      <c r="X142" s="380"/>
      <c r="Y142" s="380"/>
      <c r="Z142" s="380"/>
    </row>
    <row r="143" ht="15.75" customHeight="1">
      <c r="A143" s="91" t="s">
        <v>3817</v>
      </c>
      <c r="B143" s="91" t="s">
        <v>3818</v>
      </c>
      <c r="C143" s="92" t="s">
        <v>51</v>
      </c>
      <c r="D143" s="91" t="s">
        <v>3819</v>
      </c>
      <c r="E143" s="121" t="s">
        <v>3820</v>
      </c>
      <c r="F143" s="92" t="s">
        <v>3746</v>
      </c>
      <c r="G143" s="123">
        <v>1.0</v>
      </c>
      <c r="H143" s="396">
        <v>1.0</v>
      </c>
      <c r="I143" s="77">
        <v>1.0</v>
      </c>
      <c r="J143" s="77">
        <v>20.0</v>
      </c>
      <c r="K143" s="256">
        <v>20.0</v>
      </c>
      <c r="L143" s="80" t="s">
        <v>1174</v>
      </c>
      <c r="M143" s="145"/>
      <c r="N143" s="380"/>
      <c r="O143" s="380"/>
      <c r="P143" s="380"/>
      <c r="Q143" s="380"/>
      <c r="R143" s="380"/>
      <c r="S143" s="380"/>
      <c r="T143" s="380"/>
      <c r="U143" s="380"/>
      <c r="V143" s="380"/>
      <c r="W143" s="380"/>
      <c r="X143" s="380"/>
      <c r="Y143" s="380"/>
      <c r="Z143" s="380"/>
    </row>
    <row r="144" ht="15.75" customHeight="1">
      <c r="A144" s="212" t="s">
        <v>1191</v>
      </c>
      <c r="B144" s="212" t="s">
        <v>1192</v>
      </c>
      <c r="C144" s="225" t="s">
        <v>51</v>
      </c>
      <c r="D144" s="85" t="s">
        <v>3821</v>
      </c>
      <c r="E144" s="399" t="s">
        <v>3822</v>
      </c>
      <c r="F144" s="77" t="s">
        <v>2502</v>
      </c>
      <c r="G144" s="77">
        <v>2.0</v>
      </c>
      <c r="H144" s="256">
        <v>2.0</v>
      </c>
      <c r="I144" s="80">
        <v>2.0</v>
      </c>
      <c r="J144" s="98">
        <v>20.0</v>
      </c>
      <c r="K144" s="278">
        <f t="shared" ref="K144:K152" si="4">J144/2</f>
        <v>10</v>
      </c>
      <c r="L144" s="80" t="s">
        <v>58</v>
      </c>
      <c r="M144" s="145"/>
      <c r="N144" s="380"/>
      <c r="O144" s="380"/>
      <c r="P144" s="380"/>
      <c r="Q144" s="380"/>
      <c r="R144" s="380"/>
      <c r="S144" s="380"/>
      <c r="T144" s="380"/>
      <c r="U144" s="380"/>
      <c r="V144" s="380"/>
      <c r="W144" s="380"/>
      <c r="X144" s="380"/>
      <c r="Y144" s="380"/>
      <c r="Z144" s="380"/>
    </row>
    <row r="145" ht="15.75" customHeight="1">
      <c r="A145" s="212" t="s">
        <v>1191</v>
      </c>
      <c r="B145" s="212" t="s">
        <v>1192</v>
      </c>
      <c r="C145" s="225" t="s">
        <v>51</v>
      </c>
      <c r="D145" s="400" t="s">
        <v>3823</v>
      </c>
      <c r="E145" s="399" t="s">
        <v>3824</v>
      </c>
      <c r="F145" s="77" t="s">
        <v>2502</v>
      </c>
      <c r="G145" s="77">
        <v>2.0</v>
      </c>
      <c r="H145" s="256">
        <v>2.0</v>
      </c>
      <c r="I145" s="80">
        <v>2.0</v>
      </c>
      <c r="J145" s="98">
        <v>20.0</v>
      </c>
      <c r="K145" s="278">
        <f t="shared" si="4"/>
        <v>10</v>
      </c>
      <c r="L145" s="80" t="s">
        <v>58</v>
      </c>
      <c r="M145" s="145"/>
      <c r="N145" s="380"/>
      <c r="O145" s="380"/>
      <c r="P145" s="380"/>
      <c r="Q145" s="380"/>
      <c r="R145" s="380"/>
      <c r="S145" s="380"/>
      <c r="T145" s="380"/>
      <c r="U145" s="380"/>
      <c r="V145" s="380"/>
      <c r="W145" s="380"/>
      <c r="X145" s="380"/>
      <c r="Y145" s="380"/>
      <c r="Z145" s="380"/>
    </row>
    <row r="146" ht="15.75" customHeight="1">
      <c r="A146" s="212" t="s">
        <v>1191</v>
      </c>
      <c r="B146" s="212" t="s">
        <v>1192</v>
      </c>
      <c r="C146" s="225" t="s">
        <v>51</v>
      </c>
      <c r="D146" s="376" t="s">
        <v>3825</v>
      </c>
      <c r="E146" s="399" t="s">
        <v>3826</v>
      </c>
      <c r="F146" s="77" t="s">
        <v>2502</v>
      </c>
      <c r="G146" s="77">
        <v>2.0</v>
      </c>
      <c r="H146" s="256">
        <v>2.0</v>
      </c>
      <c r="I146" s="80">
        <v>2.0</v>
      </c>
      <c r="J146" s="98">
        <v>20.0</v>
      </c>
      <c r="K146" s="278">
        <f t="shared" si="4"/>
        <v>10</v>
      </c>
      <c r="L146" s="80" t="s">
        <v>58</v>
      </c>
      <c r="M146" s="145"/>
      <c r="N146" s="380"/>
      <c r="O146" s="380"/>
      <c r="P146" s="380"/>
      <c r="Q146" s="380"/>
      <c r="R146" s="380"/>
      <c r="S146" s="380"/>
      <c r="T146" s="380"/>
      <c r="U146" s="380"/>
      <c r="V146" s="380"/>
      <c r="W146" s="380"/>
      <c r="X146" s="380"/>
      <c r="Y146" s="380"/>
      <c r="Z146" s="380"/>
    </row>
    <row r="147" ht="15.75" customHeight="1">
      <c r="A147" s="212" t="s">
        <v>1191</v>
      </c>
      <c r="B147" s="212" t="s">
        <v>1192</v>
      </c>
      <c r="C147" s="225" t="s">
        <v>51</v>
      </c>
      <c r="D147" s="376" t="s">
        <v>3827</v>
      </c>
      <c r="E147" s="399" t="s">
        <v>3828</v>
      </c>
      <c r="F147" s="77" t="s">
        <v>2502</v>
      </c>
      <c r="G147" s="77">
        <v>2.0</v>
      </c>
      <c r="H147" s="256">
        <v>2.0</v>
      </c>
      <c r="I147" s="80">
        <v>2.0</v>
      </c>
      <c r="J147" s="98">
        <v>20.0</v>
      </c>
      <c r="K147" s="278">
        <f t="shared" si="4"/>
        <v>10</v>
      </c>
      <c r="L147" s="80" t="s">
        <v>58</v>
      </c>
      <c r="M147" s="145"/>
      <c r="N147" s="380"/>
      <c r="O147" s="380"/>
      <c r="P147" s="380"/>
      <c r="Q147" s="380"/>
      <c r="R147" s="380"/>
      <c r="S147" s="380"/>
      <c r="T147" s="380"/>
      <c r="U147" s="380"/>
      <c r="V147" s="380"/>
      <c r="W147" s="380"/>
      <c r="X147" s="380"/>
      <c r="Y147" s="380"/>
      <c r="Z147" s="380"/>
    </row>
    <row r="148" ht="15.75" customHeight="1">
      <c r="A148" s="212" t="s">
        <v>1191</v>
      </c>
      <c r="B148" s="212" t="s">
        <v>1192</v>
      </c>
      <c r="C148" s="225" t="s">
        <v>51</v>
      </c>
      <c r="D148" s="85" t="s">
        <v>3829</v>
      </c>
      <c r="E148" s="399" t="s">
        <v>3830</v>
      </c>
      <c r="F148" s="77" t="s">
        <v>2502</v>
      </c>
      <c r="G148" s="77">
        <v>2.0</v>
      </c>
      <c r="H148" s="256">
        <v>2.0</v>
      </c>
      <c r="I148" s="80">
        <v>2.0</v>
      </c>
      <c r="J148" s="98">
        <f>10</f>
        <v>10</v>
      </c>
      <c r="K148" s="278">
        <f t="shared" si="4"/>
        <v>5</v>
      </c>
      <c r="L148" s="80" t="s">
        <v>58</v>
      </c>
      <c r="M148" s="145"/>
      <c r="N148" s="380"/>
      <c r="O148" s="380"/>
      <c r="P148" s="380"/>
      <c r="Q148" s="380"/>
      <c r="R148" s="380"/>
      <c r="S148" s="380"/>
      <c r="T148" s="380"/>
      <c r="U148" s="380"/>
      <c r="V148" s="380"/>
      <c r="W148" s="380"/>
      <c r="X148" s="380"/>
      <c r="Y148" s="380"/>
      <c r="Z148" s="380"/>
    </row>
    <row r="149" ht="15.75" customHeight="1">
      <c r="A149" s="212" t="s">
        <v>1191</v>
      </c>
      <c r="B149" s="212" t="s">
        <v>1192</v>
      </c>
      <c r="C149" s="225" t="s">
        <v>51</v>
      </c>
      <c r="D149" s="85" t="s">
        <v>3831</v>
      </c>
      <c r="E149" s="399" t="s">
        <v>3832</v>
      </c>
      <c r="F149" s="77" t="s">
        <v>2502</v>
      </c>
      <c r="G149" s="77">
        <v>2.0</v>
      </c>
      <c r="H149" s="256">
        <v>2.0</v>
      </c>
      <c r="I149" s="80">
        <v>2.0</v>
      </c>
      <c r="J149" s="98">
        <v>20.0</v>
      </c>
      <c r="K149" s="278">
        <f t="shared" si="4"/>
        <v>10</v>
      </c>
      <c r="L149" s="80" t="s">
        <v>58</v>
      </c>
      <c r="M149" s="145"/>
      <c r="N149" s="380"/>
      <c r="O149" s="380"/>
      <c r="P149" s="380"/>
      <c r="Q149" s="380"/>
      <c r="R149" s="380"/>
      <c r="S149" s="380"/>
      <c r="T149" s="380"/>
      <c r="U149" s="380"/>
      <c r="V149" s="380"/>
      <c r="W149" s="380"/>
      <c r="X149" s="380"/>
      <c r="Y149" s="380"/>
      <c r="Z149" s="380"/>
    </row>
    <row r="150" ht="15.75" customHeight="1">
      <c r="A150" s="212" t="s">
        <v>1191</v>
      </c>
      <c r="B150" s="212" t="s">
        <v>1192</v>
      </c>
      <c r="C150" s="225" t="s">
        <v>51</v>
      </c>
      <c r="D150" s="376" t="s">
        <v>3833</v>
      </c>
      <c r="E150" s="399" t="s">
        <v>3834</v>
      </c>
      <c r="F150" s="77" t="s">
        <v>2502</v>
      </c>
      <c r="G150" s="77">
        <v>2.0</v>
      </c>
      <c r="H150" s="256">
        <v>2.0</v>
      </c>
      <c r="I150" s="80">
        <v>2.0</v>
      </c>
      <c r="J150" s="98">
        <f t="shared" ref="J150:J152" si="5">10</f>
        <v>10</v>
      </c>
      <c r="K150" s="278">
        <f t="shared" si="4"/>
        <v>5</v>
      </c>
      <c r="L150" s="80" t="s">
        <v>58</v>
      </c>
      <c r="M150" s="145"/>
      <c r="N150" s="380"/>
      <c r="O150" s="380"/>
      <c r="P150" s="380"/>
      <c r="Q150" s="380"/>
      <c r="R150" s="380"/>
      <c r="S150" s="380"/>
      <c r="T150" s="380"/>
      <c r="U150" s="380"/>
      <c r="V150" s="380"/>
      <c r="W150" s="380"/>
      <c r="X150" s="380"/>
      <c r="Y150" s="380"/>
      <c r="Z150" s="380"/>
    </row>
    <row r="151" ht="15.75" customHeight="1">
      <c r="A151" s="212" t="s">
        <v>1191</v>
      </c>
      <c r="B151" s="212" t="s">
        <v>1192</v>
      </c>
      <c r="C151" s="225" t="s">
        <v>51</v>
      </c>
      <c r="D151" s="85" t="s">
        <v>3835</v>
      </c>
      <c r="E151" s="399" t="s">
        <v>3836</v>
      </c>
      <c r="F151" s="77" t="s">
        <v>2502</v>
      </c>
      <c r="G151" s="77">
        <v>2.0</v>
      </c>
      <c r="H151" s="256">
        <v>2.0</v>
      </c>
      <c r="I151" s="80">
        <v>2.0</v>
      </c>
      <c r="J151" s="80">
        <f t="shared" si="5"/>
        <v>10</v>
      </c>
      <c r="K151" s="398">
        <f t="shared" si="4"/>
        <v>5</v>
      </c>
      <c r="L151" s="80" t="s">
        <v>58</v>
      </c>
      <c r="M151" s="145"/>
      <c r="N151" s="380"/>
      <c r="O151" s="380"/>
      <c r="P151" s="380"/>
      <c r="Q151" s="380"/>
      <c r="R151" s="380"/>
      <c r="S151" s="380"/>
      <c r="T151" s="380"/>
      <c r="U151" s="380"/>
      <c r="V151" s="380"/>
      <c r="W151" s="380"/>
      <c r="X151" s="380"/>
      <c r="Y151" s="380"/>
      <c r="Z151" s="380"/>
    </row>
    <row r="152" ht="15.75" customHeight="1">
      <c r="A152" s="212" t="s">
        <v>1191</v>
      </c>
      <c r="B152" s="212" t="s">
        <v>1192</v>
      </c>
      <c r="C152" s="225" t="s">
        <v>51</v>
      </c>
      <c r="D152" s="376" t="s">
        <v>3837</v>
      </c>
      <c r="E152" s="399" t="s">
        <v>3838</v>
      </c>
      <c r="F152" s="77" t="s">
        <v>2502</v>
      </c>
      <c r="G152" s="77">
        <v>2.0</v>
      </c>
      <c r="H152" s="256">
        <v>2.0</v>
      </c>
      <c r="I152" s="80">
        <v>2.0</v>
      </c>
      <c r="J152" s="80">
        <f t="shared" si="5"/>
        <v>10</v>
      </c>
      <c r="K152" s="398">
        <f t="shared" si="4"/>
        <v>5</v>
      </c>
      <c r="L152" s="80" t="s">
        <v>58</v>
      </c>
      <c r="M152" s="145"/>
      <c r="N152" s="380"/>
      <c r="O152" s="380"/>
      <c r="P152" s="380"/>
      <c r="Q152" s="380"/>
      <c r="R152" s="380"/>
      <c r="S152" s="380"/>
      <c r="T152" s="380"/>
      <c r="U152" s="380"/>
      <c r="V152" s="380"/>
      <c r="W152" s="380"/>
      <c r="X152" s="380"/>
      <c r="Y152" s="380"/>
      <c r="Z152" s="380"/>
    </row>
    <row r="153" ht="15.75" customHeight="1">
      <c r="A153" s="212" t="s">
        <v>1191</v>
      </c>
      <c r="B153" s="212" t="s">
        <v>1192</v>
      </c>
      <c r="C153" s="225" t="s">
        <v>51</v>
      </c>
      <c r="D153" s="376" t="s">
        <v>3839</v>
      </c>
      <c r="E153" s="401" t="s">
        <v>3840</v>
      </c>
      <c r="F153" s="225" t="s">
        <v>2502</v>
      </c>
      <c r="G153" s="225">
        <v>2.0</v>
      </c>
      <c r="H153" s="397">
        <v>2.0</v>
      </c>
      <c r="I153" s="402">
        <v>2.0</v>
      </c>
      <c r="J153" s="218">
        <v>20.0</v>
      </c>
      <c r="K153" s="283">
        <v>10.0</v>
      </c>
      <c r="L153" s="80" t="s">
        <v>58</v>
      </c>
      <c r="M153" s="145"/>
      <c r="N153" s="380"/>
      <c r="O153" s="380"/>
      <c r="P153" s="380"/>
      <c r="Q153" s="380"/>
      <c r="R153" s="380"/>
      <c r="S153" s="380"/>
      <c r="T153" s="380"/>
      <c r="U153" s="380"/>
      <c r="V153" s="380"/>
      <c r="W153" s="380"/>
      <c r="X153" s="380"/>
      <c r="Y153" s="380"/>
      <c r="Z153" s="380"/>
    </row>
    <row r="154" ht="15.75" customHeight="1">
      <c r="A154" s="212" t="s">
        <v>1191</v>
      </c>
      <c r="B154" s="212" t="s">
        <v>1192</v>
      </c>
      <c r="C154" s="225" t="s">
        <v>51</v>
      </c>
      <c r="D154" s="376" t="s">
        <v>3841</v>
      </c>
      <c r="E154" s="399" t="s">
        <v>3842</v>
      </c>
      <c r="F154" s="77" t="s">
        <v>2502</v>
      </c>
      <c r="G154" s="77">
        <v>2.0</v>
      </c>
      <c r="H154" s="77">
        <v>2.0</v>
      </c>
      <c r="I154" s="80">
        <v>2.0</v>
      </c>
      <c r="J154" s="98">
        <v>20.0</v>
      </c>
      <c r="K154" s="278">
        <f t="shared" ref="K154:K164" si="6">J154/2</f>
        <v>10</v>
      </c>
      <c r="L154" s="80" t="s">
        <v>58</v>
      </c>
      <c r="M154" s="145"/>
      <c r="N154" s="380"/>
      <c r="O154" s="380"/>
      <c r="P154" s="380"/>
      <c r="Q154" s="380"/>
      <c r="R154" s="380"/>
      <c r="S154" s="380"/>
      <c r="T154" s="380"/>
      <c r="U154" s="380"/>
      <c r="V154" s="380"/>
      <c r="W154" s="380"/>
      <c r="X154" s="380"/>
      <c r="Y154" s="380"/>
      <c r="Z154" s="380"/>
    </row>
    <row r="155" ht="15.75" customHeight="1">
      <c r="A155" s="212" t="s">
        <v>1191</v>
      </c>
      <c r="B155" s="212" t="s">
        <v>1192</v>
      </c>
      <c r="C155" s="225" t="s">
        <v>51</v>
      </c>
      <c r="D155" s="376" t="s">
        <v>3843</v>
      </c>
      <c r="E155" s="403" t="s">
        <v>3844</v>
      </c>
      <c r="F155" s="77" t="s">
        <v>2502</v>
      </c>
      <c r="G155" s="77">
        <v>2.0</v>
      </c>
      <c r="H155" s="77">
        <v>2.0</v>
      </c>
      <c r="I155" s="80">
        <v>2.0</v>
      </c>
      <c r="J155" s="80">
        <f>10</f>
        <v>10</v>
      </c>
      <c r="K155" s="398">
        <f t="shared" si="6"/>
        <v>5</v>
      </c>
      <c r="L155" s="80" t="s">
        <v>58</v>
      </c>
      <c r="M155" s="145"/>
      <c r="N155" s="380"/>
      <c r="O155" s="380"/>
      <c r="P155" s="380"/>
      <c r="Q155" s="380"/>
      <c r="R155" s="380"/>
      <c r="S155" s="380"/>
      <c r="T155" s="380"/>
      <c r="U155" s="380"/>
      <c r="V155" s="380"/>
      <c r="W155" s="380"/>
      <c r="X155" s="380"/>
      <c r="Y155" s="380"/>
      <c r="Z155" s="380"/>
    </row>
    <row r="156" ht="15.75" customHeight="1">
      <c r="A156" s="212" t="s">
        <v>1191</v>
      </c>
      <c r="B156" s="212" t="s">
        <v>1192</v>
      </c>
      <c r="C156" s="225" t="s">
        <v>51</v>
      </c>
      <c r="D156" s="376" t="s">
        <v>3845</v>
      </c>
      <c r="E156" s="399" t="s">
        <v>3846</v>
      </c>
      <c r="F156" s="77" t="s">
        <v>2502</v>
      </c>
      <c r="G156" s="77">
        <v>2.0</v>
      </c>
      <c r="H156" s="77">
        <v>2.0</v>
      </c>
      <c r="I156" s="80">
        <v>2.0</v>
      </c>
      <c r="J156" s="98">
        <v>20.0</v>
      </c>
      <c r="K156" s="278">
        <f t="shared" si="6"/>
        <v>10</v>
      </c>
      <c r="L156" s="80" t="s">
        <v>58</v>
      </c>
      <c r="M156" s="145"/>
      <c r="N156" s="380"/>
      <c r="O156" s="380"/>
      <c r="P156" s="380"/>
      <c r="Q156" s="380"/>
      <c r="R156" s="380"/>
      <c r="S156" s="380"/>
      <c r="T156" s="380"/>
      <c r="U156" s="380"/>
      <c r="V156" s="380"/>
      <c r="W156" s="380"/>
      <c r="X156" s="380"/>
      <c r="Y156" s="380"/>
      <c r="Z156" s="380"/>
    </row>
    <row r="157" ht="15.75" customHeight="1">
      <c r="A157" s="212" t="s">
        <v>1191</v>
      </c>
      <c r="B157" s="212" t="s">
        <v>1192</v>
      </c>
      <c r="C157" s="225" t="s">
        <v>51</v>
      </c>
      <c r="D157" s="400" t="s">
        <v>3847</v>
      </c>
      <c r="E157" s="399" t="s">
        <v>3848</v>
      </c>
      <c r="F157" s="77" t="s">
        <v>2502</v>
      </c>
      <c r="G157" s="77">
        <v>2.0</v>
      </c>
      <c r="H157" s="77">
        <v>2.0</v>
      </c>
      <c r="I157" s="80">
        <v>2.0</v>
      </c>
      <c r="J157" s="80">
        <v>20.0</v>
      </c>
      <c r="K157" s="398">
        <f t="shared" si="6"/>
        <v>10</v>
      </c>
      <c r="L157" s="80" t="s">
        <v>58</v>
      </c>
      <c r="M157" s="145"/>
      <c r="N157" s="380"/>
      <c r="O157" s="380"/>
      <c r="P157" s="380"/>
      <c r="Q157" s="380"/>
      <c r="R157" s="380"/>
      <c r="S157" s="380"/>
      <c r="T157" s="380"/>
      <c r="U157" s="380"/>
      <c r="V157" s="380"/>
      <c r="W157" s="380"/>
      <c r="X157" s="380"/>
      <c r="Y157" s="380"/>
      <c r="Z157" s="380"/>
    </row>
    <row r="158" ht="15.75" customHeight="1">
      <c r="A158" s="212" t="s">
        <v>1191</v>
      </c>
      <c r="B158" s="212" t="s">
        <v>1192</v>
      </c>
      <c r="C158" s="225" t="s">
        <v>51</v>
      </c>
      <c r="D158" s="376" t="s">
        <v>3849</v>
      </c>
      <c r="E158" s="401" t="s">
        <v>3850</v>
      </c>
      <c r="F158" s="225" t="s">
        <v>2502</v>
      </c>
      <c r="G158" s="225">
        <v>2.0</v>
      </c>
      <c r="H158" s="225">
        <v>2.0</v>
      </c>
      <c r="I158" s="402">
        <v>2.0</v>
      </c>
      <c r="J158" s="402">
        <f>10</f>
        <v>10</v>
      </c>
      <c r="K158" s="404">
        <f t="shared" si="6"/>
        <v>5</v>
      </c>
      <c r="L158" s="80" t="s">
        <v>58</v>
      </c>
      <c r="M158" s="145"/>
      <c r="N158" s="380"/>
      <c r="O158" s="380"/>
      <c r="P158" s="380"/>
      <c r="Q158" s="380"/>
      <c r="R158" s="380"/>
      <c r="S158" s="380"/>
      <c r="T158" s="380"/>
      <c r="U158" s="380"/>
      <c r="V158" s="380"/>
      <c r="W158" s="380"/>
      <c r="X158" s="380"/>
      <c r="Y158" s="380"/>
      <c r="Z158" s="380"/>
    </row>
    <row r="159" ht="15.75" customHeight="1">
      <c r="A159" s="212" t="s">
        <v>1191</v>
      </c>
      <c r="B159" s="212" t="s">
        <v>1192</v>
      </c>
      <c r="C159" s="225" t="s">
        <v>51</v>
      </c>
      <c r="D159" s="376" t="s">
        <v>3851</v>
      </c>
      <c r="E159" s="399" t="s">
        <v>3852</v>
      </c>
      <c r="F159" s="225" t="s">
        <v>2502</v>
      </c>
      <c r="G159" s="225">
        <v>2.0</v>
      </c>
      <c r="H159" s="225">
        <v>2.0</v>
      </c>
      <c r="I159" s="402">
        <v>2.0</v>
      </c>
      <c r="J159" s="402">
        <v>20.0</v>
      </c>
      <c r="K159" s="404">
        <f t="shared" si="6"/>
        <v>10</v>
      </c>
      <c r="L159" s="80" t="s">
        <v>58</v>
      </c>
      <c r="M159" s="145"/>
      <c r="N159" s="380"/>
      <c r="O159" s="380"/>
      <c r="P159" s="380"/>
      <c r="Q159" s="380"/>
      <c r="R159" s="380"/>
      <c r="S159" s="380"/>
      <c r="T159" s="380"/>
      <c r="U159" s="380"/>
      <c r="V159" s="380"/>
      <c r="W159" s="380"/>
      <c r="X159" s="380"/>
      <c r="Y159" s="380"/>
      <c r="Z159" s="380"/>
    </row>
    <row r="160" ht="15.75" customHeight="1">
      <c r="A160" s="212" t="s">
        <v>1191</v>
      </c>
      <c r="B160" s="212" t="s">
        <v>1192</v>
      </c>
      <c r="C160" s="225" t="s">
        <v>51</v>
      </c>
      <c r="D160" s="376" t="s">
        <v>3853</v>
      </c>
      <c r="E160" s="399" t="s">
        <v>3854</v>
      </c>
      <c r="F160" s="225" t="s">
        <v>2502</v>
      </c>
      <c r="G160" s="225">
        <v>2.0</v>
      </c>
      <c r="H160" s="225">
        <v>2.0</v>
      </c>
      <c r="I160" s="402">
        <v>2.0</v>
      </c>
      <c r="J160" s="402">
        <f t="shared" ref="J160:J161" si="7">10</f>
        <v>10</v>
      </c>
      <c r="K160" s="404">
        <f t="shared" si="6"/>
        <v>5</v>
      </c>
      <c r="L160" s="80" t="s">
        <v>58</v>
      </c>
      <c r="M160" s="145"/>
      <c r="N160" s="380"/>
      <c r="O160" s="380"/>
      <c r="P160" s="380"/>
      <c r="Q160" s="380"/>
      <c r="R160" s="380"/>
      <c r="S160" s="380"/>
      <c r="T160" s="380"/>
      <c r="U160" s="380"/>
      <c r="V160" s="380"/>
      <c r="W160" s="380"/>
      <c r="X160" s="380"/>
      <c r="Y160" s="380"/>
      <c r="Z160" s="380"/>
    </row>
    <row r="161" ht="15.75" customHeight="1">
      <c r="A161" s="212" t="s">
        <v>1191</v>
      </c>
      <c r="B161" s="212" t="s">
        <v>1192</v>
      </c>
      <c r="C161" s="225" t="s">
        <v>51</v>
      </c>
      <c r="D161" s="376" t="s">
        <v>3855</v>
      </c>
      <c r="E161" s="399" t="s">
        <v>3856</v>
      </c>
      <c r="F161" s="225" t="s">
        <v>2502</v>
      </c>
      <c r="G161" s="225">
        <v>2.0</v>
      </c>
      <c r="H161" s="225">
        <v>2.0</v>
      </c>
      <c r="I161" s="402">
        <v>2.0</v>
      </c>
      <c r="J161" s="402">
        <f t="shared" si="7"/>
        <v>10</v>
      </c>
      <c r="K161" s="404">
        <f t="shared" si="6"/>
        <v>5</v>
      </c>
      <c r="L161" s="80" t="s">
        <v>58</v>
      </c>
      <c r="M161" s="145"/>
      <c r="N161" s="380"/>
      <c r="O161" s="380"/>
      <c r="P161" s="380"/>
      <c r="Q161" s="380"/>
      <c r="R161" s="380"/>
      <c r="S161" s="380"/>
      <c r="T161" s="380"/>
      <c r="U161" s="380"/>
      <c r="V161" s="380"/>
      <c r="W161" s="380"/>
      <c r="X161" s="380"/>
      <c r="Y161" s="380"/>
      <c r="Z161" s="380"/>
    </row>
    <row r="162" ht="15.75" customHeight="1">
      <c r="A162" s="85" t="s">
        <v>1187</v>
      </c>
      <c r="B162" s="85" t="s">
        <v>1188</v>
      </c>
      <c r="C162" s="77" t="s">
        <v>51</v>
      </c>
      <c r="D162" s="405" t="s">
        <v>3857</v>
      </c>
      <c r="E162" s="121" t="s">
        <v>3858</v>
      </c>
      <c r="F162" s="77" t="s">
        <v>2502</v>
      </c>
      <c r="G162" s="77">
        <v>2.0</v>
      </c>
      <c r="H162" s="77">
        <v>2.0</v>
      </c>
      <c r="I162" s="80">
        <v>2.0</v>
      </c>
      <c r="J162" s="98">
        <v>20.0</v>
      </c>
      <c r="K162" s="278">
        <f t="shared" si="6"/>
        <v>10</v>
      </c>
      <c r="L162" s="80" t="s">
        <v>58</v>
      </c>
      <c r="M162" s="145"/>
      <c r="N162" s="380"/>
      <c r="O162" s="380"/>
      <c r="P162" s="380"/>
      <c r="Q162" s="380"/>
      <c r="R162" s="380"/>
      <c r="S162" s="380"/>
      <c r="T162" s="380"/>
      <c r="U162" s="380"/>
      <c r="V162" s="380"/>
      <c r="W162" s="380"/>
      <c r="X162" s="380"/>
      <c r="Y162" s="380"/>
      <c r="Z162" s="380"/>
    </row>
    <row r="163" ht="15.75" customHeight="1">
      <c r="A163" s="85" t="s">
        <v>1187</v>
      </c>
      <c r="B163" s="85" t="s">
        <v>1188</v>
      </c>
      <c r="C163" s="77" t="s">
        <v>51</v>
      </c>
      <c r="D163" s="376" t="s">
        <v>3859</v>
      </c>
      <c r="E163" s="121" t="s">
        <v>3860</v>
      </c>
      <c r="F163" s="77" t="s">
        <v>2502</v>
      </c>
      <c r="G163" s="77">
        <v>2.0</v>
      </c>
      <c r="H163" s="77">
        <v>2.0</v>
      </c>
      <c r="I163" s="80">
        <v>2.0</v>
      </c>
      <c r="J163" s="98">
        <f>10</f>
        <v>10</v>
      </c>
      <c r="K163" s="278">
        <f t="shared" si="6"/>
        <v>5</v>
      </c>
      <c r="L163" s="80" t="s">
        <v>58</v>
      </c>
      <c r="M163" s="145"/>
      <c r="N163" s="380"/>
      <c r="O163" s="380"/>
      <c r="P163" s="380"/>
      <c r="Q163" s="380"/>
      <c r="R163" s="380"/>
      <c r="S163" s="380"/>
      <c r="T163" s="380"/>
      <c r="U163" s="380"/>
      <c r="V163" s="380"/>
      <c r="W163" s="380"/>
      <c r="X163" s="380"/>
      <c r="Y163" s="380"/>
      <c r="Z163" s="380"/>
    </row>
    <row r="164" ht="15.75" customHeight="1">
      <c r="A164" s="85" t="s">
        <v>1187</v>
      </c>
      <c r="B164" s="85" t="s">
        <v>1188</v>
      </c>
      <c r="C164" s="77" t="s">
        <v>51</v>
      </c>
      <c r="D164" s="400" t="s">
        <v>3861</v>
      </c>
      <c r="E164" s="121" t="s">
        <v>3860</v>
      </c>
      <c r="F164" s="77" t="s">
        <v>2502</v>
      </c>
      <c r="G164" s="77">
        <v>2.0</v>
      </c>
      <c r="H164" s="77">
        <v>2.0</v>
      </c>
      <c r="I164" s="80">
        <v>2.0</v>
      </c>
      <c r="J164" s="98">
        <v>20.0</v>
      </c>
      <c r="K164" s="278">
        <f t="shared" si="6"/>
        <v>10</v>
      </c>
      <c r="L164" s="80" t="s">
        <v>58</v>
      </c>
      <c r="M164" s="145"/>
      <c r="N164" s="380"/>
      <c r="O164" s="380"/>
      <c r="P164" s="380"/>
      <c r="Q164" s="380"/>
      <c r="R164" s="380"/>
      <c r="S164" s="380"/>
      <c r="T164" s="380"/>
      <c r="U164" s="380"/>
      <c r="V164" s="380"/>
      <c r="W164" s="380"/>
      <c r="X164" s="380"/>
      <c r="Y164" s="380"/>
      <c r="Z164" s="380"/>
    </row>
    <row r="165" ht="15.75" customHeight="1">
      <c r="A165" s="85" t="s">
        <v>3862</v>
      </c>
      <c r="B165" s="85" t="s">
        <v>3863</v>
      </c>
      <c r="C165" s="98" t="s">
        <v>51</v>
      </c>
      <c r="D165" s="377" t="s">
        <v>3864</v>
      </c>
      <c r="E165" s="406" t="s">
        <v>3865</v>
      </c>
      <c r="F165" s="225" t="s">
        <v>2502</v>
      </c>
      <c r="G165" s="225">
        <v>3.0</v>
      </c>
      <c r="H165" s="225">
        <v>3.0</v>
      </c>
      <c r="I165" s="402">
        <v>3.0</v>
      </c>
      <c r="J165" s="218">
        <v>20.0</v>
      </c>
      <c r="K165" s="407">
        <f t="shared" ref="K165:K166" si="8">J165/3</f>
        <v>6.666666667</v>
      </c>
      <c r="L165" s="80" t="s">
        <v>58</v>
      </c>
      <c r="M165" s="145"/>
      <c r="N165" s="380"/>
      <c r="O165" s="380"/>
      <c r="P165" s="380"/>
      <c r="Q165" s="380"/>
      <c r="R165" s="380"/>
      <c r="S165" s="380"/>
      <c r="T165" s="380"/>
      <c r="U165" s="380"/>
      <c r="V165" s="380"/>
      <c r="W165" s="380"/>
      <c r="X165" s="380"/>
      <c r="Y165" s="380"/>
      <c r="Z165" s="380"/>
    </row>
    <row r="166" ht="15.75" customHeight="1">
      <c r="A166" s="85" t="s">
        <v>3862</v>
      </c>
      <c r="B166" s="85" t="s">
        <v>3863</v>
      </c>
      <c r="C166" s="98" t="s">
        <v>51</v>
      </c>
      <c r="D166" s="376" t="s">
        <v>3866</v>
      </c>
      <c r="E166" s="121" t="s">
        <v>3867</v>
      </c>
      <c r="F166" s="225" t="s">
        <v>2502</v>
      </c>
      <c r="G166" s="225">
        <v>3.0</v>
      </c>
      <c r="H166" s="225">
        <v>3.0</v>
      </c>
      <c r="I166" s="402">
        <v>3.0</v>
      </c>
      <c r="J166" s="218">
        <v>20.0</v>
      </c>
      <c r="K166" s="407">
        <f t="shared" si="8"/>
        <v>6.666666667</v>
      </c>
      <c r="L166" s="80" t="s">
        <v>58</v>
      </c>
      <c r="M166" s="145"/>
      <c r="N166" s="380"/>
      <c r="O166" s="380"/>
      <c r="P166" s="380"/>
      <c r="Q166" s="380"/>
      <c r="R166" s="380"/>
      <c r="S166" s="380"/>
      <c r="T166" s="380"/>
      <c r="U166" s="380"/>
      <c r="V166" s="380"/>
      <c r="W166" s="380"/>
      <c r="X166" s="380"/>
      <c r="Y166" s="380"/>
      <c r="Z166" s="380"/>
    </row>
    <row r="167" ht="15.75" customHeight="1">
      <c r="A167" s="85" t="s">
        <v>3868</v>
      </c>
      <c r="B167" s="75" t="s">
        <v>3869</v>
      </c>
      <c r="C167" s="98" t="s">
        <v>51</v>
      </c>
      <c r="D167" s="405" t="s">
        <v>3870</v>
      </c>
      <c r="E167" s="121" t="s">
        <v>3871</v>
      </c>
      <c r="F167" s="77" t="s">
        <v>2502</v>
      </c>
      <c r="G167" s="77">
        <v>2.0</v>
      </c>
      <c r="H167" s="77">
        <v>2.0</v>
      </c>
      <c r="I167" s="80">
        <v>2.0</v>
      </c>
      <c r="J167" s="98">
        <v>20.0</v>
      </c>
      <c r="K167" s="278">
        <f t="shared" ref="K167:K168" si="9">J167/2</f>
        <v>10</v>
      </c>
      <c r="L167" s="80" t="s">
        <v>58</v>
      </c>
      <c r="M167" s="145"/>
      <c r="N167" s="380"/>
      <c r="O167" s="380"/>
      <c r="P167" s="380"/>
      <c r="Q167" s="380"/>
      <c r="R167" s="380"/>
      <c r="S167" s="380"/>
      <c r="T167" s="380"/>
      <c r="U167" s="380"/>
      <c r="V167" s="380"/>
      <c r="W167" s="380"/>
      <c r="X167" s="380"/>
      <c r="Y167" s="380"/>
      <c r="Z167" s="380"/>
    </row>
    <row r="168" ht="15.75" customHeight="1">
      <c r="A168" s="85" t="s">
        <v>3868</v>
      </c>
      <c r="B168" s="75" t="s">
        <v>3869</v>
      </c>
      <c r="C168" s="98" t="s">
        <v>51</v>
      </c>
      <c r="D168" s="400" t="s">
        <v>3872</v>
      </c>
      <c r="E168" s="121" t="s">
        <v>3873</v>
      </c>
      <c r="F168" s="77" t="s">
        <v>2502</v>
      </c>
      <c r="G168" s="77">
        <v>2.0</v>
      </c>
      <c r="H168" s="77">
        <v>2.0</v>
      </c>
      <c r="I168" s="80">
        <v>2.0</v>
      </c>
      <c r="J168" s="98">
        <f>10</f>
        <v>10</v>
      </c>
      <c r="K168" s="278">
        <f t="shared" si="9"/>
        <v>5</v>
      </c>
      <c r="L168" s="80" t="s">
        <v>58</v>
      </c>
      <c r="M168" s="145"/>
      <c r="N168" s="380"/>
      <c r="O168" s="380"/>
      <c r="P168" s="380"/>
      <c r="Q168" s="380"/>
      <c r="R168" s="380"/>
      <c r="S168" s="380"/>
      <c r="T168" s="380"/>
      <c r="U168" s="380"/>
      <c r="V168" s="380"/>
      <c r="W168" s="380"/>
      <c r="X168" s="380"/>
      <c r="Y168" s="380"/>
      <c r="Z168" s="380"/>
    </row>
    <row r="169" ht="15.75" customHeight="1">
      <c r="A169" s="206" t="s">
        <v>1196</v>
      </c>
      <c r="B169" s="75" t="s">
        <v>3874</v>
      </c>
      <c r="C169" s="98" t="s">
        <v>51</v>
      </c>
      <c r="D169" s="408" t="s">
        <v>3875</v>
      </c>
      <c r="E169" s="121" t="s">
        <v>3876</v>
      </c>
      <c r="F169" s="77" t="s">
        <v>2502</v>
      </c>
      <c r="G169" s="77">
        <v>1.0</v>
      </c>
      <c r="H169" s="77">
        <v>1.0</v>
      </c>
      <c r="I169" s="80">
        <v>1.0</v>
      </c>
      <c r="J169" s="98">
        <v>20.0</v>
      </c>
      <c r="K169" s="278">
        <f t="shared" ref="K169:K172" si="10">J169/1</f>
        <v>20</v>
      </c>
      <c r="L169" s="80" t="s">
        <v>58</v>
      </c>
      <c r="M169" s="145"/>
      <c r="N169" s="380"/>
      <c r="O169" s="380"/>
      <c r="P169" s="380"/>
      <c r="Q169" s="380"/>
      <c r="R169" s="380"/>
      <c r="S169" s="380"/>
      <c r="T169" s="380"/>
      <c r="U169" s="380"/>
      <c r="V169" s="380"/>
      <c r="W169" s="380"/>
      <c r="X169" s="380"/>
      <c r="Y169" s="380"/>
      <c r="Z169" s="380"/>
    </row>
    <row r="170" ht="15.75" customHeight="1">
      <c r="A170" s="206" t="s">
        <v>1196</v>
      </c>
      <c r="B170" s="75" t="s">
        <v>3874</v>
      </c>
      <c r="C170" s="278" t="s">
        <v>51</v>
      </c>
      <c r="D170" s="376" t="s">
        <v>3877</v>
      </c>
      <c r="E170" s="399" t="s">
        <v>3878</v>
      </c>
      <c r="F170" s="77" t="s">
        <v>2502</v>
      </c>
      <c r="G170" s="77">
        <v>1.0</v>
      </c>
      <c r="H170" s="77">
        <v>1.0</v>
      </c>
      <c r="I170" s="80">
        <v>1.0</v>
      </c>
      <c r="J170" s="98">
        <v>20.0</v>
      </c>
      <c r="K170" s="278">
        <f t="shared" si="10"/>
        <v>20</v>
      </c>
      <c r="L170" s="80" t="s">
        <v>58</v>
      </c>
      <c r="M170" s="145"/>
      <c r="N170" s="380"/>
      <c r="O170" s="380"/>
      <c r="P170" s="380"/>
      <c r="Q170" s="380"/>
      <c r="R170" s="380"/>
      <c r="S170" s="380"/>
      <c r="T170" s="380"/>
      <c r="U170" s="380"/>
      <c r="V170" s="380"/>
      <c r="W170" s="380"/>
      <c r="X170" s="380"/>
      <c r="Y170" s="380"/>
      <c r="Z170" s="380"/>
    </row>
    <row r="171" ht="15.75" customHeight="1">
      <c r="A171" s="206" t="s">
        <v>1196</v>
      </c>
      <c r="B171" s="75" t="s">
        <v>3874</v>
      </c>
      <c r="C171" s="278" t="s">
        <v>51</v>
      </c>
      <c r="D171" s="400" t="s">
        <v>3879</v>
      </c>
      <c r="E171" s="399" t="s">
        <v>3880</v>
      </c>
      <c r="F171" s="77" t="s">
        <v>2502</v>
      </c>
      <c r="G171" s="77">
        <v>1.0</v>
      </c>
      <c r="H171" s="77">
        <v>1.0</v>
      </c>
      <c r="I171" s="80">
        <v>1.0</v>
      </c>
      <c r="J171" s="98">
        <v>20.0</v>
      </c>
      <c r="K171" s="278">
        <f t="shared" si="10"/>
        <v>20</v>
      </c>
      <c r="L171" s="80" t="s">
        <v>58</v>
      </c>
      <c r="M171" s="145"/>
      <c r="N171" s="380"/>
      <c r="O171" s="380"/>
      <c r="P171" s="380"/>
      <c r="Q171" s="380"/>
      <c r="R171" s="380"/>
      <c r="S171" s="380"/>
      <c r="T171" s="380"/>
      <c r="U171" s="380"/>
      <c r="V171" s="380"/>
      <c r="W171" s="380"/>
      <c r="X171" s="380"/>
      <c r="Y171" s="380"/>
      <c r="Z171" s="380"/>
    </row>
    <row r="172" ht="15.75" customHeight="1">
      <c r="A172" s="206" t="s">
        <v>1196</v>
      </c>
      <c r="B172" s="75" t="s">
        <v>3874</v>
      </c>
      <c r="C172" s="278" t="s">
        <v>51</v>
      </c>
      <c r="D172" s="400" t="s">
        <v>3881</v>
      </c>
      <c r="E172" s="399" t="s">
        <v>3882</v>
      </c>
      <c r="F172" s="77" t="s">
        <v>2502</v>
      </c>
      <c r="G172" s="77">
        <v>1.0</v>
      </c>
      <c r="H172" s="77">
        <v>1.0</v>
      </c>
      <c r="I172" s="80">
        <v>1.0</v>
      </c>
      <c r="J172" s="98">
        <v>20.0</v>
      </c>
      <c r="K172" s="278">
        <f t="shared" si="10"/>
        <v>20</v>
      </c>
      <c r="L172" s="80" t="s">
        <v>58</v>
      </c>
      <c r="M172" s="145"/>
      <c r="N172" s="380"/>
      <c r="O172" s="380"/>
      <c r="P172" s="380"/>
      <c r="Q172" s="380"/>
      <c r="R172" s="380"/>
      <c r="S172" s="380"/>
      <c r="T172" s="380"/>
      <c r="U172" s="380"/>
      <c r="V172" s="380"/>
      <c r="W172" s="380"/>
      <c r="X172" s="380"/>
      <c r="Y172" s="380"/>
      <c r="Z172" s="380"/>
    </row>
    <row r="173" ht="15.75" customHeight="1">
      <c r="A173" s="85" t="s">
        <v>3883</v>
      </c>
      <c r="B173" s="75" t="s">
        <v>1188</v>
      </c>
      <c r="C173" s="278" t="s">
        <v>51</v>
      </c>
      <c r="D173" s="376" t="s">
        <v>3884</v>
      </c>
      <c r="E173" s="401" t="s">
        <v>3885</v>
      </c>
      <c r="F173" s="225" t="s">
        <v>2502</v>
      </c>
      <c r="G173" s="225">
        <v>3.0</v>
      </c>
      <c r="H173" s="225">
        <v>3.0</v>
      </c>
      <c r="I173" s="402">
        <v>3.0</v>
      </c>
      <c r="J173" s="218">
        <v>20.0</v>
      </c>
      <c r="K173" s="407">
        <f t="shared" ref="K173:K178" si="11">J173/3</f>
        <v>6.666666667</v>
      </c>
      <c r="L173" s="80" t="s">
        <v>58</v>
      </c>
      <c r="M173" s="145"/>
      <c r="N173" s="380"/>
      <c r="O173" s="380"/>
      <c r="P173" s="380"/>
      <c r="Q173" s="380"/>
      <c r="R173" s="380"/>
      <c r="S173" s="380"/>
      <c r="T173" s="380"/>
      <c r="U173" s="380"/>
      <c r="V173" s="380"/>
      <c r="W173" s="380"/>
      <c r="X173" s="380"/>
      <c r="Y173" s="380"/>
      <c r="Z173" s="380"/>
    </row>
    <row r="174" ht="15.75" customHeight="1">
      <c r="A174" s="85" t="s">
        <v>3883</v>
      </c>
      <c r="B174" s="75" t="s">
        <v>1188</v>
      </c>
      <c r="C174" s="278" t="s">
        <v>51</v>
      </c>
      <c r="D174" s="409" t="s">
        <v>3886</v>
      </c>
      <c r="E174" s="121" t="s">
        <v>3887</v>
      </c>
      <c r="F174" s="77" t="s">
        <v>2502</v>
      </c>
      <c r="G174" s="77">
        <v>3.0</v>
      </c>
      <c r="H174" s="77">
        <v>3.0</v>
      </c>
      <c r="I174" s="80">
        <v>3.0</v>
      </c>
      <c r="J174" s="98">
        <v>20.0</v>
      </c>
      <c r="K174" s="381">
        <f t="shared" si="11"/>
        <v>6.666666667</v>
      </c>
      <c r="L174" s="80" t="s">
        <v>58</v>
      </c>
      <c r="M174" s="145"/>
      <c r="N174" s="380"/>
      <c r="O174" s="380"/>
      <c r="P174" s="380"/>
      <c r="Q174" s="380"/>
      <c r="R174" s="380"/>
      <c r="S174" s="380"/>
      <c r="T174" s="380"/>
      <c r="U174" s="380"/>
      <c r="V174" s="380"/>
      <c r="W174" s="380"/>
      <c r="X174" s="380"/>
      <c r="Y174" s="380"/>
      <c r="Z174" s="380"/>
    </row>
    <row r="175" ht="15.75" customHeight="1">
      <c r="A175" s="85" t="s">
        <v>3883</v>
      </c>
      <c r="B175" s="75" t="s">
        <v>1188</v>
      </c>
      <c r="C175" s="278" t="s">
        <v>51</v>
      </c>
      <c r="D175" s="400" t="s">
        <v>3888</v>
      </c>
      <c r="E175" s="121" t="s">
        <v>3889</v>
      </c>
      <c r="F175" s="77" t="s">
        <v>2502</v>
      </c>
      <c r="G175" s="77">
        <v>3.0</v>
      </c>
      <c r="H175" s="77">
        <v>3.0</v>
      </c>
      <c r="I175" s="80">
        <v>3.0</v>
      </c>
      <c r="J175" s="98">
        <v>20.0</v>
      </c>
      <c r="K175" s="381">
        <f t="shared" si="11"/>
        <v>6.666666667</v>
      </c>
      <c r="L175" s="80" t="s">
        <v>58</v>
      </c>
      <c r="M175" s="145"/>
      <c r="N175" s="380"/>
      <c r="O175" s="380"/>
      <c r="P175" s="380"/>
      <c r="Q175" s="380"/>
      <c r="R175" s="380"/>
      <c r="S175" s="380"/>
      <c r="T175" s="380"/>
      <c r="U175" s="380"/>
      <c r="V175" s="380"/>
      <c r="W175" s="380"/>
      <c r="X175" s="380"/>
      <c r="Y175" s="380"/>
      <c r="Z175" s="380"/>
    </row>
    <row r="176" ht="15.75" customHeight="1">
      <c r="A176" s="85" t="s">
        <v>3883</v>
      </c>
      <c r="B176" s="75" t="s">
        <v>1188</v>
      </c>
      <c r="C176" s="278" t="s">
        <v>51</v>
      </c>
      <c r="D176" s="376" t="s">
        <v>3890</v>
      </c>
      <c r="E176" s="121" t="s">
        <v>3891</v>
      </c>
      <c r="F176" s="77" t="s">
        <v>2502</v>
      </c>
      <c r="G176" s="77">
        <v>3.0</v>
      </c>
      <c r="H176" s="77">
        <v>3.0</v>
      </c>
      <c r="I176" s="80">
        <v>3.0</v>
      </c>
      <c r="J176" s="98">
        <v>20.0</v>
      </c>
      <c r="K176" s="381">
        <f t="shared" si="11"/>
        <v>6.666666667</v>
      </c>
      <c r="L176" s="80" t="s">
        <v>58</v>
      </c>
      <c r="M176" s="145"/>
      <c r="N176" s="380"/>
      <c r="O176" s="380"/>
      <c r="P176" s="380"/>
      <c r="Q176" s="380"/>
      <c r="R176" s="380"/>
      <c r="S176" s="380"/>
      <c r="T176" s="380"/>
      <c r="U176" s="380"/>
      <c r="V176" s="380"/>
      <c r="W176" s="380"/>
      <c r="X176" s="380"/>
      <c r="Y176" s="380"/>
      <c r="Z176" s="380"/>
    </row>
    <row r="177" ht="15.75" customHeight="1">
      <c r="A177" s="85" t="s">
        <v>3883</v>
      </c>
      <c r="B177" s="75" t="s">
        <v>1188</v>
      </c>
      <c r="C177" s="278" t="s">
        <v>51</v>
      </c>
      <c r="D177" s="410" t="s">
        <v>3892</v>
      </c>
      <c r="E177" s="121" t="s">
        <v>3893</v>
      </c>
      <c r="F177" s="77" t="s">
        <v>2502</v>
      </c>
      <c r="G177" s="77">
        <v>3.0</v>
      </c>
      <c r="H177" s="77">
        <v>3.0</v>
      </c>
      <c r="I177" s="80">
        <v>3.0</v>
      </c>
      <c r="J177" s="98">
        <v>20.0</v>
      </c>
      <c r="K177" s="381">
        <f t="shared" si="11"/>
        <v>6.666666667</v>
      </c>
      <c r="L177" s="80" t="s">
        <v>58</v>
      </c>
      <c r="M177" s="145"/>
      <c r="N177" s="380"/>
      <c r="O177" s="380"/>
      <c r="P177" s="380"/>
      <c r="Q177" s="380"/>
      <c r="R177" s="380"/>
      <c r="S177" s="380"/>
      <c r="T177" s="380"/>
      <c r="U177" s="380"/>
      <c r="V177" s="380"/>
      <c r="W177" s="380"/>
      <c r="X177" s="380"/>
      <c r="Y177" s="380"/>
      <c r="Z177" s="380"/>
    </row>
    <row r="178" ht="15.75" customHeight="1">
      <c r="A178" s="85" t="s">
        <v>3883</v>
      </c>
      <c r="B178" s="75" t="s">
        <v>1188</v>
      </c>
      <c r="C178" s="278" t="s">
        <v>51</v>
      </c>
      <c r="D178" s="376" t="s">
        <v>3894</v>
      </c>
      <c r="E178" s="399" t="s">
        <v>3895</v>
      </c>
      <c r="F178" s="77" t="s">
        <v>2502</v>
      </c>
      <c r="G178" s="77">
        <v>3.0</v>
      </c>
      <c r="H178" s="77">
        <v>3.0</v>
      </c>
      <c r="I178" s="80">
        <v>3.0</v>
      </c>
      <c r="J178" s="80">
        <f>10</f>
        <v>10</v>
      </c>
      <c r="K178" s="411">
        <f t="shared" si="11"/>
        <v>3.333333333</v>
      </c>
      <c r="L178" s="80" t="s">
        <v>58</v>
      </c>
      <c r="M178" s="145"/>
      <c r="N178" s="380"/>
      <c r="O178" s="380"/>
      <c r="P178" s="380"/>
      <c r="Q178" s="380"/>
      <c r="R178" s="380"/>
      <c r="S178" s="380"/>
      <c r="T178" s="380"/>
      <c r="U178" s="380"/>
      <c r="V178" s="380"/>
      <c r="W178" s="380"/>
      <c r="X178" s="380"/>
      <c r="Y178" s="380"/>
      <c r="Z178" s="380"/>
    </row>
    <row r="179" ht="15.75" customHeight="1">
      <c r="A179" s="220" t="s">
        <v>3868</v>
      </c>
      <c r="B179" s="220" t="s">
        <v>3896</v>
      </c>
      <c r="C179" s="256" t="s">
        <v>51</v>
      </c>
      <c r="D179" s="376" t="s">
        <v>3897</v>
      </c>
      <c r="E179" s="399" t="s">
        <v>3898</v>
      </c>
      <c r="F179" s="77" t="s">
        <v>2502</v>
      </c>
      <c r="G179" s="77">
        <v>2.0</v>
      </c>
      <c r="H179" s="77">
        <v>2.0</v>
      </c>
      <c r="I179" s="80">
        <v>2.0</v>
      </c>
      <c r="J179" s="98">
        <v>20.0</v>
      </c>
      <c r="K179" s="278">
        <f>J179/2</f>
        <v>10</v>
      </c>
      <c r="L179" s="80" t="s">
        <v>58</v>
      </c>
      <c r="M179" s="145"/>
      <c r="N179" s="380"/>
      <c r="O179" s="380"/>
      <c r="P179" s="380"/>
      <c r="Q179" s="380"/>
      <c r="R179" s="380"/>
      <c r="S179" s="380"/>
      <c r="T179" s="380"/>
      <c r="U179" s="380"/>
      <c r="V179" s="380"/>
      <c r="W179" s="380"/>
      <c r="X179" s="380"/>
      <c r="Y179" s="380"/>
      <c r="Z179" s="380"/>
    </row>
    <row r="180" ht="15.75" customHeight="1">
      <c r="A180" s="212" t="s">
        <v>1196</v>
      </c>
      <c r="B180" s="224" t="s">
        <v>3899</v>
      </c>
      <c r="C180" s="278" t="s">
        <v>51</v>
      </c>
      <c r="D180" s="409" t="s">
        <v>3900</v>
      </c>
      <c r="E180" s="121" t="s">
        <v>3901</v>
      </c>
      <c r="F180" s="77" t="s">
        <v>2502</v>
      </c>
      <c r="G180" s="77">
        <v>1.0</v>
      </c>
      <c r="H180" s="77">
        <v>1.0</v>
      </c>
      <c r="I180" s="80">
        <v>1.0</v>
      </c>
      <c r="J180" s="98">
        <v>20.0</v>
      </c>
      <c r="K180" s="278">
        <f>J180/I180</f>
        <v>20</v>
      </c>
      <c r="L180" s="80" t="s">
        <v>58</v>
      </c>
      <c r="M180" s="145"/>
      <c r="N180" s="380"/>
      <c r="O180" s="380"/>
      <c r="P180" s="380"/>
      <c r="Q180" s="380"/>
      <c r="R180" s="380"/>
      <c r="S180" s="380"/>
      <c r="T180" s="380"/>
      <c r="U180" s="380"/>
      <c r="V180" s="380"/>
      <c r="W180" s="380"/>
      <c r="X180" s="380"/>
      <c r="Y180" s="380"/>
      <c r="Z180" s="380"/>
    </row>
    <row r="181" ht="15.75" customHeight="1">
      <c r="A181" s="220" t="s">
        <v>3902</v>
      </c>
      <c r="B181" s="220" t="s">
        <v>3903</v>
      </c>
      <c r="C181" s="77" t="s">
        <v>51</v>
      </c>
      <c r="D181" s="75" t="s">
        <v>3904</v>
      </c>
      <c r="E181" s="213" t="s">
        <v>3905</v>
      </c>
      <c r="F181" s="98" t="s">
        <v>3906</v>
      </c>
      <c r="G181" s="77">
        <v>3.0</v>
      </c>
      <c r="H181" s="77">
        <v>3.0</v>
      </c>
      <c r="I181" s="98">
        <v>10.0</v>
      </c>
      <c r="J181" s="98">
        <v>10.0</v>
      </c>
      <c r="K181" s="381">
        <f>10/3</f>
        <v>3.333333333</v>
      </c>
      <c r="L181" s="80" t="s">
        <v>58</v>
      </c>
      <c r="M181" s="145"/>
      <c r="N181" s="380"/>
      <c r="O181" s="380"/>
      <c r="P181" s="380"/>
      <c r="Q181" s="380"/>
      <c r="R181" s="380"/>
      <c r="S181" s="380"/>
      <c r="T181" s="380"/>
      <c r="U181" s="380"/>
      <c r="V181" s="380"/>
      <c r="W181" s="380"/>
      <c r="X181" s="380"/>
      <c r="Y181" s="380"/>
      <c r="Z181" s="380"/>
    </row>
    <row r="182" ht="15.75" customHeight="1">
      <c r="A182" s="220" t="s">
        <v>3902</v>
      </c>
      <c r="B182" s="220" t="s">
        <v>3903</v>
      </c>
      <c r="C182" s="77" t="s">
        <v>51</v>
      </c>
      <c r="D182" s="75" t="s">
        <v>3907</v>
      </c>
      <c r="E182" s="213" t="s">
        <v>3908</v>
      </c>
      <c r="F182" s="98" t="s">
        <v>3906</v>
      </c>
      <c r="G182" s="77">
        <v>3.0</v>
      </c>
      <c r="H182" s="77">
        <v>3.0</v>
      </c>
      <c r="I182" s="98">
        <v>20.0</v>
      </c>
      <c r="J182" s="98">
        <v>20.0</v>
      </c>
      <c r="K182" s="381">
        <f>20/3</f>
        <v>6.666666667</v>
      </c>
      <c r="L182" s="80" t="s">
        <v>58</v>
      </c>
      <c r="M182" s="145"/>
      <c r="N182" s="380"/>
      <c r="O182" s="380"/>
      <c r="P182" s="380"/>
      <c r="Q182" s="380"/>
      <c r="R182" s="380"/>
      <c r="S182" s="380"/>
      <c r="T182" s="380"/>
      <c r="U182" s="380"/>
      <c r="V182" s="380"/>
      <c r="W182" s="380"/>
      <c r="X182" s="380"/>
      <c r="Y182" s="380"/>
      <c r="Z182" s="380"/>
    </row>
    <row r="183" ht="15.75" customHeight="1">
      <c r="A183" s="206" t="s">
        <v>1196</v>
      </c>
      <c r="B183" s="212" t="s">
        <v>3909</v>
      </c>
      <c r="C183" s="98" t="s">
        <v>51</v>
      </c>
      <c r="D183" s="224" t="s">
        <v>3910</v>
      </c>
      <c r="E183" s="121" t="s">
        <v>3911</v>
      </c>
      <c r="F183" s="225" t="s">
        <v>2502</v>
      </c>
      <c r="G183" s="77">
        <v>1.0</v>
      </c>
      <c r="H183" s="77">
        <v>1.0</v>
      </c>
      <c r="I183" s="80">
        <v>1.0</v>
      </c>
      <c r="J183" s="80">
        <v>20.0</v>
      </c>
      <c r="K183" s="398">
        <f t="shared" ref="K183:K191" si="12">J183/I183</f>
        <v>20</v>
      </c>
      <c r="L183" s="80" t="s">
        <v>58</v>
      </c>
      <c r="M183" s="145"/>
      <c r="N183" s="380"/>
      <c r="O183" s="380"/>
      <c r="P183" s="380"/>
      <c r="Q183" s="380"/>
      <c r="R183" s="380"/>
      <c r="S183" s="380"/>
      <c r="T183" s="380"/>
      <c r="U183" s="380"/>
      <c r="V183" s="380"/>
      <c r="W183" s="380"/>
      <c r="X183" s="380"/>
      <c r="Y183" s="380"/>
      <c r="Z183" s="380"/>
    </row>
    <row r="184" ht="15.75" customHeight="1">
      <c r="A184" s="412" t="s">
        <v>3912</v>
      </c>
      <c r="B184" s="413" t="s">
        <v>3913</v>
      </c>
      <c r="C184" s="414" t="s">
        <v>51</v>
      </c>
      <c r="D184" s="376" t="s">
        <v>3914</v>
      </c>
      <c r="E184" s="415" t="s">
        <v>3915</v>
      </c>
      <c r="F184" s="92" t="s">
        <v>3916</v>
      </c>
      <c r="G184" s="416">
        <v>2.0</v>
      </c>
      <c r="H184" s="363">
        <v>2.0</v>
      </c>
      <c r="I184" s="77">
        <v>2.0</v>
      </c>
      <c r="J184" s="77">
        <v>20.0</v>
      </c>
      <c r="K184" s="256">
        <f t="shared" si="12"/>
        <v>10</v>
      </c>
      <c r="L184" s="80" t="s">
        <v>60</v>
      </c>
      <c r="M184" s="145"/>
      <c r="N184" s="380"/>
      <c r="O184" s="380"/>
      <c r="P184" s="380"/>
      <c r="Q184" s="380"/>
      <c r="R184" s="380"/>
      <c r="S184" s="380"/>
      <c r="T184" s="380"/>
      <c r="U184" s="380"/>
      <c r="V184" s="380"/>
      <c r="W184" s="380"/>
      <c r="X184" s="380"/>
      <c r="Y184" s="380"/>
      <c r="Z184" s="380"/>
    </row>
    <row r="185" ht="15.75" customHeight="1">
      <c r="A185" s="412" t="s">
        <v>3912</v>
      </c>
      <c r="B185" s="413" t="s">
        <v>3917</v>
      </c>
      <c r="C185" s="414" t="s">
        <v>51</v>
      </c>
      <c r="D185" s="376" t="s">
        <v>3918</v>
      </c>
      <c r="E185" s="417" t="s">
        <v>3919</v>
      </c>
      <c r="F185" s="418" t="s">
        <v>3920</v>
      </c>
      <c r="G185" s="416">
        <v>2.0</v>
      </c>
      <c r="H185" s="363">
        <v>2.0</v>
      </c>
      <c r="I185" s="77">
        <v>2.0</v>
      </c>
      <c r="J185" s="77">
        <v>20.0</v>
      </c>
      <c r="K185" s="256">
        <f t="shared" si="12"/>
        <v>10</v>
      </c>
      <c r="L185" s="80" t="s">
        <v>60</v>
      </c>
      <c r="M185" s="145"/>
      <c r="N185" s="380"/>
      <c r="O185" s="380"/>
      <c r="P185" s="380"/>
      <c r="Q185" s="380"/>
      <c r="R185" s="380"/>
      <c r="S185" s="380"/>
      <c r="T185" s="380"/>
      <c r="U185" s="380"/>
      <c r="V185" s="380"/>
      <c r="W185" s="380"/>
      <c r="X185" s="380"/>
      <c r="Y185" s="380"/>
      <c r="Z185" s="380"/>
    </row>
    <row r="186" ht="15.75" customHeight="1">
      <c r="A186" s="412" t="s">
        <v>3912</v>
      </c>
      <c r="B186" s="413" t="s">
        <v>3921</v>
      </c>
      <c r="C186" s="414" t="s">
        <v>51</v>
      </c>
      <c r="D186" s="376" t="s">
        <v>3922</v>
      </c>
      <c r="E186" s="244" t="s">
        <v>3923</v>
      </c>
      <c r="F186" s="419" t="s">
        <v>3924</v>
      </c>
      <c r="G186" s="416">
        <v>2.0</v>
      </c>
      <c r="H186" s="363">
        <v>2.0</v>
      </c>
      <c r="I186" s="77">
        <v>2.0</v>
      </c>
      <c r="J186" s="77">
        <v>20.0</v>
      </c>
      <c r="K186" s="256">
        <f t="shared" si="12"/>
        <v>10</v>
      </c>
      <c r="L186" s="80" t="s">
        <v>60</v>
      </c>
      <c r="M186" s="145"/>
      <c r="N186" s="380"/>
      <c r="O186" s="380"/>
      <c r="P186" s="380"/>
      <c r="Q186" s="380"/>
      <c r="R186" s="380"/>
      <c r="S186" s="380"/>
      <c r="T186" s="380"/>
      <c r="U186" s="380"/>
      <c r="V186" s="380"/>
      <c r="W186" s="380"/>
      <c r="X186" s="380"/>
      <c r="Y186" s="380"/>
      <c r="Z186" s="380"/>
    </row>
    <row r="187" ht="15.75" customHeight="1">
      <c r="A187" s="91" t="s">
        <v>3925</v>
      </c>
      <c r="B187" s="420" t="s">
        <v>3926</v>
      </c>
      <c r="C187" s="92" t="s">
        <v>51</v>
      </c>
      <c r="D187" s="220" t="s">
        <v>3927</v>
      </c>
      <c r="E187" s="85" t="s">
        <v>3928</v>
      </c>
      <c r="F187" s="273" t="s">
        <v>3929</v>
      </c>
      <c r="G187" s="78">
        <v>3.0</v>
      </c>
      <c r="H187" s="363">
        <v>2.0</v>
      </c>
      <c r="I187" s="77">
        <v>3.0</v>
      </c>
      <c r="J187" s="77">
        <v>20.0</v>
      </c>
      <c r="K187" s="256">
        <f t="shared" si="12"/>
        <v>6.666666667</v>
      </c>
      <c r="L187" s="80" t="s">
        <v>60</v>
      </c>
      <c r="M187" s="145"/>
      <c r="N187" s="380"/>
      <c r="O187" s="380"/>
      <c r="P187" s="380"/>
      <c r="Q187" s="380"/>
      <c r="R187" s="380"/>
      <c r="S187" s="380"/>
      <c r="T187" s="380"/>
      <c r="U187" s="380"/>
      <c r="V187" s="380"/>
      <c r="W187" s="380"/>
      <c r="X187" s="380"/>
      <c r="Y187" s="380"/>
      <c r="Z187" s="380"/>
    </row>
    <row r="188" ht="15.75" customHeight="1">
      <c r="A188" s="91" t="s">
        <v>60</v>
      </c>
      <c r="B188" s="91" t="s">
        <v>3930</v>
      </c>
      <c r="C188" s="92" t="s">
        <v>51</v>
      </c>
      <c r="D188" s="91" t="s">
        <v>3931</v>
      </c>
      <c r="E188" s="91" t="s">
        <v>3932</v>
      </c>
      <c r="F188" s="92"/>
      <c r="G188" s="123">
        <v>1.0</v>
      </c>
      <c r="H188" s="396">
        <v>1.0</v>
      </c>
      <c r="I188" s="77">
        <v>1.0</v>
      </c>
      <c r="J188" s="77">
        <v>20.0</v>
      </c>
      <c r="K188" s="256">
        <f t="shared" si="12"/>
        <v>20</v>
      </c>
      <c r="L188" s="80" t="s">
        <v>60</v>
      </c>
      <c r="M188" s="145"/>
      <c r="N188" s="380"/>
      <c r="O188" s="380"/>
      <c r="P188" s="380"/>
      <c r="Q188" s="380"/>
      <c r="R188" s="380"/>
      <c r="S188" s="380"/>
      <c r="T188" s="380"/>
      <c r="U188" s="380"/>
      <c r="V188" s="380"/>
      <c r="W188" s="380"/>
      <c r="X188" s="380"/>
      <c r="Y188" s="380"/>
      <c r="Z188" s="380"/>
    </row>
    <row r="189" ht="15.75" customHeight="1">
      <c r="A189" s="91" t="s">
        <v>60</v>
      </c>
      <c r="B189" s="91" t="s">
        <v>3930</v>
      </c>
      <c r="C189" s="92" t="s">
        <v>51</v>
      </c>
      <c r="D189" s="91" t="s">
        <v>3933</v>
      </c>
      <c r="E189" s="91" t="s">
        <v>3934</v>
      </c>
      <c r="F189" s="92"/>
      <c r="G189" s="123">
        <v>1.0</v>
      </c>
      <c r="H189" s="396">
        <v>1.0</v>
      </c>
      <c r="I189" s="77">
        <v>1.0</v>
      </c>
      <c r="J189" s="77">
        <v>20.0</v>
      </c>
      <c r="K189" s="256">
        <f t="shared" si="12"/>
        <v>20</v>
      </c>
      <c r="L189" s="80" t="s">
        <v>60</v>
      </c>
      <c r="M189" s="145"/>
      <c r="N189" s="380"/>
      <c r="O189" s="380"/>
      <c r="P189" s="380"/>
      <c r="Q189" s="380"/>
      <c r="R189" s="380"/>
      <c r="S189" s="380"/>
      <c r="T189" s="380"/>
      <c r="U189" s="380"/>
      <c r="V189" s="380"/>
      <c r="W189" s="380"/>
      <c r="X189" s="380"/>
      <c r="Y189" s="380"/>
      <c r="Z189" s="380"/>
    </row>
    <row r="190" ht="15.75" customHeight="1">
      <c r="A190" s="91" t="s">
        <v>60</v>
      </c>
      <c r="B190" s="91" t="s">
        <v>3935</v>
      </c>
      <c r="C190" s="92" t="s">
        <v>51</v>
      </c>
      <c r="D190" s="421" t="s">
        <v>3936</v>
      </c>
      <c r="E190" s="91" t="s">
        <v>3937</v>
      </c>
      <c r="F190" s="92"/>
      <c r="G190" s="123">
        <v>1.0</v>
      </c>
      <c r="H190" s="396">
        <v>1.0</v>
      </c>
      <c r="I190" s="77">
        <v>1.0</v>
      </c>
      <c r="J190" s="77">
        <v>20.0</v>
      </c>
      <c r="K190" s="256">
        <f t="shared" si="12"/>
        <v>20</v>
      </c>
      <c r="L190" s="80" t="s">
        <v>60</v>
      </c>
      <c r="M190" s="145"/>
      <c r="N190" s="380"/>
      <c r="O190" s="380"/>
      <c r="P190" s="380"/>
      <c r="Q190" s="380"/>
      <c r="R190" s="380"/>
      <c r="S190" s="380"/>
      <c r="T190" s="380"/>
      <c r="U190" s="380"/>
      <c r="V190" s="380"/>
      <c r="W190" s="380"/>
      <c r="X190" s="380"/>
      <c r="Y190" s="380"/>
      <c r="Z190" s="380"/>
    </row>
    <row r="191" ht="15.75" customHeight="1">
      <c r="A191" s="91" t="s">
        <v>3938</v>
      </c>
      <c r="B191" s="91" t="s">
        <v>3939</v>
      </c>
      <c r="C191" s="422" t="s">
        <v>51</v>
      </c>
      <c r="D191" s="91" t="s">
        <v>3940</v>
      </c>
      <c r="E191" s="423" t="s">
        <v>3941</v>
      </c>
      <c r="F191" s="92" t="s">
        <v>3942</v>
      </c>
      <c r="G191" s="123">
        <v>2.0</v>
      </c>
      <c r="H191" s="396">
        <v>2.0</v>
      </c>
      <c r="I191" s="77">
        <v>2.0</v>
      </c>
      <c r="J191" s="77">
        <v>20.0</v>
      </c>
      <c r="K191" s="256">
        <f t="shared" si="12"/>
        <v>10</v>
      </c>
      <c r="L191" s="80" t="s">
        <v>60</v>
      </c>
      <c r="M191" s="145"/>
      <c r="N191" s="380"/>
      <c r="O191" s="380"/>
      <c r="P191" s="380"/>
      <c r="Q191" s="380"/>
      <c r="R191" s="380"/>
      <c r="S191" s="380"/>
      <c r="T191" s="380"/>
      <c r="U191" s="380"/>
      <c r="V191" s="380"/>
      <c r="W191" s="380"/>
      <c r="X191" s="380"/>
      <c r="Y191" s="380"/>
      <c r="Z191" s="380"/>
    </row>
    <row r="192" ht="15.75" customHeight="1">
      <c r="A192" s="85" t="s">
        <v>61</v>
      </c>
      <c r="B192" s="121" t="s">
        <v>3943</v>
      </c>
      <c r="C192" s="256" t="s">
        <v>51</v>
      </c>
      <c r="D192" s="75" t="s">
        <v>3944</v>
      </c>
      <c r="E192" s="399" t="s">
        <v>3945</v>
      </c>
      <c r="F192" s="77" t="s">
        <v>3946</v>
      </c>
      <c r="G192" s="77">
        <v>1.0</v>
      </c>
      <c r="H192" s="77">
        <v>1.0</v>
      </c>
      <c r="I192" s="80">
        <v>1.0</v>
      </c>
      <c r="J192" s="80">
        <v>20.0</v>
      </c>
      <c r="K192" s="398">
        <v>20.0</v>
      </c>
      <c r="L192" s="80" t="s">
        <v>61</v>
      </c>
      <c r="M192" s="145"/>
      <c r="N192" s="380"/>
      <c r="O192" s="380"/>
      <c r="P192" s="380"/>
      <c r="Q192" s="380"/>
      <c r="R192" s="380"/>
      <c r="S192" s="380"/>
      <c r="T192" s="380"/>
      <c r="U192" s="380"/>
      <c r="V192" s="380"/>
      <c r="W192" s="380"/>
      <c r="X192" s="380"/>
      <c r="Y192" s="380"/>
      <c r="Z192" s="380"/>
    </row>
    <row r="193" ht="15.75" customHeight="1">
      <c r="A193" s="91" t="s">
        <v>61</v>
      </c>
      <c r="B193" s="121" t="s">
        <v>3943</v>
      </c>
      <c r="C193" s="422" t="s">
        <v>51</v>
      </c>
      <c r="D193" s="85" t="s">
        <v>3947</v>
      </c>
      <c r="E193" s="399" t="s">
        <v>3948</v>
      </c>
      <c r="F193" s="77" t="s">
        <v>3949</v>
      </c>
      <c r="G193" s="256">
        <v>1.0</v>
      </c>
      <c r="H193" s="88">
        <v>1.0</v>
      </c>
      <c r="I193" s="77">
        <v>1.0</v>
      </c>
      <c r="J193" s="77">
        <v>20.0</v>
      </c>
      <c r="K193" s="256">
        <v>20.0</v>
      </c>
      <c r="L193" s="80" t="s">
        <v>61</v>
      </c>
      <c r="M193" s="145"/>
      <c r="N193" s="380"/>
      <c r="O193" s="380"/>
      <c r="P193" s="380"/>
      <c r="Q193" s="380"/>
      <c r="R193" s="380"/>
      <c r="S193" s="380"/>
      <c r="T193" s="380"/>
      <c r="U193" s="380"/>
      <c r="V193" s="380"/>
      <c r="W193" s="380"/>
      <c r="X193" s="380"/>
      <c r="Y193" s="380"/>
      <c r="Z193" s="380"/>
    </row>
    <row r="194" ht="15.75" customHeight="1">
      <c r="A194" s="91" t="s">
        <v>61</v>
      </c>
      <c r="B194" s="121" t="s">
        <v>3943</v>
      </c>
      <c r="C194" s="422" t="s">
        <v>51</v>
      </c>
      <c r="D194" s="85" t="s">
        <v>3950</v>
      </c>
      <c r="E194" s="399" t="s">
        <v>3951</v>
      </c>
      <c r="F194" s="77" t="s">
        <v>3952</v>
      </c>
      <c r="G194" s="256">
        <v>1.0</v>
      </c>
      <c r="H194" s="88">
        <v>1.0</v>
      </c>
      <c r="I194" s="77">
        <v>1.0</v>
      </c>
      <c r="J194" s="77">
        <v>20.0</v>
      </c>
      <c r="K194" s="256">
        <v>20.0</v>
      </c>
      <c r="L194" s="80" t="s">
        <v>61</v>
      </c>
      <c r="M194" s="145"/>
      <c r="N194" s="380"/>
      <c r="O194" s="380"/>
      <c r="P194" s="380"/>
      <c r="Q194" s="380"/>
      <c r="R194" s="380"/>
      <c r="S194" s="380"/>
      <c r="T194" s="380"/>
      <c r="U194" s="380"/>
      <c r="V194" s="380"/>
      <c r="W194" s="380"/>
      <c r="X194" s="380"/>
      <c r="Y194" s="380"/>
      <c r="Z194" s="380"/>
    </row>
    <row r="195" ht="15.75" customHeight="1">
      <c r="A195" s="91" t="s">
        <v>61</v>
      </c>
      <c r="B195" s="121" t="s">
        <v>3943</v>
      </c>
      <c r="C195" s="422" t="s">
        <v>51</v>
      </c>
      <c r="D195" s="85" t="s">
        <v>3953</v>
      </c>
      <c r="E195" s="399" t="s">
        <v>3954</v>
      </c>
      <c r="F195" s="77"/>
      <c r="G195" s="256">
        <v>1.0</v>
      </c>
      <c r="H195" s="88">
        <v>1.0</v>
      </c>
      <c r="I195" s="77">
        <v>1.0</v>
      </c>
      <c r="J195" s="77">
        <v>10.0</v>
      </c>
      <c r="K195" s="256">
        <v>10.0</v>
      </c>
      <c r="L195" s="80" t="s">
        <v>61</v>
      </c>
      <c r="M195" s="145"/>
      <c r="N195" s="380"/>
      <c r="O195" s="380"/>
      <c r="P195" s="380"/>
      <c r="Q195" s="380"/>
      <c r="R195" s="380"/>
      <c r="S195" s="380"/>
      <c r="T195" s="380"/>
      <c r="U195" s="380"/>
      <c r="V195" s="380"/>
      <c r="W195" s="380"/>
      <c r="X195" s="380"/>
      <c r="Y195" s="380"/>
      <c r="Z195" s="380"/>
    </row>
    <row r="196" ht="15.75" customHeight="1">
      <c r="A196" s="424" t="s">
        <v>61</v>
      </c>
      <c r="B196" s="425" t="s">
        <v>3955</v>
      </c>
      <c r="C196" s="426" t="s">
        <v>51</v>
      </c>
      <c r="D196" s="424" t="s">
        <v>3956</v>
      </c>
      <c r="E196" s="427" t="s">
        <v>3957</v>
      </c>
      <c r="F196" s="428" t="s">
        <v>3958</v>
      </c>
      <c r="G196" s="429">
        <v>1.0</v>
      </c>
      <c r="H196" s="128">
        <v>1.0</v>
      </c>
      <c r="I196" s="430">
        <v>1.0</v>
      </c>
      <c r="J196" s="430">
        <v>1.0</v>
      </c>
      <c r="K196" s="429">
        <v>20.0</v>
      </c>
      <c r="L196" s="431" t="s">
        <v>61</v>
      </c>
      <c r="M196" s="432"/>
      <c r="N196" s="433"/>
      <c r="O196" s="433"/>
      <c r="P196" s="433"/>
      <c r="Q196" s="433"/>
      <c r="R196" s="433"/>
      <c r="S196" s="433"/>
      <c r="T196" s="433"/>
      <c r="U196" s="433"/>
      <c r="V196" s="433"/>
      <c r="W196" s="433"/>
      <c r="X196" s="433"/>
      <c r="Y196" s="433"/>
      <c r="Z196" s="433"/>
    </row>
    <row r="197" ht="15.75" customHeight="1">
      <c r="A197" s="85" t="s">
        <v>62</v>
      </c>
      <c r="B197" s="85" t="s">
        <v>1224</v>
      </c>
      <c r="C197" s="256" t="s">
        <v>51</v>
      </c>
      <c r="D197" s="85" t="s">
        <v>3959</v>
      </c>
      <c r="E197" s="399" t="s">
        <v>3960</v>
      </c>
      <c r="F197" s="77" t="s">
        <v>3961</v>
      </c>
      <c r="G197" s="256">
        <v>1.0</v>
      </c>
      <c r="H197" s="256">
        <v>1.0</v>
      </c>
      <c r="I197" s="80">
        <v>1.0</v>
      </c>
      <c r="J197" s="80">
        <v>10.0</v>
      </c>
      <c r="K197" s="398">
        <v>10.0</v>
      </c>
      <c r="L197" s="98" t="s">
        <v>284</v>
      </c>
      <c r="M197" s="145"/>
      <c r="N197" s="380"/>
      <c r="O197" s="380"/>
      <c r="P197" s="380"/>
      <c r="Q197" s="380"/>
      <c r="R197" s="380"/>
      <c r="S197" s="380"/>
      <c r="T197" s="380"/>
      <c r="U197" s="380"/>
      <c r="V197" s="380"/>
      <c r="W197" s="380"/>
      <c r="X197" s="380"/>
      <c r="Y197" s="380"/>
      <c r="Z197" s="380"/>
    </row>
    <row r="198" ht="15.75" customHeight="1">
      <c r="A198" s="85" t="s">
        <v>62</v>
      </c>
      <c r="B198" s="85" t="s">
        <v>1224</v>
      </c>
      <c r="C198" s="256" t="s">
        <v>51</v>
      </c>
      <c r="D198" s="85" t="s">
        <v>3962</v>
      </c>
      <c r="E198" s="399" t="s">
        <v>3963</v>
      </c>
      <c r="F198" s="77" t="s">
        <v>3964</v>
      </c>
      <c r="G198" s="256">
        <v>1.0</v>
      </c>
      <c r="H198" s="256">
        <v>1.0</v>
      </c>
      <c r="I198" s="80">
        <v>1.0</v>
      </c>
      <c r="J198" s="80">
        <v>20.0</v>
      </c>
      <c r="K198" s="398">
        <v>20.0</v>
      </c>
      <c r="L198" s="98" t="s">
        <v>284</v>
      </c>
      <c r="M198" s="145"/>
      <c r="N198" s="380"/>
      <c r="O198" s="380"/>
      <c r="P198" s="380"/>
      <c r="Q198" s="380"/>
      <c r="R198" s="380"/>
      <c r="S198" s="380"/>
      <c r="T198" s="380"/>
      <c r="U198" s="380"/>
      <c r="V198" s="380"/>
      <c r="W198" s="380"/>
      <c r="X198" s="380"/>
      <c r="Y198" s="380"/>
      <c r="Z198" s="380"/>
    </row>
    <row r="199" ht="15.75" customHeight="1">
      <c r="A199" s="85" t="s">
        <v>1227</v>
      </c>
      <c r="B199" s="85" t="s">
        <v>1236</v>
      </c>
      <c r="C199" s="256" t="s">
        <v>51</v>
      </c>
      <c r="D199" s="376" t="s">
        <v>3965</v>
      </c>
      <c r="E199" s="399" t="s">
        <v>3966</v>
      </c>
      <c r="F199" s="77"/>
      <c r="G199" s="256">
        <v>2.0</v>
      </c>
      <c r="H199" s="256">
        <v>2.0</v>
      </c>
      <c r="I199" s="80">
        <v>2.0</v>
      </c>
      <c r="J199" s="80">
        <v>10.0</v>
      </c>
      <c r="K199" s="398">
        <v>5.0</v>
      </c>
      <c r="L199" s="98" t="s">
        <v>284</v>
      </c>
      <c r="M199" s="145"/>
      <c r="N199" s="380"/>
      <c r="O199" s="380"/>
      <c r="P199" s="380"/>
      <c r="Q199" s="380"/>
      <c r="R199" s="380"/>
      <c r="S199" s="380"/>
      <c r="T199" s="380"/>
      <c r="U199" s="380"/>
      <c r="V199" s="380"/>
      <c r="W199" s="380"/>
      <c r="X199" s="380"/>
      <c r="Y199" s="380"/>
      <c r="Z199" s="380"/>
    </row>
    <row r="200" ht="15.75" customHeight="1">
      <c r="A200" s="85" t="s">
        <v>276</v>
      </c>
      <c r="B200" s="85" t="s">
        <v>1238</v>
      </c>
      <c r="C200" s="256" t="s">
        <v>51</v>
      </c>
      <c r="D200" s="75" t="s">
        <v>3967</v>
      </c>
      <c r="E200" s="399" t="s">
        <v>3968</v>
      </c>
      <c r="F200" s="77"/>
      <c r="G200" s="256">
        <v>2.0</v>
      </c>
      <c r="H200" s="256">
        <v>2.0</v>
      </c>
      <c r="I200" s="80">
        <v>2.0</v>
      </c>
      <c r="J200" s="80">
        <v>20.0</v>
      </c>
      <c r="K200" s="398">
        <v>10.0</v>
      </c>
      <c r="L200" s="98" t="s">
        <v>284</v>
      </c>
      <c r="M200" s="145"/>
      <c r="N200" s="380"/>
      <c r="O200" s="380"/>
      <c r="P200" s="380"/>
      <c r="Q200" s="380"/>
      <c r="R200" s="380"/>
      <c r="S200" s="380"/>
      <c r="T200" s="380"/>
      <c r="U200" s="380"/>
      <c r="V200" s="380"/>
      <c r="W200" s="380"/>
      <c r="X200" s="380"/>
      <c r="Y200" s="380"/>
      <c r="Z200" s="380"/>
    </row>
    <row r="201" ht="15.75" customHeight="1">
      <c r="A201" s="85" t="s">
        <v>1242</v>
      </c>
      <c r="B201" s="85" t="s">
        <v>1243</v>
      </c>
      <c r="C201" s="256" t="s">
        <v>51</v>
      </c>
      <c r="D201" s="91" t="s">
        <v>3969</v>
      </c>
      <c r="E201" s="399" t="s">
        <v>3970</v>
      </c>
      <c r="F201" s="92"/>
      <c r="G201" s="256">
        <v>3.0</v>
      </c>
      <c r="H201" s="256">
        <v>3.0</v>
      </c>
      <c r="I201" s="80">
        <v>3.0</v>
      </c>
      <c r="J201" s="80">
        <v>20.0</v>
      </c>
      <c r="K201" s="398">
        <v>6.66</v>
      </c>
      <c r="L201" s="98" t="s">
        <v>284</v>
      </c>
      <c r="M201" s="145"/>
      <c r="N201" s="380"/>
      <c r="O201" s="380"/>
      <c r="P201" s="380"/>
      <c r="Q201" s="380"/>
      <c r="R201" s="380"/>
      <c r="S201" s="380"/>
      <c r="T201" s="380"/>
      <c r="U201" s="380"/>
      <c r="V201" s="380"/>
      <c r="W201" s="380"/>
      <c r="X201" s="380"/>
      <c r="Y201" s="380"/>
      <c r="Z201" s="380"/>
    </row>
    <row r="202" ht="15.75" customHeight="1">
      <c r="A202" s="85" t="s">
        <v>62</v>
      </c>
      <c r="B202" s="85" t="s">
        <v>1249</v>
      </c>
      <c r="C202" s="256" t="s">
        <v>51</v>
      </c>
      <c r="D202" s="91" t="s">
        <v>3971</v>
      </c>
      <c r="E202" s="399" t="s">
        <v>3972</v>
      </c>
      <c r="F202" s="92"/>
      <c r="G202" s="256">
        <v>1.0</v>
      </c>
      <c r="H202" s="256">
        <v>1.0</v>
      </c>
      <c r="I202" s="80">
        <v>1.0</v>
      </c>
      <c r="J202" s="80">
        <v>20.0</v>
      </c>
      <c r="K202" s="398">
        <v>20.0</v>
      </c>
      <c r="L202" s="98" t="s">
        <v>284</v>
      </c>
      <c r="M202" s="145"/>
      <c r="N202" s="380"/>
      <c r="O202" s="380"/>
      <c r="P202" s="380"/>
      <c r="Q202" s="380"/>
      <c r="R202" s="380"/>
      <c r="S202" s="380"/>
      <c r="T202" s="380"/>
      <c r="U202" s="380"/>
      <c r="V202" s="380"/>
      <c r="W202" s="380"/>
      <c r="X202" s="380"/>
      <c r="Y202" s="380"/>
      <c r="Z202" s="380"/>
    </row>
    <row r="203" ht="15.75" customHeight="1">
      <c r="A203" s="85" t="s">
        <v>62</v>
      </c>
      <c r="B203" s="85" t="s">
        <v>1249</v>
      </c>
      <c r="C203" s="256" t="s">
        <v>51</v>
      </c>
      <c r="D203" s="91" t="s">
        <v>3973</v>
      </c>
      <c r="E203" s="399" t="s">
        <v>3974</v>
      </c>
      <c r="F203" s="92"/>
      <c r="G203" s="256">
        <v>1.0</v>
      </c>
      <c r="H203" s="256">
        <v>1.0</v>
      </c>
      <c r="I203" s="80">
        <v>1.0</v>
      </c>
      <c r="J203" s="80">
        <v>20.0</v>
      </c>
      <c r="K203" s="398">
        <v>20.0</v>
      </c>
      <c r="L203" s="98" t="s">
        <v>284</v>
      </c>
      <c r="M203" s="145"/>
      <c r="N203" s="380"/>
      <c r="O203" s="380"/>
      <c r="P203" s="380"/>
      <c r="Q203" s="380"/>
      <c r="R203" s="380"/>
      <c r="S203" s="380"/>
      <c r="T203" s="380"/>
      <c r="U203" s="380"/>
      <c r="V203" s="380"/>
      <c r="W203" s="380"/>
      <c r="X203" s="380"/>
      <c r="Y203" s="380"/>
      <c r="Z203" s="380"/>
    </row>
    <row r="204" ht="15.75" customHeight="1">
      <c r="A204" s="85" t="s">
        <v>62</v>
      </c>
      <c r="B204" s="85" t="s">
        <v>1249</v>
      </c>
      <c r="C204" s="256" t="s">
        <v>51</v>
      </c>
      <c r="D204" s="75" t="s">
        <v>3975</v>
      </c>
      <c r="E204" s="399" t="s">
        <v>3976</v>
      </c>
      <c r="F204" s="92"/>
      <c r="G204" s="256">
        <v>1.0</v>
      </c>
      <c r="H204" s="256">
        <v>1.0</v>
      </c>
      <c r="I204" s="80">
        <v>1.0</v>
      </c>
      <c r="J204" s="80">
        <v>20.0</v>
      </c>
      <c r="K204" s="398">
        <v>20.0</v>
      </c>
      <c r="L204" s="98" t="s">
        <v>284</v>
      </c>
      <c r="M204" s="145"/>
      <c r="N204" s="380"/>
      <c r="O204" s="380"/>
      <c r="P204" s="380"/>
      <c r="Q204" s="380"/>
      <c r="R204" s="380"/>
      <c r="S204" s="380"/>
      <c r="T204" s="380"/>
      <c r="U204" s="380"/>
      <c r="V204" s="380"/>
      <c r="W204" s="380"/>
      <c r="X204" s="380"/>
      <c r="Y204" s="380"/>
      <c r="Z204" s="380"/>
    </row>
    <row r="205" ht="15.75" customHeight="1">
      <c r="A205" s="85" t="s">
        <v>62</v>
      </c>
      <c r="B205" s="85" t="s">
        <v>1252</v>
      </c>
      <c r="C205" s="256" t="s">
        <v>51</v>
      </c>
      <c r="D205" s="91" t="s">
        <v>3977</v>
      </c>
      <c r="E205" s="399" t="s">
        <v>3978</v>
      </c>
      <c r="F205" s="92"/>
      <c r="G205" s="256">
        <v>1.0</v>
      </c>
      <c r="H205" s="256">
        <v>1.0</v>
      </c>
      <c r="I205" s="80">
        <v>1.0</v>
      </c>
      <c r="J205" s="80">
        <v>20.0</v>
      </c>
      <c r="K205" s="398">
        <v>20.0</v>
      </c>
      <c r="L205" s="98" t="s">
        <v>284</v>
      </c>
      <c r="M205" s="145"/>
      <c r="N205" s="380"/>
      <c r="O205" s="380"/>
      <c r="P205" s="380"/>
      <c r="Q205" s="380"/>
      <c r="R205" s="380"/>
      <c r="S205" s="380"/>
      <c r="T205" s="380"/>
      <c r="U205" s="380"/>
      <c r="V205" s="380"/>
      <c r="W205" s="380"/>
      <c r="X205" s="380"/>
      <c r="Y205" s="380"/>
      <c r="Z205" s="380"/>
    </row>
    <row r="206" ht="15.75" customHeight="1">
      <c r="A206" s="85" t="s">
        <v>62</v>
      </c>
      <c r="B206" s="85" t="s">
        <v>1252</v>
      </c>
      <c r="C206" s="256" t="s">
        <v>51</v>
      </c>
      <c r="D206" s="91" t="s">
        <v>3979</v>
      </c>
      <c r="E206" s="399" t="s">
        <v>3980</v>
      </c>
      <c r="F206" s="92"/>
      <c r="G206" s="256">
        <v>1.0</v>
      </c>
      <c r="H206" s="256">
        <v>1.0</v>
      </c>
      <c r="I206" s="80">
        <v>1.0</v>
      </c>
      <c r="J206" s="80">
        <v>20.0</v>
      </c>
      <c r="K206" s="398">
        <v>20.0</v>
      </c>
      <c r="L206" s="98" t="s">
        <v>284</v>
      </c>
      <c r="M206" s="145"/>
      <c r="N206" s="380"/>
      <c r="O206" s="380"/>
      <c r="P206" s="380"/>
      <c r="Q206" s="380"/>
      <c r="R206" s="380"/>
      <c r="S206" s="380"/>
      <c r="T206" s="380"/>
      <c r="U206" s="380"/>
      <c r="V206" s="380"/>
      <c r="W206" s="380"/>
      <c r="X206" s="380"/>
      <c r="Y206" s="380"/>
      <c r="Z206" s="380"/>
    </row>
    <row r="207" ht="15.75" customHeight="1">
      <c r="A207" s="85" t="s">
        <v>1255</v>
      </c>
      <c r="B207" s="85" t="s">
        <v>1256</v>
      </c>
      <c r="C207" s="256" t="s">
        <v>51</v>
      </c>
      <c r="D207" s="91" t="s">
        <v>3981</v>
      </c>
      <c r="E207" s="399" t="s">
        <v>3982</v>
      </c>
      <c r="F207" s="92"/>
      <c r="G207" s="256">
        <v>2.0</v>
      </c>
      <c r="H207" s="256">
        <v>1.0</v>
      </c>
      <c r="I207" s="80">
        <v>2.0</v>
      </c>
      <c r="J207" s="80">
        <v>20.0</v>
      </c>
      <c r="K207" s="398">
        <v>10.0</v>
      </c>
      <c r="L207" s="98" t="s">
        <v>284</v>
      </c>
      <c r="M207" s="145"/>
      <c r="N207" s="380"/>
      <c r="O207" s="380"/>
      <c r="P207" s="380"/>
      <c r="Q207" s="380"/>
      <c r="R207" s="380"/>
      <c r="S207" s="380"/>
      <c r="T207" s="380"/>
      <c r="U207" s="380"/>
      <c r="V207" s="380"/>
      <c r="W207" s="380"/>
      <c r="X207" s="380"/>
      <c r="Y207" s="380"/>
      <c r="Z207" s="380"/>
    </row>
    <row r="208" ht="15.75" customHeight="1">
      <c r="A208" s="85" t="s">
        <v>1255</v>
      </c>
      <c r="B208" s="85" t="s">
        <v>1256</v>
      </c>
      <c r="C208" s="256" t="s">
        <v>51</v>
      </c>
      <c r="D208" s="91" t="s">
        <v>3983</v>
      </c>
      <c r="E208" s="399" t="s">
        <v>3984</v>
      </c>
      <c r="F208" s="92"/>
      <c r="G208" s="256">
        <v>2.0</v>
      </c>
      <c r="H208" s="256">
        <v>1.0</v>
      </c>
      <c r="I208" s="80">
        <v>2.0</v>
      </c>
      <c r="J208" s="80">
        <v>20.0</v>
      </c>
      <c r="K208" s="398">
        <v>10.0</v>
      </c>
      <c r="L208" s="98" t="s">
        <v>284</v>
      </c>
      <c r="M208" s="145"/>
      <c r="N208" s="380"/>
      <c r="O208" s="380"/>
      <c r="P208" s="380"/>
      <c r="Q208" s="380"/>
      <c r="R208" s="380"/>
      <c r="S208" s="380"/>
      <c r="T208" s="380"/>
      <c r="U208" s="380"/>
      <c r="V208" s="380"/>
      <c r="W208" s="380"/>
      <c r="X208" s="380"/>
      <c r="Y208" s="380"/>
      <c r="Z208" s="380"/>
    </row>
    <row r="209" ht="15.75" customHeight="1">
      <c r="A209" s="85" t="s">
        <v>1255</v>
      </c>
      <c r="B209" s="85" t="s">
        <v>1256</v>
      </c>
      <c r="C209" s="256" t="s">
        <v>51</v>
      </c>
      <c r="D209" s="75" t="s">
        <v>3985</v>
      </c>
      <c r="E209" s="434" t="s">
        <v>3986</v>
      </c>
      <c r="F209" s="92"/>
      <c r="G209" s="256">
        <v>2.0</v>
      </c>
      <c r="H209" s="256">
        <v>1.0</v>
      </c>
      <c r="I209" s="80">
        <v>2.0</v>
      </c>
      <c r="J209" s="80">
        <v>20.0</v>
      </c>
      <c r="K209" s="398">
        <v>10.0</v>
      </c>
      <c r="L209" s="98" t="s">
        <v>284</v>
      </c>
      <c r="M209" s="145"/>
      <c r="N209" s="380"/>
      <c r="O209" s="380"/>
      <c r="P209" s="380"/>
      <c r="Q209" s="380"/>
      <c r="R209" s="380"/>
      <c r="S209" s="380"/>
      <c r="T209" s="380"/>
      <c r="U209" s="380"/>
      <c r="V209" s="380"/>
      <c r="W209" s="380"/>
      <c r="X209" s="380"/>
      <c r="Y209" s="380"/>
      <c r="Z209" s="380"/>
    </row>
    <row r="210" ht="15.75" customHeight="1">
      <c r="A210" s="85" t="s">
        <v>1259</v>
      </c>
      <c r="B210" s="85" t="s">
        <v>1260</v>
      </c>
      <c r="C210" s="77" t="s">
        <v>51</v>
      </c>
      <c r="D210" s="258" t="s">
        <v>3987</v>
      </c>
      <c r="E210" s="126" t="s">
        <v>3988</v>
      </c>
      <c r="F210" s="77"/>
      <c r="G210" s="256">
        <v>3.0</v>
      </c>
      <c r="H210" s="256">
        <v>3.0</v>
      </c>
      <c r="I210" s="80">
        <v>3.0</v>
      </c>
      <c r="J210" s="80">
        <v>20.0</v>
      </c>
      <c r="K210" s="398">
        <v>6.66</v>
      </c>
      <c r="L210" s="98" t="s">
        <v>284</v>
      </c>
      <c r="M210" s="145"/>
      <c r="N210" s="380"/>
      <c r="O210" s="380"/>
      <c r="P210" s="380"/>
      <c r="Q210" s="380"/>
      <c r="R210" s="380"/>
      <c r="S210" s="380"/>
      <c r="T210" s="380"/>
      <c r="U210" s="380"/>
      <c r="V210" s="380"/>
      <c r="W210" s="380"/>
      <c r="X210" s="380"/>
      <c r="Y210" s="380"/>
      <c r="Z210" s="380"/>
    </row>
    <row r="211" ht="15.75" customHeight="1">
      <c r="A211" s="85" t="s">
        <v>1259</v>
      </c>
      <c r="B211" s="85" t="s">
        <v>1260</v>
      </c>
      <c r="C211" s="77" t="s">
        <v>51</v>
      </c>
      <c r="D211" s="91" t="s">
        <v>3989</v>
      </c>
      <c r="E211" s="121" t="s">
        <v>3990</v>
      </c>
      <c r="F211" s="92"/>
      <c r="G211" s="256">
        <v>3.0</v>
      </c>
      <c r="H211" s="256">
        <v>3.0</v>
      </c>
      <c r="I211" s="80">
        <v>3.0</v>
      </c>
      <c r="J211" s="80">
        <v>20.0</v>
      </c>
      <c r="K211" s="398">
        <v>6.66</v>
      </c>
      <c r="L211" s="98" t="s">
        <v>284</v>
      </c>
      <c r="M211" s="145"/>
      <c r="N211" s="380"/>
      <c r="O211" s="380"/>
      <c r="P211" s="380"/>
      <c r="Q211" s="380"/>
      <c r="R211" s="380"/>
      <c r="S211" s="380"/>
      <c r="T211" s="380"/>
      <c r="U211" s="380"/>
      <c r="V211" s="380"/>
      <c r="W211" s="380"/>
      <c r="X211" s="380"/>
      <c r="Y211" s="380"/>
      <c r="Z211" s="380"/>
    </row>
    <row r="212" ht="15.75" customHeight="1">
      <c r="A212" s="212" t="s">
        <v>1278</v>
      </c>
      <c r="B212" s="435" t="s">
        <v>3991</v>
      </c>
      <c r="C212" s="225" t="s">
        <v>51</v>
      </c>
      <c r="D212" s="435" t="s">
        <v>3992</v>
      </c>
      <c r="E212" s="436" t="s">
        <v>3993</v>
      </c>
      <c r="F212" s="225" t="s">
        <v>848</v>
      </c>
      <c r="G212" s="77">
        <v>1.0</v>
      </c>
      <c r="H212" s="256">
        <v>1.0</v>
      </c>
      <c r="I212" s="92">
        <v>1.0</v>
      </c>
      <c r="J212" s="92">
        <v>20.0</v>
      </c>
      <c r="K212" s="422">
        <f t="shared" ref="K212:K214" si="13">J212/I212</f>
        <v>20</v>
      </c>
      <c r="L212" s="80" t="s">
        <v>1278</v>
      </c>
      <c r="M212" s="145"/>
      <c r="N212" s="380"/>
      <c r="O212" s="380"/>
      <c r="P212" s="380"/>
      <c r="Q212" s="380"/>
      <c r="R212" s="380"/>
      <c r="S212" s="380"/>
      <c r="T212" s="380"/>
      <c r="U212" s="380"/>
      <c r="V212" s="380"/>
      <c r="W212" s="380"/>
      <c r="X212" s="380"/>
      <c r="Y212" s="380"/>
      <c r="Z212" s="380"/>
    </row>
    <row r="213" ht="15.75" customHeight="1">
      <c r="A213" s="85" t="s">
        <v>1278</v>
      </c>
      <c r="B213" s="121" t="s">
        <v>3991</v>
      </c>
      <c r="C213" s="77" t="s">
        <v>51</v>
      </c>
      <c r="D213" s="121" t="s">
        <v>3994</v>
      </c>
      <c r="E213" s="121" t="s">
        <v>3995</v>
      </c>
      <c r="F213" s="77" t="s">
        <v>3996</v>
      </c>
      <c r="G213" s="416">
        <v>1.0</v>
      </c>
      <c r="H213" s="363">
        <v>1.0</v>
      </c>
      <c r="I213" s="77">
        <v>1.0</v>
      </c>
      <c r="J213" s="77">
        <v>20.0</v>
      </c>
      <c r="K213" s="422">
        <f t="shared" si="13"/>
        <v>20</v>
      </c>
      <c r="L213" s="80" t="s">
        <v>1278</v>
      </c>
      <c r="M213" s="145"/>
      <c r="N213" s="380"/>
      <c r="O213" s="380"/>
      <c r="P213" s="380"/>
      <c r="Q213" s="380"/>
      <c r="R213" s="380"/>
      <c r="S213" s="380"/>
      <c r="T213" s="380"/>
      <c r="U213" s="380"/>
      <c r="V213" s="380"/>
      <c r="W213" s="380"/>
      <c r="X213" s="380"/>
      <c r="Y213" s="380"/>
      <c r="Z213" s="380"/>
    </row>
    <row r="214" ht="15.75" customHeight="1">
      <c r="A214" s="85" t="s">
        <v>1278</v>
      </c>
      <c r="B214" s="435" t="s">
        <v>1279</v>
      </c>
      <c r="C214" s="273" t="s">
        <v>51</v>
      </c>
      <c r="D214" s="437" t="s">
        <v>3997</v>
      </c>
      <c r="E214" s="220"/>
      <c r="F214" s="273" t="s">
        <v>642</v>
      </c>
      <c r="G214" s="78">
        <v>1.0</v>
      </c>
      <c r="H214" s="363">
        <v>1.0</v>
      </c>
      <c r="I214" s="77">
        <v>1.0</v>
      </c>
      <c r="J214" s="77">
        <v>20.0</v>
      </c>
      <c r="K214" s="422">
        <f t="shared" si="13"/>
        <v>20</v>
      </c>
      <c r="L214" s="80" t="s">
        <v>1278</v>
      </c>
      <c r="M214" s="145"/>
      <c r="N214" s="380"/>
      <c r="O214" s="380"/>
      <c r="P214" s="380"/>
      <c r="Q214" s="380"/>
      <c r="R214" s="380"/>
      <c r="S214" s="380"/>
      <c r="T214" s="380"/>
      <c r="U214" s="380"/>
      <c r="V214" s="380"/>
      <c r="W214" s="380"/>
      <c r="X214" s="380"/>
      <c r="Y214" s="380"/>
      <c r="Z214" s="380"/>
    </row>
    <row r="215" ht="15.75" customHeight="1">
      <c r="A215" s="85" t="s">
        <v>3998</v>
      </c>
      <c r="B215" s="121" t="s">
        <v>3999</v>
      </c>
      <c r="C215" s="384" t="s">
        <v>51</v>
      </c>
      <c r="D215" s="91" t="s">
        <v>4000</v>
      </c>
      <c r="E215" s="121" t="s">
        <v>4001</v>
      </c>
      <c r="F215" s="92"/>
      <c r="G215" s="123">
        <v>1.0</v>
      </c>
      <c r="H215" s="396">
        <v>1.0</v>
      </c>
      <c r="I215" s="77">
        <v>3.0</v>
      </c>
      <c r="J215" s="77">
        <v>20.0</v>
      </c>
      <c r="K215" s="422">
        <f t="shared" ref="K215:K217" si="14">J215/H215</f>
        <v>20</v>
      </c>
      <c r="L215" s="80" t="s">
        <v>1278</v>
      </c>
      <c r="M215" s="145"/>
      <c r="N215" s="380"/>
      <c r="O215" s="380"/>
      <c r="P215" s="380"/>
      <c r="Q215" s="380"/>
      <c r="R215" s="380"/>
      <c r="S215" s="380"/>
      <c r="T215" s="380"/>
      <c r="U215" s="380"/>
      <c r="V215" s="380"/>
      <c r="W215" s="380"/>
      <c r="X215" s="380"/>
      <c r="Y215" s="380"/>
      <c r="Z215" s="380"/>
    </row>
    <row r="216" ht="15.75" customHeight="1">
      <c r="A216" s="85" t="s">
        <v>3998</v>
      </c>
      <c r="B216" s="121" t="s">
        <v>3999</v>
      </c>
      <c r="C216" s="384" t="s">
        <v>51</v>
      </c>
      <c r="D216" s="91" t="s">
        <v>4002</v>
      </c>
      <c r="E216" s="121" t="s">
        <v>4003</v>
      </c>
      <c r="F216" s="92"/>
      <c r="G216" s="123">
        <v>1.0</v>
      </c>
      <c r="H216" s="396">
        <v>1.0</v>
      </c>
      <c r="I216" s="77">
        <v>3.0</v>
      </c>
      <c r="J216" s="77">
        <v>20.0</v>
      </c>
      <c r="K216" s="422">
        <f t="shared" si="14"/>
        <v>20</v>
      </c>
      <c r="L216" s="80" t="s">
        <v>1278</v>
      </c>
      <c r="M216" s="145"/>
      <c r="N216" s="380"/>
      <c r="O216" s="380"/>
      <c r="P216" s="380"/>
      <c r="Q216" s="380"/>
      <c r="R216" s="380"/>
      <c r="S216" s="380"/>
      <c r="T216" s="380"/>
      <c r="U216" s="380"/>
      <c r="V216" s="380"/>
      <c r="W216" s="380"/>
      <c r="X216" s="380"/>
      <c r="Y216" s="380"/>
      <c r="Z216" s="380"/>
    </row>
    <row r="217" ht="15.75" customHeight="1">
      <c r="A217" s="85" t="s">
        <v>3998</v>
      </c>
      <c r="B217" s="121" t="s">
        <v>3999</v>
      </c>
      <c r="C217" s="92" t="s">
        <v>51</v>
      </c>
      <c r="D217" s="91" t="s">
        <v>4004</v>
      </c>
      <c r="E217" s="399" t="s">
        <v>4005</v>
      </c>
      <c r="F217" s="92"/>
      <c r="G217" s="123">
        <v>1.0</v>
      </c>
      <c r="H217" s="396">
        <v>1.0</v>
      </c>
      <c r="I217" s="77">
        <v>3.0</v>
      </c>
      <c r="J217" s="77">
        <v>20.0</v>
      </c>
      <c r="K217" s="422">
        <f t="shared" si="14"/>
        <v>20</v>
      </c>
      <c r="L217" s="80" t="s">
        <v>1278</v>
      </c>
      <c r="M217" s="145"/>
      <c r="N217" s="380"/>
      <c r="O217" s="380"/>
      <c r="P217" s="380"/>
      <c r="Q217" s="380"/>
      <c r="R217" s="380"/>
      <c r="S217" s="380"/>
      <c r="T217" s="380"/>
      <c r="U217" s="380"/>
      <c r="V217" s="380"/>
      <c r="W217" s="380"/>
      <c r="X217" s="380"/>
      <c r="Y217" s="380"/>
      <c r="Z217" s="380"/>
    </row>
    <row r="218" ht="15.75" customHeight="1">
      <c r="A218" s="438" t="s">
        <v>4006</v>
      </c>
      <c r="B218" s="439" t="s">
        <v>4007</v>
      </c>
      <c r="C218" s="440" t="s">
        <v>51</v>
      </c>
      <c r="D218" s="441" t="s">
        <v>4008</v>
      </c>
      <c r="E218" s="399" t="s">
        <v>4009</v>
      </c>
      <c r="F218" s="92"/>
      <c r="G218" s="123">
        <v>3.0</v>
      </c>
      <c r="H218" s="396">
        <v>3.0</v>
      </c>
      <c r="I218" s="77">
        <v>3.0</v>
      </c>
      <c r="J218" s="77">
        <v>20.0</v>
      </c>
      <c r="K218" s="422">
        <f t="shared" ref="K218:K220" si="15">J218/I218</f>
        <v>6.666666667</v>
      </c>
      <c r="L218" s="80" t="s">
        <v>1278</v>
      </c>
      <c r="M218" s="145"/>
      <c r="N218" s="380"/>
      <c r="O218" s="380"/>
      <c r="P218" s="380"/>
      <c r="Q218" s="380"/>
      <c r="R218" s="380"/>
      <c r="S218" s="380"/>
      <c r="T218" s="380"/>
      <c r="U218" s="380"/>
      <c r="V218" s="380"/>
      <c r="W218" s="380"/>
      <c r="X218" s="380"/>
      <c r="Y218" s="380"/>
      <c r="Z218" s="380"/>
    </row>
    <row r="219" ht="15.75" customHeight="1">
      <c r="A219" s="217" t="s">
        <v>4010</v>
      </c>
      <c r="B219" s="442" t="s">
        <v>4011</v>
      </c>
      <c r="C219" s="443" t="s">
        <v>51</v>
      </c>
      <c r="D219" s="436" t="s">
        <v>4012</v>
      </c>
      <c r="E219" s="401" t="s">
        <v>4013</v>
      </c>
      <c r="F219" s="80"/>
      <c r="G219" s="123">
        <v>3.0</v>
      </c>
      <c r="H219" s="396">
        <v>3.0</v>
      </c>
      <c r="I219" s="77">
        <v>3.0</v>
      </c>
      <c r="J219" s="77">
        <v>20.0</v>
      </c>
      <c r="K219" s="422">
        <f t="shared" si="15"/>
        <v>6.666666667</v>
      </c>
      <c r="L219" s="80" t="s">
        <v>1278</v>
      </c>
      <c r="M219" s="145"/>
      <c r="N219" s="380"/>
      <c r="O219" s="380"/>
      <c r="P219" s="380"/>
      <c r="Q219" s="380"/>
      <c r="R219" s="380"/>
      <c r="S219" s="380"/>
      <c r="T219" s="380"/>
      <c r="U219" s="380"/>
      <c r="V219" s="380"/>
      <c r="W219" s="380"/>
      <c r="X219" s="380"/>
      <c r="Y219" s="380"/>
      <c r="Z219" s="380"/>
    </row>
    <row r="220" ht="15.75" customHeight="1">
      <c r="A220" s="85" t="s">
        <v>1278</v>
      </c>
      <c r="B220" s="121" t="s">
        <v>4014</v>
      </c>
      <c r="C220" s="92" t="s">
        <v>51</v>
      </c>
      <c r="D220" s="206" t="s">
        <v>4015</v>
      </c>
      <c r="E220" s="121" t="s">
        <v>4016</v>
      </c>
      <c r="F220" s="384"/>
      <c r="G220" s="123">
        <v>1.0</v>
      </c>
      <c r="H220" s="396">
        <v>1.0</v>
      </c>
      <c r="I220" s="77">
        <v>1.0</v>
      </c>
      <c r="J220" s="77">
        <v>10.0</v>
      </c>
      <c r="K220" s="422">
        <f t="shared" si="15"/>
        <v>10</v>
      </c>
      <c r="L220" s="80" t="s">
        <v>1278</v>
      </c>
      <c r="M220" s="145"/>
      <c r="N220" s="380"/>
      <c r="O220" s="380"/>
      <c r="P220" s="380"/>
      <c r="Q220" s="380"/>
      <c r="R220" s="380"/>
      <c r="S220" s="380"/>
      <c r="T220" s="380"/>
      <c r="U220" s="380"/>
      <c r="V220" s="380"/>
      <c r="W220" s="380"/>
      <c r="X220" s="380"/>
      <c r="Y220" s="380"/>
      <c r="Z220" s="380"/>
    </row>
    <row r="221" ht="15.75" customHeight="1">
      <c r="A221" s="85" t="s">
        <v>1344</v>
      </c>
      <c r="B221" s="85" t="s">
        <v>1345</v>
      </c>
      <c r="C221" s="77" t="s">
        <v>51</v>
      </c>
      <c r="D221" s="75" t="s">
        <v>4017</v>
      </c>
      <c r="E221" s="75" t="s">
        <v>4018</v>
      </c>
      <c r="F221" s="77" t="s">
        <v>4019</v>
      </c>
      <c r="G221" s="98">
        <v>2.0</v>
      </c>
      <c r="H221" s="98">
        <v>2.0</v>
      </c>
      <c r="I221" s="98">
        <v>2.0</v>
      </c>
      <c r="J221" s="98">
        <v>20.0</v>
      </c>
      <c r="K221" s="444">
        <f t="shared" ref="K221:K222" si="16">20/2</f>
        <v>10</v>
      </c>
      <c r="L221" s="80" t="s">
        <v>65</v>
      </c>
      <c r="M221" s="145"/>
      <c r="N221" s="380"/>
      <c r="O221" s="380"/>
      <c r="P221" s="380"/>
      <c r="Q221" s="380"/>
      <c r="R221" s="380"/>
      <c r="S221" s="380"/>
      <c r="T221" s="380"/>
      <c r="U221" s="380"/>
      <c r="V221" s="380"/>
      <c r="W221" s="380"/>
      <c r="X221" s="380"/>
      <c r="Y221" s="380"/>
      <c r="Z221" s="380"/>
    </row>
    <row r="222" ht="15.75" customHeight="1">
      <c r="A222" s="85" t="s">
        <v>1344</v>
      </c>
      <c r="B222" s="85" t="s">
        <v>1345</v>
      </c>
      <c r="C222" s="77" t="s">
        <v>51</v>
      </c>
      <c r="D222" s="85" t="s">
        <v>4020</v>
      </c>
      <c r="E222" s="85" t="s">
        <v>4021</v>
      </c>
      <c r="F222" s="77" t="s">
        <v>4022</v>
      </c>
      <c r="G222" s="78">
        <v>2.0</v>
      </c>
      <c r="H222" s="363">
        <v>2.0</v>
      </c>
      <c r="I222" s="77">
        <v>2.0</v>
      </c>
      <c r="J222" s="77">
        <v>20.0</v>
      </c>
      <c r="K222" s="445">
        <f t="shared" si="16"/>
        <v>10</v>
      </c>
      <c r="L222" s="80" t="s">
        <v>65</v>
      </c>
      <c r="M222" s="145"/>
      <c r="N222" s="380"/>
      <c r="O222" s="380"/>
      <c r="P222" s="380"/>
      <c r="Q222" s="380"/>
      <c r="R222" s="380"/>
      <c r="S222" s="380"/>
      <c r="T222" s="380"/>
      <c r="U222" s="380"/>
      <c r="V222" s="380"/>
      <c r="W222" s="380"/>
      <c r="X222" s="380"/>
      <c r="Y222" s="380"/>
      <c r="Z222" s="380"/>
    </row>
    <row r="223" ht="15.75" customHeight="1">
      <c r="A223" s="212" t="s">
        <v>1349</v>
      </c>
      <c r="B223" s="114" t="s">
        <v>1350</v>
      </c>
      <c r="C223" s="225" t="s">
        <v>51</v>
      </c>
      <c r="D223" s="85" t="s">
        <v>4023</v>
      </c>
      <c r="E223" s="85" t="s">
        <v>4024</v>
      </c>
      <c r="F223" s="77" t="s">
        <v>4025</v>
      </c>
      <c r="G223" s="78">
        <v>3.0</v>
      </c>
      <c r="H223" s="363">
        <v>3.0</v>
      </c>
      <c r="I223" s="77">
        <v>3.0</v>
      </c>
      <c r="J223" s="77">
        <v>20.0</v>
      </c>
      <c r="K223" s="446">
        <f>20/3</f>
        <v>6.666666667</v>
      </c>
      <c r="L223" s="80" t="s">
        <v>65</v>
      </c>
      <c r="M223" s="145"/>
      <c r="N223" s="380"/>
      <c r="O223" s="380"/>
      <c r="P223" s="380"/>
      <c r="Q223" s="380"/>
      <c r="R223" s="380"/>
      <c r="S223" s="380"/>
      <c r="T223" s="380"/>
      <c r="U223" s="380"/>
      <c r="V223" s="380"/>
      <c r="W223" s="380"/>
      <c r="X223" s="380"/>
      <c r="Y223" s="380"/>
      <c r="Z223" s="380"/>
    </row>
    <row r="224" ht="15.75" customHeight="1">
      <c r="A224" s="85" t="s">
        <v>1344</v>
      </c>
      <c r="B224" s="212" t="s">
        <v>1359</v>
      </c>
      <c r="C224" s="225" t="s">
        <v>51</v>
      </c>
      <c r="D224" s="85" t="s">
        <v>4026</v>
      </c>
      <c r="E224" s="85" t="s">
        <v>4027</v>
      </c>
      <c r="F224" s="77" t="s">
        <v>4028</v>
      </c>
      <c r="G224" s="78">
        <v>2.0</v>
      </c>
      <c r="H224" s="363">
        <v>2.0</v>
      </c>
      <c r="I224" s="77">
        <v>2.0</v>
      </c>
      <c r="J224" s="77">
        <v>20.0</v>
      </c>
      <c r="K224" s="445">
        <f t="shared" ref="K224:K227" si="17">20/2</f>
        <v>10</v>
      </c>
      <c r="L224" s="80" t="s">
        <v>65</v>
      </c>
      <c r="M224" s="145"/>
      <c r="N224" s="380"/>
      <c r="O224" s="380"/>
      <c r="P224" s="380"/>
      <c r="Q224" s="380"/>
      <c r="R224" s="380"/>
      <c r="S224" s="380"/>
      <c r="T224" s="380"/>
      <c r="U224" s="380"/>
      <c r="V224" s="380"/>
      <c r="W224" s="380"/>
      <c r="X224" s="380"/>
      <c r="Y224" s="380"/>
      <c r="Z224" s="380"/>
    </row>
    <row r="225" ht="15.75" customHeight="1">
      <c r="A225" s="85" t="s">
        <v>1344</v>
      </c>
      <c r="B225" s="85" t="s">
        <v>4029</v>
      </c>
      <c r="C225" s="225" t="s">
        <v>51</v>
      </c>
      <c r="D225" s="91" t="s">
        <v>4030</v>
      </c>
      <c r="E225" s="91" t="s">
        <v>4031</v>
      </c>
      <c r="F225" s="92" t="s">
        <v>4032</v>
      </c>
      <c r="G225" s="123">
        <v>2.0</v>
      </c>
      <c r="H225" s="396">
        <v>2.0</v>
      </c>
      <c r="I225" s="77">
        <v>2.0</v>
      </c>
      <c r="J225" s="77">
        <v>20.0</v>
      </c>
      <c r="K225" s="445">
        <f t="shared" si="17"/>
        <v>10</v>
      </c>
      <c r="L225" s="80" t="s">
        <v>65</v>
      </c>
      <c r="M225" s="145"/>
      <c r="N225" s="380"/>
      <c r="O225" s="380"/>
      <c r="P225" s="380"/>
      <c r="Q225" s="380"/>
      <c r="R225" s="380"/>
      <c r="S225" s="380"/>
      <c r="T225" s="380"/>
      <c r="U225" s="380"/>
      <c r="V225" s="380"/>
      <c r="W225" s="380"/>
      <c r="X225" s="380"/>
      <c r="Y225" s="380"/>
      <c r="Z225" s="380"/>
    </row>
    <row r="226" ht="15.75" customHeight="1">
      <c r="A226" s="85" t="s">
        <v>4033</v>
      </c>
      <c r="B226" s="85" t="s">
        <v>4034</v>
      </c>
      <c r="C226" s="77" t="s">
        <v>51</v>
      </c>
      <c r="D226" s="91" t="s">
        <v>4035</v>
      </c>
      <c r="E226" s="121" t="s">
        <v>4036</v>
      </c>
      <c r="F226" s="92" t="s">
        <v>2502</v>
      </c>
      <c r="G226" s="123">
        <v>2.0</v>
      </c>
      <c r="H226" s="396">
        <v>2.0</v>
      </c>
      <c r="I226" s="77">
        <v>2.0</v>
      </c>
      <c r="J226" s="77">
        <v>20.0</v>
      </c>
      <c r="K226" s="445">
        <f t="shared" si="17"/>
        <v>10</v>
      </c>
      <c r="L226" s="80" t="s">
        <v>65</v>
      </c>
      <c r="M226" s="145"/>
      <c r="N226" s="380"/>
      <c r="O226" s="380"/>
      <c r="P226" s="380"/>
      <c r="Q226" s="380"/>
      <c r="R226" s="380"/>
      <c r="S226" s="380"/>
      <c r="T226" s="380"/>
      <c r="U226" s="380"/>
      <c r="V226" s="380"/>
      <c r="W226" s="380"/>
      <c r="X226" s="380"/>
      <c r="Y226" s="380"/>
      <c r="Z226" s="380"/>
    </row>
    <row r="227" ht="15.75" customHeight="1">
      <c r="A227" s="85" t="s">
        <v>4033</v>
      </c>
      <c r="B227" s="85" t="s">
        <v>4034</v>
      </c>
      <c r="C227" s="77" t="s">
        <v>51</v>
      </c>
      <c r="D227" s="91" t="s">
        <v>4037</v>
      </c>
      <c r="E227" s="91" t="s">
        <v>4038</v>
      </c>
      <c r="F227" s="92" t="s">
        <v>2502</v>
      </c>
      <c r="G227" s="123">
        <v>2.0</v>
      </c>
      <c r="H227" s="396">
        <v>2.0</v>
      </c>
      <c r="I227" s="77">
        <v>2.0</v>
      </c>
      <c r="J227" s="77">
        <v>20.0</v>
      </c>
      <c r="K227" s="445">
        <f t="shared" si="17"/>
        <v>10</v>
      </c>
      <c r="L227" s="80" t="s">
        <v>65</v>
      </c>
      <c r="M227" s="145"/>
      <c r="N227" s="380"/>
      <c r="O227" s="380"/>
      <c r="P227" s="380"/>
      <c r="Q227" s="380"/>
      <c r="R227" s="380"/>
      <c r="S227" s="380"/>
      <c r="T227" s="380"/>
      <c r="U227" s="380"/>
      <c r="V227" s="380"/>
      <c r="W227" s="380"/>
      <c r="X227" s="380"/>
      <c r="Y227" s="380"/>
      <c r="Z227" s="380"/>
    </row>
    <row r="228" ht="15.75" customHeight="1">
      <c r="A228" s="212" t="s">
        <v>1349</v>
      </c>
      <c r="B228" s="85" t="s">
        <v>4039</v>
      </c>
      <c r="C228" s="77" t="s">
        <v>51</v>
      </c>
      <c r="D228" s="423" t="s">
        <v>4040</v>
      </c>
      <c r="E228" s="121" t="s">
        <v>4041</v>
      </c>
      <c r="F228" s="92" t="s">
        <v>4042</v>
      </c>
      <c r="G228" s="123">
        <v>3.0</v>
      </c>
      <c r="H228" s="396">
        <v>3.0</v>
      </c>
      <c r="I228" s="77">
        <v>3.0</v>
      </c>
      <c r="J228" s="77">
        <v>20.0</v>
      </c>
      <c r="K228" s="363">
        <f>20/3</f>
        <v>6.666666667</v>
      </c>
      <c r="L228" s="80" t="s">
        <v>65</v>
      </c>
      <c r="M228" s="145"/>
      <c r="N228" s="380"/>
      <c r="O228" s="380"/>
      <c r="P228" s="380"/>
      <c r="Q228" s="380"/>
      <c r="R228" s="380"/>
      <c r="S228" s="380"/>
      <c r="T228" s="380"/>
      <c r="U228" s="380"/>
      <c r="V228" s="380"/>
      <c r="W228" s="380"/>
      <c r="X228" s="380"/>
      <c r="Y228" s="380"/>
      <c r="Z228" s="380"/>
    </row>
    <row r="229" ht="15.75" customHeight="1">
      <c r="A229" s="85" t="s">
        <v>4043</v>
      </c>
      <c r="B229" s="85" t="s">
        <v>4044</v>
      </c>
      <c r="C229" s="77" t="s">
        <v>51</v>
      </c>
      <c r="D229" s="423" t="s">
        <v>4045</v>
      </c>
      <c r="E229" s="121" t="s">
        <v>4046</v>
      </c>
      <c r="F229" s="92" t="s">
        <v>4047</v>
      </c>
      <c r="G229" s="123">
        <v>2.0</v>
      </c>
      <c r="H229" s="396">
        <v>1.0</v>
      </c>
      <c r="I229" s="77">
        <v>2.0</v>
      </c>
      <c r="J229" s="77">
        <v>20.0</v>
      </c>
      <c r="K229" s="445">
        <v>10.0</v>
      </c>
      <c r="L229" s="80" t="s">
        <v>65</v>
      </c>
      <c r="M229" s="145"/>
      <c r="N229" s="380"/>
      <c r="O229" s="380"/>
      <c r="P229" s="380"/>
      <c r="Q229" s="380"/>
      <c r="R229" s="380"/>
      <c r="S229" s="380"/>
      <c r="T229" s="380"/>
      <c r="U229" s="380"/>
      <c r="V229" s="380"/>
      <c r="W229" s="380"/>
      <c r="X229" s="380"/>
      <c r="Y229" s="380"/>
      <c r="Z229" s="380"/>
    </row>
    <row r="230" ht="15.75" customHeight="1">
      <c r="A230" s="85" t="s">
        <v>4043</v>
      </c>
      <c r="B230" s="85" t="s">
        <v>4048</v>
      </c>
      <c r="C230" s="77" t="s">
        <v>51</v>
      </c>
      <c r="D230" s="423" t="s">
        <v>4049</v>
      </c>
      <c r="E230" s="121" t="s">
        <v>4050</v>
      </c>
      <c r="F230" s="102" t="s">
        <v>4051</v>
      </c>
      <c r="G230" s="123">
        <v>2.0</v>
      </c>
      <c r="H230" s="396">
        <v>1.0</v>
      </c>
      <c r="I230" s="77">
        <v>2.0</v>
      </c>
      <c r="J230" s="77">
        <v>20.0</v>
      </c>
      <c r="K230" s="445">
        <v>10.0</v>
      </c>
      <c r="L230" s="80" t="s">
        <v>65</v>
      </c>
      <c r="M230" s="145"/>
      <c r="N230" s="380"/>
      <c r="O230" s="380"/>
      <c r="P230" s="380"/>
      <c r="Q230" s="380"/>
      <c r="R230" s="380"/>
      <c r="S230" s="380"/>
      <c r="T230" s="380"/>
      <c r="U230" s="380"/>
      <c r="V230" s="380"/>
      <c r="W230" s="380"/>
      <c r="X230" s="380"/>
      <c r="Y230" s="380"/>
      <c r="Z230" s="380"/>
    </row>
    <row r="231" ht="15.75" customHeight="1">
      <c r="A231" s="85" t="s">
        <v>1369</v>
      </c>
      <c r="B231" s="85" t="s">
        <v>1373</v>
      </c>
      <c r="C231" s="77" t="s">
        <v>51</v>
      </c>
      <c r="D231" s="423" t="s">
        <v>4052</v>
      </c>
      <c r="E231" s="121" t="str">
        <f>- journal.bappenas.go.id</f>
        <v>#NAME?</v>
      </c>
      <c r="F231" s="102"/>
      <c r="G231" s="123">
        <v>2.0</v>
      </c>
      <c r="H231" s="396">
        <v>2.0</v>
      </c>
      <c r="I231" s="77">
        <v>2.0</v>
      </c>
      <c r="J231" s="77">
        <v>20.0</v>
      </c>
      <c r="K231" s="445">
        <v>10.0</v>
      </c>
      <c r="L231" s="80" t="s">
        <v>65</v>
      </c>
      <c r="M231" s="145"/>
      <c r="N231" s="380"/>
      <c r="O231" s="380"/>
      <c r="P231" s="380"/>
      <c r="Q231" s="380"/>
      <c r="R231" s="380"/>
      <c r="S231" s="380"/>
      <c r="T231" s="380"/>
      <c r="U231" s="380"/>
      <c r="V231" s="380"/>
      <c r="W231" s="380"/>
      <c r="X231" s="380"/>
      <c r="Y231" s="380"/>
      <c r="Z231" s="380"/>
    </row>
    <row r="232" ht="15.75" customHeight="1">
      <c r="A232" s="421" t="s">
        <v>4053</v>
      </c>
      <c r="B232" s="421" t="s">
        <v>4054</v>
      </c>
      <c r="C232" s="394" t="s">
        <v>51</v>
      </c>
      <c r="D232" s="447" t="s">
        <v>4055</v>
      </c>
      <c r="E232" s="421" t="s">
        <v>4056</v>
      </c>
      <c r="F232" s="394"/>
      <c r="G232" s="448">
        <v>5.0</v>
      </c>
      <c r="H232" s="449">
        <v>1.0</v>
      </c>
      <c r="I232" s="218">
        <v>5.0</v>
      </c>
      <c r="J232" s="218">
        <v>20.0</v>
      </c>
      <c r="K232" s="450">
        <v>4.0</v>
      </c>
      <c r="L232" s="80" t="s">
        <v>65</v>
      </c>
      <c r="M232" s="145"/>
      <c r="N232" s="380"/>
      <c r="O232" s="380"/>
      <c r="P232" s="380"/>
      <c r="Q232" s="380"/>
      <c r="R232" s="380"/>
      <c r="S232" s="380"/>
      <c r="T232" s="380"/>
      <c r="U232" s="380"/>
      <c r="V232" s="380"/>
      <c r="W232" s="380"/>
      <c r="X232" s="380"/>
      <c r="Y232" s="380"/>
      <c r="Z232" s="380"/>
    </row>
    <row r="233" ht="15.75" customHeight="1">
      <c r="A233" s="91" t="s">
        <v>4057</v>
      </c>
      <c r="B233" s="91" t="s">
        <v>4058</v>
      </c>
      <c r="C233" s="92" t="s">
        <v>51</v>
      </c>
      <c r="D233" s="91" t="s">
        <v>4059</v>
      </c>
      <c r="E233" s="91"/>
      <c r="F233" s="92" t="s">
        <v>4060</v>
      </c>
      <c r="G233" s="123">
        <v>6.0</v>
      </c>
      <c r="H233" s="128">
        <v>1.0</v>
      </c>
      <c r="I233" s="98">
        <v>6.0</v>
      </c>
      <c r="J233" s="98">
        <v>20.0</v>
      </c>
      <c r="K233" s="451">
        <v>3.6</v>
      </c>
      <c r="L233" s="80" t="s">
        <v>65</v>
      </c>
      <c r="M233" s="145"/>
      <c r="N233" s="380"/>
      <c r="O233" s="380"/>
      <c r="P233" s="380"/>
      <c r="Q233" s="380"/>
      <c r="R233" s="380"/>
      <c r="S233" s="380"/>
      <c r="T233" s="380"/>
      <c r="U233" s="380"/>
      <c r="V233" s="380"/>
      <c r="W233" s="380"/>
      <c r="X233" s="380"/>
      <c r="Y233" s="380"/>
      <c r="Z233" s="380"/>
    </row>
    <row r="234" ht="15.75" customHeight="1">
      <c r="A234" s="91" t="s">
        <v>1366</v>
      </c>
      <c r="B234" s="91" t="s">
        <v>295</v>
      </c>
      <c r="C234" s="92" t="s">
        <v>51</v>
      </c>
      <c r="D234" s="91" t="s">
        <v>4061</v>
      </c>
      <c r="E234" s="91"/>
      <c r="F234" s="92" t="s">
        <v>4062</v>
      </c>
      <c r="G234" s="123">
        <v>6.0</v>
      </c>
      <c r="H234" s="128">
        <v>1.0</v>
      </c>
      <c r="I234" s="98">
        <v>6.0</v>
      </c>
      <c r="J234" s="98">
        <v>20.0</v>
      </c>
      <c r="K234" s="451">
        <v>3.6</v>
      </c>
      <c r="L234" s="80" t="s">
        <v>65</v>
      </c>
      <c r="M234" s="145"/>
      <c r="N234" s="380"/>
      <c r="O234" s="380"/>
      <c r="P234" s="380"/>
      <c r="Q234" s="380"/>
      <c r="R234" s="380"/>
      <c r="S234" s="380"/>
      <c r="T234" s="380"/>
      <c r="U234" s="380"/>
      <c r="V234" s="380"/>
      <c r="W234" s="380"/>
      <c r="X234" s="380"/>
      <c r="Y234" s="380"/>
      <c r="Z234" s="380"/>
    </row>
    <row r="235" ht="15.75" customHeight="1">
      <c r="A235" s="91" t="s">
        <v>1369</v>
      </c>
      <c r="B235" s="91" t="s">
        <v>4063</v>
      </c>
      <c r="C235" s="92" t="s">
        <v>51</v>
      </c>
      <c r="D235" s="91" t="s">
        <v>4064</v>
      </c>
      <c r="E235" s="121" t="s">
        <v>4065</v>
      </c>
      <c r="F235" s="92" t="str">
        <f>- randwickresearch.com</f>
        <v>#NAME?</v>
      </c>
      <c r="G235" s="123">
        <v>2.0</v>
      </c>
      <c r="H235" s="128">
        <v>2.0</v>
      </c>
      <c r="I235" s="98">
        <v>2.0</v>
      </c>
      <c r="J235" s="98">
        <v>20.0</v>
      </c>
      <c r="K235" s="451">
        <v>10.0</v>
      </c>
      <c r="L235" s="80" t="s">
        <v>65</v>
      </c>
      <c r="M235" s="145"/>
      <c r="N235" s="380"/>
      <c r="O235" s="380"/>
      <c r="P235" s="380"/>
      <c r="Q235" s="380"/>
      <c r="R235" s="380"/>
      <c r="S235" s="380"/>
      <c r="T235" s="380"/>
      <c r="U235" s="380"/>
      <c r="V235" s="380"/>
      <c r="W235" s="380"/>
      <c r="X235" s="380"/>
      <c r="Y235" s="380"/>
      <c r="Z235" s="380"/>
    </row>
    <row r="236" ht="15.75" customHeight="1">
      <c r="A236" s="91" t="s">
        <v>1369</v>
      </c>
      <c r="B236" s="91" t="s">
        <v>4066</v>
      </c>
      <c r="C236" s="92" t="s">
        <v>51</v>
      </c>
      <c r="D236" s="91" t="s">
        <v>4067</v>
      </c>
      <c r="E236" s="91"/>
      <c r="F236" s="92" t="s">
        <v>4068</v>
      </c>
      <c r="G236" s="123">
        <v>2.0</v>
      </c>
      <c r="H236" s="128">
        <v>2.0</v>
      </c>
      <c r="I236" s="98">
        <v>2.0</v>
      </c>
      <c r="J236" s="98">
        <v>20.0</v>
      </c>
      <c r="K236" s="451">
        <v>10.0</v>
      </c>
      <c r="L236" s="80" t="s">
        <v>65</v>
      </c>
      <c r="M236" s="145"/>
      <c r="N236" s="380"/>
      <c r="O236" s="380"/>
      <c r="P236" s="380"/>
      <c r="Q236" s="380"/>
      <c r="R236" s="380"/>
      <c r="S236" s="380"/>
      <c r="T236" s="380"/>
      <c r="U236" s="380"/>
      <c r="V236" s="380"/>
      <c r="W236" s="380"/>
      <c r="X236" s="380"/>
      <c r="Y236" s="380"/>
      <c r="Z236" s="380"/>
    </row>
    <row r="237" ht="15.75" customHeight="1">
      <c r="A237" s="91" t="s">
        <v>1369</v>
      </c>
      <c r="B237" s="91" t="s">
        <v>1370</v>
      </c>
      <c r="C237" s="92" t="s">
        <v>51</v>
      </c>
      <c r="D237" s="91" t="s">
        <v>4069</v>
      </c>
      <c r="E237" s="91"/>
      <c r="F237" s="92" t="s">
        <v>4047</v>
      </c>
      <c r="G237" s="123">
        <v>2.0</v>
      </c>
      <c r="H237" s="128">
        <v>2.0</v>
      </c>
      <c r="I237" s="98">
        <v>2.0</v>
      </c>
      <c r="J237" s="98">
        <v>20.0</v>
      </c>
      <c r="K237" s="451">
        <v>10.0</v>
      </c>
      <c r="L237" s="80" t="s">
        <v>65</v>
      </c>
      <c r="M237" s="145"/>
      <c r="N237" s="380"/>
      <c r="O237" s="380"/>
      <c r="P237" s="380"/>
      <c r="Q237" s="380"/>
      <c r="R237" s="380"/>
      <c r="S237" s="380"/>
      <c r="T237" s="380"/>
      <c r="U237" s="380"/>
      <c r="V237" s="380"/>
      <c r="W237" s="380"/>
      <c r="X237" s="380"/>
      <c r="Y237" s="380"/>
      <c r="Z237" s="380"/>
    </row>
    <row r="238" ht="15.75" customHeight="1">
      <c r="A238" s="91" t="s">
        <v>1369</v>
      </c>
      <c r="B238" s="91" t="s">
        <v>1370</v>
      </c>
      <c r="C238" s="92" t="s">
        <v>51</v>
      </c>
      <c r="D238" s="91" t="s">
        <v>4070</v>
      </c>
      <c r="E238" s="91"/>
      <c r="F238" s="92" t="s">
        <v>4071</v>
      </c>
      <c r="G238" s="123">
        <v>2.0</v>
      </c>
      <c r="H238" s="128">
        <v>2.0</v>
      </c>
      <c r="I238" s="98">
        <v>2.0</v>
      </c>
      <c r="J238" s="98">
        <v>20.0</v>
      </c>
      <c r="K238" s="451">
        <v>10.0</v>
      </c>
      <c r="L238" s="80" t="s">
        <v>65</v>
      </c>
      <c r="M238" s="145"/>
      <c r="N238" s="380"/>
      <c r="O238" s="380"/>
      <c r="P238" s="380"/>
      <c r="Q238" s="380"/>
      <c r="R238" s="380"/>
      <c r="S238" s="380"/>
      <c r="T238" s="380"/>
      <c r="U238" s="380"/>
      <c r="V238" s="380"/>
      <c r="W238" s="380"/>
      <c r="X238" s="380"/>
      <c r="Y238" s="380"/>
      <c r="Z238" s="380"/>
    </row>
    <row r="239" ht="15.75" customHeight="1">
      <c r="A239" s="91" t="s">
        <v>1369</v>
      </c>
      <c r="B239" s="91" t="s">
        <v>1370</v>
      </c>
      <c r="C239" s="92" t="s">
        <v>51</v>
      </c>
      <c r="D239" s="91" t="s">
        <v>4072</v>
      </c>
      <c r="E239" s="91"/>
      <c r="F239" s="102" t="s">
        <v>4073</v>
      </c>
      <c r="G239" s="123">
        <v>2.0</v>
      </c>
      <c r="H239" s="128">
        <v>2.0</v>
      </c>
      <c r="I239" s="98">
        <v>2.0</v>
      </c>
      <c r="J239" s="98">
        <v>20.0</v>
      </c>
      <c r="K239" s="451">
        <v>10.0</v>
      </c>
      <c r="L239" s="80" t="s">
        <v>65</v>
      </c>
      <c r="M239" s="145"/>
      <c r="N239" s="380"/>
      <c r="O239" s="380"/>
      <c r="P239" s="380"/>
      <c r="Q239" s="380"/>
      <c r="R239" s="380"/>
      <c r="S239" s="380"/>
      <c r="T239" s="380"/>
      <c r="U239" s="380"/>
      <c r="V239" s="380"/>
      <c r="W239" s="380"/>
      <c r="X239" s="380"/>
      <c r="Y239" s="380"/>
      <c r="Z239" s="380"/>
    </row>
    <row r="240" ht="15.75" customHeight="1">
      <c r="A240" s="91" t="s">
        <v>1369</v>
      </c>
      <c r="B240" s="91" t="s">
        <v>1370</v>
      </c>
      <c r="C240" s="92" t="s">
        <v>51</v>
      </c>
      <c r="D240" s="91" t="s">
        <v>4074</v>
      </c>
      <c r="E240" s="91"/>
      <c r="F240" s="92" t="s">
        <v>4075</v>
      </c>
      <c r="G240" s="123">
        <v>2.0</v>
      </c>
      <c r="H240" s="128">
        <v>2.0</v>
      </c>
      <c r="I240" s="98">
        <v>2.0</v>
      </c>
      <c r="J240" s="98">
        <v>20.0</v>
      </c>
      <c r="K240" s="451">
        <v>10.0</v>
      </c>
      <c r="L240" s="80" t="s">
        <v>65</v>
      </c>
      <c r="M240" s="145"/>
      <c r="N240" s="380"/>
      <c r="O240" s="380"/>
      <c r="P240" s="380"/>
      <c r="Q240" s="380"/>
      <c r="R240" s="380"/>
      <c r="S240" s="380"/>
      <c r="T240" s="380"/>
      <c r="U240" s="380"/>
      <c r="V240" s="380"/>
      <c r="W240" s="380"/>
      <c r="X240" s="380"/>
      <c r="Y240" s="380"/>
      <c r="Z240" s="380"/>
    </row>
    <row r="241" ht="15.75" customHeight="1">
      <c r="A241" s="91" t="s">
        <v>1369</v>
      </c>
      <c r="B241" s="91" t="s">
        <v>1370</v>
      </c>
      <c r="C241" s="92" t="s">
        <v>51</v>
      </c>
      <c r="D241" s="91" t="s">
        <v>4076</v>
      </c>
      <c r="E241" s="91"/>
      <c r="F241" s="102" t="s">
        <v>4077</v>
      </c>
      <c r="G241" s="123">
        <v>2.0</v>
      </c>
      <c r="H241" s="128">
        <v>2.0</v>
      </c>
      <c r="I241" s="98">
        <v>2.0</v>
      </c>
      <c r="J241" s="98">
        <v>20.0</v>
      </c>
      <c r="K241" s="451">
        <v>10.0</v>
      </c>
      <c r="L241" s="80" t="s">
        <v>65</v>
      </c>
      <c r="M241" s="145"/>
      <c r="N241" s="380"/>
      <c r="O241" s="380"/>
      <c r="P241" s="380"/>
      <c r="Q241" s="380"/>
      <c r="R241" s="380"/>
      <c r="S241" s="380"/>
      <c r="T241" s="380"/>
      <c r="U241" s="380"/>
      <c r="V241" s="380"/>
      <c r="W241" s="380"/>
      <c r="X241" s="380"/>
      <c r="Y241" s="380"/>
      <c r="Z241" s="380"/>
    </row>
    <row r="242" ht="15.75" customHeight="1">
      <c r="A242" s="91" t="s">
        <v>4078</v>
      </c>
      <c r="B242" s="91" t="s">
        <v>4079</v>
      </c>
      <c r="C242" s="92" t="s">
        <v>51</v>
      </c>
      <c r="D242" s="91" t="s">
        <v>4080</v>
      </c>
      <c r="E242" s="91"/>
      <c r="F242" s="92" t="s">
        <v>4081</v>
      </c>
      <c r="G242" s="123">
        <v>2.0</v>
      </c>
      <c r="H242" s="128">
        <v>2.0</v>
      </c>
      <c r="I242" s="98">
        <v>3.0</v>
      </c>
      <c r="J242" s="98">
        <v>20.0</v>
      </c>
      <c r="K242" s="451">
        <v>10.0</v>
      </c>
      <c r="L242" s="80" t="s">
        <v>65</v>
      </c>
      <c r="M242" s="145"/>
      <c r="N242" s="380"/>
      <c r="O242" s="380"/>
      <c r="P242" s="380"/>
      <c r="Q242" s="380"/>
      <c r="R242" s="380"/>
      <c r="S242" s="380"/>
      <c r="T242" s="380"/>
      <c r="U242" s="380"/>
      <c r="V242" s="380"/>
      <c r="W242" s="380"/>
      <c r="X242" s="380"/>
      <c r="Y242" s="380"/>
      <c r="Z242" s="380"/>
    </row>
    <row r="243" ht="15.75" customHeight="1">
      <c r="A243" s="91" t="s">
        <v>4082</v>
      </c>
      <c r="B243" s="91" t="s">
        <v>4083</v>
      </c>
      <c r="C243" s="92" t="s">
        <v>51</v>
      </c>
      <c r="D243" s="91" t="s">
        <v>4084</v>
      </c>
      <c r="E243" s="91" t="s">
        <v>4085</v>
      </c>
      <c r="F243" s="92" t="s">
        <v>4047</v>
      </c>
      <c r="G243" s="123">
        <v>2.0</v>
      </c>
      <c r="H243" s="128">
        <v>2.0</v>
      </c>
      <c r="I243" s="98">
        <v>2.0</v>
      </c>
      <c r="J243" s="98">
        <v>20.0</v>
      </c>
      <c r="K243" s="451">
        <v>10.0</v>
      </c>
      <c r="L243" s="80" t="s">
        <v>65</v>
      </c>
      <c r="M243" s="145"/>
      <c r="N243" s="380"/>
      <c r="O243" s="380"/>
      <c r="P243" s="380"/>
      <c r="Q243" s="380"/>
      <c r="R243" s="380"/>
      <c r="S243" s="380"/>
      <c r="T243" s="380"/>
      <c r="U243" s="380"/>
      <c r="V243" s="380"/>
      <c r="W243" s="380"/>
      <c r="X243" s="380"/>
      <c r="Y243" s="380"/>
      <c r="Z243" s="380"/>
    </row>
    <row r="244" ht="15.75" customHeight="1">
      <c r="A244" s="91" t="s">
        <v>4086</v>
      </c>
      <c r="B244" s="91" t="s">
        <v>4087</v>
      </c>
      <c r="C244" s="92" t="s">
        <v>51</v>
      </c>
      <c r="D244" s="91" t="s">
        <v>4088</v>
      </c>
      <c r="E244" s="91"/>
      <c r="F244" s="98" t="s">
        <v>4089</v>
      </c>
      <c r="G244" s="123">
        <v>2.0</v>
      </c>
      <c r="H244" s="128">
        <v>2.0</v>
      </c>
      <c r="I244" s="98">
        <v>3.0</v>
      </c>
      <c r="J244" s="98">
        <v>20.0</v>
      </c>
      <c r="K244" s="451">
        <v>10.0</v>
      </c>
      <c r="L244" s="80" t="s">
        <v>65</v>
      </c>
      <c r="M244" s="145"/>
      <c r="N244" s="380"/>
      <c r="O244" s="380"/>
      <c r="P244" s="380"/>
      <c r="Q244" s="380"/>
      <c r="R244" s="380"/>
      <c r="S244" s="380"/>
      <c r="T244" s="380"/>
      <c r="U244" s="380"/>
      <c r="V244" s="380"/>
      <c r="W244" s="380"/>
      <c r="X244" s="380"/>
      <c r="Y244" s="380"/>
      <c r="Z244" s="380"/>
    </row>
    <row r="245" ht="15.75" customHeight="1">
      <c r="A245" s="91" t="s">
        <v>4090</v>
      </c>
      <c r="B245" s="91" t="s">
        <v>4091</v>
      </c>
      <c r="C245" s="92" t="s">
        <v>51</v>
      </c>
      <c r="D245" s="91" t="s">
        <v>4092</v>
      </c>
      <c r="E245" s="91"/>
      <c r="F245" s="92" t="s">
        <v>4093</v>
      </c>
      <c r="G245" s="123">
        <v>2.0</v>
      </c>
      <c r="H245" s="128">
        <v>2.0</v>
      </c>
      <c r="I245" s="98">
        <v>2.0</v>
      </c>
      <c r="J245" s="98">
        <v>20.0</v>
      </c>
      <c r="K245" s="451">
        <v>10.0</v>
      </c>
      <c r="L245" s="80" t="s">
        <v>65</v>
      </c>
      <c r="M245" s="145"/>
      <c r="N245" s="380"/>
      <c r="O245" s="380"/>
      <c r="P245" s="380"/>
      <c r="Q245" s="380"/>
      <c r="R245" s="380"/>
      <c r="S245" s="380"/>
      <c r="T245" s="380"/>
      <c r="U245" s="380"/>
      <c r="V245" s="380"/>
      <c r="W245" s="380"/>
      <c r="X245" s="380"/>
      <c r="Y245" s="380"/>
      <c r="Z245" s="380"/>
    </row>
    <row r="246" ht="15.75" customHeight="1">
      <c r="A246" s="91" t="s">
        <v>4090</v>
      </c>
      <c r="B246" s="91" t="s">
        <v>4091</v>
      </c>
      <c r="C246" s="92" t="s">
        <v>51</v>
      </c>
      <c r="D246" s="91" t="s">
        <v>4094</v>
      </c>
      <c r="E246" s="91"/>
      <c r="F246" s="92" t="s">
        <v>4095</v>
      </c>
      <c r="G246" s="123">
        <v>2.0</v>
      </c>
      <c r="H246" s="128">
        <v>2.0</v>
      </c>
      <c r="I246" s="98">
        <v>2.0</v>
      </c>
      <c r="J246" s="98">
        <v>20.0</v>
      </c>
      <c r="K246" s="451">
        <v>10.0</v>
      </c>
      <c r="L246" s="80" t="s">
        <v>65</v>
      </c>
      <c r="M246" s="145"/>
      <c r="N246" s="380"/>
      <c r="O246" s="380"/>
      <c r="P246" s="380"/>
      <c r="Q246" s="380"/>
      <c r="R246" s="380"/>
      <c r="S246" s="380"/>
      <c r="T246" s="380"/>
      <c r="U246" s="380"/>
      <c r="V246" s="380"/>
      <c r="W246" s="380"/>
      <c r="X246" s="380"/>
      <c r="Y246" s="380"/>
      <c r="Z246" s="380"/>
    </row>
    <row r="247" ht="15.75" customHeight="1">
      <c r="A247" s="91" t="s">
        <v>1377</v>
      </c>
      <c r="B247" s="91" t="s">
        <v>1378</v>
      </c>
      <c r="C247" s="92" t="s">
        <v>51</v>
      </c>
      <c r="D247" s="91" t="s">
        <v>4096</v>
      </c>
      <c r="E247" s="91"/>
      <c r="F247" s="92" t="s">
        <v>4097</v>
      </c>
      <c r="G247" s="123">
        <v>2.0</v>
      </c>
      <c r="H247" s="128">
        <v>1.0</v>
      </c>
      <c r="I247" s="98">
        <v>3.0</v>
      </c>
      <c r="J247" s="98">
        <v>20.0</v>
      </c>
      <c r="K247" s="451">
        <v>10.0</v>
      </c>
      <c r="L247" s="80" t="s">
        <v>65</v>
      </c>
      <c r="M247" s="145"/>
      <c r="N247" s="380"/>
      <c r="O247" s="380"/>
      <c r="P247" s="380"/>
      <c r="Q247" s="380"/>
      <c r="R247" s="380"/>
      <c r="S247" s="380"/>
      <c r="T247" s="380"/>
      <c r="U247" s="380"/>
      <c r="V247" s="380"/>
      <c r="W247" s="380"/>
      <c r="X247" s="380"/>
      <c r="Y247" s="380"/>
      <c r="Z247" s="380"/>
    </row>
    <row r="248" ht="15.75" customHeight="1">
      <c r="A248" s="91" t="s">
        <v>1377</v>
      </c>
      <c r="B248" s="91" t="s">
        <v>1378</v>
      </c>
      <c r="C248" s="92" t="s">
        <v>51</v>
      </c>
      <c r="D248" s="91" t="s">
        <v>4098</v>
      </c>
      <c r="E248" s="91"/>
      <c r="F248" s="92" t="s">
        <v>4099</v>
      </c>
      <c r="G248" s="123">
        <v>2.0</v>
      </c>
      <c r="H248" s="128">
        <v>1.0</v>
      </c>
      <c r="I248" s="98">
        <v>3.0</v>
      </c>
      <c r="J248" s="98">
        <v>20.0</v>
      </c>
      <c r="K248" s="451">
        <v>10.0</v>
      </c>
      <c r="L248" s="80" t="s">
        <v>65</v>
      </c>
      <c r="M248" s="145"/>
      <c r="N248" s="380"/>
      <c r="O248" s="380"/>
      <c r="P248" s="380"/>
      <c r="Q248" s="380"/>
      <c r="R248" s="380"/>
      <c r="S248" s="380"/>
      <c r="T248" s="380"/>
      <c r="U248" s="380"/>
      <c r="V248" s="380"/>
      <c r="W248" s="380"/>
      <c r="X248" s="380"/>
      <c r="Y248" s="380"/>
      <c r="Z248" s="380"/>
    </row>
    <row r="249" ht="15.75" customHeight="1">
      <c r="A249" s="91" t="s">
        <v>1377</v>
      </c>
      <c r="B249" s="91" t="s">
        <v>1378</v>
      </c>
      <c r="C249" s="92" t="s">
        <v>51</v>
      </c>
      <c r="D249" s="91" t="s">
        <v>4100</v>
      </c>
      <c r="E249" s="91" t="s">
        <v>3097</v>
      </c>
      <c r="F249" s="92" t="s">
        <v>4101</v>
      </c>
      <c r="G249" s="123">
        <v>2.0</v>
      </c>
      <c r="H249" s="128">
        <v>1.0</v>
      </c>
      <c r="I249" s="98">
        <v>3.0</v>
      </c>
      <c r="J249" s="98">
        <v>20.0</v>
      </c>
      <c r="K249" s="451">
        <v>10.0</v>
      </c>
      <c r="L249" s="80" t="s">
        <v>65</v>
      </c>
      <c r="M249" s="145"/>
      <c r="N249" s="380"/>
      <c r="O249" s="380"/>
      <c r="P249" s="380"/>
      <c r="Q249" s="380"/>
      <c r="R249" s="380"/>
      <c r="S249" s="380"/>
      <c r="T249" s="380"/>
      <c r="U249" s="380"/>
      <c r="V249" s="380"/>
      <c r="W249" s="380"/>
      <c r="X249" s="380"/>
      <c r="Y249" s="380"/>
      <c r="Z249" s="380"/>
    </row>
    <row r="250" ht="15.75" customHeight="1">
      <c r="A250" s="91" t="s">
        <v>1377</v>
      </c>
      <c r="B250" s="91" t="s">
        <v>1378</v>
      </c>
      <c r="C250" s="92" t="s">
        <v>51</v>
      </c>
      <c r="D250" s="91" t="s">
        <v>4102</v>
      </c>
      <c r="E250" s="91"/>
      <c r="F250" s="92" t="s">
        <v>4103</v>
      </c>
      <c r="G250" s="123">
        <v>2.0</v>
      </c>
      <c r="H250" s="128">
        <v>1.0</v>
      </c>
      <c r="I250" s="98">
        <v>3.0</v>
      </c>
      <c r="J250" s="98">
        <v>20.0</v>
      </c>
      <c r="K250" s="451">
        <v>10.0</v>
      </c>
      <c r="L250" s="80" t="s">
        <v>65</v>
      </c>
      <c r="M250" s="145"/>
      <c r="N250" s="380"/>
      <c r="O250" s="380"/>
      <c r="P250" s="380"/>
      <c r="Q250" s="380"/>
      <c r="R250" s="380"/>
      <c r="S250" s="380"/>
      <c r="T250" s="380"/>
      <c r="U250" s="380"/>
      <c r="V250" s="380"/>
      <c r="W250" s="380"/>
      <c r="X250" s="380"/>
      <c r="Y250" s="380"/>
      <c r="Z250" s="380"/>
    </row>
    <row r="251" ht="15.75" customHeight="1">
      <c r="A251" s="91" t="s">
        <v>1377</v>
      </c>
      <c r="B251" s="91" t="s">
        <v>1378</v>
      </c>
      <c r="C251" s="92" t="s">
        <v>51</v>
      </c>
      <c r="D251" s="91" t="s">
        <v>4104</v>
      </c>
      <c r="E251" s="91"/>
      <c r="F251" s="92" t="s">
        <v>4105</v>
      </c>
      <c r="G251" s="123">
        <v>2.0</v>
      </c>
      <c r="H251" s="128">
        <v>1.0</v>
      </c>
      <c r="I251" s="98">
        <v>3.0</v>
      </c>
      <c r="J251" s="98">
        <v>20.0</v>
      </c>
      <c r="K251" s="451">
        <v>10.0</v>
      </c>
      <c r="L251" s="80" t="s">
        <v>65</v>
      </c>
      <c r="M251" s="145"/>
      <c r="N251" s="380"/>
      <c r="O251" s="380"/>
      <c r="P251" s="380"/>
      <c r="Q251" s="380"/>
      <c r="R251" s="380"/>
      <c r="S251" s="380"/>
      <c r="T251" s="380"/>
      <c r="U251" s="380"/>
      <c r="V251" s="380"/>
      <c r="W251" s="380"/>
      <c r="X251" s="380"/>
      <c r="Y251" s="380"/>
      <c r="Z251" s="380"/>
    </row>
    <row r="252" ht="15.75" customHeight="1">
      <c r="A252" s="91" t="s">
        <v>1377</v>
      </c>
      <c r="B252" s="91" t="s">
        <v>1378</v>
      </c>
      <c r="C252" s="92" t="s">
        <v>51</v>
      </c>
      <c r="D252" s="91" t="s">
        <v>4106</v>
      </c>
      <c r="E252" s="91"/>
      <c r="F252" s="92"/>
      <c r="G252" s="123">
        <v>2.0</v>
      </c>
      <c r="H252" s="128">
        <v>1.0</v>
      </c>
      <c r="I252" s="98">
        <v>3.0</v>
      </c>
      <c r="J252" s="98">
        <v>20.0</v>
      </c>
      <c r="K252" s="451">
        <v>10.0</v>
      </c>
      <c r="L252" s="80" t="s">
        <v>65</v>
      </c>
      <c r="M252" s="145"/>
      <c r="N252" s="380"/>
      <c r="O252" s="380"/>
      <c r="P252" s="380"/>
      <c r="Q252" s="380"/>
      <c r="R252" s="380"/>
      <c r="S252" s="380"/>
      <c r="T252" s="380"/>
      <c r="U252" s="380"/>
      <c r="V252" s="380"/>
      <c r="W252" s="380"/>
      <c r="X252" s="380"/>
      <c r="Y252" s="380"/>
      <c r="Z252" s="380"/>
    </row>
    <row r="253" ht="15.75" customHeight="1">
      <c r="A253" s="91" t="s">
        <v>1377</v>
      </c>
      <c r="B253" s="91" t="s">
        <v>1378</v>
      </c>
      <c r="C253" s="92" t="s">
        <v>51</v>
      </c>
      <c r="D253" s="91" t="s">
        <v>4107</v>
      </c>
      <c r="E253" s="91"/>
      <c r="F253" s="92" t="s">
        <v>4108</v>
      </c>
      <c r="G253" s="123">
        <v>2.0</v>
      </c>
      <c r="H253" s="128">
        <v>1.0</v>
      </c>
      <c r="I253" s="98">
        <v>3.0</v>
      </c>
      <c r="J253" s="98">
        <v>20.0</v>
      </c>
      <c r="K253" s="451">
        <v>10.0</v>
      </c>
      <c r="L253" s="80" t="s">
        <v>65</v>
      </c>
      <c r="M253" s="145"/>
      <c r="N253" s="380"/>
      <c r="O253" s="380"/>
      <c r="P253" s="380"/>
      <c r="Q253" s="380"/>
      <c r="R253" s="380"/>
      <c r="S253" s="380"/>
      <c r="T253" s="380"/>
      <c r="U253" s="380"/>
      <c r="V253" s="380"/>
      <c r="W253" s="380"/>
      <c r="X253" s="380"/>
      <c r="Y253" s="380"/>
      <c r="Z253" s="380"/>
    </row>
    <row r="254" ht="15.75" customHeight="1">
      <c r="A254" s="91" t="s">
        <v>1377</v>
      </c>
      <c r="B254" s="91" t="s">
        <v>1378</v>
      </c>
      <c r="C254" s="92" t="s">
        <v>51</v>
      </c>
      <c r="D254" s="91" t="s">
        <v>4109</v>
      </c>
      <c r="E254" s="91"/>
      <c r="F254" s="92" t="str">
        <f>- researchgate.net</f>
        <v>#NAME?</v>
      </c>
      <c r="G254" s="123">
        <v>2.0</v>
      </c>
      <c r="H254" s="128">
        <v>1.0</v>
      </c>
      <c r="I254" s="98">
        <v>3.0</v>
      </c>
      <c r="J254" s="98">
        <v>20.0</v>
      </c>
      <c r="K254" s="451">
        <v>10.0</v>
      </c>
      <c r="L254" s="80" t="s">
        <v>65</v>
      </c>
      <c r="M254" s="145"/>
      <c r="N254" s="380"/>
      <c r="O254" s="380"/>
      <c r="P254" s="380"/>
      <c r="Q254" s="380"/>
      <c r="R254" s="380"/>
      <c r="S254" s="380"/>
      <c r="T254" s="380"/>
      <c r="U254" s="380"/>
      <c r="V254" s="380"/>
      <c r="W254" s="380"/>
      <c r="X254" s="380"/>
      <c r="Y254" s="380"/>
      <c r="Z254" s="380"/>
    </row>
    <row r="255" ht="15.75" customHeight="1">
      <c r="A255" s="91" t="s">
        <v>1377</v>
      </c>
      <c r="B255" s="91" t="s">
        <v>1378</v>
      </c>
      <c r="C255" s="92" t="s">
        <v>51</v>
      </c>
      <c r="D255" s="91" t="s">
        <v>4107</v>
      </c>
      <c r="E255" s="91" t="s">
        <v>4108</v>
      </c>
      <c r="F255" s="92" t="s">
        <v>4110</v>
      </c>
      <c r="G255" s="123">
        <v>2.0</v>
      </c>
      <c r="H255" s="128">
        <v>1.0</v>
      </c>
      <c r="I255" s="98">
        <v>3.0</v>
      </c>
      <c r="J255" s="98">
        <v>20.0</v>
      </c>
      <c r="K255" s="451">
        <v>10.0</v>
      </c>
      <c r="L255" s="80" t="s">
        <v>65</v>
      </c>
      <c r="M255" s="145"/>
      <c r="N255" s="380"/>
      <c r="O255" s="380"/>
      <c r="P255" s="380"/>
      <c r="Q255" s="380"/>
      <c r="R255" s="380"/>
      <c r="S255" s="380"/>
      <c r="T255" s="380"/>
      <c r="U255" s="380"/>
      <c r="V255" s="380"/>
      <c r="W255" s="380"/>
      <c r="X255" s="380"/>
      <c r="Y255" s="380"/>
      <c r="Z255" s="380"/>
    </row>
    <row r="256" ht="15.75" customHeight="1">
      <c r="A256" s="452" t="s">
        <v>65</v>
      </c>
      <c r="B256" s="91" t="s">
        <v>1378</v>
      </c>
      <c r="C256" s="92" t="s">
        <v>51</v>
      </c>
      <c r="D256" s="91" t="s">
        <v>4111</v>
      </c>
      <c r="E256" s="91" t="s">
        <v>4089</v>
      </c>
      <c r="F256" s="92"/>
      <c r="G256" s="123">
        <v>2.0</v>
      </c>
      <c r="H256" s="128">
        <v>1.0</v>
      </c>
      <c r="I256" s="98">
        <v>3.0</v>
      </c>
      <c r="J256" s="98">
        <v>20.0</v>
      </c>
      <c r="K256" s="451">
        <v>10.0</v>
      </c>
      <c r="L256" s="80" t="s">
        <v>65</v>
      </c>
      <c r="M256" s="145"/>
      <c r="N256" s="380"/>
      <c r="O256" s="380"/>
      <c r="P256" s="380"/>
      <c r="Q256" s="380"/>
      <c r="R256" s="380"/>
      <c r="S256" s="380"/>
      <c r="T256" s="380"/>
      <c r="U256" s="380"/>
      <c r="V256" s="380"/>
      <c r="W256" s="380"/>
      <c r="X256" s="380"/>
      <c r="Y256" s="380"/>
      <c r="Z256" s="380"/>
    </row>
    <row r="257" ht="15.75" customHeight="1">
      <c r="A257" s="91" t="s">
        <v>1377</v>
      </c>
      <c r="B257" s="91" t="s">
        <v>1378</v>
      </c>
      <c r="C257" s="92" t="s">
        <v>51</v>
      </c>
      <c r="D257" s="91" t="s">
        <v>4112</v>
      </c>
      <c r="E257" s="91"/>
      <c r="F257" s="453" t="s">
        <v>4089</v>
      </c>
      <c r="G257" s="123">
        <v>2.0</v>
      </c>
      <c r="H257" s="128">
        <v>1.0</v>
      </c>
      <c r="I257" s="98">
        <v>3.0</v>
      </c>
      <c r="J257" s="98">
        <v>20.0</v>
      </c>
      <c r="K257" s="451">
        <v>10.0</v>
      </c>
      <c r="L257" s="80" t="s">
        <v>65</v>
      </c>
      <c r="M257" s="145"/>
      <c r="N257" s="380"/>
      <c r="O257" s="380"/>
      <c r="P257" s="380"/>
      <c r="Q257" s="380"/>
      <c r="R257" s="380"/>
      <c r="S257" s="380"/>
      <c r="T257" s="380"/>
      <c r="U257" s="380"/>
      <c r="V257" s="380"/>
      <c r="W257" s="380"/>
      <c r="X257" s="380"/>
      <c r="Y257" s="380"/>
      <c r="Z257" s="380"/>
    </row>
    <row r="258" ht="15.75" customHeight="1">
      <c r="A258" s="91" t="s">
        <v>1377</v>
      </c>
      <c r="B258" s="91" t="s">
        <v>1378</v>
      </c>
      <c r="C258" s="92" t="s">
        <v>51</v>
      </c>
      <c r="D258" s="91" t="s">
        <v>4113</v>
      </c>
      <c r="E258" s="91"/>
      <c r="F258" s="92"/>
      <c r="G258" s="123">
        <v>2.0</v>
      </c>
      <c r="H258" s="128">
        <v>1.0</v>
      </c>
      <c r="I258" s="98">
        <v>3.0</v>
      </c>
      <c r="J258" s="98">
        <v>20.0</v>
      </c>
      <c r="K258" s="451">
        <v>10.0</v>
      </c>
      <c r="L258" s="80" t="s">
        <v>65</v>
      </c>
      <c r="M258" s="145"/>
      <c r="N258" s="380"/>
      <c r="O258" s="380"/>
      <c r="P258" s="380"/>
      <c r="Q258" s="380"/>
      <c r="R258" s="380"/>
      <c r="S258" s="380"/>
      <c r="T258" s="380"/>
      <c r="U258" s="380"/>
      <c r="V258" s="380"/>
      <c r="W258" s="380"/>
      <c r="X258" s="380"/>
      <c r="Y258" s="380"/>
      <c r="Z258" s="380"/>
    </row>
    <row r="259" ht="15.75" customHeight="1">
      <c r="A259" s="91" t="s">
        <v>1377</v>
      </c>
      <c r="B259" s="91" t="s">
        <v>1378</v>
      </c>
      <c r="C259" s="92" t="s">
        <v>51</v>
      </c>
      <c r="D259" s="91" t="s">
        <v>4114</v>
      </c>
      <c r="E259" s="91"/>
      <c r="F259" s="453" t="s">
        <v>4115</v>
      </c>
      <c r="G259" s="123">
        <v>2.0</v>
      </c>
      <c r="H259" s="128">
        <v>1.0</v>
      </c>
      <c r="I259" s="98">
        <v>3.0</v>
      </c>
      <c r="J259" s="98">
        <v>20.0</v>
      </c>
      <c r="K259" s="451">
        <v>10.0</v>
      </c>
      <c r="L259" s="80" t="s">
        <v>65</v>
      </c>
      <c r="M259" s="145"/>
      <c r="N259" s="380"/>
      <c r="O259" s="380"/>
      <c r="P259" s="380"/>
      <c r="Q259" s="380"/>
      <c r="R259" s="380"/>
      <c r="S259" s="380"/>
      <c r="T259" s="380"/>
      <c r="U259" s="380"/>
      <c r="V259" s="380"/>
      <c r="W259" s="380"/>
      <c r="X259" s="380"/>
      <c r="Y259" s="380"/>
      <c r="Z259" s="380"/>
    </row>
    <row r="260" ht="15.75" customHeight="1">
      <c r="A260" s="91" t="s">
        <v>1377</v>
      </c>
      <c r="B260" s="91" t="s">
        <v>1378</v>
      </c>
      <c r="C260" s="92" t="s">
        <v>51</v>
      </c>
      <c r="D260" s="91" t="s">
        <v>4116</v>
      </c>
      <c r="E260" s="121" t="s">
        <v>4117</v>
      </c>
      <c r="F260" s="453" t="s">
        <v>4047</v>
      </c>
      <c r="G260" s="123">
        <v>2.0</v>
      </c>
      <c r="H260" s="128">
        <v>1.0</v>
      </c>
      <c r="I260" s="98">
        <v>3.0</v>
      </c>
      <c r="J260" s="98">
        <v>20.0</v>
      </c>
      <c r="K260" s="451">
        <v>10.0</v>
      </c>
      <c r="L260" s="80" t="s">
        <v>65</v>
      </c>
      <c r="M260" s="145"/>
      <c r="N260" s="380"/>
      <c r="O260" s="380"/>
      <c r="P260" s="380"/>
      <c r="Q260" s="380"/>
      <c r="R260" s="380"/>
      <c r="S260" s="380"/>
      <c r="T260" s="380"/>
      <c r="U260" s="380"/>
      <c r="V260" s="380"/>
      <c r="W260" s="380"/>
      <c r="X260" s="380"/>
      <c r="Y260" s="380"/>
      <c r="Z260" s="380"/>
    </row>
    <row r="261" ht="15.75" customHeight="1">
      <c r="A261" s="91" t="s">
        <v>1377</v>
      </c>
      <c r="B261" s="91" t="s">
        <v>1378</v>
      </c>
      <c r="C261" s="92" t="s">
        <v>51</v>
      </c>
      <c r="D261" s="91" t="s">
        <v>4118</v>
      </c>
      <c r="E261" s="121" t="s">
        <v>4119</v>
      </c>
      <c r="F261" s="453" t="s">
        <v>4047</v>
      </c>
      <c r="G261" s="123">
        <v>2.0</v>
      </c>
      <c r="H261" s="128">
        <v>1.0</v>
      </c>
      <c r="I261" s="98">
        <v>3.0</v>
      </c>
      <c r="J261" s="98">
        <v>20.0</v>
      </c>
      <c r="K261" s="451">
        <v>10.0</v>
      </c>
      <c r="L261" s="80" t="s">
        <v>65</v>
      </c>
      <c r="M261" s="145"/>
      <c r="N261" s="380"/>
      <c r="O261" s="380"/>
      <c r="P261" s="380"/>
      <c r="Q261" s="380"/>
      <c r="R261" s="380"/>
      <c r="S261" s="380"/>
      <c r="T261" s="380"/>
      <c r="U261" s="380"/>
      <c r="V261" s="380"/>
      <c r="W261" s="380"/>
      <c r="X261" s="380"/>
      <c r="Y261" s="380"/>
      <c r="Z261" s="380"/>
    </row>
    <row r="262" ht="15.75" customHeight="1">
      <c r="A262" s="438" t="s">
        <v>304</v>
      </c>
      <c r="B262" s="438" t="s">
        <v>4120</v>
      </c>
      <c r="C262" s="454" t="s">
        <v>51</v>
      </c>
      <c r="D262" s="438" t="s">
        <v>4121</v>
      </c>
      <c r="E262" s="439" t="s">
        <v>4122</v>
      </c>
      <c r="F262" s="454" t="s">
        <v>3575</v>
      </c>
      <c r="G262" s="455">
        <v>6.0</v>
      </c>
      <c r="H262" s="456">
        <v>5.0</v>
      </c>
      <c r="I262" s="454">
        <v>6.0</v>
      </c>
      <c r="J262" s="454">
        <v>20.0</v>
      </c>
      <c r="K262" s="457">
        <f t="shared" ref="K262:K265" si="18">J262/6</f>
        <v>3.333333333</v>
      </c>
      <c r="L262" s="98" t="s">
        <v>66</v>
      </c>
      <c r="M262" s="145"/>
      <c r="N262" s="380"/>
      <c r="O262" s="380"/>
      <c r="P262" s="380"/>
      <c r="Q262" s="380"/>
      <c r="R262" s="380"/>
      <c r="S262" s="380"/>
      <c r="T262" s="380"/>
      <c r="U262" s="380"/>
      <c r="V262" s="380"/>
      <c r="W262" s="380"/>
      <c r="X262" s="380"/>
      <c r="Y262" s="380"/>
      <c r="Z262" s="380"/>
    </row>
    <row r="263" ht="15.75" customHeight="1">
      <c r="A263" s="206" t="s">
        <v>304</v>
      </c>
      <c r="B263" s="206" t="s">
        <v>4123</v>
      </c>
      <c r="C263" s="98" t="s">
        <v>51</v>
      </c>
      <c r="D263" s="206" t="s">
        <v>4124</v>
      </c>
      <c r="E263" s="458" t="s">
        <v>4125</v>
      </c>
      <c r="F263" s="98" t="s">
        <v>3575</v>
      </c>
      <c r="G263" s="277">
        <v>6.0</v>
      </c>
      <c r="H263" s="215">
        <v>5.0</v>
      </c>
      <c r="I263" s="98">
        <v>6.0</v>
      </c>
      <c r="J263" s="98">
        <v>20.0</v>
      </c>
      <c r="K263" s="278">
        <f t="shared" si="18"/>
        <v>3.333333333</v>
      </c>
      <c r="L263" s="98" t="s">
        <v>66</v>
      </c>
      <c r="M263" s="145"/>
      <c r="N263" s="380"/>
      <c r="O263" s="380"/>
      <c r="P263" s="380"/>
      <c r="Q263" s="380"/>
      <c r="R263" s="380"/>
      <c r="S263" s="380"/>
      <c r="T263" s="380"/>
      <c r="U263" s="380"/>
      <c r="V263" s="380"/>
      <c r="W263" s="380"/>
      <c r="X263" s="380"/>
      <c r="Y263" s="380"/>
      <c r="Z263" s="380"/>
    </row>
    <row r="264" ht="15.75" customHeight="1">
      <c r="A264" s="206" t="s">
        <v>304</v>
      </c>
      <c r="B264" s="206" t="s">
        <v>4126</v>
      </c>
      <c r="C264" s="98" t="s">
        <v>51</v>
      </c>
      <c r="D264" s="206" t="s">
        <v>4127</v>
      </c>
      <c r="E264" s="458" t="s">
        <v>4128</v>
      </c>
      <c r="F264" s="98" t="s">
        <v>3575</v>
      </c>
      <c r="G264" s="277">
        <v>6.0</v>
      </c>
      <c r="H264" s="215">
        <v>5.0</v>
      </c>
      <c r="I264" s="98">
        <v>6.0</v>
      </c>
      <c r="J264" s="98">
        <v>20.0</v>
      </c>
      <c r="K264" s="278">
        <f t="shared" si="18"/>
        <v>3.333333333</v>
      </c>
      <c r="L264" s="98" t="s">
        <v>66</v>
      </c>
      <c r="M264" s="145"/>
      <c r="N264" s="380"/>
      <c r="O264" s="380"/>
      <c r="P264" s="380"/>
      <c r="Q264" s="380"/>
      <c r="R264" s="380"/>
      <c r="S264" s="380"/>
      <c r="T264" s="380"/>
      <c r="U264" s="380"/>
      <c r="V264" s="380"/>
      <c r="W264" s="380"/>
      <c r="X264" s="380"/>
      <c r="Y264" s="380"/>
      <c r="Z264" s="380"/>
    </row>
    <row r="265" ht="15.75" customHeight="1">
      <c r="A265" s="206" t="s">
        <v>304</v>
      </c>
      <c r="B265" s="206" t="s">
        <v>4129</v>
      </c>
      <c r="C265" s="98" t="s">
        <v>51</v>
      </c>
      <c r="D265" s="206" t="s">
        <v>4130</v>
      </c>
      <c r="E265" s="458" t="s">
        <v>4131</v>
      </c>
      <c r="F265" s="98" t="s">
        <v>3575</v>
      </c>
      <c r="G265" s="277">
        <v>6.0</v>
      </c>
      <c r="H265" s="215">
        <v>5.0</v>
      </c>
      <c r="I265" s="98">
        <v>6.0</v>
      </c>
      <c r="J265" s="98">
        <v>20.0</v>
      </c>
      <c r="K265" s="278">
        <f t="shared" si="18"/>
        <v>3.333333333</v>
      </c>
      <c r="L265" s="98" t="s">
        <v>66</v>
      </c>
      <c r="M265" s="145"/>
      <c r="N265" s="380"/>
      <c r="O265" s="380"/>
      <c r="P265" s="380"/>
      <c r="Q265" s="380"/>
      <c r="R265" s="380"/>
      <c r="S265" s="380"/>
      <c r="T265" s="380"/>
      <c r="U265" s="380"/>
      <c r="V265" s="380"/>
      <c r="W265" s="380"/>
      <c r="X265" s="380"/>
      <c r="Y265" s="380"/>
      <c r="Z265" s="380"/>
    </row>
    <row r="266" ht="15.75" customHeight="1">
      <c r="A266" s="206" t="s">
        <v>313</v>
      </c>
      <c r="B266" s="206" t="s">
        <v>4132</v>
      </c>
      <c r="C266" s="98" t="s">
        <v>51</v>
      </c>
      <c r="D266" s="206" t="s">
        <v>4133</v>
      </c>
      <c r="E266" s="458" t="s">
        <v>4134</v>
      </c>
      <c r="F266" s="98" t="s">
        <v>4135</v>
      </c>
      <c r="G266" s="277">
        <v>5.0</v>
      </c>
      <c r="H266" s="215">
        <v>5.0</v>
      </c>
      <c r="I266" s="98">
        <v>5.0</v>
      </c>
      <c r="J266" s="98">
        <v>10.0</v>
      </c>
      <c r="K266" s="278">
        <f>J266/5</f>
        <v>2</v>
      </c>
      <c r="L266" s="98" t="s">
        <v>66</v>
      </c>
      <c r="M266" s="145"/>
      <c r="N266" s="380"/>
      <c r="O266" s="380"/>
      <c r="P266" s="380"/>
      <c r="Q266" s="380"/>
      <c r="R266" s="380"/>
      <c r="S266" s="380"/>
      <c r="T266" s="380"/>
      <c r="U266" s="380"/>
      <c r="V266" s="380"/>
      <c r="W266" s="380"/>
      <c r="X266" s="380"/>
      <c r="Y266" s="380"/>
      <c r="Z266" s="380"/>
    </row>
    <row r="267" ht="15.75" customHeight="1">
      <c r="A267" s="206" t="s">
        <v>322</v>
      </c>
      <c r="B267" s="206" t="s">
        <v>4136</v>
      </c>
      <c r="C267" s="98" t="s">
        <v>51</v>
      </c>
      <c r="D267" s="206" t="s">
        <v>4137</v>
      </c>
      <c r="E267" s="458" t="s">
        <v>4138</v>
      </c>
      <c r="F267" s="98" t="s">
        <v>3575</v>
      </c>
      <c r="G267" s="277">
        <v>1.0</v>
      </c>
      <c r="H267" s="215">
        <v>1.0</v>
      </c>
      <c r="I267" s="98">
        <v>1.0</v>
      </c>
      <c r="J267" s="98">
        <v>20.0</v>
      </c>
      <c r="K267" s="278">
        <v>20.0</v>
      </c>
      <c r="L267" s="98" t="s">
        <v>66</v>
      </c>
      <c r="M267" s="145"/>
      <c r="N267" s="380"/>
      <c r="O267" s="380"/>
      <c r="P267" s="380"/>
      <c r="Q267" s="380"/>
      <c r="R267" s="380"/>
      <c r="S267" s="380"/>
      <c r="T267" s="380"/>
      <c r="U267" s="380"/>
      <c r="V267" s="380"/>
      <c r="W267" s="380"/>
      <c r="X267" s="380"/>
      <c r="Y267" s="380"/>
      <c r="Z267" s="380"/>
    </row>
    <row r="268" ht="15.75" customHeight="1">
      <c r="A268" s="206" t="s">
        <v>1404</v>
      </c>
      <c r="B268" s="459" t="s">
        <v>4139</v>
      </c>
      <c r="C268" s="98" t="s">
        <v>51</v>
      </c>
      <c r="D268" s="206" t="s">
        <v>4140</v>
      </c>
      <c r="E268" s="458" t="s">
        <v>4141</v>
      </c>
      <c r="F268" s="98" t="s">
        <v>4142</v>
      </c>
      <c r="G268" s="277">
        <v>2.0</v>
      </c>
      <c r="H268" s="215">
        <v>2.0</v>
      </c>
      <c r="I268" s="98">
        <v>2.0</v>
      </c>
      <c r="J268" s="98">
        <v>20.0</v>
      </c>
      <c r="K268" s="278">
        <v>10.0</v>
      </c>
      <c r="L268" s="98" t="s">
        <v>66</v>
      </c>
      <c r="M268" s="145"/>
      <c r="N268" s="380"/>
      <c r="O268" s="380"/>
      <c r="P268" s="380"/>
      <c r="Q268" s="380"/>
      <c r="R268" s="380"/>
      <c r="S268" s="380"/>
      <c r="T268" s="380"/>
      <c r="U268" s="380"/>
      <c r="V268" s="380"/>
      <c r="W268" s="380"/>
      <c r="X268" s="380"/>
      <c r="Y268" s="380"/>
      <c r="Z268" s="380"/>
    </row>
    <row r="269" ht="15.75" customHeight="1">
      <c r="A269" s="206" t="s">
        <v>1404</v>
      </c>
      <c r="B269" s="206" t="s">
        <v>1455</v>
      </c>
      <c r="C269" s="98" t="s">
        <v>51</v>
      </c>
      <c r="D269" s="206" t="s">
        <v>4143</v>
      </c>
      <c r="E269" s="458" t="s">
        <v>4144</v>
      </c>
      <c r="F269" s="98" t="s">
        <v>4145</v>
      </c>
      <c r="G269" s="277">
        <v>2.0</v>
      </c>
      <c r="H269" s="215">
        <v>2.0</v>
      </c>
      <c r="I269" s="98">
        <v>2.0</v>
      </c>
      <c r="J269" s="98">
        <v>20.0</v>
      </c>
      <c r="K269" s="278">
        <f t="shared" ref="K269:K270" si="19">J269/2</f>
        <v>10</v>
      </c>
      <c r="L269" s="98" t="s">
        <v>66</v>
      </c>
      <c r="M269" s="145"/>
      <c r="N269" s="380"/>
      <c r="O269" s="380"/>
      <c r="P269" s="380"/>
      <c r="Q269" s="380"/>
      <c r="R269" s="380"/>
      <c r="S269" s="380"/>
      <c r="T269" s="380"/>
      <c r="U269" s="380"/>
      <c r="V269" s="380"/>
      <c r="W269" s="380"/>
      <c r="X269" s="380"/>
      <c r="Y269" s="380"/>
      <c r="Z269" s="380"/>
    </row>
    <row r="270" ht="15.75" customHeight="1">
      <c r="A270" s="206" t="s">
        <v>1404</v>
      </c>
      <c r="B270" s="206" t="s">
        <v>1455</v>
      </c>
      <c r="C270" s="98" t="s">
        <v>51</v>
      </c>
      <c r="D270" s="206" t="s">
        <v>4146</v>
      </c>
      <c r="E270" s="458" t="s">
        <v>4147</v>
      </c>
      <c r="F270" s="98" t="s">
        <v>3575</v>
      </c>
      <c r="G270" s="277">
        <v>2.0</v>
      </c>
      <c r="H270" s="215">
        <v>2.0</v>
      </c>
      <c r="I270" s="98">
        <v>2.0</v>
      </c>
      <c r="J270" s="98">
        <v>20.0</v>
      </c>
      <c r="K270" s="278">
        <f t="shared" si="19"/>
        <v>10</v>
      </c>
      <c r="L270" s="98" t="s">
        <v>66</v>
      </c>
      <c r="M270" s="145"/>
      <c r="N270" s="380"/>
      <c r="O270" s="380"/>
      <c r="P270" s="380"/>
      <c r="Q270" s="380"/>
      <c r="R270" s="380"/>
      <c r="S270" s="380"/>
      <c r="T270" s="380"/>
      <c r="U270" s="380"/>
      <c r="V270" s="380"/>
      <c r="W270" s="380"/>
      <c r="X270" s="380"/>
      <c r="Y270" s="380"/>
      <c r="Z270" s="380"/>
    </row>
    <row r="271" ht="15.75" customHeight="1">
      <c r="A271" s="206" t="s">
        <v>1404</v>
      </c>
      <c r="B271" s="206" t="s">
        <v>1405</v>
      </c>
      <c r="C271" s="98" t="s">
        <v>51</v>
      </c>
      <c r="D271" s="206" t="s">
        <v>4148</v>
      </c>
      <c r="E271" s="458" t="s">
        <v>4134</v>
      </c>
      <c r="F271" s="98" t="s">
        <v>4135</v>
      </c>
      <c r="G271" s="277">
        <v>2.0</v>
      </c>
      <c r="H271" s="215">
        <v>2.0</v>
      </c>
      <c r="I271" s="98">
        <v>2.0</v>
      </c>
      <c r="J271" s="98">
        <v>10.0</v>
      </c>
      <c r="K271" s="278">
        <v>5.0</v>
      </c>
      <c r="L271" s="98" t="s">
        <v>66</v>
      </c>
      <c r="M271" s="145"/>
      <c r="N271" s="380"/>
      <c r="O271" s="380"/>
      <c r="P271" s="380"/>
      <c r="Q271" s="380"/>
      <c r="R271" s="380"/>
      <c r="S271" s="380"/>
      <c r="T271" s="380"/>
      <c r="U271" s="380"/>
      <c r="V271" s="380"/>
      <c r="W271" s="380"/>
      <c r="X271" s="380"/>
      <c r="Y271" s="380"/>
      <c r="Z271" s="380"/>
    </row>
    <row r="272" ht="15.75" customHeight="1">
      <c r="A272" s="206" t="s">
        <v>1404</v>
      </c>
      <c r="B272" s="206" t="s">
        <v>1405</v>
      </c>
      <c r="C272" s="98" t="s">
        <v>51</v>
      </c>
      <c r="D272" s="206" t="s">
        <v>4149</v>
      </c>
      <c r="E272" s="458" t="s">
        <v>4150</v>
      </c>
      <c r="F272" s="98" t="s">
        <v>3575</v>
      </c>
      <c r="G272" s="277">
        <v>2.0</v>
      </c>
      <c r="H272" s="215">
        <v>2.0</v>
      </c>
      <c r="I272" s="98">
        <v>2.0</v>
      </c>
      <c r="J272" s="98">
        <v>20.0</v>
      </c>
      <c r="K272" s="278">
        <f>J272/2</f>
        <v>10</v>
      </c>
      <c r="L272" s="98" t="s">
        <v>66</v>
      </c>
      <c r="M272" s="145"/>
      <c r="N272" s="380"/>
      <c r="O272" s="380"/>
      <c r="P272" s="380"/>
      <c r="Q272" s="380"/>
      <c r="R272" s="380"/>
      <c r="S272" s="380"/>
      <c r="T272" s="380"/>
      <c r="U272" s="380"/>
      <c r="V272" s="380"/>
      <c r="W272" s="380"/>
      <c r="X272" s="380"/>
      <c r="Y272" s="380"/>
      <c r="Z272" s="380"/>
    </row>
    <row r="273" ht="15.75" customHeight="1">
      <c r="A273" s="206" t="s">
        <v>1404</v>
      </c>
      <c r="B273" s="206" t="s">
        <v>1405</v>
      </c>
      <c r="C273" s="98" t="s">
        <v>51</v>
      </c>
      <c r="D273" s="206" t="s">
        <v>4151</v>
      </c>
      <c r="E273" s="458" t="s">
        <v>4152</v>
      </c>
      <c r="F273" s="98" t="s">
        <v>3575</v>
      </c>
      <c r="G273" s="277">
        <v>2.0</v>
      </c>
      <c r="H273" s="215">
        <v>2.0</v>
      </c>
      <c r="I273" s="98">
        <v>2.0</v>
      </c>
      <c r="J273" s="98">
        <v>20.0</v>
      </c>
      <c r="K273" s="278">
        <v>10.0</v>
      </c>
      <c r="L273" s="98" t="s">
        <v>66</v>
      </c>
      <c r="M273" s="145"/>
      <c r="N273" s="380"/>
      <c r="O273" s="380"/>
      <c r="P273" s="380"/>
      <c r="Q273" s="380"/>
      <c r="R273" s="380"/>
      <c r="S273" s="380"/>
      <c r="T273" s="380"/>
      <c r="U273" s="380"/>
      <c r="V273" s="380"/>
      <c r="W273" s="380"/>
      <c r="X273" s="380"/>
      <c r="Y273" s="380"/>
      <c r="Z273" s="380"/>
    </row>
    <row r="274" ht="15.75" customHeight="1">
      <c r="A274" s="206" t="s">
        <v>1404</v>
      </c>
      <c r="B274" s="206" t="s">
        <v>1405</v>
      </c>
      <c r="C274" s="98" t="s">
        <v>51</v>
      </c>
      <c r="D274" s="206" t="s">
        <v>4153</v>
      </c>
      <c r="E274" s="458" t="s">
        <v>4154</v>
      </c>
      <c r="F274" s="98" t="s">
        <v>4155</v>
      </c>
      <c r="G274" s="277">
        <v>2.0</v>
      </c>
      <c r="H274" s="215">
        <v>2.0</v>
      </c>
      <c r="I274" s="98">
        <v>2.0</v>
      </c>
      <c r="J274" s="98">
        <v>20.0</v>
      </c>
      <c r="K274" s="278">
        <v>10.0</v>
      </c>
      <c r="L274" s="98" t="s">
        <v>66</v>
      </c>
      <c r="M274" s="145"/>
      <c r="N274" s="380"/>
      <c r="O274" s="380"/>
      <c r="P274" s="380"/>
      <c r="Q274" s="380"/>
      <c r="R274" s="380"/>
      <c r="S274" s="380"/>
      <c r="T274" s="380"/>
      <c r="U274" s="380"/>
      <c r="V274" s="380"/>
      <c r="W274" s="380"/>
      <c r="X274" s="380"/>
      <c r="Y274" s="380"/>
      <c r="Z274" s="380"/>
    </row>
    <row r="275" ht="15.75" customHeight="1">
      <c r="A275" s="206" t="s">
        <v>1404</v>
      </c>
      <c r="B275" s="206" t="s">
        <v>1417</v>
      </c>
      <c r="C275" s="98" t="s">
        <v>51</v>
      </c>
      <c r="D275" s="206" t="s">
        <v>4156</v>
      </c>
      <c r="E275" s="458" t="s">
        <v>4157</v>
      </c>
      <c r="F275" s="98" t="s">
        <v>3575</v>
      </c>
      <c r="G275" s="277">
        <v>2.0</v>
      </c>
      <c r="H275" s="215">
        <v>2.0</v>
      </c>
      <c r="I275" s="98">
        <v>2.0</v>
      </c>
      <c r="J275" s="98">
        <v>20.0</v>
      </c>
      <c r="K275" s="278">
        <f>J275/2</f>
        <v>10</v>
      </c>
      <c r="L275" s="98" t="s">
        <v>66</v>
      </c>
      <c r="M275" s="145"/>
      <c r="N275" s="380"/>
      <c r="O275" s="380"/>
      <c r="P275" s="380"/>
      <c r="Q275" s="380"/>
      <c r="R275" s="380"/>
      <c r="S275" s="380"/>
      <c r="T275" s="380"/>
      <c r="U275" s="380"/>
      <c r="V275" s="380"/>
      <c r="W275" s="380"/>
      <c r="X275" s="380"/>
      <c r="Y275" s="380"/>
      <c r="Z275" s="380"/>
    </row>
    <row r="276" ht="15.75" customHeight="1">
      <c r="A276" s="206" t="s">
        <v>1404</v>
      </c>
      <c r="B276" s="206" t="s">
        <v>1417</v>
      </c>
      <c r="C276" s="98" t="s">
        <v>51</v>
      </c>
      <c r="D276" s="206" t="s">
        <v>4158</v>
      </c>
      <c r="E276" s="458" t="s">
        <v>4159</v>
      </c>
      <c r="F276" s="98" t="s">
        <v>3575</v>
      </c>
      <c r="G276" s="277">
        <v>2.0</v>
      </c>
      <c r="H276" s="215">
        <v>2.0</v>
      </c>
      <c r="I276" s="98">
        <v>2.0</v>
      </c>
      <c r="J276" s="98">
        <v>20.0</v>
      </c>
      <c r="K276" s="278">
        <v>10.0</v>
      </c>
      <c r="L276" s="98" t="s">
        <v>66</v>
      </c>
      <c r="M276" s="145"/>
      <c r="N276" s="380"/>
      <c r="O276" s="380"/>
      <c r="P276" s="380"/>
      <c r="Q276" s="380"/>
      <c r="R276" s="380"/>
      <c r="S276" s="380"/>
      <c r="T276" s="380"/>
      <c r="U276" s="380"/>
      <c r="V276" s="380"/>
      <c r="W276" s="380"/>
      <c r="X276" s="380"/>
      <c r="Y276" s="380"/>
      <c r="Z276" s="380"/>
    </row>
    <row r="277" ht="15.75" customHeight="1">
      <c r="A277" s="206" t="s">
        <v>1404</v>
      </c>
      <c r="B277" s="206" t="s">
        <v>1417</v>
      </c>
      <c r="C277" s="98" t="s">
        <v>51</v>
      </c>
      <c r="D277" s="206" t="s">
        <v>4160</v>
      </c>
      <c r="E277" s="458" t="s">
        <v>4161</v>
      </c>
      <c r="F277" s="98" t="s">
        <v>3575</v>
      </c>
      <c r="G277" s="277">
        <v>2.0</v>
      </c>
      <c r="H277" s="215">
        <v>2.0</v>
      </c>
      <c r="I277" s="98">
        <v>2.0</v>
      </c>
      <c r="J277" s="98">
        <v>20.0</v>
      </c>
      <c r="K277" s="278">
        <v>10.0</v>
      </c>
      <c r="L277" s="98" t="s">
        <v>66</v>
      </c>
      <c r="M277" s="145"/>
      <c r="N277" s="380"/>
      <c r="O277" s="380"/>
      <c r="P277" s="380"/>
      <c r="Q277" s="380"/>
      <c r="R277" s="380"/>
      <c r="S277" s="380"/>
      <c r="T277" s="380"/>
      <c r="U277" s="380"/>
      <c r="V277" s="380"/>
      <c r="W277" s="380"/>
      <c r="X277" s="380"/>
      <c r="Y277" s="380"/>
      <c r="Z277" s="380"/>
    </row>
    <row r="278" ht="15.75" customHeight="1">
      <c r="A278" s="206" t="s">
        <v>1404</v>
      </c>
      <c r="B278" s="206" t="s">
        <v>1417</v>
      </c>
      <c r="C278" s="98" t="s">
        <v>51</v>
      </c>
      <c r="D278" s="206" t="s">
        <v>4162</v>
      </c>
      <c r="E278" s="458" t="s">
        <v>4163</v>
      </c>
      <c r="F278" s="98" t="s">
        <v>4164</v>
      </c>
      <c r="G278" s="277">
        <v>2.0</v>
      </c>
      <c r="H278" s="215">
        <v>2.0</v>
      </c>
      <c r="I278" s="98">
        <v>2.0</v>
      </c>
      <c r="J278" s="98">
        <v>20.0</v>
      </c>
      <c r="K278" s="278">
        <v>10.0</v>
      </c>
      <c r="L278" s="98" t="s">
        <v>66</v>
      </c>
      <c r="M278" s="145"/>
      <c r="N278" s="380"/>
      <c r="O278" s="380"/>
      <c r="P278" s="380"/>
      <c r="Q278" s="380"/>
      <c r="R278" s="380"/>
      <c r="S278" s="380"/>
      <c r="T278" s="380"/>
      <c r="U278" s="380"/>
      <c r="V278" s="380"/>
      <c r="W278" s="380"/>
      <c r="X278" s="380"/>
      <c r="Y278" s="380"/>
      <c r="Z278" s="380"/>
    </row>
    <row r="279" ht="15.75" customHeight="1">
      <c r="A279" s="206" t="s">
        <v>1404</v>
      </c>
      <c r="B279" s="206" t="s">
        <v>1417</v>
      </c>
      <c r="C279" s="98" t="s">
        <v>51</v>
      </c>
      <c r="D279" s="459" t="s">
        <v>4165</v>
      </c>
      <c r="E279" s="458" t="s">
        <v>4166</v>
      </c>
      <c r="F279" s="98" t="s">
        <v>3575</v>
      </c>
      <c r="G279" s="277">
        <v>2.0</v>
      </c>
      <c r="H279" s="215">
        <v>2.0</v>
      </c>
      <c r="I279" s="98">
        <v>2.0</v>
      </c>
      <c r="J279" s="98">
        <v>20.0</v>
      </c>
      <c r="K279" s="278">
        <v>10.0</v>
      </c>
      <c r="L279" s="98" t="s">
        <v>66</v>
      </c>
      <c r="M279" s="145"/>
      <c r="N279" s="380"/>
      <c r="O279" s="380"/>
      <c r="P279" s="380"/>
      <c r="Q279" s="380"/>
      <c r="R279" s="380"/>
      <c r="S279" s="380"/>
      <c r="T279" s="380"/>
      <c r="U279" s="380"/>
      <c r="V279" s="380"/>
      <c r="W279" s="380"/>
      <c r="X279" s="380"/>
      <c r="Y279" s="380"/>
      <c r="Z279" s="380"/>
    </row>
    <row r="280" ht="15.75" customHeight="1">
      <c r="A280" s="206" t="s">
        <v>1404</v>
      </c>
      <c r="B280" s="206" t="s">
        <v>1417</v>
      </c>
      <c r="C280" s="98" t="s">
        <v>51</v>
      </c>
      <c r="D280" s="459" t="s">
        <v>4167</v>
      </c>
      <c r="E280" s="458" t="s">
        <v>4168</v>
      </c>
      <c r="F280" s="98" t="s">
        <v>4169</v>
      </c>
      <c r="G280" s="277">
        <v>2.0</v>
      </c>
      <c r="H280" s="215">
        <v>2.0</v>
      </c>
      <c r="I280" s="98">
        <v>2.0</v>
      </c>
      <c r="J280" s="98">
        <v>20.0</v>
      </c>
      <c r="K280" s="278">
        <v>10.0</v>
      </c>
      <c r="L280" s="98" t="s">
        <v>66</v>
      </c>
      <c r="M280" s="145"/>
      <c r="N280" s="380"/>
      <c r="O280" s="380"/>
      <c r="P280" s="380"/>
      <c r="Q280" s="380"/>
      <c r="R280" s="380"/>
      <c r="S280" s="380"/>
      <c r="T280" s="380"/>
      <c r="U280" s="380"/>
      <c r="V280" s="380"/>
      <c r="W280" s="380"/>
      <c r="X280" s="380"/>
      <c r="Y280" s="380"/>
      <c r="Z280" s="380"/>
    </row>
    <row r="281" ht="15.75" customHeight="1">
      <c r="A281" s="206" t="s">
        <v>1404</v>
      </c>
      <c r="B281" s="206" t="s">
        <v>1417</v>
      </c>
      <c r="C281" s="98" t="s">
        <v>51</v>
      </c>
      <c r="D281" s="460" t="s">
        <v>4170</v>
      </c>
      <c r="E281" s="458" t="s">
        <v>4171</v>
      </c>
      <c r="F281" s="98" t="s">
        <v>4142</v>
      </c>
      <c r="G281" s="277">
        <v>2.0</v>
      </c>
      <c r="H281" s="215">
        <v>2.0</v>
      </c>
      <c r="I281" s="98">
        <v>2.0</v>
      </c>
      <c r="J281" s="98">
        <v>20.0</v>
      </c>
      <c r="K281" s="278">
        <v>10.0</v>
      </c>
      <c r="L281" s="98" t="s">
        <v>66</v>
      </c>
      <c r="M281" s="145"/>
      <c r="N281" s="380"/>
      <c r="O281" s="380"/>
      <c r="P281" s="380"/>
      <c r="Q281" s="380"/>
      <c r="R281" s="380"/>
      <c r="S281" s="380"/>
      <c r="T281" s="380"/>
      <c r="U281" s="380"/>
      <c r="V281" s="380"/>
      <c r="W281" s="380"/>
      <c r="X281" s="380"/>
      <c r="Y281" s="380"/>
      <c r="Z281" s="380"/>
    </row>
    <row r="282" ht="15.75" customHeight="1">
      <c r="A282" s="206" t="s">
        <v>4172</v>
      </c>
      <c r="B282" s="206" t="s">
        <v>4173</v>
      </c>
      <c r="C282" s="98" t="s">
        <v>51</v>
      </c>
      <c r="D282" s="206" t="s">
        <v>4174</v>
      </c>
      <c r="E282" s="458" t="s">
        <v>4175</v>
      </c>
      <c r="F282" s="98" t="s">
        <v>4176</v>
      </c>
      <c r="G282" s="277">
        <v>2.0</v>
      </c>
      <c r="H282" s="215">
        <v>2.0</v>
      </c>
      <c r="I282" s="98">
        <v>3.0</v>
      </c>
      <c r="J282" s="98">
        <v>20.0</v>
      </c>
      <c r="K282" s="278">
        <f t="shared" ref="K282:K283" si="20">J282/2</f>
        <v>10</v>
      </c>
      <c r="L282" s="98" t="s">
        <v>66</v>
      </c>
      <c r="M282" s="145"/>
      <c r="N282" s="380"/>
      <c r="O282" s="380"/>
      <c r="P282" s="380"/>
      <c r="Q282" s="380"/>
      <c r="R282" s="380"/>
      <c r="S282" s="380"/>
      <c r="T282" s="380"/>
      <c r="U282" s="380"/>
      <c r="V282" s="380"/>
      <c r="W282" s="380"/>
      <c r="X282" s="380"/>
      <c r="Y282" s="380"/>
      <c r="Z282" s="380"/>
    </row>
    <row r="283" ht="15.75" customHeight="1">
      <c r="A283" s="206" t="s">
        <v>1404</v>
      </c>
      <c r="B283" s="206" t="s">
        <v>4177</v>
      </c>
      <c r="C283" s="98" t="s">
        <v>51</v>
      </c>
      <c r="D283" s="206" t="s">
        <v>4178</v>
      </c>
      <c r="E283" s="458" t="s">
        <v>4179</v>
      </c>
      <c r="F283" s="98" t="s">
        <v>4176</v>
      </c>
      <c r="G283" s="277">
        <v>2.0</v>
      </c>
      <c r="H283" s="215">
        <v>2.0</v>
      </c>
      <c r="I283" s="98">
        <v>2.0</v>
      </c>
      <c r="J283" s="98">
        <v>20.0</v>
      </c>
      <c r="K283" s="278">
        <f t="shared" si="20"/>
        <v>10</v>
      </c>
      <c r="L283" s="98" t="s">
        <v>66</v>
      </c>
      <c r="M283" s="145"/>
      <c r="N283" s="380"/>
      <c r="O283" s="380"/>
      <c r="P283" s="380"/>
      <c r="Q283" s="380"/>
      <c r="R283" s="380"/>
      <c r="S283" s="380"/>
      <c r="T283" s="380"/>
      <c r="U283" s="380"/>
      <c r="V283" s="380"/>
      <c r="W283" s="380"/>
      <c r="X283" s="380"/>
      <c r="Y283" s="380"/>
      <c r="Z283" s="380"/>
    </row>
    <row r="284" ht="15.75" customHeight="1">
      <c r="A284" s="206" t="s">
        <v>1404</v>
      </c>
      <c r="B284" s="206" t="s">
        <v>4180</v>
      </c>
      <c r="C284" s="98" t="s">
        <v>51</v>
      </c>
      <c r="D284" s="206" t="s">
        <v>4181</v>
      </c>
      <c r="E284" s="458" t="s">
        <v>4182</v>
      </c>
      <c r="F284" s="98" t="s">
        <v>4183</v>
      </c>
      <c r="G284" s="277">
        <v>2.0</v>
      </c>
      <c r="H284" s="215">
        <v>2.0</v>
      </c>
      <c r="I284" s="98">
        <v>2.0</v>
      </c>
      <c r="J284" s="98">
        <v>20.0</v>
      </c>
      <c r="K284" s="278">
        <v>10.0</v>
      </c>
      <c r="L284" s="98" t="s">
        <v>66</v>
      </c>
      <c r="M284" s="145"/>
      <c r="N284" s="380"/>
      <c r="O284" s="380"/>
      <c r="P284" s="380"/>
      <c r="Q284" s="380"/>
      <c r="R284" s="380"/>
      <c r="S284" s="380"/>
      <c r="T284" s="380"/>
      <c r="U284" s="380"/>
      <c r="V284" s="380"/>
      <c r="W284" s="380"/>
      <c r="X284" s="380"/>
      <c r="Y284" s="380"/>
      <c r="Z284" s="380"/>
    </row>
    <row r="285" ht="15.75" customHeight="1">
      <c r="A285" s="206" t="s">
        <v>1404</v>
      </c>
      <c r="B285" s="206" t="s">
        <v>1426</v>
      </c>
      <c r="C285" s="98" t="s">
        <v>51</v>
      </c>
      <c r="D285" s="206" t="s">
        <v>4184</v>
      </c>
      <c r="E285" s="458" t="s">
        <v>4185</v>
      </c>
      <c r="F285" s="98" t="s">
        <v>4145</v>
      </c>
      <c r="G285" s="277">
        <v>2.0</v>
      </c>
      <c r="H285" s="215">
        <v>2.0</v>
      </c>
      <c r="I285" s="98">
        <v>2.0</v>
      </c>
      <c r="J285" s="98">
        <v>20.0</v>
      </c>
      <c r="K285" s="278">
        <f t="shared" ref="K285:K286" si="21">J285/2</f>
        <v>10</v>
      </c>
      <c r="L285" s="98" t="s">
        <v>66</v>
      </c>
      <c r="M285" s="145"/>
      <c r="N285" s="380"/>
      <c r="O285" s="380"/>
      <c r="P285" s="380"/>
      <c r="Q285" s="380"/>
      <c r="R285" s="380"/>
      <c r="S285" s="380"/>
      <c r="T285" s="380"/>
      <c r="U285" s="380"/>
      <c r="V285" s="380"/>
      <c r="W285" s="380"/>
      <c r="X285" s="380"/>
      <c r="Y285" s="380"/>
      <c r="Z285" s="380"/>
    </row>
    <row r="286" ht="15.75" customHeight="1">
      <c r="A286" s="206" t="s">
        <v>1404</v>
      </c>
      <c r="B286" s="206" t="s">
        <v>1426</v>
      </c>
      <c r="C286" s="98" t="s">
        <v>51</v>
      </c>
      <c r="D286" s="206" t="s">
        <v>4186</v>
      </c>
      <c r="E286" s="458" t="s">
        <v>4134</v>
      </c>
      <c r="F286" s="98" t="s">
        <v>4135</v>
      </c>
      <c r="G286" s="277">
        <v>2.0</v>
      </c>
      <c r="H286" s="277">
        <v>2.0</v>
      </c>
      <c r="I286" s="98">
        <v>2.0</v>
      </c>
      <c r="J286" s="98">
        <v>10.0</v>
      </c>
      <c r="K286" s="278">
        <f t="shared" si="21"/>
        <v>5</v>
      </c>
      <c r="L286" s="98" t="s">
        <v>66</v>
      </c>
      <c r="M286" s="145"/>
      <c r="N286" s="380"/>
      <c r="O286" s="380"/>
      <c r="P286" s="380"/>
      <c r="Q286" s="380"/>
      <c r="R286" s="380"/>
      <c r="S286" s="380"/>
      <c r="T286" s="380"/>
      <c r="U286" s="380"/>
      <c r="V286" s="380"/>
      <c r="W286" s="380"/>
      <c r="X286" s="380"/>
      <c r="Y286" s="380"/>
      <c r="Z286" s="380"/>
    </row>
    <row r="287" ht="15.75" customHeight="1">
      <c r="A287" s="206" t="s">
        <v>1404</v>
      </c>
      <c r="B287" s="459" t="s">
        <v>4187</v>
      </c>
      <c r="C287" s="98" t="s">
        <v>51</v>
      </c>
      <c r="D287" s="459" t="s">
        <v>4188</v>
      </c>
      <c r="E287" s="458" t="s">
        <v>4189</v>
      </c>
      <c r="F287" s="98" t="s">
        <v>4145</v>
      </c>
      <c r="G287" s="277">
        <v>2.0</v>
      </c>
      <c r="H287" s="215">
        <v>2.0</v>
      </c>
      <c r="I287" s="98">
        <v>2.0</v>
      </c>
      <c r="J287" s="98">
        <v>20.0</v>
      </c>
      <c r="K287" s="278">
        <v>10.0</v>
      </c>
      <c r="L287" s="98" t="s">
        <v>66</v>
      </c>
      <c r="M287" s="145"/>
      <c r="N287" s="380"/>
      <c r="O287" s="380"/>
      <c r="P287" s="380"/>
      <c r="Q287" s="380"/>
      <c r="R287" s="380"/>
      <c r="S287" s="380"/>
      <c r="T287" s="380"/>
      <c r="U287" s="380"/>
      <c r="V287" s="380"/>
      <c r="W287" s="380"/>
      <c r="X287" s="380"/>
      <c r="Y287" s="380"/>
      <c r="Z287" s="380"/>
    </row>
    <row r="288" ht="15.75" customHeight="1">
      <c r="A288" s="206" t="s">
        <v>1404</v>
      </c>
      <c r="B288" s="459" t="s">
        <v>4190</v>
      </c>
      <c r="C288" s="80" t="s">
        <v>51</v>
      </c>
      <c r="D288" s="459" t="s">
        <v>4191</v>
      </c>
      <c r="E288" s="458" t="s">
        <v>4192</v>
      </c>
      <c r="F288" s="80" t="s">
        <v>4145</v>
      </c>
      <c r="G288" s="94">
        <v>2.0</v>
      </c>
      <c r="H288" s="89">
        <v>2.0</v>
      </c>
      <c r="I288" s="98">
        <v>2.0</v>
      </c>
      <c r="J288" s="98">
        <v>20.0</v>
      </c>
      <c r="K288" s="278">
        <v>10.0</v>
      </c>
      <c r="L288" s="98" t="s">
        <v>66</v>
      </c>
      <c r="M288" s="145"/>
      <c r="N288" s="380"/>
      <c r="O288" s="380"/>
      <c r="P288" s="380"/>
      <c r="Q288" s="380"/>
      <c r="R288" s="380"/>
      <c r="S288" s="380"/>
      <c r="T288" s="380"/>
      <c r="U288" s="380"/>
      <c r="V288" s="380"/>
      <c r="W288" s="380"/>
      <c r="X288" s="380"/>
      <c r="Y288" s="380"/>
      <c r="Z288" s="380"/>
    </row>
    <row r="289" ht="15.75" customHeight="1">
      <c r="A289" s="206" t="s">
        <v>1404</v>
      </c>
      <c r="B289" s="459" t="s">
        <v>4193</v>
      </c>
      <c r="C289" s="80" t="s">
        <v>51</v>
      </c>
      <c r="D289" s="459" t="s">
        <v>4194</v>
      </c>
      <c r="E289" s="458" t="s">
        <v>4195</v>
      </c>
      <c r="F289" s="80" t="s">
        <v>4155</v>
      </c>
      <c r="G289" s="94">
        <v>2.0</v>
      </c>
      <c r="H289" s="89">
        <v>2.0</v>
      </c>
      <c r="I289" s="98">
        <v>2.0</v>
      </c>
      <c r="J289" s="98">
        <v>20.0</v>
      </c>
      <c r="K289" s="278">
        <v>10.0</v>
      </c>
      <c r="L289" s="98" t="s">
        <v>66</v>
      </c>
      <c r="M289" s="145"/>
      <c r="N289" s="380"/>
      <c r="O289" s="380"/>
      <c r="P289" s="380"/>
      <c r="Q289" s="380"/>
      <c r="R289" s="380"/>
      <c r="S289" s="380"/>
      <c r="T289" s="380"/>
      <c r="U289" s="380"/>
      <c r="V289" s="380"/>
      <c r="W289" s="380"/>
      <c r="X289" s="380"/>
      <c r="Y289" s="380"/>
      <c r="Z289" s="380"/>
    </row>
    <row r="290" ht="15.75" customHeight="1">
      <c r="A290" s="206" t="s">
        <v>1435</v>
      </c>
      <c r="B290" s="459" t="s">
        <v>4196</v>
      </c>
      <c r="C290" s="80" t="s">
        <v>51</v>
      </c>
      <c r="D290" s="206" t="s">
        <v>4197</v>
      </c>
      <c r="E290" s="458" t="s">
        <v>4198</v>
      </c>
      <c r="F290" s="80" t="s">
        <v>3575</v>
      </c>
      <c r="G290" s="94">
        <v>2.0</v>
      </c>
      <c r="H290" s="89">
        <v>2.0</v>
      </c>
      <c r="I290" s="98">
        <v>2.0</v>
      </c>
      <c r="J290" s="98">
        <v>20.0</v>
      </c>
      <c r="K290" s="278">
        <v>10.0</v>
      </c>
      <c r="L290" s="98" t="s">
        <v>66</v>
      </c>
      <c r="M290" s="145"/>
      <c r="N290" s="380"/>
      <c r="O290" s="380"/>
      <c r="P290" s="380"/>
      <c r="Q290" s="380"/>
      <c r="R290" s="380"/>
      <c r="S290" s="380"/>
      <c r="T290" s="380"/>
      <c r="U290" s="380"/>
      <c r="V290" s="380"/>
      <c r="W290" s="380"/>
      <c r="X290" s="380"/>
      <c r="Y290" s="380"/>
      <c r="Z290" s="380"/>
    </row>
    <row r="291" ht="15.75" customHeight="1">
      <c r="A291" s="206" t="s">
        <v>1435</v>
      </c>
      <c r="B291" s="459" t="s">
        <v>4199</v>
      </c>
      <c r="C291" s="80" t="s">
        <v>51</v>
      </c>
      <c r="D291" s="206" t="s">
        <v>4200</v>
      </c>
      <c r="E291" s="458" t="s">
        <v>4201</v>
      </c>
      <c r="F291" s="80" t="s">
        <v>3575</v>
      </c>
      <c r="G291" s="94">
        <v>2.0</v>
      </c>
      <c r="H291" s="89">
        <v>2.0</v>
      </c>
      <c r="I291" s="98">
        <v>2.0</v>
      </c>
      <c r="J291" s="98">
        <v>20.0</v>
      </c>
      <c r="K291" s="278">
        <v>10.0</v>
      </c>
      <c r="L291" s="98" t="s">
        <v>66</v>
      </c>
      <c r="M291" s="145"/>
      <c r="N291" s="380"/>
      <c r="O291" s="380"/>
      <c r="P291" s="380"/>
      <c r="Q291" s="380"/>
      <c r="R291" s="380"/>
      <c r="S291" s="380"/>
      <c r="T291" s="380"/>
      <c r="U291" s="380"/>
      <c r="V291" s="380"/>
      <c r="W291" s="380"/>
      <c r="X291" s="380"/>
      <c r="Y291" s="380"/>
      <c r="Z291" s="380"/>
    </row>
    <row r="292" ht="15.75" customHeight="1">
      <c r="A292" s="206" t="s">
        <v>1435</v>
      </c>
      <c r="B292" s="459" t="s">
        <v>4202</v>
      </c>
      <c r="C292" s="80" t="s">
        <v>51</v>
      </c>
      <c r="D292" s="206" t="s">
        <v>4203</v>
      </c>
      <c r="E292" s="458" t="s">
        <v>4204</v>
      </c>
      <c r="F292" s="80" t="s">
        <v>3575</v>
      </c>
      <c r="G292" s="94">
        <v>2.0</v>
      </c>
      <c r="H292" s="89">
        <v>2.0</v>
      </c>
      <c r="I292" s="98">
        <v>2.0</v>
      </c>
      <c r="J292" s="98">
        <v>20.0</v>
      </c>
      <c r="K292" s="278">
        <v>10.0</v>
      </c>
      <c r="L292" s="98" t="s">
        <v>66</v>
      </c>
      <c r="M292" s="145"/>
      <c r="N292" s="380"/>
      <c r="O292" s="380"/>
      <c r="P292" s="380"/>
      <c r="Q292" s="380"/>
      <c r="R292" s="380"/>
      <c r="S292" s="380"/>
      <c r="T292" s="380"/>
      <c r="U292" s="380"/>
      <c r="V292" s="380"/>
      <c r="W292" s="380"/>
      <c r="X292" s="380"/>
      <c r="Y292" s="380"/>
      <c r="Z292" s="380"/>
    </row>
    <row r="293" ht="15.75" customHeight="1">
      <c r="A293" s="206" t="s">
        <v>1435</v>
      </c>
      <c r="B293" s="459" t="s">
        <v>4205</v>
      </c>
      <c r="C293" s="80" t="s">
        <v>51</v>
      </c>
      <c r="D293" s="206" t="s">
        <v>4206</v>
      </c>
      <c r="E293" s="458" t="s">
        <v>4207</v>
      </c>
      <c r="F293" s="80" t="s">
        <v>4145</v>
      </c>
      <c r="G293" s="94">
        <v>2.0</v>
      </c>
      <c r="H293" s="89">
        <v>2.0</v>
      </c>
      <c r="I293" s="98">
        <v>2.0</v>
      </c>
      <c r="J293" s="98">
        <v>20.0</v>
      </c>
      <c r="K293" s="278">
        <v>10.0</v>
      </c>
      <c r="L293" s="98" t="s">
        <v>66</v>
      </c>
      <c r="M293" s="145"/>
      <c r="N293" s="380"/>
      <c r="O293" s="380"/>
      <c r="P293" s="380"/>
      <c r="Q293" s="380"/>
      <c r="R293" s="380"/>
      <c r="S293" s="380"/>
      <c r="T293" s="380"/>
      <c r="U293" s="380"/>
      <c r="V293" s="380"/>
      <c r="W293" s="380"/>
      <c r="X293" s="380"/>
      <c r="Y293" s="380"/>
      <c r="Z293" s="380"/>
    </row>
    <row r="294" ht="15.75" customHeight="1">
      <c r="A294" s="206" t="s">
        <v>1435</v>
      </c>
      <c r="B294" s="459" t="s">
        <v>4208</v>
      </c>
      <c r="C294" s="80" t="s">
        <v>51</v>
      </c>
      <c r="D294" s="206" t="s">
        <v>4209</v>
      </c>
      <c r="E294" s="458" t="s">
        <v>4210</v>
      </c>
      <c r="F294" s="80" t="s">
        <v>4211</v>
      </c>
      <c r="G294" s="94">
        <v>2.0</v>
      </c>
      <c r="H294" s="89">
        <v>2.0</v>
      </c>
      <c r="I294" s="98">
        <v>2.0</v>
      </c>
      <c r="J294" s="98">
        <v>20.0</v>
      </c>
      <c r="K294" s="278">
        <v>10.0</v>
      </c>
      <c r="L294" s="98" t="s">
        <v>66</v>
      </c>
      <c r="M294" s="145"/>
      <c r="N294" s="380"/>
      <c r="O294" s="380"/>
      <c r="P294" s="380"/>
      <c r="Q294" s="380"/>
      <c r="R294" s="380"/>
      <c r="S294" s="380"/>
      <c r="T294" s="380"/>
      <c r="U294" s="380"/>
      <c r="V294" s="380"/>
      <c r="W294" s="380"/>
      <c r="X294" s="380"/>
      <c r="Y294" s="380"/>
      <c r="Z294" s="380"/>
    </row>
    <row r="295" ht="15.75" customHeight="1">
      <c r="A295" s="206" t="s">
        <v>1435</v>
      </c>
      <c r="B295" s="459" t="s">
        <v>4212</v>
      </c>
      <c r="C295" s="80" t="s">
        <v>51</v>
      </c>
      <c r="D295" s="206" t="s">
        <v>4213</v>
      </c>
      <c r="E295" s="458" t="s">
        <v>4214</v>
      </c>
      <c r="F295" s="80" t="s">
        <v>4215</v>
      </c>
      <c r="G295" s="94">
        <v>2.0</v>
      </c>
      <c r="H295" s="89">
        <v>2.0</v>
      </c>
      <c r="I295" s="98">
        <v>2.0</v>
      </c>
      <c r="J295" s="98">
        <v>20.0</v>
      </c>
      <c r="K295" s="278">
        <v>10.0</v>
      </c>
      <c r="L295" s="98" t="s">
        <v>66</v>
      </c>
      <c r="M295" s="145"/>
      <c r="N295" s="380"/>
      <c r="O295" s="380"/>
      <c r="P295" s="380"/>
      <c r="Q295" s="380"/>
      <c r="R295" s="380"/>
      <c r="S295" s="380"/>
      <c r="T295" s="380"/>
      <c r="U295" s="380"/>
      <c r="V295" s="380"/>
      <c r="W295" s="380"/>
      <c r="X295" s="380"/>
      <c r="Y295" s="380"/>
      <c r="Z295" s="380"/>
    </row>
    <row r="296" ht="15.75" customHeight="1">
      <c r="A296" s="206" t="s">
        <v>1435</v>
      </c>
      <c r="B296" s="459" t="s">
        <v>4216</v>
      </c>
      <c r="C296" s="80" t="s">
        <v>51</v>
      </c>
      <c r="D296" s="461" t="s">
        <v>4217</v>
      </c>
      <c r="E296" s="458" t="s">
        <v>4218</v>
      </c>
      <c r="F296" s="80" t="s">
        <v>4155</v>
      </c>
      <c r="G296" s="94">
        <v>2.0</v>
      </c>
      <c r="H296" s="89">
        <v>2.0</v>
      </c>
      <c r="I296" s="98">
        <v>2.0</v>
      </c>
      <c r="J296" s="98">
        <v>20.0</v>
      </c>
      <c r="K296" s="278">
        <v>10.0</v>
      </c>
      <c r="L296" s="98" t="s">
        <v>66</v>
      </c>
      <c r="M296" s="145"/>
      <c r="N296" s="380"/>
      <c r="O296" s="380"/>
      <c r="P296" s="380"/>
      <c r="Q296" s="380"/>
      <c r="R296" s="380"/>
      <c r="S296" s="380"/>
      <c r="T296" s="380"/>
      <c r="U296" s="380"/>
      <c r="V296" s="380"/>
      <c r="W296" s="380"/>
      <c r="X296" s="380"/>
      <c r="Y296" s="380"/>
      <c r="Z296" s="380"/>
    </row>
    <row r="297" ht="15.75" customHeight="1">
      <c r="A297" s="459" t="s">
        <v>322</v>
      </c>
      <c r="B297" s="459" t="s">
        <v>4219</v>
      </c>
      <c r="C297" s="80" t="s">
        <v>51</v>
      </c>
      <c r="D297" s="206" t="s">
        <v>4220</v>
      </c>
      <c r="E297" s="458" t="s">
        <v>4221</v>
      </c>
      <c r="F297" s="80" t="s">
        <v>4222</v>
      </c>
      <c r="G297" s="94">
        <v>1.0</v>
      </c>
      <c r="H297" s="89">
        <v>1.0</v>
      </c>
      <c r="I297" s="98">
        <v>1.0</v>
      </c>
      <c r="J297" s="98">
        <v>20.0</v>
      </c>
      <c r="K297" s="278">
        <v>20.0</v>
      </c>
      <c r="L297" s="98" t="s">
        <v>66</v>
      </c>
      <c r="M297" s="145"/>
      <c r="N297" s="380"/>
      <c r="O297" s="380"/>
      <c r="P297" s="380"/>
      <c r="Q297" s="380"/>
      <c r="R297" s="380"/>
      <c r="S297" s="380"/>
      <c r="T297" s="380"/>
      <c r="U297" s="380"/>
      <c r="V297" s="380"/>
      <c r="W297" s="380"/>
      <c r="X297" s="380"/>
      <c r="Y297" s="380"/>
      <c r="Z297" s="380"/>
    </row>
    <row r="298" ht="15.75" customHeight="1">
      <c r="A298" s="459" t="s">
        <v>322</v>
      </c>
      <c r="B298" s="459" t="s">
        <v>4223</v>
      </c>
      <c r="C298" s="80" t="s">
        <v>51</v>
      </c>
      <c r="D298" s="206" t="s">
        <v>4224</v>
      </c>
      <c r="E298" s="458" t="s">
        <v>4225</v>
      </c>
      <c r="F298" s="80" t="s">
        <v>4222</v>
      </c>
      <c r="G298" s="94">
        <v>1.0</v>
      </c>
      <c r="H298" s="89">
        <v>1.0</v>
      </c>
      <c r="I298" s="98">
        <v>1.0</v>
      </c>
      <c r="J298" s="98">
        <v>20.0</v>
      </c>
      <c r="K298" s="278">
        <v>20.0</v>
      </c>
      <c r="L298" s="98" t="s">
        <v>66</v>
      </c>
      <c r="M298" s="145"/>
      <c r="N298" s="380"/>
      <c r="O298" s="380"/>
      <c r="P298" s="380"/>
      <c r="Q298" s="380"/>
      <c r="R298" s="380"/>
      <c r="S298" s="380"/>
      <c r="T298" s="380"/>
      <c r="U298" s="380"/>
      <c r="V298" s="380"/>
      <c r="W298" s="380"/>
      <c r="X298" s="380"/>
      <c r="Y298" s="380"/>
      <c r="Z298" s="380"/>
    </row>
    <row r="299" ht="15.75" customHeight="1">
      <c r="A299" s="206" t="s">
        <v>1404</v>
      </c>
      <c r="B299" s="206" t="s">
        <v>1442</v>
      </c>
      <c r="C299" s="80" t="s">
        <v>51</v>
      </c>
      <c r="D299" s="206" t="s">
        <v>4226</v>
      </c>
      <c r="E299" s="458" t="s">
        <v>4227</v>
      </c>
      <c r="F299" s="80" t="s">
        <v>3575</v>
      </c>
      <c r="G299" s="94">
        <v>2.0</v>
      </c>
      <c r="H299" s="89">
        <v>2.0</v>
      </c>
      <c r="I299" s="98">
        <v>2.0</v>
      </c>
      <c r="J299" s="98">
        <v>20.0</v>
      </c>
      <c r="K299" s="278">
        <v>10.0</v>
      </c>
      <c r="L299" s="98" t="s">
        <v>66</v>
      </c>
      <c r="M299" s="145"/>
      <c r="N299" s="380"/>
      <c r="O299" s="380"/>
      <c r="P299" s="380"/>
      <c r="Q299" s="380"/>
      <c r="R299" s="380"/>
      <c r="S299" s="380"/>
      <c r="T299" s="380"/>
      <c r="U299" s="380"/>
      <c r="V299" s="380"/>
      <c r="W299" s="380"/>
      <c r="X299" s="380"/>
      <c r="Y299" s="380"/>
      <c r="Z299" s="380"/>
    </row>
    <row r="300" ht="15.75" customHeight="1">
      <c r="A300" s="206" t="s">
        <v>1435</v>
      </c>
      <c r="B300" s="459" t="s">
        <v>4228</v>
      </c>
      <c r="C300" s="80" t="s">
        <v>51</v>
      </c>
      <c r="D300" s="459" t="s">
        <v>4229</v>
      </c>
      <c r="E300" s="458" t="s">
        <v>4230</v>
      </c>
      <c r="F300" s="80" t="s">
        <v>4176</v>
      </c>
      <c r="G300" s="94">
        <v>2.0</v>
      </c>
      <c r="H300" s="89">
        <v>2.0</v>
      </c>
      <c r="I300" s="98">
        <v>2.0</v>
      </c>
      <c r="J300" s="98">
        <v>20.0</v>
      </c>
      <c r="K300" s="278">
        <v>10.0</v>
      </c>
      <c r="L300" s="98" t="s">
        <v>66</v>
      </c>
      <c r="M300" s="145"/>
      <c r="N300" s="380"/>
      <c r="O300" s="380"/>
      <c r="P300" s="380"/>
      <c r="Q300" s="380"/>
      <c r="R300" s="380"/>
      <c r="S300" s="380"/>
      <c r="T300" s="380"/>
      <c r="U300" s="380"/>
      <c r="V300" s="380"/>
      <c r="W300" s="380"/>
      <c r="X300" s="380"/>
      <c r="Y300" s="380"/>
      <c r="Z300" s="380"/>
    </row>
    <row r="301" ht="15.75" customHeight="1">
      <c r="A301" s="206" t="s">
        <v>1435</v>
      </c>
      <c r="B301" s="459" t="s">
        <v>4231</v>
      </c>
      <c r="C301" s="80" t="s">
        <v>51</v>
      </c>
      <c r="D301" s="459" t="s">
        <v>4232</v>
      </c>
      <c r="E301" s="458" t="s">
        <v>4233</v>
      </c>
      <c r="F301" s="80" t="s">
        <v>4222</v>
      </c>
      <c r="G301" s="94">
        <v>2.0</v>
      </c>
      <c r="H301" s="89">
        <v>2.0</v>
      </c>
      <c r="I301" s="98">
        <v>2.0</v>
      </c>
      <c r="J301" s="98">
        <v>20.0</v>
      </c>
      <c r="K301" s="278">
        <v>10.0</v>
      </c>
      <c r="L301" s="98" t="s">
        <v>66</v>
      </c>
      <c r="M301" s="145"/>
      <c r="N301" s="380"/>
      <c r="O301" s="380"/>
      <c r="P301" s="380"/>
      <c r="Q301" s="380"/>
      <c r="R301" s="380"/>
      <c r="S301" s="380"/>
      <c r="T301" s="380"/>
      <c r="U301" s="380"/>
      <c r="V301" s="380"/>
      <c r="W301" s="380"/>
      <c r="X301" s="380"/>
      <c r="Y301" s="380"/>
      <c r="Z301" s="380"/>
    </row>
    <row r="302" ht="15.75" customHeight="1">
      <c r="A302" s="206" t="s">
        <v>1435</v>
      </c>
      <c r="B302" s="459" t="s">
        <v>4234</v>
      </c>
      <c r="C302" s="80" t="s">
        <v>51</v>
      </c>
      <c r="D302" s="459" t="s">
        <v>4235</v>
      </c>
      <c r="E302" s="458" t="s">
        <v>4236</v>
      </c>
      <c r="F302" s="80" t="s">
        <v>4145</v>
      </c>
      <c r="G302" s="94">
        <v>2.0</v>
      </c>
      <c r="H302" s="89">
        <v>2.0</v>
      </c>
      <c r="I302" s="98">
        <v>2.0</v>
      </c>
      <c r="J302" s="98">
        <v>20.0</v>
      </c>
      <c r="K302" s="278">
        <v>10.0</v>
      </c>
      <c r="L302" s="98" t="s">
        <v>66</v>
      </c>
      <c r="M302" s="145"/>
      <c r="N302" s="380"/>
      <c r="O302" s="380"/>
      <c r="P302" s="380"/>
      <c r="Q302" s="380"/>
      <c r="R302" s="380"/>
      <c r="S302" s="380"/>
      <c r="T302" s="380"/>
      <c r="U302" s="380"/>
      <c r="V302" s="380"/>
      <c r="W302" s="380"/>
      <c r="X302" s="380"/>
      <c r="Y302" s="380"/>
      <c r="Z302" s="380"/>
    </row>
    <row r="303" ht="15.75" customHeight="1">
      <c r="A303" s="206" t="s">
        <v>1435</v>
      </c>
      <c r="B303" s="459" t="s">
        <v>4237</v>
      </c>
      <c r="C303" s="80" t="s">
        <v>51</v>
      </c>
      <c r="D303" s="459" t="s">
        <v>4238</v>
      </c>
      <c r="E303" s="458" t="s">
        <v>4239</v>
      </c>
      <c r="F303" s="80" t="s">
        <v>4145</v>
      </c>
      <c r="G303" s="94">
        <v>2.0</v>
      </c>
      <c r="H303" s="89">
        <v>2.0</v>
      </c>
      <c r="I303" s="98">
        <v>2.0</v>
      </c>
      <c r="J303" s="98">
        <v>20.0</v>
      </c>
      <c r="K303" s="278">
        <v>10.0</v>
      </c>
      <c r="L303" s="98" t="s">
        <v>66</v>
      </c>
      <c r="M303" s="145"/>
      <c r="N303" s="380"/>
      <c r="O303" s="380"/>
      <c r="P303" s="380"/>
      <c r="Q303" s="380"/>
      <c r="R303" s="380"/>
      <c r="S303" s="380"/>
      <c r="T303" s="380"/>
      <c r="U303" s="380"/>
      <c r="V303" s="380"/>
      <c r="W303" s="380"/>
      <c r="X303" s="380"/>
      <c r="Y303" s="380"/>
      <c r="Z303" s="380"/>
    </row>
    <row r="304" ht="15.75" customHeight="1">
      <c r="A304" s="206" t="s">
        <v>1435</v>
      </c>
      <c r="B304" s="459" t="s">
        <v>4240</v>
      </c>
      <c r="C304" s="80" t="s">
        <v>51</v>
      </c>
      <c r="D304" s="459" t="s">
        <v>4241</v>
      </c>
      <c r="E304" s="458" t="s">
        <v>4242</v>
      </c>
      <c r="F304" s="80" t="s">
        <v>4164</v>
      </c>
      <c r="G304" s="94">
        <v>2.0</v>
      </c>
      <c r="H304" s="89">
        <v>2.0</v>
      </c>
      <c r="I304" s="98">
        <v>2.0</v>
      </c>
      <c r="J304" s="98">
        <v>20.0</v>
      </c>
      <c r="K304" s="278">
        <v>10.0</v>
      </c>
      <c r="L304" s="98" t="s">
        <v>66</v>
      </c>
      <c r="M304" s="145"/>
      <c r="N304" s="380"/>
      <c r="O304" s="380"/>
      <c r="P304" s="380"/>
      <c r="Q304" s="380"/>
      <c r="R304" s="380"/>
      <c r="S304" s="380"/>
      <c r="T304" s="380"/>
      <c r="U304" s="380"/>
      <c r="V304" s="380"/>
      <c r="W304" s="380"/>
      <c r="X304" s="380"/>
      <c r="Y304" s="380"/>
      <c r="Z304" s="380"/>
    </row>
    <row r="305" ht="15.75" customHeight="1">
      <c r="A305" s="206" t="s">
        <v>1435</v>
      </c>
      <c r="B305" s="459" t="s">
        <v>4243</v>
      </c>
      <c r="C305" s="80" t="s">
        <v>51</v>
      </c>
      <c r="D305" s="459" t="s">
        <v>4244</v>
      </c>
      <c r="E305" s="458" t="s">
        <v>4245</v>
      </c>
      <c r="F305" s="80" t="s">
        <v>4246</v>
      </c>
      <c r="G305" s="94">
        <v>2.0</v>
      </c>
      <c r="H305" s="89">
        <v>2.0</v>
      </c>
      <c r="I305" s="98">
        <v>2.0</v>
      </c>
      <c r="J305" s="98">
        <v>20.0</v>
      </c>
      <c r="K305" s="278">
        <v>10.0</v>
      </c>
      <c r="L305" s="98" t="s">
        <v>66</v>
      </c>
      <c r="M305" s="145"/>
      <c r="N305" s="380"/>
      <c r="O305" s="380"/>
      <c r="P305" s="380"/>
      <c r="Q305" s="380"/>
      <c r="R305" s="380"/>
      <c r="S305" s="380"/>
      <c r="T305" s="380"/>
      <c r="U305" s="380"/>
      <c r="V305" s="380"/>
      <c r="W305" s="380"/>
      <c r="X305" s="380"/>
      <c r="Y305" s="380"/>
      <c r="Z305" s="380"/>
    </row>
    <row r="306" ht="15.75" customHeight="1">
      <c r="A306" s="206" t="s">
        <v>1435</v>
      </c>
      <c r="B306" s="206" t="s">
        <v>4247</v>
      </c>
      <c r="C306" s="98" t="s">
        <v>51</v>
      </c>
      <c r="D306" s="206" t="s">
        <v>4248</v>
      </c>
      <c r="E306" s="222" t="s">
        <v>4249</v>
      </c>
      <c r="F306" s="98" t="s">
        <v>4135</v>
      </c>
      <c r="G306" s="277">
        <v>2.0</v>
      </c>
      <c r="H306" s="215">
        <v>2.0</v>
      </c>
      <c r="I306" s="98">
        <v>2.0</v>
      </c>
      <c r="J306" s="98">
        <v>10.0</v>
      </c>
      <c r="K306" s="278">
        <v>5.0</v>
      </c>
      <c r="L306" s="98" t="s">
        <v>66</v>
      </c>
      <c r="M306" s="145"/>
      <c r="N306" s="380"/>
      <c r="O306" s="380"/>
      <c r="P306" s="380"/>
      <c r="Q306" s="380"/>
      <c r="R306" s="380"/>
      <c r="S306" s="380"/>
      <c r="T306" s="380"/>
      <c r="U306" s="380"/>
      <c r="V306" s="380"/>
      <c r="W306" s="380"/>
      <c r="X306" s="380"/>
      <c r="Y306" s="380"/>
      <c r="Z306" s="380"/>
    </row>
    <row r="307" ht="15.75" customHeight="1">
      <c r="A307" s="206" t="s">
        <v>1435</v>
      </c>
      <c r="B307" s="459" t="s">
        <v>4250</v>
      </c>
      <c r="C307" s="80" t="s">
        <v>51</v>
      </c>
      <c r="D307" s="459" t="s">
        <v>4251</v>
      </c>
      <c r="E307" s="458" t="s">
        <v>4252</v>
      </c>
      <c r="F307" s="80" t="s">
        <v>4246</v>
      </c>
      <c r="G307" s="94">
        <v>2.0</v>
      </c>
      <c r="H307" s="89">
        <v>2.0</v>
      </c>
      <c r="I307" s="98">
        <v>2.0</v>
      </c>
      <c r="J307" s="98">
        <v>20.0</v>
      </c>
      <c r="K307" s="278">
        <v>10.0</v>
      </c>
      <c r="L307" s="98" t="s">
        <v>66</v>
      </c>
      <c r="M307" s="145"/>
      <c r="N307" s="380"/>
      <c r="O307" s="380"/>
      <c r="P307" s="380"/>
      <c r="Q307" s="380"/>
      <c r="R307" s="380"/>
      <c r="S307" s="380"/>
      <c r="T307" s="380"/>
      <c r="U307" s="380"/>
      <c r="V307" s="380"/>
      <c r="W307" s="380"/>
      <c r="X307" s="380"/>
      <c r="Y307" s="380"/>
      <c r="Z307" s="380"/>
    </row>
    <row r="308" ht="15.75" customHeight="1">
      <c r="A308" s="206" t="s">
        <v>1435</v>
      </c>
      <c r="B308" s="459" t="s">
        <v>4253</v>
      </c>
      <c r="C308" s="80" t="s">
        <v>51</v>
      </c>
      <c r="D308" s="459" t="s">
        <v>4254</v>
      </c>
      <c r="E308" s="458" t="s">
        <v>4255</v>
      </c>
      <c r="F308" s="80" t="s">
        <v>4256</v>
      </c>
      <c r="G308" s="94">
        <v>2.0</v>
      </c>
      <c r="H308" s="89">
        <v>2.0</v>
      </c>
      <c r="I308" s="98">
        <v>2.0</v>
      </c>
      <c r="J308" s="98">
        <v>10.0</v>
      </c>
      <c r="K308" s="278">
        <v>5.0</v>
      </c>
      <c r="L308" s="98" t="s">
        <v>66</v>
      </c>
      <c r="M308" s="145"/>
      <c r="N308" s="380"/>
      <c r="O308" s="380"/>
      <c r="P308" s="380"/>
      <c r="Q308" s="380"/>
      <c r="R308" s="380"/>
      <c r="S308" s="380"/>
      <c r="T308" s="380"/>
      <c r="U308" s="380"/>
      <c r="V308" s="380"/>
      <c r="W308" s="380"/>
      <c r="X308" s="380"/>
      <c r="Y308" s="380"/>
      <c r="Z308" s="380"/>
    </row>
    <row r="309" ht="15.75" customHeight="1">
      <c r="A309" s="206" t="s">
        <v>1435</v>
      </c>
      <c r="B309" s="206" t="s">
        <v>4257</v>
      </c>
      <c r="C309" s="98" t="s">
        <v>51</v>
      </c>
      <c r="D309" s="206" t="s">
        <v>4258</v>
      </c>
      <c r="E309" s="222" t="s">
        <v>4259</v>
      </c>
      <c r="F309" s="98" t="s">
        <v>4135</v>
      </c>
      <c r="G309" s="277">
        <v>2.0</v>
      </c>
      <c r="H309" s="215">
        <v>2.0</v>
      </c>
      <c r="I309" s="98">
        <v>2.0</v>
      </c>
      <c r="J309" s="98">
        <v>10.0</v>
      </c>
      <c r="K309" s="278">
        <v>5.0</v>
      </c>
      <c r="L309" s="98" t="s">
        <v>66</v>
      </c>
      <c r="M309" s="145"/>
      <c r="N309" s="380"/>
      <c r="O309" s="380"/>
      <c r="P309" s="380"/>
      <c r="Q309" s="380"/>
      <c r="R309" s="380"/>
      <c r="S309" s="380"/>
      <c r="T309" s="380"/>
      <c r="U309" s="380"/>
      <c r="V309" s="380"/>
      <c r="W309" s="380"/>
      <c r="X309" s="380"/>
      <c r="Y309" s="380"/>
      <c r="Z309" s="380"/>
    </row>
    <row r="310" ht="15.75" customHeight="1">
      <c r="A310" s="206" t="s">
        <v>1435</v>
      </c>
      <c r="B310" s="459" t="s">
        <v>4260</v>
      </c>
      <c r="C310" s="80" t="s">
        <v>51</v>
      </c>
      <c r="D310" s="459" t="s">
        <v>4261</v>
      </c>
      <c r="E310" s="458" t="s">
        <v>4262</v>
      </c>
      <c r="F310" s="80" t="s">
        <v>4263</v>
      </c>
      <c r="G310" s="94">
        <v>2.0</v>
      </c>
      <c r="H310" s="89">
        <v>2.0</v>
      </c>
      <c r="I310" s="98">
        <v>2.0</v>
      </c>
      <c r="J310" s="98">
        <v>20.0</v>
      </c>
      <c r="K310" s="278">
        <v>10.0</v>
      </c>
      <c r="L310" s="98" t="s">
        <v>66</v>
      </c>
      <c r="M310" s="145"/>
      <c r="N310" s="380"/>
      <c r="O310" s="380"/>
      <c r="P310" s="380"/>
      <c r="Q310" s="380"/>
      <c r="R310" s="380"/>
      <c r="S310" s="380"/>
      <c r="T310" s="380"/>
      <c r="U310" s="380"/>
      <c r="V310" s="380"/>
      <c r="W310" s="380"/>
      <c r="X310" s="380"/>
      <c r="Y310" s="380"/>
      <c r="Z310" s="380"/>
    </row>
    <row r="311" ht="15.75" customHeight="1">
      <c r="A311" s="206" t="s">
        <v>1435</v>
      </c>
      <c r="B311" s="459" t="s">
        <v>4264</v>
      </c>
      <c r="C311" s="80" t="s">
        <v>51</v>
      </c>
      <c r="D311" s="459" t="s">
        <v>4265</v>
      </c>
      <c r="E311" s="458" t="s">
        <v>4266</v>
      </c>
      <c r="F311" s="80" t="s">
        <v>4267</v>
      </c>
      <c r="G311" s="94">
        <v>2.0</v>
      </c>
      <c r="H311" s="89">
        <v>2.0</v>
      </c>
      <c r="I311" s="98">
        <v>2.0</v>
      </c>
      <c r="J311" s="98">
        <v>20.0</v>
      </c>
      <c r="K311" s="278">
        <v>10.0</v>
      </c>
      <c r="L311" s="98" t="s">
        <v>66</v>
      </c>
      <c r="M311" s="145"/>
      <c r="N311" s="380"/>
      <c r="O311" s="380"/>
      <c r="P311" s="380"/>
      <c r="Q311" s="380"/>
      <c r="R311" s="380"/>
      <c r="S311" s="380"/>
      <c r="T311" s="380"/>
      <c r="U311" s="380"/>
      <c r="V311" s="380"/>
      <c r="W311" s="380"/>
      <c r="X311" s="380"/>
      <c r="Y311" s="380"/>
      <c r="Z311" s="380"/>
    </row>
    <row r="312" ht="15.75" customHeight="1">
      <c r="A312" s="206" t="s">
        <v>322</v>
      </c>
      <c r="B312" s="459" t="s">
        <v>1507</v>
      </c>
      <c r="C312" s="80" t="s">
        <v>51</v>
      </c>
      <c r="D312" s="459" t="s">
        <v>4268</v>
      </c>
      <c r="E312" s="458" t="s">
        <v>4269</v>
      </c>
      <c r="F312" s="80" t="s">
        <v>3575</v>
      </c>
      <c r="G312" s="94">
        <v>1.0</v>
      </c>
      <c r="H312" s="89">
        <v>1.0</v>
      </c>
      <c r="I312" s="98">
        <v>1.0</v>
      </c>
      <c r="J312" s="98">
        <v>20.0</v>
      </c>
      <c r="K312" s="278">
        <v>20.0</v>
      </c>
      <c r="L312" s="98" t="s">
        <v>66</v>
      </c>
      <c r="M312" s="145"/>
      <c r="N312" s="380"/>
      <c r="O312" s="380"/>
      <c r="P312" s="380"/>
      <c r="Q312" s="380"/>
      <c r="R312" s="380"/>
      <c r="S312" s="380"/>
      <c r="T312" s="380"/>
      <c r="U312" s="380"/>
      <c r="V312" s="380"/>
      <c r="W312" s="380"/>
      <c r="X312" s="380"/>
      <c r="Y312" s="380"/>
      <c r="Z312" s="380"/>
    </row>
    <row r="313" ht="15.75" customHeight="1">
      <c r="A313" s="206" t="s">
        <v>322</v>
      </c>
      <c r="B313" s="459" t="s">
        <v>1507</v>
      </c>
      <c r="C313" s="80" t="s">
        <v>51</v>
      </c>
      <c r="D313" s="459" t="s">
        <v>4270</v>
      </c>
      <c r="E313" s="458" t="s">
        <v>4271</v>
      </c>
      <c r="F313" s="80" t="s">
        <v>4145</v>
      </c>
      <c r="G313" s="94">
        <v>1.0</v>
      </c>
      <c r="H313" s="89">
        <v>1.0</v>
      </c>
      <c r="I313" s="98">
        <v>1.0</v>
      </c>
      <c r="J313" s="98">
        <v>20.0</v>
      </c>
      <c r="K313" s="278">
        <v>20.0</v>
      </c>
      <c r="L313" s="98" t="s">
        <v>66</v>
      </c>
      <c r="M313" s="145"/>
      <c r="N313" s="380"/>
      <c r="O313" s="380"/>
      <c r="P313" s="380"/>
      <c r="Q313" s="380"/>
      <c r="R313" s="380"/>
      <c r="S313" s="380"/>
      <c r="T313" s="380"/>
      <c r="U313" s="380"/>
      <c r="V313" s="380"/>
      <c r="W313" s="380"/>
      <c r="X313" s="380"/>
      <c r="Y313" s="380"/>
      <c r="Z313" s="380"/>
    </row>
    <row r="314" ht="15.75" customHeight="1">
      <c r="A314" s="206" t="s">
        <v>322</v>
      </c>
      <c r="B314" s="459" t="s">
        <v>1507</v>
      </c>
      <c r="C314" s="80" t="s">
        <v>51</v>
      </c>
      <c r="D314" s="459" t="s">
        <v>4272</v>
      </c>
      <c r="E314" s="458" t="s">
        <v>4273</v>
      </c>
      <c r="F314" s="80" t="s">
        <v>4176</v>
      </c>
      <c r="G314" s="94">
        <v>1.0</v>
      </c>
      <c r="H314" s="89">
        <v>1.0</v>
      </c>
      <c r="I314" s="98">
        <v>1.0</v>
      </c>
      <c r="J314" s="98">
        <v>20.0</v>
      </c>
      <c r="K314" s="278">
        <v>20.0</v>
      </c>
      <c r="L314" s="98" t="s">
        <v>66</v>
      </c>
      <c r="M314" s="145"/>
      <c r="N314" s="380"/>
      <c r="O314" s="380"/>
      <c r="P314" s="380"/>
      <c r="Q314" s="380"/>
      <c r="R314" s="380"/>
      <c r="S314" s="380"/>
      <c r="T314" s="380"/>
      <c r="U314" s="380"/>
      <c r="V314" s="380"/>
      <c r="W314" s="380"/>
      <c r="X314" s="380"/>
      <c r="Y314" s="380"/>
      <c r="Z314" s="380"/>
    </row>
    <row r="315" ht="15.75" customHeight="1">
      <c r="A315" s="206" t="s">
        <v>322</v>
      </c>
      <c r="B315" s="206" t="s">
        <v>4274</v>
      </c>
      <c r="C315" s="98" t="s">
        <v>51</v>
      </c>
      <c r="D315" s="206" t="s">
        <v>4275</v>
      </c>
      <c r="E315" s="222" t="s">
        <v>4276</v>
      </c>
      <c r="F315" s="98" t="s">
        <v>4135</v>
      </c>
      <c r="G315" s="277">
        <v>1.0</v>
      </c>
      <c r="H315" s="215">
        <v>1.0</v>
      </c>
      <c r="I315" s="98">
        <v>1.0</v>
      </c>
      <c r="J315" s="98">
        <v>10.0</v>
      </c>
      <c r="K315" s="278">
        <v>10.0</v>
      </c>
      <c r="L315" s="98" t="s">
        <v>66</v>
      </c>
      <c r="M315" s="145"/>
      <c r="N315" s="380"/>
      <c r="O315" s="380"/>
      <c r="P315" s="380"/>
      <c r="Q315" s="380"/>
      <c r="R315" s="380"/>
      <c r="S315" s="380"/>
      <c r="T315" s="380"/>
      <c r="U315" s="380"/>
      <c r="V315" s="380"/>
      <c r="W315" s="380"/>
      <c r="X315" s="380"/>
      <c r="Y315" s="380"/>
      <c r="Z315" s="380"/>
    </row>
    <row r="316" ht="15.75" customHeight="1">
      <c r="A316" s="206" t="s">
        <v>322</v>
      </c>
      <c r="B316" s="459" t="s">
        <v>4277</v>
      </c>
      <c r="C316" s="80" t="s">
        <v>51</v>
      </c>
      <c r="D316" s="459" t="s">
        <v>4278</v>
      </c>
      <c r="E316" s="458" t="s">
        <v>4279</v>
      </c>
      <c r="F316" s="80" t="s">
        <v>3575</v>
      </c>
      <c r="G316" s="94">
        <v>1.0</v>
      </c>
      <c r="H316" s="89">
        <v>1.0</v>
      </c>
      <c r="I316" s="98">
        <v>1.0</v>
      </c>
      <c r="J316" s="98">
        <v>20.0</v>
      </c>
      <c r="K316" s="278">
        <v>20.0</v>
      </c>
      <c r="L316" s="98" t="s">
        <v>66</v>
      </c>
      <c r="M316" s="145"/>
      <c r="N316" s="380"/>
      <c r="O316" s="380"/>
      <c r="P316" s="380"/>
      <c r="Q316" s="380"/>
      <c r="R316" s="380"/>
      <c r="S316" s="380"/>
      <c r="T316" s="380"/>
      <c r="U316" s="380"/>
      <c r="V316" s="380"/>
      <c r="W316" s="380"/>
      <c r="X316" s="380"/>
      <c r="Y316" s="380"/>
      <c r="Z316" s="380"/>
    </row>
    <row r="317" ht="15.75" customHeight="1">
      <c r="A317" s="206" t="s">
        <v>322</v>
      </c>
      <c r="B317" s="459" t="s">
        <v>4280</v>
      </c>
      <c r="C317" s="80" t="s">
        <v>51</v>
      </c>
      <c r="D317" s="459" t="s">
        <v>4281</v>
      </c>
      <c r="E317" s="458" t="s">
        <v>4282</v>
      </c>
      <c r="F317" s="80" t="s">
        <v>3575</v>
      </c>
      <c r="G317" s="94">
        <v>1.0</v>
      </c>
      <c r="H317" s="89">
        <v>1.0</v>
      </c>
      <c r="I317" s="98">
        <v>1.0</v>
      </c>
      <c r="J317" s="98">
        <v>20.0</v>
      </c>
      <c r="K317" s="278">
        <v>20.0</v>
      </c>
      <c r="L317" s="98" t="s">
        <v>66</v>
      </c>
      <c r="M317" s="145"/>
      <c r="N317" s="380"/>
      <c r="O317" s="380"/>
      <c r="P317" s="380"/>
      <c r="Q317" s="380"/>
      <c r="R317" s="380"/>
      <c r="S317" s="380"/>
      <c r="T317" s="380"/>
      <c r="U317" s="380"/>
      <c r="V317" s="380"/>
      <c r="W317" s="380"/>
      <c r="X317" s="380"/>
      <c r="Y317" s="380"/>
      <c r="Z317" s="380"/>
    </row>
    <row r="318" ht="15.75" customHeight="1">
      <c r="A318" s="206" t="s">
        <v>1435</v>
      </c>
      <c r="B318" s="459" t="s">
        <v>4283</v>
      </c>
      <c r="C318" s="80" t="s">
        <v>51</v>
      </c>
      <c r="D318" s="459" t="s">
        <v>4284</v>
      </c>
      <c r="E318" s="458" t="s">
        <v>4285</v>
      </c>
      <c r="F318" s="80" t="s">
        <v>4256</v>
      </c>
      <c r="G318" s="94">
        <v>2.0</v>
      </c>
      <c r="H318" s="89">
        <v>2.0</v>
      </c>
      <c r="I318" s="98">
        <v>2.0</v>
      </c>
      <c r="J318" s="98">
        <v>10.0</v>
      </c>
      <c r="K318" s="278">
        <v>5.0</v>
      </c>
      <c r="L318" s="98" t="s">
        <v>66</v>
      </c>
      <c r="M318" s="145"/>
      <c r="N318" s="380"/>
      <c r="O318" s="380"/>
      <c r="P318" s="380"/>
      <c r="Q318" s="380"/>
      <c r="R318" s="380"/>
      <c r="S318" s="380"/>
      <c r="T318" s="380"/>
      <c r="U318" s="380"/>
      <c r="V318" s="380"/>
      <c r="W318" s="380"/>
      <c r="X318" s="380"/>
      <c r="Y318" s="380"/>
      <c r="Z318" s="380"/>
    </row>
    <row r="319" ht="15.75" customHeight="1">
      <c r="A319" s="206" t="s">
        <v>1435</v>
      </c>
      <c r="B319" s="459" t="s">
        <v>4286</v>
      </c>
      <c r="C319" s="80" t="s">
        <v>51</v>
      </c>
      <c r="D319" s="459" t="s">
        <v>4287</v>
      </c>
      <c r="E319" s="458" t="s">
        <v>4134</v>
      </c>
      <c r="F319" s="80" t="s">
        <v>4135</v>
      </c>
      <c r="G319" s="94">
        <v>2.0</v>
      </c>
      <c r="H319" s="89">
        <v>2.0</v>
      </c>
      <c r="I319" s="98">
        <v>2.0</v>
      </c>
      <c r="J319" s="98">
        <v>10.0</v>
      </c>
      <c r="K319" s="278">
        <v>5.0</v>
      </c>
      <c r="L319" s="98" t="s">
        <v>66</v>
      </c>
      <c r="M319" s="145"/>
      <c r="N319" s="380"/>
      <c r="O319" s="380"/>
      <c r="P319" s="380"/>
      <c r="Q319" s="380"/>
      <c r="R319" s="380"/>
      <c r="S319" s="380"/>
      <c r="T319" s="380"/>
      <c r="U319" s="380"/>
      <c r="V319" s="380"/>
      <c r="W319" s="380"/>
      <c r="X319" s="380"/>
      <c r="Y319" s="380"/>
      <c r="Z319" s="380"/>
    </row>
    <row r="320" ht="15.75" customHeight="1">
      <c r="A320" s="206" t="s">
        <v>1435</v>
      </c>
      <c r="B320" s="459" t="s">
        <v>4288</v>
      </c>
      <c r="C320" s="80" t="s">
        <v>51</v>
      </c>
      <c r="D320" s="459" t="s">
        <v>4289</v>
      </c>
      <c r="E320" s="458" t="s">
        <v>4290</v>
      </c>
      <c r="F320" s="80" t="s">
        <v>4291</v>
      </c>
      <c r="G320" s="94">
        <v>2.0</v>
      </c>
      <c r="H320" s="89">
        <v>2.0</v>
      </c>
      <c r="I320" s="98">
        <v>2.0</v>
      </c>
      <c r="J320" s="98">
        <v>20.0</v>
      </c>
      <c r="K320" s="278">
        <v>10.0</v>
      </c>
      <c r="L320" s="98" t="s">
        <v>66</v>
      </c>
      <c r="M320" s="145"/>
      <c r="N320" s="380"/>
      <c r="O320" s="380"/>
      <c r="P320" s="380"/>
      <c r="Q320" s="380"/>
      <c r="R320" s="380"/>
      <c r="S320" s="380"/>
      <c r="T320" s="380"/>
      <c r="U320" s="380"/>
      <c r="V320" s="380"/>
      <c r="W320" s="380"/>
      <c r="X320" s="380"/>
      <c r="Y320" s="380"/>
      <c r="Z320" s="380"/>
    </row>
    <row r="321" ht="15.75" customHeight="1">
      <c r="A321" s="206" t="s">
        <v>1435</v>
      </c>
      <c r="B321" s="459" t="s">
        <v>4292</v>
      </c>
      <c r="C321" s="80" t="s">
        <v>51</v>
      </c>
      <c r="D321" s="459" t="s">
        <v>4293</v>
      </c>
      <c r="E321" s="458" t="s">
        <v>4294</v>
      </c>
      <c r="F321" s="80" t="s">
        <v>4145</v>
      </c>
      <c r="G321" s="94">
        <v>2.0</v>
      </c>
      <c r="H321" s="89">
        <v>2.0</v>
      </c>
      <c r="I321" s="98">
        <v>2.0</v>
      </c>
      <c r="J321" s="98">
        <v>20.0</v>
      </c>
      <c r="K321" s="278">
        <v>10.0</v>
      </c>
      <c r="L321" s="98" t="s">
        <v>66</v>
      </c>
      <c r="M321" s="145"/>
      <c r="N321" s="380"/>
      <c r="O321" s="380"/>
      <c r="P321" s="380"/>
      <c r="Q321" s="380"/>
      <c r="R321" s="380"/>
      <c r="S321" s="380"/>
      <c r="T321" s="380"/>
      <c r="U321" s="380"/>
      <c r="V321" s="380"/>
      <c r="W321" s="380"/>
      <c r="X321" s="380"/>
      <c r="Y321" s="380"/>
      <c r="Z321" s="380"/>
    </row>
    <row r="322" ht="15.75" customHeight="1">
      <c r="A322" s="206" t="s">
        <v>1435</v>
      </c>
      <c r="B322" s="459" t="s">
        <v>4295</v>
      </c>
      <c r="C322" s="80" t="s">
        <v>51</v>
      </c>
      <c r="D322" s="462" t="s">
        <v>4296</v>
      </c>
      <c r="E322" s="458" t="s">
        <v>4297</v>
      </c>
      <c r="F322" s="80" t="s">
        <v>4145</v>
      </c>
      <c r="G322" s="94">
        <v>2.0</v>
      </c>
      <c r="H322" s="89">
        <v>2.0</v>
      </c>
      <c r="I322" s="98">
        <v>2.0</v>
      </c>
      <c r="J322" s="98">
        <v>20.0</v>
      </c>
      <c r="K322" s="278">
        <v>10.0</v>
      </c>
      <c r="L322" s="98" t="s">
        <v>66</v>
      </c>
      <c r="M322" s="145"/>
      <c r="N322" s="380"/>
      <c r="O322" s="380"/>
      <c r="P322" s="380"/>
      <c r="Q322" s="380"/>
      <c r="R322" s="380"/>
      <c r="S322" s="380"/>
      <c r="T322" s="380"/>
      <c r="U322" s="380"/>
      <c r="V322" s="380"/>
      <c r="W322" s="380"/>
      <c r="X322" s="380"/>
      <c r="Y322" s="380"/>
      <c r="Z322" s="380"/>
    </row>
    <row r="323" ht="15.75" customHeight="1">
      <c r="A323" s="206" t="s">
        <v>1435</v>
      </c>
      <c r="B323" s="459" t="s">
        <v>4298</v>
      </c>
      <c r="C323" s="80" t="s">
        <v>51</v>
      </c>
      <c r="D323" s="459" t="s">
        <v>4299</v>
      </c>
      <c r="E323" s="458" t="s">
        <v>4300</v>
      </c>
      <c r="F323" s="80" t="s">
        <v>4135</v>
      </c>
      <c r="G323" s="94">
        <v>2.0</v>
      </c>
      <c r="H323" s="89">
        <v>2.0</v>
      </c>
      <c r="I323" s="98">
        <v>2.0</v>
      </c>
      <c r="J323" s="98">
        <v>10.0</v>
      </c>
      <c r="K323" s="278">
        <v>5.0</v>
      </c>
      <c r="L323" s="98" t="s">
        <v>66</v>
      </c>
      <c r="M323" s="145"/>
      <c r="N323" s="380"/>
      <c r="O323" s="380"/>
      <c r="P323" s="380"/>
      <c r="Q323" s="380"/>
      <c r="R323" s="380"/>
      <c r="S323" s="380"/>
      <c r="T323" s="380"/>
      <c r="U323" s="380"/>
      <c r="V323" s="380"/>
      <c r="W323" s="380"/>
      <c r="X323" s="380"/>
      <c r="Y323" s="380"/>
      <c r="Z323" s="380"/>
    </row>
    <row r="324" ht="15.75" customHeight="1">
      <c r="A324" s="206" t="s">
        <v>1435</v>
      </c>
      <c r="B324" s="206" t="s">
        <v>1449</v>
      </c>
      <c r="C324" s="80" t="s">
        <v>51</v>
      </c>
      <c r="D324" s="206" t="s">
        <v>4301</v>
      </c>
      <c r="E324" s="458" t="s">
        <v>4302</v>
      </c>
      <c r="F324" s="80" t="s">
        <v>4155</v>
      </c>
      <c r="G324" s="94">
        <v>2.0</v>
      </c>
      <c r="H324" s="89">
        <v>2.0</v>
      </c>
      <c r="I324" s="98">
        <v>2.0</v>
      </c>
      <c r="J324" s="98">
        <v>20.0</v>
      </c>
      <c r="K324" s="278">
        <v>10.0</v>
      </c>
      <c r="L324" s="98" t="s">
        <v>66</v>
      </c>
      <c r="M324" s="145"/>
      <c r="N324" s="380"/>
      <c r="O324" s="380"/>
      <c r="P324" s="380"/>
      <c r="Q324" s="380"/>
      <c r="R324" s="380"/>
      <c r="S324" s="380"/>
      <c r="T324" s="380"/>
      <c r="U324" s="380"/>
      <c r="V324" s="380"/>
      <c r="W324" s="380"/>
      <c r="X324" s="380"/>
      <c r="Y324" s="380"/>
      <c r="Z324" s="380"/>
    </row>
    <row r="325" ht="15.75" customHeight="1">
      <c r="A325" s="206" t="s">
        <v>1435</v>
      </c>
      <c r="B325" s="206" t="s">
        <v>1449</v>
      </c>
      <c r="C325" s="80" t="s">
        <v>51</v>
      </c>
      <c r="D325" s="459" t="s">
        <v>4303</v>
      </c>
      <c r="E325" s="458" t="s">
        <v>4304</v>
      </c>
      <c r="F325" s="80" t="s">
        <v>3575</v>
      </c>
      <c r="G325" s="94">
        <v>2.0</v>
      </c>
      <c r="H325" s="89">
        <v>2.0</v>
      </c>
      <c r="I325" s="98">
        <v>2.0</v>
      </c>
      <c r="J325" s="98">
        <v>20.0</v>
      </c>
      <c r="K325" s="278">
        <v>10.0</v>
      </c>
      <c r="L325" s="98" t="s">
        <v>66</v>
      </c>
      <c r="M325" s="145"/>
      <c r="N325" s="380"/>
      <c r="O325" s="380"/>
      <c r="P325" s="380"/>
      <c r="Q325" s="380"/>
      <c r="R325" s="380"/>
      <c r="S325" s="380"/>
      <c r="T325" s="380"/>
      <c r="U325" s="380"/>
      <c r="V325" s="380"/>
      <c r="W325" s="380"/>
      <c r="X325" s="380"/>
      <c r="Y325" s="380"/>
      <c r="Z325" s="380"/>
    </row>
    <row r="326" ht="15.75" customHeight="1">
      <c r="A326" s="206" t="s">
        <v>1435</v>
      </c>
      <c r="B326" s="206" t="s">
        <v>1449</v>
      </c>
      <c r="C326" s="80" t="s">
        <v>51</v>
      </c>
      <c r="D326" s="459" t="s">
        <v>4305</v>
      </c>
      <c r="E326" s="458" t="s">
        <v>4306</v>
      </c>
      <c r="F326" s="80" t="s">
        <v>3575</v>
      </c>
      <c r="G326" s="94">
        <v>2.0</v>
      </c>
      <c r="H326" s="89">
        <v>2.0</v>
      </c>
      <c r="I326" s="98">
        <v>2.0</v>
      </c>
      <c r="J326" s="98">
        <v>20.0</v>
      </c>
      <c r="K326" s="278">
        <v>10.0</v>
      </c>
      <c r="L326" s="98" t="s">
        <v>66</v>
      </c>
      <c r="M326" s="145"/>
      <c r="N326" s="380"/>
      <c r="O326" s="380"/>
      <c r="P326" s="380"/>
      <c r="Q326" s="380"/>
      <c r="R326" s="380"/>
      <c r="S326" s="380"/>
      <c r="T326" s="380"/>
      <c r="U326" s="380"/>
      <c r="V326" s="380"/>
      <c r="W326" s="380"/>
      <c r="X326" s="380"/>
      <c r="Y326" s="380"/>
      <c r="Z326" s="380"/>
    </row>
    <row r="327" ht="15.75" customHeight="1">
      <c r="A327" s="206" t="s">
        <v>1435</v>
      </c>
      <c r="B327" s="206" t="s">
        <v>1449</v>
      </c>
      <c r="C327" s="80" t="s">
        <v>51</v>
      </c>
      <c r="D327" s="459" t="s">
        <v>4307</v>
      </c>
      <c r="E327" s="458" t="s">
        <v>4308</v>
      </c>
      <c r="F327" s="80" t="s">
        <v>4267</v>
      </c>
      <c r="G327" s="94">
        <v>2.0</v>
      </c>
      <c r="H327" s="89">
        <v>2.0</v>
      </c>
      <c r="I327" s="98">
        <v>2.0</v>
      </c>
      <c r="J327" s="98">
        <v>20.0</v>
      </c>
      <c r="K327" s="278">
        <v>10.0</v>
      </c>
      <c r="L327" s="98" t="s">
        <v>66</v>
      </c>
      <c r="M327" s="145"/>
      <c r="N327" s="380"/>
      <c r="O327" s="380"/>
      <c r="P327" s="380"/>
      <c r="Q327" s="380"/>
      <c r="R327" s="380"/>
      <c r="S327" s="380"/>
      <c r="T327" s="380"/>
      <c r="U327" s="380"/>
      <c r="V327" s="380"/>
      <c r="W327" s="380"/>
      <c r="X327" s="380"/>
      <c r="Y327" s="380"/>
      <c r="Z327" s="380"/>
    </row>
    <row r="328" ht="15.75" customHeight="1">
      <c r="A328" s="206" t="s">
        <v>1435</v>
      </c>
      <c r="B328" s="206" t="s">
        <v>1449</v>
      </c>
      <c r="C328" s="80" t="s">
        <v>51</v>
      </c>
      <c r="D328" s="459" t="s">
        <v>4309</v>
      </c>
      <c r="E328" s="452"/>
      <c r="F328" s="80" t="s">
        <v>4267</v>
      </c>
      <c r="G328" s="94">
        <v>2.0</v>
      </c>
      <c r="H328" s="89">
        <v>2.0</v>
      </c>
      <c r="I328" s="98">
        <v>2.0</v>
      </c>
      <c r="J328" s="98">
        <v>20.0</v>
      </c>
      <c r="K328" s="278">
        <v>10.0</v>
      </c>
      <c r="L328" s="98" t="s">
        <v>66</v>
      </c>
      <c r="M328" s="145"/>
      <c r="N328" s="380"/>
      <c r="O328" s="380"/>
      <c r="P328" s="380"/>
      <c r="Q328" s="380"/>
      <c r="R328" s="380"/>
      <c r="S328" s="380"/>
      <c r="T328" s="380"/>
      <c r="U328" s="380"/>
      <c r="V328" s="380"/>
      <c r="W328" s="380"/>
      <c r="X328" s="380"/>
      <c r="Y328" s="380"/>
      <c r="Z328" s="380"/>
    </row>
    <row r="329" ht="15.75" customHeight="1">
      <c r="A329" s="206" t="s">
        <v>1404</v>
      </c>
      <c r="B329" s="459" t="s">
        <v>4310</v>
      </c>
      <c r="C329" s="80" t="s">
        <v>51</v>
      </c>
      <c r="D329" s="459" t="s">
        <v>4311</v>
      </c>
      <c r="E329" s="458" t="s">
        <v>4134</v>
      </c>
      <c r="F329" s="80" t="s">
        <v>4135</v>
      </c>
      <c r="G329" s="94">
        <v>2.0</v>
      </c>
      <c r="H329" s="89">
        <v>2.0</v>
      </c>
      <c r="I329" s="98">
        <v>2.0</v>
      </c>
      <c r="J329" s="98">
        <v>10.0</v>
      </c>
      <c r="K329" s="278">
        <v>5.0</v>
      </c>
      <c r="L329" s="98" t="s">
        <v>66</v>
      </c>
      <c r="M329" s="145"/>
      <c r="N329" s="380"/>
      <c r="O329" s="380"/>
      <c r="P329" s="380"/>
      <c r="Q329" s="380"/>
      <c r="R329" s="380"/>
      <c r="S329" s="380"/>
      <c r="T329" s="380"/>
      <c r="U329" s="380"/>
      <c r="V329" s="380"/>
      <c r="W329" s="380"/>
      <c r="X329" s="380"/>
      <c r="Y329" s="380"/>
      <c r="Z329" s="380"/>
    </row>
    <row r="330" ht="15.75" customHeight="1">
      <c r="A330" s="206" t="s">
        <v>1435</v>
      </c>
      <c r="B330" s="459" t="s">
        <v>4312</v>
      </c>
      <c r="C330" s="80" t="s">
        <v>51</v>
      </c>
      <c r="D330" s="459" t="s">
        <v>4313</v>
      </c>
      <c r="E330" s="458" t="s">
        <v>4314</v>
      </c>
      <c r="F330" s="80" t="s">
        <v>4222</v>
      </c>
      <c r="G330" s="94">
        <v>2.0</v>
      </c>
      <c r="H330" s="89">
        <v>2.0</v>
      </c>
      <c r="I330" s="98">
        <v>2.0</v>
      </c>
      <c r="J330" s="98">
        <v>20.0</v>
      </c>
      <c r="K330" s="278">
        <v>10.0</v>
      </c>
      <c r="L330" s="98" t="s">
        <v>66</v>
      </c>
      <c r="M330" s="145"/>
      <c r="N330" s="380"/>
      <c r="O330" s="380"/>
      <c r="P330" s="380"/>
      <c r="Q330" s="380"/>
      <c r="R330" s="380"/>
      <c r="S330" s="380"/>
      <c r="T330" s="380"/>
      <c r="U330" s="380"/>
      <c r="V330" s="380"/>
      <c r="W330" s="380"/>
      <c r="X330" s="380"/>
      <c r="Y330" s="380"/>
      <c r="Z330" s="380"/>
    </row>
    <row r="331" ht="15.75" customHeight="1">
      <c r="A331" s="459" t="s">
        <v>1538</v>
      </c>
      <c r="B331" s="459" t="s">
        <v>4315</v>
      </c>
      <c r="C331" s="80" t="s">
        <v>51</v>
      </c>
      <c r="D331" s="459" t="s">
        <v>4316</v>
      </c>
      <c r="E331" s="458" t="s">
        <v>4134</v>
      </c>
      <c r="F331" s="80" t="s">
        <v>4135</v>
      </c>
      <c r="G331" s="94">
        <v>3.0</v>
      </c>
      <c r="H331" s="89">
        <v>3.0</v>
      </c>
      <c r="I331" s="98">
        <v>3.0</v>
      </c>
      <c r="J331" s="98">
        <v>10.0</v>
      </c>
      <c r="K331" s="278">
        <f>J331/3</f>
        <v>3.333333333</v>
      </c>
      <c r="L331" s="98" t="s">
        <v>66</v>
      </c>
      <c r="M331" s="145"/>
      <c r="N331" s="380"/>
      <c r="O331" s="380"/>
      <c r="P331" s="380"/>
      <c r="Q331" s="380"/>
      <c r="R331" s="380"/>
      <c r="S331" s="380"/>
      <c r="T331" s="380"/>
      <c r="U331" s="380"/>
      <c r="V331" s="380"/>
      <c r="W331" s="380"/>
      <c r="X331" s="380"/>
      <c r="Y331" s="380"/>
      <c r="Z331" s="380"/>
    </row>
    <row r="332" ht="15.75" customHeight="1">
      <c r="A332" s="459" t="s">
        <v>1538</v>
      </c>
      <c r="B332" s="459" t="s">
        <v>4317</v>
      </c>
      <c r="C332" s="80" t="s">
        <v>51</v>
      </c>
      <c r="D332" s="459" t="s">
        <v>4318</v>
      </c>
      <c r="E332" s="458" t="s">
        <v>4319</v>
      </c>
      <c r="F332" s="80" t="s">
        <v>4164</v>
      </c>
      <c r="G332" s="94">
        <v>3.0</v>
      </c>
      <c r="H332" s="89">
        <v>3.0</v>
      </c>
      <c r="I332" s="98">
        <v>3.0</v>
      </c>
      <c r="J332" s="98">
        <v>20.0</v>
      </c>
      <c r="K332" s="278">
        <f>20/3</f>
        <v>6.666666667</v>
      </c>
      <c r="L332" s="98" t="s">
        <v>66</v>
      </c>
      <c r="M332" s="145"/>
      <c r="N332" s="380"/>
      <c r="O332" s="380"/>
      <c r="P332" s="380"/>
      <c r="Q332" s="380"/>
      <c r="R332" s="380"/>
      <c r="S332" s="380"/>
      <c r="T332" s="380"/>
      <c r="U332" s="380"/>
      <c r="V332" s="380"/>
      <c r="W332" s="380"/>
      <c r="X332" s="380"/>
      <c r="Y332" s="380"/>
      <c r="Z332" s="380"/>
    </row>
    <row r="333" ht="15.75" customHeight="1">
      <c r="A333" s="459" t="s">
        <v>1538</v>
      </c>
      <c r="B333" s="459" t="s">
        <v>4320</v>
      </c>
      <c r="C333" s="80" t="s">
        <v>51</v>
      </c>
      <c r="D333" s="459" t="s">
        <v>4321</v>
      </c>
      <c r="E333" s="458" t="s">
        <v>4322</v>
      </c>
      <c r="F333" s="80" t="s">
        <v>4164</v>
      </c>
      <c r="G333" s="94">
        <v>3.0</v>
      </c>
      <c r="H333" s="89">
        <v>3.0</v>
      </c>
      <c r="I333" s="98">
        <v>3.0</v>
      </c>
      <c r="J333" s="98">
        <v>20.0</v>
      </c>
      <c r="K333" s="278">
        <f t="shared" ref="K333:K335" si="22">J333/3</f>
        <v>6.666666667</v>
      </c>
      <c r="L333" s="98" t="s">
        <v>66</v>
      </c>
      <c r="M333" s="145"/>
      <c r="N333" s="380"/>
      <c r="O333" s="380"/>
      <c r="P333" s="380"/>
      <c r="Q333" s="380"/>
      <c r="R333" s="380"/>
      <c r="S333" s="380"/>
      <c r="T333" s="380"/>
      <c r="U333" s="380"/>
      <c r="V333" s="380"/>
      <c r="W333" s="380"/>
      <c r="X333" s="380"/>
      <c r="Y333" s="380"/>
      <c r="Z333" s="380"/>
    </row>
    <row r="334" ht="15.75" customHeight="1">
      <c r="A334" s="459" t="s">
        <v>1538</v>
      </c>
      <c r="B334" s="459" t="s">
        <v>4323</v>
      </c>
      <c r="C334" s="80" t="s">
        <v>51</v>
      </c>
      <c r="D334" s="459" t="s">
        <v>4324</v>
      </c>
      <c r="E334" s="458" t="s">
        <v>4325</v>
      </c>
      <c r="F334" s="80" t="s">
        <v>4145</v>
      </c>
      <c r="G334" s="94">
        <v>3.0</v>
      </c>
      <c r="H334" s="89">
        <v>3.0</v>
      </c>
      <c r="I334" s="98">
        <v>3.0</v>
      </c>
      <c r="J334" s="98">
        <v>20.0</v>
      </c>
      <c r="K334" s="278">
        <f t="shared" si="22"/>
        <v>6.666666667</v>
      </c>
      <c r="L334" s="98" t="s">
        <v>66</v>
      </c>
      <c r="M334" s="145"/>
      <c r="N334" s="380"/>
      <c r="O334" s="380"/>
      <c r="P334" s="380"/>
      <c r="Q334" s="380"/>
      <c r="R334" s="380"/>
      <c r="S334" s="380"/>
      <c r="T334" s="380"/>
      <c r="U334" s="380"/>
      <c r="V334" s="380"/>
      <c r="W334" s="380"/>
      <c r="X334" s="380"/>
      <c r="Y334" s="380"/>
      <c r="Z334" s="380"/>
    </row>
    <row r="335" ht="15.75" customHeight="1">
      <c r="A335" s="459" t="s">
        <v>1538</v>
      </c>
      <c r="B335" s="459" t="s">
        <v>4326</v>
      </c>
      <c r="C335" s="80" t="s">
        <v>51</v>
      </c>
      <c r="D335" s="459" t="s">
        <v>4327</v>
      </c>
      <c r="E335" s="458" t="s">
        <v>3550</v>
      </c>
      <c r="F335" s="80" t="s">
        <v>4145</v>
      </c>
      <c r="G335" s="94">
        <v>3.0</v>
      </c>
      <c r="H335" s="89">
        <v>3.0</v>
      </c>
      <c r="I335" s="98">
        <v>3.0</v>
      </c>
      <c r="J335" s="98">
        <v>20.0</v>
      </c>
      <c r="K335" s="278">
        <f t="shared" si="22"/>
        <v>6.666666667</v>
      </c>
      <c r="L335" s="98" t="s">
        <v>66</v>
      </c>
      <c r="M335" s="145"/>
      <c r="N335" s="380"/>
      <c r="O335" s="380"/>
      <c r="P335" s="380"/>
      <c r="Q335" s="380"/>
      <c r="R335" s="380"/>
      <c r="S335" s="380"/>
      <c r="T335" s="380"/>
      <c r="U335" s="380"/>
      <c r="V335" s="380"/>
      <c r="W335" s="380"/>
      <c r="X335" s="380"/>
      <c r="Y335" s="380"/>
      <c r="Z335" s="380"/>
    </row>
    <row r="336" ht="15.75" customHeight="1">
      <c r="A336" s="206" t="s">
        <v>1404</v>
      </c>
      <c r="B336" s="459" t="s">
        <v>4328</v>
      </c>
      <c r="C336" s="80" t="s">
        <v>51</v>
      </c>
      <c r="D336" s="459" t="s">
        <v>4329</v>
      </c>
      <c r="E336" s="458" t="s">
        <v>4330</v>
      </c>
      <c r="F336" s="80" t="s">
        <v>4331</v>
      </c>
      <c r="G336" s="94">
        <v>2.0</v>
      </c>
      <c r="H336" s="89">
        <v>2.0</v>
      </c>
      <c r="I336" s="98">
        <v>2.0</v>
      </c>
      <c r="J336" s="98">
        <v>20.0</v>
      </c>
      <c r="K336" s="278">
        <v>10.0</v>
      </c>
      <c r="L336" s="98" t="s">
        <v>66</v>
      </c>
      <c r="M336" s="145"/>
      <c r="N336" s="380"/>
      <c r="O336" s="380"/>
      <c r="P336" s="380"/>
      <c r="Q336" s="380"/>
      <c r="R336" s="380"/>
      <c r="S336" s="380"/>
      <c r="T336" s="380"/>
      <c r="U336" s="380"/>
      <c r="V336" s="380"/>
      <c r="W336" s="380"/>
      <c r="X336" s="380"/>
      <c r="Y336" s="380"/>
      <c r="Z336" s="380"/>
    </row>
    <row r="337" ht="15.75" customHeight="1">
      <c r="A337" s="206" t="s">
        <v>1404</v>
      </c>
      <c r="B337" s="459" t="s">
        <v>4332</v>
      </c>
      <c r="C337" s="80" t="s">
        <v>51</v>
      </c>
      <c r="D337" s="459" t="s">
        <v>4333</v>
      </c>
      <c r="E337" s="458" t="s">
        <v>4334</v>
      </c>
      <c r="F337" s="80" t="s">
        <v>4135</v>
      </c>
      <c r="G337" s="94">
        <v>2.0</v>
      </c>
      <c r="H337" s="89">
        <v>2.0</v>
      </c>
      <c r="I337" s="98">
        <v>2.0</v>
      </c>
      <c r="J337" s="98">
        <v>10.0</v>
      </c>
      <c r="K337" s="278">
        <v>5.0</v>
      </c>
      <c r="L337" s="98" t="s">
        <v>66</v>
      </c>
      <c r="M337" s="145"/>
      <c r="N337" s="380"/>
      <c r="O337" s="380"/>
      <c r="P337" s="380"/>
      <c r="Q337" s="380"/>
      <c r="R337" s="380"/>
      <c r="S337" s="380"/>
      <c r="T337" s="380"/>
      <c r="U337" s="380"/>
      <c r="V337" s="380"/>
      <c r="W337" s="380"/>
      <c r="X337" s="380"/>
      <c r="Y337" s="380"/>
      <c r="Z337" s="380"/>
    </row>
    <row r="338" ht="15.75" customHeight="1">
      <c r="A338" s="206" t="s">
        <v>1404</v>
      </c>
      <c r="B338" s="459" t="s">
        <v>4335</v>
      </c>
      <c r="C338" s="80" t="s">
        <v>51</v>
      </c>
      <c r="D338" s="459" t="s">
        <v>4336</v>
      </c>
      <c r="E338" s="458" t="s">
        <v>4134</v>
      </c>
      <c r="F338" s="80" t="s">
        <v>4135</v>
      </c>
      <c r="G338" s="94">
        <v>2.0</v>
      </c>
      <c r="H338" s="89">
        <v>2.0</v>
      </c>
      <c r="I338" s="98">
        <v>2.0</v>
      </c>
      <c r="J338" s="98">
        <v>10.0</v>
      </c>
      <c r="K338" s="278">
        <v>5.0</v>
      </c>
      <c r="L338" s="98" t="s">
        <v>66</v>
      </c>
      <c r="M338" s="145"/>
      <c r="N338" s="380"/>
      <c r="O338" s="380"/>
      <c r="P338" s="380"/>
      <c r="Q338" s="380"/>
      <c r="R338" s="380"/>
      <c r="S338" s="380"/>
      <c r="T338" s="380"/>
      <c r="U338" s="380"/>
      <c r="V338" s="380"/>
      <c r="W338" s="380"/>
      <c r="X338" s="380"/>
      <c r="Y338" s="380"/>
      <c r="Z338" s="380"/>
    </row>
    <row r="339" ht="15.75" customHeight="1">
      <c r="A339" s="459" t="s">
        <v>4337</v>
      </c>
      <c r="B339" s="459" t="s">
        <v>4338</v>
      </c>
      <c r="C339" s="80" t="s">
        <v>51</v>
      </c>
      <c r="D339" s="459" t="s">
        <v>4339</v>
      </c>
      <c r="E339" s="458" t="s">
        <v>4134</v>
      </c>
      <c r="F339" s="80" t="s">
        <v>4135</v>
      </c>
      <c r="G339" s="94">
        <v>3.0</v>
      </c>
      <c r="H339" s="89">
        <v>3.0</v>
      </c>
      <c r="I339" s="98">
        <v>3.0</v>
      </c>
      <c r="J339" s="98">
        <v>10.0</v>
      </c>
      <c r="K339" s="278">
        <f t="shared" ref="K339:K340" si="23">J339/3</f>
        <v>3.333333333</v>
      </c>
      <c r="L339" s="98" t="s">
        <v>66</v>
      </c>
      <c r="M339" s="145"/>
      <c r="N339" s="380"/>
      <c r="O339" s="380"/>
      <c r="P339" s="380"/>
      <c r="Q339" s="380"/>
      <c r="R339" s="380"/>
      <c r="S339" s="380"/>
      <c r="T339" s="380"/>
      <c r="U339" s="380"/>
      <c r="V339" s="380"/>
      <c r="W339" s="380"/>
      <c r="X339" s="380"/>
      <c r="Y339" s="380"/>
      <c r="Z339" s="380"/>
    </row>
    <row r="340" ht="15.75" customHeight="1">
      <c r="A340" s="206" t="s">
        <v>4337</v>
      </c>
      <c r="B340" s="206" t="s">
        <v>4340</v>
      </c>
      <c r="C340" s="98" t="s">
        <v>51</v>
      </c>
      <c r="D340" s="206" t="s">
        <v>4341</v>
      </c>
      <c r="E340" s="248" t="s">
        <v>4276</v>
      </c>
      <c r="F340" s="98" t="s">
        <v>4135</v>
      </c>
      <c r="G340" s="277">
        <v>3.0</v>
      </c>
      <c r="H340" s="215">
        <v>3.0</v>
      </c>
      <c r="I340" s="98">
        <v>3.0</v>
      </c>
      <c r="J340" s="98">
        <v>10.0</v>
      </c>
      <c r="K340" s="278">
        <f t="shared" si="23"/>
        <v>3.333333333</v>
      </c>
      <c r="L340" s="98" t="s">
        <v>66</v>
      </c>
      <c r="M340" s="145"/>
      <c r="N340" s="380"/>
      <c r="O340" s="380"/>
      <c r="P340" s="380"/>
      <c r="Q340" s="380"/>
      <c r="R340" s="380"/>
      <c r="S340" s="380"/>
      <c r="T340" s="380"/>
      <c r="U340" s="380"/>
      <c r="V340" s="380"/>
      <c r="W340" s="380"/>
      <c r="X340" s="380"/>
      <c r="Y340" s="380"/>
      <c r="Z340" s="380"/>
    </row>
    <row r="341" ht="15.75" customHeight="1">
      <c r="A341" s="459" t="s">
        <v>1538</v>
      </c>
      <c r="B341" s="459" t="s">
        <v>4342</v>
      </c>
      <c r="C341" s="80" t="s">
        <v>51</v>
      </c>
      <c r="D341" s="459" t="s">
        <v>4343</v>
      </c>
      <c r="E341" s="458" t="s">
        <v>3667</v>
      </c>
      <c r="F341" s="80" t="s">
        <v>4344</v>
      </c>
      <c r="G341" s="94">
        <v>3.0</v>
      </c>
      <c r="H341" s="89">
        <v>3.0</v>
      </c>
      <c r="I341" s="98">
        <v>3.0</v>
      </c>
      <c r="J341" s="98">
        <v>20.0</v>
      </c>
      <c r="K341" s="278">
        <f>J341/2</f>
        <v>10</v>
      </c>
      <c r="L341" s="98" t="s">
        <v>66</v>
      </c>
      <c r="M341" s="145"/>
      <c r="N341" s="380"/>
      <c r="O341" s="380"/>
      <c r="P341" s="380"/>
      <c r="Q341" s="380"/>
      <c r="R341" s="380"/>
      <c r="S341" s="380"/>
      <c r="T341" s="380"/>
      <c r="U341" s="380"/>
      <c r="V341" s="380"/>
      <c r="W341" s="380"/>
      <c r="X341" s="380"/>
      <c r="Y341" s="380"/>
      <c r="Z341" s="380"/>
    </row>
    <row r="342" ht="15.75" customHeight="1">
      <c r="A342" s="206" t="s">
        <v>1435</v>
      </c>
      <c r="B342" s="459" t="s">
        <v>4345</v>
      </c>
      <c r="C342" s="80" t="s">
        <v>51</v>
      </c>
      <c r="D342" s="459" t="s">
        <v>4346</v>
      </c>
      <c r="E342" s="458" t="s">
        <v>4347</v>
      </c>
      <c r="F342" s="80" t="s">
        <v>4164</v>
      </c>
      <c r="G342" s="94">
        <v>2.0</v>
      </c>
      <c r="H342" s="89">
        <v>2.0</v>
      </c>
      <c r="I342" s="98">
        <v>2.0</v>
      </c>
      <c r="J342" s="98">
        <v>20.0</v>
      </c>
      <c r="K342" s="278">
        <v>10.0</v>
      </c>
      <c r="L342" s="98" t="s">
        <v>66</v>
      </c>
      <c r="M342" s="145"/>
      <c r="N342" s="380"/>
      <c r="O342" s="380"/>
      <c r="P342" s="380"/>
      <c r="Q342" s="380"/>
      <c r="R342" s="380"/>
      <c r="S342" s="380"/>
      <c r="T342" s="380"/>
      <c r="U342" s="380"/>
      <c r="V342" s="380"/>
      <c r="W342" s="380"/>
      <c r="X342" s="380"/>
      <c r="Y342" s="380"/>
      <c r="Z342" s="380"/>
    </row>
    <row r="343" ht="15.75" customHeight="1">
      <c r="A343" s="206" t="s">
        <v>1435</v>
      </c>
      <c r="B343" s="459" t="s">
        <v>4348</v>
      </c>
      <c r="C343" s="80" t="s">
        <v>51</v>
      </c>
      <c r="D343" s="459" t="s">
        <v>4349</v>
      </c>
      <c r="E343" s="458" t="s">
        <v>4134</v>
      </c>
      <c r="F343" s="80" t="s">
        <v>4135</v>
      </c>
      <c r="G343" s="94">
        <v>2.0</v>
      </c>
      <c r="H343" s="89">
        <v>2.0</v>
      </c>
      <c r="I343" s="98">
        <v>2.0</v>
      </c>
      <c r="J343" s="98">
        <v>10.0</v>
      </c>
      <c r="K343" s="278">
        <v>5.0</v>
      </c>
      <c r="L343" s="98" t="s">
        <v>66</v>
      </c>
      <c r="M343" s="145"/>
      <c r="N343" s="380"/>
      <c r="O343" s="380"/>
      <c r="P343" s="380"/>
      <c r="Q343" s="380"/>
      <c r="R343" s="380"/>
      <c r="S343" s="380"/>
      <c r="T343" s="380"/>
      <c r="U343" s="380"/>
      <c r="V343" s="380"/>
      <c r="W343" s="380"/>
      <c r="X343" s="380"/>
      <c r="Y343" s="380"/>
      <c r="Z343" s="380"/>
    </row>
    <row r="344" ht="15.75" customHeight="1">
      <c r="A344" s="206" t="s">
        <v>322</v>
      </c>
      <c r="B344" s="459" t="s">
        <v>4350</v>
      </c>
      <c r="C344" s="80" t="s">
        <v>51</v>
      </c>
      <c r="D344" s="459" t="s">
        <v>4351</v>
      </c>
      <c r="E344" s="458" t="s">
        <v>4352</v>
      </c>
      <c r="F344" s="80" t="s">
        <v>4135</v>
      </c>
      <c r="G344" s="94">
        <v>1.0</v>
      </c>
      <c r="H344" s="89">
        <v>1.0</v>
      </c>
      <c r="I344" s="98">
        <v>1.0</v>
      </c>
      <c r="J344" s="98">
        <v>10.0</v>
      </c>
      <c r="K344" s="278">
        <v>10.0</v>
      </c>
      <c r="L344" s="98" t="s">
        <v>66</v>
      </c>
      <c r="M344" s="145"/>
      <c r="N344" s="380"/>
      <c r="O344" s="380"/>
      <c r="P344" s="380"/>
      <c r="Q344" s="380"/>
      <c r="R344" s="380"/>
      <c r="S344" s="380"/>
      <c r="T344" s="380"/>
      <c r="U344" s="380"/>
      <c r="V344" s="380"/>
      <c r="W344" s="380"/>
      <c r="X344" s="380"/>
      <c r="Y344" s="380"/>
      <c r="Z344" s="380"/>
    </row>
    <row r="345" ht="15.75" customHeight="1">
      <c r="A345" s="206" t="s">
        <v>4353</v>
      </c>
      <c r="B345" s="206" t="s">
        <v>4354</v>
      </c>
      <c r="C345" s="98" t="s">
        <v>51</v>
      </c>
      <c r="D345" s="375" t="s">
        <v>4355</v>
      </c>
      <c r="E345" s="207" t="s">
        <v>4356</v>
      </c>
      <c r="F345" s="98" t="s">
        <v>4357</v>
      </c>
      <c r="G345" s="98">
        <v>2.0</v>
      </c>
      <c r="H345" s="98">
        <v>2.0</v>
      </c>
      <c r="I345" s="98">
        <v>2.0</v>
      </c>
      <c r="J345" s="98">
        <v>20.0</v>
      </c>
      <c r="K345" s="278">
        <v>10.0</v>
      </c>
      <c r="L345" s="92" t="s">
        <v>67</v>
      </c>
      <c r="M345" s="145"/>
      <c r="N345" s="380"/>
      <c r="O345" s="380"/>
      <c r="P345" s="380"/>
      <c r="Q345" s="380"/>
      <c r="R345" s="380"/>
      <c r="S345" s="380"/>
      <c r="T345" s="380"/>
      <c r="U345" s="380"/>
      <c r="V345" s="380"/>
      <c r="W345" s="380"/>
      <c r="X345" s="380"/>
      <c r="Y345" s="380"/>
      <c r="Z345" s="380"/>
    </row>
    <row r="346" ht="15.75" customHeight="1">
      <c r="A346" s="206" t="s">
        <v>4353</v>
      </c>
      <c r="B346" s="206" t="s">
        <v>4358</v>
      </c>
      <c r="C346" s="98" t="s">
        <v>51</v>
      </c>
      <c r="D346" s="375" t="s">
        <v>4359</v>
      </c>
      <c r="E346" s="207" t="s">
        <v>4360</v>
      </c>
      <c r="F346" s="98" t="s">
        <v>4361</v>
      </c>
      <c r="G346" s="98">
        <v>2.0</v>
      </c>
      <c r="H346" s="98">
        <v>2.0</v>
      </c>
      <c r="I346" s="98">
        <v>2.0</v>
      </c>
      <c r="J346" s="98">
        <v>20.0</v>
      </c>
      <c r="K346" s="278">
        <v>10.0</v>
      </c>
      <c r="L346" s="92" t="s">
        <v>67</v>
      </c>
      <c r="M346" s="145"/>
      <c r="N346" s="380"/>
      <c r="O346" s="380"/>
      <c r="P346" s="380"/>
      <c r="Q346" s="380"/>
      <c r="R346" s="380"/>
      <c r="S346" s="380"/>
      <c r="T346" s="380"/>
      <c r="U346" s="380"/>
      <c r="V346" s="380"/>
      <c r="W346" s="380"/>
      <c r="X346" s="380"/>
      <c r="Y346" s="380"/>
      <c r="Z346" s="380"/>
    </row>
    <row r="347" ht="15.75" customHeight="1">
      <c r="A347" s="206" t="s">
        <v>4353</v>
      </c>
      <c r="B347" s="206" t="s">
        <v>4362</v>
      </c>
      <c r="C347" s="98" t="s">
        <v>51</v>
      </c>
      <c r="D347" s="375" t="s">
        <v>4363</v>
      </c>
      <c r="E347" s="207" t="s">
        <v>4364</v>
      </c>
      <c r="F347" s="98" t="s">
        <v>4365</v>
      </c>
      <c r="G347" s="98">
        <v>2.0</v>
      </c>
      <c r="H347" s="98">
        <v>2.0</v>
      </c>
      <c r="I347" s="98">
        <v>2.0</v>
      </c>
      <c r="J347" s="98">
        <v>20.0</v>
      </c>
      <c r="K347" s="278">
        <v>10.0</v>
      </c>
      <c r="L347" s="92" t="s">
        <v>67</v>
      </c>
      <c r="M347" s="145"/>
      <c r="N347" s="380"/>
      <c r="O347" s="380"/>
      <c r="P347" s="380"/>
      <c r="Q347" s="380"/>
      <c r="R347" s="380"/>
      <c r="S347" s="380"/>
      <c r="T347" s="380"/>
      <c r="U347" s="380"/>
      <c r="V347" s="380"/>
      <c r="W347" s="380"/>
      <c r="X347" s="380"/>
      <c r="Y347" s="380"/>
      <c r="Z347" s="380"/>
    </row>
    <row r="348" ht="15.75" customHeight="1">
      <c r="A348" s="206" t="s">
        <v>4353</v>
      </c>
      <c r="B348" s="206" t="s">
        <v>4366</v>
      </c>
      <c r="C348" s="98" t="s">
        <v>51</v>
      </c>
      <c r="D348" s="375" t="s">
        <v>4367</v>
      </c>
      <c r="E348" s="207" t="s">
        <v>4368</v>
      </c>
      <c r="F348" s="98" t="s">
        <v>4369</v>
      </c>
      <c r="G348" s="98">
        <v>2.0</v>
      </c>
      <c r="H348" s="98">
        <v>2.0</v>
      </c>
      <c r="I348" s="98">
        <v>2.0</v>
      </c>
      <c r="J348" s="98">
        <v>20.0</v>
      </c>
      <c r="K348" s="278">
        <v>10.0</v>
      </c>
      <c r="L348" s="92" t="s">
        <v>67</v>
      </c>
      <c r="M348" s="145"/>
      <c r="N348" s="380"/>
      <c r="O348" s="380"/>
      <c r="P348" s="380"/>
      <c r="Q348" s="380"/>
      <c r="R348" s="380"/>
      <c r="S348" s="380"/>
      <c r="T348" s="380"/>
      <c r="U348" s="380"/>
      <c r="V348" s="380"/>
      <c r="W348" s="380"/>
      <c r="X348" s="380"/>
      <c r="Y348" s="380"/>
      <c r="Z348" s="380"/>
    </row>
    <row r="349" ht="15.75" customHeight="1">
      <c r="A349" s="206" t="s">
        <v>4353</v>
      </c>
      <c r="B349" s="206" t="s">
        <v>4370</v>
      </c>
      <c r="C349" s="98" t="s">
        <v>51</v>
      </c>
      <c r="D349" s="375" t="s">
        <v>4371</v>
      </c>
      <c r="E349" s="207" t="s">
        <v>4372</v>
      </c>
      <c r="F349" s="98" t="s">
        <v>2502</v>
      </c>
      <c r="G349" s="98">
        <v>2.0</v>
      </c>
      <c r="H349" s="98">
        <v>2.0</v>
      </c>
      <c r="I349" s="98">
        <v>2.0</v>
      </c>
      <c r="J349" s="98">
        <v>20.0</v>
      </c>
      <c r="K349" s="278">
        <v>10.0</v>
      </c>
      <c r="L349" s="92" t="s">
        <v>67</v>
      </c>
      <c r="M349" s="145"/>
      <c r="N349" s="380"/>
      <c r="O349" s="380"/>
      <c r="P349" s="380"/>
      <c r="Q349" s="380"/>
      <c r="R349" s="380"/>
      <c r="S349" s="380"/>
      <c r="T349" s="380"/>
      <c r="U349" s="380"/>
      <c r="V349" s="380"/>
      <c r="W349" s="380"/>
      <c r="X349" s="380"/>
      <c r="Y349" s="380"/>
      <c r="Z349" s="380"/>
    </row>
    <row r="350" ht="15.75" customHeight="1">
      <c r="A350" s="206" t="s">
        <v>4353</v>
      </c>
      <c r="B350" s="206" t="s">
        <v>4373</v>
      </c>
      <c r="C350" s="98" t="s">
        <v>51</v>
      </c>
      <c r="D350" s="375" t="s">
        <v>4374</v>
      </c>
      <c r="E350" s="463" t="s">
        <v>4375</v>
      </c>
      <c r="F350" s="98" t="s">
        <v>2502</v>
      </c>
      <c r="G350" s="98">
        <v>2.0</v>
      </c>
      <c r="H350" s="98">
        <v>2.0</v>
      </c>
      <c r="I350" s="98">
        <v>2.0</v>
      </c>
      <c r="J350" s="98">
        <v>20.0</v>
      </c>
      <c r="K350" s="278">
        <v>10.0</v>
      </c>
      <c r="L350" s="92" t="s">
        <v>67</v>
      </c>
      <c r="M350" s="145"/>
      <c r="N350" s="380"/>
      <c r="O350" s="380"/>
      <c r="P350" s="380"/>
      <c r="Q350" s="380"/>
      <c r="R350" s="380"/>
      <c r="S350" s="380"/>
      <c r="T350" s="380"/>
      <c r="U350" s="380"/>
      <c r="V350" s="380"/>
      <c r="W350" s="380"/>
      <c r="X350" s="380"/>
      <c r="Y350" s="380"/>
      <c r="Z350" s="380"/>
    </row>
    <row r="351" ht="15.75" customHeight="1">
      <c r="A351" s="206" t="s">
        <v>4353</v>
      </c>
      <c r="B351" s="206" t="s">
        <v>4376</v>
      </c>
      <c r="C351" s="98" t="s">
        <v>51</v>
      </c>
      <c r="D351" s="375" t="s">
        <v>4377</v>
      </c>
      <c r="E351" s="207" t="s">
        <v>4378</v>
      </c>
      <c r="F351" s="98" t="s">
        <v>3506</v>
      </c>
      <c r="G351" s="98">
        <v>2.0</v>
      </c>
      <c r="H351" s="98">
        <v>2.0</v>
      </c>
      <c r="I351" s="98">
        <v>2.0</v>
      </c>
      <c r="J351" s="98">
        <v>20.0</v>
      </c>
      <c r="K351" s="278">
        <v>10.0</v>
      </c>
      <c r="L351" s="92" t="s">
        <v>67</v>
      </c>
      <c r="M351" s="145"/>
      <c r="N351" s="380"/>
      <c r="O351" s="380"/>
      <c r="P351" s="380"/>
      <c r="Q351" s="380"/>
      <c r="R351" s="380"/>
      <c r="S351" s="380"/>
      <c r="T351" s="380"/>
      <c r="U351" s="380"/>
      <c r="V351" s="380"/>
      <c r="W351" s="380"/>
      <c r="X351" s="380"/>
      <c r="Y351" s="380"/>
      <c r="Z351" s="380"/>
    </row>
    <row r="352" ht="15.75" customHeight="1">
      <c r="A352" s="206" t="s">
        <v>4353</v>
      </c>
      <c r="B352" s="206" t="s">
        <v>4379</v>
      </c>
      <c r="C352" s="98" t="s">
        <v>51</v>
      </c>
      <c r="D352" s="375" t="s">
        <v>4380</v>
      </c>
      <c r="E352" s="207" t="s">
        <v>4381</v>
      </c>
      <c r="F352" s="98" t="s">
        <v>2502</v>
      </c>
      <c r="G352" s="98">
        <v>2.0</v>
      </c>
      <c r="H352" s="98">
        <v>2.0</v>
      </c>
      <c r="I352" s="98">
        <v>2.0</v>
      </c>
      <c r="J352" s="98">
        <v>20.0</v>
      </c>
      <c r="K352" s="278">
        <v>10.0</v>
      </c>
      <c r="L352" s="92" t="s">
        <v>67</v>
      </c>
      <c r="M352" s="145"/>
      <c r="N352" s="380"/>
      <c r="O352" s="380"/>
      <c r="P352" s="380"/>
      <c r="Q352" s="380"/>
      <c r="R352" s="380"/>
      <c r="S352" s="380"/>
      <c r="T352" s="380"/>
      <c r="U352" s="380"/>
      <c r="V352" s="380"/>
      <c r="W352" s="380"/>
      <c r="X352" s="380"/>
      <c r="Y352" s="380"/>
      <c r="Z352" s="380"/>
    </row>
    <row r="353" ht="15.75" customHeight="1">
      <c r="A353" s="206" t="s">
        <v>4353</v>
      </c>
      <c r="B353" s="206" t="s">
        <v>4382</v>
      </c>
      <c r="C353" s="98" t="s">
        <v>51</v>
      </c>
      <c r="D353" s="375" t="s">
        <v>4383</v>
      </c>
      <c r="E353" s="207" t="s">
        <v>4384</v>
      </c>
      <c r="F353" s="98" t="s">
        <v>2502</v>
      </c>
      <c r="G353" s="98">
        <v>2.0</v>
      </c>
      <c r="H353" s="98">
        <v>2.0</v>
      </c>
      <c r="I353" s="98">
        <v>2.0</v>
      </c>
      <c r="J353" s="98">
        <v>20.0</v>
      </c>
      <c r="K353" s="278">
        <v>10.0</v>
      </c>
      <c r="L353" s="92" t="s">
        <v>67</v>
      </c>
      <c r="M353" s="145"/>
      <c r="N353" s="380"/>
      <c r="O353" s="380"/>
      <c r="P353" s="380"/>
      <c r="Q353" s="380"/>
      <c r="R353" s="380"/>
      <c r="S353" s="380"/>
      <c r="T353" s="380"/>
      <c r="U353" s="380"/>
      <c r="V353" s="380"/>
      <c r="W353" s="380"/>
      <c r="X353" s="380"/>
      <c r="Y353" s="380"/>
      <c r="Z353" s="380"/>
    </row>
    <row r="354" ht="15.75" customHeight="1">
      <c r="A354" s="206" t="s">
        <v>4353</v>
      </c>
      <c r="B354" s="206" t="s">
        <v>4385</v>
      </c>
      <c r="C354" s="98" t="s">
        <v>51</v>
      </c>
      <c r="D354" s="375" t="s">
        <v>4386</v>
      </c>
      <c r="E354" s="207" t="s">
        <v>4387</v>
      </c>
      <c r="F354" s="98" t="s">
        <v>2502</v>
      </c>
      <c r="G354" s="98">
        <v>2.0</v>
      </c>
      <c r="H354" s="98">
        <v>2.0</v>
      </c>
      <c r="I354" s="98">
        <v>2.0</v>
      </c>
      <c r="J354" s="98">
        <v>20.0</v>
      </c>
      <c r="K354" s="278">
        <v>10.0</v>
      </c>
      <c r="L354" s="92" t="s">
        <v>67</v>
      </c>
      <c r="M354" s="145"/>
      <c r="N354" s="380"/>
      <c r="O354" s="380"/>
      <c r="P354" s="380"/>
      <c r="Q354" s="380"/>
      <c r="R354" s="380"/>
      <c r="S354" s="380"/>
      <c r="T354" s="380"/>
      <c r="U354" s="380"/>
      <c r="V354" s="380"/>
      <c r="W354" s="380"/>
      <c r="X354" s="380"/>
      <c r="Y354" s="380"/>
      <c r="Z354" s="380"/>
    </row>
    <row r="355" ht="15.75" customHeight="1">
      <c r="A355" s="206" t="s">
        <v>4353</v>
      </c>
      <c r="B355" s="206" t="s">
        <v>4388</v>
      </c>
      <c r="C355" s="98" t="s">
        <v>51</v>
      </c>
      <c r="D355" s="375" t="s">
        <v>4389</v>
      </c>
      <c r="E355" s="207" t="s">
        <v>4390</v>
      </c>
      <c r="F355" s="98" t="s">
        <v>2502</v>
      </c>
      <c r="G355" s="98">
        <v>2.0</v>
      </c>
      <c r="H355" s="98">
        <v>2.0</v>
      </c>
      <c r="I355" s="98">
        <v>2.0</v>
      </c>
      <c r="J355" s="98">
        <v>20.0</v>
      </c>
      <c r="K355" s="278">
        <v>10.0</v>
      </c>
      <c r="L355" s="92" t="s">
        <v>67</v>
      </c>
      <c r="M355" s="145"/>
      <c r="N355" s="380"/>
      <c r="O355" s="380"/>
      <c r="P355" s="380"/>
      <c r="Q355" s="380"/>
      <c r="R355" s="380"/>
      <c r="S355" s="380"/>
      <c r="T355" s="380"/>
      <c r="U355" s="380"/>
      <c r="V355" s="380"/>
      <c r="W355" s="380"/>
      <c r="X355" s="380"/>
      <c r="Y355" s="380"/>
      <c r="Z355" s="380"/>
    </row>
    <row r="356" ht="15.75" customHeight="1">
      <c r="A356" s="206" t="s">
        <v>4353</v>
      </c>
      <c r="B356" s="206" t="s">
        <v>4391</v>
      </c>
      <c r="C356" s="98" t="s">
        <v>51</v>
      </c>
      <c r="D356" s="375" t="s">
        <v>4392</v>
      </c>
      <c r="E356" s="207" t="s">
        <v>4393</v>
      </c>
      <c r="F356" s="98" t="s">
        <v>2502</v>
      </c>
      <c r="G356" s="98">
        <v>2.0</v>
      </c>
      <c r="H356" s="98">
        <v>2.0</v>
      </c>
      <c r="I356" s="98">
        <v>2.0</v>
      </c>
      <c r="J356" s="98">
        <v>20.0</v>
      </c>
      <c r="K356" s="278">
        <v>10.0</v>
      </c>
      <c r="L356" s="92" t="s">
        <v>67</v>
      </c>
      <c r="M356" s="145"/>
      <c r="N356" s="380"/>
      <c r="O356" s="380"/>
      <c r="P356" s="380"/>
      <c r="Q356" s="380"/>
      <c r="R356" s="380"/>
      <c r="S356" s="380"/>
      <c r="T356" s="380"/>
      <c r="U356" s="380"/>
      <c r="V356" s="380"/>
      <c r="W356" s="380"/>
      <c r="X356" s="380"/>
      <c r="Y356" s="380"/>
      <c r="Z356" s="380"/>
    </row>
    <row r="357" ht="15.75" customHeight="1">
      <c r="A357" s="206" t="s">
        <v>4353</v>
      </c>
      <c r="B357" s="206" t="s">
        <v>4394</v>
      </c>
      <c r="C357" s="98" t="s">
        <v>51</v>
      </c>
      <c r="D357" s="375" t="s">
        <v>4395</v>
      </c>
      <c r="E357" s="207" t="s">
        <v>4396</v>
      </c>
      <c r="F357" s="98" t="s">
        <v>2502</v>
      </c>
      <c r="G357" s="98">
        <v>2.0</v>
      </c>
      <c r="H357" s="98">
        <v>2.0</v>
      </c>
      <c r="I357" s="98">
        <v>2.0</v>
      </c>
      <c r="J357" s="98">
        <v>20.0</v>
      </c>
      <c r="K357" s="278">
        <v>10.0</v>
      </c>
      <c r="L357" s="92" t="s">
        <v>67</v>
      </c>
      <c r="M357" s="145"/>
      <c r="N357" s="380"/>
      <c r="O357" s="380"/>
      <c r="P357" s="380"/>
      <c r="Q357" s="380"/>
      <c r="R357" s="380"/>
      <c r="S357" s="380"/>
      <c r="T357" s="380"/>
      <c r="U357" s="380"/>
      <c r="V357" s="380"/>
      <c r="W357" s="380"/>
      <c r="X357" s="380"/>
      <c r="Y357" s="380"/>
      <c r="Z357" s="380"/>
    </row>
    <row r="358" ht="15.75" customHeight="1">
      <c r="A358" s="206" t="s">
        <v>4353</v>
      </c>
      <c r="B358" s="206" t="s">
        <v>4397</v>
      </c>
      <c r="C358" s="98" t="s">
        <v>51</v>
      </c>
      <c r="D358" s="375" t="s">
        <v>4398</v>
      </c>
      <c r="E358" s="207" t="s">
        <v>4399</v>
      </c>
      <c r="F358" s="98" t="s">
        <v>2502</v>
      </c>
      <c r="G358" s="98">
        <v>2.0</v>
      </c>
      <c r="H358" s="98">
        <v>2.0</v>
      </c>
      <c r="I358" s="98">
        <v>2.0</v>
      </c>
      <c r="J358" s="98">
        <v>20.0</v>
      </c>
      <c r="K358" s="278">
        <v>10.0</v>
      </c>
      <c r="L358" s="92" t="s">
        <v>67</v>
      </c>
      <c r="M358" s="145"/>
      <c r="N358" s="380"/>
      <c r="O358" s="380"/>
      <c r="P358" s="380"/>
      <c r="Q358" s="380"/>
      <c r="R358" s="380"/>
      <c r="S358" s="380"/>
      <c r="T358" s="380"/>
      <c r="U358" s="380"/>
      <c r="V358" s="380"/>
      <c r="W358" s="380"/>
      <c r="X358" s="380"/>
      <c r="Y358" s="380"/>
      <c r="Z358" s="380"/>
    </row>
    <row r="359" ht="15.75" customHeight="1">
      <c r="A359" s="206" t="s">
        <v>4353</v>
      </c>
      <c r="B359" s="206" t="s">
        <v>4400</v>
      </c>
      <c r="C359" s="98" t="s">
        <v>51</v>
      </c>
      <c r="D359" s="375" t="s">
        <v>4401</v>
      </c>
      <c r="E359" s="207" t="s">
        <v>4402</v>
      </c>
      <c r="F359" s="98" t="s">
        <v>2502</v>
      </c>
      <c r="G359" s="98">
        <v>2.0</v>
      </c>
      <c r="H359" s="98">
        <v>2.0</v>
      </c>
      <c r="I359" s="98">
        <v>2.0</v>
      </c>
      <c r="J359" s="98">
        <v>10.0</v>
      </c>
      <c r="K359" s="278">
        <v>5.0</v>
      </c>
      <c r="L359" s="92" t="s">
        <v>67</v>
      </c>
      <c r="M359" s="145"/>
      <c r="N359" s="380"/>
      <c r="O359" s="380"/>
      <c r="P359" s="380"/>
      <c r="Q359" s="380"/>
      <c r="R359" s="380"/>
      <c r="S359" s="380"/>
      <c r="T359" s="380"/>
      <c r="U359" s="380"/>
      <c r="V359" s="380"/>
      <c r="W359" s="380"/>
      <c r="X359" s="380"/>
      <c r="Y359" s="380"/>
      <c r="Z359" s="380"/>
    </row>
    <row r="360" ht="15.75" customHeight="1">
      <c r="A360" s="206" t="s">
        <v>4353</v>
      </c>
      <c r="B360" s="206" t="s">
        <v>4403</v>
      </c>
      <c r="C360" s="98" t="s">
        <v>51</v>
      </c>
      <c r="D360" s="375" t="s">
        <v>4404</v>
      </c>
      <c r="E360" s="207" t="s">
        <v>4405</v>
      </c>
      <c r="F360" s="98" t="s">
        <v>4357</v>
      </c>
      <c r="G360" s="98">
        <v>2.0</v>
      </c>
      <c r="H360" s="98">
        <v>2.0</v>
      </c>
      <c r="I360" s="98">
        <v>2.0</v>
      </c>
      <c r="J360" s="98">
        <v>10.0</v>
      </c>
      <c r="K360" s="278">
        <v>5.0</v>
      </c>
      <c r="L360" s="92" t="s">
        <v>67</v>
      </c>
      <c r="M360" s="145"/>
      <c r="N360" s="380"/>
      <c r="O360" s="380"/>
      <c r="P360" s="380"/>
      <c r="Q360" s="380"/>
      <c r="R360" s="380"/>
      <c r="S360" s="380"/>
      <c r="T360" s="380"/>
      <c r="U360" s="380"/>
      <c r="V360" s="380"/>
      <c r="W360" s="380"/>
      <c r="X360" s="380"/>
      <c r="Y360" s="380"/>
      <c r="Z360" s="380"/>
    </row>
    <row r="361" ht="15.75" customHeight="1">
      <c r="A361" s="206" t="s">
        <v>4353</v>
      </c>
      <c r="B361" s="206" t="s">
        <v>4406</v>
      </c>
      <c r="C361" s="98" t="s">
        <v>51</v>
      </c>
      <c r="D361" s="375" t="s">
        <v>4407</v>
      </c>
      <c r="E361" s="207" t="s">
        <v>4408</v>
      </c>
      <c r="F361" s="98" t="s">
        <v>3506</v>
      </c>
      <c r="G361" s="98">
        <v>2.0</v>
      </c>
      <c r="H361" s="98">
        <v>2.0</v>
      </c>
      <c r="I361" s="98">
        <v>2.0</v>
      </c>
      <c r="J361" s="98">
        <v>20.0</v>
      </c>
      <c r="K361" s="278">
        <v>10.0</v>
      </c>
      <c r="L361" s="92" t="s">
        <v>67</v>
      </c>
      <c r="M361" s="145"/>
      <c r="N361" s="380"/>
      <c r="O361" s="380"/>
      <c r="P361" s="380"/>
      <c r="Q361" s="380"/>
      <c r="R361" s="380"/>
      <c r="S361" s="380"/>
      <c r="T361" s="380"/>
      <c r="U361" s="380"/>
      <c r="V361" s="380"/>
      <c r="W361" s="380"/>
      <c r="X361" s="380"/>
      <c r="Y361" s="380"/>
      <c r="Z361" s="380"/>
    </row>
    <row r="362" ht="15.75" customHeight="1">
      <c r="A362" s="206" t="s">
        <v>4353</v>
      </c>
      <c r="B362" s="206" t="s">
        <v>4409</v>
      </c>
      <c r="C362" s="98" t="s">
        <v>51</v>
      </c>
      <c r="D362" s="375" t="s">
        <v>4410</v>
      </c>
      <c r="E362" s="207" t="s">
        <v>4411</v>
      </c>
      <c r="F362" s="98" t="s">
        <v>2502</v>
      </c>
      <c r="G362" s="98">
        <v>2.0</v>
      </c>
      <c r="H362" s="98">
        <v>2.0</v>
      </c>
      <c r="I362" s="98">
        <v>2.0</v>
      </c>
      <c r="J362" s="98">
        <v>20.0</v>
      </c>
      <c r="K362" s="278">
        <v>10.0</v>
      </c>
      <c r="L362" s="92" t="s">
        <v>67</v>
      </c>
      <c r="M362" s="145"/>
      <c r="N362" s="380"/>
      <c r="O362" s="380"/>
      <c r="P362" s="380"/>
      <c r="Q362" s="380"/>
      <c r="R362" s="380"/>
      <c r="S362" s="380"/>
      <c r="T362" s="380"/>
      <c r="U362" s="380"/>
      <c r="V362" s="380"/>
      <c r="W362" s="380"/>
      <c r="X362" s="380"/>
      <c r="Y362" s="380"/>
      <c r="Z362" s="380"/>
    </row>
    <row r="363" ht="15.75" customHeight="1">
      <c r="A363" s="206" t="s">
        <v>4353</v>
      </c>
      <c r="B363" s="206" t="s">
        <v>4412</v>
      </c>
      <c r="C363" s="98" t="s">
        <v>51</v>
      </c>
      <c r="D363" s="207" t="s">
        <v>4413</v>
      </c>
      <c r="E363" s="207" t="s">
        <v>4414</v>
      </c>
      <c r="F363" s="98" t="s">
        <v>2502</v>
      </c>
      <c r="G363" s="98">
        <v>2.0</v>
      </c>
      <c r="H363" s="98">
        <v>2.0</v>
      </c>
      <c r="I363" s="98">
        <v>2.0</v>
      </c>
      <c r="J363" s="98">
        <v>20.0</v>
      </c>
      <c r="K363" s="278">
        <v>10.0</v>
      </c>
      <c r="L363" s="92" t="s">
        <v>67</v>
      </c>
      <c r="M363" s="145"/>
      <c r="N363" s="380"/>
      <c r="O363" s="380"/>
      <c r="P363" s="380"/>
      <c r="Q363" s="380"/>
      <c r="R363" s="380"/>
      <c r="S363" s="380"/>
      <c r="T363" s="380"/>
      <c r="U363" s="380"/>
      <c r="V363" s="380"/>
      <c r="W363" s="380"/>
      <c r="X363" s="380"/>
      <c r="Y363" s="380"/>
      <c r="Z363" s="380"/>
    </row>
    <row r="364" ht="15.75" customHeight="1">
      <c r="A364" s="206" t="s">
        <v>4353</v>
      </c>
      <c r="B364" s="206" t="s">
        <v>4415</v>
      </c>
      <c r="C364" s="98" t="s">
        <v>51</v>
      </c>
      <c r="D364" s="375" t="s">
        <v>4416</v>
      </c>
      <c r="E364" s="207" t="s">
        <v>4417</v>
      </c>
      <c r="F364" s="98" t="s">
        <v>2502</v>
      </c>
      <c r="G364" s="98">
        <v>2.0</v>
      </c>
      <c r="H364" s="98">
        <v>2.0</v>
      </c>
      <c r="I364" s="98">
        <v>2.0</v>
      </c>
      <c r="J364" s="98">
        <v>20.0</v>
      </c>
      <c r="K364" s="278">
        <v>10.0</v>
      </c>
      <c r="L364" s="92" t="s">
        <v>67</v>
      </c>
      <c r="M364" s="145"/>
      <c r="N364" s="380"/>
      <c r="O364" s="380"/>
      <c r="P364" s="380"/>
      <c r="Q364" s="380"/>
      <c r="R364" s="380"/>
      <c r="S364" s="380"/>
      <c r="T364" s="380"/>
      <c r="U364" s="380"/>
      <c r="V364" s="380"/>
      <c r="W364" s="380"/>
      <c r="X364" s="380"/>
      <c r="Y364" s="380"/>
      <c r="Z364" s="380"/>
    </row>
    <row r="365" ht="15.75" customHeight="1">
      <c r="A365" s="206" t="s">
        <v>4353</v>
      </c>
      <c r="B365" s="206" t="s">
        <v>4418</v>
      </c>
      <c r="C365" s="98" t="s">
        <v>51</v>
      </c>
      <c r="D365" s="375" t="s">
        <v>4419</v>
      </c>
      <c r="E365" s="207" t="s">
        <v>4420</v>
      </c>
      <c r="F365" s="98" t="s">
        <v>2502</v>
      </c>
      <c r="G365" s="98">
        <v>2.0</v>
      </c>
      <c r="H365" s="98">
        <v>2.0</v>
      </c>
      <c r="I365" s="98">
        <v>2.0</v>
      </c>
      <c r="J365" s="98">
        <v>20.0</v>
      </c>
      <c r="K365" s="278">
        <v>10.0</v>
      </c>
      <c r="L365" s="92" t="s">
        <v>67</v>
      </c>
      <c r="M365" s="145"/>
      <c r="N365" s="380"/>
      <c r="O365" s="380"/>
      <c r="P365" s="380"/>
      <c r="Q365" s="380"/>
      <c r="R365" s="380"/>
      <c r="S365" s="380"/>
      <c r="T365" s="380"/>
      <c r="U365" s="380"/>
      <c r="V365" s="380"/>
      <c r="W365" s="380"/>
      <c r="X365" s="380"/>
      <c r="Y365" s="380"/>
      <c r="Z365" s="380"/>
    </row>
    <row r="366" ht="15.75" customHeight="1">
      <c r="A366" s="206" t="s">
        <v>4353</v>
      </c>
      <c r="B366" s="206" t="s">
        <v>4421</v>
      </c>
      <c r="C366" s="98" t="s">
        <v>51</v>
      </c>
      <c r="D366" s="375" t="s">
        <v>4422</v>
      </c>
      <c r="E366" s="207" t="s">
        <v>4423</v>
      </c>
      <c r="F366" s="98" t="s">
        <v>2502</v>
      </c>
      <c r="G366" s="98">
        <v>2.0</v>
      </c>
      <c r="H366" s="98">
        <v>2.0</v>
      </c>
      <c r="I366" s="98">
        <v>2.0</v>
      </c>
      <c r="J366" s="98">
        <v>10.0</v>
      </c>
      <c r="K366" s="278">
        <v>5.0</v>
      </c>
      <c r="L366" s="92" t="s">
        <v>67</v>
      </c>
      <c r="M366" s="145"/>
      <c r="N366" s="380"/>
      <c r="O366" s="380"/>
      <c r="P366" s="380"/>
      <c r="Q366" s="380"/>
      <c r="R366" s="380"/>
      <c r="S366" s="380"/>
      <c r="T366" s="380"/>
      <c r="U366" s="380"/>
      <c r="V366" s="380"/>
      <c r="W366" s="380"/>
      <c r="X366" s="380"/>
      <c r="Y366" s="380"/>
      <c r="Z366" s="380"/>
    </row>
    <row r="367" ht="15.75" customHeight="1">
      <c r="A367" s="206" t="s">
        <v>4353</v>
      </c>
      <c r="B367" s="206" t="s">
        <v>4424</v>
      </c>
      <c r="C367" s="98" t="s">
        <v>51</v>
      </c>
      <c r="D367" s="375" t="s">
        <v>4425</v>
      </c>
      <c r="E367" s="207" t="s">
        <v>4426</v>
      </c>
      <c r="F367" s="98" t="s">
        <v>2502</v>
      </c>
      <c r="G367" s="98">
        <v>2.0</v>
      </c>
      <c r="H367" s="98">
        <v>2.0</v>
      </c>
      <c r="I367" s="98">
        <v>2.0</v>
      </c>
      <c r="J367" s="98">
        <v>20.0</v>
      </c>
      <c r="K367" s="278">
        <v>10.0</v>
      </c>
      <c r="L367" s="92" t="s">
        <v>67</v>
      </c>
      <c r="M367" s="145"/>
      <c r="N367" s="380"/>
      <c r="O367" s="380"/>
      <c r="P367" s="380"/>
      <c r="Q367" s="380"/>
      <c r="R367" s="380"/>
      <c r="S367" s="380"/>
      <c r="T367" s="380"/>
      <c r="U367" s="380"/>
      <c r="V367" s="380"/>
      <c r="W367" s="380"/>
      <c r="X367" s="380"/>
      <c r="Y367" s="380"/>
      <c r="Z367" s="380"/>
    </row>
    <row r="368" ht="15.75" customHeight="1">
      <c r="A368" s="206" t="s">
        <v>4353</v>
      </c>
      <c r="B368" s="206" t="s">
        <v>4427</v>
      </c>
      <c r="C368" s="98" t="s">
        <v>51</v>
      </c>
      <c r="D368" s="375" t="s">
        <v>4428</v>
      </c>
      <c r="E368" s="207" t="s">
        <v>4429</v>
      </c>
      <c r="F368" s="98" t="s">
        <v>2502</v>
      </c>
      <c r="G368" s="98">
        <v>2.0</v>
      </c>
      <c r="H368" s="98">
        <v>2.0</v>
      </c>
      <c r="I368" s="98">
        <v>2.0</v>
      </c>
      <c r="J368" s="98">
        <v>10.0</v>
      </c>
      <c r="K368" s="278">
        <v>5.0</v>
      </c>
      <c r="L368" s="92" t="s">
        <v>67</v>
      </c>
      <c r="M368" s="145"/>
      <c r="N368" s="380"/>
      <c r="O368" s="380"/>
      <c r="P368" s="380"/>
      <c r="Q368" s="380"/>
      <c r="R368" s="380"/>
      <c r="S368" s="380"/>
      <c r="T368" s="380"/>
      <c r="U368" s="380"/>
      <c r="V368" s="380"/>
      <c r="W368" s="380"/>
      <c r="X368" s="380"/>
      <c r="Y368" s="380"/>
      <c r="Z368" s="380"/>
    </row>
    <row r="369" ht="15.75" customHeight="1">
      <c r="A369" s="206" t="s">
        <v>4353</v>
      </c>
      <c r="B369" s="206" t="s">
        <v>4430</v>
      </c>
      <c r="C369" s="98" t="s">
        <v>51</v>
      </c>
      <c r="D369" s="375" t="s">
        <v>4431</v>
      </c>
      <c r="E369" s="207" t="s">
        <v>4432</v>
      </c>
      <c r="F369" s="98" t="s">
        <v>2502</v>
      </c>
      <c r="G369" s="98">
        <v>2.0</v>
      </c>
      <c r="H369" s="98">
        <v>2.0</v>
      </c>
      <c r="I369" s="98">
        <v>2.0</v>
      </c>
      <c r="J369" s="98">
        <v>10.0</v>
      </c>
      <c r="K369" s="278">
        <v>5.0</v>
      </c>
      <c r="L369" s="92" t="s">
        <v>67</v>
      </c>
      <c r="M369" s="145"/>
      <c r="N369" s="380"/>
      <c r="O369" s="380"/>
      <c r="P369" s="380"/>
      <c r="Q369" s="380"/>
      <c r="R369" s="380"/>
      <c r="S369" s="380"/>
      <c r="T369" s="380"/>
      <c r="U369" s="380"/>
      <c r="V369" s="380"/>
      <c r="W369" s="380"/>
      <c r="X369" s="380"/>
      <c r="Y369" s="380"/>
      <c r="Z369" s="380"/>
    </row>
    <row r="370" ht="15.75" customHeight="1">
      <c r="A370" s="206" t="s">
        <v>4353</v>
      </c>
      <c r="B370" s="206" t="s">
        <v>4433</v>
      </c>
      <c r="C370" s="98" t="s">
        <v>51</v>
      </c>
      <c r="D370" s="375" t="s">
        <v>4434</v>
      </c>
      <c r="E370" s="207" t="s">
        <v>4435</v>
      </c>
      <c r="F370" s="98" t="s">
        <v>2502</v>
      </c>
      <c r="G370" s="98">
        <v>2.0</v>
      </c>
      <c r="H370" s="98">
        <v>2.0</v>
      </c>
      <c r="I370" s="98">
        <v>2.0</v>
      </c>
      <c r="J370" s="98">
        <v>10.0</v>
      </c>
      <c r="K370" s="278">
        <v>5.0</v>
      </c>
      <c r="L370" s="92" t="s">
        <v>67</v>
      </c>
      <c r="M370" s="145"/>
      <c r="N370" s="380"/>
      <c r="O370" s="380"/>
      <c r="P370" s="380"/>
      <c r="Q370" s="380"/>
      <c r="R370" s="380"/>
      <c r="S370" s="380"/>
      <c r="T370" s="380"/>
      <c r="U370" s="380"/>
      <c r="V370" s="380"/>
      <c r="W370" s="380"/>
      <c r="X370" s="380"/>
      <c r="Y370" s="380"/>
      <c r="Z370" s="380"/>
    </row>
    <row r="371" ht="15.75" customHeight="1">
      <c r="A371" s="206" t="s">
        <v>4353</v>
      </c>
      <c r="B371" s="206" t="s">
        <v>4436</v>
      </c>
      <c r="C371" s="98" t="s">
        <v>51</v>
      </c>
      <c r="D371" s="375" t="s">
        <v>4437</v>
      </c>
      <c r="E371" s="207" t="s">
        <v>4438</v>
      </c>
      <c r="F371" s="98" t="s">
        <v>2502</v>
      </c>
      <c r="G371" s="98">
        <v>2.0</v>
      </c>
      <c r="H371" s="98">
        <v>2.0</v>
      </c>
      <c r="I371" s="98">
        <v>2.0</v>
      </c>
      <c r="J371" s="98">
        <v>20.0</v>
      </c>
      <c r="K371" s="278">
        <v>10.0</v>
      </c>
      <c r="L371" s="92" t="s">
        <v>67</v>
      </c>
      <c r="M371" s="145"/>
      <c r="N371" s="380"/>
      <c r="O371" s="380"/>
      <c r="P371" s="380"/>
      <c r="Q371" s="380"/>
      <c r="R371" s="380"/>
      <c r="S371" s="380"/>
      <c r="T371" s="380"/>
      <c r="U371" s="380"/>
      <c r="V371" s="380"/>
      <c r="W371" s="380"/>
      <c r="X371" s="380"/>
      <c r="Y371" s="380"/>
      <c r="Z371" s="380"/>
    </row>
    <row r="372" ht="15.75" customHeight="1">
      <c r="A372" s="206" t="s">
        <v>4353</v>
      </c>
      <c r="B372" s="206" t="s">
        <v>4439</v>
      </c>
      <c r="C372" s="98" t="s">
        <v>51</v>
      </c>
      <c r="D372" s="375" t="s">
        <v>4440</v>
      </c>
      <c r="E372" s="207" t="s">
        <v>4441</v>
      </c>
      <c r="F372" s="98" t="s">
        <v>2502</v>
      </c>
      <c r="G372" s="98">
        <v>2.0</v>
      </c>
      <c r="H372" s="98">
        <v>2.0</v>
      </c>
      <c r="I372" s="98">
        <v>2.0</v>
      </c>
      <c r="J372" s="98">
        <v>10.0</v>
      </c>
      <c r="K372" s="278">
        <v>5.0</v>
      </c>
      <c r="L372" s="92" t="s">
        <v>67</v>
      </c>
      <c r="M372" s="145"/>
      <c r="N372" s="380"/>
      <c r="O372" s="380"/>
      <c r="P372" s="380"/>
      <c r="Q372" s="380"/>
      <c r="R372" s="380"/>
      <c r="S372" s="380"/>
      <c r="T372" s="380"/>
      <c r="U372" s="380"/>
      <c r="V372" s="380"/>
      <c r="W372" s="380"/>
      <c r="X372" s="380"/>
      <c r="Y372" s="380"/>
      <c r="Z372" s="380"/>
    </row>
    <row r="373" ht="15.75" customHeight="1">
      <c r="A373" s="206" t="s">
        <v>4353</v>
      </c>
      <c r="B373" s="206" t="s">
        <v>4442</v>
      </c>
      <c r="C373" s="98" t="s">
        <v>51</v>
      </c>
      <c r="D373" s="375" t="s">
        <v>4443</v>
      </c>
      <c r="E373" s="207" t="s">
        <v>4444</v>
      </c>
      <c r="F373" s="98" t="s">
        <v>2502</v>
      </c>
      <c r="G373" s="98">
        <v>2.0</v>
      </c>
      <c r="H373" s="98">
        <v>2.0</v>
      </c>
      <c r="I373" s="98">
        <v>2.0</v>
      </c>
      <c r="J373" s="98">
        <v>20.0</v>
      </c>
      <c r="K373" s="278">
        <v>10.0</v>
      </c>
      <c r="L373" s="92" t="s">
        <v>67</v>
      </c>
      <c r="M373" s="145"/>
      <c r="N373" s="380"/>
      <c r="O373" s="380"/>
      <c r="P373" s="380"/>
      <c r="Q373" s="380"/>
      <c r="R373" s="380"/>
      <c r="S373" s="380"/>
      <c r="T373" s="380"/>
      <c r="U373" s="380"/>
      <c r="V373" s="380"/>
      <c r="W373" s="380"/>
      <c r="X373" s="380"/>
      <c r="Y373" s="380"/>
      <c r="Z373" s="380"/>
    </row>
    <row r="374" ht="15.75" customHeight="1">
      <c r="A374" s="206" t="s">
        <v>4353</v>
      </c>
      <c r="B374" s="206" t="s">
        <v>4445</v>
      </c>
      <c r="C374" s="98" t="s">
        <v>51</v>
      </c>
      <c r="D374" s="375" t="s">
        <v>4446</v>
      </c>
      <c r="E374" s="207" t="s">
        <v>4447</v>
      </c>
      <c r="F374" s="98" t="s">
        <v>2502</v>
      </c>
      <c r="G374" s="98">
        <v>2.0</v>
      </c>
      <c r="H374" s="98">
        <v>2.0</v>
      </c>
      <c r="I374" s="98">
        <v>2.0</v>
      </c>
      <c r="J374" s="98">
        <v>20.0</v>
      </c>
      <c r="K374" s="278">
        <v>10.0</v>
      </c>
      <c r="L374" s="92" t="s">
        <v>67</v>
      </c>
      <c r="M374" s="145"/>
      <c r="N374" s="380"/>
      <c r="O374" s="380"/>
      <c r="P374" s="380"/>
      <c r="Q374" s="380"/>
      <c r="R374" s="380"/>
      <c r="S374" s="380"/>
      <c r="T374" s="380"/>
      <c r="U374" s="380"/>
      <c r="V374" s="380"/>
      <c r="W374" s="380"/>
      <c r="X374" s="380"/>
      <c r="Y374" s="380"/>
      <c r="Z374" s="380"/>
    </row>
    <row r="375" ht="15.75" customHeight="1">
      <c r="A375" s="206" t="s">
        <v>4353</v>
      </c>
      <c r="B375" s="206" t="s">
        <v>4448</v>
      </c>
      <c r="C375" s="98" t="s">
        <v>51</v>
      </c>
      <c r="D375" s="375" t="s">
        <v>4449</v>
      </c>
      <c r="E375" s="207" t="s">
        <v>4450</v>
      </c>
      <c r="F375" s="98" t="s">
        <v>2502</v>
      </c>
      <c r="G375" s="98">
        <v>2.0</v>
      </c>
      <c r="H375" s="98">
        <v>2.0</v>
      </c>
      <c r="I375" s="98">
        <v>2.0</v>
      </c>
      <c r="J375" s="98">
        <v>10.0</v>
      </c>
      <c r="K375" s="278">
        <v>5.0</v>
      </c>
      <c r="L375" s="92" t="s">
        <v>67</v>
      </c>
      <c r="M375" s="145"/>
      <c r="N375" s="380"/>
      <c r="O375" s="380"/>
      <c r="P375" s="380"/>
      <c r="Q375" s="380"/>
      <c r="R375" s="380"/>
      <c r="S375" s="380"/>
      <c r="T375" s="380"/>
      <c r="U375" s="380"/>
      <c r="V375" s="380"/>
      <c r="W375" s="380"/>
      <c r="X375" s="380"/>
      <c r="Y375" s="380"/>
      <c r="Z375" s="380"/>
    </row>
    <row r="376" ht="15.75" customHeight="1">
      <c r="A376" s="206" t="s">
        <v>4353</v>
      </c>
      <c r="B376" s="206" t="s">
        <v>1610</v>
      </c>
      <c r="C376" s="98" t="s">
        <v>51</v>
      </c>
      <c r="D376" s="375" t="s">
        <v>4451</v>
      </c>
      <c r="E376" s="207" t="s">
        <v>4452</v>
      </c>
      <c r="F376" s="98" t="s">
        <v>2502</v>
      </c>
      <c r="G376" s="98">
        <v>2.0</v>
      </c>
      <c r="H376" s="98">
        <v>2.0</v>
      </c>
      <c r="I376" s="98">
        <v>2.0</v>
      </c>
      <c r="J376" s="98">
        <v>10.0</v>
      </c>
      <c r="K376" s="278">
        <v>5.0</v>
      </c>
      <c r="L376" s="92" t="s">
        <v>67</v>
      </c>
      <c r="M376" s="145"/>
      <c r="N376" s="380"/>
      <c r="O376" s="380"/>
      <c r="P376" s="380"/>
      <c r="Q376" s="380"/>
      <c r="R376" s="380"/>
      <c r="S376" s="380"/>
      <c r="T376" s="380"/>
      <c r="U376" s="380"/>
      <c r="V376" s="380"/>
      <c r="W376" s="380"/>
      <c r="X376" s="380"/>
      <c r="Y376" s="380"/>
      <c r="Z376" s="380"/>
    </row>
    <row r="377" ht="15.75" customHeight="1">
      <c r="A377" s="206" t="s">
        <v>4353</v>
      </c>
      <c r="B377" s="206" t="s">
        <v>1610</v>
      </c>
      <c r="C377" s="98" t="s">
        <v>51</v>
      </c>
      <c r="D377" s="375" t="s">
        <v>4453</v>
      </c>
      <c r="E377" s="207" t="s">
        <v>4454</v>
      </c>
      <c r="F377" s="98" t="s">
        <v>2502</v>
      </c>
      <c r="G377" s="98">
        <v>2.0</v>
      </c>
      <c r="H377" s="98">
        <v>2.0</v>
      </c>
      <c r="I377" s="98">
        <v>2.0</v>
      </c>
      <c r="J377" s="98">
        <v>20.0</v>
      </c>
      <c r="K377" s="278">
        <v>10.0</v>
      </c>
      <c r="L377" s="92" t="s">
        <v>67</v>
      </c>
      <c r="M377" s="145"/>
      <c r="N377" s="380"/>
      <c r="O377" s="380"/>
      <c r="P377" s="380"/>
      <c r="Q377" s="380"/>
      <c r="R377" s="380"/>
      <c r="S377" s="380"/>
      <c r="T377" s="380"/>
      <c r="U377" s="380"/>
      <c r="V377" s="380"/>
      <c r="W377" s="380"/>
      <c r="X377" s="380"/>
      <c r="Y377" s="380"/>
      <c r="Z377" s="380"/>
    </row>
    <row r="378" ht="15.75" customHeight="1">
      <c r="A378" s="206" t="s">
        <v>4455</v>
      </c>
      <c r="B378" s="206" t="s">
        <v>4456</v>
      </c>
      <c r="C378" s="98" t="s">
        <v>51</v>
      </c>
      <c r="D378" s="375" t="s">
        <v>4457</v>
      </c>
      <c r="E378" s="207" t="s">
        <v>4458</v>
      </c>
      <c r="F378" s="98" t="s">
        <v>2502</v>
      </c>
      <c r="G378" s="98">
        <v>2.0</v>
      </c>
      <c r="H378" s="98">
        <v>2.0</v>
      </c>
      <c r="I378" s="98">
        <v>2.0</v>
      </c>
      <c r="J378" s="98">
        <v>20.0</v>
      </c>
      <c r="K378" s="278">
        <v>10.0</v>
      </c>
      <c r="L378" s="92" t="s">
        <v>67</v>
      </c>
      <c r="M378" s="145"/>
      <c r="N378" s="380"/>
      <c r="O378" s="380"/>
      <c r="P378" s="380"/>
      <c r="Q378" s="380"/>
      <c r="R378" s="380"/>
      <c r="S378" s="380"/>
      <c r="T378" s="380"/>
      <c r="U378" s="380"/>
      <c r="V378" s="380"/>
      <c r="W378" s="380"/>
      <c r="X378" s="380"/>
      <c r="Y378" s="380"/>
      <c r="Z378" s="380"/>
    </row>
    <row r="379" ht="15.75" customHeight="1">
      <c r="A379" s="206" t="s">
        <v>4455</v>
      </c>
      <c r="B379" s="206" t="s">
        <v>4459</v>
      </c>
      <c r="C379" s="98" t="s">
        <v>51</v>
      </c>
      <c r="D379" s="375" t="s">
        <v>4460</v>
      </c>
      <c r="E379" s="207" t="s">
        <v>4461</v>
      </c>
      <c r="F379" s="98" t="s">
        <v>4357</v>
      </c>
      <c r="G379" s="98">
        <v>2.0</v>
      </c>
      <c r="H379" s="98">
        <v>2.0</v>
      </c>
      <c r="I379" s="98">
        <v>2.0</v>
      </c>
      <c r="J379" s="98">
        <v>10.0</v>
      </c>
      <c r="K379" s="278">
        <v>5.0</v>
      </c>
      <c r="L379" s="92" t="s">
        <v>67</v>
      </c>
      <c r="M379" s="145"/>
      <c r="N379" s="380"/>
      <c r="O379" s="380"/>
      <c r="P379" s="380"/>
      <c r="Q379" s="380"/>
      <c r="R379" s="380"/>
      <c r="S379" s="380"/>
      <c r="T379" s="380"/>
      <c r="U379" s="380"/>
      <c r="V379" s="380"/>
      <c r="W379" s="380"/>
      <c r="X379" s="380"/>
      <c r="Y379" s="380"/>
      <c r="Z379" s="380"/>
    </row>
    <row r="380" ht="15.75" customHeight="1">
      <c r="A380" s="206" t="s">
        <v>4455</v>
      </c>
      <c r="B380" s="206" t="s">
        <v>4462</v>
      </c>
      <c r="C380" s="98" t="s">
        <v>51</v>
      </c>
      <c r="D380" s="375" t="s">
        <v>4463</v>
      </c>
      <c r="E380" s="207" t="s">
        <v>4464</v>
      </c>
      <c r="F380" s="98" t="s">
        <v>2502</v>
      </c>
      <c r="G380" s="98">
        <v>2.0</v>
      </c>
      <c r="H380" s="98">
        <v>2.0</v>
      </c>
      <c r="I380" s="98">
        <v>2.0</v>
      </c>
      <c r="J380" s="98">
        <v>20.0</v>
      </c>
      <c r="K380" s="278">
        <v>10.0</v>
      </c>
      <c r="L380" s="92" t="s">
        <v>67</v>
      </c>
      <c r="M380" s="145"/>
      <c r="N380" s="380"/>
      <c r="O380" s="380"/>
      <c r="P380" s="380"/>
      <c r="Q380" s="380"/>
      <c r="R380" s="380"/>
      <c r="S380" s="380"/>
      <c r="T380" s="380"/>
      <c r="U380" s="380"/>
      <c r="V380" s="380"/>
      <c r="W380" s="380"/>
      <c r="X380" s="380"/>
      <c r="Y380" s="380"/>
      <c r="Z380" s="380"/>
    </row>
    <row r="381" ht="15.75" customHeight="1">
      <c r="A381" s="206" t="s">
        <v>4455</v>
      </c>
      <c r="B381" s="206" t="s">
        <v>4465</v>
      </c>
      <c r="C381" s="98" t="s">
        <v>51</v>
      </c>
      <c r="D381" s="375" t="s">
        <v>4466</v>
      </c>
      <c r="E381" s="207" t="s">
        <v>4467</v>
      </c>
      <c r="F381" s="98" t="s">
        <v>2502</v>
      </c>
      <c r="G381" s="98">
        <v>2.0</v>
      </c>
      <c r="H381" s="98">
        <v>2.0</v>
      </c>
      <c r="I381" s="98">
        <v>2.0</v>
      </c>
      <c r="J381" s="98">
        <v>20.0</v>
      </c>
      <c r="K381" s="278">
        <v>10.0</v>
      </c>
      <c r="L381" s="92" t="s">
        <v>67</v>
      </c>
      <c r="M381" s="145"/>
      <c r="N381" s="380"/>
      <c r="O381" s="380"/>
      <c r="P381" s="380"/>
      <c r="Q381" s="380"/>
      <c r="R381" s="380"/>
      <c r="S381" s="380"/>
      <c r="T381" s="380"/>
      <c r="U381" s="380"/>
      <c r="V381" s="380"/>
      <c r="W381" s="380"/>
      <c r="X381" s="380"/>
      <c r="Y381" s="380"/>
      <c r="Z381" s="380"/>
    </row>
    <row r="382" ht="15.75" customHeight="1">
      <c r="A382" s="206" t="s">
        <v>4455</v>
      </c>
      <c r="B382" s="206" t="s">
        <v>4468</v>
      </c>
      <c r="C382" s="98" t="s">
        <v>51</v>
      </c>
      <c r="D382" s="375" t="s">
        <v>4469</v>
      </c>
      <c r="E382" s="207" t="s">
        <v>4470</v>
      </c>
      <c r="F382" s="98" t="s">
        <v>2502</v>
      </c>
      <c r="G382" s="98">
        <v>2.0</v>
      </c>
      <c r="H382" s="98">
        <v>2.0</v>
      </c>
      <c r="I382" s="98">
        <v>2.0</v>
      </c>
      <c r="J382" s="98">
        <v>10.0</v>
      </c>
      <c r="K382" s="278">
        <v>5.0</v>
      </c>
      <c r="L382" s="92" t="s">
        <v>67</v>
      </c>
      <c r="M382" s="145"/>
      <c r="N382" s="380"/>
      <c r="O382" s="380"/>
      <c r="P382" s="380"/>
      <c r="Q382" s="380"/>
      <c r="R382" s="380"/>
      <c r="S382" s="380"/>
      <c r="T382" s="380"/>
      <c r="U382" s="380"/>
      <c r="V382" s="380"/>
      <c r="W382" s="380"/>
      <c r="X382" s="380"/>
      <c r="Y382" s="380"/>
      <c r="Z382" s="380"/>
    </row>
    <row r="383" ht="15.75" customHeight="1">
      <c r="A383" s="206" t="s">
        <v>4455</v>
      </c>
      <c r="B383" s="206" t="s">
        <v>4471</v>
      </c>
      <c r="C383" s="98" t="s">
        <v>51</v>
      </c>
      <c r="D383" s="375" t="s">
        <v>4472</v>
      </c>
      <c r="E383" s="207" t="s">
        <v>4473</v>
      </c>
      <c r="F383" s="98" t="s">
        <v>2502</v>
      </c>
      <c r="G383" s="98">
        <v>2.0</v>
      </c>
      <c r="H383" s="98">
        <v>2.0</v>
      </c>
      <c r="I383" s="98">
        <v>2.0</v>
      </c>
      <c r="J383" s="98">
        <v>10.0</v>
      </c>
      <c r="K383" s="278">
        <v>5.0</v>
      </c>
      <c r="L383" s="92" t="s">
        <v>67</v>
      </c>
      <c r="M383" s="145"/>
      <c r="N383" s="380"/>
      <c r="O383" s="380"/>
      <c r="P383" s="380"/>
      <c r="Q383" s="380"/>
      <c r="R383" s="380"/>
      <c r="S383" s="380"/>
      <c r="T383" s="380"/>
      <c r="U383" s="380"/>
      <c r="V383" s="380"/>
      <c r="W383" s="380"/>
      <c r="X383" s="380"/>
      <c r="Y383" s="380"/>
      <c r="Z383" s="380"/>
    </row>
    <row r="384" ht="15.75" customHeight="1">
      <c r="A384" s="206" t="s">
        <v>4455</v>
      </c>
      <c r="B384" s="206" t="s">
        <v>4474</v>
      </c>
      <c r="C384" s="98" t="s">
        <v>51</v>
      </c>
      <c r="D384" s="375" t="s">
        <v>4475</v>
      </c>
      <c r="E384" s="207" t="s">
        <v>4476</v>
      </c>
      <c r="F384" s="98" t="s">
        <v>3503</v>
      </c>
      <c r="G384" s="98">
        <v>2.0</v>
      </c>
      <c r="H384" s="98">
        <v>2.0</v>
      </c>
      <c r="I384" s="98">
        <v>2.0</v>
      </c>
      <c r="J384" s="98">
        <v>20.0</v>
      </c>
      <c r="K384" s="278">
        <v>10.0</v>
      </c>
      <c r="L384" s="92" t="s">
        <v>67</v>
      </c>
      <c r="M384" s="145"/>
      <c r="N384" s="380"/>
      <c r="O384" s="380"/>
      <c r="P384" s="380"/>
      <c r="Q384" s="380"/>
      <c r="R384" s="380"/>
      <c r="S384" s="380"/>
      <c r="T384" s="380"/>
      <c r="U384" s="380"/>
      <c r="V384" s="380"/>
      <c r="W384" s="380"/>
      <c r="X384" s="380"/>
      <c r="Y384" s="380"/>
      <c r="Z384" s="380"/>
    </row>
    <row r="385" ht="15.75" customHeight="1">
      <c r="A385" s="206" t="s">
        <v>4455</v>
      </c>
      <c r="B385" s="206" t="s">
        <v>4477</v>
      </c>
      <c r="C385" s="98" t="s">
        <v>51</v>
      </c>
      <c r="D385" s="375" t="s">
        <v>4478</v>
      </c>
      <c r="E385" s="207" t="s">
        <v>4479</v>
      </c>
      <c r="F385" s="98" t="s">
        <v>2502</v>
      </c>
      <c r="G385" s="98">
        <v>2.0</v>
      </c>
      <c r="H385" s="98">
        <v>2.0</v>
      </c>
      <c r="I385" s="98">
        <v>2.0</v>
      </c>
      <c r="J385" s="98">
        <v>20.0</v>
      </c>
      <c r="K385" s="278">
        <v>10.0</v>
      </c>
      <c r="L385" s="92" t="s">
        <v>67</v>
      </c>
      <c r="M385" s="145"/>
      <c r="N385" s="380"/>
      <c r="O385" s="380"/>
      <c r="P385" s="380"/>
      <c r="Q385" s="380"/>
      <c r="R385" s="380"/>
      <c r="S385" s="380"/>
      <c r="T385" s="380"/>
      <c r="U385" s="380"/>
      <c r="V385" s="380"/>
      <c r="W385" s="380"/>
      <c r="X385" s="380"/>
      <c r="Y385" s="380"/>
      <c r="Z385" s="380"/>
    </row>
    <row r="386" ht="15.75" customHeight="1">
      <c r="A386" s="206" t="s">
        <v>4455</v>
      </c>
      <c r="B386" s="206" t="s">
        <v>4480</v>
      </c>
      <c r="C386" s="98" t="s">
        <v>51</v>
      </c>
      <c r="D386" s="375" t="s">
        <v>4481</v>
      </c>
      <c r="E386" s="207" t="s">
        <v>4482</v>
      </c>
      <c r="F386" s="98" t="s">
        <v>2502</v>
      </c>
      <c r="G386" s="98">
        <v>2.0</v>
      </c>
      <c r="H386" s="98">
        <v>2.0</v>
      </c>
      <c r="I386" s="98">
        <v>2.0</v>
      </c>
      <c r="J386" s="98">
        <v>20.0</v>
      </c>
      <c r="K386" s="278">
        <v>10.0</v>
      </c>
      <c r="L386" s="92" t="s">
        <v>67</v>
      </c>
      <c r="M386" s="145"/>
      <c r="N386" s="380"/>
      <c r="O386" s="380"/>
      <c r="P386" s="380"/>
      <c r="Q386" s="380"/>
      <c r="R386" s="380"/>
      <c r="S386" s="380"/>
      <c r="T386" s="380"/>
      <c r="U386" s="380"/>
      <c r="V386" s="380"/>
      <c r="W386" s="380"/>
      <c r="X386" s="380"/>
      <c r="Y386" s="380"/>
      <c r="Z386" s="380"/>
    </row>
    <row r="387" ht="15.75" customHeight="1">
      <c r="A387" s="206" t="s">
        <v>4455</v>
      </c>
      <c r="B387" s="206" t="s">
        <v>4483</v>
      </c>
      <c r="C387" s="98" t="s">
        <v>51</v>
      </c>
      <c r="D387" s="375" t="s">
        <v>4484</v>
      </c>
      <c r="E387" s="207" t="s">
        <v>4485</v>
      </c>
      <c r="F387" s="98" t="s">
        <v>2502</v>
      </c>
      <c r="G387" s="98">
        <v>2.0</v>
      </c>
      <c r="H387" s="98">
        <v>2.0</v>
      </c>
      <c r="I387" s="98">
        <v>2.0</v>
      </c>
      <c r="J387" s="98">
        <v>10.0</v>
      </c>
      <c r="K387" s="278">
        <v>5.0</v>
      </c>
      <c r="L387" s="92" t="s">
        <v>67</v>
      </c>
      <c r="M387" s="145"/>
      <c r="N387" s="380"/>
      <c r="O387" s="380"/>
      <c r="P387" s="380"/>
      <c r="Q387" s="380"/>
      <c r="R387" s="380"/>
      <c r="S387" s="380"/>
      <c r="T387" s="380"/>
      <c r="U387" s="380"/>
      <c r="V387" s="380"/>
      <c r="W387" s="380"/>
      <c r="X387" s="380"/>
      <c r="Y387" s="380"/>
      <c r="Z387" s="380"/>
    </row>
    <row r="388" ht="15.75" customHeight="1">
      <c r="A388" s="206" t="s">
        <v>4455</v>
      </c>
      <c r="B388" s="206" t="s">
        <v>4486</v>
      </c>
      <c r="C388" s="98" t="s">
        <v>51</v>
      </c>
      <c r="D388" s="375" t="s">
        <v>4487</v>
      </c>
      <c r="E388" s="207" t="s">
        <v>4488</v>
      </c>
      <c r="F388" s="98" t="s">
        <v>2502</v>
      </c>
      <c r="G388" s="98">
        <v>2.0</v>
      </c>
      <c r="H388" s="98">
        <v>2.0</v>
      </c>
      <c r="I388" s="98">
        <v>2.0</v>
      </c>
      <c r="J388" s="98">
        <v>20.0</v>
      </c>
      <c r="K388" s="278">
        <v>10.0</v>
      </c>
      <c r="L388" s="92" t="s">
        <v>67</v>
      </c>
      <c r="M388" s="145"/>
      <c r="N388" s="380"/>
      <c r="O388" s="380"/>
      <c r="P388" s="380"/>
      <c r="Q388" s="380"/>
      <c r="R388" s="380"/>
      <c r="S388" s="380"/>
      <c r="T388" s="380"/>
      <c r="U388" s="380"/>
      <c r="V388" s="380"/>
      <c r="W388" s="380"/>
      <c r="X388" s="380"/>
      <c r="Y388" s="380"/>
      <c r="Z388" s="380"/>
    </row>
    <row r="389" ht="15.75" customHeight="1">
      <c r="A389" s="206" t="s">
        <v>4455</v>
      </c>
      <c r="B389" s="206" t="s">
        <v>4489</v>
      </c>
      <c r="C389" s="98" t="s">
        <v>51</v>
      </c>
      <c r="D389" s="375" t="s">
        <v>4490</v>
      </c>
      <c r="E389" s="207" t="s">
        <v>4491</v>
      </c>
      <c r="F389" s="98" t="s">
        <v>2502</v>
      </c>
      <c r="G389" s="98">
        <v>2.0</v>
      </c>
      <c r="H389" s="98">
        <v>2.0</v>
      </c>
      <c r="I389" s="98">
        <v>2.0</v>
      </c>
      <c r="J389" s="98">
        <v>20.0</v>
      </c>
      <c r="K389" s="278">
        <v>10.0</v>
      </c>
      <c r="L389" s="92" t="s">
        <v>67</v>
      </c>
      <c r="M389" s="145"/>
      <c r="N389" s="380"/>
      <c r="O389" s="380"/>
      <c r="P389" s="380"/>
      <c r="Q389" s="380"/>
      <c r="R389" s="380"/>
      <c r="S389" s="380"/>
      <c r="T389" s="380"/>
      <c r="U389" s="380"/>
      <c r="V389" s="380"/>
      <c r="W389" s="380"/>
      <c r="X389" s="380"/>
      <c r="Y389" s="380"/>
      <c r="Z389" s="380"/>
    </row>
    <row r="390" ht="15.75" customHeight="1">
      <c r="A390" s="206" t="s">
        <v>4455</v>
      </c>
      <c r="B390" s="206" t="s">
        <v>4492</v>
      </c>
      <c r="C390" s="98" t="s">
        <v>51</v>
      </c>
      <c r="D390" s="375" t="s">
        <v>4493</v>
      </c>
      <c r="E390" s="207" t="s">
        <v>4494</v>
      </c>
      <c r="F390" s="98" t="s">
        <v>2502</v>
      </c>
      <c r="G390" s="98">
        <v>2.0</v>
      </c>
      <c r="H390" s="98">
        <v>2.0</v>
      </c>
      <c r="I390" s="98">
        <v>2.0</v>
      </c>
      <c r="J390" s="98">
        <v>10.0</v>
      </c>
      <c r="K390" s="278">
        <v>5.0</v>
      </c>
      <c r="L390" s="92" t="s">
        <v>67</v>
      </c>
      <c r="M390" s="145"/>
      <c r="N390" s="380"/>
      <c r="O390" s="380"/>
      <c r="P390" s="380"/>
      <c r="Q390" s="380"/>
      <c r="R390" s="380"/>
      <c r="S390" s="380"/>
      <c r="T390" s="380"/>
      <c r="U390" s="380"/>
      <c r="V390" s="380"/>
      <c r="W390" s="380"/>
      <c r="X390" s="380"/>
      <c r="Y390" s="380"/>
      <c r="Z390" s="380"/>
    </row>
    <row r="391" ht="15.75" customHeight="1">
      <c r="A391" s="206" t="s">
        <v>4455</v>
      </c>
      <c r="B391" s="206" t="s">
        <v>4495</v>
      </c>
      <c r="C391" s="98" t="s">
        <v>51</v>
      </c>
      <c r="D391" s="375" t="s">
        <v>4496</v>
      </c>
      <c r="E391" s="207" t="s">
        <v>4497</v>
      </c>
      <c r="F391" s="98" t="s">
        <v>2502</v>
      </c>
      <c r="G391" s="98">
        <v>2.0</v>
      </c>
      <c r="H391" s="98">
        <v>2.0</v>
      </c>
      <c r="I391" s="98">
        <v>2.0</v>
      </c>
      <c r="J391" s="98">
        <v>20.0</v>
      </c>
      <c r="K391" s="278">
        <v>10.0</v>
      </c>
      <c r="L391" s="92" t="s">
        <v>67</v>
      </c>
      <c r="M391" s="145"/>
      <c r="N391" s="380"/>
      <c r="O391" s="380"/>
      <c r="P391" s="380"/>
      <c r="Q391" s="380"/>
      <c r="R391" s="380"/>
      <c r="S391" s="380"/>
      <c r="T391" s="380"/>
      <c r="U391" s="380"/>
      <c r="V391" s="380"/>
      <c r="W391" s="380"/>
      <c r="X391" s="380"/>
      <c r="Y391" s="380"/>
      <c r="Z391" s="380"/>
    </row>
    <row r="392" ht="15.75" customHeight="1">
      <c r="A392" s="459" t="s">
        <v>4455</v>
      </c>
      <c r="B392" s="206" t="s">
        <v>4498</v>
      </c>
      <c r="C392" s="98" t="s">
        <v>51</v>
      </c>
      <c r="D392" s="375" t="s">
        <v>4499</v>
      </c>
      <c r="E392" s="207" t="s">
        <v>4500</v>
      </c>
      <c r="F392" s="98" t="s">
        <v>2502</v>
      </c>
      <c r="G392" s="98">
        <v>2.0</v>
      </c>
      <c r="H392" s="98">
        <v>2.0</v>
      </c>
      <c r="I392" s="98">
        <v>2.0</v>
      </c>
      <c r="J392" s="98">
        <v>20.0</v>
      </c>
      <c r="K392" s="278">
        <v>10.0</v>
      </c>
      <c r="L392" s="92" t="s">
        <v>67</v>
      </c>
      <c r="M392" s="145"/>
      <c r="N392" s="380"/>
      <c r="O392" s="380"/>
      <c r="P392" s="380"/>
      <c r="Q392" s="380"/>
      <c r="R392" s="380"/>
      <c r="S392" s="380"/>
      <c r="T392" s="380"/>
      <c r="U392" s="380"/>
      <c r="V392" s="380"/>
      <c r="W392" s="380"/>
      <c r="X392" s="380"/>
      <c r="Y392" s="380"/>
      <c r="Z392" s="380"/>
    </row>
    <row r="393" ht="15.75" customHeight="1">
      <c r="A393" s="206" t="s">
        <v>4501</v>
      </c>
      <c r="B393" s="459" t="s">
        <v>4502</v>
      </c>
      <c r="C393" s="98" t="s">
        <v>51</v>
      </c>
      <c r="D393" s="375" t="s">
        <v>4503</v>
      </c>
      <c r="E393" s="207" t="s">
        <v>4504</v>
      </c>
      <c r="F393" s="98" t="s">
        <v>4505</v>
      </c>
      <c r="G393" s="98">
        <v>4.0</v>
      </c>
      <c r="H393" s="98">
        <v>3.0</v>
      </c>
      <c r="I393" s="98">
        <v>4.0</v>
      </c>
      <c r="J393" s="98">
        <v>20.0</v>
      </c>
      <c r="K393" s="278">
        <v>5.0</v>
      </c>
      <c r="L393" s="92" t="s">
        <v>67</v>
      </c>
      <c r="M393" s="145"/>
      <c r="N393" s="380"/>
      <c r="O393" s="380"/>
      <c r="P393" s="380"/>
      <c r="Q393" s="380"/>
      <c r="R393" s="380"/>
      <c r="S393" s="380"/>
      <c r="T393" s="380"/>
      <c r="U393" s="380"/>
      <c r="V393" s="380"/>
      <c r="W393" s="380"/>
      <c r="X393" s="380"/>
      <c r="Y393" s="380"/>
      <c r="Z393" s="380"/>
    </row>
    <row r="394" ht="15.75" customHeight="1">
      <c r="A394" s="206" t="s">
        <v>4506</v>
      </c>
      <c r="B394" s="206" t="s">
        <v>1632</v>
      </c>
      <c r="C394" s="98" t="s">
        <v>51</v>
      </c>
      <c r="D394" s="375" t="s">
        <v>4507</v>
      </c>
      <c r="E394" s="207" t="s">
        <v>4508</v>
      </c>
      <c r="F394" s="98" t="s">
        <v>2502</v>
      </c>
      <c r="G394" s="98">
        <v>6.0</v>
      </c>
      <c r="H394" s="98">
        <v>2.0</v>
      </c>
      <c r="I394" s="98">
        <v>6.0</v>
      </c>
      <c r="J394" s="98">
        <v>20.0</v>
      </c>
      <c r="K394" s="278">
        <v>3.3333333333333335</v>
      </c>
      <c r="L394" s="92" t="s">
        <v>67</v>
      </c>
      <c r="M394" s="145"/>
      <c r="N394" s="380"/>
      <c r="O394" s="380"/>
      <c r="P394" s="380"/>
      <c r="Q394" s="380"/>
      <c r="R394" s="380"/>
      <c r="S394" s="380"/>
      <c r="T394" s="380"/>
      <c r="U394" s="380"/>
      <c r="V394" s="380"/>
      <c r="W394" s="380"/>
      <c r="X394" s="380"/>
      <c r="Y394" s="380"/>
      <c r="Z394" s="380"/>
    </row>
    <row r="395" ht="15.75" customHeight="1">
      <c r="A395" s="206" t="s">
        <v>4506</v>
      </c>
      <c r="B395" s="206" t="s">
        <v>1632</v>
      </c>
      <c r="C395" s="98" t="s">
        <v>51</v>
      </c>
      <c r="D395" s="375" t="s">
        <v>4509</v>
      </c>
      <c r="E395" s="207" t="s">
        <v>4510</v>
      </c>
      <c r="F395" s="98" t="s">
        <v>3503</v>
      </c>
      <c r="G395" s="98">
        <v>6.0</v>
      </c>
      <c r="H395" s="98">
        <v>2.0</v>
      </c>
      <c r="I395" s="98">
        <v>6.0</v>
      </c>
      <c r="J395" s="98">
        <v>20.0</v>
      </c>
      <c r="K395" s="278">
        <v>3.3333333333333335</v>
      </c>
      <c r="L395" s="92" t="s">
        <v>67</v>
      </c>
      <c r="M395" s="145"/>
      <c r="N395" s="380"/>
      <c r="O395" s="380"/>
      <c r="P395" s="380"/>
      <c r="Q395" s="380"/>
      <c r="R395" s="380"/>
      <c r="S395" s="380"/>
      <c r="T395" s="380"/>
      <c r="U395" s="380"/>
      <c r="V395" s="380"/>
      <c r="W395" s="380"/>
      <c r="X395" s="380"/>
      <c r="Y395" s="380"/>
      <c r="Z395" s="380"/>
    </row>
    <row r="396" ht="15.75" customHeight="1">
      <c r="A396" s="459" t="s">
        <v>4511</v>
      </c>
      <c r="B396" s="206" t="s">
        <v>4512</v>
      </c>
      <c r="C396" s="98" t="s">
        <v>51</v>
      </c>
      <c r="D396" s="375" t="s">
        <v>4513</v>
      </c>
      <c r="E396" s="207" t="s">
        <v>4514</v>
      </c>
      <c r="F396" s="98" t="s">
        <v>4361</v>
      </c>
      <c r="G396" s="98">
        <v>3.0</v>
      </c>
      <c r="H396" s="98">
        <v>3.0</v>
      </c>
      <c r="I396" s="98">
        <v>3.0</v>
      </c>
      <c r="J396" s="98">
        <v>20.0</v>
      </c>
      <c r="K396" s="278">
        <v>6.666666666666667</v>
      </c>
      <c r="L396" s="92" t="s">
        <v>67</v>
      </c>
      <c r="M396" s="145"/>
      <c r="N396" s="380"/>
      <c r="O396" s="380"/>
      <c r="P396" s="380"/>
      <c r="Q396" s="380"/>
      <c r="R396" s="380"/>
      <c r="S396" s="380"/>
      <c r="T396" s="380"/>
      <c r="U396" s="380"/>
      <c r="V396" s="380"/>
      <c r="W396" s="380"/>
      <c r="X396" s="380"/>
      <c r="Y396" s="380"/>
      <c r="Z396" s="380"/>
    </row>
    <row r="397" ht="15.75" customHeight="1">
      <c r="A397" s="85" t="s">
        <v>4455</v>
      </c>
      <c r="B397" s="206" t="s">
        <v>1642</v>
      </c>
      <c r="C397" s="98" t="s">
        <v>51</v>
      </c>
      <c r="D397" s="375" t="s">
        <v>4515</v>
      </c>
      <c r="E397" s="207" t="s">
        <v>4516</v>
      </c>
      <c r="F397" s="98" t="s">
        <v>2502</v>
      </c>
      <c r="G397" s="98">
        <v>2.0</v>
      </c>
      <c r="H397" s="98">
        <v>2.0</v>
      </c>
      <c r="I397" s="98">
        <v>2.0</v>
      </c>
      <c r="J397" s="98">
        <v>20.0</v>
      </c>
      <c r="K397" s="278">
        <v>10.0</v>
      </c>
      <c r="L397" s="92" t="s">
        <v>67</v>
      </c>
      <c r="M397" s="145"/>
      <c r="N397" s="380"/>
      <c r="O397" s="380"/>
      <c r="P397" s="380"/>
      <c r="Q397" s="380"/>
      <c r="R397" s="380"/>
      <c r="S397" s="380"/>
      <c r="T397" s="380"/>
      <c r="U397" s="380"/>
      <c r="V397" s="380"/>
      <c r="W397" s="380"/>
      <c r="X397" s="380"/>
      <c r="Y397" s="380"/>
      <c r="Z397" s="380"/>
    </row>
    <row r="398" ht="15.75" customHeight="1">
      <c r="A398" s="85" t="s">
        <v>4455</v>
      </c>
      <c r="B398" s="206" t="s">
        <v>1642</v>
      </c>
      <c r="C398" s="98" t="s">
        <v>51</v>
      </c>
      <c r="D398" s="375" t="s">
        <v>4517</v>
      </c>
      <c r="E398" s="207" t="s">
        <v>4518</v>
      </c>
      <c r="F398" s="98" t="s">
        <v>2502</v>
      </c>
      <c r="G398" s="98">
        <v>2.0</v>
      </c>
      <c r="H398" s="98">
        <v>2.0</v>
      </c>
      <c r="I398" s="98">
        <v>2.0</v>
      </c>
      <c r="J398" s="98">
        <v>20.0</v>
      </c>
      <c r="K398" s="278">
        <v>10.0</v>
      </c>
      <c r="L398" s="92" t="s">
        <v>67</v>
      </c>
      <c r="M398" s="145"/>
      <c r="N398" s="380"/>
      <c r="O398" s="380"/>
      <c r="P398" s="380"/>
      <c r="Q398" s="380"/>
      <c r="R398" s="380"/>
      <c r="S398" s="380"/>
      <c r="T398" s="380"/>
      <c r="U398" s="380"/>
      <c r="V398" s="380"/>
      <c r="W398" s="380"/>
      <c r="X398" s="380"/>
      <c r="Y398" s="380"/>
      <c r="Z398" s="380"/>
    </row>
    <row r="399" ht="15.75" customHeight="1">
      <c r="A399" s="85" t="s">
        <v>4455</v>
      </c>
      <c r="B399" s="206" t="s">
        <v>1642</v>
      </c>
      <c r="C399" s="98" t="s">
        <v>51</v>
      </c>
      <c r="D399" s="375" t="s">
        <v>4519</v>
      </c>
      <c r="E399" s="207" t="s">
        <v>4520</v>
      </c>
      <c r="F399" s="98" t="s">
        <v>2502</v>
      </c>
      <c r="G399" s="98">
        <v>2.0</v>
      </c>
      <c r="H399" s="98">
        <v>2.0</v>
      </c>
      <c r="I399" s="98">
        <v>2.0</v>
      </c>
      <c r="J399" s="98">
        <v>10.0</v>
      </c>
      <c r="K399" s="278">
        <v>5.0</v>
      </c>
      <c r="L399" s="92" t="s">
        <v>67</v>
      </c>
      <c r="M399" s="145"/>
      <c r="N399" s="380"/>
      <c r="O399" s="380"/>
      <c r="P399" s="380"/>
      <c r="Q399" s="380"/>
      <c r="R399" s="380"/>
      <c r="S399" s="380"/>
      <c r="T399" s="380"/>
      <c r="U399" s="380"/>
      <c r="V399" s="380"/>
      <c r="W399" s="380"/>
      <c r="X399" s="380"/>
      <c r="Y399" s="380"/>
      <c r="Z399" s="380"/>
    </row>
    <row r="400" ht="15.75" customHeight="1">
      <c r="A400" s="206" t="s">
        <v>4521</v>
      </c>
      <c r="B400" s="459" t="s">
        <v>4522</v>
      </c>
      <c r="C400" s="98" t="s">
        <v>51</v>
      </c>
      <c r="D400" s="375" t="s">
        <v>4523</v>
      </c>
      <c r="E400" s="207" t="s">
        <v>4524</v>
      </c>
      <c r="F400" s="98" t="s">
        <v>2502</v>
      </c>
      <c r="G400" s="98">
        <v>4.0</v>
      </c>
      <c r="H400" s="98">
        <v>4.0</v>
      </c>
      <c r="I400" s="98">
        <v>4.0</v>
      </c>
      <c r="J400" s="98">
        <v>20.0</v>
      </c>
      <c r="K400" s="278">
        <v>5.0</v>
      </c>
      <c r="L400" s="92" t="s">
        <v>67</v>
      </c>
      <c r="M400" s="145"/>
      <c r="N400" s="380"/>
      <c r="O400" s="380"/>
      <c r="P400" s="380"/>
      <c r="Q400" s="380"/>
      <c r="R400" s="380"/>
      <c r="S400" s="380"/>
      <c r="T400" s="380"/>
      <c r="U400" s="380"/>
      <c r="V400" s="380"/>
      <c r="W400" s="380"/>
      <c r="X400" s="380"/>
      <c r="Y400" s="380"/>
      <c r="Z400" s="380"/>
    </row>
    <row r="401" ht="15.75" customHeight="1">
      <c r="A401" s="206" t="s">
        <v>4521</v>
      </c>
      <c r="B401" s="459" t="s">
        <v>4525</v>
      </c>
      <c r="C401" s="98" t="s">
        <v>51</v>
      </c>
      <c r="D401" s="375" t="s">
        <v>4526</v>
      </c>
      <c r="E401" s="207" t="s">
        <v>3505</v>
      </c>
      <c r="F401" s="98" t="s">
        <v>2502</v>
      </c>
      <c r="G401" s="98">
        <v>4.0</v>
      </c>
      <c r="H401" s="98">
        <v>4.0</v>
      </c>
      <c r="I401" s="98">
        <v>4.0</v>
      </c>
      <c r="J401" s="98">
        <v>20.0</v>
      </c>
      <c r="K401" s="278">
        <v>5.0</v>
      </c>
      <c r="L401" s="92" t="s">
        <v>67</v>
      </c>
      <c r="M401" s="145"/>
      <c r="N401" s="380"/>
      <c r="O401" s="380"/>
      <c r="P401" s="380"/>
      <c r="Q401" s="380"/>
      <c r="R401" s="380"/>
      <c r="S401" s="380"/>
      <c r="T401" s="380"/>
      <c r="U401" s="380"/>
      <c r="V401" s="380"/>
      <c r="W401" s="380"/>
      <c r="X401" s="380"/>
      <c r="Y401" s="380"/>
      <c r="Z401" s="380"/>
    </row>
    <row r="402" ht="15.75" customHeight="1">
      <c r="A402" s="206" t="s">
        <v>4521</v>
      </c>
      <c r="B402" s="459" t="s">
        <v>4527</v>
      </c>
      <c r="C402" s="98" t="s">
        <v>51</v>
      </c>
      <c r="D402" s="375" t="s">
        <v>4528</v>
      </c>
      <c r="E402" s="207" t="s">
        <v>4529</v>
      </c>
      <c r="F402" s="98" t="s">
        <v>2502</v>
      </c>
      <c r="G402" s="98">
        <v>4.0</v>
      </c>
      <c r="H402" s="98">
        <v>4.0</v>
      </c>
      <c r="I402" s="98">
        <v>4.0</v>
      </c>
      <c r="J402" s="98">
        <v>20.0</v>
      </c>
      <c r="K402" s="278">
        <v>5.0</v>
      </c>
      <c r="L402" s="92" t="s">
        <v>67</v>
      </c>
      <c r="M402" s="145"/>
      <c r="N402" s="380"/>
      <c r="O402" s="380"/>
      <c r="P402" s="380"/>
      <c r="Q402" s="380"/>
      <c r="R402" s="380"/>
      <c r="S402" s="380"/>
      <c r="T402" s="380"/>
      <c r="U402" s="380"/>
      <c r="V402" s="380"/>
      <c r="W402" s="380"/>
      <c r="X402" s="380"/>
      <c r="Y402" s="380"/>
      <c r="Z402" s="380"/>
    </row>
    <row r="403" ht="15.75" customHeight="1">
      <c r="A403" s="206" t="s">
        <v>4521</v>
      </c>
      <c r="B403" s="459" t="s">
        <v>4530</v>
      </c>
      <c r="C403" s="98" t="s">
        <v>51</v>
      </c>
      <c r="D403" s="375" t="s">
        <v>4531</v>
      </c>
      <c r="E403" s="207" t="s">
        <v>4532</v>
      </c>
      <c r="F403" s="98" t="s">
        <v>2502</v>
      </c>
      <c r="G403" s="98">
        <v>4.0</v>
      </c>
      <c r="H403" s="98">
        <v>4.0</v>
      </c>
      <c r="I403" s="98">
        <v>4.0</v>
      </c>
      <c r="J403" s="98">
        <v>20.0</v>
      </c>
      <c r="K403" s="278">
        <v>5.0</v>
      </c>
      <c r="L403" s="92" t="s">
        <v>67</v>
      </c>
      <c r="M403" s="145"/>
      <c r="N403" s="380"/>
      <c r="O403" s="380"/>
      <c r="P403" s="380"/>
      <c r="Q403" s="380"/>
      <c r="R403" s="380"/>
      <c r="S403" s="380"/>
      <c r="T403" s="380"/>
      <c r="U403" s="380"/>
      <c r="V403" s="380"/>
      <c r="W403" s="380"/>
      <c r="X403" s="380"/>
      <c r="Y403" s="380"/>
      <c r="Z403" s="380"/>
    </row>
    <row r="404" ht="15.75" customHeight="1">
      <c r="A404" s="206" t="s">
        <v>4521</v>
      </c>
      <c r="B404" s="459" t="s">
        <v>4533</v>
      </c>
      <c r="C404" s="98" t="s">
        <v>51</v>
      </c>
      <c r="D404" s="375" t="s">
        <v>4534</v>
      </c>
      <c r="E404" s="375" t="s">
        <v>4535</v>
      </c>
      <c r="F404" s="98" t="s">
        <v>2502</v>
      </c>
      <c r="G404" s="98">
        <v>4.0</v>
      </c>
      <c r="H404" s="98">
        <v>4.0</v>
      </c>
      <c r="I404" s="98">
        <v>4.0</v>
      </c>
      <c r="J404" s="98">
        <v>20.0</v>
      </c>
      <c r="K404" s="278">
        <v>5.0</v>
      </c>
      <c r="L404" s="92" t="s">
        <v>67</v>
      </c>
      <c r="M404" s="145"/>
      <c r="N404" s="380"/>
      <c r="O404" s="380"/>
      <c r="P404" s="380"/>
      <c r="Q404" s="380"/>
      <c r="R404" s="380"/>
      <c r="S404" s="380"/>
      <c r="T404" s="380"/>
      <c r="U404" s="380"/>
      <c r="V404" s="380"/>
      <c r="W404" s="380"/>
      <c r="X404" s="380"/>
      <c r="Y404" s="380"/>
      <c r="Z404" s="380"/>
    </row>
    <row r="405" ht="15.75" customHeight="1">
      <c r="A405" s="206" t="s">
        <v>4521</v>
      </c>
      <c r="B405" s="459" t="s">
        <v>4536</v>
      </c>
      <c r="C405" s="98" t="s">
        <v>51</v>
      </c>
      <c r="D405" s="375" t="s">
        <v>4537</v>
      </c>
      <c r="E405" s="207" t="s">
        <v>4538</v>
      </c>
      <c r="F405" s="98" t="s">
        <v>2502</v>
      </c>
      <c r="G405" s="98">
        <v>4.0</v>
      </c>
      <c r="H405" s="98">
        <v>4.0</v>
      </c>
      <c r="I405" s="98">
        <v>4.0</v>
      </c>
      <c r="J405" s="98">
        <v>20.0</v>
      </c>
      <c r="K405" s="278">
        <v>5.0</v>
      </c>
      <c r="L405" s="92" t="s">
        <v>67</v>
      </c>
      <c r="M405" s="145"/>
      <c r="N405" s="380"/>
      <c r="O405" s="380"/>
      <c r="P405" s="380"/>
      <c r="Q405" s="380"/>
      <c r="R405" s="380"/>
      <c r="S405" s="380"/>
      <c r="T405" s="380"/>
      <c r="U405" s="380"/>
      <c r="V405" s="380"/>
      <c r="W405" s="380"/>
      <c r="X405" s="380"/>
      <c r="Y405" s="380"/>
      <c r="Z405" s="380"/>
    </row>
    <row r="406" ht="15.75" customHeight="1">
      <c r="A406" s="206" t="s">
        <v>4539</v>
      </c>
      <c r="B406" s="206" t="s">
        <v>4540</v>
      </c>
      <c r="C406" s="98" t="s">
        <v>51</v>
      </c>
      <c r="D406" s="375" t="s">
        <v>4541</v>
      </c>
      <c r="E406" s="207" t="s">
        <v>4542</v>
      </c>
      <c r="F406" s="98" t="s">
        <v>2502</v>
      </c>
      <c r="G406" s="98">
        <v>2.0</v>
      </c>
      <c r="H406" s="98">
        <v>2.0</v>
      </c>
      <c r="I406" s="98">
        <v>2.0</v>
      </c>
      <c r="J406" s="98">
        <v>20.0</v>
      </c>
      <c r="K406" s="278">
        <v>10.0</v>
      </c>
      <c r="L406" s="92" t="s">
        <v>67</v>
      </c>
      <c r="M406" s="145"/>
      <c r="N406" s="380"/>
      <c r="O406" s="380"/>
      <c r="P406" s="380"/>
      <c r="Q406" s="380"/>
      <c r="R406" s="380"/>
      <c r="S406" s="380"/>
      <c r="T406" s="380"/>
      <c r="U406" s="380"/>
      <c r="V406" s="380"/>
      <c r="W406" s="380"/>
      <c r="X406" s="380"/>
      <c r="Y406" s="380"/>
      <c r="Z406" s="380"/>
    </row>
    <row r="407" ht="15.75" customHeight="1">
      <c r="A407" s="206" t="s">
        <v>4539</v>
      </c>
      <c r="B407" s="206" t="s">
        <v>4543</v>
      </c>
      <c r="C407" s="98" t="s">
        <v>51</v>
      </c>
      <c r="D407" s="375" t="s">
        <v>4544</v>
      </c>
      <c r="E407" s="207" t="s">
        <v>4545</v>
      </c>
      <c r="F407" s="98" t="s">
        <v>2502</v>
      </c>
      <c r="G407" s="98">
        <v>2.0</v>
      </c>
      <c r="H407" s="98">
        <v>2.0</v>
      </c>
      <c r="I407" s="98">
        <v>2.0</v>
      </c>
      <c r="J407" s="98">
        <v>20.0</v>
      </c>
      <c r="K407" s="278">
        <v>10.0</v>
      </c>
      <c r="L407" s="92" t="s">
        <v>67</v>
      </c>
      <c r="M407" s="145"/>
      <c r="N407" s="380"/>
      <c r="O407" s="380"/>
      <c r="P407" s="380"/>
      <c r="Q407" s="380"/>
      <c r="R407" s="380"/>
      <c r="S407" s="380"/>
      <c r="T407" s="380"/>
      <c r="U407" s="380"/>
      <c r="V407" s="380"/>
      <c r="W407" s="380"/>
      <c r="X407" s="380"/>
      <c r="Y407" s="380"/>
      <c r="Z407" s="380"/>
    </row>
    <row r="408" ht="15.75" customHeight="1">
      <c r="A408" s="206" t="s">
        <v>4539</v>
      </c>
      <c r="B408" s="206" t="s">
        <v>4546</v>
      </c>
      <c r="C408" s="98" t="s">
        <v>51</v>
      </c>
      <c r="D408" s="375" t="s">
        <v>4547</v>
      </c>
      <c r="E408" s="207" t="s">
        <v>4548</v>
      </c>
      <c r="F408" s="98" t="s">
        <v>2502</v>
      </c>
      <c r="G408" s="98">
        <v>2.0</v>
      </c>
      <c r="H408" s="98">
        <v>2.0</v>
      </c>
      <c r="I408" s="98">
        <v>2.0</v>
      </c>
      <c r="J408" s="98">
        <v>20.0</v>
      </c>
      <c r="K408" s="278">
        <v>10.0</v>
      </c>
      <c r="L408" s="92" t="s">
        <v>67</v>
      </c>
      <c r="M408" s="145"/>
      <c r="N408" s="380"/>
      <c r="O408" s="380"/>
      <c r="P408" s="380"/>
      <c r="Q408" s="380"/>
      <c r="R408" s="380"/>
      <c r="S408" s="380"/>
      <c r="T408" s="380"/>
      <c r="U408" s="380"/>
      <c r="V408" s="380"/>
      <c r="W408" s="380"/>
      <c r="X408" s="380"/>
      <c r="Y408" s="380"/>
      <c r="Z408" s="380"/>
    </row>
    <row r="409" ht="15.75" customHeight="1">
      <c r="A409" s="206" t="s">
        <v>4539</v>
      </c>
      <c r="B409" s="206" t="s">
        <v>4549</v>
      </c>
      <c r="C409" s="98" t="s">
        <v>51</v>
      </c>
      <c r="D409" s="375" t="s">
        <v>4550</v>
      </c>
      <c r="E409" s="207" t="s">
        <v>4551</v>
      </c>
      <c r="F409" s="98" t="s">
        <v>2502</v>
      </c>
      <c r="G409" s="98">
        <v>2.0</v>
      </c>
      <c r="H409" s="98">
        <v>2.0</v>
      </c>
      <c r="I409" s="98">
        <v>2.0</v>
      </c>
      <c r="J409" s="98">
        <v>20.0</v>
      </c>
      <c r="K409" s="278">
        <v>10.0</v>
      </c>
      <c r="L409" s="92" t="s">
        <v>67</v>
      </c>
      <c r="M409" s="145"/>
      <c r="N409" s="380"/>
      <c r="O409" s="380"/>
      <c r="P409" s="380"/>
      <c r="Q409" s="380"/>
      <c r="R409" s="380"/>
      <c r="S409" s="380"/>
      <c r="T409" s="380"/>
      <c r="U409" s="380"/>
      <c r="V409" s="380"/>
      <c r="W409" s="380"/>
      <c r="X409" s="380"/>
      <c r="Y409" s="380"/>
      <c r="Z409" s="380"/>
    </row>
    <row r="410" ht="15.75" customHeight="1">
      <c r="A410" s="206" t="s">
        <v>4539</v>
      </c>
      <c r="B410" s="206" t="s">
        <v>4552</v>
      </c>
      <c r="C410" s="98" t="s">
        <v>51</v>
      </c>
      <c r="D410" s="375" t="s">
        <v>4553</v>
      </c>
      <c r="E410" s="207" t="s">
        <v>4554</v>
      </c>
      <c r="F410" s="98" t="s">
        <v>4505</v>
      </c>
      <c r="G410" s="98">
        <v>2.0</v>
      </c>
      <c r="H410" s="98">
        <v>2.0</v>
      </c>
      <c r="I410" s="98">
        <v>2.0</v>
      </c>
      <c r="J410" s="98">
        <v>20.0</v>
      </c>
      <c r="K410" s="278">
        <v>10.0</v>
      </c>
      <c r="L410" s="92" t="s">
        <v>67</v>
      </c>
      <c r="M410" s="145"/>
      <c r="N410" s="380"/>
      <c r="O410" s="380"/>
      <c r="P410" s="380"/>
      <c r="Q410" s="380"/>
      <c r="R410" s="380"/>
      <c r="S410" s="380"/>
      <c r="T410" s="380"/>
      <c r="U410" s="380"/>
      <c r="V410" s="380"/>
      <c r="W410" s="380"/>
      <c r="X410" s="380"/>
      <c r="Y410" s="380"/>
      <c r="Z410" s="380"/>
    </row>
    <row r="411" ht="15.75" customHeight="1">
      <c r="A411" s="206" t="s">
        <v>4539</v>
      </c>
      <c r="B411" s="206" t="s">
        <v>4555</v>
      </c>
      <c r="C411" s="98" t="s">
        <v>51</v>
      </c>
      <c r="D411" s="375" t="s">
        <v>4556</v>
      </c>
      <c r="E411" s="207" t="s">
        <v>4557</v>
      </c>
      <c r="F411" s="98" t="s">
        <v>2502</v>
      </c>
      <c r="G411" s="98">
        <v>2.0</v>
      </c>
      <c r="H411" s="98">
        <v>2.0</v>
      </c>
      <c r="I411" s="98">
        <v>2.0</v>
      </c>
      <c r="J411" s="98">
        <v>20.0</v>
      </c>
      <c r="K411" s="278">
        <v>10.0</v>
      </c>
      <c r="L411" s="92" t="s">
        <v>67</v>
      </c>
      <c r="M411" s="145"/>
      <c r="N411" s="380"/>
      <c r="O411" s="380"/>
      <c r="P411" s="380"/>
      <c r="Q411" s="380"/>
      <c r="R411" s="380"/>
      <c r="S411" s="380"/>
      <c r="T411" s="380"/>
      <c r="U411" s="380"/>
      <c r="V411" s="380"/>
      <c r="W411" s="380"/>
      <c r="X411" s="380"/>
      <c r="Y411" s="380"/>
      <c r="Z411" s="380"/>
    </row>
    <row r="412" ht="15.75" customHeight="1">
      <c r="A412" s="206" t="s">
        <v>4539</v>
      </c>
      <c r="B412" s="206" t="s">
        <v>4558</v>
      </c>
      <c r="C412" s="98" t="s">
        <v>51</v>
      </c>
      <c r="D412" s="375" t="s">
        <v>4559</v>
      </c>
      <c r="E412" s="207" t="s">
        <v>4560</v>
      </c>
      <c r="F412" s="98" t="s">
        <v>2502</v>
      </c>
      <c r="G412" s="98">
        <v>2.0</v>
      </c>
      <c r="H412" s="98">
        <v>2.0</v>
      </c>
      <c r="I412" s="98">
        <v>2.0</v>
      </c>
      <c r="J412" s="98">
        <v>20.0</v>
      </c>
      <c r="K412" s="278">
        <v>10.0</v>
      </c>
      <c r="L412" s="92" t="s">
        <v>67</v>
      </c>
      <c r="M412" s="145"/>
      <c r="N412" s="380"/>
      <c r="O412" s="380"/>
      <c r="P412" s="380"/>
      <c r="Q412" s="380"/>
      <c r="R412" s="380"/>
      <c r="S412" s="380"/>
      <c r="T412" s="380"/>
      <c r="U412" s="380"/>
      <c r="V412" s="380"/>
      <c r="W412" s="380"/>
      <c r="X412" s="380"/>
      <c r="Y412" s="380"/>
      <c r="Z412" s="380"/>
    </row>
    <row r="413" ht="15.75" customHeight="1">
      <c r="A413" s="206" t="s">
        <v>4539</v>
      </c>
      <c r="B413" s="206" t="s">
        <v>4561</v>
      </c>
      <c r="C413" s="98" t="s">
        <v>51</v>
      </c>
      <c r="D413" s="375" t="s">
        <v>4562</v>
      </c>
      <c r="E413" s="207" t="s">
        <v>1734</v>
      </c>
      <c r="F413" s="98" t="s">
        <v>2502</v>
      </c>
      <c r="G413" s="98">
        <v>2.0</v>
      </c>
      <c r="H413" s="98">
        <v>2.0</v>
      </c>
      <c r="I413" s="98">
        <v>2.0</v>
      </c>
      <c r="J413" s="98">
        <v>20.0</v>
      </c>
      <c r="K413" s="278">
        <v>10.0</v>
      </c>
      <c r="L413" s="92" t="s">
        <v>67</v>
      </c>
      <c r="M413" s="145"/>
      <c r="N413" s="380"/>
      <c r="O413" s="380"/>
      <c r="P413" s="380"/>
      <c r="Q413" s="380"/>
      <c r="R413" s="380"/>
      <c r="S413" s="380"/>
      <c r="T413" s="380"/>
      <c r="U413" s="380"/>
      <c r="V413" s="380"/>
      <c r="W413" s="380"/>
      <c r="X413" s="380"/>
      <c r="Y413" s="380"/>
      <c r="Z413" s="380"/>
    </row>
    <row r="414" ht="15.75" customHeight="1">
      <c r="A414" s="206" t="s">
        <v>4539</v>
      </c>
      <c r="B414" s="206" t="s">
        <v>4563</v>
      </c>
      <c r="C414" s="98" t="s">
        <v>51</v>
      </c>
      <c r="D414" s="375" t="s">
        <v>4564</v>
      </c>
      <c r="E414" s="207" t="s">
        <v>4565</v>
      </c>
      <c r="F414" s="98" t="s">
        <v>2502</v>
      </c>
      <c r="G414" s="98">
        <v>2.0</v>
      </c>
      <c r="H414" s="98">
        <v>2.0</v>
      </c>
      <c r="I414" s="98">
        <v>2.0</v>
      </c>
      <c r="J414" s="98">
        <v>10.0</v>
      </c>
      <c r="K414" s="278">
        <v>5.0</v>
      </c>
      <c r="L414" s="92" t="s">
        <v>67</v>
      </c>
      <c r="M414" s="145"/>
      <c r="N414" s="380"/>
      <c r="O414" s="380"/>
      <c r="P414" s="380"/>
      <c r="Q414" s="380"/>
      <c r="R414" s="380"/>
      <c r="S414" s="380"/>
      <c r="T414" s="380"/>
      <c r="U414" s="380"/>
      <c r="V414" s="380"/>
      <c r="W414" s="380"/>
      <c r="X414" s="380"/>
      <c r="Y414" s="380"/>
      <c r="Z414" s="380"/>
    </row>
    <row r="415" ht="15.75" customHeight="1">
      <c r="A415" s="206" t="s">
        <v>4539</v>
      </c>
      <c r="B415" s="206" t="s">
        <v>4566</v>
      </c>
      <c r="C415" s="98" t="s">
        <v>51</v>
      </c>
      <c r="D415" s="375" t="s">
        <v>4567</v>
      </c>
      <c r="E415" s="207" t="s">
        <v>4568</v>
      </c>
      <c r="F415" s="98" t="s">
        <v>2502</v>
      </c>
      <c r="G415" s="98">
        <v>2.0</v>
      </c>
      <c r="H415" s="98">
        <v>2.0</v>
      </c>
      <c r="I415" s="98">
        <v>2.0</v>
      </c>
      <c r="J415" s="98">
        <v>20.0</v>
      </c>
      <c r="K415" s="278">
        <v>10.0</v>
      </c>
      <c r="L415" s="92" t="s">
        <v>67</v>
      </c>
      <c r="M415" s="145"/>
      <c r="N415" s="380"/>
      <c r="O415" s="380"/>
      <c r="P415" s="380"/>
      <c r="Q415" s="380"/>
      <c r="R415" s="380"/>
      <c r="S415" s="380"/>
      <c r="T415" s="380"/>
      <c r="U415" s="380"/>
      <c r="V415" s="380"/>
      <c r="W415" s="380"/>
      <c r="X415" s="380"/>
      <c r="Y415" s="380"/>
      <c r="Z415" s="380"/>
    </row>
    <row r="416" ht="15.75" customHeight="1">
      <c r="A416" s="206" t="s">
        <v>4539</v>
      </c>
      <c r="B416" s="206" t="s">
        <v>4569</v>
      </c>
      <c r="C416" s="98" t="s">
        <v>51</v>
      </c>
      <c r="D416" s="375" t="s">
        <v>4570</v>
      </c>
      <c r="E416" s="207" t="s">
        <v>4571</v>
      </c>
      <c r="F416" s="98" t="s">
        <v>2502</v>
      </c>
      <c r="G416" s="98">
        <v>2.0</v>
      </c>
      <c r="H416" s="98">
        <v>2.0</v>
      </c>
      <c r="I416" s="98">
        <v>2.0</v>
      </c>
      <c r="J416" s="98">
        <v>20.0</v>
      </c>
      <c r="K416" s="278">
        <v>10.0</v>
      </c>
      <c r="L416" s="92" t="s">
        <v>67</v>
      </c>
      <c r="M416" s="145"/>
      <c r="N416" s="380"/>
      <c r="O416" s="380"/>
      <c r="P416" s="380"/>
      <c r="Q416" s="380"/>
      <c r="R416" s="380"/>
      <c r="S416" s="380"/>
      <c r="T416" s="380"/>
      <c r="U416" s="380"/>
      <c r="V416" s="380"/>
      <c r="W416" s="380"/>
      <c r="X416" s="380"/>
      <c r="Y416" s="380"/>
      <c r="Z416" s="380"/>
    </row>
    <row r="417" ht="15.75" customHeight="1">
      <c r="A417" s="206" t="s">
        <v>4539</v>
      </c>
      <c r="B417" s="206" t="s">
        <v>4572</v>
      </c>
      <c r="C417" s="98" t="s">
        <v>51</v>
      </c>
      <c r="D417" s="375" t="s">
        <v>4573</v>
      </c>
      <c r="E417" s="207" t="s">
        <v>4574</v>
      </c>
      <c r="F417" s="98" t="s">
        <v>2502</v>
      </c>
      <c r="G417" s="98">
        <v>2.0</v>
      </c>
      <c r="H417" s="98">
        <v>2.0</v>
      </c>
      <c r="I417" s="98">
        <v>2.0</v>
      </c>
      <c r="J417" s="98">
        <v>20.0</v>
      </c>
      <c r="K417" s="278">
        <v>10.0</v>
      </c>
      <c r="L417" s="92" t="s">
        <v>67</v>
      </c>
      <c r="M417" s="145"/>
      <c r="N417" s="380"/>
      <c r="O417" s="380"/>
      <c r="P417" s="380"/>
      <c r="Q417" s="380"/>
      <c r="R417" s="380"/>
      <c r="S417" s="380"/>
      <c r="T417" s="380"/>
      <c r="U417" s="380"/>
      <c r="V417" s="380"/>
      <c r="W417" s="380"/>
      <c r="X417" s="380"/>
      <c r="Y417" s="380"/>
      <c r="Z417" s="380"/>
    </row>
    <row r="418" ht="15.75" customHeight="1">
      <c r="A418" s="206" t="s">
        <v>4539</v>
      </c>
      <c r="B418" s="206" t="s">
        <v>4575</v>
      </c>
      <c r="C418" s="98" t="s">
        <v>51</v>
      </c>
      <c r="D418" s="375" t="s">
        <v>4576</v>
      </c>
      <c r="E418" s="207" t="s">
        <v>4577</v>
      </c>
      <c r="F418" s="98" t="s">
        <v>2502</v>
      </c>
      <c r="G418" s="98">
        <v>2.0</v>
      </c>
      <c r="H418" s="98">
        <v>2.0</v>
      </c>
      <c r="I418" s="98">
        <v>2.0</v>
      </c>
      <c r="J418" s="98">
        <v>20.0</v>
      </c>
      <c r="K418" s="278">
        <v>10.0</v>
      </c>
      <c r="L418" s="92" t="s">
        <v>67</v>
      </c>
      <c r="M418" s="145"/>
      <c r="N418" s="380"/>
      <c r="O418" s="380"/>
      <c r="P418" s="380"/>
      <c r="Q418" s="380"/>
      <c r="R418" s="380"/>
      <c r="S418" s="380"/>
      <c r="T418" s="380"/>
      <c r="U418" s="380"/>
      <c r="V418" s="380"/>
      <c r="W418" s="380"/>
      <c r="X418" s="380"/>
      <c r="Y418" s="380"/>
      <c r="Z418" s="380"/>
    </row>
    <row r="419" ht="15.75" customHeight="1">
      <c r="A419" s="206" t="s">
        <v>4539</v>
      </c>
      <c r="B419" s="206" t="s">
        <v>4578</v>
      </c>
      <c r="C419" s="98" t="s">
        <v>51</v>
      </c>
      <c r="D419" s="375" t="s">
        <v>4579</v>
      </c>
      <c r="E419" s="207" t="s">
        <v>4452</v>
      </c>
      <c r="F419" s="98" t="s">
        <v>2502</v>
      </c>
      <c r="G419" s="98">
        <v>2.0</v>
      </c>
      <c r="H419" s="98">
        <v>2.0</v>
      </c>
      <c r="I419" s="98">
        <v>2.0</v>
      </c>
      <c r="J419" s="98">
        <v>10.0</v>
      </c>
      <c r="K419" s="278">
        <v>5.0</v>
      </c>
      <c r="L419" s="92" t="s">
        <v>67</v>
      </c>
      <c r="M419" s="145"/>
      <c r="N419" s="380"/>
      <c r="O419" s="380"/>
      <c r="P419" s="380"/>
      <c r="Q419" s="380"/>
      <c r="R419" s="380"/>
      <c r="S419" s="380"/>
      <c r="T419" s="380"/>
      <c r="U419" s="380"/>
      <c r="V419" s="380"/>
      <c r="W419" s="380"/>
      <c r="X419" s="380"/>
      <c r="Y419" s="380"/>
      <c r="Z419" s="380"/>
    </row>
    <row r="420" ht="15.75" customHeight="1">
      <c r="A420" s="438" t="s">
        <v>706</v>
      </c>
      <c r="B420" s="438" t="s">
        <v>4580</v>
      </c>
      <c r="C420" s="98" t="s">
        <v>51</v>
      </c>
      <c r="D420" s="464" t="s">
        <v>4581</v>
      </c>
      <c r="E420" s="465" t="s">
        <v>4582</v>
      </c>
      <c r="F420" s="454" t="s">
        <v>2502</v>
      </c>
      <c r="G420" s="454">
        <v>1.0</v>
      </c>
      <c r="H420" s="457">
        <v>1.0</v>
      </c>
      <c r="I420" s="440">
        <v>1.0</v>
      </c>
      <c r="J420" s="440">
        <v>20.0</v>
      </c>
      <c r="K420" s="466">
        <v>20.0</v>
      </c>
      <c r="L420" s="92" t="s">
        <v>67</v>
      </c>
      <c r="M420" s="145"/>
      <c r="N420" s="380"/>
      <c r="O420" s="380"/>
      <c r="P420" s="380"/>
      <c r="Q420" s="380"/>
      <c r="R420" s="380"/>
      <c r="S420" s="380"/>
      <c r="T420" s="380"/>
      <c r="U420" s="380"/>
      <c r="V420" s="380"/>
      <c r="W420" s="380"/>
      <c r="X420" s="380"/>
      <c r="Y420" s="380"/>
      <c r="Z420" s="380"/>
    </row>
    <row r="421" ht="15.75" customHeight="1">
      <c r="A421" s="85" t="s">
        <v>4583</v>
      </c>
      <c r="B421" s="85" t="s">
        <v>1743</v>
      </c>
      <c r="C421" s="77" t="s">
        <v>86</v>
      </c>
      <c r="D421" s="77" t="s">
        <v>4584</v>
      </c>
      <c r="E421" s="75" t="s">
        <v>4585</v>
      </c>
      <c r="F421" s="77" t="s">
        <v>4586</v>
      </c>
      <c r="G421" s="98">
        <v>3.0</v>
      </c>
      <c r="H421" s="98">
        <v>3.0</v>
      </c>
      <c r="I421" s="98">
        <v>3.0</v>
      </c>
      <c r="J421" s="98">
        <v>20.0</v>
      </c>
      <c r="K421" s="256">
        <v>6.66</v>
      </c>
      <c r="L421" s="92" t="s">
        <v>67</v>
      </c>
      <c r="M421" s="145"/>
      <c r="N421" s="380"/>
      <c r="O421" s="380"/>
      <c r="P421" s="380"/>
      <c r="Q421" s="380"/>
      <c r="R421" s="380"/>
      <c r="S421" s="380"/>
      <c r="T421" s="380"/>
      <c r="U421" s="380"/>
      <c r="V421" s="380"/>
      <c r="W421" s="380"/>
      <c r="X421" s="380"/>
      <c r="Y421" s="380"/>
      <c r="Z421" s="380"/>
    </row>
    <row r="422" ht="15.75" customHeight="1">
      <c r="A422" s="85" t="s">
        <v>4587</v>
      </c>
      <c r="B422" s="85" t="s">
        <v>1743</v>
      </c>
      <c r="C422" s="77" t="s">
        <v>86</v>
      </c>
      <c r="D422" s="77" t="s">
        <v>4588</v>
      </c>
      <c r="E422" s="75" t="s">
        <v>4589</v>
      </c>
      <c r="F422" s="77" t="s">
        <v>4590</v>
      </c>
      <c r="G422" s="98">
        <v>3.0</v>
      </c>
      <c r="H422" s="98">
        <v>3.0</v>
      </c>
      <c r="I422" s="98">
        <v>3.0</v>
      </c>
      <c r="J422" s="98">
        <v>20.0</v>
      </c>
      <c r="K422" s="256">
        <v>6.66</v>
      </c>
      <c r="L422" s="92" t="s">
        <v>67</v>
      </c>
      <c r="M422" s="145"/>
      <c r="N422" s="380"/>
      <c r="O422" s="380"/>
      <c r="P422" s="380"/>
      <c r="Q422" s="380"/>
      <c r="R422" s="380"/>
      <c r="S422" s="380"/>
      <c r="T422" s="380"/>
      <c r="U422" s="380"/>
      <c r="V422" s="380"/>
      <c r="W422" s="380"/>
      <c r="X422" s="380"/>
      <c r="Y422" s="380"/>
      <c r="Z422" s="380"/>
    </row>
    <row r="423" ht="15.75" customHeight="1">
      <c r="A423" s="85" t="s">
        <v>4591</v>
      </c>
      <c r="B423" s="85" t="s">
        <v>1743</v>
      </c>
      <c r="C423" s="77" t="s">
        <v>86</v>
      </c>
      <c r="D423" s="77" t="s">
        <v>4592</v>
      </c>
      <c r="E423" s="75" t="s">
        <v>4593</v>
      </c>
      <c r="F423" s="77" t="s">
        <v>4594</v>
      </c>
      <c r="G423" s="98">
        <v>3.0</v>
      </c>
      <c r="H423" s="98">
        <v>3.0</v>
      </c>
      <c r="I423" s="98">
        <v>3.0</v>
      </c>
      <c r="J423" s="98">
        <v>20.0</v>
      </c>
      <c r="K423" s="256">
        <v>6.66</v>
      </c>
      <c r="L423" s="92" t="s">
        <v>67</v>
      </c>
      <c r="M423" s="145"/>
      <c r="N423" s="380"/>
      <c r="O423" s="380"/>
      <c r="P423" s="380"/>
      <c r="Q423" s="380"/>
      <c r="R423" s="380"/>
      <c r="S423" s="380"/>
      <c r="T423" s="380"/>
      <c r="U423" s="380"/>
      <c r="V423" s="380"/>
      <c r="W423" s="380"/>
      <c r="X423" s="380"/>
      <c r="Y423" s="380"/>
      <c r="Z423" s="380"/>
    </row>
    <row r="424" ht="15.75" customHeight="1">
      <c r="A424" s="85" t="s">
        <v>4595</v>
      </c>
      <c r="B424" s="85" t="s">
        <v>1743</v>
      </c>
      <c r="C424" s="77" t="s">
        <v>86</v>
      </c>
      <c r="D424" s="77" t="s">
        <v>4596</v>
      </c>
      <c r="E424" s="75" t="s">
        <v>4597</v>
      </c>
      <c r="F424" s="77" t="s">
        <v>4598</v>
      </c>
      <c r="G424" s="98">
        <v>3.0</v>
      </c>
      <c r="H424" s="98">
        <v>3.0</v>
      </c>
      <c r="I424" s="98">
        <v>3.0</v>
      </c>
      <c r="J424" s="98">
        <v>20.0</v>
      </c>
      <c r="K424" s="256">
        <v>6.66</v>
      </c>
      <c r="L424" s="92" t="s">
        <v>67</v>
      </c>
      <c r="M424" s="145"/>
      <c r="N424" s="380"/>
      <c r="O424" s="380"/>
      <c r="P424" s="380"/>
      <c r="Q424" s="380"/>
      <c r="R424" s="380"/>
      <c r="S424" s="380"/>
      <c r="T424" s="380"/>
      <c r="U424" s="380"/>
      <c r="V424" s="380"/>
      <c r="W424" s="380"/>
      <c r="X424" s="380"/>
      <c r="Y424" s="380"/>
      <c r="Z424" s="380"/>
    </row>
    <row r="425" ht="15.75" customHeight="1">
      <c r="A425" s="85" t="s">
        <v>4599</v>
      </c>
      <c r="B425" s="85" t="s">
        <v>1743</v>
      </c>
      <c r="C425" s="77" t="s">
        <v>86</v>
      </c>
      <c r="D425" s="77" t="s">
        <v>4600</v>
      </c>
      <c r="E425" s="75" t="s">
        <v>4601</v>
      </c>
      <c r="F425" s="77" t="s">
        <v>4602</v>
      </c>
      <c r="G425" s="98">
        <v>3.0</v>
      </c>
      <c r="H425" s="98">
        <v>3.0</v>
      </c>
      <c r="I425" s="98">
        <v>3.0</v>
      </c>
      <c r="J425" s="98">
        <v>20.0</v>
      </c>
      <c r="K425" s="256">
        <v>6.66</v>
      </c>
      <c r="L425" s="92" t="s">
        <v>67</v>
      </c>
      <c r="M425" s="145"/>
      <c r="N425" s="380"/>
      <c r="O425" s="380"/>
      <c r="P425" s="380"/>
      <c r="Q425" s="380"/>
      <c r="R425" s="380"/>
      <c r="S425" s="380"/>
      <c r="T425" s="380"/>
      <c r="U425" s="380"/>
      <c r="V425" s="380"/>
      <c r="W425" s="380"/>
      <c r="X425" s="380"/>
      <c r="Y425" s="380"/>
      <c r="Z425" s="380"/>
    </row>
    <row r="426" ht="15.75" customHeight="1">
      <c r="A426" s="85" t="s">
        <v>4603</v>
      </c>
      <c r="B426" s="85" t="s">
        <v>1743</v>
      </c>
      <c r="C426" s="77" t="s">
        <v>86</v>
      </c>
      <c r="D426" s="77" t="s">
        <v>4604</v>
      </c>
      <c r="E426" s="75" t="s">
        <v>4605</v>
      </c>
      <c r="F426" s="77" t="s">
        <v>4606</v>
      </c>
      <c r="G426" s="98">
        <v>3.0</v>
      </c>
      <c r="H426" s="98">
        <v>3.0</v>
      </c>
      <c r="I426" s="98">
        <v>3.0</v>
      </c>
      <c r="J426" s="98">
        <v>20.0</v>
      </c>
      <c r="K426" s="256">
        <v>6.66</v>
      </c>
      <c r="L426" s="92" t="s">
        <v>67</v>
      </c>
      <c r="M426" s="145"/>
      <c r="N426" s="380"/>
      <c r="O426" s="380"/>
      <c r="P426" s="380"/>
      <c r="Q426" s="380"/>
      <c r="R426" s="380"/>
      <c r="S426" s="380"/>
      <c r="T426" s="380"/>
      <c r="U426" s="380"/>
      <c r="V426" s="380"/>
      <c r="W426" s="380"/>
      <c r="X426" s="380"/>
      <c r="Y426" s="380"/>
      <c r="Z426" s="380"/>
    </row>
    <row r="427" ht="15.75" customHeight="1">
      <c r="A427" s="85" t="s">
        <v>4607</v>
      </c>
      <c r="B427" s="85" t="s">
        <v>1743</v>
      </c>
      <c r="C427" s="77" t="s">
        <v>86</v>
      </c>
      <c r="D427" s="77" t="s">
        <v>4608</v>
      </c>
      <c r="E427" s="75" t="s">
        <v>4609</v>
      </c>
      <c r="F427" s="77" t="s">
        <v>4610</v>
      </c>
      <c r="G427" s="98">
        <v>3.0</v>
      </c>
      <c r="H427" s="98">
        <v>3.0</v>
      </c>
      <c r="I427" s="98">
        <v>3.0</v>
      </c>
      <c r="J427" s="98">
        <v>20.0</v>
      </c>
      <c r="K427" s="256">
        <v>6.66</v>
      </c>
      <c r="L427" s="92" t="s">
        <v>67</v>
      </c>
      <c r="M427" s="145"/>
      <c r="N427" s="380"/>
      <c r="O427" s="380"/>
      <c r="P427" s="380"/>
      <c r="Q427" s="380"/>
      <c r="R427" s="380"/>
      <c r="S427" s="380"/>
      <c r="T427" s="380"/>
      <c r="U427" s="380"/>
      <c r="V427" s="380"/>
      <c r="W427" s="380"/>
      <c r="X427" s="380"/>
      <c r="Y427" s="380"/>
      <c r="Z427" s="380"/>
    </row>
    <row r="428" ht="15.75" customHeight="1">
      <c r="A428" s="85" t="s">
        <v>4611</v>
      </c>
      <c r="B428" s="85" t="s">
        <v>1743</v>
      </c>
      <c r="C428" s="77" t="s">
        <v>86</v>
      </c>
      <c r="D428" s="77" t="s">
        <v>4612</v>
      </c>
      <c r="E428" s="75" t="s">
        <v>4613</v>
      </c>
      <c r="F428" s="77" t="s">
        <v>4614</v>
      </c>
      <c r="G428" s="98">
        <v>3.0</v>
      </c>
      <c r="H428" s="98">
        <v>3.0</v>
      </c>
      <c r="I428" s="98">
        <v>3.0</v>
      </c>
      <c r="J428" s="98">
        <v>10.0</v>
      </c>
      <c r="K428" s="256">
        <v>3.33</v>
      </c>
      <c r="L428" s="92" t="s">
        <v>67</v>
      </c>
      <c r="M428" s="145"/>
      <c r="N428" s="380"/>
      <c r="O428" s="380"/>
      <c r="P428" s="380"/>
      <c r="Q428" s="380"/>
      <c r="R428" s="380"/>
      <c r="S428" s="380"/>
      <c r="T428" s="380"/>
      <c r="U428" s="380"/>
      <c r="V428" s="380"/>
      <c r="W428" s="380"/>
      <c r="X428" s="380"/>
      <c r="Y428" s="380"/>
      <c r="Z428" s="380"/>
    </row>
    <row r="429" ht="15.75" customHeight="1">
      <c r="A429" s="85" t="s">
        <v>4615</v>
      </c>
      <c r="B429" s="85" t="s">
        <v>1743</v>
      </c>
      <c r="C429" s="77" t="s">
        <v>86</v>
      </c>
      <c r="D429" s="77" t="s">
        <v>4616</v>
      </c>
      <c r="E429" s="75" t="s">
        <v>4617</v>
      </c>
      <c r="F429" s="77" t="s">
        <v>2502</v>
      </c>
      <c r="G429" s="98">
        <v>3.0</v>
      </c>
      <c r="H429" s="98">
        <v>3.0</v>
      </c>
      <c r="I429" s="98">
        <v>3.0</v>
      </c>
      <c r="J429" s="98">
        <v>10.0</v>
      </c>
      <c r="K429" s="256">
        <v>3.33</v>
      </c>
      <c r="L429" s="92" t="s">
        <v>67</v>
      </c>
      <c r="M429" s="145"/>
      <c r="N429" s="380"/>
      <c r="O429" s="380"/>
      <c r="P429" s="380"/>
      <c r="Q429" s="380"/>
      <c r="R429" s="380"/>
      <c r="S429" s="380"/>
      <c r="T429" s="380"/>
      <c r="U429" s="380"/>
      <c r="V429" s="380"/>
      <c r="W429" s="380"/>
      <c r="X429" s="380"/>
      <c r="Y429" s="380"/>
      <c r="Z429" s="380"/>
    </row>
    <row r="430" ht="15.75" customHeight="1">
      <c r="A430" s="85" t="s">
        <v>4618</v>
      </c>
      <c r="B430" s="85" t="s">
        <v>1743</v>
      </c>
      <c r="C430" s="77" t="s">
        <v>86</v>
      </c>
      <c r="D430" s="77" t="s">
        <v>4619</v>
      </c>
      <c r="E430" s="75" t="s">
        <v>4620</v>
      </c>
      <c r="F430" s="77" t="s">
        <v>2502</v>
      </c>
      <c r="G430" s="98">
        <v>3.0</v>
      </c>
      <c r="H430" s="98">
        <v>3.0</v>
      </c>
      <c r="I430" s="98">
        <v>3.0</v>
      </c>
      <c r="J430" s="98">
        <v>10.0</v>
      </c>
      <c r="K430" s="256">
        <v>3.33</v>
      </c>
      <c r="L430" s="92" t="s">
        <v>67</v>
      </c>
      <c r="M430" s="145"/>
      <c r="N430" s="380"/>
      <c r="O430" s="380"/>
      <c r="P430" s="380"/>
      <c r="Q430" s="380"/>
      <c r="R430" s="380"/>
      <c r="S430" s="380"/>
      <c r="T430" s="380"/>
      <c r="U430" s="380"/>
      <c r="V430" s="380"/>
      <c r="W430" s="380"/>
      <c r="X430" s="380"/>
      <c r="Y430" s="380"/>
      <c r="Z430" s="380"/>
    </row>
    <row r="431" ht="15.75" customHeight="1">
      <c r="A431" s="85" t="s">
        <v>4621</v>
      </c>
      <c r="B431" s="85" t="s">
        <v>1743</v>
      </c>
      <c r="C431" s="77" t="s">
        <v>86</v>
      </c>
      <c r="D431" s="77" t="s">
        <v>4622</v>
      </c>
      <c r="E431" s="75" t="s">
        <v>4623</v>
      </c>
      <c r="F431" s="77" t="s">
        <v>4624</v>
      </c>
      <c r="G431" s="98">
        <v>3.0</v>
      </c>
      <c r="H431" s="98">
        <v>3.0</v>
      </c>
      <c r="I431" s="98">
        <v>3.0</v>
      </c>
      <c r="J431" s="98">
        <v>20.0</v>
      </c>
      <c r="K431" s="256">
        <v>6.66</v>
      </c>
      <c r="L431" s="92" t="s">
        <v>67</v>
      </c>
      <c r="M431" s="145"/>
      <c r="N431" s="380"/>
      <c r="O431" s="380"/>
      <c r="P431" s="380"/>
      <c r="Q431" s="380"/>
      <c r="R431" s="380"/>
      <c r="S431" s="380"/>
      <c r="T431" s="380"/>
      <c r="U431" s="380"/>
      <c r="V431" s="380"/>
      <c r="W431" s="380"/>
      <c r="X431" s="380"/>
      <c r="Y431" s="380"/>
      <c r="Z431" s="380"/>
    </row>
    <row r="432" ht="15.75" customHeight="1">
      <c r="A432" s="85" t="s">
        <v>4625</v>
      </c>
      <c r="B432" s="85" t="s">
        <v>1743</v>
      </c>
      <c r="C432" s="77" t="s">
        <v>86</v>
      </c>
      <c r="D432" s="77" t="s">
        <v>4626</v>
      </c>
      <c r="E432" s="75" t="s">
        <v>4627</v>
      </c>
      <c r="F432" s="77" t="s">
        <v>4628</v>
      </c>
      <c r="G432" s="98">
        <v>3.0</v>
      </c>
      <c r="H432" s="98">
        <v>3.0</v>
      </c>
      <c r="I432" s="98">
        <v>3.0</v>
      </c>
      <c r="J432" s="98">
        <v>20.0</v>
      </c>
      <c r="K432" s="256">
        <v>6.66</v>
      </c>
      <c r="L432" s="92" t="s">
        <v>67</v>
      </c>
      <c r="M432" s="145"/>
      <c r="N432" s="380"/>
      <c r="O432" s="380"/>
      <c r="P432" s="380"/>
      <c r="Q432" s="380"/>
      <c r="R432" s="380"/>
      <c r="S432" s="380"/>
      <c r="T432" s="380"/>
      <c r="U432" s="380"/>
      <c r="V432" s="380"/>
      <c r="W432" s="380"/>
      <c r="X432" s="380"/>
      <c r="Y432" s="380"/>
      <c r="Z432" s="380"/>
    </row>
    <row r="433" ht="15.75" customHeight="1">
      <c r="A433" s="85" t="s">
        <v>4629</v>
      </c>
      <c r="B433" s="85" t="s">
        <v>1743</v>
      </c>
      <c r="C433" s="77" t="s">
        <v>86</v>
      </c>
      <c r="D433" s="77" t="s">
        <v>4630</v>
      </c>
      <c r="E433" s="75" t="s">
        <v>4631</v>
      </c>
      <c r="F433" s="77" t="s">
        <v>2502</v>
      </c>
      <c r="G433" s="98">
        <v>3.0</v>
      </c>
      <c r="H433" s="98">
        <v>3.0</v>
      </c>
      <c r="I433" s="98">
        <v>3.0</v>
      </c>
      <c r="J433" s="98">
        <v>10.0</v>
      </c>
      <c r="K433" s="256">
        <v>3.33</v>
      </c>
      <c r="L433" s="92" t="s">
        <v>67</v>
      </c>
      <c r="M433" s="145"/>
      <c r="N433" s="380"/>
      <c r="O433" s="380"/>
      <c r="P433" s="380"/>
      <c r="Q433" s="380"/>
      <c r="R433" s="380"/>
      <c r="S433" s="380"/>
      <c r="T433" s="380"/>
      <c r="U433" s="380"/>
      <c r="V433" s="380"/>
      <c r="W433" s="380"/>
      <c r="X433" s="380"/>
      <c r="Y433" s="380"/>
      <c r="Z433" s="380"/>
    </row>
    <row r="434" ht="15.75" customHeight="1">
      <c r="A434" s="85" t="s">
        <v>4632</v>
      </c>
      <c r="B434" s="85" t="s">
        <v>1743</v>
      </c>
      <c r="C434" s="77" t="s">
        <v>86</v>
      </c>
      <c r="D434" s="77" t="s">
        <v>4633</v>
      </c>
      <c r="E434" s="75" t="s">
        <v>4631</v>
      </c>
      <c r="F434" s="77" t="s">
        <v>2502</v>
      </c>
      <c r="G434" s="98">
        <v>3.0</v>
      </c>
      <c r="H434" s="98">
        <v>3.0</v>
      </c>
      <c r="I434" s="98">
        <v>3.0</v>
      </c>
      <c r="J434" s="98">
        <v>10.0</v>
      </c>
      <c r="K434" s="256">
        <v>3.33</v>
      </c>
      <c r="L434" s="92" t="s">
        <v>67</v>
      </c>
      <c r="M434" s="145"/>
      <c r="N434" s="380"/>
      <c r="O434" s="380"/>
      <c r="P434" s="380"/>
      <c r="Q434" s="380"/>
      <c r="R434" s="380"/>
      <c r="S434" s="380"/>
      <c r="T434" s="380"/>
      <c r="U434" s="380"/>
      <c r="V434" s="380"/>
      <c r="W434" s="380"/>
      <c r="X434" s="380"/>
      <c r="Y434" s="380"/>
      <c r="Z434" s="380"/>
    </row>
    <row r="435" ht="15.75" customHeight="1">
      <c r="A435" s="85" t="s">
        <v>4634</v>
      </c>
      <c r="B435" s="85" t="s">
        <v>1743</v>
      </c>
      <c r="C435" s="77" t="s">
        <v>86</v>
      </c>
      <c r="D435" s="77" t="s">
        <v>4635</v>
      </c>
      <c r="E435" s="75" t="s">
        <v>4636</v>
      </c>
      <c r="F435" s="77" t="s">
        <v>2502</v>
      </c>
      <c r="G435" s="98">
        <v>3.0</v>
      </c>
      <c r="H435" s="98">
        <v>3.0</v>
      </c>
      <c r="I435" s="98">
        <v>3.0</v>
      </c>
      <c r="J435" s="98">
        <v>10.0</v>
      </c>
      <c r="K435" s="256">
        <v>3.33</v>
      </c>
      <c r="L435" s="92" t="s">
        <v>67</v>
      </c>
      <c r="M435" s="145"/>
      <c r="N435" s="380"/>
      <c r="O435" s="380"/>
      <c r="P435" s="380"/>
      <c r="Q435" s="380"/>
      <c r="R435" s="380"/>
      <c r="S435" s="380"/>
      <c r="T435" s="380"/>
      <c r="U435" s="380"/>
      <c r="V435" s="380"/>
      <c r="W435" s="380"/>
      <c r="X435" s="380"/>
      <c r="Y435" s="380"/>
      <c r="Z435" s="380"/>
    </row>
    <row r="436" ht="15.75" customHeight="1">
      <c r="A436" s="85" t="s">
        <v>4637</v>
      </c>
      <c r="B436" s="85" t="s">
        <v>1743</v>
      </c>
      <c r="C436" s="77" t="s">
        <v>86</v>
      </c>
      <c r="D436" s="77" t="s">
        <v>4638</v>
      </c>
      <c r="E436" s="75" t="s">
        <v>4639</v>
      </c>
      <c r="F436" s="77" t="s">
        <v>2502</v>
      </c>
      <c r="G436" s="98">
        <v>3.0</v>
      </c>
      <c r="H436" s="98">
        <v>3.0</v>
      </c>
      <c r="I436" s="98">
        <v>3.0</v>
      </c>
      <c r="J436" s="98">
        <v>10.0</v>
      </c>
      <c r="K436" s="256">
        <v>3.33</v>
      </c>
      <c r="L436" s="92" t="s">
        <v>67</v>
      </c>
      <c r="M436" s="145"/>
      <c r="N436" s="380"/>
      <c r="O436" s="380"/>
      <c r="P436" s="380"/>
      <c r="Q436" s="380"/>
      <c r="R436" s="380"/>
      <c r="S436" s="380"/>
      <c r="T436" s="380"/>
      <c r="U436" s="380"/>
      <c r="V436" s="380"/>
      <c r="W436" s="380"/>
      <c r="X436" s="380"/>
      <c r="Y436" s="380"/>
      <c r="Z436" s="380"/>
    </row>
    <row r="437" ht="15.75" customHeight="1">
      <c r="A437" s="85" t="s">
        <v>4640</v>
      </c>
      <c r="B437" s="85" t="s">
        <v>1743</v>
      </c>
      <c r="C437" s="77" t="s">
        <v>86</v>
      </c>
      <c r="D437" s="77" t="s">
        <v>4641</v>
      </c>
      <c r="E437" s="75" t="s">
        <v>4642</v>
      </c>
      <c r="F437" s="77" t="s">
        <v>4610</v>
      </c>
      <c r="G437" s="98">
        <v>3.0</v>
      </c>
      <c r="H437" s="98">
        <v>3.0</v>
      </c>
      <c r="I437" s="98">
        <v>3.0</v>
      </c>
      <c r="J437" s="98">
        <v>20.0</v>
      </c>
      <c r="K437" s="256">
        <v>6.66</v>
      </c>
      <c r="L437" s="92" t="s">
        <v>67</v>
      </c>
      <c r="M437" s="145"/>
      <c r="N437" s="380"/>
      <c r="O437" s="380"/>
      <c r="P437" s="380"/>
      <c r="Q437" s="380"/>
      <c r="R437" s="380"/>
      <c r="S437" s="380"/>
      <c r="T437" s="380"/>
      <c r="U437" s="380"/>
      <c r="V437" s="380"/>
      <c r="W437" s="380"/>
      <c r="X437" s="380"/>
      <c r="Y437" s="380"/>
      <c r="Z437" s="380"/>
    </row>
    <row r="438" ht="15.75" customHeight="1">
      <c r="A438" s="85" t="s">
        <v>4643</v>
      </c>
      <c r="B438" s="85" t="s">
        <v>1743</v>
      </c>
      <c r="C438" s="77" t="s">
        <v>86</v>
      </c>
      <c r="D438" s="77" t="s">
        <v>4644</v>
      </c>
      <c r="E438" s="75" t="s">
        <v>4645</v>
      </c>
      <c r="F438" s="77" t="s">
        <v>2502</v>
      </c>
      <c r="G438" s="98">
        <v>3.0</v>
      </c>
      <c r="H438" s="98">
        <v>3.0</v>
      </c>
      <c r="I438" s="98">
        <v>3.0</v>
      </c>
      <c r="J438" s="98">
        <v>10.0</v>
      </c>
      <c r="K438" s="256">
        <v>3.33</v>
      </c>
      <c r="L438" s="92" t="s">
        <v>67</v>
      </c>
      <c r="M438" s="145"/>
      <c r="N438" s="380"/>
      <c r="O438" s="380"/>
      <c r="P438" s="380"/>
      <c r="Q438" s="380"/>
      <c r="R438" s="380"/>
      <c r="S438" s="380"/>
      <c r="T438" s="380"/>
      <c r="U438" s="380"/>
      <c r="V438" s="380"/>
      <c r="W438" s="380"/>
      <c r="X438" s="380"/>
      <c r="Y438" s="380"/>
      <c r="Z438" s="380"/>
    </row>
    <row r="439" ht="15.75" customHeight="1">
      <c r="A439" s="85" t="s">
        <v>4646</v>
      </c>
      <c r="B439" s="85" t="s">
        <v>1743</v>
      </c>
      <c r="C439" s="77" t="s">
        <v>86</v>
      </c>
      <c r="D439" s="77" t="s">
        <v>4647</v>
      </c>
      <c r="E439" s="75" t="s">
        <v>4648</v>
      </c>
      <c r="F439" s="77" t="s">
        <v>4610</v>
      </c>
      <c r="G439" s="98">
        <v>3.0</v>
      </c>
      <c r="H439" s="98">
        <v>3.0</v>
      </c>
      <c r="I439" s="98">
        <v>3.0</v>
      </c>
      <c r="J439" s="98">
        <v>20.0</v>
      </c>
      <c r="K439" s="256">
        <v>6.66</v>
      </c>
      <c r="L439" s="92" t="s">
        <v>67</v>
      </c>
      <c r="M439" s="145"/>
      <c r="N439" s="380"/>
      <c r="O439" s="380"/>
      <c r="P439" s="380"/>
      <c r="Q439" s="380"/>
      <c r="R439" s="380"/>
      <c r="S439" s="380"/>
      <c r="T439" s="380"/>
      <c r="U439" s="380"/>
      <c r="V439" s="380"/>
      <c r="W439" s="380"/>
      <c r="X439" s="380"/>
      <c r="Y439" s="380"/>
      <c r="Z439" s="380"/>
    </row>
    <row r="440" ht="15.75" customHeight="1">
      <c r="A440" s="85" t="s">
        <v>4649</v>
      </c>
      <c r="B440" s="85" t="s">
        <v>1743</v>
      </c>
      <c r="C440" s="77" t="s">
        <v>86</v>
      </c>
      <c r="D440" s="77" t="s">
        <v>4650</v>
      </c>
      <c r="E440" s="75" t="s">
        <v>4651</v>
      </c>
      <c r="F440" s="77" t="s">
        <v>4652</v>
      </c>
      <c r="G440" s="98">
        <v>3.0</v>
      </c>
      <c r="H440" s="98">
        <v>3.0</v>
      </c>
      <c r="I440" s="98">
        <v>3.0</v>
      </c>
      <c r="J440" s="98">
        <v>20.0</v>
      </c>
      <c r="K440" s="256">
        <v>6.66</v>
      </c>
      <c r="L440" s="92" t="s">
        <v>67</v>
      </c>
      <c r="M440" s="145"/>
      <c r="N440" s="380"/>
      <c r="O440" s="380"/>
      <c r="P440" s="380"/>
      <c r="Q440" s="380"/>
      <c r="R440" s="380"/>
      <c r="S440" s="380"/>
      <c r="T440" s="380"/>
      <c r="U440" s="380"/>
      <c r="V440" s="380"/>
      <c r="W440" s="380"/>
      <c r="X440" s="380"/>
      <c r="Y440" s="380"/>
      <c r="Z440" s="380"/>
    </row>
    <row r="441" ht="15.75" customHeight="1">
      <c r="A441" s="85" t="s">
        <v>4653</v>
      </c>
      <c r="B441" s="85" t="s">
        <v>1743</v>
      </c>
      <c r="C441" s="77" t="s">
        <v>86</v>
      </c>
      <c r="D441" s="77" t="s">
        <v>4654</v>
      </c>
      <c r="E441" s="75" t="s">
        <v>4655</v>
      </c>
      <c r="F441" s="77" t="s">
        <v>4656</v>
      </c>
      <c r="G441" s="98">
        <v>3.0</v>
      </c>
      <c r="H441" s="98">
        <v>3.0</v>
      </c>
      <c r="I441" s="98">
        <v>3.0</v>
      </c>
      <c r="J441" s="98">
        <v>20.0</v>
      </c>
      <c r="K441" s="256">
        <v>6.66</v>
      </c>
      <c r="L441" s="92" t="s">
        <v>67</v>
      </c>
      <c r="M441" s="145"/>
      <c r="N441" s="380"/>
      <c r="O441" s="380"/>
      <c r="P441" s="380"/>
      <c r="Q441" s="380"/>
      <c r="R441" s="380"/>
      <c r="S441" s="380"/>
      <c r="T441" s="380"/>
      <c r="U441" s="380"/>
      <c r="V441" s="380"/>
      <c r="W441" s="380"/>
      <c r="X441" s="380"/>
      <c r="Y441" s="380"/>
      <c r="Z441" s="380"/>
    </row>
    <row r="442" ht="15.75" customHeight="1">
      <c r="A442" s="85" t="s">
        <v>4657</v>
      </c>
      <c r="B442" s="85" t="s">
        <v>1743</v>
      </c>
      <c r="C442" s="77" t="s">
        <v>86</v>
      </c>
      <c r="D442" s="77" t="s">
        <v>4658</v>
      </c>
      <c r="E442" s="75" t="s">
        <v>4659</v>
      </c>
      <c r="F442" s="77" t="s">
        <v>2502</v>
      </c>
      <c r="G442" s="98">
        <v>3.0</v>
      </c>
      <c r="H442" s="98">
        <v>3.0</v>
      </c>
      <c r="I442" s="98">
        <v>3.0</v>
      </c>
      <c r="J442" s="98">
        <v>10.0</v>
      </c>
      <c r="K442" s="256">
        <v>3.33</v>
      </c>
      <c r="L442" s="92" t="s">
        <v>67</v>
      </c>
      <c r="M442" s="145"/>
      <c r="N442" s="380"/>
      <c r="O442" s="380"/>
      <c r="P442" s="380"/>
      <c r="Q442" s="380"/>
      <c r="R442" s="380"/>
      <c r="S442" s="380"/>
      <c r="T442" s="380"/>
      <c r="U442" s="380"/>
      <c r="V442" s="380"/>
      <c r="W442" s="380"/>
      <c r="X442" s="380"/>
      <c r="Y442" s="380"/>
      <c r="Z442" s="380"/>
    </row>
    <row r="443" ht="15.75" customHeight="1">
      <c r="A443" s="85" t="s">
        <v>1761</v>
      </c>
      <c r="B443" s="212" t="s">
        <v>1762</v>
      </c>
      <c r="C443" s="77" t="s">
        <v>51</v>
      </c>
      <c r="D443" s="85" t="s">
        <v>4660</v>
      </c>
      <c r="E443" s="121" t="s">
        <v>4661</v>
      </c>
      <c r="F443" s="77" t="s">
        <v>2502</v>
      </c>
      <c r="G443" s="77">
        <v>2.0</v>
      </c>
      <c r="H443" s="256">
        <v>2.0</v>
      </c>
      <c r="I443" s="80">
        <v>2.0</v>
      </c>
      <c r="J443" s="80">
        <v>10.0</v>
      </c>
      <c r="K443" s="398">
        <v>5.0</v>
      </c>
      <c r="L443" s="92" t="s">
        <v>67</v>
      </c>
      <c r="M443" s="145"/>
      <c r="N443" s="380"/>
      <c r="O443" s="380"/>
      <c r="P443" s="380"/>
      <c r="Q443" s="380"/>
      <c r="R443" s="380"/>
      <c r="S443" s="380"/>
      <c r="T443" s="380"/>
      <c r="U443" s="380"/>
      <c r="V443" s="380"/>
      <c r="W443" s="380"/>
      <c r="X443" s="380"/>
      <c r="Y443" s="380"/>
      <c r="Z443" s="380"/>
    </row>
    <row r="444" ht="15.75" customHeight="1">
      <c r="A444" s="85" t="s">
        <v>1761</v>
      </c>
      <c r="B444" s="212" t="s">
        <v>1762</v>
      </c>
      <c r="C444" s="77" t="s">
        <v>51</v>
      </c>
      <c r="D444" s="85" t="s">
        <v>4662</v>
      </c>
      <c r="E444" s="121" t="s">
        <v>4663</v>
      </c>
      <c r="F444" s="77" t="s">
        <v>2502</v>
      </c>
      <c r="G444" s="77">
        <v>2.0</v>
      </c>
      <c r="H444" s="256">
        <v>2.0</v>
      </c>
      <c r="I444" s="80">
        <v>2.0</v>
      </c>
      <c r="J444" s="80">
        <v>10.0</v>
      </c>
      <c r="K444" s="398">
        <v>5.0</v>
      </c>
      <c r="L444" s="92" t="s">
        <v>67</v>
      </c>
      <c r="M444" s="145"/>
      <c r="N444" s="380"/>
      <c r="O444" s="380"/>
      <c r="P444" s="380"/>
      <c r="Q444" s="380"/>
      <c r="R444" s="380"/>
      <c r="S444" s="380"/>
      <c r="T444" s="380"/>
      <c r="U444" s="380"/>
      <c r="V444" s="380"/>
      <c r="W444" s="380"/>
      <c r="X444" s="380"/>
      <c r="Y444" s="380"/>
      <c r="Z444" s="380"/>
    </row>
    <row r="445" ht="15.75" customHeight="1">
      <c r="A445" s="85" t="s">
        <v>1761</v>
      </c>
      <c r="B445" s="212" t="s">
        <v>1762</v>
      </c>
      <c r="C445" s="77" t="s">
        <v>51</v>
      </c>
      <c r="D445" s="85" t="s">
        <v>4664</v>
      </c>
      <c r="E445" s="121" t="s">
        <v>4665</v>
      </c>
      <c r="F445" s="77" t="s">
        <v>2502</v>
      </c>
      <c r="G445" s="77">
        <v>2.0</v>
      </c>
      <c r="H445" s="256">
        <v>2.0</v>
      </c>
      <c r="I445" s="80">
        <v>2.0</v>
      </c>
      <c r="J445" s="80">
        <v>10.0</v>
      </c>
      <c r="K445" s="398">
        <v>5.0</v>
      </c>
      <c r="L445" s="92" t="s">
        <v>67</v>
      </c>
      <c r="M445" s="145"/>
      <c r="N445" s="380"/>
      <c r="O445" s="380"/>
      <c r="P445" s="380"/>
      <c r="Q445" s="380"/>
      <c r="R445" s="380"/>
      <c r="S445" s="380"/>
      <c r="T445" s="380"/>
      <c r="U445" s="380"/>
      <c r="V445" s="380"/>
      <c r="W445" s="380"/>
      <c r="X445" s="380"/>
      <c r="Y445" s="380"/>
      <c r="Z445" s="380"/>
    </row>
    <row r="446" ht="15.75" customHeight="1">
      <c r="A446" s="85" t="s">
        <v>1761</v>
      </c>
      <c r="B446" s="85" t="s">
        <v>1762</v>
      </c>
      <c r="C446" s="77" t="s">
        <v>51</v>
      </c>
      <c r="D446" s="85" t="s">
        <v>4666</v>
      </c>
      <c r="E446" s="121" t="s">
        <v>4667</v>
      </c>
      <c r="F446" s="77" t="s">
        <v>2502</v>
      </c>
      <c r="G446" s="77">
        <v>2.0</v>
      </c>
      <c r="H446" s="256">
        <v>2.0</v>
      </c>
      <c r="I446" s="80">
        <v>2.0</v>
      </c>
      <c r="J446" s="80">
        <v>10.0</v>
      </c>
      <c r="K446" s="398">
        <v>5.0</v>
      </c>
      <c r="L446" s="92" t="s">
        <v>67</v>
      </c>
      <c r="M446" s="145"/>
      <c r="N446" s="380"/>
      <c r="O446" s="380"/>
      <c r="P446" s="380"/>
      <c r="Q446" s="380"/>
      <c r="R446" s="380"/>
      <c r="S446" s="380"/>
      <c r="T446" s="380"/>
      <c r="U446" s="380"/>
      <c r="V446" s="380"/>
      <c r="W446" s="380"/>
      <c r="X446" s="380"/>
      <c r="Y446" s="380"/>
      <c r="Z446" s="380"/>
    </row>
    <row r="447" ht="15.75" customHeight="1">
      <c r="A447" s="85" t="s">
        <v>1765</v>
      </c>
      <c r="B447" s="85" t="s">
        <v>4668</v>
      </c>
      <c r="C447" s="77" t="s">
        <v>86</v>
      </c>
      <c r="D447" s="85" t="s">
        <v>4669</v>
      </c>
      <c r="E447" s="85" t="s">
        <v>4670</v>
      </c>
      <c r="F447" s="77" t="s">
        <v>4671</v>
      </c>
      <c r="G447" s="77">
        <v>4.0</v>
      </c>
      <c r="H447" s="256">
        <v>4.0</v>
      </c>
      <c r="I447" s="80">
        <v>4.0</v>
      </c>
      <c r="J447" s="80">
        <v>20.0</v>
      </c>
      <c r="K447" s="398">
        <v>5.0</v>
      </c>
      <c r="L447" s="92" t="s">
        <v>67</v>
      </c>
      <c r="M447" s="145"/>
      <c r="N447" s="380"/>
      <c r="O447" s="380"/>
      <c r="P447" s="380"/>
      <c r="Q447" s="380"/>
      <c r="R447" s="380"/>
      <c r="S447" s="380"/>
      <c r="T447" s="380"/>
      <c r="U447" s="380"/>
      <c r="V447" s="380"/>
      <c r="W447" s="380"/>
      <c r="X447" s="380"/>
      <c r="Y447" s="380"/>
      <c r="Z447" s="380"/>
    </row>
    <row r="448" ht="15.75" customHeight="1">
      <c r="A448" s="85" t="s">
        <v>1765</v>
      </c>
      <c r="B448" s="85" t="s">
        <v>4668</v>
      </c>
      <c r="C448" s="77" t="s">
        <v>86</v>
      </c>
      <c r="D448" s="85" t="s">
        <v>4672</v>
      </c>
      <c r="E448" s="85" t="s">
        <v>4673</v>
      </c>
      <c r="F448" s="77" t="s">
        <v>4674</v>
      </c>
      <c r="G448" s="77">
        <v>4.0</v>
      </c>
      <c r="H448" s="256">
        <v>4.0</v>
      </c>
      <c r="I448" s="80">
        <v>4.0</v>
      </c>
      <c r="J448" s="80">
        <v>20.0</v>
      </c>
      <c r="K448" s="398">
        <v>5.0</v>
      </c>
      <c r="L448" s="92" t="s">
        <v>67</v>
      </c>
      <c r="M448" s="145"/>
      <c r="N448" s="380"/>
      <c r="O448" s="380"/>
      <c r="P448" s="380"/>
      <c r="Q448" s="380"/>
      <c r="R448" s="380"/>
      <c r="S448" s="380"/>
      <c r="T448" s="380"/>
      <c r="U448" s="380"/>
      <c r="V448" s="380"/>
      <c r="W448" s="380"/>
      <c r="X448" s="380"/>
      <c r="Y448" s="380"/>
      <c r="Z448" s="380"/>
    </row>
    <row r="449" ht="15.75" customHeight="1">
      <c r="A449" s="85" t="s">
        <v>1765</v>
      </c>
      <c r="B449" s="85" t="s">
        <v>1766</v>
      </c>
      <c r="C449" s="77" t="s">
        <v>86</v>
      </c>
      <c r="D449" s="85" t="s">
        <v>4675</v>
      </c>
      <c r="E449" s="85" t="s">
        <v>4676</v>
      </c>
      <c r="F449" s="77" t="s">
        <v>3746</v>
      </c>
      <c r="G449" s="77">
        <v>4.0</v>
      </c>
      <c r="H449" s="256">
        <v>4.0</v>
      </c>
      <c r="I449" s="80">
        <v>4.0</v>
      </c>
      <c r="J449" s="80">
        <v>20.0</v>
      </c>
      <c r="K449" s="398">
        <v>5.0</v>
      </c>
      <c r="L449" s="92" t="s">
        <v>67</v>
      </c>
      <c r="M449" s="145"/>
      <c r="N449" s="380"/>
      <c r="O449" s="380"/>
      <c r="P449" s="380"/>
      <c r="Q449" s="380"/>
      <c r="R449" s="380"/>
      <c r="S449" s="380"/>
      <c r="T449" s="380"/>
      <c r="U449" s="380"/>
      <c r="V449" s="380"/>
      <c r="W449" s="380"/>
      <c r="X449" s="380"/>
      <c r="Y449" s="380"/>
      <c r="Z449" s="380"/>
    </row>
    <row r="450" ht="15.75" customHeight="1">
      <c r="A450" s="85" t="s">
        <v>1765</v>
      </c>
      <c r="B450" s="85" t="s">
        <v>1766</v>
      </c>
      <c r="C450" s="77" t="s">
        <v>86</v>
      </c>
      <c r="D450" s="85" t="s">
        <v>4677</v>
      </c>
      <c r="E450" s="85" t="s">
        <v>4678</v>
      </c>
      <c r="F450" s="77" t="s">
        <v>4679</v>
      </c>
      <c r="G450" s="77">
        <v>4.0</v>
      </c>
      <c r="H450" s="256">
        <v>4.0</v>
      </c>
      <c r="I450" s="80">
        <v>4.0</v>
      </c>
      <c r="J450" s="80">
        <v>20.0</v>
      </c>
      <c r="K450" s="398">
        <v>5.0</v>
      </c>
      <c r="L450" s="92" t="s">
        <v>67</v>
      </c>
      <c r="M450" s="145"/>
      <c r="N450" s="380"/>
      <c r="O450" s="380"/>
      <c r="P450" s="380"/>
      <c r="Q450" s="380"/>
      <c r="R450" s="380"/>
      <c r="S450" s="380"/>
      <c r="T450" s="380"/>
      <c r="U450" s="380"/>
      <c r="V450" s="380"/>
      <c r="W450" s="380"/>
      <c r="X450" s="380"/>
      <c r="Y450" s="380"/>
      <c r="Z450" s="380"/>
    </row>
    <row r="451" ht="15.75" customHeight="1">
      <c r="A451" s="85" t="s">
        <v>1765</v>
      </c>
      <c r="B451" s="85" t="s">
        <v>1766</v>
      </c>
      <c r="C451" s="77" t="s">
        <v>86</v>
      </c>
      <c r="D451" s="85" t="s">
        <v>4680</v>
      </c>
      <c r="E451" s="85" t="s">
        <v>4681</v>
      </c>
      <c r="F451" s="77" t="s">
        <v>3746</v>
      </c>
      <c r="G451" s="77">
        <v>4.0</v>
      </c>
      <c r="H451" s="256">
        <v>4.0</v>
      </c>
      <c r="I451" s="80">
        <v>4.0</v>
      </c>
      <c r="J451" s="80">
        <v>20.0</v>
      </c>
      <c r="K451" s="398">
        <v>5.0</v>
      </c>
      <c r="L451" s="92" t="s">
        <v>67</v>
      </c>
      <c r="M451" s="145"/>
      <c r="N451" s="380"/>
      <c r="O451" s="380"/>
      <c r="P451" s="380"/>
      <c r="Q451" s="380"/>
      <c r="R451" s="380"/>
      <c r="S451" s="380"/>
      <c r="T451" s="380"/>
      <c r="U451" s="380"/>
      <c r="V451" s="380"/>
      <c r="W451" s="380"/>
      <c r="X451" s="380"/>
      <c r="Y451" s="380"/>
      <c r="Z451" s="380"/>
    </row>
    <row r="452" ht="15.75" customHeight="1">
      <c r="A452" s="85" t="s">
        <v>1765</v>
      </c>
      <c r="B452" s="85" t="s">
        <v>1766</v>
      </c>
      <c r="C452" s="77" t="s">
        <v>86</v>
      </c>
      <c r="D452" s="85" t="s">
        <v>4682</v>
      </c>
      <c r="E452" s="85" t="s">
        <v>4683</v>
      </c>
      <c r="F452" s="77" t="s">
        <v>3746</v>
      </c>
      <c r="G452" s="77">
        <v>4.0</v>
      </c>
      <c r="H452" s="256">
        <v>4.0</v>
      </c>
      <c r="I452" s="80">
        <v>4.0</v>
      </c>
      <c r="J452" s="80">
        <v>20.0</v>
      </c>
      <c r="K452" s="398">
        <v>5.0</v>
      </c>
      <c r="L452" s="92" t="s">
        <v>67</v>
      </c>
      <c r="M452" s="145"/>
      <c r="N452" s="380"/>
      <c r="O452" s="380"/>
      <c r="P452" s="380"/>
      <c r="Q452" s="380"/>
      <c r="R452" s="380"/>
      <c r="S452" s="380"/>
      <c r="T452" s="380"/>
      <c r="U452" s="380"/>
      <c r="V452" s="380"/>
      <c r="W452" s="380"/>
      <c r="X452" s="380"/>
      <c r="Y452" s="380"/>
      <c r="Z452" s="380"/>
    </row>
    <row r="453" ht="15.75" customHeight="1">
      <c r="A453" s="85" t="s">
        <v>1765</v>
      </c>
      <c r="B453" s="85" t="s">
        <v>1766</v>
      </c>
      <c r="C453" s="77" t="s">
        <v>86</v>
      </c>
      <c r="D453" s="85" t="s">
        <v>4684</v>
      </c>
      <c r="E453" s="85" t="s">
        <v>4685</v>
      </c>
      <c r="F453" s="77" t="s">
        <v>4679</v>
      </c>
      <c r="G453" s="77">
        <v>4.0</v>
      </c>
      <c r="H453" s="256">
        <v>4.0</v>
      </c>
      <c r="I453" s="80">
        <v>4.0</v>
      </c>
      <c r="J453" s="80">
        <v>20.0</v>
      </c>
      <c r="K453" s="398">
        <v>5.0</v>
      </c>
      <c r="L453" s="92" t="s">
        <v>67</v>
      </c>
      <c r="M453" s="145"/>
      <c r="N453" s="380"/>
      <c r="O453" s="380"/>
      <c r="P453" s="380"/>
      <c r="Q453" s="380"/>
      <c r="R453" s="380"/>
      <c r="S453" s="380"/>
      <c r="T453" s="380"/>
      <c r="U453" s="380"/>
      <c r="V453" s="380"/>
      <c r="W453" s="380"/>
      <c r="X453" s="380"/>
      <c r="Y453" s="380"/>
      <c r="Z453" s="380"/>
    </row>
    <row r="454" ht="15.75" customHeight="1">
      <c r="A454" s="85" t="s">
        <v>4686</v>
      </c>
      <c r="B454" s="212" t="s">
        <v>4687</v>
      </c>
      <c r="C454" s="77" t="s">
        <v>51</v>
      </c>
      <c r="D454" s="75" t="s">
        <v>4688</v>
      </c>
      <c r="E454" s="75" t="s">
        <v>4689</v>
      </c>
      <c r="F454" s="77" t="s">
        <v>2502</v>
      </c>
      <c r="G454" s="214">
        <v>6.0</v>
      </c>
      <c r="H454" s="214">
        <v>6.0</v>
      </c>
      <c r="I454" s="214">
        <v>6.0</v>
      </c>
      <c r="J454" s="98">
        <v>20.0</v>
      </c>
      <c r="K454" s="256">
        <v>3.3333333333333335</v>
      </c>
      <c r="L454" s="92" t="s">
        <v>67</v>
      </c>
      <c r="M454" s="145"/>
      <c r="N454" s="380"/>
      <c r="O454" s="380"/>
      <c r="P454" s="380"/>
      <c r="Q454" s="380"/>
      <c r="R454" s="380"/>
      <c r="S454" s="380"/>
      <c r="T454" s="380"/>
      <c r="U454" s="380"/>
      <c r="V454" s="380"/>
      <c r="W454" s="380"/>
      <c r="X454" s="380"/>
      <c r="Y454" s="380"/>
      <c r="Z454" s="380"/>
    </row>
    <row r="455" ht="15.75" customHeight="1">
      <c r="A455" s="85" t="s">
        <v>4686</v>
      </c>
      <c r="B455" s="212" t="s">
        <v>4687</v>
      </c>
      <c r="C455" s="77" t="s">
        <v>51</v>
      </c>
      <c r="D455" s="75" t="s">
        <v>4690</v>
      </c>
      <c r="E455" s="75" t="s">
        <v>4691</v>
      </c>
      <c r="F455" s="77" t="s">
        <v>2502</v>
      </c>
      <c r="G455" s="214">
        <v>6.0</v>
      </c>
      <c r="H455" s="214">
        <v>6.0</v>
      </c>
      <c r="I455" s="214">
        <v>6.0</v>
      </c>
      <c r="J455" s="98">
        <v>20.0</v>
      </c>
      <c r="K455" s="256">
        <v>3.3333333333333335</v>
      </c>
      <c r="L455" s="92" t="s">
        <v>67</v>
      </c>
      <c r="M455" s="145"/>
      <c r="N455" s="380"/>
      <c r="O455" s="380"/>
      <c r="P455" s="380"/>
      <c r="Q455" s="380"/>
      <c r="R455" s="380"/>
      <c r="S455" s="380"/>
      <c r="T455" s="380"/>
      <c r="U455" s="380"/>
      <c r="V455" s="380"/>
      <c r="W455" s="380"/>
      <c r="X455" s="380"/>
      <c r="Y455" s="380"/>
      <c r="Z455" s="380"/>
    </row>
    <row r="456" ht="15.75" customHeight="1">
      <c r="A456" s="85" t="s">
        <v>4686</v>
      </c>
      <c r="B456" s="212" t="s">
        <v>4687</v>
      </c>
      <c r="C456" s="77" t="s">
        <v>51</v>
      </c>
      <c r="D456" s="75" t="s">
        <v>4692</v>
      </c>
      <c r="E456" s="75" t="s">
        <v>4693</v>
      </c>
      <c r="F456" s="77" t="s">
        <v>2502</v>
      </c>
      <c r="G456" s="214">
        <v>6.0</v>
      </c>
      <c r="H456" s="214">
        <v>6.0</v>
      </c>
      <c r="I456" s="214">
        <v>6.0</v>
      </c>
      <c r="J456" s="98">
        <v>10.0</v>
      </c>
      <c r="K456" s="256">
        <v>1.6666666666666667</v>
      </c>
      <c r="L456" s="92" t="s">
        <v>67</v>
      </c>
      <c r="M456" s="145"/>
      <c r="N456" s="380"/>
      <c r="O456" s="380"/>
      <c r="P456" s="380"/>
      <c r="Q456" s="380"/>
      <c r="R456" s="380"/>
      <c r="S456" s="380"/>
      <c r="T456" s="380"/>
      <c r="U456" s="380"/>
      <c r="V456" s="380"/>
      <c r="W456" s="380"/>
      <c r="X456" s="380"/>
      <c r="Y456" s="380"/>
      <c r="Z456" s="380"/>
    </row>
    <row r="457" ht="15.75" customHeight="1">
      <c r="A457" s="85" t="s">
        <v>1761</v>
      </c>
      <c r="B457" s="212" t="s">
        <v>4694</v>
      </c>
      <c r="C457" s="77" t="s">
        <v>51</v>
      </c>
      <c r="D457" s="75" t="s">
        <v>4695</v>
      </c>
      <c r="E457" s="126" t="s">
        <v>4696</v>
      </c>
      <c r="F457" s="77" t="s">
        <v>4176</v>
      </c>
      <c r="G457" s="214">
        <v>2.0</v>
      </c>
      <c r="H457" s="214">
        <v>2.0</v>
      </c>
      <c r="I457" s="214">
        <v>2.0</v>
      </c>
      <c r="J457" s="98">
        <v>10.0</v>
      </c>
      <c r="K457" s="256">
        <v>5.0</v>
      </c>
      <c r="L457" s="92" t="s">
        <v>67</v>
      </c>
      <c r="M457" s="145"/>
      <c r="N457" s="380"/>
      <c r="O457" s="380"/>
      <c r="P457" s="380"/>
      <c r="Q457" s="380"/>
      <c r="R457" s="380"/>
      <c r="S457" s="380"/>
      <c r="T457" s="380"/>
      <c r="U457" s="380"/>
      <c r="V457" s="380"/>
      <c r="W457" s="380"/>
      <c r="X457" s="380"/>
      <c r="Y457" s="380"/>
      <c r="Z457" s="380"/>
    </row>
    <row r="458" ht="15.75" customHeight="1">
      <c r="A458" s="85" t="s">
        <v>4697</v>
      </c>
      <c r="B458" s="85" t="s">
        <v>1785</v>
      </c>
      <c r="C458" s="77" t="s">
        <v>51</v>
      </c>
      <c r="D458" s="467" t="s">
        <v>4698</v>
      </c>
      <c r="E458" s="102" t="s">
        <v>4699</v>
      </c>
      <c r="F458" s="77" t="s">
        <v>4700</v>
      </c>
      <c r="G458" s="78">
        <v>1.0</v>
      </c>
      <c r="H458" s="363">
        <v>1.0</v>
      </c>
      <c r="I458" s="77">
        <v>1.0</v>
      </c>
      <c r="J458" s="77">
        <v>20.0</v>
      </c>
      <c r="K458" s="256">
        <v>20.0</v>
      </c>
      <c r="L458" s="98" t="s">
        <v>362</v>
      </c>
      <c r="M458" s="145"/>
      <c r="N458" s="380"/>
      <c r="O458" s="380"/>
      <c r="P458" s="380"/>
      <c r="Q458" s="380"/>
      <c r="R458" s="380"/>
      <c r="S458" s="380"/>
      <c r="T458" s="380"/>
      <c r="U458" s="380"/>
      <c r="V458" s="380"/>
      <c r="W458" s="380"/>
      <c r="X458" s="380"/>
      <c r="Y458" s="380"/>
      <c r="Z458" s="380"/>
    </row>
    <row r="459" ht="15.75" customHeight="1">
      <c r="A459" s="85" t="s">
        <v>4697</v>
      </c>
      <c r="B459" s="85" t="s">
        <v>1785</v>
      </c>
      <c r="C459" s="77" t="s">
        <v>51</v>
      </c>
      <c r="D459" s="77" t="s">
        <v>4701</v>
      </c>
      <c r="E459" s="102" t="s">
        <v>4702</v>
      </c>
      <c r="F459" s="77" t="s">
        <v>4700</v>
      </c>
      <c r="G459" s="78">
        <v>1.0</v>
      </c>
      <c r="H459" s="363">
        <v>1.0</v>
      </c>
      <c r="I459" s="77">
        <v>1.0</v>
      </c>
      <c r="J459" s="77">
        <v>20.0</v>
      </c>
      <c r="K459" s="256">
        <v>20.0</v>
      </c>
      <c r="L459" s="98" t="s">
        <v>362</v>
      </c>
      <c r="M459" s="145"/>
      <c r="N459" s="380"/>
      <c r="O459" s="380"/>
      <c r="P459" s="380"/>
      <c r="Q459" s="380"/>
      <c r="R459" s="380"/>
      <c r="S459" s="380"/>
      <c r="T459" s="380"/>
      <c r="U459" s="380"/>
      <c r="V459" s="380"/>
      <c r="W459" s="380"/>
      <c r="X459" s="380"/>
      <c r="Y459" s="380"/>
      <c r="Z459" s="380"/>
    </row>
    <row r="460" ht="15.75" customHeight="1">
      <c r="A460" s="91" t="s">
        <v>4697</v>
      </c>
      <c r="B460" s="91" t="s">
        <v>1785</v>
      </c>
      <c r="C460" s="92" t="s">
        <v>51</v>
      </c>
      <c r="D460" s="77" t="s">
        <v>4703</v>
      </c>
      <c r="E460" s="102" t="s">
        <v>4704</v>
      </c>
      <c r="F460" s="77" t="s">
        <v>2502</v>
      </c>
      <c r="G460" s="78">
        <v>1.0</v>
      </c>
      <c r="H460" s="363">
        <v>1.0</v>
      </c>
      <c r="I460" s="77">
        <v>1.0</v>
      </c>
      <c r="J460" s="77">
        <v>20.0</v>
      </c>
      <c r="K460" s="256">
        <v>20.0</v>
      </c>
      <c r="L460" s="98" t="s">
        <v>362</v>
      </c>
      <c r="M460" s="145"/>
      <c r="N460" s="380"/>
      <c r="O460" s="380"/>
      <c r="P460" s="380"/>
      <c r="Q460" s="380"/>
      <c r="R460" s="380"/>
      <c r="S460" s="380"/>
      <c r="T460" s="380"/>
      <c r="U460" s="380"/>
      <c r="V460" s="380"/>
      <c r="W460" s="380"/>
      <c r="X460" s="380"/>
      <c r="Y460" s="380"/>
      <c r="Z460" s="380"/>
    </row>
    <row r="461" ht="15.75" customHeight="1">
      <c r="A461" s="91" t="s">
        <v>4697</v>
      </c>
      <c r="B461" s="85" t="s">
        <v>1790</v>
      </c>
      <c r="C461" s="92" t="s">
        <v>51</v>
      </c>
      <c r="D461" s="77" t="s">
        <v>4705</v>
      </c>
      <c r="E461" s="102" t="s">
        <v>4706</v>
      </c>
      <c r="F461" s="92" t="s">
        <v>4505</v>
      </c>
      <c r="G461" s="123">
        <v>1.0</v>
      </c>
      <c r="H461" s="396">
        <v>1.0</v>
      </c>
      <c r="I461" s="77">
        <v>1.0</v>
      </c>
      <c r="J461" s="77">
        <v>20.0</v>
      </c>
      <c r="K461" s="256">
        <v>20.0</v>
      </c>
      <c r="L461" s="98" t="s">
        <v>362</v>
      </c>
      <c r="M461" s="145"/>
      <c r="N461" s="380"/>
      <c r="O461" s="380"/>
      <c r="P461" s="380"/>
      <c r="Q461" s="380"/>
      <c r="R461" s="380"/>
      <c r="S461" s="380"/>
      <c r="T461" s="380"/>
      <c r="U461" s="380"/>
      <c r="V461" s="380"/>
      <c r="W461" s="380"/>
      <c r="X461" s="380"/>
      <c r="Y461" s="380"/>
      <c r="Z461" s="380"/>
    </row>
    <row r="462" ht="15.75" customHeight="1">
      <c r="A462" s="91" t="s">
        <v>4697</v>
      </c>
      <c r="B462" s="85" t="s">
        <v>4707</v>
      </c>
      <c r="C462" s="92" t="s">
        <v>51</v>
      </c>
      <c r="D462" s="77" t="s">
        <v>4708</v>
      </c>
      <c r="E462" s="102" t="s">
        <v>4709</v>
      </c>
      <c r="F462" s="92" t="s">
        <v>2502</v>
      </c>
      <c r="G462" s="123">
        <v>1.0</v>
      </c>
      <c r="H462" s="396">
        <v>1.0</v>
      </c>
      <c r="I462" s="77">
        <v>1.0</v>
      </c>
      <c r="J462" s="77">
        <v>20.0</v>
      </c>
      <c r="K462" s="256">
        <v>20.0</v>
      </c>
      <c r="L462" s="98" t="s">
        <v>362</v>
      </c>
      <c r="M462" s="145"/>
      <c r="N462" s="380"/>
      <c r="O462" s="380"/>
      <c r="P462" s="380"/>
      <c r="Q462" s="380"/>
      <c r="R462" s="380"/>
      <c r="S462" s="380"/>
      <c r="T462" s="380"/>
      <c r="U462" s="380"/>
      <c r="V462" s="380"/>
      <c r="W462" s="380"/>
      <c r="X462" s="380"/>
      <c r="Y462" s="380"/>
      <c r="Z462" s="380"/>
    </row>
    <row r="463" ht="15.75" customHeight="1">
      <c r="A463" s="91" t="s">
        <v>4697</v>
      </c>
      <c r="B463" s="85" t="s">
        <v>4710</v>
      </c>
      <c r="C463" s="92" t="s">
        <v>51</v>
      </c>
      <c r="D463" s="77" t="s">
        <v>4711</v>
      </c>
      <c r="E463" s="102" t="s">
        <v>4712</v>
      </c>
      <c r="F463" s="92" t="s">
        <v>2502</v>
      </c>
      <c r="G463" s="123">
        <v>1.0</v>
      </c>
      <c r="H463" s="396">
        <v>1.0</v>
      </c>
      <c r="I463" s="77">
        <v>1.0</v>
      </c>
      <c r="J463" s="77">
        <v>20.0</v>
      </c>
      <c r="K463" s="256">
        <v>20.0</v>
      </c>
      <c r="L463" s="98" t="s">
        <v>362</v>
      </c>
      <c r="M463" s="145"/>
      <c r="N463" s="380"/>
      <c r="O463" s="380"/>
      <c r="P463" s="380"/>
      <c r="Q463" s="380"/>
      <c r="R463" s="380"/>
      <c r="S463" s="380"/>
      <c r="T463" s="380"/>
      <c r="U463" s="380"/>
      <c r="V463" s="380"/>
      <c r="W463" s="380"/>
      <c r="X463" s="380"/>
      <c r="Y463" s="380"/>
      <c r="Z463" s="380"/>
    </row>
    <row r="464" ht="15.75" customHeight="1">
      <c r="A464" s="91" t="s">
        <v>4697</v>
      </c>
      <c r="B464" s="91" t="s">
        <v>4713</v>
      </c>
      <c r="C464" s="92" t="s">
        <v>51</v>
      </c>
      <c r="D464" s="77" t="s">
        <v>4714</v>
      </c>
      <c r="E464" s="92" t="s">
        <v>4715</v>
      </c>
      <c r="F464" s="92" t="s">
        <v>4716</v>
      </c>
      <c r="G464" s="123">
        <v>1.0</v>
      </c>
      <c r="H464" s="396">
        <v>1.0</v>
      </c>
      <c r="I464" s="98">
        <v>1.0</v>
      </c>
      <c r="J464" s="98">
        <v>20.0</v>
      </c>
      <c r="K464" s="278">
        <v>20.0</v>
      </c>
      <c r="L464" s="98" t="s">
        <v>362</v>
      </c>
      <c r="M464" s="145"/>
      <c r="N464" s="380"/>
      <c r="O464" s="380"/>
      <c r="P464" s="380"/>
      <c r="Q464" s="380"/>
      <c r="R464" s="380"/>
      <c r="S464" s="380"/>
      <c r="T464" s="380"/>
      <c r="U464" s="380"/>
      <c r="V464" s="380"/>
      <c r="W464" s="380"/>
      <c r="X464" s="380"/>
      <c r="Y464" s="380"/>
      <c r="Z464" s="380"/>
    </row>
    <row r="465" ht="15.75" customHeight="1">
      <c r="A465" s="85" t="s">
        <v>4717</v>
      </c>
      <c r="B465" s="85" t="s">
        <v>1832</v>
      </c>
      <c r="C465" s="77" t="s">
        <v>51</v>
      </c>
      <c r="D465" s="85" t="s">
        <v>4718</v>
      </c>
      <c r="E465" s="121" t="s">
        <v>4719</v>
      </c>
      <c r="F465" s="77" t="s">
        <v>4720</v>
      </c>
      <c r="G465" s="77">
        <v>3.0</v>
      </c>
      <c r="H465" s="256">
        <v>1.0</v>
      </c>
      <c r="I465" s="80">
        <v>3.0</v>
      </c>
      <c r="J465" s="80">
        <v>10.0</v>
      </c>
      <c r="K465" s="411">
        <f t="shared" ref="K465:K472" si="24">J465/3</f>
        <v>3.333333333</v>
      </c>
      <c r="L465" s="98" t="s">
        <v>70</v>
      </c>
      <c r="M465" s="145"/>
      <c r="N465" s="380"/>
      <c r="O465" s="380"/>
      <c r="P465" s="380"/>
      <c r="Q465" s="380"/>
      <c r="R465" s="380"/>
      <c r="S465" s="380"/>
      <c r="T465" s="380"/>
      <c r="U465" s="380"/>
      <c r="V465" s="380"/>
      <c r="W465" s="380"/>
      <c r="X465" s="380"/>
      <c r="Y465" s="380"/>
      <c r="Z465" s="380"/>
    </row>
    <row r="466" ht="15.75" customHeight="1">
      <c r="A466" s="85" t="s">
        <v>4717</v>
      </c>
      <c r="B466" s="85" t="s">
        <v>1832</v>
      </c>
      <c r="C466" s="77" t="s">
        <v>51</v>
      </c>
      <c r="D466" s="85" t="s">
        <v>4721</v>
      </c>
      <c r="E466" s="121" t="s">
        <v>4722</v>
      </c>
      <c r="F466" s="77" t="s">
        <v>3746</v>
      </c>
      <c r="G466" s="78">
        <v>3.0</v>
      </c>
      <c r="H466" s="445">
        <v>1.0</v>
      </c>
      <c r="I466" s="77">
        <v>3.0</v>
      </c>
      <c r="J466" s="77">
        <v>20.0</v>
      </c>
      <c r="K466" s="411">
        <f t="shared" si="24"/>
        <v>6.666666667</v>
      </c>
      <c r="L466" s="98" t="s">
        <v>70</v>
      </c>
      <c r="M466" s="145"/>
      <c r="N466" s="380"/>
      <c r="O466" s="380"/>
      <c r="P466" s="380"/>
      <c r="Q466" s="380"/>
      <c r="R466" s="380"/>
      <c r="S466" s="380"/>
      <c r="T466" s="380"/>
      <c r="U466" s="380"/>
      <c r="V466" s="380"/>
      <c r="W466" s="380"/>
      <c r="X466" s="380"/>
      <c r="Y466" s="380"/>
      <c r="Z466" s="380"/>
    </row>
    <row r="467" ht="15.75" customHeight="1">
      <c r="A467" s="85" t="s">
        <v>4717</v>
      </c>
      <c r="B467" s="85" t="s">
        <v>1832</v>
      </c>
      <c r="C467" s="77" t="s">
        <v>51</v>
      </c>
      <c r="D467" s="85" t="s">
        <v>4723</v>
      </c>
      <c r="E467" s="121" t="s">
        <v>4724</v>
      </c>
      <c r="F467" s="77" t="s">
        <v>3746</v>
      </c>
      <c r="G467" s="78">
        <v>3.0</v>
      </c>
      <c r="H467" s="445">
        <v>1.0</v>
      </c>
      <c r="I467" s="77">
        <v>3.0</v>
      </c>
      <c r="J467" s="77">
        <v>20.0</v>
      </c>
      <c r="K467" s="411">
        <f t="shared" si="24"/>
        <v>6.666666667</v>
      </c>
      <c r="L467" s="98" t="s">
        <v>70</v>
      </c>
      <c r="M467" s="145"/>
      <c r="N467" s="380"/>
      <c r="O467" s="380"/>
      <c r="P467" s="380"/>
      <c r="Q467" s="380"/>
      <c r="R467" s="380"/>
      <c r="S467" s="380"/>
      <c r="T467" s="380"/>
      <c r="U467" s="380"/>
      <c r="V467" s="380"/>
      <c r="W467" s="380"/>
      <c r="X467" s="380"/>
      <c r="Y467" s="380"/>
      <c r="Z467" s="380"/>
    </row>
    <row r="468" ht="15.75" customHeight="1">
      <c r="A468" s="85" t="s">
        <v>4717</v>
      </c>
      <c r="B468" s="85" t="s">
        <v>1832</v>
      </c>
      <c r="C468" s="77" t="s">
        <v>51</v>
      </c>
      <c r="D468" s="85" t="s">
        <v>4725</v>
      </c>
      <c r="E468" s="121" t="s">
        <v>4726</v>
      </c>
      <c r="F468" s="77" t="s">
        <v>4720</v>
      </c>
      <c r="G468" s="77">
        <v>3.0</v>
      </c>
      <c r="H468" s="256">
        <v>1.0</v>
      </c>
      <c r="I468" s="80">
        <v>3.0</v>
      </c>
      <c r="J468" s="80">
        <v>10.0</v>
      </c>
      <c r="K468" s="411">
        <f t="shared" si="24"/>
        <v>3.333333333</v>
      </c>
      <c r="L468" s="98" t="s">
        <v>70</v>
      </c>
      <c r="M468" s="145"/>
      <c r="N468" s="380"/>
      <c r="O468" s="380"/>
      <c r="P468" s="380"/>
      <c r="Q468" s="380"/>
      <c r="R468" s="380"/>
      <c r="S468" s="380"/>
      <c r="T468" s="380"/>
      <c r="U468" s="380"/>
      <c r="V468" s="380"/>
      <c r="W468" s="380"/>
      <c r="X468" s="380"/>
      <c r="Y468" s="380"/>
      <c r="Z468" s="380"/>
    </row>
    <row r="469" ht="15.75" customHeight="1">
      <c r="A469" s="85" t="s">
        <v>4717</v>
      </c>
      <c r="B469" s="85" t="s">
        <v>1832</v>
      </c>
      <c r="C469" s="77" t="s">
        <v>51</v>
      </c>
      <c r="D469" s="468" t="s">
        <v>4727</v>
      </c>
      <c r="E469" s="121" t="s">
        <v>4728</v>
      </c>
      <c r="F469" s="77" t="s">
        <v>3746</v>
      </c>
      <c r="G469" s="78">
        <v>3.0</v>
      </c>
      <c r="H469" s="445">
        <v>1.0</v>
      </c>
      <c r="I469" s="77">
        <v>3.0</v>
      </c>
      <c r="J469" s="77">
        <v>20.0</v>
      </c>
      <c r="K469" s="411">
        <f t="shared" si="24"/>
        <v>6.666666667</v>
      </c>
      <c r="L469" s="98" t="s">
        <v>70</v>
      </c>
      <c r="M469" s="145"/>
      <c r="N469" s="380"/>
      <c r="O469" s="380"/>
      <c r="P469" s="380"/>
      <c r="Q469" s="380"/>
      <c r="R469" s="380"/>
      <c r="S469" s="380"/>
      <c r="T469" s="380"/>
      <c r="U469" s="380"/>
      <c r="V469" s="380"/>
      <c r="W469" s="380"/>
      <c r="X469" s="380"/>
      <c r="Y469" s="380"/>
      <c r="Z469" s="380"/>
    </row>
    <row r="470" ht="15.75" customHeight="1">
      <c r="A470" s="85" t="s">
        <v>4717</v>
      </c>
      <c r="B470" s="85" t="s">
        <v>1832</v>
      </c>
      <c r="C470" s="77" t="s">
        <v>51</v>
      </c>
      <c r="D470" s="91" t="s">
        <v>4729</v>
      </c>
      <c r="E470" s="121" t="s">
        <v>4730</v>
      </c>
      <c r="F470" s="77" t="s">
        <v>3746</v>
      </c>
      <c r="G470" s="78">
        <v>3.0</v>
      </c>
      <c r="H470" s="445">
        <v>1.0</v>
      </c>
      <c r="I470" s="77">
        <v>3.0</v>
      </c>
      <c r="J470" s="77">
        <v>20.0</v>
      </c>
      <c r="K470" s="411">
        <f t="shared" si="24"/>
        <v>6.666666667</v>
      </c>
      <c r="L470" s="98" t="s">
        <v>70</v>
      </c>
      <c r="M470" s="145"/>
      <c r="N470" s="380"/>
      <c r="O470" s="380"/>
      <c r="P470" s="380"/>
      <c r="Q470" s="380"/>
      <c r="R470" s="380"/>
      <c r="S470" s="380"/>
      <c r="T470" s="380"/>
      <c r="U470" s="380"/>
      <c r="V470" s="380"/>
      <c r="W470" s="380"/>
      <c r="X470" s="380"/>
      <c r="Y470" s="380"/>
      <c r="Z470" s="380"/>
    </row>
    <row r="471" ht="15.75" customHeight="1">
      <c r="A471" s="85" t="s">
        <v>4717</v>
      </c>
      <c r="B471" s="85" t="s">
        <v>1832</v>
      </c>
      <c r="C471" s="77" t="s">
        <v>51</v>
      </c>
      <c r="D471" s="92" t="s">
        <v>4731</v>
      </c>
      <c r="E471" s="121" t="s">
        <v>4732</v>
      </c>
      <c r="F471" s="92" t="s">
        <v>4733</v>
      </c>
      <c r="G471" s="77">
        <v>3.0</v>
      </c>
      <c r="H471" s="256">
        <v>1.0</v>
      </c>
      <c r="I471" s="80">
        <v>3.0</v>
      </c>
      <c r="J471" s="80">
        <v>10.0</v>
      </c>
      <c r="K471" s="411">
        <f t="shared" si="24"/>
        <v>3.333333333</v>
      </c>
      <c r="L471" s="98" t="s">
        <v>70</v>
      </c>
      <c r="M471" s="145"/>
      <c r="N471" s="380"/>
      <c r="O471" s="380"/>
      <c r="P471" s="380"/>
      <c r="Q471" s="380"/>
      <c r="R471" s="380"/>
      <c r="S471" s="380"/>
      <c r="T471" s="380"/>
      <c r="U471" s="380"/>
      <c r="V471" s="380"/>
      <c r="W471" s="380"/>
      <c r="X471" s="380"/>
      <c r="Y471" s="380"/>
      <c r="Z471" s="380"/>
    </row>
    <row r="472" ht="15.75" customHeight="1">
      <c r="A472" s="85" t="s">
        <v>4717</v>
      </c>
      <c r="B472" s="85" t="s">
        <v>1832</v>
      </c>
      <c r="C472" s="77" t="s">
        <v>51</v>
      </c>
      <c r="D472" s="91" t="s">
        <v>4734</v>
      </c>
      <c r="E472" s="121" t="s">
        <v>4735</v>
      </c>
      <c r="F472" s="77" t="s">
        <v>3746</v>
      </c>
      <c r="G472" s="78">
        <v>3.0</v>
      </c>
      <c r="H472" s="445">
        <v>1.0</v>
      </c>
      <c r="I472" s="77">
        <v>3.0</v>
      </c>
      <c r="J472" s="77">
        <v>20.0</v>
      </c>
      <c r="K472" s="411">
        <f t="shared" si="24"/>
        <v>6.666666667</v>
      </c>
      <c r="L472" s="98" t="s">
        <v>70</v>
      </c>
      <c r="M472" s="145"/>
      <c r="N472" s="380"/>
      <c r="O472" s="380"/>
      <c r="P472" s="380"/>
      <c r="Q472" s="380"/>
      <c r="R472" s="380"/>
      <c r="S472" s="380"/>
      <c r="T472" s="380"/>
      <c r="U472" s="380"/>
      <c r="V472" s="380"/>
      <c r="W472" s="380"/>
      <c r="X472" s="380"/>
      <c r="Y472" s="380"/>
      <c r="Z472" s="380"/>
    </row>
    <row r="473" ht="15.75" customHeight="1">
      <c r="A473" s="85" t="s">
        <v>4736</v>
      </c>
      <c r="B473" s="85" t="s">
        <v>1798</v>
      </c>
      <c r="C473" s="77" t="s">
        <v>51</v>
      </c>
      <c r="D473" s="91" t="s">
        <v>4737</v>
      </c>
      <c r="E473" s="121" t="s">
        <v>3625</v>
      </c>
      <c r="F473" s="77" t="s">
        <v>3746</v>
      </c>
      <c r="G473" s="78">
        <v>4.0</v>
      </c>
      <c r="H473" s="445">
        <v>2.0</v>
      </c>
      <c r="I473" s="77">
        <v>4.0</v>
      </c>
      <c r="J473" s="77">
        <v>20.0</v>
      </c>
      <c r="K473" s="363">
        <f>J473/4</f>
        <v>5</v>
      </c>
      <c r="L473" s="98" t="s">
        <v>70</v>
      </c>
      <c r="M473" s="145"/>
      <c r="N473" s="380"/>
      <c r="O473" s="380"/>
      <c r="P473" s="380"/>
      <c r="Q473" s="380"/>
      <c r="R473" s="380"/>
      <c r="S473" s="380"/>
      <c r="T473" s="380"/>
      <c r="U473" s="380"/>
      <c r="V473" s="380"/>
      <c r="W473" s="380"/>
      <c r="X473" s="380"/>
      <c r="Y473" s="380"/>
      <c r="Z473" s="380"/>
    </row>
    <row r="474" ht="15.75" customHeight="1">
      <c r="A474" s="421" t="s">
        <v>4738</v>
      </c>
      <c r="B474" s="421" t="s">
        <v>1814</v>
      </c>
      <c r="C474" s="225" t="s">
        <v>51</v>
      </c>
      <c r="D474" s="421" t="s">
        <v>4739</v>
      </c>
      <c r="E474" s="436" t="s">
        <v>4740</v>
      </c>
      <c r="F474" s="225" t="s">
        <v>3746</v>
      </c>
      <c r="G474" s="448">
        <v>4.0</v>
      </c>
      <c r="H474" s="469">
        <v>1.0</v>
      </c>
      <c r="I474" s="225">
        <v>4.0</v>
      </c>
      <c r="J474" s="225">
        <v>20.0</v>
      </c>
      <c r="K474" s="470">
        <f t="shared" ref="K474:K477" si="25">J474/3</f>
        <v>6.666666667</v>
      </c>
      <c r="L474" s="98" t="s">
        <v>70</v>
      </c>
      <c r="M474" s="145"/>
      <c r="N474" s="380"/>
      <c r="O474" s="380"/>
      <c r="P474" s="380"/>
      <c r="Q474" s="380"/>
      <c r="R474" s="380"/>
      <c r="S474" s="380"/>
      <c r="T474" s="380"/>
      <c r="U474" s="380"/>
      <c r="V474" s="380"/>
      <c r="W474" s="380"/>
      <c r="X474" s="380"/>
      <c r="Y474" s="380"/>
      <c r="Z474" s="380"/>
    </row>
    <row r="475" ht="15.75" customHeight="1">
      <c r="A475" s="85" t="s">
        <v>4741</v>
      </c>
      <c r="B475" s="85" t="s">
        <v>4742</v>
      </c>
      <c r="C475" s="77" t="s">
        <v>51</v>
      </c>
      <c r="D475" s="91" t="s">
        <v>4743</v>
      </c>
      <c r="E475" s="121" t="s">
        <v>4744</v>
      </c>
      <c r="F475" s="92" t="s">
        <v>4733</v>
      </c>
      <c r="G475" s="123">
        <v>4.0</v>
      </c>
      <c r="H475" s="123">
        <v>1.0</v>
      </c>
      <c r="I475" s="77">
        <v>4.0</v>
      </c>
      <c r="J475" s="77">
        <v>10.0</v>
      </c>
      <c r="K475" s="363">
        <f t="shared" si="25"/>
        <v>3.333333333</v>
      </c>
      <c r="L475" s="98" t="s">
        <v>70</v>
      </c>
      <c r="M475" s="145"/>
      <c r="N475" s="380"/>
      <c r="O475" s="380"/>
      <c r="P475" s="380"/>
      <c r="Q475" s="380"/>
      <c r="R475" s="380"/>
      <c r="S475" s="380"/>
      <c r="T475" s="380"/>
      <c r="U475" s="380"/>
      <c r="V475" s="380"/>
      <c r="W475" s="380"/>
      <c r="X475" s="380"/>
      <c r="Y475" s="380"/>
      <c r="Z475" s="380"/>
    </row>
    <row r="476" ht="15.75" customHeight="1">
      <c r="A476" s="85" t="s">
        <v>4741</v>
      </c>
      <c r="B476" s="85" t="s">
        <v>4742</v>
      </c>
      <c r="C476" s="77" t="s">
        <v>51</v>
      </c>
      <c r="D476" s="91" t="s">
        <v>4745</v>
      </c>
      <c r="E476" s="121" t="s">
        <v>4746</v>
      </c>
      <c r="F476" s="225" t="s">
        <v>3746</v>
      </c>
      <c r="G476" s="448">
        <v>4.0</v>
      </c>
      <c r="H476" s="469">
        <v>1.0</v>
      </c>
      <c r="I476" s="225">
        <v>4.0</v>
      </c>
      <c r="J476" s="77">
        <v>20.0</v>
      </c>
      <c r="K476" s="363">
        <f t="shared" si="25"/>
        <v>6.666666667</v>
      </c>
      <c r="L476" s="98" t="s">
        <v>70</v>
      </c>
      <c r="M476" s="145"/>
      <c r="N476" s="380"/>
      <c r="O476" s="380"/>
      <c r="P476" s="380"/>
      <c r="Q476" s="380"/>
      <c r="R476" s="380"/>
      <c r="S476" s="380"/>
      <c r="T476" s="380"/>
      <c r="U476" s="380"/>
      <c r="V476" s="380"/>
      <c r="W476" s="380"/>
      <c r="X476" s="380"/>
      <c r="Y476" s="380"/>
      <c r="Z476" s="380"/>
    </row>
    <row r="477" ht="15.75" customHeight="1">
      <c r="A477" s="85" t="s">
        <v>4741</v>
      </c>
      <c r="B477" s="85" t="s">
        <v>4742</v>
      </c>
      <c r="C477" s="77" t="s">
        <v>51</v>
      </c>
      <c r="D477" s="91" t="s">
        <v>4747</v>
      </c>
      <c r="E477" s="121" t="s">
        <v>4748</v>
      </c>
      <c r="F477" s="92" t="s">
        <v>4749</v>
      </c>
      <c r="G477" s="123">
        <v>4.0</v>
      </c>
      <c r="H477" s="123">
        <v>1.0</v>
      </c>
      <c r="I477" s="77">
        <v>4.0</v>
      </c>
      <c r="J477" s="77">
        <v>10.0</v>
      </c>
      <c r="K477" s="363">
        <f t="shared" si="25"/>
        <v>3.333333333</v>
      </c>
      <c r="L477" s="98" t="s">
        <v>70</v>
      </c>
      <c r="M477" s="145"/>
      <c r="N477" s="380"/>
      <c r="O477" s="380"/>
      <c r="P477" s="380"/>
      <c r="Q477" s="380"/>
      <c r="R477" s="380"/>
      <c r="S477" s="380"/>
      <c r="T477" s="380"/>
      <c r="U477" s="380"/>
      <c r="V477" s="380"/>
      <c r="W477" s="380"/>
      <c r="X477" s="380"/>
      <c r="Y477" s="380"/>
      <c r="Z477" s="380"/>
    </row>
    <row r="478" ht="15.75" customHeight="1">
      <c r="A478" s="85" t="s">
        <v>1835</v>
      </c>
      <c r="B478" s="85" t="s">
        <v>1836</v>
      </c>
      <c r="C478" s="77" t="s">
        <v>51</v>
      </c>
      <c r="D478" s="77" t="s">
        <v>4750</v>
      </c>
      <c r="E478" s="121" t="s">
        <v>4751</v>
      </c>
      <c r="F478" s="77" t="s">
        <v>3746</v>
      </c>
      <c r="G478" s="77">
        <v>1.0</v>
      </c>
      <c r="H478" s="77">
        <v>1.0</v>
      </c>
      <c r="I478" s="77">
        <v>1.0</v>
      </c>
      <c r="J478" s="77">
        <v>1.0</v>
      </c>
      <c r="K478" s="256">
        <v>20.0</v>
      </c>
      <c r="L478" s="80" t="s">
        <v>71</v>
      </c>
      <c r="M478" s="145"/>
      <c r="N478" s="380"/>
      <c r="O478" s="380"/>
      <c r="P478" s="380"/>
      <c r="Q478" s="380"/>
      <c r="R478" s="380"/>
      <c r="S478" s="380"/>
      <c r="T478" s="380"/>
      <c r="U478" s="380"/>
      <c r="V478" s="380"/>
      <c r="W478" s="380"/>
      <c r="X478" s="380"/>
      <c r="Y478" s="380"/>
      <c r="Z478" s="380"/>
    </row>
    <row r="479" ht="15.75" customHeight="1">
      <c r="A479" s="85" t="s">
        <v>1835</v>
      </c>
      <c r="B479" s="85" t="s">
        <v>4752</v>
      </c>
      <c r="C479" s="77" t="s">
        <v>51</v>
      </c>
      <c r="D479" s="77" t="s">
        <v>4753</v>
      </c>
      <c r="E479" s="121" t="s">
        <v>4754</v>
      </c>
      <c r="F479" s="77" t="s">
        <v>3746</v>
      </c>
      <c r="G479" s="77">
        <v>1.0</v>
      </c>
      <c r="H479" s="77">
        <v>1.0</v>
      </c>
      <c r="I479" s="77">
        <v>1.0</v>
      </c>
      <c r="J479" s="77">
        <v>1.0</v>
      </c>
      <c r="K479" s="397">
        <v>20.0</v>
      </c>
      <c r="L479" s="80" t="s">
        <v>71</v>
      </c>
      <c r="M479" s="145"/>
      <c r="N479" s="380"/>
      <c r="O479" s="380"/>
      <c r="P479" s="380"/>
      <c r="Q479" s="380"/>
      <c r="R479" s="380"/>
      <c r="S479" s="380"/>
      <c r="T479" s="380"/>
      <c r="U479" s="380"/>
      <c r="V479" s="380"/>
      <c r="W479" s="380"/>
      <c r="X479" s="380"/>
      <c r="Y479" s="380"/>
      <c r="Z479" s="380"/>
    </row>
    <row r="480" ht="15.75" customHeight="1">
      <c r="A480" s="85" t="s">
        <v>4755</v>
      </c>
      <c r="B480" s="85" t="s">
        <v>1849</v>
      </c>
      <c r="C480" s="77" t="s">
        <v>51</v>
      </c>
      <c r="D480" s="85" t="s">
        <v>4756</v>
      </c>
      <c r="E480" s="129" t="s">
        <v>4757</v>
      </c>
      <c r="F480" s="77" t="s">
        <v>2502</v>
      </c>
      <c r="G480" s="77">
        <v>2.0</v>
      </c>
      <c r="H480" s="256">
        <v>2.0</v>
      </c>
      <c r="I480" s="256">
        <v>2.0</v>
      </c>
      <c r="J480" s="256">
        <v>20.0</v>
      </c>
      <c r="K480" s="256">
        <v>10.0</v>
      </c>
      <c r="L480" s="98" t="s">
        <v>72</v>
      </c>
      <c r="M480" s="145"/>
      <c r="N480" s="380"/>
      <c r="O480" s="380"/>
      <c r="P480" s="380"/>
      <c r="Q480" s="380"/>
      <c r="R480" s="380"/>
      <c r="S480" s="380"/>
      <c r="T480" s="380"/>
      <c r="U480" s="380"/>
      <c r="V480" s="380"/>
      <c r="W480" s="380"/>
      <c r="X480" s="380"/>
      <c r="Y480" s="380"/>
      <c r="Z480" s="380"/>
    </row>
    <row r="481" ht="15.75" customHeight="1">
      <c r="A481" s="85" t="s">
        <v>4755</v>
      </c>
      <c r="B481" s="85" t="s">
        <v>1849</v>
      </c>
      <c r="C481" s="77" t="s">
        <v>51</v>
      </c>
      <c r="D481" s="85" t="s">
        <v>4758</v>
      </c>
      <c r="E481" s="121" t="s">
        <v>4759</v>
      </c>
      <c r="F481" s="77" t="s">
        <v>2502</v>
      </c>
      <c r="G481" s="256">
        <v>2.0</v>
      </c>
      <c r="H481" s="256">
        <v>2.0</v>
      </c>
      <c r="I481" s="256">
        <v>2.0</v>
      </c>
      <c r="J481" s="256">
        <v>20.0</v>
      </c>
      <c r="K481" s="256">
        <v>10.0</v>
      </c>
      <c r="L481" s="98" t="s">
        <v>72</v>
      </c>
      <c r="M481" s="145"/>
      <c r="N481" s="380"/>
      <c r="O481" s="380"/>
      <c r="P481" s="380"/>
      <c r="Q481" s="380"/>
      <c r="R481" s="380"/>
      <c r="S481" s="380"/>
      <c r="T481" s="380"/>
      <c r="U481" s="380"/>
      <c r="V481" s="380"/>
      <c r="W481" s="380"/>
      <c r="X481" s="380"/>
      <c r="Y481" s="380"/>
      <c r="Z481" s="380"/>
    </row>
    <row r="482" ht="15.75" customHeight="1">
      <c r="A482" s="85" t="s">
        <v>1852</v>
      </c>
      <c r="B482" s="85" t="s">
        <v>1853</v>
      </c>
      <c r="C482" s="77" t="s">
        <v>51</v>
      </c>
      <c r="D482" s="377" t="s">
        <v>4760</v>
      </c>
      <c r="E482" s="85" t="s">
        <v>4761</v>
      </c>
      <c r="F482" s="77" t="s">
        <v>4762</v>
      </c>
      <c r="G482" s="77">
        <v>1.0</v>
      </c>
      <c r="H482" s="256">
        <v>1.0</v>
      </c>
      <c r="I482" s="80">
        <v>1.0</v>
      </c>
      <c r="J482" s="80">
        <v>20.0</v>
      </c>
      <c r="K482" s="466">
        <v>20.0</v>
      </c>
      <c r="L482" s="98" t="s">
        <v>73</v>
      </c>
      <c r="M482" s="145"/>
      <c r="N482" s="380"/>
      <c r="O482" s="380"/>
      <c r="P482" s="380"/>
      <c r="Q482" s="380"/>
      <c r="R482" s="380"/>
      <c r="S482" s="380"/>
      <c r="T482" s="380"/>
      <c r="U482" s="380"/>
      <c r="V482" s="380"/>
      <c r="W482" s="380"/>
      <c r="X482" s="380"/>
      <c r="Y482" s="380"/>
      <c r="Z482" s="380"/>
    </row>
    <row r="483" ht="15.75" customHeight="1">
      <c r="A483" s="85" t="s">
        <v>1344</v>
      </c>
      <c r="B483" s="85" t="s">
        <v>1345</v>
      </c>
      <c r="C483" s="77" t="s">
        <v>51</v>
      </c>
      <c r="D483" s="75" t="s">
        <v>4017</v>
      </c>
      <c r="E483" s="75" t="s">
        <v>4018</v>
      </c>
      <c r="F483" s="77" t="s">
        <v>4019</v>
      </c>
      <c r="G483" s="98">
        <v>2.0</v>
      </c>
      <c r="H483" s="98">
        <v>2.0</v>
      </c>
      <c r="I483" s="98">
        <v>2.0</v>
      </c>
      <c r="J483" s="98">
        <v>20.0</v>
      </c>
      <c r="K483" s="444">
        <v>10.0</v>
      </c>
      <c r="L483" s="98" t="s">
        <v>1859</v>
      </c>
      <c r="M483" s="145"/>
      <c r="N483" s="380"/>
      <c r="O483" s="380"/>
      <c r="P483" s="380"/>
      <c r="Q483" s="380"/>
      <c r="R483" s="380"/>
      <c r="S483" s="380"/>
      <c r="T483" s="380"/>
      <c r="U483" s="380"/>
      <c r="V483" s="380"/>
      <c r="W483" s="380"/>
      <c r="X483" s="380"/>
      <c r="Y483" s="380"/>
      <c r="Z483" s="380"/>
    </row>
    <row r="484" ht="15.75" customHeight="1">
      <c r="A484" s="85" t="s">
        <v>1344</v>
      </c>
      <c r="B484" s="85" t="s">
        <v>1345</v>
      </c>
      <c r="C484" s="77" t="s">
        <v>51</v>
      </c>
      <c r="D484" s="85" t="s">
        <v>4020</v>
      </c>
      <c r="E484" s="85" t="s">
        <v>4021</v>
      </c>
      <c r="F484" s="77" t="s">
        <v>4022</v>
      </c>
      <c r="G484" s="78">
        <v>2.0</v>
      </c>
      <c r="H484" s="363">
        <v>2.0</v>
      </c>
      <c r="I484" s="77">
        <v>2.0</v>
      </c>
      <c r="J484" s="77">
        <v>20.0</v>
      </c>
      <c r="K484" s="445">
        <v>10.0</v>
      </c>
      <c r="L484" s="98" t="s">
        <v>1859</v>
      </c>
      <c r="M484" s="145"/>
      <c r="N484" s="380"/>
      <c r="O484" s="380"/>
      <c r="P484" s="380"/>
      <c r="Q484" s="380"/>
      <c r="R484" s="380"/>
      <c r="S484" s="380"/>
      <c r="T484" s="380"/>
      <c r="U484" s="380"/>
      <c r="V484" s="380"/>
      <c r="W484" s="380"/>
      <c r="X484" s="380"/>
      <c r="Y484" s="380"/>
      <c r="Z484" s="380"/>
    </row>
    <row r="485" ht="15.75" customHeight="1">
      <c r="A485" s="212" t="s">
        <v>1349</v>
      </c>
      <c r="B485" s="114" t="s">
        <v>1350</v>
      </c>
      <c r="C485" s="225" t="s">
        <v>51</v>
      </c>
      <c r="D485" s="85" t="s">
        <v>4023</v>
      </c>
      <c r="E485" s="85" t="s">
        <v>4024</v>
      </c>
      <c r="F485" s="77" t="s">
        <v>4025</v>
      </c>
      <c r="G485" s="78">
        <v>3.0</v>
      </c>
      <c r="H485" s="363">
        <v>3.0</v>
      </c>
      <c r="I485" s="77">
        <v>3.0</v>
      </c>
      <c r="J485" s="77">
        <v>20.0</v>
      </c>
      <c r="K485" s="446">
        <v>6.666666667</v>
      </c>
      <c r="L485" s="98" t="s">
        <v>1859</v>
      </c>
      <c r="M485" s="145"/>
      <c r="N485" s="380"/>
      <c r="O485" s="380"/>
      <c r="P485" s="380"/>
      <c r="Q485" s="380"/>
      <c r="R485" s="380"/>
      <c r="S485" s="380"/>
      <c r="T485" s="380"/>
      <c r="U485" s="380"/>
      <c r="V485" s="380"/>
      <c r="W485" s="380"/>
      <c r="X485" s="380"/>
      <c r="Y485" s="380"/>
      <c r="Z485" s="380"/>
    </row>
    <row r="486" ht="15.75" customHeight="1">
      <c r="A486" s="85" t="s">
        <v>1344</v>
      </c>
      <c r="B486" s="212" t="s">
        <v>1359</v>
      </c>
      <c r="C486" s="225" t="s">
        <v>51</v>
      </c>
      <c r="D486" s="85" t="s">
        <v>4026</v>
      </c>
      <c r="E486" s="85" t="s">
        <v>4027</v>
      </c>
      <c r="F486" s="77" t="s">
        <v>4028</v>
      </c>
      <c r="G486" s="78">
        <v>2.0</v>
      </c>
      <c r="H486" s="363">
        <v>2.0</v>
      </c>
      <c r="I486" s="77">
        <v>2.0</v>
      </c>
      <c r="J486" s="77">
        <v>20.0</v>
      </c>
      <c r="K486" s="445">
        <v>10.0</v>
      </c>
      <c r="L486" s="98" t="s">
        <v>1859</v>
      </c>
      <c r="M486" s="145"/>
      <c r="N486" s="380"/>
      <c r="O486" s="380"/>
      <c r="P486" s="380"/>
      <c r="Q486" s="380"/>
      <c r="R486" s="380"/>
      <c r="S486" s="380"/>
      <c r="T486" s="380"/>
      <c r="U486" s="380"/>
      <c r="V486" s="380"/>
      <c r="W486" s="380"/>
      <c r="X486" s="380"/>
      <c r="Y486" s="380"/>
      <c r="Z486" s="380"/>
    </row>
    <row r="487" ht="15.75" customHeight="1">
      <c r="A487" s="85" t="s">
        <v>1344</v>
      </c>
      <c r="B487" s="85" t="s">
        <v>4029</v>
      </c>
      <c r="C487" s="225" t="s">
        <v>51</v>
      </c>
      <c r="D487" s="91" t="s">
        <v>4030</v>
      </c>
      <c r="E487" s="91" t="s">
        <v>4031</v>
      </c>
      <c r="F487" s="92" t="s">
        <v>4032</v>
      </c>
      <c r="G487" s="123">
        <v>2.0</v>
      </c>
      <c r="H487" s="396">
        <v>2.0</v>
      </c>
      <c r="I487" s="77">
        <v>2.0</v>
      </c>
      <c r="J487" s="77">
        <v>20.0</v>
      </c>
      <c r="K487" s="445">
        <v>10.0</v>
      </c>
      <c r="L487" s="98" t="s">
        <v>1859</v>
      </c>
      <c r="M487" s="145"/>
      <c r="N487" s="380"/>
      <c r="O487" s="380"/>
      <c r="P487" s="380"/>
      <c r="Q487" s="380"/>
      <c r="R487" s="380"/>
      <c r="S487" s="380"/>
      <c r="T487" s="380"/>
      <c r="U487" s="380"/>
      <c r="V487" s="380"/>
      <c r="W487" s="380"/>
      <c r="X487" s="380"/>
      <c r="Y487" s="380"/>
      <c r="Z487" s="380"/>
    </row>
    <row r="488" ht="15.75" customHeight="1">
      <c r="A488" s="85" t="s">
        <v>1860</v>
      </c>
      <c r="B488" s="252" t="s">
        <v>1861</v>
      </c>
      <c r="C488" s="77" t="s">
        <v>51</v>
      </c>
      <c r="D488" s="75" t="s">
        <v>4763</v>
      </c>
      <c r="E488" s="77" t="s">
        <v>2034</v>
      </c>
      <c r="F488" s="92" t="s">
        <v>4764</v>
      </c>
      <c r="G488" s="123">
        <v>4.0</v>
      </c>
      <c r="H488" s="396">
        <v>4.0</v>
      </c>
      <c r="I488" s="77">
        <v>4.0</v>
      </c>
      <c r="J488" s="77">
        <v>20.0</v>
      </c>
      <c r="K488" s="445">
        <v>5.0</v>
      </c>
      <c r="L488" s="98" t="s">
        <v>1859</v>
      </c>
      <c r="M488" s="145"/>
      <c r="N488" s="380"/>
      <c r="O488" s="380"/>
      <c r="P488" s="380"/>
      <c r="Q488" s="380"/>
      <c r="R488" s="380"/>
      <c r="S488" s="380"/>
      <c r="T488" s="380"/>
      <c r="U488" s="380"/>
      <c r="V488" s="380"/>
      <c r="W488" s="380"/>
      <c r="X488" s="380"/>
      <c r="Y488" s="380"/>
      <c r="Z488" s="380"/>
    </row>
    <row r="489" ht="15.75" customHeight="1">
      <c r="A489" s="85" t="s">
        <v>1860</v>
      </c>
      <c r="B489" s="252" t="s">
        <v>1861</v>
      </c>
      <c r="C489" s="77" t="s">
        <v>51</v>
      </c>
      <c r="D489" s="91" t="s">
        <v>4765</v>
      </c>
      <c r="E489" s="121" t="s">
        <v>2039</v>
      </c>
      <c r="F489" s="92" t="s">
        <v>4766</v>
      </c>
      <c r="G489" s="123">
        <v>4.0</v>
      </c>
      <c r="H489" s="396">
        <v>4.0</v>
      </c>
      <c r="I489" s="77">
        <v>4.0</v>
      </c>
      <c r="J489" s="77">
        <v>20.0</v>
      </c>
      <c r="K489" s="445">
        <v>5.0</v>
      </c>
      <c r="L489" s="98" t="s">
        <v>1859</v>
      </c>
      <c r="M489" s="145"/>
      <c r="N489" s="380"/>
      <c r="O489" s="380"/>
      <c r="P489" s="380"/>
      <c r="Q489" s="380"/>
      <c r="R489" s="380"/>
      <c r="S489" s="380"/>
      <c r="T489" s="380"/>
      <c r="U489" s="380"/>
      <c r="V489" s="380"/>
      <c r="W489" s="380"/>
      <c r="X489" s="380"/>
      <c r="Y489" s="380"/>
      <c r="Z489" s="380"/>
    </row>
    <row r="490" ht="15.75" customHeight="1">
      <c r="A490" s="85" t="s">
        <v>1860</v>
      </c>
      <c r="B490" s="252" t="s">
        <v>1861</v>
      </c>
      <c r="C490" s="77" t="s">
        <v>51</v>
      </c>
      <c r="D490" s="91" t="s">
        <v>4767</v>
      </c>
      <c r="E490" s="91" t="s">
        <v>4768</v>
      </c>
      <c r="F490" s="92" t="s">
        <v>4769</v>
      </c>
      <c r="G490" s="123">
        <v>4.0</v>
      </c>
      <c r="H490" s="396">
        <v>4.0</v>
      </c>
      <c r="I490" s="77">
        <v>4.0</v>
      </c>
      <c r="J490" s="77">
        <v>20.0</v>
      </c>
      <c r="K490" s="445">
        <v>5.0</v>
      </c>
      <c r="L490" s="98" t="s">
        <v>1859</v>
      </c>
      <c r="M490" s="145"/>
      <c r="N490" s="380"/>
      <c r="O490" s="380"/>
      <c r="P490" s="380"/>
      <c r="Q490" s="380"/>
      <c r="R490" s="380"/>
      <c r="S490" s="380"/>
      <c r="T490" s="380"/>
      <c r="U490" s="380"/>
      <c r="V490" s="380"/>
      <c r="W490" s="380"/>
      <c r="X490" s="380"/>
      <c r="Y490" s="380"/>
      <c r="Z490" s="380"/>
    </row>
    <row r="491" ht="15.75" customHeight="1">
      <c r="A491" s="85" t="s">
        <v>1860</v>
      </c>
      <c r="B491" s="252" t="s">
        <v>1861</v>
      </c>
      <c r="C491" s="77" t="s">
        <v>51</v>
      </c>
      <c r="D491" s="91" t="s">
        <v>4770</v>
      </c>
      <c r="E491" s="121" t="s">
        <v>4771</v>
      </c>
      <c r="F491" s="92" t="s">
        <v>4772</v>
      </c>
      <c r="G491" s="123">
        <v>4.0</v>
      </c>
      <c r="H491" s="396">
        <v>4.0</v>
      </c>
      <c r="I491" s="77">
        <v>4.0</v>
      </c>
      <c r="J491" s="77">
        <v>20.0</v>
      </c>
      <c r="K491" s="445">
        <v>5.0</v>
      </c>
      <c r="L491" s="98" t="s">
        <v>1859</v>
      </c>
      <c r="M491" s="145"/>
      <c r="N491" s="380"/>
      <c r="O491" s="380"/>
      <c r="P491" s="380"/>
      <c r="Q491" s="380"/>
      <c r="R491" s="380"/>
      <c r="S491" s="380"/>
      <c r="T491" s="380"/>
      <c r="U491" s="380"/>
      <c r="V491" s="380"/>
      <c r="W491" s="380"/>
      <c r="X491" s="380"/>
      <c r="Y491" s="380"/>
      <c r="Z491" s="380"/>
    </row>
    <row r="492" ht="15.75" customHeight="1">
      <c r="A492" s="85" t="s">
        <v>1860</v>
      </c>
      <c r="B492" s="252" t="s">
        <v>1861</v>
      </c>
      <c r="C492" s="77" t="s">
        <v>51</v>
      </c>
      <c r="D492" s="91" t="s">
        <v>4773</v>
      </c>
      <c r="E492" s="121" t="s">
        <v>4774</v>
      </c>
      <c r="F492" s="92" t="s">
        <v>4775</v>
      </c>
      <c r="G492" s="123">
        <v>4.0</v>
      </c>
      <c r="H492" s="396">
        <v>4.0</v>
      </c>
      <c r="I492" s="77">
        <v>4.0</v>
      </c>
      <c r="J492" s="77">
        <v>20.0</v>
      </c>
      <c r="K492" s="445">
        <v>5.0</v>
      </c>
      <c r="L492" s="98" t="s">
        <v>1859</v>
      </c>
      <c r="M492" s="145"/>
      <c r="N492" s="380"/>
      <c r="O492" s="380"/>
      <c r="P492" s="380"/>
      <c r="Q492" s="380"/>
      <c r="R492" s="380"/>
      <c r="S492" s="380"/>
      <c r="T492" s="380"/>
      <c r="U492" s="380"/>
      <c r="V492" s="380"/>
      <c r="W492" s="380"/>
      <c r="X492" s="380"/>
      <c r="Y492" s="380"/>
      <c r="Z492" s="380"/>
    </row>
    <row r="493" ht="15.75" customHeight="1">
      <c r="A493" s="85" t="s">
        <v>4033</v>
      </c>
      <c r="B493" s="85" t="s">
        <v>4034</v>
      </c>
      <c r="C493" s="77" t="s">
        <v>51</v>
      </c>
      <c r="D493" s="91" t="s">
        <v>4035</v>
      </c>
      <c r="E493" s="121" t="s">
        <v>4036</v>
      </c>
      <c r="F493" s="92" t="s">
        <v>2502</v>
      </c>
      <c r="G493" s="123">
        <v>2.0</v>
      </c>
      <c r="H493" s="396">
        <v>2.0</v>
      </c>
      <c r="I493" s="77">
        <v>2.0</v>
      </c>
      <c r="J493" s="77">
        <v>20.0</v>
      </c>
      <c r="K493" s="445">
        <v>10.0</v>
      </c>
      <c r="L493" s="98" t="s">
        <v>1859</v>
      </c>
      <c r="M493" s="145"/>
      <c r="N493" s="380"/>
      <c r="O493" s="380"/>
      <c r="P493" s="380"/>
      <c r="Q493" s="380"/>
      <c r="R493" s="380"/>
      <c r="S493" s="380"/>
      <c r="T493" s="380"/>
      <c r="U493" s="380"/>
      <c r="V493" s="380"/>
      <c r="W493" s="380"/>
      <c r="X493" s="380"/>
      <c r="Y493" s="380"/>
      <c r="Z493" s="380"/>
    </row>
    <row r="494" ht="15.75" customHeight="1">
      <c r="A494" s="85" t="s">
        <v>4033</v>
      </c>
      <c r="B494" s="85" t="s">
        <v>4034</v>
      </c>
      <c r="C494" s="77" t="s">
        <v>51</v>
      </c>
      <c r="D494" s="91" t="s">
        <v>4037</v>
      </c>
      <c r="E494" s="91" t="s">
        <v>4038</v>
      </c>
      <c r="F494" s="92" t="s">
        <v>2502</v>
      </c>
      <c r="G494" s="123">
        <v>2.0</v>
      </c>
      <c r="H494" s="396">
        <v>2.0</v>
      </c>
      <c r="I494" s="77">
        <v>2.0</v>
      </c>
      <c r="J494" s="77">
        <v>20.0</v>
      </c>
      <c r="K494" s="445">
        <v>10.0</v>
      </c>
      <c r="L494" s="98" t="s">
        <v>1859</v>
      </c>
      <c r="M494" s="145"/>
      <c r="N494" s="380"/>
      <c r="O494" s="380"/>
      <c r="P494" s="380"/>
      <c r="Q494" s="380"/>
      <c r="R494" s="380"/>
      <c r="S494" s="380"/>
      <c r="T494" s="380"/>
      <c r="U494" s="380"/>
      <c r="V494" s="380"/>
      <c r="W494" s="380"/>
      <c r="X494" s="380"/>
      <c r="Y494" s="380"/>
      <c r="Z494" s="380"/>
    </row>
    <row r="495" ht="15.75" customHeight="1">
      <c r="A495" s="85" t="s">
        <v>3308</v>
      </c>
      <c r="B495" s="85" t="s">
        <v>4776</v>
      </c>
      <c r="C495" s="77" t="s">
        <v>51</v>
      </c>
      <c r="D495" s="91" t="s">
        <v>4777</v>
      </c>
      <c r="E495" s="91" t="s">
        <v>4778</v>
      </c>
      <c r="F495" s="92" t="s">
        <v>4779</v>
      </c>
      <c r="G495" s="123">
        <v>1.0</v>
      </c>
      <c r="H495" s="396">
        <v>1.0</v>
      </c>
      <c r="I495" s="77">
        <v>1.0</v>
      </c>
      <c r="J495" s="77">
        <v>20.0</v>
      </c>
      <c r="K495" s="445">
        <v>20.0</v>
      </c>
      <c r="L495" s="98" t="s">
        <v>1859</v>
      </c>
      <c r="M495" s="145"/>
      <c r="N495" s="380"/>
      <c r="O495" s="380"/>
      <c r="P495" s="380"/>
      <c r="Q495" s="380"/>
      <c r="R495" s="380"/>
      <c r="S495" s="380"/>
      <c r="T495" s="380"/>
      <c r="U495" s="380"/>
      <c r="V495" s="380"/>
      <c r="W495" s="380"/>
      <c r="X495" s="380"/>
      <c r="Y495" s="380"/>
      <c r="Z495" s="380"/>
    </row>
    <row r="496" ht="15.75" customHeight="1">
      <c r="A496" s="85" t="s">
        <v>3308</v>
      </c>
      <c r="B496" s="85" t="s">
        <v>4776</v>
      </c>
      <c r="C496" s="77" t="s">
        <v>51</v>
      </c>
      <c r="D496" s="91" t="s">
        <v>4780</v>
      </c>
      <c r="E496" s="91" t="s">
        <v>4781</v>
      </c>
      <c r="F496" s="92" t="s">
        <v>4775</v>
      </c>
      <c r="G496" s="123">
        <v>1.0</v>
      </c>
      <c r="H496" s="396">
        <v>1.0</v>
      </c>
      <c r="I496" s="77">
        <v>1.0</v>
      </c>
      <c r="J496" s="77">
        <v>20.0</v>
      </c>
      <c r="K496" s="445">
        <v>20.0</v>
      </c>
      <c r="L496" s="98" t="s">
        <v>1859</v>
      </c>
      <c r="M496" s="145"/>
      <c r="N496" s="380"/>
      <c r="O496" s="380"/>
      <c r="P496" s="380"/>
      <c r="Q496" s="380"/>
      <c r="R496" s="380"/>
      <c r="S496" s="380"/>
      <c r="T496" s="380"/>
      <c r="U496" s="380"/>
      <c r="V496" s="380"/>
      <c r="W496" s="380"/>
      <c r="X496" s="380"/>
      <c r="Y496" s="380"/>
      <c r="Z496" s="380"/>
    </row>
    <row r="497" ht="15.75" customHeight="1">
      <c r="A497" s="85" t="s">
        <v>3308</v>
      </c>
      <c r="B497" s="85" t="s">
        <v>4782</v>
      </c>
      <c r="C497" s="77" t="s">
        <v>51</v>
      </c>
      <c r="D497" s="423" t="s">
        <v>4783</v>
      </c>
      <c r="E497" s="91" t="s">
        <v>4784</v>
      </c>
      <c r="F497" s="92" t="s">
        <v>4775</v>
      </c>
      <c r="G497" s="123">
        <v>1.0</v>
      </c>
      <c r="H497" s="396">
        <v>1.0</v>
      </c>
      <c r="I497" s="77">
        <v>1.0</v>
      </c>
      <c r="J497" s="77">
        <v>20.0</v>
      </c>
      <c r="K497" s="445">
        <v>20.0</v>
      </c>
      <c r="L497" s="98" t="s">
        <v>1859</v>
      </c>
      <c r="M497" s="145"/>
      <c r="N497" s="380"/>
      <c r="O497" s="380"/>
      <c r="P497" s="380"/>
      <c r="Q497" s="380"/>
      <c r="R497" s="380"/>
      <c r="S497" s="380"/>
      <c r="T497" s="380"/>
      <c r="U497" s="380"/>
      <c r="V497" s="380"/>
      <c r="W497" s="380"/>
      <c r="X497" s="380"/>
      <c r="Y497" s="380"/>
      <c r="Z497" s="380"/>
    </row>
    <row r="498" ht="15.75" customHeight="1">
      <c r="A498" s="85" t="s">
        <v>3308</v>
      </c>
      <c r="B498" s="85" t="s">
        <v>4782</v>
      </c>
      <c r="C498" s="77" t="s">
        <v>51</v>
      </c>
      <c r="D498" s="423" t="s">
        <v>4785</v>
      </c>
      <c r="E498" s="91" t="s">
        <v>4786</v>
      </c>
      <c r="F498" s="92" t="s">
        <v>2502</v>
      </c>
      <c r="G498" s="123">
        <v>1.0</v>
      </c>
      <c r="H498" s="396">
        <v>1.0</v>
      </c>
      <c r="I498" s="77">
        <v>1.0</v>
      </c>
      <c r="J498" s="77">
        <v>20.0</v>
      </c>
      <c r="K498" s="445">
        <v>20.0</v>
      </c>
      <c r="L498" s="98" t="s">
        <v>1859</v>
      </c>
      <c r="M498" s="145"/>
      <c r="N498" s="380"/>
      <c r="O498" s="380"/>
      <c r="P498" s="380"/>
      <c r="Q498" s="380"/>
      <c r="R498" s="380"/>
      <c r="S498" s="380"/>
      <c r="T498" s="380"/>
      <c r="U498" s="380"/>
      <c r="V498" s="380"/>
      <c r="W498" s="380"/>
      <c r="X498" s="380"/>
      <c r="Y498" s="380"/>
      <c r="Z498" s="380"/>
    </row>
    <row r="499" ht="15.75" customHeight="1">
      <c r="A499" s="212" t="s">
        <v>1349</v>
      </c>
      <c r="B499" s="85" t="s">
        <v>4039</v>
      </c>
      <c r="C499" s="77" t="s">
        <v>51</v>
      </c>
      <c r="D499" s="423" t="s">
        <v>4040</v>
      </c>
      <c r="E499" s="121" t="s">
        <v>4041</v>
      </c>
      <c r="F499" s="92" t="s">
        <v>4042</v>
      </c>
      <c r="G499" s="123">
        <v>3.0</v>
      </c>
      <c r="H499" s="396">
        <v>3.0</v>
      </c>
      <c r="I499" s="77">
        <v>3.0</v>
      </c>
      <c r="J499" s="77">
        <v>20.0</v>
      </c>
      <c r="K499" s="363">
        <v>6.666666667</v>
      </c>
      <c r="L499" s="98" t="s">
        <v>1859</v>
      </c>
      <c r="M499" s="145"/>
      <c r="N499" s="380"/>
      <c r="O499" s="380"/>
      <c r="P499" s="380"/>
      <c r="Q499" s="380"/>
      <c r="R499" s="380"/>
      <c r="S499" s="380"/>
      <c r="T499" s="380"/>
      <c r="U499" s="380"/>
      <c r="V499" s="380"/>
      <c r="W499" s="380"/>
      <c r="X499" s="380"/>
      <c r="Y499" s="380"/>
      <c r="Z499" s="380"/>
    </row>
    <row r="500" ht="15.75" customHeight="1">
      <c r="A500" s="85" t="s">
        <v>1893</v>
      </c>
      <c r="B500" s="85" t="s">
        <v>1894</v>
      </c>
      <c r="C500" s="77" t="s">
        <v>51</v>
      </c>
      <c r="D500" s="85" t="s">
        <v>4787</v>
      </c>
      <c r="E500" s="121" t="s">
        <v>4788</v>
      </c>
      <c r="F500" s="77" t="s">
        <v>2502</v>
      </c>
      <c r="G500" s="77">
        <v>4.0</v>
      </c>
      <c r="H500" s="256">
        <v>1.0</v>
      </c>
      <c r="I500" s="80">
        <v>4.0</v>
      </c>
      <c r="J500" s="80">
        <v>20.0</v>
      </c>
      <c r="K500" s="398">
        <v>5.0</v>
      </c>
      <c r="L500" s="98" t="s">
        <v>75</v>
      </c>
      <c r="M500" s="145"/>
      <c r="N500" s="380"/>
      <c r="O500" s="380"/>
      <c r="P500" s="380"/>
      <c r="Q500" s="380"/>
      <c r="R500" s="380"/>
      <c r="S500" s="380"/>
      <c r="T500" s="380"/>
      <c r="U500" s="380"/>
      <c r="V500" s="380"/>
      <c r="W500" s="380"/>
      <c r="X500" s="380"/>
      <c r="Y500" s="380"/>
      <c r="Z500" s="380"/>
    </row>
    <row r="501" ht="15.75" customHeight="1">
      <c r="A501" s="85" t="s">
        <v>1893</v>
      </c>
      <c r="B501" s="85" t="s">
        <v>1894</v>
      </c>
      <c r="C501" s="77" t="s">
        <v>51</v>
      </c>
      <c r="D501" s="85" t="s">
        <v>4789</v>
      </c>
      <c r="E501" s="121" t="s">
        <v>4790</v>
      </c>
      <c r="F501" s="77" t="s">
        <v>2502</v>
      </c>
      <c r="G501" s="78">
        <v>4.0</v>
      </c>
      <c r="H501" s="363">
        <v>1.0</v>
      </c>
      <c r="I501" s="77">
        <v>4.0</v>
      </c>
      <c r="J501" s="77">
        <v>20.0</v>
      </c>
      <c r="K501" s="398">
        <v>5.0</v>
      </c>
      <c r="L501" s="98" t="s">
        <v>75</v>
      </c>
      <c r="M501" s="145"/>
      <c r="N501" s="380"/>
      <c r="O501" s="380"/>
      <c r="P501" s="380"/>
      <c r="Q501" s="380"/>
      <c r="R501" s="380"/>
      <c r="S501" s="380"/>
      <c r="T501" s="380"/>
      <c r="U501" s="380"/>
      <c r="V501" s="380"/>
      <c r="W501" s="380"/>
      <c r="X501" s="380"/>
      <c r="Y501" s="380"/>
      <c r="Z501" s="380"/>
    </row>
    <row r="502" ht="15.75" customHeight="1">
      <c r="A502" s="85" t="s">
        <v>1893</v>
      </c>
      <c r="B502" s="85" t="s">
        <v>1894</v>
      </c>
      <c r="C502" s="77" t="s">
        <v>51</v>
      </c>
      <c r="D502" s="85" t="s">
        <v>4791</v>
      </c>
      <c r="E502" s="121" t="s">
        <v>4792</v>
      </c>
      <c r="F502" s="77" t="s">
        <v>4793</v>
      </c>
      <c r="G502" s="78">
        <v>4.0</v>
      </c>
      <c r="H502" s="363">
        <v>1.0</v>
      </c>
      <c r="I502" s="77">
        <v>4.0</v>
      </c>
      <c r="J502" s="77">
        <v>20.0</v>
      </c>
      <c r="K502" s="398">
        <v>5.0</v>
      </c>
      <c r="L502" s="98" t="s">
        <v>75</v>
      </c>
      <c r="M502" s="145"/>
      <c r="N502" s="380"/>
      <c r="O502" s="380"/>
      <c r="P502" s="380"/>
      <c r="Q502" s="380"/>
      <c r="R502" s="380"/>
      <c r="S502" s="380"/>
      <c r="T502" s="380"/>
      <c r="U502" s="380"/>
      <c r="V502" s="380"/>
      <c r="W502" s="380"/>
      <c r="X502" s="380"/>
      <c r="Y502" s="380"/>
      <c r="Z502" s="380"/>
    </row>
    <row r="503" ht="15.75" customHeight="1">
      <c r="A503" s="85" t="s">
        <v>1901</v>
      </c>
      <c r="B503" s="85" t="s">
        <v>1902</v>
      </c>
      <c r="C503" s="77" t="s">
        <v>51</v>
      </c>
      <c r="D503" s="85" t="s">
        <v>4794</v>
      </c>
      <c r="E503" s="121" t="s">
        <v>2118</v>
      </c>
      <c r="F503" s="77" t="s">
        <v>2502</v>
      </c>
      <c r="G503" s="78">
        <v>2.0</v>
      </c>
      <c r="H503" s="363">
        <v>2.0</v>
      </c>
      <c r="I503" s="77">
        <v>2.0</v>
      </c>
      <c r="J503" s="77">
        <v>20.0</v>
      </c>
      <c r="K503" s="398">
        <v>10.0</v>
      </c>
      <c r="L503" s="98" t="s">
        <v>75</v>
      </c>
      <c r="M503" s="145"/>
      <c r="N503" s="380"/>
      <c r="O503" s="380"/>
      <c r="P503" s="380"/>
      <c r="Q503" s="380"/>
      <c r="R503" s="380"/>
      <c r="S503" s="380"/>
      <c r="T503" s="380"/>
      <c r="U503" s="380"/>
      <c r="V503" s="380"/>
      <c r="W503" s="380"/>
      <c r="X503" s="380"/>
      <c r="Y503" s="380"/>
      <c r="Z503" s="380"/>
    </row>
    <row r="504" ht="15.75" customHeight="1">
      <c r="A504" s="85" t="s">
        <v>1901</v>
      </c>
      <c r="B504" s="85" t="s">
        <v>1902</v>
      </c>
      <c r="C504" s="77" t="s">
        <v>51</v>
      </c>
      <c r="D504" s="85" t="s">
        <v>4795</v>
      </c>
      <c r="E504" s="121" t="s">
        <v>4796</v>
      </c>
      <c r="F504" s="77" t="s">
        <v>2502</v>
      </c>
      <c r="G504" s="78">
        <v>2.0</v>
      </c>
      <c r="H504" s="363">
        <v>2.0</v>
      </c>
      <c r="I504" s="77">
        <v>2.0</v>
      </c>
      <c r="J504" s="77">
        <v>20.0</v>
      </c>
      <c r="K504" s="398">
        <v>10.0</v>
      </c>
      <c r="L504" s="98" t="s">
        <v>75</v>
      </c>
      <c r="M504" s="145"/>
      <c r="N504" s="380"/>
      <c r="O504" s="380"/>
      <c r="P504" s="380"/>
      <c r="Q504" s="380"/>
      <c r="R504" s="380"/>
      <c r="S504" s="380"/>
      <c r="T504" s="380"/>
      <c r="U504" s="380"/>
      <c r="V504" s="380"/>
      <c r="W504" s="380"/>
      <c r="X504" s="380"/>
      <c r="Y504" s="380"/>
      <c r="Z504" s="380"/>
    </row>
    <row r="505" ht="15.75" customHeight="1">
      <c r="A505" s="85" t="s">
        <v>1901</v>
      </c>
      <c r="B505" s="85" t="s">
        <v>1902</v>
      </c>
      <c r="C505" s="77" t="s">
        <v>51</v>
      </c>
      <c r="D505" s="85" t="s">
        <v>4797</v>
      </c>
      <c r="E505" s="121" t="s">
        <v>2111</v>
      </c>
      <c r="F505" s="77" t="s">
        <v>2502</v>
      </c>
      <c r="G505" s="78">
        <v>2.0</v>
      </c>
      <c r="H505" s="363">
        <v>2.0</v>
      </c>
      <c r="I505" s="77">
        <v>2.0</v>
      </c>
      <c r="J505" s="77">
        <v>20.0</v>
      </c>
      <c r="K505" s="398">
        <v>10.0</v>
      </c>
      <c r="L505" s="98" t="s">
        <v>75</v>
      </c>
      <c r="M505" s="145"/>
      <c r="N505" s="380"/>
      <c r="O505" s="380"/>
      <c r="P505" s="380"/>
      <c r="Q505" s="380"/>
      <c r="R505" s="380"/>
      <c r="S505" s="380"/>
      <c r="T505" s="380"/>
      <c r="U505" s="380"/>
      <c r="V505" s="380"/>
      <c r="W505" s="380"/>
      <c r="X505" s="380"/>
      <c r="Y505" s="380"/>
      <c r="Z505" s="380"/>
    </row>
    <row r="506" ht="15.75" customHeight="1">
      <c r="A506" s="85" t="s">
        <v>1911</v>
      </c>
      <c r="B506" s="85" t="s">
        <v>1912</v>
      </c>
      <c r="C506" s="77" t="s">
        <v>51</v>
      </c>
      <c r="D506" s="85" t="s">
        <v>4798</v>
      </c>
      <c r="E506" s="102" t="s">
        <v>4799</v>
      </c>
      <c r="F506" s="77" t="s">
        <v>2502</v>
      </c>
      <c r="G506" s="77">
        <v>1.0</v>
      </c>
      <c r="H506" s="256">
        <v>1.0</v>
      </c>
      <c r="I506" s="256">
        <v>1.0</v>
      </c>
      <c r="J506" s="256">
        <v>20.0</v>
      </c>
      <c r="K506" s="411">
        <v>20.0</v>
      </c>
      <c r="L506" s="98" t="s">
        <v>396</v>
      </c>
      <c r="M506" s="145"/>
      <c r="N506" s="380"/>
      <c r="O506" s="380"/>
      <c r="P506" s="380"/>
      <c r="Q506" s="380"/>
      <c r="R506" s="380"/>
      <c r="S506" s="380"/>
      <c r="T506" s="380"/>
      <c r="U506" s="380"/>
      <c r="V506" s="380"/>
      <c r="W506" s="380"/>
      <c r="X506" s="380"/>
      <c r="Y506" s="380"/>
      <c r="Z506" s="380"/>
    </row>
    <row r="507" ht="15.75" customHeight="1">
      <c r="A507" s="85" t="s">
        <v>1911</v>
      </c>
      <c r="B507" s="85" t="s">
        <v>1912</v>
      </c>
      <c r="C507" s="77" t="s">
        <v>51</v>
      </c>
      <c r="D507" s="85" t="s">
        <v>4800</v>
      </c>
      <c r="E507" s="102" t="s">
        <v>4801</v>
      </c>
      <c r="F507" s="77" t="s">
        <v>2502</v>
      </c>
      <c r="G507" s="77">
        <v>1.0</v>
      </c>
      <c r="H507" s="256">
        <v>1.0</v>
      </c>
      <c r="I507" s="256">
        <v>1.0</v>
      </c>
      <c r="J507" s="256">
        <v>20.0</v>
      </c>
      <c r="K507" s="411">
        <v>20.0</v>
      </c>
      <c r="L507" s="98" t="s">
        <v>396</v>
      </c>
      <c r="M507" s="145"/>
      <c r="N507" s="380"/>
      <c r="O507" s="380"/>
      <c r="P507" s="380"/>
      <c r="Q507" s="380"/>
      <c r="R507" s="380"/>
      <c r="S507" s="380"/>
      <c r="T507" s="380"/>
      <c r="U507" s="380"/>
      <c r="V507" s="380"/>
      <c r="W507" s="380"/>
      <c r="X507" s="380"/>
      <c r="Y507" s="380"/>
      <c r="Z507" s="380"/>
    </row>
    <row r="508" ht="15.75" customHeight="1">
      <c r="A508" s="85" t="s">
        <v>1911</v>
      </c>
      <c r="B508" s="85" t="s">
        <v>1912</v>
      </c>
      <c r="C508" s="77" t="s">
        <v>51</v>
      </c>
      <c r="D508" s="85" t="s">
        <v>4802</v>
      </c>
      <c r="E508" s="102" t="s">
        <v>4803</v>
      </c>
      <c r="F508" s="77" t="s">
        <v>2502</v>
      </c>
      <c r="G508" s="77">
        <v>1.0</v>
      </c>
      <c r="H508" s="256">
        <v>1.0</v>
      </c>
      <c r="I508" s="256">
        <v>1.0</v>
      </c>
      <c r="J508" s="256">
        <v>20.0</v>
      </c>
      <c r="K508" s="411">
        <v>20.0</v>
      </c>
      <c r="L508" s="98" t="s">
        <v>396</v>
      </c>
      <c r="M508" s="145"/>
      <c r="N508" s="380"/>
      <c r="O508" s="380"/>
      <c r="P508" s="380"/>
      <c r="Q508" s="380"/>
      <c r="R508" s="380"/>
      <c r="S508" s="380"/>
      <c r="T508" s="380"/>
      <c r="U508" s="380"/>
      <c r="V508" s="380"/>
      <c r="W508" s="380"/>
      <c r="X508" s="380"/>
      <c r="Y508" s="380"/>
      <c r="Z508" s="380"/>
    </row>
    <row r="509" ht="15.75" customHeight="1">
      <c r="A509" s="85" t="s">
        <v>1911</v>
      </c>
      <c r="B509" s="85" t="s">
        <v>1912</v>
      </c>
      <c r="C509" s="77" t="s">
        <v>51</v>
      </c>
      <c r="D509" s="85" t="s">
        <v>4804</v>
      </c>
      <c r="E509" s="102" t="s">
        <v>4805</v>
      </c>
      <c r="F509" s="77" t="s">
        <v>2502</v>
      </c>
      <c r="G509" s="77">
        <v>1.0</v>
      </c>
      <c r="H509" s="256">
        <v>1.0</v>
      </c>
      <c r="I509" s="256">
        <v>1.0</v>
      </c>
      <c r="J509" s="256">
        <v>20.0</v>
      </c>
      <c r="K509" s="411">
        <v>20.0</v>
      </c>
      <c r="L509" s="98" t="s">
        <v>396</v>
      </c>
      <c r="M509" s="145"/>
      <c r="N509" s="380"/>
      <c r="O509" s="380"/>
      <c r="P509" s="380"/>
      <c r="Q509" s="380"/>
      <c r="R509" s="380"/>
      <c r="S509" s="380"/>
      <c r="T509" s="380"/>
      <c r="U509" s="380"/>
      <c r="V509" s="380"/>
      <c r="W509" s="380"/>
      <c r="X509" s="380"/>
      <c r="Y509" s="380"/>
      <c r="Z509" s="380"/>
    </row>
    <row r="510" ht="15.75" customHeight="1">
      <c r="A510" s="85" t="s">
        <v>1917</v>
      </c>
      <c r="B510" s="85" t="s">
        <v>1918</v>
      </c>
      <c r="C510" s="77" t="s">
        <v>51</v>
      </c>
      <c r="D510" s="85" t="s">
        <v>4806</v>
      </c>
      <c r="E510" s="102" t="s">
        <v>4807</v>
      </c>
      <c r="F510" s="77" t="s">
        <v>2502</v>
      </c>
      <c r="G510" s="77">
        <v>2.0</v>
      </c>
      <c r="H510" s="256">
        <v>2.0</v>
      </c>
      <c r="I510" s="256">
        <v>2.0</v>
      </c>
      <c r="J510" s="256">
        <v>20.0</v>
      </c>
      <c r="K510" s="411">
        <v>10.0</v>
      </c>
      <c r="L510" s="98" t="s">
        <v>396</v>
      </c>
      <c r="M510" s="145"/>
      <c r="N510" s="380"/>
      <c r="O510" s="380"/>
      <c r="P510" s="380"/>
      <c r="Q510" s="380"/>
      <c r="R510" s="380"/>
      <c r="S510" s="380"/>
      <c r="T510" s="380"/>
      <c r="U510" s="380"/>
      <c r="V510" s="380"/>
      <c r="W510" s="380"/>
      <c r="X510" s="380"/>
      <c r="Y510" s="380"/>
      <c r="Z510" s="380"/>
    </row>
    <row r="511" ht="15.75" customHeight="1">
      <c r="A511" s="85" t="s">
        <v>1917</v>
      </c>
      <c r="B511" s="85" t="s">
        <v>1918</v>
      </c>
      <c r="C511" s="77" t="s">
        <v>51</v>
      </c>
      <c r="D511" s="85" t="s">
        <v>4808</v>
      </c>
      <c r="E511" s="102" t="s">
        <v>4809</v>
      </c>
      <c r="F511" s="77" t="s">
        <v>2502</v>
      </c>
      <c r="G511" s="77">
        <v>2.0</v>
      </c>
      <c r="H511" s="256">
        <v>2.0</v>
      </c>
      <c r="I511" s="256">
        <v>2.0</v>
      </c>
      <c r="J511" s="256">
        <v>20.0</v>
      </c>
      <c r="K511" s="411">
        <v>10.0</v>
      </c>
      <c r="L511" s="98" t="s">
        <v>396</v>
      </c>
      <c r="M511" s="145"/>
      <c r="N511" s="380"/>
      <c r="O511" s="380"/>
      <c r="P511" s="380"/>
      <c r="Q511" s="380"/>
      <c r="R511" s="380"/>
      <c r="S511" s="380"/>
      <c r="T511" s="380"/>
      <c r="U511" s="380"/>
      <c r="V511" s="380"/>
      <c r="W511" s="380"/>
      <c r="X511" s="380"/>
      <c r="Y511" s="380"/>
      <c r="Z511" s="380"/>
    </row>
    <row r="512" ht="15.75" customHeight="1">
      <c r="A512" s="85" t="s">
        <v>1917</v>
      </c>
      <c r="B512" s="85" t="s">
        <v>1918</v>
      </c>
      <c r="C512" s="77" t="s">
        <v>51</v>
      </c>
      <c r="D512" s="85" t="s">
        <v>4810</v>
      </c>
      <c r="E512" s="102" t="s">
        <v>4811</v>
      </c>
      <c r="F512" s="77" t="s">
        <v>2502</v>
      </c>
      <c r="G512" s="77">
        <v>2.0</v>
      </c>
      <c r="H512" s="256">
        <v>2.0</v>
      </c>
      <c r="I512" s="256">
        <v>2.0</v>
      </c>
      <c r="J512" s="256">
        <v>20.0</v>
      </c>
      <c r="K512" s="411">
        <v>10.0</v>
      </c>
      <c r="L512" s="98" t="s">
        <v>396</v>
      </c>
      <c r="M512" s="145"/>
      <c r="N512" s="380"/>
      <c r="O512" s="380"/>
      <c r="P512" s="380"/>
      <c r="Q512" s="380"/>
      <c r="R512" s="380"/>
      <c r="S512" s="380"/>
      <c r="T512" s="380"/>
      <c r="U512" s="380"/>
      <c r="V512" s="380"/>
      <c r="W512" s="380"/>
      <c r="X512" s="380"/>
      <c r="Y512" s="380"/>
      <c r="Z512" s="380"/>
    </row>
    <row r="513" ht="15.75" customHeight="1">
      <c r="A513" s="85" t="s">
        <v>1917</v>
      </c>
      <c r="B513" s="85" t="s">
        <v>1918</v>
      </c>
      <c r="C513" s="77" t="s">
        <v>51</v>
      </c>
      <c r="D513" s="85" t="s">
        <v>4812</v>
      </c>
      <c r="E513" s="102" t="s">
        <v>4813</v>
      </c>
      <c r="F513" s="77" t="s">
        <v>2502</v>
      </c>
      <c r="G513" s="77">
        <v>2.0</v>
      </c>
      <c r="H513" s="256">
        <v>2.0</v>
      </c>
      <c r="I513" s="256">
        <v>2.0</v>
      </c>
      <c r="J513" s="256">
        <v>20.0</v>
      </c>
      <c r="K513" s="411">
        <v>10.0</v>
      </c>
      <c r="L513" s="98" t="s">
        <v>396</v>
      </c>
      <c r="M513" s="145"/>
      <c r="N513" s="380"/>
      <c r="O513" s="380"/>
      <c r="P513" s="380"/>
      <c r="Q513" s="380"/>
      <c r="R513" s="380"/>
      <c r="S513" s="380"/>
      <c r="T513" s="380"/>
      <c r="U513" s="380"/>
      <c r="V513" s="380"/>
      <c r="W513" s="380"/>
      <c r="X513" s="380"/>
      <c r="Y513" s="380"/>
      <c r="Z513" s="380"/>
    </row>
    <row r="514" ht="15.75" customHeight="1">
      <c r="A514" s="85" t="s">
        <v>1921</v>
      </c>
      <c r="B514" s="85" t="s">
        <v>1922</v>
      </c>
      <c r="C514" s="77" t="s">
        <v>51</v>
      </c>
      <c r="D514" s="85" t="s">
        <v>4814</v>
      </c>
      <c r="E514" s="102" t="s">
        <v>4815</v>
      </c>
      <c r="F514" s="77" t="s">
        <v>2502</v>
      </c>
      <c r="G514" s="77">
        <v>2.0</v>
      </c>
      <c r="H514" s="256">
        <v>2.0</v>
      </c>
      <c r="I514" s="256">
        <v>2.0</v>
      </c>
      <c r="J514" s="256">
        <v>20.0</v>
      </c>
      <c r="K514" s="411">
        <v>10.0</v>
      </c>
      <c r="L514" s="98" t="s">
        <v>396</v>
      </c>
      <c r="M514" s="145"/>
      <c r="N514" s="380"/>
      <c r="O514" s="380"/>
      <c r="P514" s="380"/>
      <c r="Q514" s="380"/>
      <c r="R514" s="380"/>
      <c r="S514" s="380"/>
      <c r="T514" s="380"/>
      <c r="U514" s="380"/>
      <c r="V514" s="380"/>
      <c r="W514" s="380"/>
      <c r="X514" s="380"/>
      <c r="Y514" s="380"/>
      <c r="Z514" s="380"/>
    </row>
    <row r="515" ht="15.75" customHeight="1">
      <c r="A515" s="85" t="s">
        <v>1921</v>
      </c>
      <c r="B515" s="85" t="s">
        <v>1922</v>
      </c>
      <c r="C515" s="77" t="s">
        <v>51</v>
      </c>
      <c r="D515" s="85" t="s">
        <v>4816</v>
      </c>
      <c r="E515" s="102" t="s">
        <v>4817</v>
      </c>
      <c r="F515" s="77" t="s">
        <v>2502</v>
      </c>
      <c r="G515" s="77">
        <v>2.0</v>
      </c>
      <c r="H515" s="256">
        <v>2.0</v>
      </c>
      <c r="I515" s="256">
        <v>2.0</v>
      </c>
      <c r="J515" s="256">
        <v>20.0</v>
      </c>
      <c r="K515" s="411">
        <v>10.0</v>
      </c>
      <c r="L515" s="98" t="s">
        <v>396</v>
      </c>
      <c r="M515" s="145"/>
      <c r="N515" s="380"/>
      <c r="O515" s="380"/>
      <c r="P515" s="380"/>
      <c r="Q515" s="380"/>
      <c r="R515" s="380"/>
      <c r="S515" s="380"/>
      <c r="T515" s="380"/>
      <c r="U515" s="380"/>
      <c r="V515" s="380"/>
      <c r="W515" s="380"/>
      <c r="X515" s="380"/>
      <c r="Y515" s="380"/>
      <c r="Z515" s="380"/>
    </row>
    <row r="516" ht="15.75" customHeight="1">
      <c r="A516" s="85" t="s">
        <v>1921</v>
      </c>
      <c r="B516" s="85" t="s">
        <v>1922</v>
      </c>
      <c r="C516" s="77" t="s">
        <v>51</v>
      </c>
      <c r="D516" s="85" t="s">
        <v>4818</v>
      </c>
      <c r="E516" s="102" t="s">
        <v>4819</v>
      </c>
      <c r="F516" s="77" t="s">
        <v>2502</v>
      </c>
      <c r="G516" s="77">
        <v>2.0</v>
      </c>
      <c r="H516" s="256">
        <v>2.0</v>
      </c>
      <c r="I516" s="256">
        <v>2.0</v>
      </c>
      <c r="J516" s="256">
        <v>20.0</v>
      </c>
      <c r="K516" s="411">
        <v>10.0</v>
      </c>
      <c r="L516" s="98" t="s">
        <v>396</v>
      </c>
      <c r="M516" s="145"/>
      <c r="N516" s="380"/>
      <c r="O516" s="380"/>
      <c r="P516" s="380"/>
      <c r="Q516" s="380"/>
      <c r="R516" s="380"/>
      <c r="S516" s="380"/>
      <c r="T516" s="380"/>
      <c r="U516" s="380"/>
      <c r="V516" s="380"/>
      <c r="W516" s="380"/>
      <c r="X516" s="380"/>
      <c r="Y516" s="380"/>
      <c r="Z516" s="380"/>
    </row>
    <row r="517" ht="15.75" customHeight="1">
      <c r="A517" s="85" t="s">
        <v>1921</v>
      </c>
      <c r="B517" s="85" t="s">
        <v>1922</v>
      </c>
      <c r="C517" s="77" t="s">
        <v>51</v>
      </c>
      <c r="D517" s="85" t="s">
        <v>4820</v>
      </c>
      <c r="E517" s="102" t="s">
        <v>4821</v>
      </c>
      <c r="F517" s="77" t="s">
        <v>2502</v>
      </c>
      <c r="G517" s="77">
        <v>2.0</v>
      </c>
      <c r="H517" s="256">
        <v>2.0</v>
      </c>
      <c r="I517" s="256">
        <v>2.0</v>
      </c>
      <c r="J517" s="256">
        <v>20.0</v>
      </c>
      <c r="K517" s="411">
        <v>10.0</v>
      </c>
      <c r="L517" s="98" t="s">
        <v>396</v>
      </c>
      <c r="M517" s="145"/>
      <c r="N517" s="380"/>
      <c r="O517" s="380"/>
      <c r="P517" s="380"/>
      <c r="Q517" s="380"/>
      <c r="R517" s="380"/>
      <c r="S517" s="380"/>
      <c r="T517" s="380"/>
      <c r="U517" s="380"/>
      <c r="V517" s="380"/>
      <c r="W517" s="380"/>
      <c r="X517" s="380"/>
      <c r="Y517" s="380"/>
      <c r="Z517" s="380"/>
    </row>
    <row r="518" ht="15.75" customHeight="1">
      <c r="A518" s="85" t="s">
        <v>1921</v>
      </c>
      <c r="B518" s="85" t="s">
        <v>1922</v>
      </c>
      <c r="C518" s="77" t="s">
        <v>51</v>
      </c>
      <c r="D518" s="85" t="s">
        <v>4822</v>
      </c>
      <c r="E518" s="102" t="s">
        <v>4823</v>
      </c>
      <c r="F518" s="77" t="s">
        <v>2502</v>
      </c>
      <c r="G518" s="77">
        <v>2.0</v>
      </c>
      <c r="H518" s="256">
        <v>2.0</v>
      </c>
      <c r="I518" s="256">
        <v>2.0</v>
      </c>
      <c r="J518" s="256">
        <v>20.0</v>
      </c>
      <c r="K518" s="411">
        <v>10.0</v>
      </c>
      <c r="L518" s="98" t="s">
        <v>396</v>
      </c>
      <c r="M518" s="145"/>
      <c r="N518" s="380"/>
      <c r="O518" s="380"/>
      <c r="P518" s="380"/>
      <c r="Q518" s="380"/>
      <c r="R518" s="380"/>
      <c r="S518" s="380"/>
      <c r="T518" s="380"/>
      <c r="U518" s="380"/>
      <c r="V518" s="380"/>
      <c r="W518" s="380"/>
      <c r="X518" s="380"/>
      <c r="Y518" s="380"/>
      <c r="Z518" s="380"/>
    </row>
    <row r="519" ht="15.75" customHeight="1">
      <c r="A519" s="85" t="s">
        <v>1921</v>
      </c>
      <c r="B519" s="85" t="s">
        <v>1922</v>
      </c>
      <c r="C519" s="77" t="s">
        <v>51</v>
      </c>
      <c r="D519" s="85" t="s">
        <v>4824</v>
      </c>
      <c r="E519" s="102" t="s">
        <v>4825</v>
      </c>
      <c r="F519" s="77" t="s">
        <v>2502</v>
      </c>
      <c r="G519" s="77">
        <v>2.0</v>
      </c>
      <c r="H519" s="256">
        <v>2.0</v>
      </c>
      <c r="I519" s="256">
        <v>2.0</v>
      </c>
      <c r="J519" s="256">
        <v>20.0</v>
      </c>
      <c r="K519" s="411">
        <v>10.0</v>
      </c>
      <c r="L519" s="98" t="s">
        <v>396</v>
      </c>
      <c r="M519" s="145"/>
      <c r="N519" s="380"/>
      <c r="O519" s="380"/>
      <c r="P519" s="380"/>
      <c r="Q519" s="380"/>
      <c r="R519" s="380"/>
      <c r="S519" s="380"/>
      <c r="T519" s="380"/>
      <c r="U519" s="380"/>
      <c r="V519" s="380"/>
      <c r="W519" s="380"/>
      <c r="X519" s="380"/>
      <c r="Y519" s="380"/>
      <c r="Z519" s="380"/>
    </row>
    <row r="520" ht="15.75" customHeight="1">
      <c r="A520" s="85" t="s">
        <v>1927</v>
      </c>
      <c r="B520" s="85" t="s">
        <v>1928</v>
      </c>
      <c r="C520" s="77" t="s">
        <v>51</v>
      </c>
      <c r="D520" s="85" t="s">
        <v>4826</v>
      </c>
      <c r="E520" s="102" t="s">
        <v>4827</v>
      </c>
      <c r="F520" s="77" t="s">
        <v>2502</v>
      </c>
      <c r="G520" s="77">
        <v>4.0</v>
      </c>
      <c r="H520" s="256">
        <v>4.0</v>
      </c>
      <c r="I520" s="256">
        <v>4.0</v>
      </c>
      <c r="J520" s="256">
        <v>20.0</v>
      </c>
      <c r="K520" s="411">
        <v>5.0</v>
      </c>
      <c r="L520" s="98" t="s">
        <v>396</v>
      </c>
      <c r="M520" s="145"/>
      <c r="N520" s="380"/>
      <c r="O520" s="380"/>
      <c r="P520" s="380"/>
      <c r="Q520" s="380"/>
      <c r="R520" s="380"/>
      <c r="S520" s="380"/>
      <c r="T520" s="380"/>
      <c r="U520" s="380"/>
      <c r="V520" s="380"/>
      <c r="W520" s="380"/>
      <c r="X520" s="380"/>
      <c r="Y520" s="380"/>
      <c r="Z520" s="380"/>
    </row>
    <row r="521" ht="15.75" customHeight="1">
      <c r="A521" s="85" t="s">
        <v>1927</v>
      </c>
      <c r="B521" s="85" t="s">
        <v>1928</v>
      </c>
      <c r="C521" s="77" t="s">
        <v>51</v>
      </c>
      <c r="D521" s="85" t="s">
        <v>4828</v>
      </c>
      <c r="E521" s="102" t="s">
        <v>4829</v>
      </c>
      <c r="F521" s="77" t="s">
        <v>2502</v>
      </c>
      <c r="G521" s="77">
        <v>4.0</v>
      </c>
      <c r="H521" s="256">
        <v>4.0</v>
      </c>
      <c r="I521" s="256">
        <v>4.0</v>
      </c>
      <c r="J521" s="256">
        <v>20.0</v>
      </c>
      <c r="K521" s="411">
        <v>5.0</v>
      </c>
      <c r="L521" s="98" t="s">
        <v>396</v>
      </c>
      <c r="M521" s="145"/>
      <c r="N521" s="380"/>
      <c r="O521" s="380"/>
      <c r="P521" s="380"/>
      <c r="Q521" s="380"/>
      <c r="R521" s="380"/>
      <c r="S521" s="380"/>
      <c r="T521" s="380"/>
      <c r="U521" s="380"/>
      <c r="V521" s="380"/>
      <c r="W521" s="380"/>
      <c r="X521" s="380"/>
      <c r="Y521" s="380"/>
      <c r="Z521" s="380"/>
    </row>
    <row r="522" ht="15.75" customHeight="1">
      <c r="A522" s="85" t="s">
        <v>1927</v>
      </c>
      <c r="B522" s="85" t="s">
        <v>1928</v>
      </c>
      <c r="C522" s="77" t="s">
        <v>51</v>
      </c>
      <c r="D522" s="85" t="s">
        <v>4830</v>
      </c>
      <c r="E522" s="102" t="s">
        <v>4683</v>
      </c>
      <c r="F522" s="77" t="s">
        <v>2502</v>
      </c>
      <c r="G522" s="77">
        <v>4.0</v>
      </c>
      <c r="H522" s="256">
        <v>4.0</v>
      </c>
      <c r="I522" s="256">
        <v>4.0</v>
      </c>
      <c r="J522" s="256">
        <v>20.0</v>
      </c>
      <c r="K522" s="411">
        <v>5.0</v>
      </c>
      <c r="L522" s="98" t="s">
        <v>396</v>
      </c>
      <c r="M522" s="145"/>
      <c r="N522" s="380"/>
      <c r="O522" s="380"/>
      <c r="P522" s="380"/>
      <c r="Q522" s="380"/>
      <c r="R522" s="380"/>
      <c r="S522" s="380"/>
      <c r="T522" s="380"/>
      <c r="U522" s="380"/>
      <c r="V522" s="380"/>
      <c r="W522" s="380"/>
      <c r="X522" s="380"/>
      <c r="Y522" s="380"/>
      <c r="Z522" s="380"/>
    </row>
    <row r="523" ht="15.75" customHeight="1">
      <c r="A523" s="85" t="s">
        <v>1927</v>
      </c>
      <c r="B523" s="85" t="s">
        <v>1928</v>
      </c>
      <c r="C523" s="77" t="s">
        <v>51</v>
      </c>
      <c r="D523" s="85" t="s">
        <v>4831</v>
      </c>
      <c r="E523" s="102" t="s">
        <v>4832</v>
      </c>
      <c r="F523" s="77" t="s">
        <v>2502</v>
      </c>
      <c r="G523" s="77">
        <v>4.0</v>
      </c>
      <c r="H523" s="256">
        <v>4.0</v>
      </c>
      <c r="I523" s="256">
        <v>4.0</v>
      </c>
      <c r="J523" s="256">
        <v>20.0</v>
      </c>
      <c r="K523" s="411">
        <v>5.0</v>
      </c>
      <c r="L523" s="98" t="s">
        <v>396</v>
      </c>
      <c r="M523" s="145"/>
      <c r="N523" s="380"/>
      <c r="O523" s="380"/>
      <c r="P523" s="380"/>
      <c r="Q523" s="380"/>
      <c r="R523" s="380"/>
      <c r="S523" s="380"/>
      <c r="T523" s="380"/>
      <c r="U523" s="380"/>
      <c r="V523" s="380"/>
      <c r="W523" s="380"/>
      <c r="X523" s="380"/>
      <c r="Y523" s="380"/>
      <c r="Z523" s="380"/>
    </row>
    <row r="524" ht="15.75" customHeight="1">
      <c r="A524" s="85" t="s">
        <v>4686</v>
      </c>
      <c r="B524" s="85" t="s">
        <v>4687</v>
      </c>
      <c r="C524" s="77" t="s">
        <v>51</v>
      </c>
      <c r="D524" s="85" t="s">
        <v>4688</v>
      </c>
      <c r="E524" s="102" t="s">
        <v>4689</v>
      </c>
      <c r="F524" s="77" t="s">
        <v>2502</v>
      </c>
      <c r="G524" s="77">
        <v>6.0</v>
      </c>
      <c r="H524" s="256">
        <v>6.0</v>
      </c>
      <c r="I524" s="256">
        <v>6.0</v>
      </c>
      <c r="J524" s="256">
        <v>20.0</v>
      </c>
      <c r="K524" s="411">
        <v>3.333333333</v>
      </c>
      <c r="L524" s="98" t="s">
        <v>396</v>
      </c>
      <c r="M524" s="145"/>
      <c r="N524" s="380"/>
      <c r="O524" s="380"/>
      <c r="P524" s="380"/>
      <c r="Q524" s="380"/>
      <c r="R524" s="380"/>
      <c r="S524" s="380"/>
      <c r="T524" s="380"/>
      <c r="U524" s="380"/>
      <c r="V524" s="380"/>
      <c r="W524" s="380"/>
      <c r="X524" s="380"/>
      <c r="Y524" s="380"/>
      <c r="Z524" s="380"/>
    </row>
    <row r="525" ht="15.75" customHeight="1">
      <c r="A525" s="85" t="s">
        <v>4686</v>
      </c>
      <c r="B525" s="85" t="s">
        <v>4687</v>
      </c>
      <c r="C525" s="77" t="s">
        <v>51</v>
      </c>
      <c r="D525" s="85" t="s">
        <v>4690</v>
      </c>
      <c r="E525" s="102" t="s">
        <v>4691</v>
      </c>
      <c r="F525" s="77" t="s">
        <v>2502</v>
      </c>
      <c r="G525" s="77">
        <v>6.0</v>
      </c>
      <c r="H525" s="256">
        <v>6.0</v>
      </c>
      <c r="I525" s="256">
        <v>6.0</v>
      </c>
      <c r="J525" s="256">
        <v>20.0</v>
      </c>
      <c r="K525" s="411">
        <v>3.333333333</v>
      </c>
      <c r="L525" s="98" t="s">
        <v>396</v>
      </c>
      <c r="M525" s="145"/>
      <c r="N525" s="380"/>
      <c r="O525" s="380"/>
      <c r="P525" s="380"/>
      <c r="Q525" s="380"/>
      <c r="R525" s="380"/>
      <c r="S525" s="380"/>
      <c r="T525" s="380"/>
      <c r="U525" s="380"/>
      <c r="V525" s="380"/>
      <c r="W525" s="380"/>
      <c r="X525" s="380"/>
      <c r="Y525" s="380"/>
      <c r="Z525" s="380"/>
    </row>
    <row r="526" ht="15.75" customHeight="1">
      <c r="A526" s="85" t="s">
        <v>4686</v>
      </c>
      <c r="B526" s="85" t="s">
        <v>4687</v>
      </c>
      <c r="C526" s="77" t="s">
        <v>51</v>
      </c>
      <c r="D526" s="85" t="s">
        <v>4692</v>
      </c>
      <c r="E526" s="102" t="s">
        <v>4693</v>
      </c>
      <c r="F526" s="77" t="s">
        <v>2502</v>
      </c>
      <c r="G526" s="77">
        <v>6.0</v>
      </c>
      <c r="H526" s="256">
        <v>6.0</v>
      </c>
      <c r="I526" s="256">
        <v>6.0</v>
      </c>
      <c r="J526" s="256">
        <v>10.0</v>
      </c>
      <c r="K526" s="411">
        <v>1.666666667</v>
      </c>
      <c r="L526" s="98" t="s">
        <v>396</v>
      </c>
      <c r="M526" s="145"/>
      <c r="N526" s="380"/>
      <c r="O526" s="380"/>
      <c r="P526" s="380"/>
      <c r="Q526" s="380"/>
      <c r="R526" s="380"/>
      <c r="S526" s="380"/>
      <c r="T526" s="380"/>
      <c r="U526" s="380"/>
      <c r="V526" s="380"/>
      <c r="W526" s="380"/>
      <c r="X526" s="380"/>
      <c r="Y526" s="380"/>
      <c r="Z526" s="380"/>
    </row>
    <row r="527" ht="15.75" customHeight="1">
      <c r="A527" s="85" t="s">
        <v>1941</v>
      </c>
      <c r="B527" s="85" t="s">
        <v>1942</v>
      </c>
      <c r="C527" s="77" t="s">
        <v>51</v>
      </c>
      <c r="D527" s="85" t="s">
        <v>2919</v>
      </c>
      <c r="E527" s="102" t="s">
        <v>2281</v>
      </c>
      <c r="F527" s="77" t="s">
        <v>2502</v>
      </c>
      <c r="G527" s="77">
        <v>3.0</v>
      </c>
      <c r="H527" s="256">
        <v>3.0</v>
      </c>
      <c r="I527" s="256">
        <v>3.0</v>
      </c>
      <c r="J527" s="256">
        <v>20.0</v>
      </c>
      <c r="K527" s="411">
        <v>6.666666667</v>
      </c>
      <c r="L527" s="98" t="s">
        <v>396</v>
      </c>
      <c r="M527" s="145"/>
      <c r="N527" s="380"/>
      <c r="O527" s="380"/>
      <c r="P527" s="380"/>
      <c r="Q527" s="380"/>
      <c r="R527" s="380"/>
      <c r="S527" s="380"/>
      <c r="T527" s="380"/>
      <c r="U527" s="380"/>
      <c r="V527" s="380"/>
      <c r="W527" s="380"/>
      <c r="X527" s="380"/>
      <c r="Y527" s="380"/>
      <c r="Z527" s="380"/>
    </row>
    <row r="528" ht="15.75" customHeight="1">
      <c r="A528" s="85" t="s">
        <v>1941</v>
      </c>
      <c r="B528" s="85" t="s">
        <v>1942</v>
      </c>
      <c r="C528" s="77" t="s">
        <v>51</v>
      </c>
      <c r="D528" s="85" t="s">
        <v>4833</v>
      </c>
      <c r="E528" s="102" t="s">
        <v>4834</v>
      </c>
      <c r="F528" s="77" t="s">
        <v>2502</v>
      </c>
      <c r="G528" s="77">
        <v>3.0</v>
      </c>
      <c r="H528" s="256">
        <v>3.0</v>
      </c>
      <c r="I528" s="256">
        <v>3.0</v>
      </c>
      <c r="J528" s="256">
        <v>20.0</v>
      </c>
      <c r="K528" s="411">
        <v>6.666666667</v>
      </c>
      <c r="L528" s="98" t="s">
        <v>396</v>
      </c>
      <c r="M528" s="145"/>
      <c r="N528" s="380"/>
      <c r="O528" s="380"/>
      <c r="P528" s="380"/>
      <c r="Q528" s="380"/>
      <c r="R528" s="380"/>
      <c r="S528" s="380"/>
      <c r="T528" s="380"/>
      <c r="U528" s="380"/>
      <c r="V528" s="380"/>
      <c r="W528" s="380"/>
      <c r="X528" s="380"/>
      <c r="Y528" s="380"/>
      <c r="Z528" s="380"/>
    </row>
    <row r="529" ht="15.75" customHeight="1">
      <c r="A529" s="85" t="s">
        <v>1941</v>
      </c>
      <c r="B529" s="85" t="s">
        <v>1942</v>
      </c>
      <c r="C529" s="77" t="s">
        <v>51</v>
      </c>
      <c r="D529" s="85" t="s">
        <v>2921</v>
      </c>
      <c r="E529" s="102" t="s">
        <v>2284</v>
      </c>
      <c r="F529" s="77" t="s">
        <v>2502</v>
      </c>
      <c r="G529" s="77">
        <v>3.0</v>
      </c>
      <c r="H529" s="256">
        <v>3.0</v>
      </c>
      <c r="I529" s="256">
        <v>3.0</v>
      </c>
      <c r="J529" s="256">
        <v>20.0</v>
      </c>
      <c r="K529" s="411">
        <v>6.666666667</v>
      </c>
      <c r="L529" s="98" t="s">
        <v>396</v>
      </c>
      <c r="M529" s="145"/>
      <c r="N529" s="380"/>
      <c r="O529" s="380"/>
      <c r="P529" s="380"/>
      <c r="Q529" s="380"/>
      <c r="R529" s="380"/>
      <c r="S529" s="380"/>
      <c r="T529" s="380"/>
      <c r="U529" s="380"/>
      <c r="V529" s="380"/>
      <c r="W529" s="380"/>
      <c r="X529" s="380"/>
      <c r="Y529" s="380"/>
      <c r="Z529" s="380"/>
    </row>
    <row r="530" ht="15.75" customHeight="1">
      <c r="A530" s="85" t="s">
        <v>1941</v>
      </c>
      <c r="B530" s="85" t="s">
        <v>1942</v>
      </c>
      <c r="C530" s="77" t="s">
        <v>51</v>
      </c>
      <c r="D530" s="85" t="s">
        <v>4835</v>
      </c>
      <c r="E530" s="102" t="s">
        <v>4836</v>
      </c>
      <c r="F530" s="77" t="s">
        <v>2502</v>
      </c>
      <c r="G530" s="77">
        <v>3.0</v>
      </c>
      <c r="H530" s="256">
        <v>3.0</v>
      </c>
      <c r="I530" s="256">
        <v>3.0</v>
      </c>
      <c r="J530" s="256">
        <v>10.0</v>
      </c>
      <c r="K530" s="411">
        <v>3.333333333</v>
      </c>
      <c r="L530" s="98" t="s">
        <v>396</v>
      </c>
      <c r="M530" s="145"/>
      <c r="N530" s="380"/>
      <c r="O530" s="380"/>
      <c r="P530" s="380"/>
      <c r="Q530" s="380"/>
      <c r="R530" s="380"/>
      <c r="S530" s="380"/>
      <c r="T530" s="380"/>
      <c r="U530" s="380"/>
      <c r="V530" s="380"/>
      <c r="W530" s="380"/>
      <c r="X530" s="380"/>
      <c r="Y530" s="380"/>
      <c r="Z530" s="380"/>
    </row>
    <row r="531" ht="15.75" customHeight="1">
      <c r="A531" s="85" t="s">
        <v>1941</v>
      </c>
      <c r="B531" s="85" t="s">
        <v>1942</v>
      </c>
      <c r="C531" s="77" t="s">
        <v>51</v>
      </c>
      <c r="D531" s="85" t="s">
        <v>4837</v>
      </c>
      <c r="E531" s="102" t="s">
        <v>4838</v>
      </c>
      <c r="F531" s="77" t="s">
        <v>2502</v>
      </c>
      <c r="G531" s="77">
        <v>3.0</v>
      </c>
      <c r="H531" s="256">
        <v>3.0</v>
      </c>
      <c r="I531" s="256">
        <v>3.0</v>
      </c>
      <c r="J531" s="256">
        <v>20.0</v>
      </c>
      <c r="K531" s="411">
        <v>6.666666667</v>
      </c>
      <c r="L531" s="98" t="s">
        <v>396</v>
      </c>
      <c r="M531" s="145"/>
      <c r="N531" s="380"/>
      <c r="O531" s="380"/>
      <c r="P531" s="380"/>
      <c r="Q531" s="380"/>
      <c r="R531" s="380"/>
      <c r="S531" s="380"/>
      <c r="T531" s="380"/>
      <c r="U531" s="380"/>
      <c r="V531" s="380"/>
      <c r="W531" s="380"/>
      <c r="X531" s="380"/>
      <c r="Y531" s="380"/>
      <c r="Z531" s="380"/>
    </row>
    <row r="532" ht="15.75" customHeight="1">
      <c r="A532" s="85" t="s">
        <v>1941</v>
      </c>
      <c r="B532" s="85" t="s">
        <v>1942</v>
      </c>
      <c r="C532" s="77" t="s">
        <v>51</v>
      </c>
      <c r="D532" s="85" t="s">
        <v>4839</v>
      </c>
      <c r="E532" s="102" t="s">
        <v>4840</v>
      </c>
      <c r="F532" s="77" t="s">
        <v>2502</v>
      </c>
      <c r="G532" s="77">
        <v>3.0</v>
      </c>
      <c r="H532" s="256">
        <v>3.0</v>
      </c>
      <c r="I532" s="256">
        <v>3.0</v>
      </c>
      <c r="J532" s="256">
        <v>10.0</v>
      </c>
      <c r="K532" s="411">
        <v>3.333333333</v>
      </c>
      <c r="L532" s="98" t="s">
        <v>396</v>
      </c>
      <c r="M532" s="145"/>
      <c r="N532" s="380"/>
      <c r="O532" s="380"/>
      <c r="P532" s="380"/>
      <c r="Q532" s="380"/>
      <c r="R532" s="380"/>
      <c r="S532" s="380"/>
      <c r="T532" s="380"/>
      <c r="U532" s="380"/>
      <c r="V532" s="380"/>
      <c r="W532" s="380"/>
      <c r="X532" s="380"/>
      <c r="Y532" s="380"/>
      <c r="Z532" s="380"/>
    </row>
    <row r="533" ht="15.75" customHeight="1">
      <c r="A533" s="85" t="s">
        <v>4841</v>
      </c>
      <c r="B533" s="85" t="s">
        <v>4842</v>
      </c>
      <c r="C533" s="77" t="s">
        <v>51</v>
      </c>
      <c r="D533" s="85" t="s">
        <v>4843</v>
      </c>
      <c r="E533" s="102" t="s">
        <v>4844</v>
      </c>
      <c r="F533" s="77" t="s">
        <v>2502</v>
      </c>
      <c r="G533" s="77">
        <v>4.0</v>
      </c>
      <c r="H533" s="256">
        <v>4.0</v>
      </c>
      <c r="I533" s="256">
        <v>4.0</v>
      </c>
      <c r="J533" s="256">
        <v>20.0</v>
      </c>
      <c r="K533" s="411">
        <v>5.0</v>
      </c>
      <c r="L533" s="98" t="s">
        <v>396</v>
      </c>
      <c r="M533" s="145"/>
      <c r="N533" s="380"/>
      <c r="O533" s="380"/>
      <c r="P533" s="380"/>
      <c r="Q533" s="380"/>
      <c r="R533" s="380"/>
      <c r="S533" s="380"/>
      <c r="T533" s="380"/>
      <c r="U533" s="380"/>
      <c r="V533" s="380"/>
      <c r="W533" s="380"/>
      <c r="X533" s="380"/>
      <c r="Y533" s="380"/>
      <c r="Z533" s="380"/>
    </row>
    <row r="534" ht="15.75" customHeight="1">
      <c r="A534" s="85" t="s">
        <v>4841</v>
      </c>
      <c r="B534" s="85" t="s">
        <v>4842</v>
      </c>
      <c r="C534" s="77" t="s">
        <v>51</v>
      </c>
      <c r="D534" s="85" t="s">
        <v>4845</v>
      </c>
      <c r="E534" s="102" t="s">
        <v>4846</v>
      </c>
      <c r="F534" s="77" t="s">
        <v>2502</v>
      </c>
      <c r="G534" s="77">
        <v>4.0</v>
      </c>
      <c r="H534" s="256">
        <v>4.0</v>
      </c>
      <c r="I534" s="256">
        <v>4.0</v>
      </c>
      <c r="J534" s="256">
        <v>20.0</v>
      </c>
      <c r="K534" s="411">
        <v>5.0</v>
      </c>
      <c r="L534" s="98" t="s">
        <v>396</v>
      </c>
      <c r="M534" s="145"/>
      <c r="N534" s="380"/>
      <c r="O534" s="380"/>
      <c r="P534" s="380"/>
      <c r="Q534" s="380"/>
      <c r="R534" s="380"/>
      <c r="S534" s="380"/>
      <c r="T534" s="380"/>
      <c r="U534" s="380"/>
      <c r="V534" s="380"/>
      <c r="W534" s="380"/>
      <c r="X534" s="380"/>
      <c r="Y534" s="380"/>
      <c r="Z534" s="380"/>
    </row>
    <row r="535" ht="15.75" customHeight="1">
      <c r="A535" s="85" t="s">
        <v>4841</v>
      </c>
      <c r="B535" s="85" t="s">
        <v>4842</v>
      </c>
      <c r="C535" s="77" t="s">
        <v>51</v>
      </c>
      <c r="D535" s="85" t="s">
        <v>4847</v>
      </c>
      <c r="E535" s="102" t="s">
        <v>4848</v>
      </c>
      <c r="F535" s="77" t="s">
        <v>2502</v>
      </c>
      <c r="G535" s="77">
        <v>4.0</v>
      </c>
      <c r="H535" s="256">
        <v>4.0</v>
      </c>
      <c r="I535" s="256">
        <v>4.0</v>
      </c>
      <c r="J535" s="256">
        <v>20.0</v>
      </c>
      <c r="K535" s="411">
        <v>5.0</v>
      </c>
      <c r="L535" s="98" t="s">
        <v>396</v>
      </c>
      <c r="M535" s="145"/>
      <c r="N535" s="380"/>
      <c r="O535" s="380"/>
      <c r="P535" s="380"/>
      <c r="Q535" s="380"/>
      <c r="R535" s="380"/>
      <c r="S535" s="380"/>
      <c r="T535" s="380"/>
      <c r="U535" s="380"/>
      <c r="V535" s="380"/>
      <c r="W535" s="380"/>
      <c r="X535" s="380"/>
      <c r="Y535" s="380"/>
      <c r="Z535" s="380"/>
    </row>
    <row r="536" ht="15.75" customHeight="1">
      <c r="A536" s="85" t="s">
        <v>4841</v>
      </c>
      <c r="B536" s="85" t="s">
        <v>4842</v>
      </c>
      <c r="C536" s="77" t="s">
        <v>51</v>
      </c>
      <c r="D536" s="85" t="s">
        <v>4849</v>
      </c>
      <c r="E536" s="102" t="s">
        <v>4850</v>
      </c>
      <c r="F536" s="77" t="s">
        <v>2502</v>
      </c>
      <c r="G536" s="77">
        <v>4.0</v>
      </c>
      <c r="H536" s="256">
        <v>4.0</v>
      </c>
      <c r="I536" s="256">
        <v>4.0</v>
      </c>
      <c r="J536" s="256">
        <v>20.0</v>
      </c>
      <c r="K536" s="411">
        <v>5.0</v>
      </c>
      <c r="L536" s="98" t="s">
        <v>396</v>
      </c>
      <c r="M536" s="145"/>
      <c r="N536" s="380"/>
      <c r="O536" s="380"/>
      <c r="P536" s="380"/>
      <c r="Q536" s="380"/>
      <c r="R536" s="380"/>
      <c r="S536" s="380"/>
      <c r="T536" s="380"/>
      <c r="U536" s="380"/>
      <c r="V536" s="380"/>
      <c r="W536" s="380"/>
      <c r="X536" s="380"/>
      <c r="Y536" s="380"/>
      <c r="Z536" s="380"/>
    </row>
    <row r="537" ht="15.75" customHeight="1">
      <c r="A537" s="85" t="s">
        <v>4841</v>
      </c>
      <c r="B537" s="85" t="s">
        <v>4842</v>
      </c>
      <c r="C537" s="77" t="s">
        <v>51</v>
      </c>
      <c r="D537" s="85" t="s">
        <v>4851</v>
      </c>
      <c r="E537" s="102" t="s">
        <v>4852</v>
      </c>
      <c r="F537" s="77" t="s">
        <v>2502</v>
      </c>
      <c r="G537" s="77">
        <v>4.0</v>
      </c>
      <c r="H537" s="256">
        <v>4.0</v>
      </c>
      <c r="I537" s="256">
        <v>4.0</v>
      </c>
      <c r="J537" s="256">
        <v>10.0</v>
      </c>
      <c r="K537" s="411">
        <v>2.5</v>
      </c>
      <c r="L537" s="98" t="s">
        <v>396</v>
      </c>
      <c r="M537" s="145"/>
      <c r="N537" s="380"/>
      <c r="O537" s="380"/>
      <c r="P537" s="380"/>
      <c r="Q537" s="380"/>
      <c r="R537" s="380"/>
      <c r="S537" s="380"/>
      <c r="T537" s="380"/>
      <c r="U537" s="380"/>
      <c r="V537" s="380"/>
      <c r="W537" s="380"/>
      <c r="X537" s="380"/>
      <c r="Y537" s="380"/>
      <c r="Z537" s="380"/>
    </row>
    <row r="538" ht="15.75" customHeight="1">
      <c r="A538" s="85" t="s">
        <v>405</v>
      </c>
      <c r="B538" s="85" t="s">
        <v>404</v>
      </c>
      <c r="C538" s="77" t="s">
        <v>51</v>
      </c>
      <c r="D538" s="85" t="s">
        <v>4853</v>
      </c>
      <c r="E538" s="102" t="s">
        <v>4854</v>
      </c>
      <c r="F538" s="77" t="s">
        <v>2502</v>
      </c>
      <c r="G538" s="77">
        <v>5.0</v>
      </c>
      <c r="H538" s="256">
        <v>5.0</v>
      </c>
      <c r="I538" s="256">
        <v>5.0</v>
      </c>
      <c r="J538" s="256">
        <v>20.0</v>
      </c>
      <c r="K538" s="411">
        <v>4.0</v>
      </c>
      <c r="L538" s="98" t="s">
        <v>396</v>
      </c>
      <c r="M538" s="145"/>
      <c r="N538" s="380"/>
      <c r="O538" s="380"/>
      <c r="P538" s="380"/>
      <c r="Q538" s="380"/>
      <c r="R538" s="380"/>
      <c r="S538" s="380"/>
      <c r="T538" s="380"/>
      <c r="U538" s="380"/>
      <c r="V538" s="380"/>
      <c r="W538" s="380"/>
      <c r="X538" s="380"/>
      <c r="Y538" s="380"/>
      <c r="Z538" s="380"/>
    </row>
    <row r="539" ht="15.75" customHeight="1">
      <c r="A539" s="85" t="s">
        <v>405</v>
      </c>
      <c r="B539" s="85" t="s">
        <v>404</v>
      </c>
      <c r="C539" s="77" t="s">
        <v>51</v>
      </c>
      <c r="D539" s="85" t="s">
        <v>4855</v>
      </c>
      <c r="E539" s="102" t="s">
        <v>4856</v>
      </c>
      <c r="F539" s="77" t="s">
        <v>2502</v>
      </c>
      <c r="G539" s="77">
        <v>5.0</v>
      </c>
      <c r="H539" s="256">
        <v>5.0</v>
      </c>
      <c r="I539" s="256">
        <v>5.0</v>
      </c>
      <c r="J539" s="256">
        <v>20.0</v>
      </c>
      <c r="K539" s="411">
        <v>4.0</v>
      </c>
      <c r="L539" s="98" t="s">
        <v>396</v>
      </c>
      <c r="M539" s="145"/>
      <c r="N539" s="380"/>
      <c r="O539" s="380"/>
      <c r="P539" s="380"/>
      <c r="Q539" s="380"/>
      <c r="R539" s="380"/>
      <c r="S539" s="380"/>
      <c r="T539" s="380"/>
      <c r="U539" s="380"/>
      <c r="V539" s="380"/>
      <c r="W539" s="380"/>
      <c r="X539" s="380"/>
      <c r="Y539" s="380"/>
      <c r="Z539" s="380"/>
    </row>
    <row r="540" ht="15.75" customHeight="1">
      <c r="A540" s="85" t="s">
        <v>405</v>
      </c>
      <c r="B540" s="85" t="s">
        <v>404</v>
      </c>
      <c r="C540" s="77" t="s">
        <v>51</v>
      </c>
      <c r="D540" s="85" t="s">
        <v>4857</v>
      </c>
      <c r="E540" s="102" t="s">
        <v>4858</v>
      </c>
      <c r="F540" s="77" t="s">
        <v>2502</v>
      </c>
      <c r="G540" s="77">
        <v>5.0</v>
      </c>
      <c r="H540" s="256">
        <v>5.0</v>
      </c>
      <c r="I540" s="256">
        <v>5.0</v>
      </c>
      <c r="J540" s="256">
        <v>20.0</v>
      </c>
      <c r="K540" s="411">
        <v>4.0</v>
      </c>
      <c r="L540" s="98" t="s">
        <v>396</v>
      </c>
      <c r="M540" s="145"/>
      <c r="N540" s="380"/>
      <c r="O540" s="380"/>
      <c r="P540" s="380"/>
      <c r="Q540" s="380"/>
      <c r="R540" s="380"/>
      <c r="S540" s="380"/>
      <c r="T540" s="380"/>
      <c r="U540" s="380"/>
      <c r="V540" s="380"/>
      <c r="W540" s="380"/>
      <c r="X540" s="380"/>
      <c r="Y540" s="380"/>
      <c r="Z540" s="380"/>
    </row>
    <row r="541" ht="15.75" customHeight="1">
      <c r="A541" s="85" t="s">
        <v>405</v>
      </c>
      <c r="B541" s="85" t="s">
        <v>404</v>
      </c>
      <c r="C541" s="77" t="s">
        <v>51</v>
      </c>
      <c r="D541" s="85" t="s">
        <v>4859</v>
      </c>
      <c r="E541" s="102" t="s">
        <v>4860</v>
      </c>
      <c r="F541" s="77" t="s">
        <v>2502</v>
      </c>
      <c r="G541" s="77">
        <v>5.0</v>
      </c>
      <c r="H541" s="256">
        <v>5.0</v>
      </c>
      <c r="I541" s="256">
        <v>5.0</v>
      </c>
      <c r="J541" s="256">
        <v>20.0</v>
      </c>
      <c r="K541" s="411">
        <v>4.0</v>
      </c>
      <c r="L541" s="98" t="s">
        <v>396</v>
      </c>
      <c r="M541" s="145"/>
      <c r="N541" s="380"/>
      <c r="O541" s="380"/>
      <c r="P541" s="380"/>
      <c r="Q541" s="380"/>
      <c r="R541" s="380"/>
      <c r="S541" s="380"/>
      <c r="T541" s="380"/>
      <c r="U541" s="380"/>
      <c r="V541" s="380"/>
      <c r="W541" s="380"/>
      <c r="X541" s="380"/>
      <c r="Y541" s="380"/>
      <c r="Z541" s="380"/>
    </row>
    <row r="542" ht="15.75" customHeight="1">
      <c r="A542" s="85" t="s">
        <v>1917</v>
      </c>
      <c r="B542" s="85" t="s">
        <v>4861</v>
      </c>
      <c r="C542" s="77" t="s">
        <v>51</v>
      </c>
      <c r="D542" s="85" t="s">
        <v>4862</v>
      </c>
      <c r="E542" s="102" t="s">
        <v>4863</v>
      </c>
      <c r="F542" s="77" t="s">
        <v>2502</v>
      </c>
      <c r="G542" s="77">
        <v>3.0</v>
      </c>
      <c r="H542" s="256">
        <v>2.0</v>
      </c>
      <c r="I542" s="256">
        <v>2.0</v>
      </c>
      <c r="J542" s="256">
        <v>10.0</v>
      </c>
      <c r="K542" s="411">
        <v>5.0</v>
      </c>
      <c r="L542" s="98" t="s">
        <v>396</v>
      </c>
      <c r="M542" s="145"/>
      <c r="N542" s="380"/>
      <c r="O542" s="380"/>
      <c r="P542" s="380"/>
      <c r="Q542" s="380"/>
      <c r="R542" s="380"/>
      <c r="S542" s="380"/>
      <c r="T542" s="380"/>
      <c r="U542" s="380"/>
      <c r="V542" s="380"/>
      <c r="W542" s="380"/>
      <c r="X542" s="380"/>
      <c r="Y542" s="380"/>
      <c r="Z542" s="380"/>
    </row>
    <row r="543" ht="15.75" customHeight="1">
      <c r="A543" s="85" t="s">
        <v>1911</v>
      </c>
      <c r="B543" s="85" t="s">
        <v>4864</v>
      </c>
      <c r="C543" s="77" t="s">
        <v>51</v>
      </c>
      <c r="D543" s="85" t="s">
        <v>4865</v>
      </c>
      <c r="E543" s="102" t="s">
        <v>4866</v>
      </c>
      <c r="F543" s="77" t="s">
        <v>2502</v>
      </c>
      <c r="G543" s="77">
        <v>1.0</v>
      </c>
      <c r="H543" s="256">
        <v>1.0</v>
      </c>
      <c r="I543" s="256">
        <v>1.0</v>
      </c>
      <c r="J543" s="256">
        <v>10.0</v>
      </c>
      <c r="K543" s="411">
        <v>10.0</v>
      </c>
      <c r="L543" s="98" t="s">
        <v>396</v>
      </c>
      <c r="M543" s="145"/>
      <c r="N543" s="380"/>
      <c r="O543" s="380"/>
      <c r="P543" s="380"/>
      <c r="Q543" s="380"/>
      <c r="R543" s="380"/>
      <c r="S543" s="380"/>
      <c r="T543" s="380"/>
      <c r="U543" s="380"/>
      <c r="V543" s="380"/>
      <c r="W543" s="380"/>
      <c r="X543" s="380"/>
      <c r="Y543" s="380"/>
      <c r="Z543" s="380"/>
    </row>
    <row r="544" ht="15.75" customHeight="1">
      <c r="A544" s="85" t="s">
        <v>1954</v>
      </c>
      <c r="B544" s="85" t="s">
        <v>1955</v>
      </c>
      <c r="C544" s="77" t="s">
        <v>51</v>
      </c>
      <c r="D544" s="75" t="s">
        <v>4867</v>
      </c>
      <c r="E544" s="213" t="s">
        <v>4868</v>
      </c>
      <c r="F544" s="77" t="s">
        <v>2502</v>
      </c>
      <c r="G544" s="98">
        <v>4.0</v>
      </c>
      <c r="H544" s="98">
        <v>4.0</v>
      </c>
      <c r="I544" s="98">
        <v>4.0</v>
      </c>
      <c r="J544" s="98">
        <v>10.0</v>
      </c>
      <c r="K544" s="256">
        <v>2.5</v>
      </c>
      <c r="L544" s="98" t="s">
        <v>413</v>
      </c>
      <c r="M544" s="145"/>
      <c r="N544" s="380"/>
      <c r="O544" s="380"/>
      <c r="P544" s="380"/>
      <c r="Q544" s="380"/>
      <c r="R544" s="380"/>
      <c r="S544" s="380"/>
      <c r="T544" s="380"/>
      <c r="U544" s="380"/>
      <c r="V544" s="380"/>
      <c r="W544" s="380"/>
      <c r="X544" s="380"/>
      <c r="Y544" s="380"/>
      <c r="Z544" s="380"/>
    </row>
    <row r="545" ht="15.75" customHeight="1">
      <c r="A545" s="85" t="s">
        <v>1967</v>
      </c>
      <c r="B545" s="85" t="s">
        <v>1968</v>
      </c>
      <c r="C545" s="77" t="s">
        <v>51</v>
      </c>
      <c r="D545" s="75" t="s">
        <v>2899</v>
      </c>
      <c r="E545" s="213" t="s">
        <v>4869</v>
      </c>
      <c r="F545" s="77" t="s">
        <v>2502</v>
      </c>
      <c r="G545" s="98">
        <v>5.0</v>
      </c>
      <c r="H545" s="98">
        <v>4.0</v>
      </c>
      <c r="I545" s="98">
        <v>5.0</v>
      </c>
      <c r="J545" s="98">
        <v>20.0</v>
      </c>
      <c r="K545" s="256">
        <v>4.0</v>
      </c>
      <c r="L545" s="98" t="s">
        <v>413</v>
      </c>
      <c r="M545" s="145"/>
      <c r="N545" s="380"/>
      <c r="O545" s="380"/>
      <c r="P545" s="380"/>
      <c r="Q545" s="380"/>
      <c r="R545" s="380"/>
      <c r="S545" s="380"/>
      <c r="T545" s="380"/>
      <c r="U545" s="380"/>
      <c r="V545" s="380"/>
      <c r="W545" s="380"/>
      <c r="X545" s="380"/>
      <c r="Y545" s="380"/>
      <c r="Z545" s="380"/>
    </row>
    <row r="546" ht="15.75" customHeight="1">
      <c r="A546" s="85" t="s">
        <v>4870</v>
      </c>
      <c r="B546" s="85" t="s">
        <v>1979</v>
      </c>
      <c r="C546" s="77" t="s">
        <v>51</v>
      </c>
      <c r="D546" s="85" t="s">
        <v>4871</v>
      </c>
      <c r="E546" s="223" t="s">
        <v>4872</v>
      </c>
      <c r="F546" s="77" t="s">
        <v>3746</v>
      </c>
      <c r="G546" s="78">
        <v>1.0</v>
      </c>
      <c r="H546" s="363">
        <v>1.0</v>
      </c>
      <c r="I546" s="77">
        <v>1.0</v>
      </c>
      <c r="J546" s="77">
        <v>20.0</v>
      </c>
      <c r="K546" s="256">
        <v>20.0</v>
      </c>
      <c r="L546" s="98" t="s">
        <v>413</v>
      </c>
      <c r="M546" s="145"/>
      <c r="N546" s="380"/>
      <c r="O546" s="380"/>
      <c r="P546" s="380"/>
      <c r="Q546" s="380"/>
      <c r="R546" s="380"/>
      <c r="S546" s="380"/>
      <c r="T546" s="380"/>
      <c r="U546" s="380"/>
      <c r="V546" s="380"/>
      <c r="W546" s="380"/>
      <c r="X546" s="380"/>
      <c r="Y546" s="380"/>
      <c r="Z546" s="380"/>
    </row>
    <row r="547" ht="15.75" customHeight="1">
      <c r="A547" s="85" t="s">
        <v>1982</v>
      </c>
      <c r="B547" s="85" t="s">
        <v>1983</v>
      </c>
      <c r="C547" s="77" t="s">
        <v>51</v>
      </c>
      <c r="D547" s="85" t="s">
        <v>4873</v>
      </c>
      <c r="E547" s="85" t="s">
        <v>4874</v>
      </c>
      <c r="F547" s="77" t="s">
        <v>3746</v>
      </c>
      <c r="G547" s="78">
        <v>2.0</v>
      </c>
      <c r="H547" s="363">
        <v>2.0</v>
      </c>
      <c r="I547" s="77">
        <v>2.0</v>
      </c>
      <c r="J547" s="77">
        <v>20.0</v>
      </c>
      <c r="K547" s="256">
        <v>10.0</v>
      </c>
      <c r="L547" s="98" t="s">
        <v>413</v>
      </c>
      <c r="M547" s="145"/>
      <c r="N547" s="380"/>
      <c r="O547" s="380"/>
      <c r="P547" s="380"/>
      <c r="Q547" s="380"/>
      <c r="R547" s="380"/>
      <c r="S547" s="380"/>
      <c r="T547" s="380"/>
      <c r="U547" s="380"/>
      <c r="V547" s="380"/>
      <c r="W547" s="380"/>
      <c r="X547" s="380"/>
      <c r="Y547" s="380"/>
      <c r="Z547" s="380"/>
    </row>
    <row r="548" ht="15.75" customHeight="1">
      <c r="A548" s="85" t="s">
        <v>1996</v>
      </c>
      <c r="B548" s="85" t="s">
        <v>1987</v>
      </c>
      <c r="C548" s="77" t="s">
        <v>51</v>
      </c>
      <c r="D548" s="85" t="s">
        <v>4875</v>
      </c>
      <c r="E548" s="85" t="s">
        <v>4876</v>
      </c>
      <c r="F548" s="77" t="s">
        <v>4877</v>
      </c>
      <c r="G548" s="77">
        <v>2.0</v>
      </c>
      <c r="H548" s="256">
        <v>2.0</v>
      </c>
      <c r="I548" s="98">
        <v>2.0</v>
      </c>
      <c r="J548" s="98">
        <v>20.0</v>
      </c>
      <c r="K548" s="278">
        <v>10.0</v>
      </c>
      <c r="L548" s="98" t="s">
        <v>437</v>
      </c>
      <c r="M548" s="145"/>
      <c r="N548" s="380"/>
      <c r="O548" s="380"/>
      <c r="P548" s="380"/>
      <c r="Q548" s="380"/>
      <c r="R548" s="380"/>
      <c r="S548" s="380"/>
      <c r="T548" s="380"/>
      <c r="U548" s="380"/>
      <c r="V548" s="380"/>
      <c r="W548" s="380"/>
      <c r="X548" s="380"/>
      <c r="Y548" s="380"/>
      <c r="Z548" s="380"/>
    </row>
    <row r="549" ht="15.75" customHeight="1">
      <c r="A549" s="85" t="s">
        <v>1996</v>
      </c>
      <c r="B549" s="85" t="s">
        <v>1987</v>
      </c>
      <c r="C549" s="77" t="s">
        <v>51</v>
      </c>
      <c r="D549" s="85" t="s">
        <v>4878</v>
      </c>
      <c r="E549" s="85" t="s">
        <v>4879</v>
      </c>
      <c r="F549" s="77" t="s">
        <v>4880</v>
      </c>
      <c r="G549" s="78">
        <v>2.0</v>
      </c>
      <c r="H549" s="363">
        <v>2.0</v>
      </c>
      <c r="I549" s="77">
        <v>2.0</v>
      </c>
      <c r="J549" s="77">
        <v>20.0</v>
      </c>
      <c r="K549" s="256">
        <v>10.0</v>
      </c>
      <c r="L549" s="98" t="s">
        <v>437</v>
      </c>
      <c r="M549" s="145"/>
      <c r="N549" s="380"/>
      <c r="O549" s="380"/>
      <c r="P549" s="380"/>
      <c r="Q549" s="380"/>
      <c r="R549" s="380"/>
      <c r="S549" s="380"/>
      <c r="T549" s="380"/>
      <c r="U549" s="380"/>
      <c r="V549" s="380"/>
      <c r="W549" s="380"/>
      <c r="X549" s="380"/>
      <c r="Y549" s="380"/>
      <c r="Z549" s="380"/>
    </row>
    <row r="550" ht="15.75" customHeight="1">
      <c r="A550" s="85" t="s">
        <v>1996</v>
      </c>
      <c r="B550" s="85" t="s">
        <v>1987</v>
      </c>
      <c r="C550" s="77" t="s">
        <v>51</v>
      </c>
      <c r="D550" s="85" t="s">
        <v>4881</v>
      </c>
      <c r="E550" s="85" t="s">
        <v>4882</v>
      </c>
      <c r="F550" s="77" t="s">
        <v>4880</v>
      </c>
      <c r="G550" s="78">
        <v>2.0</v>
      </c>
      <c r="H550" s="363">
        <v>2.0</v>
      </c>
      <c r="I550" s="77">
        <v>2.0</v>
      </c>
      <c r="J550" s="77">
        <v>20.0</v>
      </c>
      <c r="K550" s="256">
        <v>10.0</v>
      </c>
      <c r="L550" s="98" t="s">
        <v>437</v>
      </c>
      <c r="M550" s="145"/>
      <c r="N550" s="380"/>
      <c r="O550" s="380"/>
      <c r="P550" s="380"/>
      <c r="Q550" s="380"/>
      <c r="R550" s="380"/>
      <c r="S550" s="380"/>
      <c r="T550" s="380"/>
      <c r="U550" s="380"/>
      <c r="V550" s="380"/>
      <c r="W550" s="380"/>
      <c r="X550" s="380"/>
      <c r="Y550" s="380"/>
      <c r="Z550" s="380"/>
    </row>
    <row r="551" ht="15.75" customHeight="1">
      <c r="A551" s="85" t="s">
        <v>1996</v>
      </c>
      <c r="B551" s="85" t="s">
        <v>1987</v>
      </c>
      <c r="C551" s="77" t="s">
        <v>51</v>
      </c>
      <c r="D551" s="85" t="s">
        <v>4883</v>
      </c>
      <c r="E551" s="85" t="s">
        <v>4884</v>
      </c>
      <c r="F551" s="77" t="s">
        <v>4880</v>
      </c>
      <c r="G551" s="78">
        <v>2.0</v>
      </c>
      <c r="H551" s="363">
        <v>2.0</v>
      </c>
      <c r="I551" s="77">
        <v>2.0</v>
      </c>
      <c r="J551" s="77">
        <v>20.0</v>
      </c>
      <c r="K551" s="256">
        <v>10.0</v>
      </c>
      <c r="L551" s="98" t="s">
        <v>437</v>
      </c>
      <c r="M551" s="145"/>
      <c r="N551" s="380"/>
      <c r="O551" s="380"/>
      <c r="P551" s="380"/>
      <c r="Q551" s="380"/>
      <c r="R551" s="380"/>
      <c r="S551" s="380"/>
      <c r="T551" s="380"/>
      <c r="U551" s="380"/>
      <c r="V551" s="380"/>
      <c r="W551" s="380"/>
      <c r="X551" s="380"/>
      <c r="Y551" s="380"/>
      <c r="Z551" s="380"/>
    </row>
    <row r="552" ht="15.75" customHeight="1">
      <c r="A552" s="85" t="s">
        <v>4885</v>
      </c>
      <c r="B552" s="85" t="s">
        <v>4886</v>
      </c>
      <c r="C552" s="77" t="s">
        <v>51</v>
      </c>
      <c r="D552" s="85" t="s">
        <v>4887</v>
      </c>
      <c r="E552" s="85" t="s">
        <v>4888</v>
      </c>
      <c r="F552" s="77" t="s">
        <v>3942</v>
      </c>
      <c r="G552" s="78">
        <v>5.0</v>
      </c>
      <c r="H552" s="363">
        <v>3.0</v>
      </c>
      <c r="I552" s="77">
        <v>5.0</v>
      </c>
      <c r="J552" s="77">
        <v>20.0</v>
      </c>
      <c r="K552" s="256">
        <v>4.0</v>
      </c>
      <c r="L552" s="98" t="s">
        <v>437</v>
      </c>
      <c r="M552" s="145"/>
      <c r="N552" s="380"/>
      <c r="O552" s="380"/>
      <c r="P552" s="380"/>
      <c r="Q552" s="380"/>
      <c r="R552" s="380"/>
      <c r="S552" s="380"/>
      <c r="T552" s="380"/>
      <c r="U552" s="380"/>
      <c r="V552" s="380"/>
      <c r="W552" s="380"/>
      <c r="X552" s="380"/>
      <c r="Y552" s="380"/>
      <c r="Z552" s="380"/>
    </row>
    <row r="553" ht="15.75" customHeight="1">
      <c r="A553" s="85" t="s">
        <v>2011</v>
      </c>
      <c r="B553" s="85" t="s">
        <v>2012</v>
      </c>
      <c r="C553" s="77" t="s">
        <v>51</v>
      </c>
      <c r="D553" s="85" t="s">
        <v>4889</v>
      </c>
      <c r="E553" s="223" t="s">
        <v>4890</v>
      </c>
      <c r="F553" s="77" t="s">
        <v>4880</v>
      </c>
      <c r="G553" s="78">
        <v>3.0</v>
      </c>
      <c r="H553" s="363">
        <v>3.0</v>
      </c>
      <c r="I553" s="77">
        <v>3.0</v>
      </c>
      <c r="J553" s="77">
        <v>20.0</v>
      </c>
      <c r="K553" s="256">
        <v>6.67</v>
      </c>
      <c r="L553" s="98" t="s">
        <v>437</v>
      </c>
      <c r="M553" s="145"/>
      <c r="N553" s="380"/>
      <c r="O553" s="380"/>
      <c r="P553" s="380"/>
      <c r="Q553" s="380"/>
      <c r="R553" s="380"/>
      <c r="S553" s="380"/>
      <c r="T553" s="380"/>
      <c r="U553" s="380"/>
      <c r="V553" s="380"/>
      <c r="W553" s="380"/>
      <c r="X553" s="380"/>
      <c r="Y553" s="380"/>
      <c r="Z553" s="380"/>
    </row>
    <row r="554" ht="15.75" customHeight="1">
      <c r="A554" s="85" t="s">
        <v>4891</v>
      </c>
      <c r="B554" s="85" t="s">
        <v>4892</v>
      </c>
      <c r="C554" s="77"/>
      <c r="D554" s="85" t="s">
        <v>4893</v>
      </c>
      <c r="E554" s="223" t="s">
        <v>4894</v>
      </c>
      <c r="F554" s="77" t="s">
        <v>4895</v>
      </c>
      <c r="G554" s="77">
        <v>1.0</v>
      </c>
      <c r="H554" s="256">
        <v>1.0</v>
      </c>
      <c r="I554" s="98">
        <v>1.0</v>
      </c>
      <c r="J554" s="98">
        <v>20.0</v>
      </c>
      <c r="K554" s="278">
        <v>20.0</v>
      </c>
      <c r="L554" s="98" t="s">
        <v>3326</v>
      </c>
      <c r="M554" s="145"/>
      <c r="N554" s="380"/>
      <c r="O554" s="380"/>
      <c r="P554" s="380"/>
      <c r="Q554" s="380"/>
      <c r="R554" s="380"/>
      <c r="S554" s="380"/>
      <c r="T554" s="380"/>
      <c r="U554" s="380"/>
      <c r="V554" s="380"/>
      <c r="W554" s="380"/>
      <c r="X554" s="380"/>
      <c r="Y554" s="380"/>
      <c r="Z554" s="380"/>
    </row>
    <row r="555" ht="15.75" customHeight="1">
      <c r="A555" s="85" t="s">
        <v>2022</v>
      </c>
      <c r="B555" s="85" t="s">
        <v>2023</v>
      </c>
      <c r="C555" s="77" t="s">
        <v>51</v>
      </c>
      <c r="D555" s="75" t="s">
        <v>4896</v>
      </c>
      <c r="E555" s="230" t="s">
        <v>4897</v>
      </c>
      <c r="F555" s="76" t="s">
        <v>4898</v>
      </c>
      <c r="G555" s="77">
        <v>4.0</v>
      </c>
      <c r="H555" s="256">
        <v>4.0</v>
      </c>
      <c r="I555" s="98">
        <v>4.0</v>
      </c>
      <c r="J555" s="98">
        <v>20.0</v>
      </c>
      <c r="K555" s="278">
        <v>5.0</v>
      </c>
      <c r="L555" s="98" t="s">
        <v>462</v>
      </c>
      <c r="M555" s="145"/>
      <c r="N555" s="380"/>
      <c r="O555" s="380"/>
      <c r="P555" s="380"/>
      <c r="Q555" s="380"/>
      <c r="R555" s="380"/>
      <c r="S555" s="380"/>
      <c r="T555" s="380"/>
      <c r="U555" s="380"/>
      <c r="V555" s="380"/>
      <c r="W555" s="380"/>
      <c r="X555" s="380"/>
      <c r="Y555" s="380"/>
      <c r="Z555" s="380"/>
    </row>
    <row r="556" ht="15.75" customHeight="1">
      <c r="A556" s="85" t="s">
        <v>2022</v>
      </c>
      <c r="B556" s="85" t="s">
        <v>2023</v>
      </c>
      <c r="C556" s="98" t="s">
        <v>51</v>
      </c>
      <c r="D556" s="85" t="s">
        <v>4899</v>
      </c>
      <c r="E556" s="223" t="s">
        <v>4529</v>
      </c>
      <c r="F556" s="77" t="s">
        <v>4900</v>
      </c>
      <c r="G556" s="98">
        <v>4.0</v>
      </c>
      <c r="H556" s="98">
        <v>4.0</v>
      </c>
      <c r="I556" s="98">
        <v>4.0</v>
      </c>
      <c r="J556" s="98">
        <v>20.0</v>
      </c>
      <c r="K556" s="278">
        <v>5.0</v>
      </c>
      <c r="L556" s="98" t="s">
        <v>462</v>
      </c>
      <c r="M556" s="145"/>
      <c r="N556" s="380"/>
      <c r="O556" s="380"/>
      <c r="P556" s="380"/>
      <c r="Q556" s="380"/>
      <c r="R556" s="380"/>
      <c r="S556" s="380"/>
      <c r="T556" s="380"/>
      <c r="U556" s="380"/>
      <c r="V556" s="380"/>
      <c r="W556" s="380"/>
      <c r="X556" s="380"/>
      <c r="Y556" s="380"/>
      <c r="Z556" s="380"/>
    </row>
    <row r="557" ht="15.75" customHeight="1">
      <c r="A557" s="85" t="s">
        <v>2022</v>
      </c>
      <c r="B557" s="85" t="s">
        <v>2023</v>
      </c>
      <c r="C557" s="98" t="s">
        <v>51</v>
      </c>
      <c r="D557" s="75" t="s">
        <v>4901</v>
      </c>
      <c r="E557" s="213" t="s">
        <v>1886</v>
      </c>
      <c r="F557" s="77" t="s">
        <v>4902</v>
      </c>
      <c r="G557" s="77">
        <v>4.0</v>
      </c>
      <c r="H557" s="256">
        <v>4.0</v>
      </c>
      <c r="I557" s="98">
        <v>4.0</v>
      </c>
      <c r="J557" s="98">
        <v>20.0</v>
      </c>
      <c r="K557" s="278">
        <v>5.0</v>
      </c>
      <c r="L557" s="98" t="s">
        <v>462</v>
      </c>
      <c r="M557" s="145"/>
      <c r="N557" s="380"/>
      <c r="O557" s="380"/>
      <c r="P557" s="380"/>
      <c r="Q557" s="380"/>
      <c r="R557" s="380"/>
      <c r="S557" s="380"/>
      <c r="T557" s="380"/>
      <c r="U557" s="380"/>
      <c r="V557" s="380"/>
      <c r="W557" s="380"/>
      <c r="X557" s="380"/>
      <c r="Y557" s="380"/>
      <c r="Z557" s="380"/>
    </row>
    <row r="558" ht="15.75" customHeight="1">
      <c r="A558" s="85" t="s">
        <v>2022</v>
      </c>
      <c r="B558" s="85" t="s">
        <v>2023</v>
      </c>
      <c r="C558" s="98" t="s">
        <v>51</v>
      </c>
      <c r="D558" s="75" t="s">
        <v>4903</v>
      </c>
      <c r="E558" s="207"/>
      <c r="F558" s="98" t="s">
        <v>4904</v>
      </c>
      <c r="G558" s="98">
        <v>4.0</v>
      </c>
      <c r="H558" s="98">
        <v>4.0</v>
      </c>
      <c r="I558" s="98">
        <v>4.0</v>
      </c>
      <c r="J558" s="98">
        <v>20.0</v>
      </c>
      <c r="K558" s="278">
        <v>5.0</v>
      </c>
      <c r="L558" s="98" t="s">
        <v>462</v>
      </c>
      <c r="M558" s="145"/>
      <c r="N558" s="380"/>
      <c r="O558" s="380"/>
      <c r="P558" s="380"/>
      <c r="Q558" s="380"/>
      <c r="R558" s="380"/>
      <c r="S558" s="380"/>
      <c r="T558" s="380"/>
      <c r="U558" s="380"/>
      <c r="V558" s="380"/>
      <c r="W558" s="380"/>
      <c r="X558" s="380"/>
      <c r="Y558" s="380"/>
      <c r="Z558" s="380"/>
    </row>
    <row r="559" ht="15.75" customHeight="1">
      <c r="A559" s="85" t="s">
        <v>2050</v>
      </c>
      <c r="B559" s="85" t="s">
        <v>2051</v>
      </c>
      <c r="C559" s="77" t="s">
        <v>51</v>
      </c>
      <c r="D559" s="85" t="s">
        <v>4905</v>
      </c>
      <c r="E559" s="207"/>
      <c r="F559" s="77" t="s">
        <v>4906</v>
      </c>
      <c r="G559" s="77">
        <v>3.0</v>
      </c>
      <c r="H559" s="256">
        <v>1.0</v>
      </c>
      <c r="I559" s="98">
        <v>3.0</v>
      </c>
      <c r="J559" s="98">
        <v>20.0</v>
      </c>
      <c r="K559" s="278">
        <v>6.66</v>
      </c>
      <c r="L559" s="98" t="s">
        <v>462</v>
      </c>
      <c r="M559" s="145"/>
      <c r="N559" s="380"/>
      <c r="O559" s="380"/>
      <c r="P559" s="380"/>
      <c r="Q559" s="380"/>
      <c r="R559" s="380"/>
      <c r="S559" s="380"/>
      <c r="T559" s="380"/>
      <c r="U559" s="380"/>
      <c r="V559" s="380"/>
      <c r="W559" s="380"/>
      <c r="X559" s="380"/>
      <c r="Y559" s="380"/>
      <c r="Z559" s="380"/>
    </row>
    <row r="560" ht="15.75" customHeight="1">
      <c r="A560" s="85" t="s">
        <v>4907</v>
      </c>
      <c r="B560" s="85" t="s">
        <v>4908</v>
      </c>
      <c r="C560" s="77" t="s">
        <v>51</v>
      </c>
      <c r="D560" s="85" t="s">
        <v>4909</v>
      </c>
      <c r="E560" s="223" t="s">
        <v>4910</v>
      </c>
      <c r="F560" s="77" t="s">
        <v>4911</v>
      </c>
      <c r="G560" s="77">
        <v>3.0</v>
      </c>
      <c r="H560" s="256">
        <v>1.0</v>
      </c>
      <c r="I560" s="98">
        <v>3.0</v>
      </c>
      <c r="J560" s="98">
        <v>20.0</v>
      </c>
      <c r="K560" s="256">
        <v>6.66</v>
      </c>
      <c r="L560" s="98" t="s">
        <v>462</v>
      </c>
      <c r="M560" s="145"/>
      <c r="N560" s="380"/>
      <c r="O560" s="380"/>
      <c r="P560" s="380"/>
      <c r="Q560" s="380"/>
      <c r="R560" s="380"/>
      <c r="S560" s="380"/>
      <c r="T560" s="380"/>
      <c r="U560" s="380"/>
      <c r="V560" s="380"/>
      <c r="W560" s="380"/>
      <c r="X560" s="380"/>
      <c r="Y560" s="380"/>
      <c r="Z560" s="380"/>
    </row>
    <row r="561" ht="15.75" customHeight="1">
      <c r="A561" s="85" t="s">
        <v>4907</v>
      </c>
      <c r="B561" s="85" t="s">
        <v>4908</v>
      </c>
      <c r="C561" s="77" t="s">
        <v>51</v>
      </c>
      <c r="D561" s="85" t="s">
        <v>4912</v>
      </c>
      <c r="E561" s="85" t="s">
        <v>4913</v>
      </c>
      <c r="F561" s="77" t="s">
        <v>4914</v>
      </c>
      <c r="G561" s="77">
        <v>3.0</v>
      </c>
      <c r="H561" s="256">
        <v>1.0</v>
      </c>
      <c r="I561" s="98">
        <v>3.0</v>
      </c>
      <c r="J561" s="98">
        <v>20.0</v>
      </c>
      <c r="K561" s="278">
        <v>6.66</v>
      </c>
      <c r="L561" s="98" t="s">
        <v>462</v>
      </c>
      <c r="M561" s="145"/>
      <c r="N561" s="380"/>
      <c r="O561" s="380"/>
      <c r="P561" s="380"/>
      <c r="Q561" s="380"/>
      <c r="R561" s="380"/>
      <c r="S561" s="380"/>
      <c r="T561" s="380"/>
      <c r="U561" s="380"/>
      <c r="V561" s="380"/>
      <c r="W561" s="380"/>
      <c r="X561" s="380"/>
      <c r="Y561" s="380"/>
      <c r="Z561" s="380"/>
    </row>
    <row r="562" ht="15.75" customHeight="1">
      <c r="A562" s="85" t="s">
        <v>4907</v>
      </c>
      <c r="B562" s="85" t="s">
        <v>4908</v>
      </c>
      <c r="C562" s="77" t="s">
        <v>51</v>
      </c>
      <c r="D562" s="85" t="s">
        <v>4915</v>
      </c>
      <c r="E562" s="85" t="s">
        <v>4916</v>
      </c>
      <c r="F562" s="77" t="s">
        <v>4917</v>
      </c>
      <c r="G562" s="77">
        <v>3.0</v>
      </c>
      <c r="H562" s="256">
        <v>1.0</v>
      </c>
      <c r="I562" s="98">
        <v>3.0</v>
      </c>
      <c r="J562" s="98">
        <v>20.0</v>
      </c>
      <c r="K562" s="256">
        <v>6.66</v>
      </c>
      <c r="L562" s="98" t="s">
        <v>462</v>
      </c>
      <c r="M562" s="145"/>
      <c r="N562" s="380"/>
      <c r="O562" s="380"/>
      <c r="P562" s="380"/>
      <c r="Q562" s="380"/>
      <c r="R562" s="380"/>
      <c r="S562" s="380"/>
      <c r="T562" s="380"/>
      <c r="U562" s="380"/>
      <c r="V562" s="380"/>
      <c r="W562" s="380"/>
      <c r="X562" s="380"/>
      <c r="Y562" s="380"/>
      <c r="Z562" s="380"/>
    </row>
    <row r="563" ht="15.75" customHeight="1">
      <c r="A563" s="85" t="s">
        <v>2058</v>
      </c>
      <c r="B563" s="85" t="s">
        <v>2059</v>
      </c>
      <c r="C563" s="77" t="s">
        <v>51</v>
      </c>
      <c r="D563" s="85" t="s">
        <v>4918</v>
      </c>
      <c r="E563" s="85" t="s">
        <v>4919</v>
      </c>
      <c r="F563" s="77" t="s">
        <v>4911</v>
      </c>
      <c r="G563" s="78">
        <v>2.0</v>
      </c>
      <c r="H563" s="88">
        <v>1.0</v>
      </c>
      <c r="I563" s="77">
        <v>2.0</v>
      </c>
      <c r="J563" s="77">
        <v>20.0</v>
      </c>
      <c r="K563" s="256">
        <v>10.0</v>
      </c>
      <c r="L563" s="98" t="s">
        <v>462</v>
      </c>
      <c r="M563" s="145"/>
      <c r="N563" s="380"/>
      <c r="O563" s="380"/>
      <c r="P563" s="380"/>
      <c r="Q563" s="380"/>
      <c r="R563" s="380"/>
      <c r="S563" s="380"/>
      <c r="T563" s="380"/>
      <c r="U563" s="380"/>
      <c r="V563" s="380"/>
      <c r="W563" s="380"/>
      <c r="X563" s="380"/>
      <c r="Y563" s="380"/>
      <c r="Z563" s="380"/>
    </row>
    <row r="564" ht="15.75" customHeight="1">
      <c r="A564" s="85" t="s">
        <v>2058</v>
      </c>
      <c r="B564" s="85" t="s">
        <v>2059</v>
      </c>
      <c r="C564" s="77" t="s">
        <v>51</v>
      </c>
      <c r="D564" s="85" t="s">
        <v>4920</v>
      </c>
      <c r="E564" s="85"/>
      <c r="F564" s="77" t="s">
        <v>4921</v>
      </c>
      <c r="G564" s="78">
        <v>2.0</v>
      </c>
      <c r="H564" s="88">
        <v>1.0</v>
      </c>
      <c r="I564" s="77">
        <v>2.0</v>
      </c>
      <c r="J564" s="77">
        <v>20.0</v>
      </c>
      <c r="K564" s="256">
        <v>10.0</v>
      </c>
      <c r="L564" s="98" t="s">
        <v>462</v>
      </c>
      <c r="M564" s="145"/>
      <c r="N564" s="380"/>
      <c r="O564" s="380"/>
      <c r="P564" s="380"/>
      <c r="Q564" s="380"/>
      <c r="R564" s="380"/>
      <c r="S564" s="380"/>
      <c r="T564" s="380"/>
      <c r="U564" s="380"/>
      <c r="V564" s="380"/>
      <c r="W564" s="380"/>
      <c r="X564" s="380"/>
      <c r="Y564" s="380"/>
      <c r="Z564" s="380"/>
    </row>
    <row r="565" ht="15.75" customHeight="1">
      <c r="A565" s="85" t="s">
        <v>2058</v>
      </c>
      <c r="B565" s="85" t="s">
        <v>2059</v>
      </c>
      <c r="C565" s="77" t="s">
        <v>51</v>
      </c>
      <c r="D565" s="220" t="s">
        <v>4922</v>
      </c>
      <c r="E565" s="220" t="s">
        <v>4923</v>
      </c>
      <c r="F565" s="273" t="s">
        <v>4924</v>
      </c>
      <c r="G565" s="78">
        <v>2.0</v>
      </c>
      <c r="H565" s="88">
        <v>1.0</v>
      </c>
      <c r="I565" s="77">
        <v>2.0</v>
      </c>
      <c r="J565" s="77">
        <v>20.0</v>
      </c>
      <c r="K565" s="256">
        <v>10.0</v>
      </c>
      <c r="L565" s="98" t="s">
        <v>462</v>
      </c>
      <c r="M565" s="145"/>
      <c r="N565" s="380"/>
      <c r="O565" s="380"/>
      <c r="P565" s="380"/>
      <c r="Q565" s="380"/>
      <c r="R565" s="380"/>
      <c r="S565" s="380"/>
      <c r="T565" s="380"/>
      <c r="U565" s="380"/>
      <c r="V565" s="380"/>
      <c r="W565" s="380"/>
      <c r="X565" s="380"/>
      <c r="Y565" s="380"/>
      <c r="Z565" s="380"/>
    </row>
    <row r="566" ht="15.75" customHeight="1">
      <c r="A566" s="85" t="s">
        <v>2062</v>
      </c>
      <c r="B566" s="85" t="s">
        <v>2067</v>
      </c>
      <c r="C566" s="98" t="s">
        <v>51</v>
      </c>
      <c r="D566" s="85" t="s">
        <v>4925</v>
      </c>
      <c r="E566" s="85" t="s">
        <v>4926</v>
      </c>
      <c r="F566" s="77"/>
      <c r="G566" s="77"/>
      <c r="H566" s="256"/>
      <c r="I566" s="80">
        <v>2.0</v>
      </c>
      <c r="J566" s="80">
        <v>20.0</v>
      </c>
      <c r="K566" s="398">
        <v>10.0</v>
      </c>
      <c r="L566" s="98" t="s">
        <v>81</v>
      </c>
      <c r="M566" s="145"/>
      <c r="N566" s="380"/>
      <c r="O566" s="380"/>
      <c r="P566" s="380"/>
      <c r="Q566" s="380"/>
      <c r="R566" s="380"/>
      <c r="S566" s="380"/>
      <c r="T566" s="380"/>
      <c r="U566" s="380"/>
      <c r="V566" s="380"/>
      <c r="W566" s="380"/>
      <c r="X566" s="380"/>
      <c r="Y566" s="380"/>
      <c r="Z566" s="380"/>
    </row>
    <row r="567" ht="15.75" customHeight="1">
      <c r="A567" s="91" t="s">
        <v>2062</v>
      </c>
      <c r="B567" s="85" t="s">
        <v>2067</v>
      </c>
      <c r="C567" s="98" t="s">
        <v>51</v>
      </c>
      <c r="D567" s="85" t="s">
        <v>4927</v>
      </c>
      <c r="E567" s="121" t="s">
        <v>4928</v>
      </c>
      <c r="F567" s="102" t="s">
        <v>4929</v>
      </c>
      <c r="G567" s="78"/>
      <c r="H567" s="363"/>
      <c r="I567" s="77">
        <v>2.0</v>
      </c>
      <c r="J567" s="77">
        <v>20.0</v>
      </c>
      <c r="K567" s="256">
        <v>10.0</v>
      </c>
      <c r="L567" s="98" t="s">
        <v>81</v>
      </c>
      <c r="M567" s="145"/>
      <c r="N567" s="380"/>
      <c r="O567" s="380"/>
      <c r="P567" s="380"/>
      <c r="Q567" s="380"/>
      <c r="R567" s="380"/>
      <c r="S567" s="380"/>
      <c r="T567" s="380"/>
      <c r="U567" s="380"/>
      <c r="V567" s="380"/>
      <c r="W567" s="380"/>
      <c r="X567" s="380"/>
      <c r="Y567" s="380"/>
      <c r="Z567" s="380"/>
    </row>
    <row r="568" ht="15.75" customHeight="1">
      <c r="A568" s="91" t="s">
        <v>2062</v>
      </c>
      <c r="B568" s="85" t="s">
        <v>2067</v>
      </c>
      <c r="C568" s="98" t="s">
        <v>51</v>
      </c>
      <c r="D568" s="85" t="s">
        <v>4930</v>
      </c>
      <c r="E568" s="121" t="s">
        <v>4931</v>
      </c>
      <c r="F568" s="77" t="s">
        <v>4932</v>
      </c>
      <c r="G568" s="78"/>
      <c r="H568" s="363"/>
      <c r="I568" s="77">
        <v>2.0</v>
      </c>
      <c r="J568" s="77">
        <v>20.0</v>
      </c>
      <c r="K568" s="256">
        <v>10.0</v>
      </c>
      <c r="L568" s="98" t="s">
        <v>81</v>
      </c>
      <c r="M568" s="145"/>
      <c r="N568" s="380"/>
      <c r="O568" s="380"/>
      <c r="P568" s="380"/>
      <c r="Q568" s="380"/>
      <c r="R568" s="380"/>
      <c r="S568" s="380"/>
      <c r="T568" s="380"/>
      <c r="U568" s="380"/>
      <c r="V568" s="380"/>
      <c r="W568" s="380"/>
      <c r="X568" s="380"/>
      <c r="Y568" s="380"/>
      <c r="Z568" s="380"/>
    </row>
    <row r="569" ht="15.75" customHeight="1">
      <c r="A569" s="91" t="s">
        <v>2062</v>
      </c>
      <c r="B569" s="85" t="s">
        <v>2067</v>
      </c>
      <c r="C569" s="98" t="s">
        <v>51</v>
      </c>
      <c r="D569" s="85" t="s">
        <v>4933</v>
      </c>
      <c r="E569" s="121" t="s">
        <v>4934</v>
      </c>
      <c r="F569" s="77" t="s">
        <v>4935</v>
      </c>
      <c r="G569" s="78"/>
      <c r="H569" s="363"/>
      <c r="I569" s="77">
        <v>2.0</v>
      </c>
      <c r="J569" s="77">
        <v>20.0</v>
      </c>
      <c r="K569" s="256">
        <v>10.0</v>
      </c>
      <c r="L569" s="98" t="s">
        <v>81</v>
      </c>
      <c r="M569" s="145"/>
      <c r="N569" s="380"/>
      <c r="O569" s="380"/>
      <c r="P569" s="380"/>
      <c r="Q569" s="380"/>
      <c r="R569" s="380"/>
      <c r="S569" s="380"/>
      <c r="T569" s="380"/>
      <c r="U569" s="380"/>
      <c r="V569" s="380"/>
      <c r="W569" s="380"/>
      <c r="X569" s="380"/>
      <c r="Y569" s="380"/>
      <c r="Z569" s="380"/>
    </row>
    <row r="570" ht="15.75" customHeight="1">
      <c r="A570" s="91" t="s">
        <v>2062</v>
      </c>
      <c r="B570" s="85" t="s">
        <v>2067</v>
      </c>
      <c r="C570" s="98" t="s">
        <v>51</v>
      </c>
      <c r="D570" s="85" t="s">
        <v>4936</v>
      </c>
      <c r="E570" s="121" t="s">
        <v>4937</v>
      </c>
      <c r="F570" s="77" t="s">
        <v>4938</v>
      </c>
      <c r="G570" s="78"/>
      <c r="H570" s="363"/>
      <c r="I570" s="77">
        <v>2.0</v>
      </c>
      <c r="J570" s="77">
        <v>10.0</v>
      </c>
      <c r="K570" s="256">
        <v>5.0</v>
      </c>
      <c r="L570" s="98" t="s">
        <v>81</v>
      </c>
      <c r="M570" s="145"/>
      <c r="N570" s="380"/>
      <c r="O570" s="380"/>
      <c r="P570" s="380"/>
      <c r="Q570" s="380"/>
      <c r="R570" s="380"/>
      <c r="S570" s="380"/>
      <c r="T570" s="380"/>
      <c r="U570" s="380"/>
      <c r="V570" s="380"/>
      <c r="W570" s="380"/>
      <c r="X570" s="380"/>
      <c r="Y570" s="380"/>
      <c r="Z570" s="380"/>
    </row>
    <row r="571" ht="15.75" customHeight="1">
      <c r="A571" s="91" t="s">
        <v>2062</v>
      </c>
      <c r="B571" s="85" t="s">
        <v>2067</v>
      </c>
      <c r="C571" s="98" t="s">
        <v>51</v>
      </c>
      <c r="D571" s="85" t="s">
        <v>4939</v>
      </c>
      <c r="E571" s="121" t="s">
        <v>4940</v>
      </c>
      <c r="F571" s="77" t="s">
        <v>4941</v>
      </c>
      <c r="G571" s="78"/>
      <c r="H571" s="363"/>
      <c r="I571" s="77">
        <v>2.0</v>
      </c>
      <c r="J571" s="77">
        <v>20.0</v>
      </c>
      <c r="K571" s="256">
        <v>10.0</v>
      </c>
      <c r="L571" s="98" t="s">
        <v>81</v>
      </c>
      <c r="M571" s="145"/>
      <c r="N571" s="380"/>
      <c r="O571" s="380"/>
      <c r="P571" s="380"/>
      <c r="Q571" s="380"/>
      <c r="R571" s="380"/>
      <c r="S571" s="380"/>
      <c r="T571" s="380"/>
      <c r="U571" s="380"/>
      <c r="V571" s="380"/>
      <c r="W571" s="380"/>
      <c r="X571" s="380"/>
      <c r="Y571" s="380"/>
      <c r="Z571" s="380"/>
    </row>
    <row r="572" ht="15.75" customHeight="1">
      <c r="A572" s="91" t="s">
        <v>2083</v>
      </c>
      <c r="B572" s="91" t="s">
        <v>2084</v>
      </c>
      <c r="C572" s="98" t="s">
        <v>51</v>
      </c>
      <c r="D572" s="471" t="s">
        <v>4942</v>
      </c>
      <c r="E572" s="121" t="s">
        <v>4943</v>
      </c>
      <c r="F572" s="92"/>
      <c r="G572" s="123"/>
      <c r="H572" s="396"/>
      <c r="I572" s="77">
        <v>2.0</v>
      </c>
      <c r="J572" s="77">
        <v>20.0</v>
      </c>
      <c r="K572" s="256">
        <v>10.0</v>
      </c>
      <c r="L572" s="98" t="s">
        <v>81</v>
      </c>
      <c r="M572" s="145"/>
      <c r="N572" s="380"/>
      <c r="O572" s="380"/>
      <c r="P572" s="380"/>
      <c r="Q572" s="380"/>
      <c r="R572" s="380"/>
      <c r="S572" s="380"/>
      <c r="T572" s="380"/>
      <c r="U572" s="380"/>
      <c r="V572" s="380"/>
      <c r="W572" s="380"/>
      <c r="X572" s="380"/>
      <c r="Y572" s="380"/>
      <c r="Z572" s="380"/>
    </row>
    <row r="573" ht="15.75" customHeight="1">
      <c r="A573" s="91" t="s">
        <v>2083</v>
      </c>
      <c r="B573" s="91" t="s">
        <v>2084</v>
      </c>
      <c r="C573" s="98" t="s">
        <v>51</v>
      </c>
      <c r="D573" s="91" t="s">
        <v>4944</v>
      </c>
      <c r="E573" s="121" t="s">
        <v>4945</v>
      </c>
      <c r="F573" s="92" t="s">
        <v>4946</v>
      </c>
      <c r="G573" s="123"/>
      <c r="H573" s="396"/>
      <c r="I573" s="77">
        <v>2.0</v>
      </c>
      <c r="J573" s="77">
        <v>20.0</v>
      </c>
      <c r="K573" s="256">
        <v>10.0</v>
      </c>
      <c r="L573" s="98" t="s">
        <v>81</v>
      </c>
      <c r="M573" s="145"/>
      <c r="N573" s="380"/>
      <c r="O573" s="380"/>
      <c r="P573" s="380"/>
      <c r="Q573" s="380"/>
      <c r="R573" s="380"/>
      <c r="S573" s="380"/>
      <c r="T573" s="380"/>
      <c r="U573" s="380"/>
      <c r="V573" s="380"/>
      <c r="W573" s="380"/>
      <c r="X573" s="380"/>
      <c r="Y573" s="380"/>
      <c r="Z573" s="380"/>
    </row>
    <row r="574" ht="15.75" customHeight="1">
      <c r="A574" s="91" t="s">
        <v>2083</v>
      </c>
      <c r="B574" s="91" t="s">
        <v>2084</v>
      </c>
      <c r="C574" s="98" t="s">
        <v>51</v>
      </c>
      <c r="D574" s="91" t="s">
        <v>4947</v>
      </c>
      <c r="E574" s="121" t="s">
        <v>4948</v>
      </c>
      <c r="F574" s="92" t="s">
        <v>4949</v>
      </c>
      <c r="G574" s="123"/>
      <c r="H574" s="396"/>
      <c r="I574" s="77">
        <v>2.0</v>
      </c>
      <c r="J574" s="77">
        <v>20.0</v>
      </c>
      <c r="K574" s="256">
        <v>10.0</v>
      </c>
      <c r="L574" s="98" t="s">
        <v>81</v>
      </c>
      <c r="M574" s="145"/>
      <c r="N574" s="380"/>
      <c r="O574" s="380"/>
      <c r="P574" s="380"/>
      <c r="Q574" s="380"/>
      <c r="R574" s="380"/>
      <c r="S574" s="380"/>
      <c r="T574" s="380"/>
      <c r="U574" s="380"/>
      <c r="V574" s="380"/>
      <c r="W574" s="380"/>
      <c r="X574" s="380"/>
      <c r="Y574" s="380"/>
      <c r="Z574" s="380"/>
    </row>
    <row r="575" ht="15.75" customHeight="1">
      <c r="A575" s="206" t="s">
        <v>81</v>
      </c>
      <c r="B575" s="91" t="s">
        <v>2084</v>
      </c>
      <c r="C575" s="98" t="s">
        <v>51</v>
      </c>
      <c r="D575" s="91" t="s">
        <v>4950</v>
      </c>
      <c r="E575" s="121" t="s">
        <v>4951</v>
      </c>
      <c r="F575" s="92" t="s">
        <v>4952</v>
      </c>
      <c r="G575" s="123"/>
      <c r="H575" s="396"/>
      <c r="I575" s="77">
        <v>2.0</v>
      </c>
      <c r="J575" s="77">
        <v>20.0</v>
      </c>
      <c r="K575" s="256">
        <v>10.0</v>
      </c>
      <c r="L575" s="98" t="s">
        <v>81</v>
      </c>
      <c r="M575" s="145"/>
      <c r="N575" s="380"/>
      <c r="O575" s="380"/>
      <c r="P575" s="380"/>
      <c r="Q575" s="380"/>
      <c r="R575" s="380"/>
      <c r="S575" s="380"/>
      <c r="T575" s="380"/>
      <c r="U575" s="380"/>
      <c r="V575" s="380"/>
      <c r="W575" s="380"/>
      <c r="X575" s="380"/>
      <c r="Y575" s="380"/>
      <c r="Z575" s="380"/>
    </row>
    <row r="576" ht="15.75" customHeight="1">
      <c r="A576" s="206" t="s">
        <v>81</v>
      </c>
      <c r="B576" s="91"/>
      <c r="C576" s="98" t="s">
        <v>51</v>
      </c>
      <c r="D576" s="91" t="s">
        <v>4953</v>
      </c>
      <c r="E576" s="121" t="s">
        <v>4954</v>
      </c>
      <c r="F576" s="92" t="s">
        <v>4955</v>
      </c>
      <c r="G576" s="123"/>
      <c r="H576" s="396"/>
      <c r="I576" s="77">
        <v>2.0</v>
      </c>
      <c r="J576" s="77">
        <v>20.0</v>
      </c>
      <c r="K576" s="256">
        <v>10.0</v>
      </c>
      <c r="L576" s="98" t="s">
        <v>81</v>
      </c>
      <c r="M576" s="145"/>
      <c r="N576" s="380"/>
      <c r="O576" s="380"/>
      <c r="P576" s="380"/>
      <c r="Q576" s="380"/>
      <c r="R576" s="380"/>
      <c r="S576" s="380"/>
      <c r="T576" s="380"/>
      <c r="U576" s="380"/>
      <c r="V576" s="380"/>
      <c r="W576" s="380"/>
      <c r="X576" s="380"/>
      <c r="Y576" s="380"/>
      <c r="Z576" s="380"/>
    </row>
    <row r="577" ht="15.75" customHeight="1">
      <c r="A577" s="472" t="s">
        <v>2113</v>
      </c>
      <c r="B577" s="435" t="s">
        <v>2114</v>
      </c>
      <c r="C577" s="98" t="s">
        <v>51</v>
      </c>
      <c r="D577" s="91" t="s">
        <v>4956</v>
      </c>
      <c r="E577" s="121" t="s">
        <v>1904</v>
      </c>
      <c r="F577" s="92" t="s">
        <v>4957</v>
      </c>
      <c r="G577" s="123"/>
      <c r="H577" s="396"/>
      <c r="I577" s="77">
        <v>2.0</v>
      </c>
      <c r="J577" s="77">
        <v>20.0</v>
      </c>
      <c r="K577" s="256">
        <v>10.0</v>
      </c>
      <c r="L577" s="98" t="s">
        <v>81</v>
      </c>
      <c r="M577" s="145"/>
      <c r="N577" s="380"/>
      <c r="O577" s="380"/>
      <c r="P577" s="380"/>
      <c r="Q577" s="380"/>
      <c r="R577" s="380"/>
      <c r="S577" s="380"/>
      <c r="T577" s="380"/>
      <c r="U577" s="380"/>
      <c r="V577" s="380"/>
      <c r="W577" s="380"/>
      <c r="X577" s="380"/>
      <c r="Y577" s="380"/>
      <c r="Z577" s="380"/>
    </row>
    <row r="578" ht="15.75" customHeight="1">
      <c r="A578" s="91" t="s">
        <v>2113</v>
      </c>
      <c r="B578" s="91" t="s">
        <v>2114</v>
      </c>
      <c r="C578" s="98" t="s">
        <v>51</v>
      </c>
      <c r="D578" s="91" t="s">
        <v>4958</v>
      </c>
      <c r="E578" s="121" t="s">
        <v>1907</v>
      </c>
      <c r="F578" s="92" t="s">
        <v>4959</v>
      </c>
      <c r="G578" s="123"/>
      <c r="H578" s="396"/>
      <c r="I578" s="77">
        <v>2.0</v>
      </c>
      <c r="J578" s="77">
        <v>20.0</v>
      </c>
      <c r="K578" s="256">
        <v>10.0</v>
      </c>
      <c r="L578" s="98" t="s">
        <v>81</v>
      </c>
      <c r="M578" s="145"/>
      <c r="N578" s="380"/>
      <c r="O578" s="380"/>
      <c r="P578" s="380"/>
      <c r="Q578" s="380"/>
      <c r="R578" s="380"/>
      <c r="S578" s="380"/>
      <c r="T578" s="380"/>
      <c r="U578" s="380"/>
      <c r="V578" s="380"/>
      <c r="W578" s="380"/>
      <c r="X578" s="380"/>
      <c r="Y578" s="380"/>
      <c r="Z578" s="380"/>
    </row>
    <row r="579" ht="15.75" customHeight="1">
      <c r="A579" s="91" t="s">
        <v>2113</v>
      </c>
      <c r="B579" s="91" t="s">
        <v>2114</v>
      </c>
      <c r="C579" s="98" t="s">
        <v>51</v>
      </c>
      <c r="D579" s="91" t="s">
        <v>4960</v>
      </c>
      <c r="E579" s="121" t="s">
        <v>4961</v>
      </c>
      <c r="F579" s="92" t="s">
        <v>4962</v>
      </c>
      <c r="G579" s="123"/>
      <c r="H579" s="396"/>
      <c r="I579" s="77">
        <v>2.0</v>
      </c>
      <c r="J579" s="77">
        <v>20.0</v>
      </c>
      <c r="K579" s="256">
        <v>10.0</v>
      </c>
      <c r="L579" s="98" t="s">
        <v>81</v>
      </c>
      <c r="M579" s="145"/>
      <c r="N579" s="380"/>
      <c r="O579" s="380"/>
      <c r="P579" s="380"/>
      <c r="Q579" s="380"/>
      <c r="R579" s="380"/>
      <c r="S579" s="380"/>
      <c r="T579" s="380"/>
      <c r="U579" s="380"/>
      <c r="V579" s="380"/>
      <c r="W579" s="380"/>
      <c r="X579" s="380"/>
      <c r="Y579" s="380"/>
      <c r="Z579" s="380"/>
    </row>
    <row r="580" ht="15.75" customHeight="1">
      <c r="A580" s="91" t="s">
        <v>2113</v>
      </c>
      <c r="B580" s="91" t="s">
        <v>2114</v>
      </c>
      <c r="C580" s="98" t="s">
        <v>51</v>
      </c>
      <c r="D580" s="91" t="s">
        <v>4963</v>
      </c>
      <c r="E580" s="121" t="s">
        <v>4796</v>
      </c>
      <c r="F580" s="92" t="s">
        <v>4964</v>
      </c>
      <c r="G580" s="123"/>
      <c r="H580" s="396"/>
      <c r="I580" s="77">
        <v>2.0</v>
      </c>
      <c r="J580" s="77">
        <v>20.0</v>
      </c>
      <c r="K580" s="256">
        <v>10.0</v>
      </c>
      <c r="L580" s="98" t="s">
        <v>81</v>
      </c>
      <c r="M580" s="145"/>
      <c r="N580" s="380"/>
      <c r="O580" s="380"/>
      <c r="P580" s="380"/>
      <c r="Q580" s="380"/>
      <c r="R580" s="380"/>
      <c r="S580" s="380"/>
      <c r="T580" s="380"/>
      <c r="U580" s="380"/>
      <c r="V580" s="380"/>
      <c r="W580" s="380"/>
      <c r="X580" s="380"/>
      <c r="Y580" s="380"/>
      <c r="Z580" s="380"/>
    </row>
    <row r="581" ht="15.75" customHeight="1">
      <c r="A581" s="91" t="s">
        <v>2113</v>
      </c>
      <c r="B581" s="91" t="s">
        <v>2114</v>
      </c>
      <c r="C581" s="98" t="s">
        <v>51</v>
      </c>
      <c r="D581" s="91" t="s">
        <v>4965</v>
      </c>
      <c r="E581" s="121" t="s">
        <v>4966</v>
      </c>
      <c r="F581" s="92" t="s">
        <v>4967</v>
      </c>
      <c r="G581" s="123"/>
      <c r="H581" s="396"/>
      <c r="I581" s="77">
        <v>2.0</v>
      </c>
      <c r="J581" s="77">
        <v>20.0</v>
      </c>
      <c r="K581" s="256">
        <v>10.0</v>
      </c>
      <c r="L581" s="98" t="s">
        <v>81</v>
      </c>
      <c r="M581" s="145"/>
      <c r="N581" s="380"/>
      <c r="O581" s="380"/>
      <c r="P581" s="380"/>
      <c r="Q581" s="380"/>
      <c r="R581" s="380"/>
      <c r="S581" s="380"/>
      <c r="T581" s="380"/>
      <c r="U581" s="380"/>
      <c r="V581" s="380"/>
      <c r="W581" s="380"/>
      <c r="X581" s="380"/>
      <c r="Y581" s="380"/>
      <c r="Z581" s="380"/>
    </row>
    <row r="582" ht="15.75" customHeight="1">
      <c r="A582" s="91" t="s">
        <v>2120</v>
      </c>
      <c r="B582" s="473" t="s">
        <v>2121</v>
      </c>
      <c r="C582" s="98" t="s">
        <v>51</v>
      </c>
      <c r="D582" s="474" t="s">
        <v>4968</v>
      </c>
      <c r="E582" s="121" t="s">
        <v>4969</v>
      </c>
      <c r="F582" s="102" t="s">
        <v>4970</v>
      </c>
      <c r="G582" s="123"/>
      <c r="H582" s="396"/>
      <c r="I582" s="77">
        <v>3.0</v>
      </c>
      <c r="J582" s="77">
        <v>20.0</v>
      </c>
      <c r="K582" s="256">
        <v>7.0</v>
      </c>
      <c r="L582" s="98" t="s">
        <v>81</v>
      </c>
      <c r="M582" s="145"/>
      <c r="N582" s="380"/>
      <c r="O582" s="380"/>
      <c r="P582" s="380"/>
      <c r="Q582" s="380"/>
      <c r="R582" s="380"/>
      <c r="S582" s="380"/>
      <c r="T582" s="380"/>
      <c r="U582" s="380"/>
      <c r="V582" s="380"/>
      <c r="W582" s="380"/>
      <c r="X582" s="380"/>
      <c r="Y582" s="380"/>
      <c r="Z582" s="380"/>
    </row>
    <row r="583" ht="15.75" customHeight="1">
      <c r="A583" s="91" t="s">
        <v>2120</v>
      </c>
      <c r="B583" s="91" t="s">
        <v>2121</v>
      </c>
      <c r="C583" s="98" t="s">
        <v>51</v>
      </c>
      <c r="D583" s="474" t="s">
        <v>4971</v>
      </c>
      <c r="E583" s="121" t="s">
        <v>4972</v>
      </c>
      <c r="F583" s="92" t="s">
        <v>4970</v>
      </c>
      <c r="G583" s="123"/>
      <c r="H583" s="396"/>
      <c r="I583" s="77">
        <v>3.0</v>
      </c>
      <c r="J583" s="77">
        <v>20.0</v>
      </c>
      <c r="K583" s="256">
        <v>7.0</v>
      </c>
      <c r="L583" s="98" t="s">
        <v>81</v>
      </c>
      <c r="M583" s="145"/>
      <c r="N583" s="380"/>
      <c r="O583" s="380"/>
      <c r="P583" s="380"/>
      <c r="Q583" s="380"/>
      <c r="R583" s="380"/>
      <c r="S583" s="380"/>
      <c r="T583" s="380"/>
      <c r="U583" s="380"/>
      <c r="V583" s="380"/>
      <c r="W583" s="380"/>
      <c r="X583" s="380"/>
      <c r="Y583" s="380"/>
      <c r="Z583" s="380"/>
    </row>
    <row r="584" ht="15.75" customHeight="1">
      <c r="A584" s="91" t="s">
        <v>2125</v>
      </c>
      <c r="B584" s="435" t="s">
        <v>2126</v>
      </c>
      <c r="C584" s="98" t="s">
        <v>51</v>
      </c>
      <c r="D584" s="474" t="s">
        <v>4973</v>
      </c>
      <c r="E584" s="121" t="s">
        <v>4974</v>
      </c>
      <c r="F584" s="92" t="s">
        <v>4975</v>
      </c>
      <c r="G584" s="123"/>
      <c r="H584" s="396"/>
      <c r="I584" s="77">
        <v>2.0</v>
      </c>
      <c r="J584" s="77">
        <v>20.0</v>
      </c>
      <c r="K584" s="256">
        <v>10.0</v>
      </c>
      <c r="L584" s="98" t="s">
        <v>81</v>
      </c>
      <c r="M584" s="145"/>
      <c r="N584" s="380"/>
      <c r="O584" s="380"/>
      <c r="P584" s="380"/>
      <c r="Q584" s="380"/>
      <c r="R584" s="380"/>
      <c r="S584" s="380"/>
      <c r="T584" s="380"/>
      <c r="U584" s="380"/>
      <c r="V584" s="380"/>
      <c r="W584" s="380"/>
      <c r="X584" s="380"/>
      <c r="Y584" s="380"/>
      <c r="Z584" s="380"/>
    </row>
    <row r="585" ht="15.75" customHeight="1">
      <c r="A585" s="91" t="s">
        <v>2125</v>
      </c>
      <c r="B585" s="435" t="s">
        <v>2126</v>
      </c>
      <c r="C585" s="98" t="s">
        <v>51</v>
      </c>
      <c r="D585" s="474" t="s">
        <v>4976</v>
      </c>
      <c r="E585" s="121" t="s">
        <v>4977</v>
      </c>
      <c r="F585" s="475" t="s">
        <v>4978</v>
      </c>
      <c r="G585" s="123"/>
      <c r="H585" s="396"/>
      <c r="I585" s="77">
        <v>2.0</v>
      </c>
      <c r="J585" s="77">
        <v>10.0</v>
      </c>
      <c r="K585" s="256">
        <v>5.0</v>
      </c>
      <c r="L585" s="98" t="s">
        <v>81</v>
      </c>
      <c r="M585" s="145"/>
      <c r="N585" s="380"/>
      <c r="O585" s="380"/>
      <c r="P585" s="380"/>
      <c r="Q585" s="380"/>
      <c r="R585" s="380"/>
      <c r="S585" s="380"/>
      <c r="T585" s="380"/>
      <c r="U585" s="380"/>
      <c r="V585" s="380"/>
      <c r="W585" s="380"/>
      <c r="X585" s="380"/>
      <c r="Y585" s="380"/>
      <c r="Z585" s="380"/>
    </row>
    <row r="586" ht="15.75" customHeight="1">
      <c r="A586" s="91" t="s">
        <v>2125</v>
      </c>
      <c r="B586" s="435" t="s">
        <v>2126</v>
      </c>
      <c r="C586" s="278" t="s">
        <v>51</v>
      </c>
      <c r="D586" s="476" t="s">
        <v>4979</v>
      </c>
      <c r="E586" s="477" t="s">
        <v>4980</v>
      </c>
      <c r="F586" s="102" t="s">
        <v>4980</v>
      </c>
      <c r="G586" s="478"/>
      <c r="H586" s="396"/>
      <c r="I586" s="77">
        <v>2.0</v>
      </c>
      <c r="J586" s="77">
        <v>20.0</v>
      </c>
      <c r="K586" s="256">
        <v>10.0</v>
      </c>
      <c r="L586" s="98" t="s">
        <v>81</v>
      </c>
      <c r="M586" s="145"/>
      <c r="N586" s="380"/>
      <c r="O586" s="380"/>
      <c r="P586" s="380"/>
      <c r="Q586" s="380"/>
      <c r="R586" s="380"/>
      <c r="S586" s="380"/>
      <c r="T586" s="380"/>
      <c r="U586" s="380"/>
      <c r="V586" s="380"/>
      <c r="W586" s="380"/>
      <c r="X586" s="380"/>
      <c r="Y586" s="380"/>
      <c r="Z586" s="380"/>
    </row>
    <row r="587" ht="15.75" customHeight="1">
      <c r="A587" s="91" t="s">
        <v>2125</v>
      </c>
      <c r="B587" s="435" t="s">
        <v>2126</v>
      </c>
      <c r="C587" s="278" t="s">
        <v>51</v>
      </c>
      <c r="D587" s="479" t="s">
        <v>4981</v>
      </c>
      <c r="E587" s="477" t="s">
        <v>4982</v>
      </c>
      <c r="F587" s="102" t="s">
        <v>4978</v>
      </c>
      <c r="G587" s="478"/>
      <c r="H587" s="396"/>
      <c r="I587" s="77">
        <v>2.0</v>
      </c>
      <c r="J587" s="77">
        <v>10.0</v>
      </c>
      <c r="K587" s="256">
        <v>5.0</v>
      </c>
      <c r="L587" s="98" t="s">
        <v>81</v>
      </c>
      <c r="M587" s="145"/>
      <c r="N587" s="380"/>
      <c r="O587" s="380"/>
      <c r="P587" s="380"/>
      <c r="Q587" s="380"/>
      <c r="R587" s="380"/>
      <c r="S587" s="380"/>
      <c r="T587" s="380"/>
      <c r="U587" s="380"/>
      <c r="V587" s="380"/>
      <c r="W587" s="380"/>
      <c r="X587" s="380"/>
      <c r="Y587" s="380"/>
      <c r="Z587" s="380"/>
    </row>
    <row r="588" ht="15.75" customHeight="1">
      <c r="A588" s="91" t="s">
        <v>2125</v>
      </c>
      <c r="B588" s="435" t="s">
        <v>2126</v>
      </c>
      <c r="C588" s="278" t="s">
        <v>51</v>
      </c>
      <c r="D588" s="480" t="s">
        <v>4983</v>
      </c>
      <c r="E588" s="477" t="s">
        <v>4984</v>
      </c>
      <c r="F588" s="102" t="s">
        <v>4978</v>
      </c>
      <c r="G588" s="478"/>
      <c r="H588" s="396"/>
      <c r="I588" s="77">
        <v>2.0</v>
      </c>
      <c r="J588" s="77">
        <v>10.0</v>
      </c>
      <c r="K588" s="256">
        <v>5.0</v>
      </c>
      <c r="L588" s="98" t="s">
        <v>81</v>
      </c>
      <c r="M588" s="145"/>
      <c r="N588" s="380"/>
      <c r="O588" s="380"/>
      <c r="P588" s="380"/>
      <c r="Q588" s="380"/>
      <c r="R588" s="380"/>
      <c r="S588" s="380"/>
      <c r="T588" s="380"/>
      <c r="U588" s="380"/>
      <c r="V588" s="380"/>
      <c r="W588" s="380"/>
      <c r="X588" s="380"/>
      <c r="Y588" s="380"/>
      <c r="Z588" s="380"/>
    </row>
    <row r="589" ht="15.75" customHeight="1">
      <c r="A589" s="91" t="s">
        <v>2125</v>
      </c>
      <c r="B589" s="435" t="s">
        <v>2126</v>
      </c>
      <c r="C589" s="278" t="s">
        <v>51</v>
      </c>
      <c r="D589" s="83" t="s">
        <v>4985</v>
      </c>
      <c r="E589" s="477" t="s">
        <v>4986</v>
      </c>
      <c r="F589" s="102" t="s">
        <v>4978</v>
      </c>
      <c r="G589" s="478"/>
      <c r="H589" s="396"/>
      <c r="I589" s="77">
        <v>2.0</v>
      </c>
      <c r="J589" s="77">
        <v>10.0</v>
      </c>
      <c r="K589" s="256">
        <v>5.0</v>
      </c>
      <c r="L589" s="98" t="s">
        <v>81</v>
      </c>
      <c r="M589" s="145"/>
      <c r="N589" s="380"/>
      <c r="O589" s="380"/>
      <c r="P589" s="380"/>
      <c r="Q589" s="380"/>
      <c r="R589" s="380"/>
      <c r="S589" s="380"/>
      <c r="T589" s="380"/>
      <c r="U589" s="380"/>
      <c r="V589" s="380"/>
      <c r="W589" s="380"/>
      <c r="X589" s="380"/>
      <c r="Y589" s="380"/>
      <c r="Z589" s="380"/>
    </row>
    <row r="590" ht="15.75" customHeight="1">
      <c r="A590" s="421" t="s">
        <v>2125</v>
      </c>
      <c r="B590" s="435" t="s">
        <v>2126</v>
      </c>
      <c r="C590" s="218" t="s">
        <v>51</v>
      </c>
      <c r="D590" s="47" t="s">
        <v>4987</v>
      </c>
      <c r="E590" s="481" t="s">
        <v>4988</v>
      </c>
      <c r="F590" s="102" t="s">
        <v>4989</v>
      </c>
      <c r="G590" s="478"/>
      <c r="H590" s="396"/>
      <c r="I590" s="77">
        <v>2.0</v>
      </c>
      <c r="J590" s="77">
        <v>20.0</v>
      </c>
      <c r="K590" s="256">
        <v>10.0</v>
      </c>
      <c r="L590" s="98" t="s">
        <v>81</v>
      </c>
      <c r="M590" s="145"/>
      <c r="N590" s="380"/>
      <c r="O590" s="380"/>
      <c r="P590" s="380"/>
      <c r="Q590" s="380"/>
      <c r="R590" s="380"/>
      <c r="S590" s="380"/>
      <c r="T590" s="380"/>
      <c r="U590" s="380"/>
      <c r="V590" s="380"/>
      <c r="W590" s="380"/>
      <c r="X590" s="380"/>
      <c r="Y590" s="380"/>
      <c r="Z590" s="380"/>
    </row>
    <row r="591" ht="15.75" customHeight="1">
      <c r="A591" s="91" t="s">
        <v>2125</v>
      </c>
      <c r="B591" s="121" t="s">
        <v>2126</v>
      </c>
      <c r="C591" s="98" t="s">
        <v>51</v>
      </c>
      <c r="D591" s="83" t="s">
        <v>4990</v>
      </c>
      <c r="E591" s="121" t="s">
        <v>4991</v>
      </c>
      <c r="F591" s="102" t="s">
        <v>4992</v>
      </c>
      <c r="G591" s="478"/>
      <c r="H591" s="396"/>
      <c r="I591" s="77">
        <v>2.0</v>
      </c>
      <c r="J591" s="77">
        <v>20.0</v>
      </c>
      <c r="K591" s="256">
        <v>10.0</v>
      </c>
      <c r="L591" s="98" t="s">
        <v>81</v>
      </c>
      <c r="M591" s="145"/>
      <c r="N591" s="380"/>
      <c r="O591" s="380"/>
      <c r="P591" s="380"/>
      <c r="Q591" s="380"/>
      <c r="R591" s="380"/>
      <c r="S591" s="380"/>
      <c r="T591" s="380"/>
      <c r="U591" s="380"/>
      <c r="V591" s="380"/>
      <c r="W591" s="380"/>
      <c r="X591" s="380"/>
      <c r="Y591" s="380"/>
      <c r="Z591" s="380"/>
    </row>
    <row r="592" ht="15.75" customHeight="1">
      <c r="A592" s="91" t="s">
        <v>2130</v>
      </c>
      <c r="B592" s="121" t="s">
        <v>2131</v>
      </c>
      <c r="C592" s="98" t="s">
        <v>51</v>
      </c>
      <c r="D592" s="83" t="s">
        <v>4993</v>
      </c>
      <c r="E592" s="121" t="s">
        <v>4994</v>
      </c>
      <c r="F592" s="102" t="s">
        <v>4995</v>
      </c>
      <c r="G592" s="478"/>
      <c r="H592" s="396"/>
      <c r="I592" s="77">
        <v>3.0</v>
      </c>
      <c r="J592" s="77">
        <v>20.0</v>
      </c>
      <c r="K592" s="256">
        <v>7.0</v>
      </c>
      <c r="L592" s="98" t="s">
        <v>81</v>
      </c>
      <c r="M592" s="145"/>
      <c r="N592" s="380"/>
      <c r="O592" s="380"/>
      <c r="P592" s="380"/>
      <c r="Q592" s="380"/>
      <c r="R592" s="380"/>
      <c r="S592" s="380"/>
      <c r="T592" s="380"/>
      <c r="U592" s="380"/>
      <c r="V592" s="380"/>
      <c r="W592" s="380"/>
      <c r="X592" s="380"/>
      <c r="Y592" s="380"/>
      <c r="Z592" s="380"/>
    </row>
    <row r="593" ht="15.75" customHeight="1">
      <c r="A593" s="459" t="s">
        <v>4996</v>
      </c>
      <c r="B593" s="121" t="s">
        <v>4997</v>
      </c>
      <c r="C593" s="98" t="s">
        <v>51</v>
      </c>
      <c r="D593" s="83" t="s">
        <v>4998</v>
      </c>
      <c r="E593" s="121" t="s">
        <v>4999</v>
      </c>
      <c r="F593" s="102"/>
      <c r="G593" s="482"/>
      <c r="H593" s="449"/>
      <c r="I593" s="225">
        <v>2.0</v>
      </c>
      <c r="J593" s="225">
        <v>20.0</v>
      </c>
      <c r="K593" s="256">
        <v>10.0</v>
      </c>
      <c r="L593" s="98" t="s">
        <v>81</v>
      </c>
      <c r="M593" s="145"/>
      <c r="N593" s="380"/>
      <c r="O593" s="380"/>
      <c r="P593" s="380"/>
      <c r="Q593" s="380"/>
      <c r="R593" s="380"/>
      <c r="S593" s="380"/>
      <c r="T593" s="380"/>
      <c r="U593" s="380"/>
      <c r="V593" s="380"/>
      <c r="W593" s="380"/>
      <c r="X593" s="380"/>
      <c r="Y593" s="380"/>
      <c r="Z593" s="380"/>
    </row>
    <row r="594" ht="15.75" customHeight="1">
      <c r="A594" s="459" t="s">
        <v>5000</v>
      </c>
      <c r="B594" s="121" t="s">
        <v>3812</v>
      </c>
      <c r="C594" s="98" t="s">
        <v>51</v>
      </c>
      <c r="D594" s="75" t="s">
        <v>5001</v>
      </c>
      <c r="E594" s="121" t="s">
        <v>5002</v>
      </c>
      <c r="F594" s="102" t="s">
        <v>5003</v>
      </c>
      <c r="G594" s="123"/>
      <c r="H594" s="128"/>
      <c r="I594" s="77">
        <v>3.0</v>
      </c>
      <c r="J594" s="77">
        <v>20.0</v>
      </c>
      <c r="K594" s="414">
        <v>7.0</v>
      </c>
      <c r="L594" s="98" t="s">
        <v>81</v>
      </c>
      <c r="M594" s="145"/>
      <c r="N594" s="380"/>
      <c r="O594" s="380"/>
      <c r="P594" s="380"/>
      <c r="Q594" s="380"/>
      <c r="R594" s="380"/>
      <c r="S594" s="380"/>
      <c r="T594" s="380"/>
      <c r="U594" s="380"/>
      <c r="V594" s="380"/>
      <c r="W594" s="380"/>
      <c r="X594" s="380"/>
      <c r="Y594" s="380"/>
      <c r="Z594" s="380"/>
    </row>
    <row r="595" ht="15.75" customHeight="1">
      <c r="A595" s="459" t="s">
        <v>5000</v>
      </c>
      <c r="B595" s="121" t="s">
        <v>3812</v>
      </c>
      <c r="C595" s="98" t="s">
        <v>51</v>
      </c>
      <c r="D595" s="75" t="s">
        <v>5004</v>
      </c>
      <c r="E595" s="121" t="s">
        <v>5005</v>
      </c>
      <c r="F595" s="102" t="s">
        <v>5006</v>
      </c>
      <c r="G595" s="123"/>
      <c r="H595" s="128"/>
      <c r="I595" s="77">
        <v>3.0</v>
      </c>
      <c r="J595" s="77">
        <v>20.0</v>
      </c>
      <c r="K595" s="414">
        <v>7.0</v>
      </c>
      <c r="L595" s="98" t="s">
        <v>81</v>
      </c>
      <c r="M595" s="145"/>
      <c r="N595" s="380"/>
      <c r="O595" s="380"/>
      <c r="P595" s="380"/>
      <c r="Q595" s="380"/>
      <c r="R595" s="380"/>
      <c r="S595" s="380"/>
      <c r="T595" s="380"/>
      <c r="U595" s="380"/>
      <c r="V595" s="380"/>
      <c r="W595" s="380"/>
      <c r="X595" s="380"/>
      <c r="Y595" s="380"/>
      <c r="Z595" s="380"/>
    </row>
    <row r="596" ht="15.75" customHeight="1">
      <c r="A596" s="459" t="s">
        <v>5007</v>
      </c>
      <c r="B596" s="121" t="s">
        <v>5008</v>
      </c>
      <c r="C596" s="98" t="s">
        <v>51</v>
      </c>
      <c r="D596" s="75" t="s">
        <v>5009</v>
      </c>
      <c r="E596" s="121" t="s">
        <v>5010</v>
      </c>
      <c r="F596" s="102" t="s">
        <v>4978</v>
      </c>
      <c r="G596" s="123"/>
      <c r="H596" s="128"/>
      <c r="I596" s="77">
        <v>2.0</v>
      </c>
      <c r="J596" s="77">
        <v>10.0</v>
      </c>
      <c r="K596" s="414">
        <v>5.0</v>
      </c>
      <c r="L596" s="98" t="s">
        <v>81</v>
      </c>
      <c r="M596" s="145"/>
      <c r="N596" s="380"/>
      <c r="O596" s="380"/>
      <c r="P596" s="380"/>
      <c r="Q596" s="380"/>
      <c r="R596" s="380"/>
      <c r="S596" s="380"/>
      <c r="T596" s="380"/>
      <c r="U596" s="380"/>
      <c r="V596" s="380"/>
      <c r="W596" s="380"/>
      <c r="X596" s="380"/>
      <c r="Y596" s="380"/>
      <c r="Z596" s="380"/>
    </row>
    <row r="597" ht="15.75" customHeight="1">
      <c r="A597" s="459" t="s">
        <v>5011</v>
      </c>
      <c r="B597" s="121" t="s">
        <v>2136</v>
      </c>
      <c r="C597" s="98" t="s">
        <v>51</v>
      </c>
      <c r="D597" s="75" t="s">
        <v>5012</v>
      </c>
      <c r="E597" s="121" t="s">
        <v>5013</v>
      </c>
      <c r="F597" s="102" t="s">
        <v>5014</v>
      </c>
      <c r="G597" s="123"/>
      <c r="H597" s="128"/>
      <c r="I597" s="77">
        <v>1.0</v>
      </c>
      <c r="J597" s="77">
        <v>20.0</v>
      </c>
      <c r="K597" s="414">
        <v>20.0</v>
      </c>
      <c r="L597" s="98" t="s">
        <v>81</v>
      </c>
      <c r="M597" s="145"/>
      <c r="N597" s="380"/>
      <c r="O597" s="380"/>
      <c r="P597" s="380"/>
      <c r="Q597" s="380"/>
      <c r="R597" s="380"/>
      <c r="S597" s="380"/>
      <c r="T597" s="380"/>
      <c r="U597" s="380"/>
      <c r="V597" s="380"/>
      <c r="W597" s="380"/>
      <c r="X597" s="380"/>
      <c r="Y597" s="380"/>
      <c r="Z597" s="380"/>
    </row>
    <row r="598" ht="15.75" customHeight="1">
      <c r="A598" s="459" t="s">
        <v>5011</v>
      </c>
      <c r="B598" s="121" t="s">
        <v>2136</v>
      </c>
      <c r="C598" s="98" t="s">
        <v>51</v>
      </c>
      <c r="D598" s="75" t="s">
        <v>5015</v>
      </c>
      <c r="E598" s="121" t="s">
        <v>5016</v>
      </c>
      <c r="F598" s="102" t="s">
        <v>5017</v>
      </c>
      <c r="G598" s="123"/>
      <c r="H598" s="128"/>
      <c r="I598" s="77">
        <v>1.0</v>
      </c>
      <c r="J598" s="77">
        <v>20.0</v>
      </c>
      <c r="K598" s="414">
        <v>20.0</v>
      </c>
      <c r="L598" s="98" t="s">
        <v>81</v>
      </c>
      <c r="M598" s="145"/>
      <c r="N598" s="380"/>
      <c r="O598" s="380"/>
      <c r="P598" s="380"/>
      <c r="Q598" s="380"/>
      <c r="R598" s="380"/>
      <c r="S598" s="380"/>
      <c r="T598" s="380"/>
      <c r="U598" s="380"/>
      <c r="V598" s="380"/>
      <c r="W598" s="380"/>
      <c r="X598" s="380"/>
      <c r="Y598" s="380"/>
      <c r="Z598" s="380"/>
    </row>
    <row r="599" ht="15.75" customHeight="1">
      <c r="A599" s="472" t="s">
        <v>5011</v>
      </c>
      <c r="B599" s="435" t="s">
        <v>2136</v>
      </c>
      <c r="C599" s="272" t="s">
        <v>51</v>
      </c>
      <c r="D599" s="244" t="s">
        <v>5018</v>
      </c>
      <c r="E599" s="483" t="s">
        <v>5019</v>
      </c>
      <c r="F599" s="475"/>
      <c r="G599" s="484"/>
      <c r="H599" s="485"/>
      <c r="I599" s="270">
        <v>1.0</v>
      </c>
      <c r="J599" s="270">
        <v>20.0</v>
      </c>
      <c r="K599" s="397">
        <v>20.0</v>
      </c>
      <c r="L599" s="98" t="s">
        <v>81</v>
      </c>
      <c r="M599" s="145"/>
      <c r="N599" s="380"/>
      <c r="O599" s="380"/>
      <c r="P599" s="380"/>
      <c r="Q599" s="380"/>
      <c r="R599" s="380"/>
      <c r="S599" s="380"/>
      <c r="T599" s="380"/>
      <c r="U599" s="380"/>
      <c r="V599" s="380"/>
      <c r="W599" s="380"/>
      <c r="X599" s="380"/>
      <c r="Y599" s="380"/>
      <c r="Z599" s="380"/>
    </row>
    <row r="600" ht="15.75" customHeight="1">
      <c r="A600" s="206" t="s">
        <v>5011</v>
      </c>
      <c r="B600" s="223" t="s">
        <v>2136</v>
      </c>
      <c r="C600" s="98" t="s">
        <v>51</v>
      </c>
      <c r="D600" s="75" t="s">
        <v>5020</v>
      </c>
      <c r="E600" s="136" t="s">
        <v>5021</v>
      </c>
      <c r="F600" s="129" t="s">
        <v>5022</v>
      </c>
      <c r="G600" s="78"/>
      <c r="H600" s="88"/>
      <c r="I600" s="77">
        <v>1.0</v>
      </c>
      <c r="J600" s="77">
        <v>20.0</v>
      </c>
      <c r="K600" s="256">
        <v>20.0</v>
      </c>
      <c r="L600" s="98" t="s">
        <v>81</v>
      </c>
      <c r="M600" s="145"/>
      <c r="N600" s="380"/>
      <c r="O600" s="380"/>
      <c r="P600" s="380"/>
      <c r="Q600" s="380"/>
      <c r="R600" s="380"/>
      <c r="S600" s="380"/>
      <c r="T600" s="380"/>
      <c r="U600" s="380"/>
      <c r="V600" s="380"/>
      <c r="W600" s="380"/>
      <c r="X600" s="380"/>
      <c r="Y600" s="380"/>
      <c r="Z600" s="380"/>
    </row>
    <row r="601" ht="15.75" customHeight="1">
      <c r="A601" s="206" t="s">
        <v>5023</v>
      </c>
      <c r="B601" s="222" t="s">
        <v>5024</v>
      </c>
      <c r="C601" s="98" t="s">
        <v>51</v>
      </c>
      <c r="D601" s="213" t="s">
        <v>5025</v>
      </c>
      <c r="E601" s="136" t="s">
        <v>5026</v>
      </c>
      <c r="F601" s="129" t="s">
        <v>5027</v>
      </c>
      <c r="G601" s="78"/>
      <c r="H601" s="88"/>
      <c r="I601" s="77">
        <v>2.0</v>
      </c>
      <c r="J601" s="77">
        <v>20.0</v>
      </c>
      <c r="K601" s="256">
        <v>10.0</v>
      </c>
      <c r="L601" s="98" t="s">
        <v>81</v>
      </c>
      <c r="M601" s="145"/>
      <c r="N601" s="380"/>
      <c r="O601" s="380"/>
      <c r="P601" s="380"/>
      <c r="Q601" s="380"/>
      <c r="R601" s="380"/>
      <c r="S601" s="380"/>
      <c r="T601" s="380"/>
      <c r="U601" s="380"/>
      <c r="V601" s="380"/>
      <c r="W601" s="380"/>
      <c r="X601" s="380"/>
      <c r="Y601" s="380"/>
      <c r="Z601" s="380"/>
    </row>
    <row r="602" ht="15.75" customHeight="1">
      <c r="A602" s="206" t="s">
        <v>5023</v>
      </c>
      <c r="B602" s="222" t="s">
        <v>5024</v>
      </c>
      <c r="C602" s="98" t="s">
        <v>51</v>
      </c>
      <c r="D602" s="213" t="s">
        <v>5028</v>
      </c>
      <c r="E602" s="136" t="s">
        <v>5029</v>
      </c>
      <c r="F602" s="129" t="s">
        <v>4978</v>
      </c>
      <c r="G602" s="78"/>
      <c r="H602" s="88"/>
      <c r="I602" s="77">
        <v>2.0</v>
      </c>
      <c r="J602" s="77">
        <v>10.0</v>
      </c>
      <c r="K602" s="256">
        <v>5.0</v>
      </c>
      <c r="L602" s="98" t="s">
        <v>81</v>
      </c>
      <c r="M602" s="145"/>
      <c r="N602" s="380"/>
      <c r="O602" s="380"/>
      <c r="P602" s="380"/>
      <c r="Q602" s="380"/>
      <c r="R602" s="380"/>
      <c r="S602" s="380"/>
      <c r="T602" s="380"/>
      <c r="U602" s="380"/>
      <c r="V602" s="380"/>
      <c r="W602" s="380"/>
      <c r="X602" s="380"/>
      <c r="Y602" s="380"/>
      <c r="Z602" s="380"/>
    </row>
    <row r="603" ht="15.75" customHeight="1">
      <c r="A603" s="206" t="s">
        <v>5030</v>
      </c>
      <c r="B603" s="223" t="s">
        <v>2153</v>
      </c>
      <c r="C603" s="98" t="s">
        <v>51</v>
      </c>
      <c r="D603" s="129" t="s">
        <v>5031</v>
      </c>
      <c r="E603" s="136" t="s">
        <v>5032</v>
      </c>
      <c r="F603" s="129"/>
      <c r="G603" s="78"/>
      <c r="H603" s="88"/>
      <c r="I603" s="77">
        <v>1.0</v>
      </c>
      <c r="J603" s="77">
        <v>20.0</v>
      </c>
      <c r="K603" s="256">
        <v>20.0</v>
      </c>
      <c r="L603" s="98" t="s">
        <v>81</v>
      </c>
      <c r="M603" s="145"/>
      <c r="N603" s="380"/>
      <c r="O603" s="380"/>
      <c r="P603" s="380"/>
      <c r="Q603" s="380"/>
      <c r="R603" s="380"/>
      <c r="S603" s="380"/>
      <c r="T603" s="380"/>
      <c r="U603" s="380"/>
      <c r="V603" s="380"/>
      <c r="W603" s="380"/>
      <c r="X603" s="380"/>
      <c r="Y603" s="380"/>
      <c r="Z603" s="380"/>
    </row>
    <row r="604" ht="15.75" customHeight="1">
      <c r="A604" s="206" t="s">
        <v>5030</v>
      </c>
      <c r="B604" s="248"/>
      <c r="C604" s="98" t="s">
        <v>51</v>
      </c>
      <c r="D604" s="207" t="s">
        <v>5033</v>
      </c>
      <c r="E604" s="136" t="s">
        <v>5029</v>
      </c>
      <c r="F604" s="129" t="s">
        <v>4978</v>
      </c>
      <c r="G604" s="78"/>
      <c r="H604" s="88"/>
      <c r="I604" s="77">
        <v>3.0</v>
      </c>
      <c r="J604" s="77">
        <v>20.0</v>
      </c>
      <c r="K604" s="256">
        <v>7.0</v>
      </c>
      <c r="L604" s="98" t="s">
        <v>81</v>
      </c>
      <c r="M604" s="145"/>
      <c r="N604" s="380"/>
      <c r="O604" s="380"/>
      <c r="P604" s="380"/>
      <c r="Q604" s="380"/>
      <c r="R604" s="380"/>
      <c r="S604" s="380"/>
      <c r="T604" s="380"/>
      <c r="U604" s="380"/>
      <c r="V604" s="380"/>
      <c r="W604" s="380"/>
      <c r="X604" s="380"/>
      <c r="Y604" s="380"/>
      <c r="Z604" s="380"/>
    </row>
    <row r="605" ht="15.75" customHeight="1">
      <c r="A605" s="206" t="s">
        <v>5034</v>
      </c>
      <c r="B605" s="248" t="s">
        <v>5035</v>
      </c>
      <c r="C605" s="98" t="s">
        <v>51</v>
      </c>
      <c r="D605" s="75" t="s">
        <v>5036</v>
      </c>
      <c r="E605" s="136" t="s">
        <v>5037</v>
      </c>
      <c r="F605" s="129" t="s">
        <v>4978</v>
      </c>
      <c r="G605" s="78"/>
      <c r="H605" s="88"/>
      <c r="I605" s="77">
        <v>2.0</v>
      </c>
      <c r="J605" s="77">
        <v>10.0</v>
      </c>
      <c r="K605" s="256">
        <v>5.0</v>
      </c>
      <c r="L605" s="98" t="s">
        <v>81</v>
      </c>
      <c r="M605" s="145"/>
      <c r="N605" s="380"/>
      <c r="O605" s="380"/>
      <c r="P605" s="380"/>
      <c r="Q605" s="380"/>
      <c r="R605" s="380"/>
      <c r="S605" s="380"/>
      <c r="T605" s="380"/>
      <c r="U605" s="380"/>
      <c r="V605" s="380"/>
      <c r="W605" s="380"/>
      <c r="X605" s="380"/>
      <c r="Y605" s="380"/>
      <c r="Z605" s="380"/>
    </row>
    <row r="606" ht="15.75" customHeight="1">
      <c r="A606" s="220" t="s">
        <v>2162</v>
      </c>
      <c r="B606" s="220" t="s">
        <v>2163</v>
      </c>
      <c r="C606" s="273" t="s">
        <v>51</v>
      </c>
      <c r="D606" s="220" t="s">
        <v>5038</v>
      </c>
      <c r="E606" s="220" t="s">
        <v>5039</v>
      </c>
      <c r="F606" s="273" t="s">
        <v>2502</v>
      </c>
      <c r="G606" s="273">
        <v>1.0</v>
      </c>
      <c r="H606" s="486">
        <v>1.0</v>
      </c>
      <c r="I606" s="486">
        <v>1.0</v>
      </c>
      <c r="J606" s="486">
        <v>10.0</v>
      </c>
      <c r="K606" s="486">
        <v>10.0</v>
      </c>
      <c r="L606" s="98" t="s">
        <v>2162</v>
      </c>
      <c r="M606" s="145"/>
      <c r="N606" s="380"/>
      <c r="O606" s="380"/>
      <c r="P606" s="380"/>
      <c r="Q606" s="380"/>
      <c r="R606" s="380"/>
      <c r="S606" s="380"/>
      <c r="T606" s="380"/>
      <c r="U606" s="380"/>
      <c r="V606" s="380"/>
      <c r="W606" s="380"/>
      <c r="X606" s="380"/>
      <c r="Y606" s="380"/>
      <c r="Z606" s="380"/>
    </row>
    <row r="607" ht="15.75" customHeight="1">
      <c r="A607" s="85" t="s">
        <v>2162</v>
      </c>
      <c r="B607" s="85" t="s">
        <v>2163</v>
      </c>
      <c r="C607" s="77" t="s">
        <v>51</v>
      </c>
      <c r="D607" s="85" t="s">
        <v>5040</v>
      </c>
      <c r="E607" s="85" t="s">
        <v>5041</v>
      </c>
      <c r="F607" s="77" t="s">
        <v>2502</v>
      </c>
      <c r="G607" s="77">
        <v>1.0</v>
      </c>
      <c r="H607" s="256">
        <v>1.0</v>
      </c>
      <c r="I607" s="256">
        <v>1.0</v>
      </c>
      <c r="J607" s="256">
        <v>20.0</v>
      </c>
      <c r="K607" s="256">
        <v>20.0</v>
      </c>
      <c r="L607" s="98" t="s">
        <v>2162</v>
      </c>
      <c r="M607" s="145"/>
      <c r="N607" s="380"/>
      <c r="O607" s="380"/>
      <c r="P607" s="380"/>
      <c r="Q607" s="380"/>
      <c r="R607" s="380"/>
      <c r="S607" s="380"/>
      <c r="T607" s="380"/>
      <c r="U607" s="380"/>
      <c r="V607" s="380"/>
      <c r="W607" s="380"/>
      <c r="X607" s="380"/>
      <c r="Y607" s="380"/>
      <c r="Z607" s="380"/>
    </row>
    <row r="608" ht="15.75" customHeight="1">
      <c r="A608" s="85" t="s">
        <v>2162</v>
      </c>
      <c r="B608" s="85" t="s">
        <v>2163</v>
      </c>
      <c r="C608" s="77" t="s">
        <v>51</v>
      </c>
      <c r="D608" s="85" t="s">
        <v>5042</v>
      </c>
      <c r="E608" s="85" t="s">
        <v>5043</v>
      </c>
      <c r="F608" s="77" t="s">
        <v>2502</v>
      </c>
      <c r="G608" s="77">
        <v>1.0</v>
      </c>
      <c r="H608" s="256">
        <v>1.0</v>
      </c>
      <c r="I608" s="256">
        <v>1.0</v>
      </c>
      <c r="J608" s="256">
        <v>10.0</v>
      </c>
      <c r="K608" s="256">
        <v>10.0</v>
      </c>
      <c r="L608" s="98" t="s">
        <v>2162</v>
      </c>
      <c r="M608" s="145"/>
      <c r="N608" s="380"/>
      <c r="O608" s="380"/>
      <c r="P608" s="380"/>
      <c r="Q608" s="380"/>
      <c r="R608" s="380"/>
      <c r="S608" s="380"/>
      <c r="T608" s="380"/>
      <c r="U608" s="380"/>
      <c r="V608" s="380"/>
      <c r="W608" s="380"/>
      <c r="X608" s="380"/>
      <c r="Y608" s="380"/>
      <c r="Z608" s="380"/>
    </row>
    <row r="609" ht="15.75" customHeight="1">
      <c r="A609" s="206" t="s">
        <v>2299</v>
      </c>
      <c r="B609" s="206" t="s">
        <v>2167</v>
      </c>
      <c r="C609" s="98" t="s">
        <v>51</v>
      </c>
      <c r="D609" s="459" t="s">
        <v>5044</v>
      </c>
      <c r="E609" s="206" t="s">
        <v>5045</v>
      </c>
      <c r="F609" s="98" t="s">
        <v>5046</v>
      </c>
      <c r="G609" s="98">
        <v>4.0</v>
      </c>
      <c r="H609" s="98">
        <v>3.0</v>
      </c>
      <c r="I609" s="80">
        <v>4.0</v>
      </c>
      <c r="J609" s="98">
        <v>10.0</v>
      </c>
      <c r="K609" s="411">
        <v>2.5</v>
      </c>
      <c r="L609" s="98" t="s">
        <v>467</v>
      </c>
      <c r="M609" s="145"/>
      <c r="N609" s="380"/>
      <c r="O609" s="380"/>
      <c r="P609" s="380"/>
      <c r="Q609" s="380"/>
      <c r="R609" s="380"/>
      <c r="S609" s="380"/>
      <c r="T609" s="380"/>
      <c r="U609" s="380"/>
      <c r="V609" s="380"/>
      <c r="W609" s="380"/>
      <c r="X609" s="380"/>
      <c r="Y609" s="380"/>
      <c r="Z609" s="380"/>
    </row>
    <row r="610" ht="15.75" customHeight="1">
      <c r="A610" s="206" t="s">
        <v>2299</v>
      </c>
      <c r="B610" s="206" t="s">
        <v>2167</v>
      </c>
      <c r="C610" s="98" t="s">
        <v>51</v>
      </c>
      <c r="D610" s="206" t="s">
        <v>5047</v>
      </c>
      <c r="E610" s="206" t="s">
        <v>5048</v>
      </c>
      <c r="F610" s="98" t="s">
        <v>2502</v>
      </c>
      <c r="G610" s="98">
        <v>4.0</v>
      </c>
      <c r="H610" s="98">
        <v>3.0</v>
      </c>
      <c r="I610" s="98">
        <v>4.0</v>
      </c>
      <c r="J610" s="98">
        <v>20.0</v>
      </c>
      <c r="K610" s="411">
        <v>5.0</v>
      </c>
      <c r="L610" s="98" t="s">
        <v>467</v>
      </c>
      <c r="M610" s="145"/>
      <c r="N610" s="380"/>
      <c r="O610" s="380"/>
      <c r="P610" s="380"/>
      <c r="Q610" s="380"/>
      <c r="R610" s="380"/>
      <c r="S610" s="380"/>
      <c r="T610" s="380"/>
      <c r="U610" s="380"/>
      <c r="V610" s="380"/>
      <c r="W610" s="380"/>
      <c r="X610" s="380"/>
      <c r="Y610" s="380"/>
      <c r="Z610" s="380"/>
    </row>
    <row r="611" ht="15.75" customHeight="1">
      <c r="A611" s="206" t="s">
        <v>2299</v>
      </c>
      <c r="B611" s="206" t="s">
        <v>2167</v>
      </c>
      <c r="C611" s="98" t="s">
        <v>51</v>
      </c>
      <c r="D611" s="206" t="s">
        <v>5049</v>
      </c>
      <c r="E611" s="206" t="s">
        <v>5050</v>
      </c>
      <c r="F611" s="98" t="s">
        <v>2502</v>
      </c>
      <c r="G611" s="98">
        <v>4.0</v>
      </c>
      <c r="H611" s="98">
        <v>3.0</v>
      </c>
      <c r="I611" s="98">
        <v>4.0</v>
      </c>
      <c r="J611" s="98">
        <v>20.0</v>
      </c>
      <c r="K611" s="411">
        <v>5.0</v>
      </c>
      <c r="L611" s="98" t="s">
        <v>467</v>
      </c>
      <c r="M611" s="145"/>
      <c r="N611" s="380"/>
      <c r="O611" s="380"/>
      <c r="P611" s="380"/>
      <c r="Q611" s="380"/>
      <c r="R611" s="380"/>
      <c r="S611" s="380"/>
      <c r="T611" s="380"/>
      <c r="U611" s="380"/>
      <c r="V611" s="380"/>
      <c r="W611" s="380"/>
      <c r="X611" s="380"/>
      <c r="Y611" s="380"/>
      <c r="Z611" s="380"/>
    </row>
    <row r="612" ht="15.75" customHeight="1">
      <c r="A612" s="206" t="s">
        <v>2299</v>
      </c>
      <c r="B612" s="206" t="s">
        <v>2167</v>
      </c>
      <c r="C612" s="98" t="s">
        <v>51</v>
      </c>
      <c r="D612" s="206" t="s">
        <v>5051</v>
      </c>
      <c r="E612" s="206" t="s">
        <v>5052</v>
      </c>
      <c r="F612" s="98" t="s">
        <v>2502</v>
      </c>
      <c r="G612" s="98">
        <v>4.0</v>
      </c>
      <c r="H612" s="98">
        <v>3.0</v>
      </c>
      <c r="I612" s="98">
        <v>4.0</v>
      </c>
      <c r="J612" s="98">
        <v>20.0</v>
      </c>
      <c r="K612" s="411">
        <v>5.0</v>
      </c>
      <c r="L612" s="98" t="s">
        <v>467</v>
      </c>
      <c r="M612" s="145"/>
      <c r="N612" s="380"/>
      <c r="O612" s="380"/>
      <c r="P612" s="380"/>
      <c r="Q612" s="380"/>
      <c r="R612" s="380"/>
      <c r="S612" s="380"/>
      <c r="T612" s="380"/>
      <c r="U612" s="380"/>
      <c r="V612" s="380"/>
      <c r="W612" s="380"/>
      <c r="X612" s="380"/>
      <c r="Y612" s="380"/>
      <c r="Z612" s="380"/>
    </row>
    <row r="613" ht="15.75" customHeight="1">
      <c r="A613" s="206" t="s">
        <v>2299</v>
      </c>
      <c r="B613" s="206" t="s">
        <v>2167</v>
      </c>
      <c r="C613" s="98" t="s">
        <v>51</v>
      </c>
      <c r="D613" s="206" t="s">
        <v>5053</v>
      </c>
      <c r="E613" s="206" t="s">
        <v>5054</v>
      </c>
      <c r="F613" s="98" t="s">
        <v>3506</v>
      </c>
      <c r="G613" s="98">
        <v>4.0</v>
      </c>
      <c r="H613" s="98">
        <v>3.0</v>
      </c>
      <c r="I613" s="98">
        <v>4.0</v>
      </c>
      <c r="J613" s="98">
        <v>20.0</v>
      </c>
      <c r="K613" s="411">
        <v>5.0</v>
      </c>
      <c r="L613" s="98" t="s">
        <v>467</v>
      </c>
      <c r="M613" s="145"/>
      <c r="N613" s="380"/>
      <c r="O613" s="380"/>
      <c r="P613" s="380"/>
      <c r="Q613" s="380"/>
      <c r="R613" s="380"/>
      <c r="S613" s="380"/>
      <c r="T613" s="380"/>
      <c r="U613" s="380"/>
      <c r="V613" s="380"/>
      <c r="W613" s="380"/>
      <c r="X613" s="380"/>
      <c r="Y613" s="380"/>
      <c r="Z613" s="380"/>
    </row>
    <row r="614" ht="15.75" customHeight="1">
      <c r="A614" s="206" t="s">
        <v>2299</v>
      </c>
      <c r="B614" s="206" t="s">
        <v>2167</v>
      </c>
      <c r="C614" s="98" t="s">
        <v>51</v>
      </c>
      <c r="D614" s="206" t="s">
        <v>5055</v>
      </c>
      <c r="E614" s="206" t="s">
        <v>5056</v>
      </c>
      <c r="F614" s="98" t="s">
        <v>2502</v>
      </c>
      <c r="G614" s="98">
        <v>4.0</v>
      </c>
      <c r="H614" s="98">
        <v>3.0</v>
      </c>
      <c r="I614" s="98">
        <v>4.0</v>
      </c>
      <c r="J614" s="98">
        <v>20.0</v>
      </c>
      <c r="K614" s="411">
        <v>5.0</v>
      </c>
      <c r="L614" s="98" t="s">
        <v>467</v>
      </c>
      <c r="M614" s="145"/>
      <c r="N614" s="380"/>
      <c r="O614" s="380"/>
      <c r="P614" s="380"/>
      <c r="Q614" s="380"/>
      <c r="R614" s="380"/>
      <c r="S614" s="380"/>
      <c r="T614" s="380"/>
      <c r="U614" s="380"/>
      <c r="V614" s="380"/>
      <c r="W614" s="380"/>
      <c r="X614" s="380"/>
      <c r="Y614" s="380"/>
      <c r="Z614" s="380"/>
    </row>
    <row r="615" ht="15.75" customHeight="1">
      <c r="A615" s="206" t="s">
        <v>2299</v>
      </c>
      <c r="B615" s="206" t="s">
        <v>2167</v>
      </c>
      <c r="C615" s="98" t="s">
        <v>51</v>
      </c>
      <c r="D615" s="206" t="s">
        <v>5057</v>
      </c>
      <c r="E615" s="206" t="s">
        <v>5058</v>
      </c>
      <c r="F615" s="98" t="s">
        <v>3506</v>
      </c>
      <c r="G615" s="98">
        <v>4.0</v>
      </c>
      <c r="H615" s="98">
        <v>3.0</v>
      </c>
      <c r="I615" s="98">
        <v>4.0</v>
      </c>
      <c r="J615" s="98">
        <v>20.0</v>
      </c>
      <c r="K615" s="411">
        <v>5.0</v>
      </c>
      <c r="L615" s="98" t="s">
        <v>467</v>
      </c>
      <c r="M615" s="145"/>
      <c r="N615" s="380"/>
      <c r="O615" s="380"/>
      <c r="P615" s="380"/>
      <c r="Q615" s="380"/>
      <c r="R615" s="380"/>
      <c r="S615" s="380"/>
      <c r="T615" s="380"/>
      <c r="U615" s="380"/>
      <c r="V615" s="380"/>
      <c r="W615" s="380"/>
      <c r="X615" s="380"/>
      <c r="Y615" s="380"/>
      <c r="Z615" s="380"/>
    </row>
    <row r="616" ht="15.75" customHeight="1">
      <c r="A616" s="206" t="s">
        <v>2299</v>
      </c>
      <c r="B616" s="206" t="s">
        <v>2167</v>
      </c>
      <c r="C616" s="98" t="s">
        <v>51</v>
      </c>
      <c r="D616" s="206" t="s">
        <v>5059</v>
      </c>
      <c r="E616" s="206" t="s">
        <v>5060</v>
      </c>
      <c r="F616" s="98" t="s">
        <v>3506</v>
      </c>
      <c r="G616" s="98">
        <v>4.0</v>
      </c>
      <c r="H616" s="98">
        <v>3.0</v>
      </c>
      <c r="I616" s="98">
        <v>4.0</v>
      </c>
      <c r="J616" s="98">
        <v>20.0</v>
      </c>
      <c r="K616" s="411">
        <v>5.0</v>
      </c>
      <c r="L616" s="98" t="s">
        <v>467</v>
      </c>
      <c r="M616" s="145"/>
      <c r="N616" s="380"/>
      <c r="O616" s="380"/>
      <c r="P616" s="380"/>
      <c r="Q616" s="380"/>
      <c r="R616" s="380"/>
      <c r="S616" s="380"/>
      <c r="T616" s="380"/>
      <c r="U616" s="380"/>
      <c r="V616" s="380"/>
      <c r="W616" s="380"/>
      <c r="X616" s="380"/>
      <c r="Y616" s="380"/>
      <c r="Z616" s="380"/>
    </row>
    <row r="617" ht="15.75" customHeight="1">
      <c r="A617" s="206" t="s">
        <v>2299</v>
      </c>
      <c r="B617" s="206" t="s">
        <v>2167</v>
      </c>
      <c r="C617" s="98" t="s">
        <v>51</v>
      </c>
      <c r="D617" s="206" t="s">
        <v>5061</v>
      </c>
      <c r="E617" s="206" t="s">
        <v>5062</v>
      </c>
      <c r="F617" s="98" t="s">
        <v>2502</v>
      </c>
      <c r="G617" s="98">
        <v>4.0</v>
      </c>
      <c r="H617" s="98">
        <v>3.0</v>
      </c>
      <c r="I617" s="98">
        <v>4.0</v>
      </c>
      <c r="J617" s="98">
        <v>20.0</v>
      </c>
      <c r="K617" s="411">
        <v>5.0</v>
      </c>
      <c r="L617" s="98" t="s">
        <v>467</v>
      </c>
      <c r="M617" s="145"/>
      <c r="N617" s="380"/>
      <c r="O617" s="380"/>
      <c r="P617" s="380"/>
      <c r="Q617" s="380"/>
      <c r="R617" s="380"/>
      <c r="S617" s="380"/>
      <c r="T617" s="380"/>
      <c r="U617" s="380"/>
      <c r="V617" s="380"/>
      <c r="W617" s="380"/>
      <c r="X617" s="380"/>
      <c r="Y617" s="380"/>
      <c r="Z617" s="380"/>
    </row>
    <row r="618" ht="15.75" customHeight="1">
      <c r="A618" s="206" t="s">
        <v>2299</v>
      </c>
      <c r="B618" s="206" t="s">
        <v>2167</v>
      </c>
      <c r="C618" s="98" t="s">
        <v>51</v>
      </c>
      <c r="D618" s="206" t="s">
        <v>5063</v>
      </c>
      <c r="E618" s="206" t="s">
        <v>5064</v>
      </c>
      <c r="F618" s="98" t="s">
        <v>2502</v>
      </c>
      <c r="G618" s="98">
        <v>4.0</v>
      </c>
      <c r="H618" s="98">
        <v>3.0</v>
      </c>
      <c r="I618" s="98">
        <v>4.0</v>
      </c>
      <c r="J618" s="98">
        <v>20.0</v>
      </c>
      <c r="K618" s="411">
        <v>5.0</v>
      </c>
      <c r="L618" s="98" t="s">
        <v>467</v>
      </c>
      <c r="M618" s="145"/>
      <c r="N618" s="380"/>
      <c r="O618" s="380"/>
      <c r="P618" s="380"/>
      <c r="Q618" s="380"/>
      <c r="R618" s="380"/>
      <c r="S618" s="380"/>
      <c r="T618" s="380"/>
      <c r="U618" s="380"/>
      <c r="V618" s="380"/>
      <c r="W618" s="380"/>
      <c r="X618" s="380"/>
      <c r="Y618" s="380"/>
      <c r="Z618" s="380"/>
    </row>
    <row r="619" ht="15.75" customHeight="1">
      <c r="A619" s="206" t="s">
        <v>2299</v>
      </c>
      <c r="B619" s="206" t="s">
        <v>2167</v>
      </c>
      <c r="C619" s="98" t="s">
        <v>51</v>
      </c>
      <c r="D619" s="206" t="s">
        <v>5065</v>
      </c>
      <c r="E619" s="206" t="s">
        <v>5066</v>
      </c>
      <c r="F619" s="98" t="s">
        <v>2502</v>
      </c>
      <c r="G619" s="98">
        <v>4.0</v>
      </c>
      <c r="H619" s="98">
        <v>3.0</v>
      </c>
      <c r="I619" s="98">
        <v>4.0</v>
      </c>
      <c r="J619" s="98">
        <v>20.0</v>
      </c>
      <c r="K619" s="411">
        <v>5.0</v>
      </c>
      <c r="L619" s="98" t="s">
        <v>467</v>
      </c>
      <c r="M619" s="145"/>
      <c r="N619" s="380"/>
      <c r="O619" s="380"/>
      <c r="P619" s="380"/>
      <c r="Q619" s="380"/>
      <c r="R619" s="380"/>
      <c r="S619" s="380"/>
      <c r="T619" s="380"/>
      <c r="U619" s="380"/>
      <c r="V619" s="380"/>
      <c r="W619" s="380"/>
      <c r="X619" s="380"/>
      <c r="Y619" s="380"/>
      <c r="Z619" s="380"/>
    </row>
    <row r="620" ht="15.75" customHeight="1">
      <c r="A620" s="206" t="s">
        <v>2299</v>
      </c>
      <c r="B620" s="206" t="s">
        <v>2167</v>
      </c>
      <c r="C620" s="98" t="s">
        <v>51</v>
      </c>
      <c r="D620" s="206" t="s">
        <v>5067</v>
      </c>
      <c r="E620" s="206" t="s">
        <v>5068</v>
      </c>
      <c r="F620" s="98" t="s">
        <v>2502</v>
      </c>
      <c r="G620" s="98">
        <v>4.0</v>
      </c>
      <c r="H620" s="98">
        <v>3.0</v>
      </c>
      <c r="I620" s="98">
        <v>4.0</v>
      </c>
      <c r="J620" s="98">
        <v>10.0</v>
      </c>
      <c r="K620" s="411">
        <v>2.5</v>
      </c>
      <c r="L620" s="98" t="s">
        <v>467</v>
      </c>
      <c r="M620" s="145"/>
      <c r="N620" s="380"/>
      <c r="O620" s="380"/>
      <c r="P620" s="380"/>
      <c r="Q620" s="380"/>
      <c r="R620" s="380"/>
      <c r="S620" s="380"/>
      <c r="T620" s="380"/>
      <c r="U620" s="380"/>
      <c r="V620" s="380"/>
      <c r="W620" s="380"/>
      <c r="X620" s="380"/>
      <c r="Y620" s="380"/>
      <c r="Z620" s="380"/>
    </row>
    <row r="621" ht="15.75" customHeight="1">
      <c r="A621" s="206" t="s">
        <v>2299</v>
      </c>
      <c r="B621" s="206" t="s">
        <v>2167</v>
      </c>
      <c r="C621" s="98" t="s">
        <v>51</v>
      </c>
      <c r="D621" s="206" t="s">
        <v>5069</v>
      </c>
      <c r="E621" s="206" t="s">
        <v>5070</v>
      </c>
      <c r="F621" s="98" t="s">
        <v>2502</v>
      </c>
      <c r="G621" s="98">
        <v>4.0</v>
      </c>
      <c r="H621" s="98">
        <v>3.0</v>
      </c>
      <c r="I621" s="98">
        <v>4.0</v>
      </c>
      <c r="J621" s="98">
        <v>20.0</v>
      </c>
      <c r="K621" s="411">
        <v>5.0</v>
      </c>
      <c r="L621" s="98" t="s">
        <v>467</v>
      </c>
      <c r="M621" s="145"/>
      <c r="N621" s="380"/>
      <c r="O621" s="380"/>
      <c r="P621" s="380"/>
      <c r="Q621" s="380"/>
      <c r="R621" s="380"/>
      <c r="S621" s="380"/>
      <c r="T621" s="380"/>
      <c r="U621" s="380"/>
      <c r="V621" s="380"/>
      <c r="W621" s="380"/>
      <c r="X621" s="380"/>
      <c r="Y621" s="380"/>
      <c r="Z621" s="380"/>
    </row>
    <row r="622" ht="15.75" customHeight="1">
      <c r="A622" s="206" t="s">
        <v>2299</v>
      </c>
      <c r="B622" s="206" t="s">
        <v>2167</v>
      </c>
      <c r="C622" s="98" t="s">
        <v>51</v>
      </c>
      <c r="D622" s="206" t="s">
        <v>5071</v>
      </c>
      <c r="E622" s="206" t="s">
        <v>5072</v>
      </c>
      <c r="F622" s="98" t="s">
        <v>2502</v>
      </c>
      <c r="G622" s="98">
        <v>4.0</v>
      </c>
      <c r="H622" s="98">
        <v>3.0</v>
      </c>
      <c r="I622" s="98">
        <v>4.0</v>
      </c>
      <c r="J622" s="98">
        <v>10.0</v>
      </c>
      <c r="K622" s="411">
        <v>2.5</v>
      </c>
      <c r="L622" s="98" t="s">
        <v>467</v>
      </c>
      <c r="M622" s="145"/>
      <c r="N622" s="380"/>
      <c r="O622" s="380"/>
      <c r="P622" s="380"/>
      <c r="Q622" s="380"/>
      <c r="R622" s="380"/>
      <c r="S622" s="380"/>
      <c r="T622" s="380"/>
      <c r="U622" s="380"/>
      <c r="V622" s="380"/>
      <c r="W622" s="380"/>
      <c r="X622" s="380"/>
      <c r="Y622" s="380"/>
      <c r="Z622" s="380"/>
    </row>
    <row r="623" ht="15.75" customHeight="1">
      <c r="A623" s="206" t="s">
        <v>2299</v>
      </c>
      <c r="B623" s="206" t="s">
        <v>2167</v>
      </c>
      <c r="C623" s="98" t="s">
        <v>51</v>
      </c>
      <c r="D623" s="206" t="s">
        <v>5073</v>
      </c>
      <c r="E623" s="206" t="s">
        <v>5074</v>
      </c>
      <c r="F623" s="98" t="s">
        <v>2502</v>
      </c>
      <c r="G623" s="98">
        <v>4.0</v>
      </c>
      <c r="H623" s="98">
        <v>3.0</v>
      </c>
      <c r="I623" s="98">
        <v>4.0</v>
      </c>
      <c r="J623" s="98">
        <v>20.0</v>
      </c>
      <c r="K623" s="411">
        <v>5.0</v>
      </c>
      <c r="L623" s="98" t="s">
        <v>467</v>
      </c>
      <c r="M623" s="145"/>
      <c r="N623" s="380"/>
      <c r="O623" s="380"/>
      <c r="P623" s="380"/>
      <c r="Q623" s="380"/>
      <c r="R623" s="380"/>
      <c r="S623" s="380"/>
      <c r="T623" s="380"/>
      <c r="U623" s="380"/>
      <c r="V623" s="380"/>
      <c r="W623" s="380"/>
      <c r="X623" s="380"/>
      <c r="Y623" s="380"/>
      <c r="Z623" s="380"/>
    </row>
    <row r="624" ht="15.75" customHeight="1">
      <c r="A624" s="206" t="s">
        <v>2299</v>
      </c>
      <c r="B624" s="206" t="s">
        <v>2167</v>
      </c>
      <c r="C624" s="98" t="s">
        <v>51</v>
      </c>
      <c r="D624" s="206" t="s">
        <v>5075</v>
      </c>
      <c r="E624" s="206" t="s">
        <v>5076</v>
      </c>
      <c r="F624" s="98" t="s">
        <v>2502</v>
      </c>
      <c r="G624" s="98">
        <v>4.0</v>
      </c>
      <c r="H624" s="98">
        <v>3.0</v>
      </c>
      <c r="I624" s="98">
        <v>4.0</v>
      </c>
      <c r="J624" s="98">
        <v>20.0</v>
      </c>
      <c r="K624" s="411">
        <v>5.0</v>
      </c>
      <c r="L624" s="98" t="s">
        <v>467</v>
      </c>
      <c r="M624" s="145"/>
      <c r="N624" s="380"/>
      <c r="O624" s="380"/>
      <c r="P624" s="380"/>
      <c r="Q624" s="380"/>
      <c r="R624" s="380"/>
      <c r="S624" s="380"/>
      <c r="T624" s="380"/>
      <c r="U624" s="380"/>
      <c r="V624" s="380"/>
      <c r="W624" s="380"/>
      <c r="X624" s="380"/>
      <c r="Y624" s="380"/>
      <c r="Z624" s="380"/>
    </row>
    <row r="625" ht="15.75" customHeight="1">
      <c r="A625" s="206" t="s">
        <v>2299</v>
      </c>
      <c r="B625" s="206" t="s">
        <v>2167</v>
      </c>
      <c r="C625" s="98" t="s">
        <v>51</v>
      </c>
      <c r="D625" s="206" t="s">
        <v>5077</v>
      </c>
      <c r="E625" s="206" t="s">
        <v>4134</v>
      </c>
      <c r="F625" s="98" t="s">
        <v>2502</v>
      </c>
      <c r="G625" s="98">
        <v>4.0</v>
      </c>
      <c r="H625" s="98">
        <v>3.0</v>
      </c>
      <c r="I625" s="98">
        <v>4.0</v>
      </c>
      <c r="J625" s="98">
        <v>10.0</v>
      </c>
      <c r="K625" s="411">
        <v>2.5</v>
      </c>
      <c r="L625" s="98" t="s">
        <v>467</v>
      </c>
      <c r="M625" s="145"/>
      <c r="N625" s="380"/>
      <c r="O625" s="380"/>
      <c r="P625" s="380"/>
      <c r="Q625" s="380"/>
      <c r="R625" s="380"/>
      <c r="S625" s="380"/>
      <c r="T625" s="380"/>
      <c r="U625" s="380"/>
      <c r="V625" s="380"/>
      <c r="W625" s="380"/>
      <c r="X625" s="380"/>
      <c r="Y625" s="380"/>
      <c r="Z625" s="380"/>
    </row>
    <row r="626" ht="15.75" customHeight="1">
      <c r="A626" s="206" t="s">
        <v>2299</v>
      </c>
      <c r="B626" s="206" t="s">
        <v>2167</v>
      </c>
      <c r="C626" s="98" t="s">
        <v>51</v>
      </c>
      <c r="D626" s="206" t="s">
        <v>5078</v>
      </c>
      <c r="E626" s="206" t="s">
        <v>5079</v>
      </c>
      <c r="F626" s="98" t="s">
        <v>2502</v>
      </c>
      <c r="G626" s="98">
        <v>4.0</v>
      </c>
      <c r="H626" s="98">
        <v>3.0</v>
      </c>
      <c r="I626" s="98">
        <v>4.0</v>
      </c>
      <c r="J626" s="98">
        <v>20.0</v>
      </c>
      <c r="K626" s="411">
        <v>5.0</v>
      </c>
      <c r="L626" s="98" t="s">
        <v>467</v>
      </c>
      <c r="M626" s="145"/>
      <c r="N626" s="380"/>
      <c r="O626" s="380"/>
      <c r="P626" s="380"/>
      <c r="Q626" s="380"/>
      <c r="R626" s="380"/>
      <c r="S626" s="380"/>
      <c r="T626" s="380"/>
      <c r="U626" s="380"/>
      <c r="V626" s="380"/>
      <c r="W626" s="380"/>
      <c r="X626" s="380"/>
      <c r="Y626" s="380"/>
      <c r="Z626" s="380"/>
    </row>
    <row r="627" ht="15.75" customHeight="1">
      <c r="A627" s="206" t="s">
        <v>2299</v>
      </c>
      <c r="B627" s="206" t="s">
        <v>2167</v>
      </c>
      <c r="C627" s="98" t="s">
        <v>51</v>
      </c>
      <c r="D627" s="206" t="s">
        <v>5080</v>
      </c>
      <c r="E627" s="206" t="s">
        <v>5081</v>
      </c>
      <c r="F627" s="98" t="s">
        <v>2502</v>
      </c>
      <c r="G627" s="98">
        <v>4.0</v>
      </c>
      <c r="H627" s="98">
        <v>3.0</v>
      </c>
      <c r="I627" s="98">
        <v>4.0</v>
      </c>
      <c r="J627" s="98">
        <v>20.0</v>
      </c>
      <c r="K627" s="411">
        <v>5.0</v>
      </c>
      <c r="L627" s="98" t="s">
        <v>467</v>
      </c>
      <c r="M627" s="145"/>
      <c r="N627" s="380"/>
      <c r="O627" s="380"/>
      <c r="P627" s="380"/>
      <c r="Q627" s="380"/>
      <c r="R627" s="380"/>
      <c r="S627" s="380"/>
      <c r="T627" s="380"/>
      <c r="U627" s="380"/>
      <c r="V627" s="380"/>
      <c r="W627" s="380"/>
      <c r="X627" s="380"/>
      <c r="Y627" s="380"/>
      <c r="Z627" s="380"/>
    </row>
    <row r="628" ht="15.75" customHeight="1">
      <c r="A628" s="206" t="s">
        <v>2299</v>
      </c>
      <c r="B628" s="206" t="s">
        <v>2167</v>
      </c>
      <c r="C628" s="98" t="s">
        <v>51</v>
      </c>
      <c r="D628" s="487" t="s">
        <v>5082</v>
      </c>
      <c r="E628" s="206" t="s">
        <v>5083</v>
      </c>
      <c r="F628" s="98" t="s">
        <v>2502</v>
      </c>
      <c r="G628" s="98">
        <v>4.0</v>
      </c>
      <c r="H628" s="98">
        <v>3.0</v>
      </c>
      <c r="I628" s="98">
        <v>4.0</v>
      </c>
      <c r="J628" s="98">
        <v>20.0</v>
      </c>
      <c r="K628" s="411">
        <v>5.0</v>
      </c>
      <c r="L628" s="98" t="s">
        <v>467</v>
      </c>
      <c r="M628" s="145"/>
      <c r="N628" s="380"/>
      <c r="O628" s="380"/>
      <c r="P628" s="380"/>
      <c r="Q628" s="380"/>
      <c r="R628" s="380"/>
      <c r="S628" s="380"/>
      <c r="T628" s="380"/>
      <c r="U628" s="380"/>
      <c r="V628" s="380"/>
      <c r="W628" s="380"/>
      <c r="X628" s="380"/>
      <c r="Y628" s="380"/>
      <c r="Z628" s="380"/>
    </row>
    <row r="629" ht="15.75" customHeight="1">
      <c r="A629" s="206" t="s">
        <v>2299</v>
      </c>
      <c r="B629" s="206" t="s">
        <v>2167</v>
      </c>
      <c r="C629" s="98" t="s">
        <v>51</v>
      </c>
      <c r="D629" s="206" t="s">
        <v>5084</v>
      </c>
      <c r="E629" s="206" t="s">
        <v>5085</v>
      </c>
      <c r="F629" s="98" t="s">
        <v>2502</v>
      </c>
      <c r="G629" s="98">
        <v>4.0</v>
      </c>
      <c r="H629" s="98">
        <v>3.0</v>
      </c>
      <c r="I629" s="98">
        <v>4.0</v>
      </c>
      <c r="J629" s="98">
        <v>20.0</v>
      </c>
      <c r="K629" s="411">
        <v>5.0</v>
      </c>
      <c r="L629" s="98" t="s">
        <v>467</v>
      </c>
      <c r="M629" s="145"/>
      <c r="N629" s="380"/>
      <c r="O629" s="380"/>
      <c r="P629" s="380"/>
      <c r="Q629" s="380"/>
      <c r="R629" s="380"/>
      <c r="S629" s="380"/>
      <c r="T629" s="380"/>
      <c r="U629" s="380"/>
      <c r="V629" s="380"/>
      <c r="W629" s="380"/>
      <c r="X629" s="380"/>
      <c r="Y629" s="380"/>
      <c r="Z629" s="380"/>
    </row>
    <row r="630" ht="15.75" customHeight="1">
      <c r="A630" s="206" t="s">
        <v>2299</v>
      </c>
      <c r="B630" s="206" t="s">
        <v>2167</v>
      </c>
      <c r="C630" s="98" t="s">
        <v>51</v>
      </c>
      <c r="D630" s="206" t="s">
        <v>5086</v>
      </c>
      <c r="E630" s="206" t="s">
        <v>5087</v>
      </c>
      <c r="F630" s="98" t="s">
        <v>2502</v>
      </c>
      <c r="G630" s="98">
        <v>4.0</v>
      </c>
      <c r="H630" s="98">
        <v>3.0</v>
      </c>
      <c r="I630" s="98">
        <v>4.0</v>
      </c>
      <c r="J630" s="98">
        <v>20.0</v>
      </c>
      <c r="K630" s="411">
        <v>5.0</v>
      </c>
      <c r="L630" s="98" t="s">
        <v>467</v>
      </c>
      <c r="M630" s="145"/>
      <c r="N630" s="380"/>
      <c r="O630" s="380"/>
      <c r="P630" s="380"/>
      <c r="Q630" s="380"/>
      <c r="R630" s="380"/>
      <c r="S630" s="380"/>
      <c r="T630" s="380"/>
      <c r="U630" s="380"/>
      <c r="V630" s="380"/>
      <c r="W630" s="380"/>
      <c r="X630" s="380"/>
      <c r="Y630" s="380"/>
      <c r="Z630" s="380"/>
    </row>
    <row r="631" ht="15.75" customHeight="1">
      <c r="A631" s="206" t="s">
        <v>2299</v>
      </c>
      <c r="B631" s="206" t="s">
        <v>2167</v>
      </c>
      <c r="C631" s="98" t="s">
        <v>51</v>
      </c>
      <c r="D631" s="206" t="s">
        <v>5088</v>
      </c>
      <c r="E631" s="206" t="s">
        <v>5089</v>
      </c>
      <c r="F631" s="98" t="s">
        <v>2502</v>
      </c>
      <c r="G631" s="98">
        <v>4.0</v>
      </c>
      <c r="H631" s="98">
        <v>3.0</v>
      </c>
      <c r="I631" s="98">
        <v>4.0</v>
      </c>
      <c r="J631" s="98">
        <v>10.0</v>
      </c>
      <c r="K631" s="411">
        <v>2.5</v>
      </c>
      <c r="L631" s="98" t="s">
        <v>467</v>
      </c>
      <c r="M631" s="145"/>
      <c r="N631" s="380"/>
      <c r="O631" s="380"/>
      <c r="P631" s="380"/>
      <c r="Q631" s="380"/>
      <c r="R631" s="380"/>
      <c r="S631" s="380"/>
      <c r="T631" s="380"/>
      <c r="U631" s="380"/>
      <c r="V631" s="380"/>
      <c r="W631" s="380"/>
      <c r="X631" s="380"/>
      <c r="Y631" s="380"/>
      <c r="Z631" s="380"/>
    </row>
    <row r="632" ht="15.75" customHeight="1">
      <c r="A632" s="206" t="s">
        <v>2299</v>
      </c>
      <c r="B632" s="206" t="s">
        <v>2167</v>
      </c>
      <c r="C632" s="98" t="s">
        <v>51</v>
      </c>
      <c r="D632" s="206" t="s">
        <v>5090</v>
      </c>
      <c r="E632" s="206" t="s">
        <v>5091</v>
      </c>
      <c r="F632" s="98" t="s">
        <v>2502</v>
      </c>
      <c r="G632" s="98">
        <v>4.0</v>
      </c>
      <c r="H632" s="98">
        <v>3.0</v>
      </c>
      <c r="I632" s="98">
        <v>4.0</v>
      </c>
      <c r="J632" s="98">
        <v>20.0</v>
      </c>
      <c r="K632" s="411">
        <v>5.0</v>
      </c>
      <c r="L632" s="98" t="s">
        <v>467</v>
      </c>
      <c r="M632" s="145"/>
      <c r="N632" s="380"/>
      <c r="O632" s="380"/>
      <c r="P632" s="380"/>
      <c r="Q632" s="380"/>
      <c r="R632" s="380"/>
      <c r="S632" s="380"/>
      <c r="T632" s="380"/>
      <c r="U632" s="380"/>
      <c r="V632" s="380"/>
      <c r="W632" s="380"/>
      <c r="X632" s="380"/>
      <c r="Y632" s="380"/>
      <c r="Z632" s="380"/>
    </row>
    <row r="633" ht="15.75" customHeight="1">
      <c r="A633" s="206" t="s">
        <v>2299</v>
      </c>
      <c r="B633" s="206" t="s">
        <v>2167</v>
      </c>
      <c r="C633" s="98" t="s">
        <v>51</v>
      </c>
      <c r="D633" s="206" t="s">
        <v>5092</v>
      </c>
      <c r="E633" s="206" t="s">
        <v>5093</v>
      </c>
      <c r="F633" s="98" t="s">
        <v>2502</v>
      </c>
      <c r="G633" s="98">
        <v>4.0</v>
      </c>
      <c r="H633" s="98">
        <v>3.0</v>
      </c>
      <c r="I633" s="98">
        <v>4.0</v>
      </c>
      <c r="J633" s="98">
        <v>20.0</v>
      </c>
      <c r="K633" s="411">
        <v>5.0</v>
      </c>
      <c r="L633" s="98" t="s">
        <v>467</v>
      </c>
      <c r="M633" s="145"/>
      <c r="N633" s="380"/>
      <c r="O633" s="380"/>
      <c r="P633" s="380"/>
      <c r="Q633" s="380"/>
      <c r="R633" s="380"/>
      <c r="S633" s="380"/>
      <c r="T633" s="380"/>
      <c r="U633" s="380"/>
      <c r="V633" s="380"/>
      <c r="W633" s="380"/>
      <c r="X633" s="380"/>
      <c r="Y633" s="380"/>
      <c r="Z633" s="380"/>
    </row>
    <row r="634" ht="15.75" customHeight="1">
      <c r="A634" s="206" t="s">
        <v>2299</v>
      </c>
      <c r="B634" s="206" t="s">
        <v>2167</v>
      </c>
      <c r="C634" s="98" t="s">
        <v>51</v>
      </c>
      <c r="D634" s="206" t="s">
        <v>5094</v>
      </c>
      <c r="E634" s="206" t="s">
        <v>5095</v>
      </c>
      <c r="F634" s="98" t="s">
        <v>2502</v>
      </c>
      <c r="G634" s="98">
        <v>4.0</v>
      </c>
      <c r="H634" s="98">
        <v>3.0</v>
      </c>
      <c r="I634" s="98">
        <v>4.0</v>
      </c>
      <c r="J634" s="98">
        <v>10.0</v>
      </c>
      <c r="K634" s="411">
        <v>2.5</v>
      </c>
      <c r="L634" s="98" t="s">
        <v>467</v>
      </c>
      <c r="M634" s="145"/>
      <c r="N634" s="380"/>
      <c r="O634" s="380"/>
      <c r="P634" s="380"/>
      <c r="Q634" s="380"/>
      <c r="R634" s="380"/>
      <c r="S634" s="380"/>
      <c r="T634" s="380"/>
      <c r="U634" s="380"/>
      <c r="V634" s="380"/>
      <c r="W634" s="380"/>
      <c r="X634" s="380"/>
      <c r="Y634" s="380"/>
      <c r="Z634" s="380"/>
    </row>
    <row r="635" ht="15.75" customHeight="1">
      <c r="A635" s="206" t="s">
        <v>2299</v>
      </c>
      <c r="B635" s="206" t="s">
        <v>2167</v>
      </c>
      <c r="C635" s="98" t="s">
        <v>51</v>
      </c>
      <c r="D635" s="206" t="s">
        <v>5096</v>
      </c>
      <c r="E635" s="206" t="s">
        <v>3867</v>
      </c>
      <c r="F635" s="98" t="s">
        <v>2502</v>
      </c>
      <c r="G635" s="98">
        <v>4.0</v>
      </c>
      <c r="H635" s="98">
        <v>3.0</v>
      </c>
      <c r="I635" s="98">
        <v>4.0</v>
      </c>
      <c r="J635" s="98">
        <v>20.0</v>
      </c>
      <c r="K635" s="411">
        <v>5.0</v>
      </c>
      <c r="L635" s="98" t="s">
        <v>467</v>
      </c>
      <c r="M635" s="145"/>
      <c r="N635" s="380"/>
      <c r="O635" s="380"/>
      <c r="P635" s="380"/>
      <c r="Q635" s="380"/>
      <c r="R635" s="380"/>
      <c r="S635" s="380"/>
      <c r="T635" s="380"/>
      <c r="U635" s="380"/>
      <c r="V635" s="380"/>
      <c r="W635" s="380"/>
      <c r="X635" s="380"/>
      <c r="Y635" s="380"/>
      <c r="Z635" s="380"/>
    </row>
    <row r="636" ht="15.75" customHeight="1">
      <c r="A636" s="206" t="s">
        <v>2299</v>
      </c>
      <c r="B636" s="206" t="s">
        <v>2167</v>
      </c>
      <c r="C636" s="98" t="s">
        <v>51</v>
      </c>
      <c r="D636" s="206" t="s">
        <v>5097</v>
      </c>
      <c r="E636" s="206" t="s">
        <v>5098</v>
      </c>
      <c r="F636" s="98" t="s">
        <v>2502</v>
      </c>
      <c r="G636" s="98">
        <v>4.0</v>
      </c>
      <c r="H636" s="98">
        <v>3.0</v>
      </c>
      <c r="I636" s="98">
        <v>4.0</v>
      </c>
      <c r="J636" s="98">
        <v>20.0</v>
      </c>
      <c r="K636" s="411">
        <v>5.0</v>
      </c>
      <c r="L636" s="98" t="s">
        <v>467</v>
      </c>
      <c r="M636" s="145"/>
      <c r="N636" s="380"/>
      <c r="O636" s="380"/>
      <c r="P636" s="380"/>
      <c r="Q636" s="380"/>
      <c r="R636" s="380"/>
      <c r="S636" s="380"/>
      <c r="T636" s="380"/>
      <c r="U636" s="380"/>
      <c r="V636" s="380"/>
      <c r="W636" s="380"/>
      <c r="X636" s="380"/>
      <c r="Y636" s="380"/>
      <c r="Z636" s="380"/>
    </row>
    <row r="637" ht="15.75" customHeight="1">
      <c r="A637" s="206" t="s">
        <v>2299</v>
      </c>
      <c r="B637" s="206" t="s">
        <v>2167</v>
      </c>
      <c r="C637" s="98" t="s">
        <v>51</v>
      </c>
      <c r="D637" s="206" t="s">
        <v>5099</v>
      </c>
      <c r="E637" s="206" t="s">
        <v>5100</v>
      </c>
      <c r="F637" s="98" t="s">
        <v>2502</v>
      </c>
      <c r="G637" s="98">
        <v>4.0</v>
      </c>
      <c r="H637" s="98">
        <v>3.0</v>
      </c>
      <c r="I637" s="98">
        <v>4.0</v>
      </c>
      <c r="J637" s="98">
        <v>20.0</v>
      </c>
      <c r="K637" s="411">
        <v>5.0</v>
      </c>
      <c r="L637" s="98" t="s">
        <v>467</v>
      </c>
      <c r="M637" s="145"/>
      <c r="N637" s="380"/>
      <c r="O637" s="380"/>
      <c r="P637" s="380"/>
      <c r="Q637" s="380"/>
      <c r="R637" s="380"/>
      <c r="S637" s="380"/>
      <c r="T637" s="380"/>
      <c r="U637" s="380"/>
      <c r="V637" s="380"/>
      <c r="W637" s="380"/>
      <c r="X637" s="380"/>
      <c r="Y637" s="380"/>
      <c r="Z637" s="380"/>
    </row>
    <row r="638" ht="15.75" customHeight="1">
      <c r="A638" s="206" t="s">
        <v>2299</v>
      </c>
      <c r="B638" s="206" t="s">
        <v>2167</v>
      </c>
      <c r="C638" s="98" t="s">
        <v>51</v>
      </c>
      <c r="D638" s="206" t="s">
        <v>5101</v>
      </c>
      <c r="E638" s="206" t="s">
        <v>5102</v>
      </c>
      <c r="F638" s="98" t="s">
        <v>2502</v>
      </c>
      <c r="G638" s="98">
        <v>4.0</v>
      </c>
      <c r="H638" s="98">
        <v>3.0</v>
      </c>
      <c r="I638" s="98">
        <v>4.0</v>
      </c>
      <c r="J638" s="98">
        <v>20.0</v>
      </c>
      <c r="K638" s="411">
        <v>5.0</v>
      </c>
      <c r="L638" s="98" t="s">
        <v>467</v>
      </c>
      <c r="M638" s="145"/>
      <c r="N638" s="380"/>
      <c r="O638" s="380"/>
      <c r="P638" s="380"/>
      <c r="Q638" s="380"/>
      <c r="R638" s="380"/>
      <c r="S638" s="380"/>
      <c r="T638" s="380"/>
      <c r="U638" s="380"/>
      <c r="V638" s="380"/>
      <c r="W638" s="380"/>
      <c r="X638" s="380"/>
      <c r="Y638" s="380"/>
      <c r="Z638" s="380"/>
    </row>
    <row r="639" ht="15.75" customHeight="1">
      <c r="A639" s="206" t="s">
        <v>2299</v>
      </c>
      <c r="B639" s="206" t="s">
        <v>2167</v>
      </c>
      <c r="C639" s="98" t="s">
        <v>51</v>
      </c>
      <c r="D639" s="206" t="s">
        <v>5103</v>
      </c>
      <c r="E639" s="206" t="s">
        <v>5104</v>
      </c>
      <c r="F639" s="98" t="s">
        <v>2502</v>
      </c>
      <c r="G639" s="98">
        <v>4.0</v>
      </c>
      <c r="H639" s="98">
        <v>3.0</v>
      </c>
      <c r="I639" s="98">
        <v>4.0</v>
      </c>
      <c r="J639" s="98">
        <v>20.0</v>
      </c>
      <c r="K639" s="411">
        <v>5.0</v>
      </c>
      <c r="L639" s="98" t="s">
        <v>467</v>
      </c>
      <c r="M639" s="145"/>
      <c r="N639" s="380"/>
      <c r="O639" s="380"/>
      <c r="P639" s="380"/>
      <c r="Q639" s="380"/>
      <c r="R639" s="380"/>
      <c r="S639" s="380"/>
      <c r="T639" s="380"/>
      <c r="U639" s="380"/>
      <c r="V639" s="380"/>
      <c r="W639" s="380"/>
      <c r="X639" s="380"/>
      <c r="Y639" s="380"/>
      <c r="Z639" s="380"/>
    </row>
    <row r="640" ht="15.75" customHeight="1">
      <c r="A640" s="206" t="s">
        <v>2299</v>
      </c>
      <c r="B640" s="206" t="s">
        <v>2167</v>
      </c>
      <c r="C640" s="98" t="s">
        <v>51</v>
      </c>
      <c r="D640" s="206" t="s">
        <v>5105</v>
      </c>
      <c r="E640" s="206" t="s">
        <v>5106</v>
      </c>
      <c r="F640" s="98" t="s">
        <v>2502</v>
      </c>
      <c r="G640" s="98">
        <v>4.0</v>
      </c>
      <c r="H640" s="98">
        <v>3.0</v>
      </c>
      <c r="I640" s="98">
        <v>4.0</v>
      </c>
      <c r="J640" s="98">
        <v>20.0</v>
      </c>
      <c r="K640" s="411">
        <v>5.0</v>
      </c>
      <c r="L640" s="98" t="s">
        <v>467</v>
      </c>
      <c r="M640" s="145"/>
      <c r="N640" s="380"/>
      <c r="O640" s="380"/>
      <c r="P640" s="380"/>
      <c r="Q640" s="380"/>
      <c r="R640" s="380"/>
      <c r="S640" s="380"/>
      <c r="T640" s="380"/>
      <c r="U640" s="380"/>
      <c r="V640" s="380"/>
      <c r="W640" s="380"/>
      <c r="X640" s="380"/>
      <c r="Y640" s="380"/>
      <c r="Z640" s="380"/>
    </row>
    <row r="641" ht="15.75" customHeight="1">
      <c r="A641" s="206" t="s">
        <v>2299</v>
      </c>
      <c r="B641" s="206" t="s">
        <v>2167</v>
      </c>
      <c r="C641" s="98" t="s">
        <v>51</v>
      </c>
      <c r="D641" s="206" t="s">
        <v>5107</v>
      </c>
      <c r="E641" s="206" t="s">
        <v>5108</v>
      </c>
      <c r="F641" s="98" t="s">
        <v>2502</v>
      </c>
      <c r="G641" s="98">
        <v>4.0</v>
      </c>
      <c r="H641" s="98">
        <v>3.0</v>
      </c>
      <c r="I641" s="98">
        <v>4.0</v>
      </c>
      <c r="J641" s="98">
        <v>10.0</v>
      </c>
      <c r="K641" s="411">
        <v>2.5</v>
      </c>
      <c r="L641" s="98" t="s">
        <v>467</v>
      </c>
      <c r="M641" s="145"/>
      <c r="N641" s="380"/>
      <c r="O641" s="380"/>
      <c r="P641" s="380"/>
      <c r="Q641" s="380"/>
      <c r="R641" s="380"/>
      <c r="S641" s="380"/>
      <c r="T641" s="380"/>
      <c r="U641" s="380"/>
      <c r="V641" s="380"/>
      <c r="W641" s="380"/>
      <c r="X641" s="380"/>
      <c r="Y641" s="380"/>
      <c r="Z641" s="380"/>
    </row>
    <row r="642" ht="15.75" customHeight="1">
      <c r="A642" s="206" t="s">
        <v>5109</v>
      </c>
      <c r="B642" s="206" t="s">
        <v>4512</v>
      </c>
      <c r="C642" s="98" t="s">
        <v>51</v>
      </c>
      <c r="D642" s="206" t="s">
        <v>5110</v>
      </c>
      <c r="E642" s="206" t="s">
        <v>4514</v>
      </c>
      <c r="F642" s="98" t="s">
        <v>4361</v>
      </c>
      <c r="G642" s="98">
        <v>3.0</v>
      </c>
      <c r="H642" s="98">
        <v>3.0</v>
      </c>
      <c r="I642" s="98">
        <v>3.0</v>
      </c>
      <c r="J642" s="98">
        <v>20.0</v>
      </c>
      <c r="K642" s="411">
        <v>6.666666667</v>
      </c>
      <c r="L642" s="98" t="s">
        <v>467</v>
      </c>
      <c r="M642" s="145"/>
      <c r="N642" s="380"/>
      <c r="O642" s="380"/>
      <c r="P642" s="380"/>
      <c r="Q642" s="380"/>
      <c r="R642" s="380"/>
      <c r="S642" s="380"/>
      <c r="T642" s="380"/>
      <c r="U642" s="380"/>
      <c r="V642" s="380"/>
      <c r="W642" s="380"/>
      <c r="X642" s="380"/>
      <c r="Y642" s="380"/>
      <c r="Z642" s="380"/>
    </row>
    <row r="643" ht="15.75" customHeight="1">
      <c r="A643" s="206" t="s">
        <v>5111</v>
      </c>
      <c r="B643" s="206" t="s">
        <v>2210</v>
      </c>
      <c r="C643" s="98" t="s">
        <v>51</v>
      </c>
      <c r="D643" s="206" t="s">
        <v>5112</v>
      </c>
      <c r="E643" s="206" t="s">
        <v>5113</v>
      </c>
      <c r="F643" s="98" t="s">
        <v>2502</v>
      </c>
      <c r="G643" s="98">
        <v>4.0</v>
      </c>
      <c r="H643" s="98">
        <v>4.0</v>
      </c>
      <c r="I643" s="98">
        <v>4.0</v>
      </c>
      <c r="J643" s="98">
        <v>20.0</v>
      </c>
      <c r="K643" s="411">
        <v>5.0</v>
      </c>
      <c r="L643" s="98" t="s">
        <v>467</v>
      </c>
      <c r="M643" s="145"/>
      <c r="N643" s="380"/>
      <c r="O643" s="380"/>
      <c r="P643" s="380"/>
      <c r="Q643" s="380"/>
      <c r="R643" s="380"/>
      <c r="S643" s="380"/>
      <c r="T643" s="380"/>
      <c r="U643" s="380"/>
      <c r="V643" s="380"/>
      <c r="W643" s="380"/>
      <c r="X643" s="380"/>
      <c r="Y643" s="380"/>
      <c r="Z643" s="380"/>
    </row>
    <row r="644" ht="15.75" customHeight="1">
      <c r="A644" s="206" t="s">
        <v>2381</v>
      </c>
      <c r="B644" s="206" t="s">
        <v>2225</v>
      </c>
      <c r="C644" s="98" t="s">
        <v>51</v>
      </c>
      <c r="D644" s="206" t="s">
        <v>5114</v>
      </c>
      <c r="E644" s="206" t="s">
        <v>4134</v>
      </c>
      <c r="F644" s="98" t="s">
        <v>2502</v>
      </c>
      <c r="G644" s="98">
        <v>4.0</v>
      </c>
      <c r="H644" s="98">
        <v>4.0</v>
      </c>
      <c r="I644" s="98">
        <v>4.0</v>
      </c>
      <c r="J644" s="98">
        <v>10.0</v>
      </c>
      <c r="K644" s="411">
        <v>2.5</v>
      </c>
      <c r="L644" s="98" t="s">
        <v>467</v>
      </c>
      <c r="M644" s="145"/>
      <c r="N644" s="380"/>
      <c r="O644" s="380"/>
      <c r="P644" s="380"/>
      <c r="Q644" s="380"/>
      <c r="R644" s="380"/>
      <c r="S644" s="380"/>
      <c r="T644" s="380"/>
      <c r="U644" s="380"/>
      <c r="V644" s="380"/>
      <c r="W644" s="380"/>
      <c r="X644" s="380"/>
      <c r="Y644" s="380"/>
      <c r="Z644" s="380"/>
    </row>
    <row r="645" ht="15.75" customHeight="1">
      <c r="A645" s="206" t="s">
        <v>2381</v>
      </c>
      <c r="B645" s="206" t="s">
        <v>2225</v>
      </c>
      <c r="C645" s="98" t="s">
        <v>51</v>
      </c>
      <c r="D645" s="206" t="s">
        <v>5115</v>
      </c>
      <c r="E645" s="206" t="s">
        <v>5116</v>
      </c>
      <c r="F645" s="98" t="s">
        <v>2502</v>
      </c>
      <c r="G645" s="98">
        <v>4.0</v>
      </c>
      <c r="H645" s="98">
        <v>4.0</v>
      </c>
      <c r="I645" s="98">
        <v>4.0</v>
      </c>
      <c r="J645" s="98">
        <v>20.0</v>
      </c>
      <c r="K645" s="411">
        <v>5.0</v>
      </c>
      <c r="L645" s="98" t="s">
        <v>467</v>
      </c>
      <c r="M645" s="145"/>
      <c r="N645" s="380"/>
      <c r="O645" s="380"/>
      <c r="P645" s="380"/>
      <c r="Q645" s="380"/>
      <c r="R645" s="380"/>
      <c r="S645" s="380"/>
      <c r="T645" s="380"/>
      <c r="U645" s="380"/>
      <c r="V645" s="380"/>
      <c r="W645" s="380"/>
      <c r="X645" s="380"/>
      <c r="Y645" s="380"/>
      <c r="Z645" s="380"/>
    </row>
    <row r="646" ht="15.75" customHeight="1">
      <c r="A646" s="206" t="s">
        <v>2381</v>
      </c>
      <c r="B646" s="206" t="s">
        <v>2225</v>
      </c>
      <c r="C646" s="98" t="s">
        <v>51</v>
      </c>
      <c r="D646" s="206" t="s">
        <v>5117</v>
      </c>
      <c r="E646" s="206" t="s">
        <v>5118</v>
      </c>
      <c r="F646" s="98" t="s">
        <v>2502</v>
      </c>
      <c r="G646" s="98">
        <v>4.0</v>
      </c>
      <c r="H646" s="98">
        <v>4.0</v>
      </c>
      <c r="I646" s="98">
        <v>4.0</v>
      </c>
      <c r="J646" s="98">
        <v>20.0</v>
      </c>
      <c r="K646" s="411">
        <v>5.0</v>
      </c>
      <c r="L646" s="98" t="s">
        <v>467</v>
      </c>
      <c r="M646" s="145"/>
      <c r="N646" s="380"/>
      <c r="O646" s="380"/>
      <c r="P646" s="380"/>
      <c r="Q646" s="380"/>
      <c r="R646" s="380"/>
      <c r="S646" s="380"/>
      <c r="T646" s="380"/>
      <c r="U646" s="380"/>
      <c r="V646" s="380"/>
      <c r="W646" s="380"/>
      <c r="X646" s="380"/>
      <c r="Y646" s="380"/>
      <c r="Z646" s="380"/>
    </row>
    <row r="647" ht="15.75" customHeight="1">
      <c r="A647" s="206" t="s">
        <v>2427</v>
      </c>
      <c r="B647" s="206" t="s">
        <v>5119</v>
      </c>
      <c r="C647" s="98" t="s">
        <v>51</v>
      </c>
      <c r="D647" s="206" t="s">
        <v>5120</v>
      </c>
      <c r="E647" s="206" t="s">
        <v>5121</v>
      </c>
      <c r="F647" s="98" t="s">
        <v>2502</v>
      </c>
      <c r="G647" s="98">
        <v>3.0</v>
      </c>
      <c r="H647" s="98">
        <v>3.0</v>
      </c>
      <c r="I647" s="98">
        <v>3.0</v>
      </c>
      <c r="J647" s="98">
        <v>20.0</v>
      </c>
      <c r="K647" s="411">
        <v>6.666666667</v>
      </c>
      <c r="L647" s="98" t="s">
        <v>467</v>
      </c>
      <c r="M647" s="145"/>
      <c r="N647" s="380"/>
      <c r="O647" s="380"/>
      <c r="P647" s="380"/>
      <c r="Q647" s="380"/>
      <c r="R647" s="380"/>
      <c r="S647" s="380"/>
      <c r="T647" s="380"/>
      <c r="U647" s="380"/>
      <c r="V647" s="380"/>
      <c r="W647" s="380"/>
      <c r="X647" s="380"/>
      <c r="Y647" s="380"/>
      <c r="Z647" s="380"/>
    </row>
    <row r="648" ht="15.75" customHeight="1">
      <c r="A648" s="206" t="s">
        <v>2427</v>
      </c>
      <c r="B648" s="206" t="s">
        <v>5122</v>
      </c>
      <c r="C648" s="98" t="s">
        <v>51</v>
      </c>
      <c r="D648" s="206" t="s">
        <v>5123</v>
      </c>
      <c r="E648" s="206" t="s">
        <v>5124</v>
      </c>
      <c r="F648" s="98" t="s">
        <v>2502</v>
      </c>
      <c r="G648" s="98">
        <v>3.0</v>
      </c>
      <c r="H648" s="98">
        <v>3.0</v>
      </c>
      <c r="I648" s="98">
        <v>3.0</v>
      </c>
      <c r="J648" s="98">
        <v>20.0</v>
      </c>
      <c r="K648" s="411">
        <v>6.666666667</v>
      </c>
      <c r="L648" s="98" t="s">
        <v>467</v>
      </c>
      <c r="M648" s="145"/>
      <c r="N648" s="380"/>
      <c r="O648" s="380"/>
      <c r="P648" s="380"/>
      <c r="Q648" s="380"/>
      <c r="R648" s="380"/>
      <c r="S648" s="380"/>
      <c r="T648" s="380"/>
      <c r="U648" s="380"/>
      <c r="V648" s="380"/>
      <c r="W648" s="380"/>
      <c r="X648" s="380"/>
      <c r="Y648" s="380"/>
      <c r="Z648" s="380"/>
    </row>
    <row r="649" ht="15.75" customHeight="1">
      <c r="A649" s="206" t="s">
        <v>5125</v>
      </c>
      <c r="B649" s="206" t="s">
        <v>5126</v>
      </c>
      <c r="C649" s="98" t="s">
        <v>51</v>
      </c>
      <c r="D649" s="459" t="s">
        <v>5127</v>
      </c>
      <c r="E649" s="206" t="s">
        <v>5128</v>
      </c>
      <c r="F649" s="98" t="s">
        <v>2502</v>
      </c>
      <c r="G649" s="277">
        <v>1.0</v>
      </c>
      <c r="H649" s="277">
        <v>1.0</v>
      </c>
      <c r="I649" s="98">
        <v>2.0</v>
      </c>
      <c r="J649" s="98">
        <v>20.0</v>
      </c>
      <c r="K649" s="411">
        <v>20.0</v>
      </c>
      <c r="L649" s="98" t="s">
        <v>467</v>
      </c>
      <c r="M649" s="145"/>
      <c r="N649" s="380"/>
      <c r="O649" s="380"/>
      <c r="P649" s="380"/>
      <c r="Q649" s="380"/>
      <c r="R649" s="380"/>
      <c r="S649" s="380"/>
      <c r="T649" s="380"/>
      <c r="U649" s="380"/>
      <c r="V649" s="380"/>
      <c r="W649" s="380"/>
      <c r="X649" s="380"/>
      <c r="Y649" s="380"/>
      <c r="Z649" s="380"/>
    </row>
    <row r="650" ht="15.75" customHeight="1">
      <c r="A650" s="206" t="s">
        <v>5125</v>
      </c>
      <c r="B650" s="206" t="s">
        <v>5126</v>
      </c>
      <c r="C650" s="98" t="s">
        <v>51</v>
      </c>
      <c r="D650" s="459" t="s">
        <v>5129</v>
      </c>
      <c r="E650" s="206" t="s">
        <v>5130</v>
      </c>
      <c r="F650" s="98" t="s">
        <v>5046</v>
      </c>
      <c r="G650" s="277">
        <v>1.0</v>
      </c>
      <c r="H650" s="277">
        <v>1.0</v>
      </c>
      <c r="I650" s="98">
        <v>2.0</v>
      </c>
      <c r="J650" s="98">
        <v>10.0</v>
      </c>
      <c r="K650" s="411">
        <v>10.0</v>
      </c>
      <c r="L650" s="98" t="s">
        <v>467</v>
      </c>
      <c r="M650" s="145"/>
      <c r="N650" s="380"/>
      <c r="O650" s="380"/>
      <c r="P650" s="380"/>
      <c r="Q650" s="380"/>
      <c r="R650" s="380"/>
      <c r="S650" s="380"/>
      <c r="T650" s="380"/>
      <c r="U650" s="380"/>
      <c r="V650" s="380"/>
      <c r="W650" s="380"/>
      <c r="X650" s="380"/>
      <c r="Y650" s="380"/>
      <c r="Z650" s="380"/>
    </row>
    <row r="651" ht="15.75" customHeight="1">
      <c r="A651" s="206" t="s">
        <v>5125</v>
      </c>
      <c r="B651" s="206" t="s">
        <v>5126</v>
      </c>
      <c r="C651" s="98" t="s">
        <v>51</v>
      </c>
      <c r="D651" s="459" t="s">
        <v>5131</v>
      </c>
      <c r="E651" s="206" t="s">
        <v>5132</v>
      </c>
      <c r="F651" s="98" t="s">
        <v>2502</v>
      </c>
      <c r="G651" s="277">
        <v>1.0</v>
      </c>
      <c r="H651" s="277">
        <v>1.0</v>
      </c>
      <c r="I651" s="98">
        <v>2.0</v>
      </c>
      <c r="J651" s="98">
        <v>20.0</v>
      </c>
      <c r="K651" s="411">
        <v>20.0</v>
      </c>
      <c r="L651" s="98" t="s">
        <v>467</v>
      </c>
      <c r="M651" s="145"/>
      <c r="N651" s="380"/>
      <c r="O651" s="380"/>
      <c r="P651" s="380"/>
      <c r="Q651" s="380"/>
      <c r="R651" s="380"/>
      <c r="S651" s="380"/>
      <c r="T651" s="380"/>
      <c r="U651" s="380"/>
      <c r="V651" s="380"/>
      <c r="W651" s="380"/>
      <c r="X651" s="380"/>
      <c r="Y651" s="380"/>
      <c r="Z651" s="380"/>
    </row>
    <row r="652" ht="15.75" customHeight="1">
      <c r="A652" s="206" t="s">
        <v>5125</v>
      </c>
      <c r="B652" s="206" t="s">
        <v>5126</v>
      </c>
      <c r="C652" s="98" t="s">
        <v>51</v>
      </c>
      <c r="D652" s="459" t="s">
        <v>5133</v>
      </c>
      <c r="E652" s="206" t="s">
        <v>5134</v>
      </c>
      <c r="F652" s="98" t="s">
        <v>2502</v>
      </c>
      <c r="G652" s="277">
        <v>1.0</v>
      </c>
      <c r="H652" s="277">
        <v>1.0</v>
      </c>
      <c r="I652" s="98">
        <v>2.0</v>
      </c>
      <c r="J652" s="98">
        <v>20.0</v>
      </c>
      <c r="K652" s="411">
        <v>20.0</v>
      </c>
      <c r="L652" s="98" t="s">
        <v>467</v>
      </c>
      <c r="M652" s="145"/>
      <c r="N652" s="380"/>
      <c r="O652" s="380"/>
      <c r="P652" s="380"/>
      <c r="Q652" s="380"/>
      <c r="R652" s="380"/>
      <c r="S652" s="380"/>
      <c r="T652" s="380"/>
      <c r="U652" s="380"/>
      <c r="V652" s="380"/>
      <c r="W652" s="380"/>
      <c r="X652" s="380"/>
      <c r="Y652" s="380"/>
      <c r="Z652" s="380"/>
    </row>
    <row r="653" ht="15.75" customHeight="1">
      <c r="A653" s="206" t="s">
        <v>5135</v>
      </c>
      <c r="B653" s="206" t="s">
        <v>2233</v>
      </c>
      <c r="C653" s="98" t="s">
        <v>51</v>
      </c>
      <c r="D653" s="459" t="s">
        <v>5136</v>
      </c>
      <c r="E653" s="206" t="s">
        <v>5137</v>
      </c>
      <c r="F653" s="98" t="s">
        <v>5046</v>
      </c>
      <c r="G653" s="277">
        <v>2.0</v>
      </c>
      <c r="H653" s="277">
        <v>2.0</v>
      </c>
      <c r="I653" s="98">
        <v>2.0</v>
      </c>
      <c r="J653" s="98">
        <v>10.0</v>
      </c>
      <c r="K653" s="411">
        <v>5.0</v>
      </c>
      <c r="L653" s="98" t="s">
        <v>467</v>
      </c>
      <c r="M653" s="145"/>
      <c r="N653" s="380"/>
      <c r="O653" s="380"/>
      <c r="P653" s="380"/>
      <c r="Q653" s="380"/>
      <c r="R653" s="380"/>
      <c r="S653" s="380"/>
      <c r="T653" s="380"/>
      <c r="U653" s="380"/>
      <c r="V653" s="380"/>
      <c r="W653" s="380"/>
      <c r="X653" s="380"/>
      <c r="Y653" s="380"/>
      <c r="Z653" s="380"/>
    </row>
    <row r="654" ht="15.75" customHeight="1">
      <c r="A654" s="217" t="s">
        <v>5135</v>
      </c>
      <c r="B654" s="217" t="s">
        <v>2233</v>
      </c>
      <c r="C654" s="218" t="s">
        <v>51</v>
      </c>
      <c r="D654" s="488" t="s">
        <v>5138</v>
      </c>
      <c r="E654" s="217" t="s">
        <v>5139</v>
      </c>
      <c r="F654" s="218" t="s">
        <v>2502</v>
      </c>
      <c r="G654" s="489">
        <v>2.0</v>
      </c>
      <c r="H654" s="489">
        <v>2.0</v>
      </c>
      <c r="I654" s="218">
        <v>2.0</v>
      </c>
      <c r="J654" s="218">
        <v>20.0</v>
      </c>
      <c r="K654" s="490">
        <v>10.0</v>
      </c>
      <c r="L654" s="98" t="s">
        <v>467</v>
      </c>
      <c r="M654" s="145"/>
      <c r="N654" s="380"/>
      <c r="O654" s="380"/>
      <c r="P654" s="380"/>
      <c r="Q654" s="380"/>
      <c r="R654" s="380"/>
      <c r="S654" s="380"/>
      <c r="T654" s="380"/>
      <c r="U654" s="380"/>
      <c r="V654" s="380"/>
      <c r="W654" s="380"/>
      <c r="X654" s="380"/>
      <c r="Y654" s="380"/>
      <c r="Z654" s="380"/>
    </row>
    <row r="655" ht="15.75" customHeight="1">
      <c r="A655" s="206" t="s">
        <v>5135</v>
      </c>
      <c r="B655" s="206" t="s">
        <v>2233</v>
      </c>
      <c r="C655" s="98" t="s">
        <v>51</v>
      </c>
      <c r="D655" s="375" t="s">
        <v>5140</v>
      </c>
      <c r="E655" s="206" t="s">
        <v>5141</v>
      </c>
      <c r="F655" s="98" t="s">
        <v>5046</v>
      </c>
      <c r="G655" s="277">
        <v>2.0</v>
      </c>
      <c r="H655" s="277">
        <v>2.0</v>
      </c>
      <c r="I655" s="98">
        <v>2.0</v>
      </c>
      <c r="J655" s="98">
        <v>10.0</v>
      </c>
      <c r="K655" s="411">
        <v>5.0</v>
      </c>
      <c r="L655" s="98" t="s">
        <v>467</v>
      </c>
      <c r="M655" s="145"/>
      <c r="N655" s="380"/>
      <c r="O655" s="380"/>
      <c r="P655" s="380"/>
      <c r="Q655" s="380"/>
      <c r="R655" s="380"/>
      <c r="S655" s="380"/>
      <c r="T655" s="380"/>
      <c r="U655" s="380"/>
      <c r="V655" s="380"/>
      <c r="W655" s="380"/>
      <c r="X655" s="380"/>
      <c r="Y655" s="380"/>
      <c r="Z655" s="380"/>
    </row>
    <row r="656" ht="15.75" customHeight="1">
      <c r="A656" s="206" t="s">
        <v>5135</v>
      </c>
      <c r="B656" s="206" t="s">
        <v>2233</v>
      </c>
      <c r="C656" s="98" t="s">
        <v>51</v>
      </c>
      <c r="D656" s="375" t="s">
        <v>5142</v>
      </c>
      <c r="E656" s="206" t="s">
        <v>5143</v>
      </c>
      <c r="F656" s="98" t="s">
        <v>5046</v>
      </c>
      <c r="G656" s="277">
        <v>2.0</v>
      </c>
      <c r="H656" s="277">
        <v>2.0</v>
      </c>
      <c r="I656" s="98">
        <v>2.0</v>
      </c>
      <c r="J656" s="98">
        <v>10.0</v>
      </c>
      <c r="K656" s="411">
        <v>5.0</v>
      </c>
      <c r="L656" s="98" t="s">
        <v>467</v>
      </c>
      <c r="M656" s="145"/>
      <c r="N656" s="380"/>
      <c r="O656" s="380"/>
      <c r="P656" s="380"/>
      <c r="Q656" s="380"/>
      <c r="R656" s="380"/>
      <c r="S656" s="380"/>
      <c r="T656" s="380"/>
      <c r="U656" s="380"/>
      <c r="V656" s="380"/>
      <c r="W656" s="380"/>
      <c r="X656" s="380"/>
      <c r="Y656" s="380"/>
      <c r="Z656" s="380"/>
    </row>
    <row r="657" ht="15.75" customHeight="1">
      <c r="A657" s="438" t="s">
        <v>5144</v>
      </c>
      <c r="B657" s="438" t="s">
        <v>2240</v>
      </c>
      <c r="C657" s="454" t="s">
        <v>51</v>
      </c>
      <c r="D657" s="491" t="s">
        <v>5145</v>
      </c>
      <c r="E657" s="438" t="s">
        <v>5146</v>
      </c>
      <c r="F657" s="454" t="s">
        <v>2502</v>
      </c>
      <c r="G657" s="455">
        <v>4.0</v>
      </c>
      <c r="H657" s="455">
        <v>2.0</v>
      </c>
      <c r="I657" s="454">
        <v>4.0</v>
      </c>
      <c r="J657" s="454">
        <v>20.0</v>
      </c>
      <c r="K657" s="492">
        <v>5.0</v>
      </c>
      <c r="L657" s="98" t="s">
        <v>467</v>
      </c>
      <c r="M657" s="145"/>
      <c r="N657" s="380"/>
      <c r="O657" s="380"/>
      <c r="P657" s="380"/>
      <c r="Q657" s="380"/>
      <c r="R657" s="380"/>
      <c r="S657" s="380"/>
      <c r="T657" s="380"/>
      <c r="U657" s="380"/>
      <c r="V657" s="380"/>
      <c r="W657" s="380"/>
      <c r="X657" s="380"/>
      <c r="Y657" s="380"/>
      <c r="Z657" s="380"/>
    </row>
    <row r="658" ht="15.75" customHeight="1">
      <c r="A658" s="206" t="s">
        <v>5144</v>
      </c>
      <c r="B658" s="206" t="s">
        <v>2240</v>
      </c>
      <c r="C658" s="98" t="s">
        <v>51</v>
      </c>
      <c r="D658" s="459" t="s">
        <v>5147</v>
      </c>
      <c r="E658" s="206" t="s">
        <v>5148</v>
      </c>
      <c r="F658" s="98" t="s">
        <v>2502</v>
      </c>
      <c r="G658" s="277">
        <v>4.0</v>
      </c>
      <c r="H658" s="277">
        <v>2.0</v>
      </c>
      <c r="I658" s="98">
        <v>4.0</v>
      </c>
      <c r="J658" s="98">
        <v>20.0</v>
      </c>
      <c r="K658" s="411">
        <v>5.0</v>
      </c>
      <c r="L658" s="98" t="s">
        <v>467</v>
      </c>
      <c r="M658" s="145"/>
      <c r="N658" s="380"/>
      <c r="O658" s="380"/>
      <c r="P658" s="380"/>
      <c r="Q658" s="380"/>
      <c r="R658" s="380"/>
      <c r="S658" s="380"/>
      <c r="T658" s="380"/>
      <c r="U658" s="380"/>
      <c r="V658" s="380"/>
      <c r="W658" s="380"/>
      <c r="X658" s="380"/>
      <c r="Y658" s="380"/>
      <c r="Z658" s="380"/>
    </row>
    <row r="659" ht="15.75" customHeight="1">
      <c r="A659" s="206" t="s">
        <v>5144</v>
      </c>
      <c r="B659" s="206" t="s">
        <v>2240</v>
      </c>
      <c r="C659" s="98" t="s">
        <v>51</v>
      </c>
      <c r="D659" s="460" t="s">
        <v>5149</v>
      </c>
      <c r="E659" s="206" t="s">
        <v>5150</v>
      </c>
      <c r="F659" s="98" t="s">
        <v>2502</v>
      </c>
      <c r="G659" s="277">
        <v>4.0</v>
      </c>
      <c r="H659" s="277">
        <v>2.0</v>
      </c>
      <c r="I659" s="98">
        <v>4.0</v>
      </c>
      <c r="J659" s="98">
        <v>20.0</v>
      </c>
      <c r="K659" s="411">
        <v>5.0</v>
      </c>
      <c r="L659" s="98" t="s">
        <v>467</v>
      </c>
      <c r="M659" s="145"/>
      <c r="N659" s="380"/>
      <c r="O659" s="380"/>
      <c r="P659" s="380"/>
      <c r="Q659" s="380"/>
      <c r="R659" s="380"/>
      <c r="S659" s="380"/>
      <c r="T659" s="380"/>
      <c r="U659" s="380"/>
      <c r="V659" s="380"/>
      <c r="W659" s="380"/>
      <c r="X659" s="380"/>
      <c r="Y659" s="380"/>
      <c r="Z659" s="380"/>
    </row>
    <row r="660" ht="15.75" customHeight="1">
      <c r="A660" s="206" t="s">
        <v>5144</v>
      </c>
      <c r="B660" s="206" t="s">
        <v>2240</v>
      </c>
      <c r="C660" s="98" t="s">
        <v>51</v>
      </c>
      <c r="D660" s="459" t="s">
        <v>5151</v>
      </c>
      <c r="E660" s="206" t="s">
        <v>5152</v>
      </c>
      <c r="F660" s="98" t="s">
        <v>2502</v>
      </c>
      <c r="G660" s="277">
        <v>4.0</v>
      </c>
      <c r="H660" s="277">
        <v>2.0</v>
      </c>
      <c r="I660" s="98">
        <v>4.0</v>
      </c>
      <c r="J660" s="98">
        <v>10.0</v>
      </c>
      <c r="K660" s="411">
        <v>2.5</v>
      </c>
      <c r="L660" s="98" t="s">
        <v>467</v>
      </c>
      <c r="M660" s="145"/>
      <c r="N660" s="380"/>
      <c r="O660" s="380"/>
      <c r="P660" s="380"/>
      <c r="Q660" s="380"/>
      <c r="R660" s="380"/>
      <c r="S660" s="380"/>
      <c r="T660" s="380"/>
      <c r="U660" s="380"/>
      <c r="V660" s="380"/>
      <c r="W660" s="380"/>
      <c r="X660" s="380"/>
      <c r="Y660" s="380"/>
      <c r="Z660" s="380"/>
    </row>
    <row r="661" ht="15.75" customHeight="1">
      <c r="A661" s="206" t="s">
        <v>5144</v>
      </c>
      <c r="B661" s="206" t="s">
        <v>2240</v>
      </c>
      <c r="C661" s="98" t="s">
        <v>51</v>
      </c>
      <c r="D661" s="459" t="s">
        <v>5153</v>
      </c>
      <c r="E661" s="206" t="s">
        <v>5154</v>
      </c>
      <c r="F661" s="98" t="s">
        <v>2502</v>
      </c>
      <c r="G661" s="277">
        <v>4.0</v>
      </c>
      <c r="H661" s="277">
        <v>2.0</v>
      </c>
      <c r="I661" s="98">
        <v>4.0</v>
      </c>
      <c r="J661" s="98">
        <v>10.0</v>
      </c>
      <c r="K661" s="411">
        <v>2.5</v>
      </c>
      <c r="L661" s="98" t="s">
        <v>467</v>
      </c>
      <c r="M661" s="145"/>
      <c r="N661" s="380"/>
      <c r="O661" s="380"/>
      <c r="P661" s="380"/>
      <c r="Q661" s="380"/>
      <c r="R661" s="380"/>
      <c r="S661" s="380"/>
      <c r="T661" s="380"/>
      <c r="U661" s="380"/>
      <c r="V661" s="380"/>
      <c r="W661" s="380"/>
      <c r="X661" s="380"/>
      <c r="Y661" s="380"/>
      <c r="Z661" s="380"/>
    </row>
    <row r="662" ht="15.75" customHeight="1">
      <c r="A662" s="206" t="s">
        <v>5144</v>
      </c>
      <c r="B662" s="206" t="s">
        <v>2240</v>
      </c>
      <c r="C662" s="98" t="s">
        <v>51</v>
      </c>
      <c r="D662" s="459" t="s">
        <v>5155</v>
      </c>
      <c r="E662" s="206" t="s">
        <v>5156</v>
      </c>
      <c r="F662" s="98" t="s">
        <v>5157</v>
      </c>
      <c r="G662" s="277">
        <v>4.0</v>
      </c>
      <c r="H662" s="277">
        <v>2.0</v>
      </c>
      <c r="I662" s="98">
        <v>4.0</v>
      </c>
      <c r="J662" s="98">
        <v>20.0</v>
      </c>
      <c r="K662" s="411">
        <v>5.0</v>
      </c>
      <c r="L662" s="98" t="s">
        <v>467</v>
      </c>
      <c r="M662" s="145"/>
      <c r="N662" s="380"/>
      <c r="O662" s="380"/>
      <c r="P662" s="380"/>
      <c r="Q662" s="380"/>
      <c r="R662" s="380"/>
      <c r="S662" s="380"/>
      <c r="T662" s="380"/>
      <c r="U662" s="380"/>
      <c r="V662" s="380"/>
      <c r="W662" s="380"/>
      <c r="X662" s="380"/>
      <c r="Y662" s="380"/>
      <c r="Z662" s="380"/>
    </row>
    <row r="663" ht="15.75" customHeight="1">
      <c r="A663" s="206" t="s">
        <v>5158</v>
      </c>
      <c r="B663" s="206" t="s">
        <v>2265</v>
      </c>
      <c r="C663" s="98" t="s">
        <v>51</v>
      </c>
      <c r="D663" s="459" t="s">
        <v>5159</v>
      </c>
      <c r="E663" s="206" t="s">
        <v>5160</v>
      </c>
      <c r="F663" s="98" t="s">
        <v>5046</v>
      </c>
      <c r="G663" s="277">
        <v>1.0</v>
      </c>
      <c r="H663" s="277">
        <v>3.0</v>
      </c>
      <c r="I663" s="98">
        <v>1.0</v>
      </c>
      <c r="J663" s="98">
        <v>10.0</v>
      </c>
      <c r="K663" s="411">
        <v>10.0</v>
      </c>
      <c r="L663" s="98" t="s">
        <v>467</v>
      </c>
      <c r="M663" s="145"/>
      <c r="N663" s="380"/>
      <c r="O663" s="380"/>
      <c r="P663" s="380"/>
      <c r="Q663" s="380"/>
      <c r="R663" s="380"/>
      <c r="S663" s="380"/>
      <c r="T663" s="380"/>
      <c r="U663" s="380"/>
      <c r="V663" s="380"/>
      <c r="W663" s="380"/>
      <c r="X663" s="380"/>
      <c r="Y663" s="380"/>
      <c r="Z663" s="380"/>
    </row>
    <row r="664" ht="15.75" customHeight="1">
      <c r="A664" s="206" t="s">
        <v>5158</v>
      </c>
      <c r="B664" s="206" t="s">
        <v>2265</v>
      </c>
      <c r="C664" s="98" t="s">
        <v>51</v>
      </c>
      <c r="D664" s="459" t="s">
        <v>5161</v>
      </c>
      <c r="E664" s="206" t="s">
        <v>5162</v>
      </c>
      <c r="F664" s="98" t="s">
        <v>5046</v>
      </c>
      <c r="G664" s="277">
        <v>1.0</v>
      </c>
      <c r="H664" s="277">
        <v>3.0</v>
      </c>
      <c r="I664" s="98">
        <v>1.0</v>
      </c>
      <c r="J664" s="98">
        <v>10.0</v>
      </c>
      <c r="K664" s="411">
        <v>10.0</v>
      </c>
      <c r="L664" s="98" t="s">
        <v>467</v>
      </c>
      <c r="M664" s="145"/>
      <c r="N664" s="380"/>
      <c r="O664" s="380"/>
      <c r="P664" s="380"/>
      <c r="Q664" s="380"/>
      <c r="R664" s="380"/>
      <c r="S664" s="380"/>
      <c r="T664" s="380"/>
      <c r="U664" s="380"/>
      <c r="V664" s="380"/>
      <c r="W664" s="380"/>
      <c r="X664" s="380"/>
      <c r="Y664" s="380"/>
      <c r="Z664" s="380"/>
    </row>
    <row r="665" ht="15.75" customHeight="1">
      <c r="A665" s="206" t="s">
        <v>5158</v>
      </c>
      <c r="B665" s="206" t="s">
        <v>2265</v>
      </c>
      <c r="C665" s="98" t="s">
        <v>51</v>
      </c>
      <c r="D665" s="459" t="s">
        <v>5163</v>
      </c>
      <c r="E665" s="206" t="s">
        <v>5164</v>
      </c>
      <c r="F665" s="98" t="s">
        <v>2502</v>
      </c>
      <c r="G665" s="277">
        <v>1.0</v>
      </c>
      <c r="H665" s="277">
        <v>3.0</v>
      </c>
      <c r="I665" s="98">
        <v>1.0</v>
      </c>
      <c r="J665" s="98">
        <v>20.0</v>
      </c>
      <c r="K665" s="411">
        <v>20.0</v>
      </c>
      <c r="L665" s="98" t="s">
        <v>467</v>
      </c>
      <c r="M665" s="145"/>
      <c r="N665" s="380"/>
      <c r="O665" s="380"/>
      <c r="P665" s="380"/>
      <c r="Q665" s="380"/>
      <c r="R665" s="380"/>
      <c r="S665" s="380"/>
      <c r="T665" s="380"/>
      <c r="U665" s="380"/>
      <c r="V665" s="380"/>
      <c r="W665" s="380"/>
      <c r="X665" s="380"/>
      <c r="Y665" s="380"/>
      <c r="Z665" s="380"/>
    </row>
    <row r="666" ht="15.75" customHeight="1">
      <c r="A666" s="206" t="s">
        <v>5158</v>
      </c>
      <c r="B666" s="206" t="s">
        <v>2265</v>
      </c>
      <c r="C666" s="98" t="s">
        <v>51</v>
      </c>
      <c r="D666" s="459" t="s">
        <v>5165</v>
      </c>
      <c r="E666" s="452" t="s">
        <v>5166</v>
      </c>
      <c r="F666" s="80" t="s">
        <v>2502</v>
      </c>
      <c r="G666" s="94">
        <v>1.0</v>
      </c>
      <c r="H666" s="94">
        <v>3.0</v>
      </c>
      <c r="I666" s="98">
        <v>1.0</v>
      </c>
      <c r="J666" s="98">
        <v>10.0</v>
      </c>
      <c r="K666" s="411">
        <v>10.0</v>
      </c>
      <c r="L666" s="98" t="s">
        <v>467</v>
      </c>
      <c r="M666" s="145"/>
      <c r="N666" s="380"/>
      <c r="O666" s="380"/>
      <c r="P666" s="380"/>
      <c r="Q666" s="380"/>
      <c r="R666" s="380"/>
      <c r="S666" s="380"/>
      <c r="T666" s="380"/>
      <c r="U666" s="380"/>
      <c r="V666" s="380"/>
      <c r="W666" s="380"/>
      <c r="X666" s="380"/>
      <c r="Y666" s="380"/>
      <c r="Z666" s="380"/>
    </row>
    <row r="667" ht="15.75" customHeight="1">
      <c r="A667" s="206" t="s">
        <v>5167</v>
      </c>
      <c r="B667" s="206" t="s">
        <v>2270</v>
      </c>
      <c r="C667" s="98" t="s">
        <v>51</v>
      </c>
      <c r="D667" s="459" t="s">
        <v>5168</v>
      </c>
      <c r="E667" s="452" t="s">
        <v>5169</v>
      </c>
      <c r="F667" s="80" t="s">
        <v>2502</v>
      </c>
      <c r="G667" s="94">
        <v>3.0</v>
      </c>
      <c r="H667" s="94">
        <v>3.0</v>
      </c>
      <c r="I667" s="98">
        <v>3.0</v>
      </c>
      <c r="J667" s="98">
        <v>20.0</v>
      </c>
      <c r="K667" s="411">
        <v>6.666666667</v>
      </c>
      <c r="L667" s="98" t="s">
        <v>467</v>
      </c>
      <c r="M667" s="145"/>
      <c r="N667" s="380"/>
      <c r="O667" s="380"/>
      <c r="P667" s="380"/>
      <c r="Q667" s="380"/>
      <c r="R667" s="380"/>
      <c r="S667" s="380"/>
      <c r="T667" s="380"/>
      <c r="U667" s="380"/>
      <c r="V667" s="380"/>
      <c r="W667" s="380"/>
      <c r="X667" s="380"/>
      <c r="Y667" s="380"/>
      <c r="Z667" s="380"/>
    </row>
    <row r="668" ht="15.75" customHeight="1">
      <c r="A668" s="206" t="s">
        <v>5167</v>
      </c>
      <c r="B668" s="206" t="s">
        <v>2270</v>
      </c>
      <c r="C668" s="98" t="s">
        <v>51</v>
      </c>
      <c r="D668" s="206" t="s">
        <v>5170</v>
      </c>
      <c r="E668" s="206" t="s">
        <v>5171</v>
      </c>
      <c r="F668" s="98" t="s">
        <v>2502</v>
      </c>
      <c r="G668" s="277">
        <v>3.0</v>
      </c>
      <c r="H668" s="277">
        <v>3.0</v>
      </c>
      <c r="I668" s="98">
        <v>3.0</v>
      </c>
      <c r="J668" s="98">
        <v>20.0</v>
      </c>
      <c r="K668" s="381">
        <v>6.666666667</v>
      </c>
      <c r="L668" s="98" t="s">
        <v>467</v>
      </c>
      <c r="M668" s="145"/>
      <c r="N668" s="380"/>
      <c r="O668" s="380"/>
      <c r="P668" s="380"/>
      <c r="Q668" s="380"/>
      <c r="R668" s="380"/>
      <c r="S668" s="380"/>
      <c r="T668" s="380"/>
      <c r="U668" s="380"/>
      <c r="V668" s="380"/>
      <c r="W668" s="380"/>
      <c r="X668" s="380"/>
      <c r="Y668" s="380"/>
      <c r="Z668" s="380"/>
    </row>
    <row r="669" ht="15.75" customHeight="1">
      <c r="A669" s="206" t="s">
        <v>5172</v>
      </c>
      <c r="B669" s="206" t="s">
        <v>5173</v>
      </c>
      <c r="C669" s="98" t="s">
        <v>51</v>
      </c>
      <c r="D669" s="206" t="s">
        <v>5174</v>
      </c>
      <c r="E669" s="206" t="s">
        <v>5175</v>
      </c>
      <c r="F669" s="98" t="s">
        <v>2502</v>
      </c>
      <c r="G669" s="277">
        <v>6.0</v>
      </c>
      <c r="H669" s="277">
        <v>6.0</v>
      </c>
      <c r="I669" s="98">
        <v>6.0</v>
      </c>
      <c r="J669" s="98">
        <v>20.0</v>
      </c>
      <c r="K669" s="381">
        <v>3.333333333</v>
      </c>
      <c r="L669" s="98" t="s">
        <v>467</v>
      </c>
      <c r="M669" s="145"/>
      <c r="N669" s="380"/>
      <c r="O669" s="380"/>
      <c r="P669" s="380"/>
      <c r="Q669" s="380"/>
      <c r="R669" s="380"/>
      <c r="S669" s="380"/>
      <c r="T669" s="380"/>
      <c r="U669" s="380"/>
      <c r="V669" s="380"/>
      <c r="W669" s="380"/>
      <c r="X669" s="380"/>
      <c r="Y669" s="380"/>
      <c r="Z669" s="380"/>
    </row>
    <row r="670" ht="15.75" customHeight="1">
      <c r="A670" s="206" t="s">
        <v>5176</v>
      </c>
      <c r="B670" s="206" t="s">
        <v>2286</v>
      </c>
      <c r="C670" s="98" t="s">
        <v>51</v>
      </c>
      <c r="D670" s="206" t="s">
        <v>5177</v>
      </c>
      <c r="E670" s="206" t="s">
        <v>5178</v>
      </c>
      <c r="F670" s="98" t="s">
        <v>2502</v>
      </c>
      <c r="G670" s="277">
        <v>3.0</v>
      </c>
      <c r="H670" s="277">
        <v>3.0</v>
      </c>
      <c r="I670" s="98">
        <v>3.0</v>
      </c>
      <c r="J670" s="98">
        <v>10.0</v>
      </c>
      <c r="K670" s="381">
        <v>3.333333333</v>
      </c>
      <c r="L670" s="98" t="s">
        <v>467</v>
      </c>
      <c r="M670" s="145"/>
      <c r="N670" s="380"/>
      <c r="O670" s="380"/>
      <c r="P670" s="380"/>
      <c r="Q670" s="380"/>
      <c r="R670" s="380"/>
      <c r="S670" s="380"/>
      <c r="T670" s="380"/>
      <c r="U670" s="380"/>
      <c r="V670" s="380"/>
      <c r="W670" s="380"/>
      <c r="X670" s="380"/>
      <c r="Y670" s="380"/>
      <c r="Z670" s="380"/>
    </row>
    <row r="671" ht="15.75" customHeight="1">
      <c r="A671" s="206" t="s">
        <v>5179</v>
      </c>
      <c r="B671" s="206" t="s">
        <v>5180</v>
      </c>
      <c r="C671" s="98" t="s">
        <v>51</v>
      </c>
      <c r="D671" s="206" t="s">
        <v>5181</v>
      </c>
      <c r="E671" s="206" t="s">
        <v>5182</v>
      </c>
      <c r="F671" s="98" t="s">
        <v>2502</v>
      </c>
      <c r="G671" s="277">
        <v>2.0</v>
      </c>
      <c r="H671" s="277">
        <v>2.0</v>
      </c>
      <c r="I671" s="98">
        <v>2.0</v>
      </c>
      <c r="J671" s="98">
        <v>20.0</v>
      </c>
      <c r="K671" s="381">
        <v>10.0</v>
      </c>
      <c r="L671" s="98" t="s">
        <v>467</v>
      </c>
      <c r="M671" s="145"/>
      <c r="N671" s="380"/>
      <c r="O671" s="380"/>
      <c r="P671" s="380"/>
      <c r="Q671" s="380"/>
      <c r="R671" s="380"/>
      <c r="S671" s="380"/>
      <c r="T671" s="380"/>
      <c r="U671" s="380"/>
      <c r="V671" s="380"/>
      <c r="W671" s="380"/>
      <c r="X671" s="380"/>
      <c r="Y671" s="380"/>
      <c r="Z671" s="380"/>
    </row>
    <row r="672" ht="15.75" customHeight="1">
      <c r="A672" s="206" t="s">
        <v>5183</v>
      </c>
      <c r="B672" s="206" t="s">
        <v>5184</v>
      </c>
      <c r="C672" s="98" t="s">
        <v>51</v>
      </c>
      <c r="D672" s="206" t="s">
        <v>5185</v>
      </c>
      <c r="E672" s="206" t="s">
        <v>4854</v>
      </c>
      <c r="F672" s="98" t="s">
        <v>2502</v>
      </c>
      <c r="G672" s="277">
        <v>6.0</v>
      </c>
      <c r="H672" s="277">
        <v>6.0</v>
      </c>
      <c r="I672" s="98">
        <v>6.0</v>
      </c>
      <c r="J672" s="98">
        <v>20.0</v>
      </c>
      <c r="K672" s="381">
        <v>3.333333333</v>
      </c>
      <c r="L672" s="98" t="s">
        <v>467</v>
      </c>
      <c r="M672" s="145"/>
      <c r="N672" s="380"/>
      <c r="O672" s="380"/>
      <c r="P672" s="380"/>
      <c r="Q672" s="380"/>
      <c r="R672" s="380"/>
      <c r="S672" s="380"/>
      <c r="T672" s="380"/>
      <c r="U672" s="380"/>
      <c r="V672" s="380"/>
      <c r="W672" s="380"/>
      <c r="X672" s="380"/>
      <c r="Y672" s="380"/>
      <c r="Z672" s="380"/>
    </row>
    <row r="673" ht="15.75" customHeight="1">
      <c r="A673" s="206" t="s">
        <v>5183</v>
      </c>
      <c r="B673" s="206" t="s">
        <v>5184</v>
      </c>
      <c r="C673" s="98" t="s">
        <v>51</v>
      </c>
      <c r="D673" s="206" t="s">
        <v>5186</v>
      </c>
      <c r="E673" s="206" t="s">
        <v>4856</v>
      </c>
      <c r="F673" s="98" t="s">
        <v>2502</v>
      </c>
      <c r="G673" s="277">
        <v>6.0</v>
      </c>
      <c r="H673" s="277">
        <v>6.0</v>
      </c>
      <c r="I673" s="98">
        <v>6.0</v>
      </c>
      <c r="J673" s="98">
        <v>20.0</v>
      </c>
      <c r="K673" s="381">
        <v>3.333333333</v>
      </c>
      <c r="L673" s="98" t="s">
        <v>467</v>
      </c>
      <c r="M673" s="145"/>
      <c r="N673" s="380"/>
      <c r="O673" s="380"/>
      <c r="P673" s="380"/>
      <c r="Q673" s="380"/>
      <c r="R673" s="380"/>
      <c r="S673" s="380"/>
      <c r="T673" s="380"/>
      <c r="U673" s="380"/>
      <c r="V673" s="380"/>
      <c r="W673" s="380"/>
      <c r="X673" s="380"/>
      <c r="Y673" s="380"/>
      <c r="Z673" s="380"/>
    </row>
    <row r="674" ht="15.75" customHeight="1">
      <c r="A674" s="206" t="s">
        <v>5183</v>
      </c>
      <c r="B674" s="206" t="s">
        <v>5184</v>
      </c>
      <c r="C674" s="98" t="s">
        <v>51</v>
      </c>
      <c r="D674" s="206" t="s">
        <v>5187</v>
      </c>
      <c r="E674" s="206" t="s">
        <v>4858</v>
      </c>
      <c r="F674" s="98" t="s">
        <v>2502</v>
      </c>
      <c r="G674" s="277">
        <v>6.0</v>
      </c>
      <c r="H674" s="277">
        <v>6.0</v>
      </c>
      <c r="I674" s="98">
        <v>6.0</v>
      </c>
      <c r="J674" s="98">
        <v>20.0</v>
      </c>
      <c r="K674" s="381">
        <v>3.333333333</v>
      </c>
      <c r="L674" s="98" t="s">
        <v>467</v>
      </c>
      <c r="M674" s="145"/>
      <c r="N674" s="380"/>
      <c r="O674" s="380"/>
      <c r="P674" s="380"/>
      <c r="Q674" s="380"/>
      <c r="R674" s="380"/>
      <c r="S674" s="380"/>
      <c r="T674" s="380"/>
      <c r="U674" s="380"/>
      <c r="V674" s="380"/>
      <c r="W674" s="380"/>
      <c r="X674" s="380"/>
      <c r="Y674" s="380"/>
      <c r="Z674" s="380"/>
    </row>
    <row r="675" ht="15.75" customHeight="1">
      <c r="A675" s="206" t="s">
        <v>5183</v>
      </c>
      <c r="B675" s="206" t="s">
        <v>5184</v>
      </c>
      <c r="C675" s="98" t="s">
        <v>51</v>
      </c>
      <c r="D675" s="206" t="s">
        <v>5188</v>
      </c>
      <c r="E675" s="206" t="s">
        <v>4860</v>
      </c>
      <c r="F675" s="98" t="s">
        <v>2502</v>
      </c>
      <c r="G675" s="277">
        <v>6.0</v>
      </c>
      <c r="H675" s="277">
        <v>6.0</v>
      </c>
      <c r="I675" s="98">
        <v>6.0</v>
      </c>
      <c r="J675" s="98">
        <v>20.0</v>
      </c>
      <c r="K675" s="381">
        <v>3.333333333</v>
      </c>
      <c r="L675" s="98" t="s">
        <v>467</v>
      </c>
      <c r="M675" s="145"/>
      <c r="N675" s="380"/>
      <c r="O675" s="380"/>
      <c r="P675" s="380"/>
      <c r="Q675" s="380"/>
      <c r="R675" s="380"/>
      <c r="S675" s="380"/>
      <c r="T675" s="380"/>
      <c r="U675" s="380"/>
      <c r="V675" s="380"/>
      <c r="W675" s="380"/>
      <c r="X675" s="380"/>
      <c r="Y675" s="380"/>
      <c r="Z675" s="380"/>
    </row>
    <row r="676" ht="15.75" customHeight="1">
      <c r="A676" s="206" t="s">
        <v>5189</v>
      </c>
      <c r="B676" s="206" t="s">
        <v>5190</v>
      </c>
      <c r="C676" s="98" t="s">
        <v>51</v>
      </c>
      <c r="D676" s="206" t="s">
        <v>5191</v>
      </c>
      <c r="E676" s="206" t="s">
        <v>5192</v>
      </c>
      <c r="F676" s="98" t="s">
        <v>2502</v>
      </c>
      <c r="G676" s="277">
        <v>2.0</v>
      </c>
      <c r="H676" s="277">
        <v>2.0</v>
      </c>
      <c r="I676" s="98">
        <v>2.0</v>
      </c>
      <c r="J676" s="98">
        <v>20.0</v>
      </c>
      <c r="K676" s="381">
        <v>10.0</v>
      </c>
      <c r="L676" s="98" t="s">
        <v>467</v>
      </c>
      <c r="M676" s="145"/>
      <c r="N676" s="380"/>
      <c r="O676" s="380"/>
      <c r="P676" s="380"/>
      <c r="Q676" s="380"/>
      <c r="R676" s="380"/>
      <c r="S676" s="380"/>
      <c r="T676" s="380"/>
      <c r="U676" s="380"/>
      <c r="V676" s="380"/>
      <c r="W676" s="380"/>
      <c r="X676" s="380"/>
      <c r="Y676" s="380"/>
      <c r="Z676" s="380"/>
    </row>
    <row r="677" ht="15.75" customHeight="1">
      <c r="A677" s="206" t="s">
        <v>5193</v>
      </c>
      <c r="B677" s="206" t="s">
        <v>5194</v>
      </c>
      <c r="C677" s="98" t="s">
        <v>51</v>
      </c>
      <c r="D677" s="206" t="s">
        <v>5195</v>
      </c>
      <c r="E677" s="206" t="s">
        <v>5196</v>
      </c>
      <c r="F677" s="98" t="s">
        <v>5046</v>
      </c>
      <c r="G677" s="277">
        <v>5.0</v>
      </c>
      <c r="H677" s="277">
        <v>5.0</v>
      </c>
      <c r="I677" s="98">
        <v>5.0</v>
      </c>
      <c r="J677" s="98">
        <v>10.0</v>
      </c>
      <c r="K677" s="381">
        <v>2.0</v>
      </c>
      <c r="L677" s="98" t="s">
        <v>467</v>
      </c>
      <c r="M677" s="145"/>
      <c r="N677" s="380"/>
      <c r="O677" s="380"/>
      <c r="P677" s="380"/>
      <c r="Q677" s="380"/>
      <c r="R677" s="380"/>
      <c r="S677" s="380"/>
      <c r="T677" s="380"/>
      <c r="U677" s="380"/>
      <c r="V677" s="380"/>
      <c r="W677" s="380"/>
      <c r="X677" s="380"/>
      <c r="Y677" s="380"/>
      <c r="Z677" s="380"/>
    </row>
    <row r="678" ht="15.75" customHeight="1">
      <c r="A678" s="206" t="s">
        <v>2299</v>
      </c>
      <c r="B678" s="206" t="s">
        <v>2167</v>
      </c>
      <c r="C678" s="98" t="s">
        <v>51</v>
      </c>
      <c r="D678" s="206" t="s">
        <v>5197</v>
      </c>
      <c r="E678" s="206" t="s">
        <v>2490</v>
      </c>
      <c r="F678" s="98" t="s">
        <v>2502</v>
      </c>
      <c r="G678" s="277">
        <v>4.0</v>
      </c>
      <c r="H678" s="277">
        <v>3.0</v>
      </c>
      <c r="I678" s="98">
        <v>4.0</v>
      </c>
      <c r="J678" s="98">
        <v>20.0</v>
      </c>
      <c r="K678" s="381">
        <v>5.0</v>
      </c>
      <c r="L678" s="98" t="s">
        <v>467</v>
      </c>
      <c r="M678" s="145"/>
      <c r="N678" s="380"/>
      <c r="O678" s="380"/>
      <c r="P678" s="380"/>
      <c r="Q678" s="380"/>
      <c r="R678" s="380"/>
      <c r="S678" s="380"/>
      <c r="T678" s="380"/>
      <c r="U678" s="380"/>
      <c r="V678" s="380"/>
      <c r="W678" s="380"/>
      <c r="X678" s="380"/>
      <c r="Y678" s="380"/>
      <c r="Z678" s="380"/>
    </row>
    <row r="679" ht="15.75" customHeight="1">
      <c r="A679" s="206" t="s">
        <v>2299</v>
      </c>
      <c r="B679" s="206" t="s">
        <v>2167</v>
      </c>
      <c r="C679" s="98" t="s">
        <v>51</v>
      </c>
      <c r="D679" s="206" t="s">
        <v>5198</v>
      </c>
      <c r="E679" s="206" t="s">
        <v>5199</v>
      </c>
      <c r="F679" s="98" t="s">
        <v>2502</v>
      </c>
      <c r="G679" s="277">
        <v>4.0</v>
      </c>
      <c r="H679" s="277">
        <v>3.0</v>
      </c>
      <c r="I679" s="98">
        <v>4.0</v>
      </c>
      <c r="J679" s="98">
        <v>20.0</v>
      </c>
      <c r="K679" s="381">
        <v>5.0</v>
      </c>
      <c r="L679" s="98" t="s">
        <v>467</v>
      </c>
      <c r="M679" s="145"/>
      <c r="N679" s="380"/>
      <c r="O679" s="380"/>
      <c r="P679" s="380"/>
      <c r="Q679" s="380"/>
      <c r="R679" s="380"/>
      <c r="S679" s="380"/>
      <c r="T679" s="380"/>
      <c r="U679" s="380"/>
      <c r="V679" s="380"/>
      <c r="W679" s="380"/>
      <c r="X679" s="380"/>
      <c r="Y679" s="380"/>
      <c r="Z679" s="380"/>
    </row>
    <row r="680" ht="15.75" customHeight="1">
      <c r="A680" s="206" t="s">
        <v>2302</v>
      </c>
      <c r="B680" s="206" t="s">
        <v>2303</v>
      </c>
      <c r="C680" s="98" t="s">
        <v>51</v>
      </c>
      <c r="D680" s="375" t="s">
        <v>5200</v>
      </c>
      <c r="E680" s="463" t="s">
        <v>5201</v>
      </c>
      <c r="F680" s="98" t="s">
        <v>4361</v>
      </c>
      <c r="G680" s="98">
        <v>1.0</v>
      </c>
      <c r="H680" s="98">
        <v>1.0</v>
      </c>
      <c r="I680" s="98">
        <v>1.0</v>
      </c>
      <c r="J680" s="98">
        <v>20.0</v>
      </c>
      <c r="K680" s="278">
        <v>20.0</v>
      </c>
      <c r="L680" s="98" t="s">
        <v>84</v>
      </c>
      <c r="M680" s="145"/>
      <c r="N680" s="380"/>
      <c r="O680" s="380"/>
      <c r="P680" s="380"/>
      <c r="Q680" s="380"/>
      <c r="R680" s="380"/>
      <c r="S680" s="380"/>
      <c r="T680" s="380"/>
      <c r="U680" s="380"/>
      <c r="V680" s="380"/>
      <c r="W680" s="380"/>
      <c r="X680" s="380"/>
      <c r="Y680" s="380"/>
      <c r="Z680" s="380"/>
    </row>
    <row r="681" ht="15.75" customHeight="1">
      <c r="A681" s="206" t="s">
        <v>2302</v>
      </c>
      <c r="B681" s="206" t="s">
        <v>2303</v>
      </c>
      <c r="C681" s="98" t="s">
        <v>51</v>
      </c>
      <c r="D681" s="375" t="s">
        <v>5202</v>
      </c>
      <c r="E681" s="463" t="s">
        <v>5203</v>
      </c>
      <c r="F681" s="98" t="s">
        <v>3506</v>
      </c>
      <c r="G681" s="98">
        <v>1.0</v>
      </c>
      <c r="H681" s="98">
        <v>1.0</v>
      </c>
      <c r="I681" s="98">
        <v>1.0</v>
      </c>
      <c r="J681" s="98">
        <v>20.0</v>
      </c>
      <c r="K681" s="278">
        <v>20.0</v>
      </c>
      <c r="L681" s="98" t="s">
        <v>84</v>
      </c>
      <c r="M681" s="145"/>
      <c r="N681" s="380"/>
      <c r="O681" s="380"/>
      <c r="P681" s="380"/>
      <c r="Q681" s="380"/>
      <c r="R681" s="380"/>
      <c r="S681" s="380"/>
      <c r="T681" s="380"/>
      <c r="U681" s="380"/>
      <c r="V681" s="380"/>
      <c r="W681" s="380"/>
      <c r="X681" s="380"/>
      <c r="Y681" s="380"/>
      <c r="Z681" s="380"/>
    </row>
    <row r="682" ht="15.75" customHeight="1">
      <c r="A682" s="206" t="s">
        <v>2302</v>
      </c>
      <c r="B682" s="206" t="s">
        <v>2303</v>
      </c>
      <c r="C682" s="98" t="s">
        <v>51</v>
      </c>
      <c r="D682" s="207" t="s">
        <v>5204</v>
      </c>
      <c r="E682" s="463" t="s">
        <v>5205</v>
      </c>
      <c r="F682" s="98" t="s">
        <v>3506</v>
      </c>
      <c r="G682" s="98">
        <v>1.0</v>
      </c>
      <c r="H682" s="98">
        <v>1.0</v>
      </c>
      <c r="I682" s="98">
        <v>1.0</v>
      </c>
      <c r="J682" s="98">
        <v>20.0</v>
      </c>
      <c r="K682" s="278">
        <v>20.0</v>
      </c>
      <c r="L682" s="98" t="s">
        <v>84</v>
      </c>
      <c r="M682" s="145"/>
      <c r="N682" s="380"/>
      <c r="O682" s="380"/>
      <c r="P682" s="380"/>
      <c r="Q682" s="380"/>
      <c r="R682" s="380"/>
      <c r="S682" s="380"/>
      <c r="T682" s="380"/>
      <c r="U682" s="380"/>
      <c r="V682" s="380"/>
      <c r="W682" s="380"/>
      <c r="X682" s="380"/>
      <c r="Y682" s="380"/>
      <c r="Z682" s="380"/>
    </row>
    <row r="683" ht="15.75" customHeight="1">
      <c r="A683" s="206" t="s">
        <v>2302</v>
      </c>
      <c r="B683" s="206" t="s">
        <v>2303</v>
      </c>
      <c r="C683" s="98" t="s">
        <v>51</v>
      </c>
      <c r="D683" s="207" t="s">
        <v>5206</v>
      </c>
      <c r="E683" s="207" t="s">
        <v>5207</v>
      </c>
      <c r="F683" s="98" t="s">
        <v>2502</v>
      </c>
      <c r="G683" s="98">
        <v>1.0</v>
      </c>
      <c r="H683" s="98">
        <v>1.0</v>
      </c>
      <c r="I683" s="98">
        <v>1.0</v>
      </c>
      <c r="J683" s="98">
        <v>20.0</v>
      </c>
      <c r="K683" s="278">
        <v>20.0</v>
      </c>
      <c r="L683" s="98" t="s">
        <v>84</v>
      </c>
      <c r="M683" s="145"/>
      <c r="N683" s="380"/>
      <c r="O683" s="380"/>
      <c r="P683" s="380"/>
      <c r="Q683" s="380"/>
      <c r="R683" s="380"/>
      <c r="S683" s="380"/>
      <c r="T683" s="380"/>
      <c r="U683" s="380"/>
      <c r="V683" s="380"/>
      <c r="W683" s="380"/>
      <c r="X683" s="380"/>
      <c r="Y683" s="380"/>
      <c r="Z683" s="380"/>
    </row>
    <row r="684" ht="15.75" customHeight="1">
      <c r="A684" s="206" t="s">
        <v>2302</v>
      </c>
      <c r="B684" s="206" t="s">
        <v>2303</v>
      </c>
      <c r="C684" s="98" t="s">
        <v>51</v>
      </c>
      <c r="D684" s="207" t="s">
        <v>5208</v>
      </c>
      <c r="E684" s="207" t="s">
        <v>5209</v>
      </c>
      <c r="F684" s="98" t="s">
        <v>2502</v>
      </c>
      <c r="G684" s="98">
        <v>1.0</v>
      </c>
      <c r="H684" s="98">
        <v>1.0</v>
      </c>
      <c r="I684" s="98">
        <v>1.0</v>
      </c>
      <c r="J684" s="98">
        <v>20.0</v>
      </c>
      <c r="K684" s="278">
        <v>20.0</v>
      </c>
      <c r="L684" s="98" t="s">
        <v>84</v>
      </c>
      <c r="M684" s="145"/>
      <c r="N684" s="380"/>
      <c r="O684" s="380"/>
      <c r="P684" s="380"/>
      <c r="Q684" s="380"/>
      <c r="R684" s="380"/>
      <c r="S684" s="380"/>
      <c r="T684" s="380"/>
      <c r="U684" s="380"/>
      <c r="V684" s="380"/>
      <c r="W684" s="380"/>
      <c r="X684" s="380"/>
      <c r="Y684" s="380"/>
      <c r="Z684" s="380"/>
    </row>
    <row r="685" ht="15.75" customHeight="1">
      <c r="A685" s="206" t="s">
        <v>2302</v>
      </c>
      <c r="B685" s="206" t="s">
        <v>2303</v>
      </c>
      <c r="C685" s="98" t="s">
        <v>51</v>
      </c>
      <c r="D685" s="375" t="s">
        <v>5210</v>
      </c>
      <c r="E685" s="207" t="s">
        <v>5211</v>
      </c>
      <c r="F685" s="98" t="s">
        <v>5212</v>
      </c>
      <c r="G685" s="98">
        <v>1.0</v>
      </c>
      <c r="H685" s="98">
        <v>1.0</v>
      </c>
      <c r="I685" s="98">
        <v>1.0</v>
      </c>
      <c r="J685" s="98">
        <v>20.0</v>
      </c>
      <c r="K685" s="278">
        <v>20.0</v>
      </c>
      <c r="L685" s="98" t="s">
        <v>84</v>
      </c>
      <c r="M685" s="145"/>
      <c r="N685" s="380"/>
      <c r="O685" s="380"/>
      <c r="P685" s="380"/>
      <c r="Q685" s="380"/>
      <c r="R685" s="380"/>
      <c r="S685" s="380"/>
      <c r="T685" s="380"/>
      <c r="U685" s="380"/>
      <c r="V685" s="380"/>
      <c r="W685" s="380"/>
      <c r="X685" s="380"/>
      <c r="Y685" s="380"/>
      <c r="Z685" s="380"/>
    </row>
    <row r="686" ht="15.75" customHeight="1">
      <c r="A686" s="206" t="s">
        <v>2302</v>
      </c>
      <c r="B686" s="206" t="s">
        <v>2303</v>
      </c>
      <c r="C686" s="98" t="s">
        <v>51</v>
      </c>
      <c r="D686" s="207" t="s">
        <v>5213</v>
      </c>
      <c r="E686" s="207" t="s">
        <v>5214</v>
      </c>
      <c r="F686" s="98" t="s">
        <v>2502</v>
      </c>
      <c r="G686" s="98">
        <v>1.0</v>
      </c>
      <c r="H686" s="98">
        <v>1.0</v>
      </c>
      <c r="I686" s="98">
        <v>1.0</v>
      </c>
      <c r="J686" s="98">
        <v>20.0</v>
      </c>
      <c r="K686" s="278">
        <v>20.0</v>
      </c>
      <c r="L686" s="98" t="s">
        <v>84</v>
      </c>
      <c r="M686" s="145"/>
      <c r="N686" s="380"/>
      <c r="O686" s="380"/>
      <c r="P686" s="380"/>
      <c r="Q686" s="380"/>
      <c r="R686" s="380"/>
      <c r="S686" s="380"/>
      <c r="T686" s="380"/>
      <c r="U686" s="380"/>
      <c r="V686" s="380"/>
      <c r="W686" s="380"/>
      <c r="X686" s="380"/>
      <c r="Y686" s="380"/>
      <c r="Z686" s="380"/>
    </row>
    <row r="687" ht="15.75" customHeight="1">
      <c r="A687" s="206" t="s">
        <v>2302</v>
      </c>
      <c r="B687" s="206" t="s">
        <v>2303</v>
      </c>
      <c r="C687" s="98" t="s">
        <v>51</v>
      </c>
      <c r="D687" s="207" t="s">
        <v>5215</v>
      </c>
      <c r="E687" s="207" t="s">
        <v>5216</v>
      </c>
      <c r="F687" s="98" t="s">
        <v>4505</v>
      </c>
      <c r="G687" s="98">
        <v>1.0</v>
      </c>
      <c r="H687" s="98">
        <v>1.0</v>
      </c>
      <c r="I687" s="98">
        <v>1.0</v>
      </c>
      <c r="J687" s="98">
        <v>20.0</v>
      </c>
      <c r="K687" s="278">
        <v>20.0</v>
      </c>
      <c r="L687" s="98" t="s">
        <v>84</v>
      </c>
      <c r="M687" s="145"/>
      <c r="N687" s="380"/>
      <c r="O687" s="380"/>
      <c r="P687" s="380"/>
      <c r="Q687" s="380"/>
      <c r="R687" s="380"/>
      <c r="S687" s="380"/>
      <c r="T687" s="380"/>
      <c r="U687" s="380"/>
      <c r="V687" s="380"/>
      <c r="W687" s="380"/>
      <c r="X687" s="380"/>
      <c r="Y687" s="380"/>
      <c r="Z687" s="380"/>
    </row>
    <row r="688" ht="15.75" customHeight="1">
      <c r="A688" s="206" t="s">
        <v>2302</v>
      </c>
      <c r="B688" s="206" t="s">
        <v>2303</v>
      </c>
      <c r="C688" s="98" t="s">
        <v>51</v>
      </c>
      <c r="D688" s="207" t="s">
        <v>5217</v>
      </c>
      <c r="E688" s="463" t="s">
        <v>5218</v>
      </c>
      <c r="F688" s="98" t="s">
        <v>2502</v>
      </c>
      <c r="G688" s="98">
        <v>1.0</v>
      </c>
      <c r="H688" s="98">
        <v>1.0</v>
      </c>
      <c r="I688" s="98">
        <v>1.0</v>
      </c>
      <c r="J688" s="98">
        <v>20.0</v>
      </c>
      <c r="K688" s="278">
        <v>20.0</v>
      </c>
      <c r="L688" s="98" t="s">
        <v>84</v>
      </c>
      <c r="M688" s="145"/>
      <c r="N688" s="380"/>
      <c r="O688" s="380"/>
      <c r="P688" s="380"/>
      <c r="Q688" s="380"/>
      <c r="R688" s="380"/>
      <c r="S688" s="380"/>
      <c r="T688" s="380"/>
      <c r="U688" s="380"/>
      <c r="V688" s="380"/>
      <c r="W688" s="380"/>
      <c r="X688" s="380"/>
      <c r="Y688" s="380"/>
      <c r="Z688" s="380"/>
    </row>
    <row r="689" ht="15.75" customHeight="1">
      <c r="A689" s="206" t="s">
        <v>2302</v>
      </c>
      <c r="B689" s="206" t="s">
        <v>2303</v>
      </c>
      <c r="C689" s="98" t="s">
        <v>51</v>
      </c>
      <c r="D689" s="207" t="s">
        <v>5219</v>
      </c>
      <c r="E689" s="207" t="s">
        <v>5220</v>
      </c>
      <c r="F689" s="98" t="s">
        <v>3506</v>
      </c>
      <c r="G689" s="98">
        <v>1.0</v>
      </c>
      <c r="H689" s="98">
        <v>1.0</v>
      </c>
      <c r="I689" s="98">
        <v>1.0</v>
      </c>
      <c r="J689" s="98">
        <v>20.0</v>
      </c>
      <c r="K689" s="278">
        <v>20.0</v>
      </c>
      <c r="L689" s="98" t="s">
        <v>84</v>
      </c>
      <c r="M689" s="145"/>
      <c r="N689" s="380"/>
      <c r="O689" s="380"/>
      <c r="P689" s="380"/>
      <c r="Q689" s="380"/>
      <c r="R689" s="380"/>
      <c r="S689" s="380"/>
      <c r="T689" s="380"/>
      <c r="U689" s="380"/>
      <c r="V689" s="380"/>
      <c r="W689" s="380"/>
      <c r="X689" s="380"/>
      <c r="Y689" s="380"/>
      <c r="Z689" s="380"/>
    </row>
    <row r="690" ht="15.75" customHeight="1">
      <c r="A690" s="206" t="s">
        <v>2302</v>
      </c>
      <c r="B690" s="206" t="s">
        <v>2303</v>
      </c>
      <c r="C690" s="98" t="s">
        <v>51</v>
      </c>
      <c r="D690" s="207" t="s">
        <v>5221</v>
      </c>
      <c r="E690" s="207" t="s">
        <v>5222</v>
      </c>
      <c r="F690" s="98" t="s">
        <v>4505</v>
      </c>
      <c r="G690" s="98">
        <v>1.0</v>
      </c>
      <c r="H690" s="98">
        <v>1.0</v>
      </c>
      <c r="I690" s="98">
        <v>1.0</v>
      </c>
      <c r="J690" s="98">
        <v>20.0</v>
      </c>
      <c r="K690" s="278">
        <v>20.0</v>
      </c>
      <c r="L690" s="98" t="s">
        <v>84</v>
      </c>
      <c r="M690" s="145"/>
      <c r="N690" s="380"/>
      <c r="O690" s="380"/>
      <c r="P690" s="380"/>
      <c r="Q690" s="380"/>
      <c r="R690" s="380"/>
      <c r="S690" s="380"/>
      <c r="T690" s="380"/>
      <c r="U690" s="380"/>
      <c r="V690" s="380"/>
      <c r="W690" s="380"/>
      <c r="X690" s="380"/>
      <c r="Y690" s="380"/>
      <c r="Z690" s="380"/>
    </row>
    <row r="691" ht="15.75" customHeight="1">
      <c r="A691" s="206" t="s">
        <v>2302</v>
      </c>
      <c r="B691" s="206" t="s">
        <v>2303</v>
      </c>
      <c r="C691" s="98" t="s">
        <v>51</v>
      </c>
      <c r="D691" s="207" t="s">
        <v>5223</v>
      </c>
      <c r="E691" s="463" t="s">
        <v>5224</v>
      </c>
      <c r="F691" s="98" t="s">
        <v>2502</v>
      </c>
      <c r="G691" s="98">
        <v>1.0</v>
      </c>
      <c r="H691" s="98">
        <v>1.0</v>
      </c>
      <c r="I691" s="98">
        <v>1.0</v>
      </c>
      <c r="J691" s="98">
        <v>10.0</v>
      </c>
      <c r="K691" s="278">
        <v>10.0</v>
      </c>
      <c r="L691" s="98" t="s">
        <v>84</v>
      </c>
      <c r="M691" s="145"/>
      <c r="N691" s="380"/>
      <c r="O691" s="380"/>
      <c r="P691" s="380"/>
      <c r="Q691" s="380"/>
      <c r="R691" s="380"/>
      <c r="S691" s="380"/>
      <c r="T691" s="380"/>
      <c r="U691" s="380"/>
      <c r="V691" s="380"/>
      <c r="W691" s="380"/>
      <c r="X691" s="380"/>
      <c r="Y691" s="380"/>
      <c r="Z691" s="380"/>
    </row>
    <row r="692" ht="15.75" customHeight="1">
      <c r="A692" s="206" t="s">
        <v>2302</v>
      </c>
      <c r="B692" s="206" t="s">
        <v>2303</v>
      </c>
      <c r="C692" s="98" t="s">
        <v>51</v>
      </c>
      <c r="D692" s="207" t="s">
        <v>5225</v>
      </c>
      <c r="E692" s="207" t="s">
        <v>5226</v>
      </c>
      <c r="F692" s="98" t="s">
        <v>3506</v>
      </c>
      <c r="G692" s="98">
        <v>1.0</v>
      </c>
      <c r="H692" s="98">
        <v>1.0</v>
      </c>
      <c r="I692" s="98">
        <v>1.0</v>
      </c>
      <c r="J692" s="98">
        <v>20.0</v>
      </c>
      <c r="K692" s="278">
        <v>20.0</v>
      </c>
      <c r="L692" s="98" t="s">
        <v>84</v>
      </c>
      <c r="M692" s="145"/>
      <c r="N692" s="380"/>
      <c r="O692" s="380"/>
      <c r="P692" s="380"/>
      <c r="Q692" s="380"/>
      <c r="R692" s="380"/>
      <c r="S692" s="380"/>
      <c r="T692" s="380"/>
      <c r="U692" s="380"/>
      <c r="V692" s="380"/>
      <c r="W692" s="380"/>
      <c r="X692" s="380"/>
      <c r="Y692" s="380"/>
      <c r="Z692" s="380"/>
    </row>
    <row r="693" ht="15.75" customHeight="1">
      <c r="A693" s="206" t="s">
        <v>2302</v>
      </c>
      <c r="B693" s="206" t="s">
        <v>2303</v>
      </c>
      <c r="C693" s="98" t="s">
        <v>51</v>
      </c>
      <c r="D693" s="207" t="s">
        <v>5227</v>
      </c>
      <c r="E693" s="463" t="s">
        <v>5228</v>
      </c>
      <c r="F693" s="98" t="s">
        <v>2502</v>
      </c>
      <c r="G693" s="98">
        <v>1.0</v>
      </c>
      <c r="H693" s="98">
        <v>1.0</v>
      </c>
      <c r="I693" s="98">
        <v>1.0</v>
      </c>
      <c r="J693" s="98">
        <v>10.0</v>
      </c>
      <c r="K693" s="278">
        <v>10.0</v>
      </c>
      <c r="L693" s="98" t="s">
        <v>84</v>
      </c>
      <c r="M693" s="145"/>
      <c r="N693" s="380"/>
      <c r="O693" s="380"/>
      <c r="P693" s="380"/>
      <c r="Q693" s="380"/>
      <c r="R693" s="380"/>
      <c r="S693" s="380"/>
      <c r="T693" s="380"/>
      <c r="U693" s="380"/>
      <c r="V693" s="380"/>
      <c r="W693" s="380"/>
      <c r="X693" s="380"/>
      <c r="Y693" s="380"/>
      <c r="Z693" s="380"/>
    </row>
    <row r="694" ht="15.75" customHeight="1">
      <c r="A694" s="206" t="s">
        <v>2302</v>
      </c>
      <c r="B694" s="206" t="s">
        <v>2303</v>
      </c>
      <c r="C694" s="98" t="s">
        <v>51</v>
      </c>
      <c r="D694" s="375" t="s">
        <v>5229</v>
      </c>
      <c r="E694" s="207" t="s">
        <v>5230</v>
      </c>
      <c r="F694" s="98" t="s">
        <v>2502</v>
      </c>
      <c r="G694" s="98">
        <v>1.0</v>
      </c>
      <c r="H694" s="98">
        <v>1.0</v>
      </c>
      <c r="I694" s="98">
        <v>1.0</v>
      </c>
      <c r="J694" s="98">
        <v>20.0</v>
      </c>
      <c r="K694" s="278">
        <v>20.0</v>
      </c>
      <c r="L694" s="98" t="s">
        <v>84</v>
      </c>
      <c r="M694" s="145"/>
      <c r="N694" s="380"/>
      <c r="O694" s="380"/>
      <c r="P694" s="380"/>
      <c r="Q694" s="380"/>
      <c r="R694" s="380"/>
      <c r="S694" s="380"/>
      <c r="T694" s="380"/>
      <c r="U694" s="380"/>
      <c r="V694" s="380"/>
      <c r="W694" s="380"/>
      <c r="X694" s="380"/>
      <c r="Y694" s="380"/>
      <c r="Z694" s="380"/>
    </row>
    <row r="695" ht="15.75" customHeight="1">
      <c r="A695" s="206" t="s">
        <v>2302</v>
      </c>
      <c r="B695" s="206" t="s">
        <v>2303</v>
      </c>
      <c r="C695" s="98" t="s">
        <v>51</v>
      </c>
      <c r="D695" s="207" t="s">
        <v>5231</v>
      </c>
      <c r="E695" s="207" t="s">
        <v>5232</v>
      </c>
      <c r="F695" s="98" t="s">
        <v>2502</v>
      </c>
      <c r="G695" s="98">
        <v>1.0</v>
      </c>
      <c r="H695" s="98">
        <v>1.0</v>
      </c>
      <c r="I695" s="98">
        <v>1.0</v>
      </c>
      <c r="J695" s="98">
        <v>20.0</v>
      </c>
      <c r="K695" s="278">
        <v>20.0</v>
      </c>
      <c r="L695" s="98" t="s">
        <v>84</v>
      </c>
      <c r="M695" s="145"/>
      <c r="N695" s="380"/>
      <c r="O695" s="380"/>
      <c r="P695" s="380"/>
      <c r="Q695" s="380"/>
      <c r="R695" s="380"/>
      <c r="S695" s="380"/>
      <c r="T695" s="380"/>
      <c r="U695" s="380"/>
      <c r="V695" s="380"/>
      <c r="W695" s="380"/>
      <c r="X695" s="380"/>
      <c r="Y695" s="380"/>
      <c r="Z695" s="380"/>
    </row>
    <row r="696" ht="15.75" customHeight="1">
      <c r="A696" s="206" t="s">
        <v>2302</v>
      </c>
      <c r="B696" s="206" t="s">
        <v>2303</v>
      </c>
      <c r="C696" s="98" t="s">
        <v>51</v>
      </c>
      <c r="D696" s="207" t="s">
        <v>5233</v>
      </c>
      <c r="E696" s="463" t="s">
        <v>5234</v>
      </c>
      <c r="F696" s="98" t="s">
        <v>2502</v>
      </c>
      <c r="G696" s="98">
        <v>1.0</v>
      </c>
      <c r="H696" s="98">
        <v>1.0</v>
      </c>
      <c r="I696" s="98">
        <v>1.0</v>
      </c>
      <c r="J696" s="98">
        <v>10.0</v>
      </c>
      <c r="K696" s="278">
        <v>10.0</v>
      </c>
      <c r="L696" s="98" t="s">
        <v>84</v>
      </c>
      <c r="M696" s="145"/>
      <c r="N696" s="380"/>
      <c r="O696" s="380"/>
      <c r="P696" s="380"/>
      <c r="Q696" s="380"/>
      <c r="R696" s="380"/>
      <c r="S696" s="380"/>
      <c r="T696" s="380"/>
      <c r="U696" s="380"/>
      <c r="V696" s="380"/>
      <c r="W696" s="380"/>
      <c r="X696" s="380"/>
      <c r="Y696" s="380"/>
      <c r="Z696" s="380"/>
    </row>
    <row r="697" ht="15.75" customHeight="1">
      <c r="A697" s="206" t="s">
        <v>2302</v>
      </c>
      <c r="B697" s="206" t="s">
        <v>2303</v>
      </c>
      <c r="C697" s="98" t="s">
        <v>51</v>
      </c>
      <c r="D697" s="207" t="s">
        <v>5235</v>
      </c>
      <c r="E697" s="207" t="s">
        <v>5236</v>
      </c>
      <c r="F697" s="98" t="s">
        <v>4505</v>
      </c>
      <c r="G697" s="98">
        <v>1.0</v>
      </c>
      <c r="H697" s="98">
        <v>1.0</v>
      </c>
      <c r="I697" s="98">
        <v>1.0</v>
      </c>
      <c r="J697" s="98">
        <v>20.0</v>
      </c>
      <c r="K697" s="278">
        <v>20.0</v>
      </c>
      <c r="L697" s="98" t="s">
        <v>84</v>
      </c>
      <c r="M697" s="145"/>
      <c r="N697" s="380"/>
      <c r="O697" s="380"/>
      <c r="P697" s="380"/>
      <c r="Q697" s="380"/>
      <c r="R697" s="380"/>
      <c r="S697" s="380"/>
      <c r="T697" s="380"/>
      <c r="U697" s="380"/>
      <c r="V697" s="380"/>
      <c r="W697" s="380"/>
      <c r="X697" s="380"/>
      <c r="Y697" s="380"/>
      <c r="Z697" s="380"/>
    </row>
    <row r="698" ht="15.75" customHeight="1">
      <c r="A698" s="206" t="s">
        <v>2302</v>
      </c>
      <c r="B698" s="206" t="s">
        <v>2303</v>
      </c>
      <c r="C698" s="98" t="s">
        <v>51</v>
      </c>
      <c r="D698" s="207" t="s">
        <v>5237</v>
      </c>
      <c r="E698" s="207" t="s">
        <v>5238</v>
      </c>
      <c r="F698" s="98" t="s">
        <v>2502</v>
      </c>
      <c r="G698" s="98">
        <v>1.0</v>
      </c>
      <c r="H698" s="98">
        <v>1.0</v>
      </c>
      <c r="I698" s="98">
        <v>1.0</v>
      </c>
      <c r="J698" s="98">
        <v>20.0</v>
      </c>
      <c r="K698" s="278">
        <v>20.0</v>
      </c>
      <c r="L698" s="98" t="s">
        <v>84</v>
      </c>
      <c r="M698" s="145"/>
      <c r="N698" s="380"/>
      <c r="O698" s="380"/>
      <c r="P698" s="380"/>
      <c r="Q698" s="380"/>
      <c r="R698" s="380"/>
      <c r="S698" s="380"/>
      <c r="T698" s="380"/>
      <c r="U698" s="380"/>
      <c r="V698" s="380"/>
      <c r="W698" s="380"/>
      <c r="X698" s="380"/>
      <c r="Y698" s="380"/>
      <c r="Z698" s="380"/>
    </row>
    <row r="699" ht="15.75" customHeight="1">
      <c r="A699" s="206" t="s">
        <v>2302</v>
      </c>
      <c r="B699" s="206" t="s">
        <v>2303</v>
      </c>
      <c r="C699" s="98" t="s">
        <v>51</v>
      </c>
      <c r="D699" s="375" t="s">
        <v>5239</v>
      </c>
      <c r="E699" s="207" t="s">
        <v>4426</v>
      </c>
      <c r="F699" s="98" t="s">
        <v>2502</v>
      </c>
      <c r="G699" s="98">
        <v>1.0</v>
      </c>
      <c r="H699" s="98">
        <v>1.0</v>
      </c>
      <c r="I699" s="98">
        <v>1.0</v>
      </c>
      <c r="J699" s="98">
        <v>20.0</v>
      </c>
      <c r="K699" s="278">
        <v>20.0</v>
      </c>
      <c r="L699" s="98" t="s">
        <v>84</v>
      </c>
      <c r="M699" s="145"/>
      <c r="N699" s="380"/>
      <c r="O699" s="380"/>
      <c r="P699" s="380"/>
      <c r="Q699" s="380"/>
      <c r="R699" s="380"/>
      <c r="S699" s="380"/>
      <c r="T699" s="380"/>
      <c r="U699" s="380"/>
      <c r="V699" s="380"/>
      <c r="W699" s="380"/>
      <c r="X699" s="380"/>
      <c r="Y699" s="380"/>
      <c r="Z699" s="380"/>
    </row>
    <row r="700" ht="15.75" customHeight="1">
      <c r="A700" s="206" t="s">
        <v>2302</v>
      </c>
      <c r="B700" s="206" t="s">
        <v>2303</v>
      </c>
      <c r="C700" s="98" t="s">
        <v>51</v>
      </c>
      <c r="D700" s="375" t="s">
        <v>5240</v>
      </c>
      <c r="E700" s="207" t="s">
        <v>5241</v>
      </c>
      <c r="F700" s="98" t="s">
        <v>2502</v>
      </c>
      <c r="G700" s="98">
        <v>1.0</v>
      </c>
      <c r="H700" s="98">
        <v>1.0</v>
      </c>
      <c r="I700" s="98">
        <v>1.0</v>
      </c>
      <c r="J700" s="98">
        <v>10.0</v>
      </c>
      <c r="K700" s="278">
        <v>10.0</v>
      </c>
      <c r="L700" s="98" t="s">
        <v>84</v>
      </c>
      <c r="M700" s="145"/>
      <c r="N700" s="380"/>
      <c r="O700" s="380"/>
      <c r="P700" s="380"/>
      <c r="Q700" s="380"/>
      <c r="R700" s="380"/>
      <c r="S700" s="380"/>
      <c r="T700" s="380"/>
      <c r="U700" s="380"/>
      <c r="V700" s="380"/>
      <c r="W700" s="380"/>
      <c r="X700" s="380"/>
      <c r="Y700" s="380"/>
      <c r="Z700" s="380"/>
    </row>
    <row r="701" ht="15.75" customHeight="1">
      <c r="A701" s="206" t="s">
        <v>2302</v>
      </c>
      <c r="B701" s="206" t="s">
        <v>2303</v>
      </c>
      <c r="C701" s="98" t="s">
        <v>51</v>
      </c>
      <c r="D701" s="375" t="s">
        <v>5242</v>
      </c>
      <c r="E701" s="207" t="s">
        <v>5108</v>
      </c>
      <c r="F701" s="98" t="s">
        <v>2502</v>
      </c>
      <c r="G701" s="98">
        <v>1.0</v>
      </c>
      <c r="H701" s="98">
        <v>1.0</v>
      </c>
      <c r="I701" s="98">
        <v>1.0</v>
      </c>
      <c r="J701" s="98">
        <v>10.0</v>
      </c>
      <c r="K701" s="278">
        <v>10.0</v>
      </c>
      <c r="L701" s="98" t="s">
        <v>84</v>
      </c>
      <c r="M701" s="145"/>
      <c r="N701" s="380"/>
      <c r="O701" s="380"/>
      <c r="P701" s="380"/>
      <c r="Q701" s="380"/>
      <c r="R701" s="380"/>
      <c r="S701" s="380"/>
      <c r="T701" s="380"/>
      <c r="U701" s="380"/>
      <c r="V701" s="380"/>
      <c r="W701" s="380"/>
      <c r="X701" s="380"/>
      <c r="Y701" s="380"/>
      <c r="Z701" s="380"/>
    </row>
    <row r="702" ht="15.75" customHeight="1">
      <c r="A702" s="206" t="s">
        <v>2302</v>
      </c>
      <c r="B702" s="206" t="s">
        <v>2303</v>
      </c>
      <c r="C702" s="98" t="s">
        <v>51</v>
      </c>
      <c r="D702" s="375" t="s">
        <v>5243</v>
      </c>
      <c r="E702" s="463" t="s">
        <v>5244</v>
      </c>
      <c r="F702" s="98" t="s">
        <v>2502</v>
      </c>
      <c r="G702" s="98">
        <v>1.0</v>
      </c>
      <c r="H702" s="98">
        <v>1.0</v>
      </c>
      <c r="I702" s="98">
        <v>1.0</v>
      </c>
      <c r="J702" s="98">
        <v>10.0</v>
      </c>
      <c r="K702" s="278">
        <v>10.0</v>
      </c>
      <c r="L702" s="98" t="s">
        <v>84</v>
      </c>
      <c r="M702" s="145"/>
      <c r="N702" s="380"/>
      <c r="O702" s="380"/>
      <c r="P702" s="380"/>
      <c r="Q702" s="380"/>
      <c r="R702" s="380"/>
      <c r="S702" s="380"/>
      <c r="T702" s="380"/>
      <c r="U702" s="380"/>
      <c r="V702" s="380"/>
      <c r="W702" s="380"/>
      <c r="X702" s="380"/>
      <c r="Y702" s="380"/>
      <c r="Z702" s="380"/>
    </row>
    <row r="703" ht="15.75" customHeight="1">
      <c r="A703" s="206" t="s">
        <v>2302</v>
      </c>
      <c r="B703" s="206" t="s">
        <v>2303</v>
      </c>
      <c r="C703" s="98" t="s">
        <v>51</v>
      </c>
      <c r="D703" s="375" t="s">
        <v>5245</v>
      </c>
      <c r="E703" s="207" t="s">
        <v>5246</v>
      </c>
      <c r="F703" s="98" t="s">
        <v>2502</v>
      </c>
      <c r="G703" s="98">
        <v>1.0</v>
      </c>
      <c r="H703" s="98">
        <v>1.0</v>
      </c>
      <c r="I703" s="98">
        <v>1.0</v>
      </c>
      <c r="J703" s="98">
        <v>10.0</v>
      </c>
      <c r="K703" s="278">
        <v>10.0</v>
      </c>
      <c r="L703" s="98" t="s">
        <v>84</v>
      </c>
      <c r="M703" s="145"/>
      <c r="N703" s="380"/>
      <c r="O703" s="380"/>
      <c r="P703" s="380"/>
      <c r="Q703" s="380"/>
      <c r="R703" s="380"/>
      <c r="S703" s="380"/>
      <c r="T703" s="380"/>
      <c r="U703" s="380"/>
      <c r="V703" s="380"/>
      <c r="W703" s="380"/>
      <c r="X703" s="380"/>
      <c r="Y703" s="380"/>
      <c r="Z703" s="380"/>
    </row>
    <row r="704" ht="15.75" customHeight="1">
      <c r="A704" s="206" t="s">
        <v>2302</v>
      </c>
      <c r="B704" s="206" t="s">
        <v>2303</v>
      </c>
      <c r="C704" s="98" t="s">
        <v>51</v>
      </c>
      <c r="D704" s="375" t="s">
        <v>5247</v>
      </c>
      <c r="E704" s="207" t="s">
        <v>5248</v>
      </c>
      <c r="F704" s="98" t="s">
        <v>2502</v>
      </c>
      <c r="G704" s="98">
        <v>1.0</v>
      </c>
      <c r="H704" s="98">
        <v>1.0</v>
      </c>
      <c r="I704" s="98">
        <v>1.0</v>
      </c>
      <c r="J704" s="98">
        <v>20.0</v>
      </c>
      <c r="K704" s="278">
        <v>20.0</v>
      </c>
      <c r="L704" s="98" t="s">
        <v>84</v>
      </c>
      <c r="M704" s="145"/>
      <c r="N704" s="380"/>
      <c r="O704" s="380"/>
      <c r="P704" s="380"/>
      <c r="Q704" s="380"/>
      <c r="R704" s="380"/>
      <c r="S704" s="380"/>
      <c r="T704" s="380"/>
      <c r="U704" s="380"/>
      <c r="V704" s="380"/>
      <c r="W704" s="380"/>
      <c r="X704" s="380"/>
      <c r="Y704" s="380"/>
      <c r="Z704" s="380"/>
    </row>
    <row r="705" ht="15.75" customHeight="1">
      <c r="A705" s="206" t="s">
        <v>2324</v>
      </c>
      <c r="B705" s="206" t="s">
        <v>2325</v>
      </c>
      <c r="C705" s="98" t="s">
        <v>51</v>
      </c>
      <c r="D705" s="375" t="s">
        <v>5249</v>
      </c>
      <c r="E705" s="207" t="s">
        <v>5250</v>
      </c>
      <c r="F705" s="98" t="s">
        <v>2502</v>
      </c>
      <c r="G705" s="98">
        <v>2.0</v>
      </c>
      <c r="H705" s="98">
        <v>2.0</v>
      </c>
      <c r="I705" s="98">
        <v>2.0</v>
      </c>
      <c r="J705" s="98">
        <v>20.0</v>
      </c>
      <c r="K705" s="278">
        <v>10.0</v>
      </c>
      <c r="L705" s="98" t="s">
        <v>84</v>
      </c>
      <c r="M705" s="145"/>
      <c r="N705" s="380"/>
      <c r="O705" s="380"/>
      <c r="P705" s="380"/>
      <c r="Q705" s="380"/>
      <c r="R705" s="380"/>
      <c r="S705" s="380"/>
      <c r="T705" s="380"/>
      <c r="U705" s="380"/>
      <c r="V705" s="380"/>
      <c r="W705" s="380"/>
      <c r="X705" s="380"/>
      <c r="Y705" s="380"/>
      <c r="Z705" s="380"/>
    </row>
    <row r="706" ht="15.75" customHeight="1">
      <c r="A706" s="206" t="s">
        <v>2324</v>
      </c>
      <c r="B706" s="206" t="s">
        <v>2325</v>
      </c>
      <c r="C706" s="98" t="s">
        <v>51</v>
      </c>
      <c r="D706" s="375" t="s">
        <v>5251</v>
      </c>
      <c r="E706" s="207" t="s">
        <v>5252</v>
      </c>
      <c r="F706" s="98" t="s">
        <v>4361</v>
      </c>
      <c r="G706" s="98">
        <v>2.0</v>
      </c>
      <c r="H706" s="98">
        <v>2.0</v>
      </c>
      <c r="I706" s="98">
        <v>2.0</v>
      </c>
      <c r="J706" s="98">
        <v>20.0</v>
      </c>
      <c r="K706" s="278">
        <v>10.0</v>
      </c>
      <c r="L706" s="98" t="s">
        <v>84</v>
      </c>
      <c r="M706" s="145"/>
      <c r="N706" s="380"/>
      <c r="O706" s="380"/>
      <c r="P706" s="380"/>
      <c r="Q706" s="380"/>
      <c r="R706" s="380"/>
      <c r="S706" s="380"/>
      <c r="T706" s="380"/>
      <c r="U706" s="380"/>
      <c r="V706" s="380"/>
      <c r="W706" s="380"/>
      <c r="X706" s="380"/>
      <c r="Y706" s="380"/>
      <c r="Z706" s="380"/>
    </row>
    <row r="707" ht="15.75" customHeight="1">
      <c r="A707" s="206" t="s">
        <v>2324</v>
      </c>
      <c r="B707" s="206" t="s">
        <v>2325</v>
      </c>
      <c r="C707" s="98" t="s">
        <v>51</v>
      </c>
      <c r="D707" s="375" t="s">
        <v>5253</v>
      </c>
      <c r="E707" s="207" t="s">
        <v>5254</v>
      </c>
      <c r="F707" s="98" t="s">
        <v>2502</v>
      </c>
      <c r="G707" s="98">
        <v>2.0</v>
      </c>
      <c r="H707" s="98">
        <v>2.0</v>
      </c>
      <c r="I707" s="98">
        <v>2.0</v>
      </c>
      <c r="J707" s="98">
        <v>20.0</v>
      </c>
      <c r="K707" s="278">
        <v>10.0</v>
      </c>
      <c r="L707" s="98" t="s">
        <v>84</v>
      </c>
      <c r="M707" s="145"/>
      <c r="N707" s="380"/>
      <c r="O707" s="380"/>
      <c r="P707" s="380"/>
      <c r="Q707" s="380"/>
      <c r="R707" s="380"/>
      <c r="S707" s="380"/>
      <c r="T707" s="380"/>
      <c r="U707" s="380"/>
      <c r="V707" s="380"/>
      <c r="W707" s="380"/>
      <c r="X707" s="380"/>
      <c r="Y707" s="380"/>
      <c r="Z707" s="380"/>
    </row>
    <row r="708" ht="15.75" customHeight="1">
      <c r="A708" s="206" t="s">
        <v>2324</v>
      </c>
      <c r="B708" s="206" t="s">
        <v>2325</v>
      </c>
      <c r="C708" s="98" t="s">
        <v>51</v>
      </c>
      <c r="D708" s="375" t="s">
        <v>5255</v>
      </c>
      <c r="E708" s="207" t="s">
        <v>5256</v>
      </c>
      <c r="F708" s="98" t="s">
        <v>2502</v>
      </c>
      <c r="G708" s="98">
        <v>2.0</v>
      </c>
      <c r="H708" s="98">
        <v>2.0</v>
      </c>
      <c r="I708" s="98">
        <v>2.0</v>
      </c>
      <c r="J708" s="98">
        <v>20.0</v>
      </c>
      <c r="K708" s="278">
        <v>10.0</v>
      </c>
      <c r="L708" s="98" t="s">
        <v>84</v>
      </c>
      <c r="M708" s="145"/>
      <c r="N708" s="380"/>
      <c r="O708" s="380"/>
      <c r="P708" s="380"/>
      <c r="Q708" s="380"/>
      <c r="R708" s="380"/>
      <c r="S708" s="380"/>
      <c r="T708" s="380"/>
      <c r="U708" s="380"/>
      <c r="V708" s="380"/>
      <c r="W708" s="380"/>
      <c r="X708" s="380"/>
      <c r="Y708" s="380"/>
      <c r="Z708" s="380"/>
    </row>
    <row r="709" ht="15.75" customHeight="1">
      <c r="A709" s="206" t="s">
        <v>2324</v>
      </c>
      <c r="B709" s="206" t="s">
        <v>2325</v>
      </c>
      <c r="C709" s="98" t="s">
        <v>51</v>
      </c>
      <c r="D709" s="375" t="s">
        <v>5257</v>
      </c>
      <c r="E709" s="207" t="s">
        <v>5258</v>
      </c>
      <c r="F709" s="98" t="s">
        <v>2502</v>
      </c>
      <c r="G709" s="98">
        <v>2.0</v>
      </c>
      <c r="H709" s="98">
        <v>2.0</v>
      </c>
      <c r="I709" s="98">
        <v>2.0</v>
      </c>
      <c r="J709" s="98">
        <v>20.0</v>
      </c>
      <c r="K709" s="278">
        <v>10.0</v>
      </c>
      <c r="L709" s="98" t="s">
        <v>84</v>
      </c>
      <c r="M709" s="145"/>
      <c r="N709" s="380"/>
      <c r="O709" s="380"/>
      <c r="P709" s="380"/>
      <c r="Q709" s="380"/>
      <c r="R709" s="380"/>
      <c r="S709" s="380"/>
      <c r="T709" s="380"/>
      <c r="U709" s="380"/>
      <c r="V709" s="380"/>
      <c r="W709" s="380"/>
      <c r="X709" s="380"/>
      <c r="Y709" s="380"/>
      <c r="Z709" s="380"/>
    </row>
    <row r="710" ht="15.75" customHeight="1">
      <c r="A710" s="206" t="s">
        <v>2324</v>
      </c>
      <c r="B710" s="206" t="s">
        <v>2325</v>
      </c>
      <c r="C710" s="98" t="s">
        <v>51</v>
      </c>
      <c r="D710" s="375" t="s">
        <v>5259</v>
      </c>
      <c r="E710" s="207" t="s">
        <v>5260</v>
      </c>
      <c r="F710" s="98" t="s">
        <v>2502</v>
      </c>
      <c r="G710" s="98">
        <v>2.0</v>
      </c>
      <c r="H710" s="98">
        <v>2.0</v>
      </c>
      <c r="I710" s="98">
        <v>2.0</v>
      </c>
      <c r="J710" s="98">
        <v>20.0</v>
      </c>
      <c r="K710" s="278">
        <v>10.0</v>
      </c>
      <c r="L710" s="98" t="s">
        <v>84</v>
      </c>
      <c r="M710" s="145"/>
      <c r="N710" s="380"/>
      <c r="O710" s="380"/>
      <c r="P710" s="380"/>
      <c r="Q710" s="380"/>
      <c r="R710" s="380"/>
      <c r="S710" s="380"/>
      <c r="T710" s="380"/>
      <c r="U710" s="380"/>
      <c r="V710" s="380"/>
      <c r="W710" s="380"/>
      <c r="X710" s="380"/>
      <c r="Y710" s="380"/>
      <c r="Z710" s="380"/>
    </row>
    <row r="711" ht="15.75" customHeight="1">
      <c r="A711" s="206" t="s">
        <v>2337</v>
      </c>
      <c r="B711" s="206" t="s">
        <v>4354</v>
      </c>
      <c r="C711" s="98" t="s">
        <v>51</v>
      </c>
      <c r="D711" s="375" t="s">
        <v>5261</v>
      </c>
      <c r="E711" s="207" t="s">
        <v>4356</v>
      </c>
      <c r="F711" s="98" t="s">
        <v>4357</v>
      </c>
      <c r="G711" s="98">
        <v>2.0</v>
      </c>
      <c r="H711" s="98">
        <v>2.0</v>
      </c>
      <c r="I711" s="98">
        <v>2.0</v>
      </c>
      <c r="J711" s="98">
        <v>20.0</v>
      </c>
      <c r="K711" s="278">
        <v>10.0</v>
      </c>
      <c r="L711" s="98" t="s">
        <v>84</v>
      </c>
      <c r="M711" s="145"/>
      <c r="N711" s="380"/>
      <c r="O711" s="380"/>
      <c r="P711" s="380"/>
      <c r="Q711" s="380"/>
      <c r="R711" s="380"/>
      <c r="S711" s="380"/>
      <c r="T711" s="380"/>
      <c r="U711" s="380"/>
      <c r="V711" s="380"/>
      <c r="W711" s="380"/>
      <c r="X711" s="380"/>
      <c r="Y711" s="380"/>
      <c r="Z711" s="380"/>
    </row>
    <row r="712" ht="15.75" customHeight="1">
      <c r="A712" s="206" t="s">
        <v>2337</v>
      </c>
      <c r="B712" s="206" t="s">
        <v>4358</v>
      </c>
      <c r="C712" s="98" t="s">
        <v>51</v>
      </c>
      <c r="D712" s="375" t="s">
        <v>5262</v>
      </c>
      <c r="E712" s="207" t="s">
        <v>4360</v>
      </c>
      <c r="F712" s="98" t="s">
        <v>4361</v>
      </c>
      <c r="G712" s="98">
        <v>2.0</v>
      </c>
      <c r="H712" s="98">
        <v>2.0</v>
      </c>
      <c r="I712" s="98">
        <v>2.0</v>
      </c>
      <c r="J712" s="98">
        <v>20.0</v>
      </c>
      <c r="K712" s="278">
        <v>10.0</v>
      </c>
      <c r="L712" s="98" t="s">
        <v>84</v>
      </c>
      <c r="M712" s="145"/>
      <c r="N712" s="380"/>
      <c r="O712" s="380"/>
      <c r="P712" s="380"/>
      <c r="Q712" s="380"/>
      <c r="R712" s="380"/>
      <c r="S712" s="380"/>
      <c r="T712" s="380"/>
      <c r="U712" s="380"/>
      <c r="V712" s="380"/>
      <c r="W712" s="380"/>
      <c r="X712" s="380"/>
      <c r="Y712" s="380"/>
      <c r="Z712" s="380"/>
    </row>
    <row r="713" ht="15.75" customHeight="1">
      <c r="A713" s="206" t="s">
        <v>2337</v>
      </c>
      <c r="B713" s="206" t="s">
        <v>4362</v>
      </c>
      <c r="C713" s="98" t="s">
        <v>51</v>
      </c>
      <c r="D713" s="375" t="s">
        <v>5263</v>
      </c>
      <c r="E713" s="207" t="s">
        <v>4364</v>
      </c>
      <c r="F713" s="98" t="s">
        <v>4365</v>
      </c>
      <c r="G713" s="98">
        <v>2.0</v>
      </c>
      <c r="H713" s="98">
        <v>2.0</v>
      </c>
      <c r="I713" s="98">
        <v>2.0</v>
      </c>
      <c r="J713" s="98">
        <v>20.0</v>
      </c>
      <c r="K713" s="278">
        <v>10.0</v>
      </c>
      <c r="L713" s="98" t="s">
        <v>84</v>
      </c>
      <c r="M713" s="145"/>
      <c r="N713" s="380"/>
      <c r="O713" s="380"/>
      <c r="P713" s="380"/>
      <c r="Q713" s="380"/>
      <c r="R713" s="380"/>
      <c r="S713" s="380"/>
      <c r="T713" s="380"/>
      <c r="U713" s="380"/>
      <c r="V713" s="380"/>
      <c r="W713" s="380"/>
      <c r="X713" s="380"/>
      <c r="Y713" s="380"/>
      <c r="Z713" s="380"/>
    </row>
    <row r="714" ht="15.75" customHeight="1">
      <c r="A714" s="206" t="s">
        <v>2337</v>
      </c>
      <c r="B714" s="206" t="s">
        <v>4366</v>
      </c>
      <c r="C714" s="98" t="s">
        <v>51</v>
      </c>
      <c r="D714" s="375" t="s">
        <v>5264</v>
      </c>
      <c r="E714" s="207" t="s">
        <v>4368</v>
      </c>
      <c r="F714" s="98" t="s">
        <v>4369</v>
      </c>
      <c r="G714" s="98">
        <v>2.0</v>
      </c>
      <c r="H714" s="98">
        <v>2.0</v>
      </c>
      <c r="I714" s="98">
        <v>2.0</v>
      </c>
      <c r="J714" s="98">
        <v>20.0</v>
      </c>
      <c r="K714" s="278">
        <v>10.0</v>
      </c>
      <c r="L714" s="98" t="s">
        <v>84</v>
      </c>
      <c r="M714" s="145"/>
      <c r="N714" s="380"/>
      <c r="O714" s="380"/>
      <c r="P714" s="380"/>
      <c r="Q714" s="380"/>
      <c r="R714" s="380"/>
      <c r="S714" s="380"/>
      <c r="T714" s="380"/>
      <c r="U714" s="380"/>
      <c r="V714" s="380"/>
      <c r="W714" s="380"/>
      <c r="X714" s="380"/>
      <c r="Y714" s="380"/>
      <c r="Z714" s="380"/>
    </row>
    <row r="715" ht="15.75" customHeight="1">
      <c r="A715" s="206" t="s">
        <v>2337</v>
      </c>
      <c r="B715" s="206" t="s">
        <v>4370</v>
      </c>
      <c r="C715" s="98" t="s">
        <v>51</v>
      </c>
      <c r="D715" s="375" t="s">
        <v>4371</v>
      </c>
      <c r="E715" s="207" t="s">
        <v>4372</v>
      </c>
      <c r="F715" s="98" t="s">
        <v>2502</v>
      </c>
      <c r="G715" s="98">
        <v>2.0</v>
      </c>
      <c r="H715" s="98">
        <v>2.0</v>
      </c>
      <c r="I715" s="98">
        <v>2.0</v>
      </c>
      <c r="J715" s="98">
        <v>20.0</v>
      </c>
      <c r="K715" s="278">
        <v>10.0</v>
      </c>
      <c r="L715" s="98" t="s">
        <v>84</v>
      </c>
      <c r="M715" s="145"/>
      <c r="N715" s="380"/>
      <c r="O715" s="380"/>
      <c r="P715" s="380"/>
      <c r="Q715" s="380"/>
      <c r="R715" s="380"/>
      <c r="S715" s="380"/>
      <c r="T715" s="380"/>
      <c r="U715" s="380"/>
      <c r="V715" s="380"/>
      <c r="W715" s="380"/>
      <c r="X715" s="380"/>
      <c r="Y715" s="380"/>
      <c r="Z715" s="380"/>
    </row>
    <row r="716" ht="15.75" customHeight="1">
      <c r="A716" s="206" t="s">
        <v>2337</v>
      </c>
      <c r="B716" s="206" t="s">
        <v>4373</v>
      </c>
      <c r="C716" s="98" t="s">
        <v>51</v>
      </c>
      <c r="D716" s="375" t="s">
        <v>5265</v>
      </c>
      <c r="E716" s="463" t="s">
        <v>4375</v>
      </c>
      <c r="F716" s="98" t="s">
        <v>2502</v>
      </c>
      <c r="G716" s="98">
        <v>2.0</v>
      </c>
      <c r="H716" s="98">
        <v>2.0</v>
      </c>
      <c r="I716" s="98">
        <v>2.0</v>
      </c>
      <c r="J716" s="98">
        <v>20.0</v>
      </c>
      <c r="K716" s="278">
        <v>10.0</v>
      </c>
      <c r="L716" s="98" t="s">
        <v>84</v>
      </c>
      <c r="M716" s="145"/>
      <c r="N716" s="380"/>
      <c r="O716" s="380"/>
      <c r="P716" s="380"/>
      <c r="Q716" s="380"/>
      <c r="R716" s="380"/>
      <c r="S716" s="380"/>
      <c r="T716" s="380"/>
      <c r="U716" s="380"/>
      <c r="V716" s="380"/>
      <c r="W716" s="380"/>
      <c r="X716" s="380"/>
      <c r="Y716" s="380"/>
      <c r="Z716" s="380"/>
    </row>
    <row r="717" ht="15.75" customHeight="1">
      <c r="A717" s="206" t="s">
        <v>2337</v>
      </c>
      <c r="B717" s="206" t="s">
        <v>4376</v>
      </c>
      <c r="C717" s="98" t="s">
        <v>51</v>
      </c>
      <c r="D717" s="375" t="s">
        <v>5266</v>
      </c>
      <c r="E717" s="207" t="s">
        <v>4378</v>
      </c>
      <c r="F717" s="98" t="s">
        <v>3506</v>
      </c>
      <c r="G717" s="98">
        <v>2.0</v>
      </c>
      <c r="H717" s="98">
        <v>2.0</v>
      </c>
      <c r="I717" s="98">
        <v>2.0</v>
      </c>
      <c r="J717" s="98">
        <v>20.0</v>
      </c>
      <c r="K717" s="278">
        <v>10.0</v>
      </c>
      <c r="L717" s="98" t="s">
        <v>84</v>
      </c>
      <c r="M717" s="145"/>
      <c r="N717" s="380"/>
      <c r="O717" s="380"/>
      <c r="P717" s="380"/>
      <c r="Q717" s="380"/>
      <c r="R717" s="380"/>
      <c r="S717" s="380"/>
      <c r="T717" s="380"/>
      <c r="U717" s="380"/>
      <c r="V717" s="380"/>
      <c r="W717" s="380"/>
      <c r="X717" s="380"/>
      <c r="Y717" s="380"/>
      <c r="Z717" s="380"/>
    </row>
    <row r="718" ht="15.75" customHeight="1">
      <c r="A718" s="206" t="s">
        <v>2337</v>
      </c>
      <c r="B718" s="206" t="s">
        <v>4379</v>
      </c>
      <c r="C718" s="98" t="s">
        <v>51</v>
      </c>
      <c r="D718" s="375" t="s">
        <v>5267</v>
      </c>
      <c r="E718" s="207" t="s">
        <v>4381</v>
      </c>
      <c r="F718" s="98" t="s">
        <v>2502</v>
      </c>
      <c r="G718" s="98">
        <v>2.0</v>
      </c>
      <c r="H718" s="98">
        <v>2.0</v>
      </c>
      <c r="I718" s="98">
        <v>2.0</v>
      </c>
      <c r="J718" s="98">
        <v>20.0</v>
      </c>
      <c r="K718" s="278">
        <v>10.0</v>
      </c>
      <c r="L718" s="98" t="s">
        <v>84</v>
      </c>
      <c r="M718" s="145"/>
      <c r="N718" s="380"/>
      <c r="O718" s="380"/>
      <c r="P718" s="380"/>
      <c r="Q718" s="380"/>
      <c r="R718" s="380"/>
      <c r="S718" s="380"/>
      <c r="T718" s="380"/>
      <c r="U718" s="380"/>
      <c r="V718" s="380"/>
      <c r="W718" s="380"/>
      <c r="X718" s="380"/>
      <c r="Y718" s="380"/>
      <c r="Z718" s="380"/>
    </row>
    <row r="719" ht="15.75" customHeight="1">
      <c r="A719" s="206" t="s">
        <v>2337</v>
      </c>
      <c r="B719" s="206" t="s">
        <v>4382</v>
      </c>
      <c r="C719" s="98" t="s">
        <v>51</v>
      </c>
      <c r="D719" s="375" t="s">
        <v>5268</v>
      </c>
      <c r="E719" s="207" t="s">
        <v>4384</v>
      </c>
      <c r="F719" s="98" t="s">
        <v>2502</v>
      </c>
      <c r="G719" s="98">
        <v>2.0</v>
      </c>
      <c r="H719" s="98">
        <v>2.0</v>
      </c>
      <c r="I719" s="98">
        <v>2.0</v>
      </c>
      <c r="J719" s="98">
        <v>20.0</v>
      </c>
      <c r="K719" s="278">
        <v>10.0</v>
      </c>
      <c r="L719" s="98" t="s">
        <v>84</v>
      </c>
      <c r="M719" s="145"/>
      <c r="N719" s="380"/>
      <c r="O719" s="380"/>
      <c r="P719" s="380"/>
      <c r="Q719" s="380"/>
      <c r="R719" s="380"/>
      <c r="S719" s="380"/>
      <c r="T719" s="380"/>
      <c r="U719" s="380"/>
      <c r="V719" s="380"/>
      <c r="W719" s="380"/>
      <c r="X719" s="380"/>
      <c r="Y719" s="380"/>
      <c r="Z719" s="380"/>
    </row>
    <row r="720" ht="15.75" customHeight="1">
      <c r="A720" s="206" t="s">
        <v>2337</v>
      </c>
      <c r="B720" s="206" t="s">
        <v>4385</v>
      </c>
      <c r="C720" s="98" t="s">
        <v>51</v>
      </c>
      <c r="D720" s="375" t="s">
        <v>5269</v>
      </c>
      <c r="E720" s="207" t="s">
        <v>4387</v>
      </c>
      <c r="F720" s="98" t="s">
        <v>2502</v>
      </c>
      <c r="G720" s="98">
        <v>2.0</v>
      </c>
      <c r="H720" s="98">
        <v>2.0</v>
      </c>
      <c r="I720" s="98">
        <v>2.0</v>
      </c>
      <c r="J720" s="98">
        <v>20.0</v>
      </c>
      <c r="K720" s="278">
        <v>10.0</v>
      </c>
      <c r="L720" s="98" t="s">
        <v>84</v>
      </c>
      <c r="M720" s="145"/>
      <c r="N720" s="380"/>
      <c r="O720" s="380"/>
      <c r="P720" s="380"/>
      <c r="Q720" s="380"/>
      <c r="R720" s="380"/>
      <c r="S720" s="380"/>
      <c r="T720" s="380"/>
      <c r="U720" s="380"/>
      <c r="V720" s="380"/>
      <c r="W720" s="380"/>
      <c r="X720" s="380"/>
      <c r="Y720" s="380"/>
      <c r="Z720" s="380"/>
    </row>
    <row r="721" ht="15.75" customHeight="1">
      <c r="A721" s="206" t="s">
        <v>2337</v>
      </c>
      <c r="B721" s="206" t="s">
        <v>4388</v>
      </c>
      <c r="C721" s="98" t="s">
        <v>51</v>
      </c>
      <c r="D721" s="375" t="s">
        <v>5270</v>
      </c>
      <c r="E721" s="207" t="s">
        <v>4390</v>
      </c>
      <c r="F721" s="98" t="s">
        <v>2502</v>
      </c>
      <c r="G721" s="98">
        <v>2.0</v>
      </c>
      <c r="H721" s="98">
        <v>2.0</v>
      </c>
      <c r="I721" s="98">
        <v>2.0</v>
      </c>
      <c r="J721" s="98">
        <v>20.0</v>
      </c>
      <c r="K721" s="278">
        <v>10.0</v>
      </c>
      <c r="L721" s="98" t="s">
        <v>84</v>
      </c>
      <c r="M721" s="145"/>
      <c r="N721" s="380"/>
      <c r="O721" s="380"/>
      <c r="P721" s="380"/>
      <c r="Q721" s="380"/>
      <c r="R721" s="380"/>
      <c r="S721" s="380"/>
      <c r="T721" s="380"/>
      <c r="U721" s="380"/>
      <c r="V721" s="380"/>
      <c r="W721" s="380"/>
      <c r="X721" s="380"/>
      <c r="Y721" s="380"/>
      <c r="Z721" s="380"/>
    </row>
    <row r="722" ht="15.75" customHeight="1">
      <c r="A722" s="206" t="s">
        <v>2337</v>
      </c>
      <c r="B722" s="206" t="s">
        <v>4391</v>
      </c>
      <c r="C722" s="98" t="s">
        <v>51</v>
      </c>
      <c r="D722" s="375" t="s">
        <v>5271</v>
      </c>
      <c r="E722" s="207" t="s">
        <v>4393</v>
      </c>
      <c r="F722" s="98" t="s">
        <v>2502</v>
      </c>
      <c r="G722" s="98">
        <v>2.0</v>
      </c>
      <c r="H722" s="98">
        <v>2.0</v>
      </c>
      <c r="I722" s="98">
        <v>2.0</v>
      </c>
      <c r="J722" s="98">
        <v>20.0</v>
      </c>
      <c r="K722" s="278">
        <v>10.0</v>
      </c>
      <c r="L722" s="98" t="s">
        <v>84</v>
      </c>
      <c r="M722" s="145"/>
      <c r="N722" s="380"/>
      <c r="O722" s="380"/>
      <c r="P722" s="380"/>
      <c r="Q722" s="380"/>
      <c r="R722" s="380"/>
      <c r="S722" s="380"/>
      <c r="T722" s="380"/>
      <c r="U722" s="380"/>
      <c r="V722" s="380"/>
      <c r="W722" s="380"/>
      <c r="X722" s="380"/>
      <c r="Y722" s="380"/>
      <c r="Z722" s="380"/>
    </row>
    <row r="723" ht="15.75" customHeight="1">
      <c r="A723" s="206" t="s">
        <v>2337</v>
      </c>
      <c r="B723" s="206" t="s">
        <v>4394</v>
      </c>
      <c r="C723" s="98" t="s">
        <v>51</v>
      </c>
      <c r="D723" s="375" t="s">
        <v>5272</v>
      </c>
      <c r="E723" s="207" t="s">
        <v>4396</v>
      </c>
      <c r="F723" s="98" t="s">
        <v>2502</v>
      </c>
      <c r="G723" s="98">
        <v>2.0</v>
      </c>
      <c r="H723" s="98">
        <v>2.0</v>
      </c>
      <c r="I723" s="98">
        <v>2.0</v>
      </c>
      <c r="J723" s="98">
        <v>20.0</v>
      </c>
      <c r="K723" s="278">
        <v>10.0</v>
      </c>
      <c r="L723" s="98" t="s">
        <v>84</v>
      </c>
      <c r="M723" s="145"/>
      <c r="N723" s="380"/>
      <c r="O723" s="380"/>
      <c r="P723" s="380"/>
      <c r="Q723" s="380"/>
      <c r="R723" s="380"/>
      <c r="S723" s="380"/>
      <c r="T723" s="380"/>
      <c r="U723" s="380"/>
      <c r="V723" s="380"/>
      <c r="W723" s="380"/>
      <c r="X723" s="380"/>
      <c r="Y723" s="380"/>
      <c r="Z723" s="380"/>
    </row>
    <row r="724" ht="15.75" customHeight="1">
      <c r="A724" s="206" t="s">
        <v>2337</v>
      </c>
      <c r="B724" s="206" t="s">
        <v>4397</v>
      </c>
      <c r="C724" s="98" t="s">
        <v>51</v>
      </c>
      <c r="D724" s="375" t="s">
        <v>5273</v>
      </c>
      <c r="E724" s="207" t="s">
        <v>4399</v>
      </c>
      <c r="F724" s="98" t="s">
        <v>2502</v>
      </c>
      <c r="G724" s="98">
        <v>2.0</v>
      </c>
      <c r="H724" s="98">
        <v>2.0</v>
      </c>
      <c r="I724" s="98">
        <v>2.0</v>
      </c>
      <c r="J724" s="98">
        <v>20.0</v>
      </c>
      <c r="K724" s="278">
        <v>10.0</v>
      </c>
      <c r="L724" s="98" t="s">
        <v>84</v>
      </c>
      <c r="M724" s="145"/>
      <c r="N724" s="380"/>
      <c r="O724" s="380"/>
      <c r="P724" s="380"/>
      <c r="Q724" s="380"/>
      <c r="R724" s="380"/>
      <c r="S724" s="380"/>
      <c r="T724" s="380"/>
      <c r="U724" s="380"/>
      <c r="V724" s="380"/>
      <c r="W724" s="380"/>
      <c r="X724" s="380"/>
      <c r="Y724" s="380"/>
      <c r="Z724" s="380"/>
    </row>
    <row r="725" ht="15.75" customHeight="1">
      <c r="A725" s="206" t="s">
        <v>2337</v>
      </c>
      <c r="B725" s="206" t="s">
        <v>4400</v>
      </c>
      <c r="C725" s="98" t="s">
        <v>51</v>
      </c>
      <c r="D725" s="375" t="s">
        <v>5274</v>
      </c>
      <c r="E725" s="207" t="s">
        <v>4402</v>
      </c>
      <c r="F725" s="98" t="s">
        <v>2502</v>
      </c>
      <c r="G725" s="98">
        <v>2.0</v>
      </c>
      <c r="H725" s="98">
        <v>2.0</v>
      </c>
      <c r="I725" s="98">
        <v>2.0</v>
      </c>
      <c r="J725" s="98">
        <v>10.0</v>
      </c>
      <c r="K725" s="278">
        <v>5.0</v>
      </c>
      <c r="L725" s="98" t="s">
        <v>84</v>
      </c>
      <c r="M725" s="145"/>
      <c r="N725" s="380"/>
      <c r="O725" s="380"/>
      <c r="P725" s="380"/>
      <c r="Q725" s="380"/>
      <c r="R725" s="380"/>
      <c r="S725" s="380"/>
      <c r="T725" s="380"/>
      <c r="U725" s="380"/>
      <c r="V725" s="380"/>
      <c r="W725" s="380"/>
      <c r="X725" s="380"/>
      <c r="Y725" s="380"/>
      <c r="Z725" s="380"/>
    </row>
    <row r="726" ht="15.75" customHeight="1">
      <c r="A726" s="206" t="s">
        <v>2337</v>
      </c>
      <c r="B726" s="206" t="s">
        <v>4403</v>
      </c>
      <c r="C726" s="98" t="s">
        <v>51</v>
      </c>
      <c r="D726" s="375" t="s">
        <v>5275</v>
      </c>
      <c r="E726" s="207" t="s">
        <v>4405</v>
      </c>
      <c r="F726" s="98" t="s">
        <v>4357</v>
      </c>
      <c r="G726" s="98">
        <v>2.0</v>
      </c>
      <c r="H726" s="98">
        <v>2.0</v>
      </c>
      <c r="I726" s="98">
        <v>2.0</v>
      </c>
      <c r="J726" s="98">
        <v>10.0</v>
      </c>
      <c r="K726" s="278">
        <v>5.0</v>
      </c>
      <c r="L726" s="98" t="s">
        <v>84</v>
      </c>
      <c r="M726" s="145"/>
      <c r="N726" s="380"/>
      <c r="O726" s="380"/>
      <c r="P726" s="380"/>
      <c r="Q726" s="380"/>
      <c r="R726" s="380"/>
      <c r="S726" s="380"/>
      <c r="T726" s="380"/>
      <c r="U726" s="380"/>
      <c r="V726" s="380"/>
      <c r="W726" s="380"/>
      <c r="X726" s="380"/>
      <c r="Y726" s="380"/>
      <c r="Z726" s="380"/>
    </row>
    <row r="727" ht="15.75" customHeight="1">
      <c r="A727" s="206" t="s">
        <v>2337</v>
      </c>
      <c r="B727" s="206" t="s">
        <v>4406</v>
      </c>
      <c r="C727" s="98" t="s">
        <v>51</v>
      </c>
      <c r="D727" s="375" t="s">
        <v>5276</v>
      </c>
      <c r="E727" s="207" t="s">
        <v>4408</v>
      </c>
      <c r="F727" s="98" t="s">
        <v>3506</v>
      </c>
      <c r="G727" s="98">
        <v>2.0</v>
      </c>
      <c r="H727" s="98">
        <v>2.0</v>
      </c>
      <c r="I727" s="98">
        <v>2.0</v>
      </c>
      <c r="J727" s="98">
        <v>20.0</v>
      </c>
      <c r="K727" s="278">
        <v>10.0</v>
      </c>
      <c r="L727" s="98" t="s">
        <v>84</v>
      </c>
      <c r="M727" s="145"/>
      <c r="N727" s="380"/>
      <c r="O727" s="380"/>
      <c r="P727" s="380"/>
      <c r="Q727" s="380"/>
      <c r="R727" s="380"/>
      <c r="S727" s="380"/>
      <c r="T727" s="380"/>
      <c r="U727" s="380"/>
      <c r="V727" s="380"/>
      <c r="W727" s="380"/>
      <c r="X727" s="380"/>
      <c r="Y727" s="380"/>
      <c r="Z727" s="380"/>
    </row>
    <row r="728" ht="15.75" customHeight="1">
      <c r="A728" s="206" t="s">
        <v>2337</v>
      </c>
      <c r="B728" s="206" t="s">
        <v>4409</v>
      </c>
      <c r="C728" s="98" t="s">
        <v>51</v>
      </c>
      <c r="D728" s="375" t="s">
        <v>5277</v>
      </c>
      <c r="E728" s="207" t="s">
        <v>4411</v>
      </c>
      <c r="F728" s="98" t="s">
        <v>2502</v>
      </c>
      <c r="G728" s="98">
        <v>2.0</v>
      </c>
      <c r="H728" s="98">
        <v>2.0</v>
      </c>
      <c r="I728" s="98">
        <v>2.0</v>
      </c>
      <c r="J728" s="98">
        <v>20.0</v>
      </c>
      <c r="K728" s="278">
        <v>10.0</v>
      </c>
      <c r="L728" s="98" t="s">
        <v>84</v>
      </c>
      <c r="M728" s="145"/>
      <c r="N728" s="380"/>
      <c r="O728" s="380"/>
      <c r="P728" s="380"/>
      <c r="Q728" s="380"/>
      <c r="R728" s="380"/>
      <c r="S728" s="380"/>
      <c r="T728" s="380"/>
      <c r="U728" s="380"/>
      <c r="V728" s="380"/>
      <c r="W728" s="380"/>
      <c r="X728" s="380"/>
      <c r="Y728" s="380"/>
      <c r="Z728" s="380"/>
    </row>
    <row r="729" ht="15.75" customHeight="1">
      <c r="A729" s="206" t="s">
        <v>2337</v>
      </c>
      <c r="B729" s="206" t="s">
        <v>4412</v>
      </c>
      <c r="C729" s="98" t="s">
        <v>51</v>
      </c>
      <c r="D729" s="207" t="s">
        <v>4413</v>
      </c>
      <c r="E729" s="207" t="s">
        <v>4414</v>
      </c>
      <c r="F729" s="98" t="s">
        <v>2502</v>
      </c>
      <c r="G729" s="98">
        <v>2.0</v>
      </c>
      <c r="H729" s="98">
        <v>2.0</v>
      </c>
      <c r="I729" s="98">
        <v>2.0</v>
      </c>
      <c r="J729" s="98">
        <v>20.0</v>
      </c>
      <c r="K729" s="278">
        <v>10.0</v>
      </c>
      <c r="L729" s="98" t="s">
        <v>84</v>
      </c>
      <c r="M729" s="145"/>
      <c r="N729" s="380"/>
      <c r="O729" s="380"/>
      <c r="P729" s="380"/>
      <c r="Q729" s="380"/>
      <c r="R729" s="380"/>
      <c r="S729" s="380"/>
      <c r="T729" s="380"/>
      <c r="U729" s="380"/>
      <c r="V729" s="380"/>
      <c r="W729" s="380"/>
      <c r="X729" s="380"/>
      <c r="Y729" s="380"/>
      <c r="Z729" s="380"/>
    </row>
    <row r="730" ht="15.75" customHeight="1">
      <c r="A730" s="206" t="s">
        <v>2337</v>
      </c>
      <c r="B730" s="206" t="s">
        <v>4415</v>
      </c>
      <c r="C730" s="98" t="s">
        <v>51</v>
      </c>
      <c r="D730" s="375" t="s">
        <v>5278</v>
      </c>
      <c r="E730" s="207" t="s">
        <v>4417</v>
      </c>
      <c r="F730" s="98" t="s">
        <v>2502</v>
      </c>
      <c r="G730" s="98">
        <v>2.0</v>
      </c>
      <c r="H730" s="98">
        <v>2.0</v>
      </c>
      <c r="I730" s="98">
        <v>2.0</v>
      </c>
      <c r="J730" s="98">
        <v>20.0</v>
      </c>
      <c r="K730" s="278">
        <v>10.0</v>
      </c>
      <c r="L730" s="98" t="s">
        <v>84</v>
      </c>
      <c r="M730" s="145"/>
      <c r="N730" s="380"/>
      <c r="O730" s="380"/>
      <c r="P730" s="380"/>
      <c r="Q730" s="380"/>
      <c r="R730" s="380"/>
      <c r="S730" s="380"/>
      <c r="T730" s="380"/>
      <c r="U730" s="380"/>
      <c r="V730" s="380"/>
      <c r="W730" s="380"/>
      <c r="X730" s="380"/>
      <c r="Y730" s="380"/>
      <c r="Z730" s="380"/>
    </row>
    <row r="731" ht="15.75" customHeight="1">
      <c r="A731" s="206" t="s">
        <v>2337</v>
      </c>
      <c r="B731" s="206" t="s">
        <v>4418</v>
      </c>
      <c r="C731" s="98" t="s">
        <v>51</v>
      </c>
      <c r="D731" s="375" t="s">
        <v>5279</v>
      </c>
      <c r="E731" s="207" t="s">
        <v>4420</v>
      </c>
      <c r="F731" s="98" t="s">
        <v>2502</v>
      </c>
      <c r="G731" s="98">
        <v>2.0</v>
      </c>
      <c r="H731" s="98">
        <v>2.0</v>
      </c>
      <c r="I731" s="98">
        <v>2.0</v>
      </c>
      <c r="J731" s="98">
        <v>20.0</v>
      </c>
      <c r="K731" s="278">
        <v>10.0</v>
      </c>
      <c r="L731" s="98" t="s">
        <v>84</v>
      </c>
      <c r="M731" s="145"/>
      <c r="N731" s="380"/>
      <c r="O731" s="380"/>
      <c r="P731" s="380"/>
      <c r="Q731" s="380"/>
      <c r="R731" s="380"/>
      <c r="S731" s="380"/>
      <c r="T731" s="380"/>
      <c r="U731" s="380"/>
      <c r="V731" s="380"/>
      <c r="W731" s="380"/>
      <c r="X731" s="380"/>
      <c r="Y731" s="380"/>
      <c r="Z731" s="380"/>
    </row>
    <row r="732" ht="15.75" customHeight="1">
      <c r="A732" s="206" t="s">
        <v>2337</v>
      </c>
      <c r="B732" s="206" t="s">
        <v>4421</v>
      </c>
      <c r="C732" s="98" t="s">
        <v>51</v>
      </c>
      <c r="D732" s="375" t="s">
        <v>5280</v>
      </c>
      <c r="E732" s="207" t="s">
        <v>4423</v>
      </c>
      <c r="F732" s="98" t="s">
        <v>2502</v>
      </c>
      <c r="G732" s="98">
        <v>2.0</v>
      </c>
      <c r="H732" s="98">
        <v>2.0</v>
      </c>
      <c r="I732" s="98">
        <v>2.0</v>
      </c>
      <c r="J732" s="98">
        <v>10.0</v>
      </c>
      <c r="K732" s="278">
        <v>5.0</v>
      </c>
      <c r="L732" s="98" t="s">
        <v>84</v>
      </c>
      <c r="M732" s="145"/>
      <c r="N732" s="380"/>
      <c r="O732" s="380"/>
      <c r="P732" s="380"/>
      <c r="Q732" s="380"/>
      <c r="R732" s="380"/>
      <c r="S732" s="380"/>
      <c r="T732" s="380"/>
      <c r="U732" s="380"/>
      <c r="V732" s="380"/>
      <c r="W732" s="380"/>
      <c r="X732" s="380"/>
      <c r="Y732" s="380"/>
      <c r="Z732" s="380"/>
    </row>
    <row r="733" ht="15.75" customHeight="1">
      <c r="A733" s="206" t="s">
        <v>2337</v>
      </c>
      <c r="B733" s="206" t="s">
        <v>4424</v>
      </c>
      <c r="C733" s="98" t="s">
        <v>51</v>
      </c>
      <c r="D733" s="375" t="s">
        <v>5281</v>
      </c>
      <c r="E733" s="207" t="s">
        <v>4426</v>
      </c>
      <c r="F733" s="98" t="s">
        <v>2502</v>
      </c>
      <c r="G733" s="98">
        <v>2.0</v>
      </c>
      <c r="H733" s="98">
        <v>2.0</v>
      </c>
      <c r="I733" s="98">
        <v>2.0</v>
      </c>
      <c r="J733" s="98">
        <v>20.0</v>
      </c>
      <c r="K733" s="278">
        <v>10.0</v>
      </c>
      <c r="L733" s="98" t="s">
        <v>84</v>
      </c>
      <c r="M733" s="145"/>
      <c r="N733" s="380"/>
      <c r="O733" s="380"/>
      <c r="P733" s="380"/>
      <c r="Q733" s="380"/>
      <c r="R733" s="380"/>
      <c r="S733" s="380"/>
      <c r="T733" s="380"/>
      <c r="U733" s="380"/>
      <c r="V733" s="380"/>
      <c r="W733" s="380"/>
      <c r="X733" s="380"/>
      <c r="Y733" s="380"/>
      <c r="Z733" s="380"/>
    </row>
    <row r="734" ht="15.75" customHeight="1">
      <c r="A734" s="206" t="s">
        <v>2337</v>
      </c>
      <c r="B734" s="206" t="s">
        <v>4427</v>
      </c>
      <c r="C734" s="98" t="s">
        <v>51</v>
      </c>
      <c r="D734" s="375" t="s">
        <v>4428</v>
      </c>
      <c r="E734" s="207" t="s">
        <v>4429</v>
      </c>
      <c r="F734" s="98" t="s">
        <v>2502</v>
      </c>
      <c r="G734" s="98">
        <v>2.0</v>
      </c>
      <c r="H734" s="98">
        <v>2.0</v>
      </c>
      <c r="I734" s="98">
        <v>2.0</v>
      </c>
      <c r="J734" s="98">
        <v>10.0</v>
      </c>
      <c r="K734" s="278">
        <v>5.0</v>
      </c>
      <c r="L734" s="98" t="s">
        <v>84</v>
      </c>
      <c r="M734" s="145"/>
      <c r="N734" s="380"/>
      <c r="O734" s="380"/>
      <c r="P734" s="380"/>
      <c r="Q734" s="380"/>
      <c r="R734" s="380"/>
      <c r="S734" s="380"/>
      <c r="T734" s="380"/>
      <c r="U734" s="380"/>
      <c r="V734" s="380"/>
      <c r="W734" s="380"/>
      <c r="X734" s="380"/>
      <c r="Y734" s="380"/>
      <c r="Z734" s="380"/>
    </row>
    <row r="735" ht="15.75" customHeight="1">
      <c r="A735" s="206" t="s">
        <v>2337</v>
      </c>
      <c r="B735" s="206" t="s">
        <v>4430</v>
      </c>
      <c r="C735" s="98" t="s">
        <v>51</v>
      </c>
      <c r="D735" s="375" t="s">
        <v>5282</v>
      </c>
      <c r="E735" s="207" t="s">
        <v>4432</v>
      </c>
      <c r="F735" s="98" t="s">
        <v>2502</v>
      </c>
      <c r="G735" s="98">
        <v>2.0</v>
      </c>
      <c r="H735" s="98">
        <v>2.0</v>
      </c>
      <c r="I735" s="98">
        <v>2.0</v>
      </c>
      <c r="J735" s="98">
        <v>10.0</v>
      </c>
      <c r="K735" s="278">
        <v>5.0</v>
      </c>
      <c r="L735" s="98" t="s">
        <v>84</v>
      </c>
      <c r="M735" s="145"/>
      <c r="N735" s="380"/>
      <c r="O735" s="380"/>
      <c r="P735" s="380"/>
      <c r="Q735" s="380"/>
      <c r="R735" s="380"/>
      <c r="S735" s="380"/>
      <c r="T735" s="380"/>
      <c r="U735" s="380"/>
      <c r="V735" s="380"/>
      <c r="W735" s="380"/>
      <c r="X735" s="380"/>
      <c r="Y735" s="380"/>
      <c r="Z735" s="380"/>
    </row>
    <row r="736" ht="15.75" customHeight="1">
      <c r="A736" s="206" t="s">
        <v>2337</v>
      </c>
      <c r="B736" s="206" t="s">
        <v>4433</v>
      </c>
      <c r="C736" s="98" t="s">
        <v>51</v>
      </c>
      <c r="D736" s="375" t="s">
        <v>5283</v>
      </c>
      <c r="E736" s="207" t="s">
        <v>4435</v>
      </c>
      <c r="F736" s="98" t="s">
        <v>2502</v>
      </c>
      <c r="G736" s="98">
        <v>2.0</v>
      </c>
      <c r="H736" s="98">
        <v>2.0</v>
      </c>
      <c r="I736" s="98">
        <v>2.0</v>
      </c>
      <c r="J736" s="98">
        <v>10.0</v>
      </c>
      <c r="K736" s="278">
        <v>5.0</v>
      </c>
      <c r="L736" s="98" t="s">
        <v>84</v>
      </c>
      <c r="M736" s="145"/>
      <c r="N736" s="380"/>
      <c r="O736" s="380"/>
      <c r="P736" s="380"/>
      <c r="Q736" s="380"/>
      <c r="R736" s="380"/>
      <c r="S736" s="380"/>
      <c r="T736" s="380"/>
      <c r="U736" s="380"/>
      <c r="V736" s="380"/>
      <c r="W736" s="380"/>
      <c r="X736" s="380"/>
      <c r="Y736" s="380"/>
      <c r="Z736" s="380"/>
    </row>
    <row r="737" ht="15.75" customHeight="1">
      <c r="A737" s="206" t="s">
        <v>2337</v>
      </c>
      <c r="B737" s="206" t="s">
        <v>4436</v>
      </c>
      <c r="C737" s="98" t="s">
        <v>51</v>
      </c>
      <c r="D737" s="375" t="s">
        <v>4437</v>
      </c>
      <c r="E737" s="207" t="s">
        <v>4438</v>
      </c>
      <c r="F737" s="98" t="s">
        <v>2502</v>
      </c>
      <c r="G737" s="98">
        <v>2.0</v>
      </c>
      <c r="H737" s="98">
        <v>2.0</v>
      </c>
      <c r="I737" s="98">
        <v>2.0</v>
      </c>
      <c r="J737" s="98">
        <v>20.0</v>
      </c>
      <c r="K737" s="278">
        <v>10.0</v>
      </c>
      <c r="L737" s="98" t="s">
        <v>84</v>
      </c>
      <c r="M737" s="145"/>
      <c r="N737" s="380"/>
      <c r="O737" s="380"/>
      <c r="P737" s="380"/>
      <c r="Q737" s="380"/>
      <c r="R737" s="380"/>
      <c r="S737" s="380"/>
      <c r="T737" s="380"/>
      <c r="U737" s="380"/>
      <c r="V737" s="380"/>
      <c r="W737" s="380"/>
      <c r="X737" s="380"/>
      <c r="Y737" s="380"/>
      <c r="Z737" s="380"/>
    </row>
    <row r="738" ht="15.75" customHeight="1">
      <c r="A738" s="206" t="s">
        <v>2337</v>
      </c>
      <c r="B738" s="206" t="s">
        <v>4439</v>
      </c>
      <c r="C738" s="98" t="s">
        <v>51</v>
      </c>
      <c r="D738" s="375" t="s">
        <v>5284</v>
      </c>
      <c r="E738" s="207" t="s">
        <v>4441</v>
      </c>
      <c r="F738" s="98" t="s">
        <v>2502</v>
      </c>
      <c r="G738" s="98">
        <v>2.0</v>
      </c>
      <c r="H738" s="98">
        <v>2.0</v>
      </c>
      <c r="I738" s="98">
        <v>2.0</v>
      </c>
      <c r="J738" s="98">
        <v>10.0</v>
      </c>
      <c r="K738" s="278">
        <v>5.0</v>
      </c>
      <c r="L738" s="98" t="s">
        <v>84</v>
      </c>
      <c r="M738" s="145"/>
      <c r="N738" s="380"/>
      <c r="O738" s="380"/>
      <c r="P738" s="380"/>
      <c r="Q738" s="380"/>
      <c r="R738" s="380"/>
      <c r="S738" s="380"/>
      <c r="T738" s="380"/>
      <c r="U738" s="380"/>
      <c r="V738" s="380"/>
      <c r="W738" s="380"/>
      <c r="X738" s="380"/>
      <c r="Y738" s="380"/>
      <c r="Z738" s="380"/>
    </row>
    <row r="739" ht="15.75" customHeight="1">
      <c r="A739" s="206" t="s">
        <v>2337</v>
      </c>
      <c r="B739" s="206" t="s">
        <v>4442</v>
      </c>
      <c r="C739" s="98" t="s">
        <v>51</v>
      </c>
      <c r="D739" s="375" t="s">
        <v>4443</v>
      </c>
      <c r="E739" s="207" t="s">
        <v>4444</v>
      </c>
      <c r="F739" s="98" t="s">
        <v>2502</v>
      </c>
      <c r="G739" s="98">
        <v>2.0</v>
      </c>
      <c r="H739" s="98">
        <v>2.0</v>
      </c>
      <c r="I739" s="98">
        <v>2.0</v>
      </c>
      <c r="J739" s="98">
        <v>20.0</v>
      </c>
      <c r="K739" s="278">
        <v>10.0</v>
      </c>
      <c r="L739" s="98" t="s">
        <v>84</v>
      </c>
      <c r="M739" s="145"/>
      <c r="N739" s="380"/>
      <c r="O739" s="380"/>
      <c r="P739" s="380"/>
      <c r="Q739" s="380"/>
      <c r="R739" s="380"/>
      <c r="S739" s="380"/>
      <c r="T739" s="380"/>
      <c r="U739" s="380"/>
      <c r="V739" s="380"/>
      <c r="W739" s="380"/>
      <c r="X739" s="380"/>
      <c r="Y739" s="380"/>
      <c r="Z739" s="380"/>
    </row>
    <row r="740" ht="15.75" customHeight="1">
      <c r="A740" s="206" t="s">
        <v>2337</v>
      </c>
      <c r="B740" s="206" t="s">
        <v>4445</v>
      </c>
      <c r="C740" s="98" t="s">
        <v>51</v>
      </c>
      <c r="D740" s="375" t="s">
        <v>4446</v>
      </c>
      <c r="E740" s="207" t="s">
        <v>4447</v>
      </c>
      <c r="F740" s="98" t="s">
        <v>2502</v>
      </c>
      <c r="G740" s="98">
        <v>2.0</v>
      </c>
      <c r="H740" s="98">
        <v>2.0</v>
      </c>
      <c r="I740" s="98">
        <v>2.0</v>
      </c>
      <c r="J740" s="98">
        <v>20.0</v>
      </c>
      <c r="K740" s="278">
        <v>10.0</v>
      </c>
      <c r="L740" s="98" t="s">
        <v>84</v>
      </c>
      <c r="M740" s="145"/>
      <c r="N740" s="380"/>
      <c r="O740" s="380"/>
      <c r="P740" s="380"/>
      <c r="Q740" s="380"/>
      <c r="R740" s="380"/>
      <c r="S740" s="380"/>
      <c r="T740" s="380"/>
      <c r="U740" s="380"/>
      <c r="V740" s="380"/>
      <c r="W740" s="380"/>
      <c r="X740" s="380"/>
      <c r="Y740" s="380"/>
      <c r="Z740" s="380"/>
    </row>
    <row r="741" ht="15.75" customHeight="1">
      <c r="A741" s="206" t="s">
        <v>2337</v>
      </c>
      <c r="B741" s="206" t="s">
        <v>4448</v>
      </c>
      <c r="C741" s="98" t="s">
        <v>51</v>
      </c>
      <c r="D741" s="375" t="s">
        <v>5285</v>
      </c>
      <c r="E741" s="207" t="s">
        <v>4450</v>
      </c>
      <c r="F741" s="98" t="s">
        <v>2502</v>
      </c>
      <c r="G741" s="98">
        <v>2.0</v>
      </c>
      <c r="H741" s="98">
        <v>2.0</v>
      </c>
      <c r="I741" s="98">
        <v>2.0</v>
      </c>
      <c r="J741" s="98">
        <v>10.0</v>
      </c>
      <c r="K741" s="278">
        <v>5.0</v>
      </c>
      <c r="L741" s="98" t="s">
        <v>84</v>
      </c>
      <c r="M741" s="145"/>
      <c r="N741" s="380"/>
      <c r="O741" s="380"/>
      <c r="P741" s="380"/>
      <c r="Q741" s="380"/>
      <c r="R741" s="380"/>
      <c r="S741" s="380"/>
      <c r="T741" s="380"/>
      <c r="U741" s="380"/>
      <c r="V741" s="380"/>
      <c r="W741" s="380"/>
      <c r="X741" s="380"/>
      <c r="Y741" s="380"/>
      <c r="Z741" s="380"/>
    </row>
    <row r="742" ht="15.75" customHeight="1">
      <c r="A742" s="206" t="s">
        <v>2302</v>
      </c>
      <c r="B742" s="206" t="s">
        <v>5286</v>
      </c>
      <c r="C742" s="98" t="s">
        <v>51</v>
      </c>
      <c r="D742" s="375" t="s">
        <v>5287</v>
      </c>
      <c r="E742" s="207" t="s">
        <v>5288</v>
      </c>
      <c r="F742" s="98" t="s">
        <v>2502</v>
      </c>
      <c r="G742" s="98">
        <v>1.0</v>
      </c>
      <c r="H742" s="98">
        <v>1.0</v>
      </c>
      <c r="I742" s="98">
        <v>1.0</v>
      </c>
      <c r="J742" s="98">
        <v>20.0</v>
      </c>
      <c r="K742" s="278">
        <v>20.0</v>
      </c>
      <c r="L742" s="98" t="s">
        <v>84</v>
      </c>
      <c r="M742" s="145"/>
      <c r="N742" s="380"/>
      <c r="O742" s="380"/>
      <c r="P742" s="380"/>
      <c r="Q742" s="380"/>
      <c r="R742" s="380"/>
      <c r="S742" s="380"/>
      <c r="T742" s="380"/>
      <c r="U742" s="380"/>
      <c r="V742" s="380"/>
      <c r="W742" s="380"/>
      <c r="X742" s="380"/>
      <c r="Y742" s="380"/>
      <c r="Z742" s="380"/>
    </row>
    <row r="743" ht="15.75" customHeight="1">
      <c r="A743" s="206" t="s">
        <v>2302</v>
      </c>
      <c r="B743" s="206" t="s">
        <v>5289</v>
      </c>
      <c r="C743" s="98" t="s">
        <v>51</v>
      </c>
      <c r="D743" s="375" t="s">
        <v>5290</v>
      </c>
      <c r="E743" s="207" t="s">
        <v>5291</v>
      </c>
      <c r="F743" s="98" t="s">
        <v>2502</v>
      </c>
      <c r="G743" s="98">
        <v>1.0</v>
      </c>
      <c r="H743" s="98">
        <v>1.0</v>
      </c>
      <c r="I743" s="98">
        <v>1.0</v>
      </c>
      <c r="J743" s="98">
        <v>20.0</v>
      </c>
      <c r="K743" s="278">
        <v>20.0</v>
      </c>
      <c r="L743" s="98" t="s">
        <v>84</v>
      </c>
      <c r="M743" s="145"/>
      <c r="N743" s="380"/>
      <c r="O743" s="380"/>
      <c r="P743" s="380"/>
      <c r="Q743" s="380"/>
      <c r="R743" s="380"/>
      <c r="S743" s="380"/>
      <c r="T743" s="380"/>
      <c r="U743" s="380"/>
      <c r="V743" s="380"/>
      <c r="W743" s="380"/>
      <c r="X743" s="380"/>
      <c r="Y743" s="380"/>
      <c r="Z743" s="380"/>
    </row>
    <row r="744" ht="15.75" customHeight="1">
      <c r="A744" s="206" t="s">
        <v>2302</v>
      </c>
      <c r="B744" s="206" t="s">
        <v>5292</v>
      </c>
      <c r="C744" s="98" t="s">
        <v>51</v>
      </c>
      <c r="D744" s="375" t="s">
        <v>5293</v>
      </c>
      <c r="E744" s="207" t="s">
        <v>5294</v>
      </c>
      <c r="F744" s="98" t="s">
        <v>2502</v>
      </c>
      <c r="G744" s="98">
        <v>1.0</v>
      </c>
      <c r="H744" s="98">
        <v>1.0</v>
      </c>
      <c r="I744" s="98">
        <v>1.0</v>
      </c>
      <c r="J744" s="98">
        <v>20.0</v>
      </c>
      <c r="K744" s="278">
        <v>20.0</v>
      </c>
      <c r="L744" s="98" t="s">
        <v>84</v>
      </c>
      <c r="M744" s="145"/>
      <c r="N744" s="380"/>
      <c r="O744" s="380"/>
      <c r="P744" s="380"/>
      <c r="Q744" s="380"/>
      <c r="R744" s="380"/>
      <c r="S744" s="380"/>
      <c r="T744" s="380"/>
      <c r="U744" s="380"/>
      <c r="V744" s="380"/>
      <c r="W744" s="380"/>
      <c r="X744" s="380"/>
      <c r="Y744" s="380"/>
      <c r="Z744" s="380"/>
    </row>
    <row r="745" ht="15.75" customHeight="1">
      <c r="A745" s="206" t="s">
        <v>2302</v>
      </c>
      <c r="B745" s="206" t="s">
        <v>5295</v>
      </c>
      <c r="C745" s="98" t="s">
        <v>51</v>
      </c>
      <c r="D745" s="375" t="s">
        <v>5296</v>
      </c>
      <c r="E745" s="207" t="s">
        <v>5297</v>
      </c>
      <c r="F745" s="98" t="s">
        <v>4145</v>
      </c>
      <c r="G745" s="98">
        <v>1.0</v>
      </c>
      <c r="H745" s="98">
        <v>1.0</v>
      </c>
      <c r="I745" s="98">
        <v>1.0</v>
      </c>
      <c r="J745" s="98">
        <v>20.0</v>
      </c>
      <c r="K745" s="278">
        <v>20.0</v>
      </c>
      <c r="L745" s="98" t="s">
        <v>84</v>
      </c>
      <c r="M745" s="145"/>
      <c r="N745" s="380"/>
      <c r="O745" s="380"/>
      <c r="P745" s="380"/>
      <c r="Q745" s="380"/>
      <c r="R745" s="380"/>
      <c r="S745" s="380"/>
      <c r="T745" s="380"/>
      <c r="U745" s="380"/>
      <c r="V745" s="380"/>
      <c r="W745" s="380"/>
      <c r="X745" s="380"/>
      <c r="Y745" s="380"/>
      <c r="Z745" s="380"/>
    </row>
    <row r="746" ht="15.75" customHeight="1">
      <c r="A746" s="206" t="s">
        <v>2302</v>
      </c>
      <c r="B746" s="206" t="s">
        <v>5298</v>
      </c>
      <c r="C746" s="98" t="s">
        <v>51</v>
      </c>
      <c r="D746" s="375" t="s">
        <v>5299</v>
      </c>
      <c r="E746" s="207" t="s">
        <v>4381</v>
      </c>
      <c r="F746" s="98" t="s">
        <v>2502</v>
      </c>
      <c r="G746" s="98">
        <v>1.0</v>
      </c>
      <c r="H746" s="98">
        <v>1.0</v>
      </c>
      <c r="I746" s="98">
        <v>1.0</v>
      </c>
      <c r="J746" s="98">
        <v>20.0</v>
      </c>
      <c r="K746" s="278">
        <v>20.0</v>
      </c>
      <c r="L746" s="98" t="s">
        <v>84</v>
      </c>
      <c r="M746" s="145"/>
      <c r="N746" s="380"/>
      <c r="O746" s="380"/>
      <c r="P746" s="380"/>
      <c r="Q746" s="380"/>
      <c r="R746" s="380"/>
      <c r="S746" s="380"/>
      <c r="T746" s="380"/>
      <c r="U746" s="380"/>
      <c r="V746" s="380"/>
      <c r="W746" s="380"/>
      <c r="X746" s="380"/>
      <c r="Y746" s="380"/>
      <c r="Z746" s="380"/>
    </row>
    <row r="747" ht="15.75" customHeight="1">
      <c r="A747" s="206" t="s">
        <v>2302</v>
      </c>
      <c r="B747" s="206" t="s">
        <v>5300</v>
      </c>
      <c r="C747" s="98" t="s">
        <v>51</v>
      </c>
      <c r="D747" s="375" t="s">
        <v>5301</v>
      </c>
      <c r="E747" s="207" t="s">
        <v>5302</v>
      </c>
      <c r="F747" s="98" t="s">
        <v>2502</v>
      </c>
      <c r="G747" s="98">
        <v>1.0</v>
      </c>
      <c r="H747" s="98">
        <v>1.0</v>
      </c>
      <c r="I747" s="98">
        <v>1.0</v>
      </c>
      <c r="J747" s="98">
        <v>20.0</v>
      </c>
      <c r="K747" s="278">
        <v>20.0</v>
      </c>
      <c r="L747" s="98" t="s">
        <v>84</v>
      </c>
      <c r="M747" s="145"/>
      <c r="N747" s="380"/>
      <c r="O747" s="380"/>
      <c r="P747" s="380"/>
      <c r="Q747" s="380"/>
      <c r="R747" s="380"/>
      <c r="S747" s="380"/>
      <c r="T747" s="380"/>
      <c r="U747" s="380"/>
      <c r="V747" s="380"/>
      <c r="W747" s="380"/>
      <c r="X747" s="380"/>
      <c r="Y747" s="380"/>
      <c r="Z747" s="380"/>
    </row>
    <row r="748" ht="15.75" customHeight="1">
      <c r="A748" s="206" t="s">
        <v>2302</v>
      </c>
      <c r="B748" s="206" t="s">
        <v>5303</v>
      </c>
      <c r="C748" s="98" t="s">
        <v>51</v>
      </c>
      <c r="D748" s="375" t="s">
        <v>5304</v>
      </c>
      <c r="E748" s="207" t="s">
        <v>5305</v>
      </c>
      <c r="F748" s="98" t="s">
        <v>2502</v>
      </c>
      <c r="G748" s="98">
        <v>1.0</v>
      </c>
      <c r="H748" s="98">
        <v>1.0</v>
      </c>
      <c r="I748" s="98">
        <v>1.0</v>
      </c>
      <c r="J748" s="98">
        <v>20.0</v>
      </c>
      <c r="K748" s="278">
        <v>20.0</v>
      </c>
      <c r="L748" s="98" t="s">
        <v>84</v>
      </c>
      <c r="M748" s="145"/>
      <c r="N748" s="380"/>
      <c r="O748" s="380"/>
      <c r="P748" s="380"/>
      <c r="Q748" s="380"/>
      <c r="R748" s="380"/>
      <c r="S748" s="380"/>
      <c r="T748" s="380"/>
      <c r="U748" s="380"/>
      <c r="V748" s="380"/>
      <c r="W748" s="380"/>
      <c r="X748" s="380"/>
      <c r="Y748" s="380"/>
      <c r="Z748" s="380"/>
    </row>
    <row r="749" ht="15.75" customHeight="1">
      <c r="A749" s="206" t="s">
        <v>2302</v>
      </c>
      <c r="B749" s="206" t="s">
        <v>5306</v>
      </c>
      <c r="C749" s="98" t="s">
        <v>51</v>
      </c>
      <c r="D749" s="375" t="s">
        <v>5307</v>
      </c>
      <c r="E749" s="207" t="s">
        <v>5308</v>
      </c>
      <c r="F749" s="98" t="s">
        <v>2502</v>
      </c>
      <c r="G749" s="98">
        <v>1.0</v>
      </c>
      <c r="H749" s="98">
        <v>1.0</v>
      </c>
      <c r="I749" s="98">
        <v>1.0</v>
      </c>
      <c r="J749" s="98">
        <v>20.0</v>
      </c>
      <c r="K749" s="278">
        <v>20.0</v>
      </c>
      <c r="L749" s="98" t="s">
        <v>84</v>
      </c>
      <c r="M749" s="145"/>
      <c r="N749" s="380"/>
      <c r="O749" s="380"/>
      <c r="P749" s="380"/>
      <c r="Q749" s="380"/>
      <c r="R749" s="380"/>
      <c r="S749" s="380"/>
      <c r="T749" s="380"/>
      <c r="U749" s="380"/>
      <c r="V749" s="380"/>
      <c r="W749" s="380"/>
      <c r="X749" s="380"/>
      <c r="Y749" s="380"/>
      <c r="Z749" s="380"/>
    </row>
    <row r="750" ht="15.75" customHeight="1">
      <c r="A750" s="206" t="s">
        <v>2302</v>
      </c>
      <c r="B750" s="206" t="s">
        <v>5309</v>
      </c>
      <c r="C750" s="98" t="s">
        <v>51</v>
      </c>
      <c r="D750" s="375" t="s">
        <v>5310</v>
      </c>
      <c r="E750" s="207" t="s">
        <v>5311</v>
      </c>
      <c r="F750" s="98" t="s">
        <v>2502</v>
      </c>
      <c r="G750" s="98">
        <v>1.0</v>
      </c>
      <c r="H750" s="98">
        <v>1.0</v>
      </c>
      <c r="I750" s="98">
        <v>1.0</v>
      </c>
      <c r="J750" s="98">
        <v>20.0</v>
      </c>
      <c r="K750" s="278">
        <v>20.0</v>
      </c>
      <c r="L750" s="98" t="s">
        <v>84</v>
      </c>
      <c r="M750" s="145"/>
      <c r="N750" s="380"/>
      <c r="O750" s="380"/>
      <c r="P750" s="380"/>
      <c r="Q750" s="380"/>
      <c r="R750" s="380"/>
      <c r="S750" s="380"/>
      <c r="T750" s="380"/>
      <c r="U750" s="380"/>
      <c r="V750" s="380"/>
      <c r="W750" s="380"/>
      <c r="X750" s="380"/>
      <c r="Y750" s="380"/>
      <c r="Z750" s="380"/>
    </row>
    <row r="751" ht="15.75" customHeight="1">
      <c r="A751" s="206" t="s">
        <v>2302</v>
      </c>
      <c r="B751" s="206" t="s">
        <v>5312</v>
      </c>
      <c r="C751" s="98" t="s">
        <v>51</v>
      </c>
      <c r="D751" s="375" t="s">
        <v>5313</v>
      </c>
      <c r="E751" s="207" t="s">
        <v>5314</v>
      </c>
      <c r="F751" s="98" t="s">
        <v>2502</v>
      </c>
      <c r="G751" s="98">
        <v>1.0</v>
      </c>
      <c r="H751" s="98">
        <v>1.0</v>
      </c>
      <c r="I751" s="98">
        <v>1.0</v>
      </c>
      <c r="J751" s="98">
        <v>10.0</v>
      </c>
      <c r="K751" s="278">
        <v>10.0</v>
      </c>
      <c r="L751" s="98" t="s">
        <v>84</v>
      </c>
      <c r="M751" s="145"/>
      <c r="N751" s="380"/>
      <c r="O751" s="380"/>
      <c r="P751" s="380"/>
      <c r="Q751" s="380"/>
      <c r="R751" s="380"/>
      <c r="S751" s="380"/>
      <c r="T751" s="380"/>
      <c r="U751" s="380"/>
      <c r="V751" s="380"/>
      <c r="W751" s="380"/>
      <c r="X751" s="380"/>
      <c r="Y751" s="380"/>
      <c r="Z751" s="380"/>
    </row>
    <row r="752" ht="15.75" customHeight="1">
      <c r="A752" s="206" t="s">
        <v>2302</v>
      </c>
      <c r="B752" s="206" t="s">
        <v>5315</v>
      </c>
      <c r="C752" s="98" t="s">
        <v>51</v>
      </c>
      <c r="D752" s="375" t="s">
        <v>5316</v>
      </c>
      <c r="E752" s="207" t="s">
        <v>5317</v>
      </c>
      <c r="F752" s="98" t="s">
        <v>2502</v>
      </c>
      <c r="G752" s="98">
        <v>1.0</v>
      </c>
      <c r="H752" s="98">
        <v>1.0</v>
      </c>
      <c r="I752" s="98">
        <v>1.0</v>
      </c>
      <c r="J752" s="98">
        <v>20.0</v>
      </c>
      <c r="K752" s="278">
        <v>20.0</v>
      </c>
      <c r="L752" s="98" t="s">
        <v>84</v>
      </c>
      <c r="M752" s="145"/>
      <c r="N752" s="380"/>
      <c r="O752" s="380"/>
      <c r="P752" s="380"/>
      <c r="Q752" s="380"/>
      <c r="R752" s="380"/>
      <c r="S752" s="380"/>
      <c r="T752" s="380"/>
      <c r="U752" s="380"/>
      <c r="V752" s="380"/>
      <c r="W752" s="380"/>
      <c r="X752" s="380"/>
      <c r="Y752" s="380"/>
      <c r="Z752" s="380"/>
    </row>
    <row r="753" ht="15.75" customHeight="1">
      <c r="A753" s="206" t="s">
        <v>2302</v>
      </c>
      <c r="B753" s="206" t="s">
        <v>5318</v>
      </c>
      <c r="C753" s="98" t="s">
        <v>51</v>
      </c>
      <c r="D753" s="375" t="s">
        <v>5319</v>
      </c>
      <c r="E753" s="207" t="s">
        <v>5320</v>
      </c>
      <c r="F753" s="98" t="s">
        <v>2502</v>
      </c>
      <c r="G753" s="98">
        <v>1.0</v>
      </c>
      <c r="H753" s="98">
        <v>1.0</v>
      </c>
      <c r="I753" s="98">
        <v>1.0</v>
      </c>
      <c r="J753" s="98">
        <v>20.0</v>
      </c>
      <c r="K753" s="278">
        <v>20.0</v>
      </c>
      <c r="L753" s="98" t="s">
        <v>84</v>
      </c>
      <c r="M753" s="145"/>
      <c r="N753" s="380"/>
      <c r="O753" s="380"/>
      <c r="P753" s="380"/>
      <c r="Q753" s="380"/>
      <c r="R753" s="380"/>
      <c r="S753" s="380"/>
      <c r="T753" s="380"/>
      <c r="U753" s="380"/>
      <c r="V753" s="380"/>
      <c r="W753" s="380"/>
      <c r="X753" s="380"/>
      <c r="Y753" s="380"/>
      <c r="Z753" s="380"/>
    </row>
    <row r="754" ht="15.75" customHeight="1">
      <c r="A754" s="206" t="s">
        <v>2302</v>
      </c>
      <c r="B754" s="206" t="s">
        <v>5321</v>
      </c>
      <c r="C754" s="98" t="s">
        <v>51</v>
      </c>
      <c r="D754" s="375" t="s">
        <v>5322</v>
      </c>
      <c r="E754" s="207" t="s">
        <v>5323</v>
      </c>
      <c r="F754" s="98" t="s">
        <v>2502</v>
      </c>
      <c r="G754" s="98">
        <v>1.0</v>
      </c>
      <c r="H754" s="98">
        <v>1.0</v>
      </c>
      <c r="I754" s="98">
        <v>1.0</v>
      </c>
      <c r="J754" s="98">
        <v>20.0</v>
      </c>
      <c r="K754" s="278">
        <v>20.0</v>
      </c>
      <c r="L754" s="98" t="s">
        <v>84</v>
      </c>
      <c r="M754" s="145"/>
      <c r="N754" s="380"/>
      <c r="O754" s="380"/>
      <c r="P754" s="380"/>
      <c r="Q754" s="380"/>
      <c r="R754" s="380"/>
      <c r="S754" s="380"/>
      <c r="T754" s="380"/>
      <c r="U754" s="380"/>
      <c r="V754" s="380"/>
      <c r="W754" s="380"/>
      <c r="X754" s="380"/>
      <c r="Y754" s="380"/>
      <c r="Z754" s="380"/>
    </row>
    <row r="755" ht="15.75" customHeight="1">
      <c r="A755" s="206" t="s">
        <v>2302</v>
      </c>
      <c r="B755" s="206" t="s">
        <v>5324</v>
      </c>
      <c r="C755" s="98" t="s">
        <v>51</v>
      </c>
      <c r="D755" s="375" t="s">
        <v>5325</v>
      </c>
      <c r="E755" s="207" t="s">
        <v>5326</v>
      </c>
      <c r="F755" s="98" t="s">
        <v>2502</v>
      </c>
      <c r="G755" s="98">
        <v>1.0</v>
      </c>
      <c r="H755" s="98">
        <v>1.0</v>
      </c>
      <c r="I755" s="98">
        <v>1.0</v>
      </c>
      <c r="J755" s="98">
        <v>20.0</v>
      </c>
      <c r="K755" s="278">
        <v>20.0</v>
      </c>
      <c r="L755" s="98" t="s">
        <v>84</v>
      </c>
      <c r="M755" s="145"/>
      <c r="N755" s="380"/>
      <c r="O755" s="380"/>
      <c r="P755" s="380"/>
      <c r="Q755" s="380"/>
      <c r="R755" s="380"/>
      <c r="S755" s="380"/>
      <c r="T755" s="380"/>
      <c r="U755" s="380"/>
      <c r="V755" s="380"/>
      <c r="W755" s="380"/>
      <c r="X755" s="380"/>
      <c r="Y755" s="380"/>
      <c r="Z755" s="380"/>
    </row>
    <row r="756" ht="15.75" customHeight="1">
      <c r="A756" s="206" t="s">
        <v>2302</v>
      </c>
      <c r="B756" s="206" t="s">
        <v>5327</v>
      </c>
      <c r="C756" s="98" t="s">
        <v>51</v>
      </c>
      <c r="D756" s="375" t="s">
        <v>5328</v>
      </c>
      <c r="E756" s="207" t="s">
        <v>5329</v>
      </c>
      <c r="F756" s="98" t="s">
        <v>2502</v>
      </c>
      <c r="G756" s="98">
        <v>1.0</v>
      </c>
      <c r="H756" s="98">
        <v>1.0</v>
      </c>
      <c r="I756" s="98">
        <v>1.0</v>
      </c>
      <c r="J756" s="98">
        <v>20.0</v>
      </c>
      <c r="K756" s="278">
        <v>20.0</v>
      </c>
      <c r="L756" s="98" t="s">
        <v>84</v>
      </c>
      <c r="M756" s="145"/>
      <c r="N756" s="380"/>
      <c r="O756" s="380"/>
      <c r="P756" s="380"/>
      <c r="Q756" s="380"/>
      <c r="R756" s="380"/>
      <c r="S756" s="380"/>
      <c r="T756" s="380"/>
      <c r="U756" s="380"/>
      <c r="V756" s="380"/>
      <c r="W756" s="380"/>
      <c r="X756" s="380"/>
      <c r="Y756" s="380"/>
      <c r="Z756" s="380"/>
    </row>
    <row r="757" ht="15.75" customHeight="1">
      <c r="A757" s="206" t="s">
        <v>2302</v>
      </c>
      <c r="B757" s="206" t="s">
        <v>5330</v>
      </c>
      <c r="C757" s="98" t="s">
        <v>51</v>
      </c>
      <c r="D757" s="375" t="s">
        <v>5331</v>
      </c>
      <c r="E757" s="207" t="s">
        <v>5332</v>
      </c>
      <c r="F757" s="98" t="s">
        <v>2502</v>
      </c>
      <c r="G757" s="98">
        <v>1.0</v>
      </c>
      <c r="H757" s="98">
        <v>1.0</v>
      </c>
      <c r="I757" s="98">
        <v>1.0</v>
      </c>
      <c r="J757" s="98">
        <v>20.0</v>
      </c>
      <c r="K757" s="278">
        <v>20.0</v>
      </c>
      <c r="L757" s="98" t="s">
        <v>84</v>
      </c>
      <c r="M757" s="145"/>
      <c r="N757" s="380"/>
      <c r="O757" s="380"/>
      <c r="P757" s="380"/>
      <c r="Q757" s="380"/>
      <c r="R757" s="380"/>
      <c r="S757" s="380"/>
      <c r="T757" s="380"/>
      <c r="U757" s="380"/>
      <c r="V757" s="380"/>
      <c r="W757" s="380"/>
      <c r="X757" s="380"/>
      <c r="Y757" s="380"/>
      <c r="Z757" s="380"/>
    </row>
    <row r="758" ht="15.75" customHeight="1">
      <c r="A758" s="206" t="s">
        <v>2302</v>
      </c>
      <c r="B758" s="206" t="s">
        <v>5333</v>
      </c>
      <c r="C758" s="98" t="s">
        <v>51</v>
      </c>
      <c r="D758" s="375" t="s">
        <v>5334</v>
      </c>
      <c r="E758" s="207" t="s">
        <v>5335</v>
      </c>
      <c r="F758" s="98" t="s">
        <v>2502</v>
      </c>
      <c r="G758" s="98">
        <v>1.0</v>
      </c>
      <c r="H758" s="98">
        <v>1.0</v>
      </c>
      <c r="I758" s="98">
        <v>1.0</v>
      </c>
      <c r="J758" s="98">
        <v>20.0</v>
      </c>
      <c r="K758" s="278">
        <v>20.0</v>
      </c>
      <c r="L758" s="98" t="s">
        <v>84</v>
      </c>
      <c r="M758" s="145"/>
      <c r="N758" s="380"/>
      <c r="O758" s="380"/>
      <c r="P758" s="380"/>
      <c r="Q758" s="380"/>
      <c r="R758" s="380"/>
      <c r="S758" s="380"/>
      <c r="T758" s="380"/>
      <c r="U758" s="380"/>
      <c r="V758" s="380"/>
      <c r="W758" s="380"/>
      <c r="X758" s="380"/>
      <c r="Y758" s="380"/>
      <c r="Z758" s="380"/>
    </row>
    <row r="759" ht="15.75" customHeight="1">
      <c r="A759" s="206" t="s">
        <v>2302</v>
      </c>
      <c r="B759" s="206" t="s">
        <v>5336</v>
      </c>
      <c r="C759" s="98" t="s">
        <v>51</v>
      </c>
      <c r="D759" s="375" t="s">
        <v>5337</v>
      </c>
      <c r="E759" s="207" t="s">
        <v>5338</v>
      </c>
      <c r="F759" s="98" t="s">
        <v>2502</v>
      </c>
      <c r="G759" s="98">
        <v>1.0</v>
      </c>
      <c r="H759" s="98">
        <v>1.0</v>
      </c>
      <c r="I759" s="98">
        <v>1.0</v>
      </c>
      <c r="J759" s="98">
        <v>10.0</v>
      </c>
      <c r="K759" s="278">
        <v>10.0</v>
      </c>
      <c r="L759" s="98" t="s">
        <v>84</v>
      </c>
      <c r="M759" s="145"/>
      <c r="N759" s="380"/>
      <c r="O759" s="380"/>
      <c r="P759" s="380"/>
      <c r="Q759" s="380"/>
      <c r="R759" s="380"/>
      <c r="S759" s="380"/>
      <c r="T759" s="380"/>
      <c r="U759" s="380"/>
      <c r="V759" s="380"/>
      <c r="W759" s="380"/>
      <c r="X759" s="380"/>
      <c r="Y759" s="380"/>
      <c r="Z759" s="380"/>
    </row>
    <row r="760" ht="15.75" customHeight="1">
      <c r="A760" s="206" t="s">
        <v>2302</v>
      </c>
      <c r="B760" s="206" t="s">
        <v>5339</v>
      </c>
      <c r="C760" s="98" t="s">
        <v>51</v>
      </c>
      <c r="D760" s="375" t="s">
        <v>5340</v>
      </c>
      <c r="E760" s="207" t="s">
        <v>5341</v>
      </c>
      <c r="F760" s="98" t="s">
        <v>2502</v>
      </c>
      <c r="G760" s="98">
        <v>1.0</v>
      </c>
      <c r="H760" s="98">
        <v>1.0</v>
      </c>
      <c r="I760" s="98">
        <v>1.0</v>
      </c>
      <c r="J760" s="98">
        <v>20.0</v>
      </c>
      <c r="K760" s="278">
        <v>20.0</v>
      </c>
      <c r="L760" s="98" t="s">
        <v>84</v>
      </c>
      <c r="M760" s="145"/>
      <c r="N760" s="380"/>
      <c r="O760" s="380"/>
      <c r="P760" s="380"/>
      <c r="Q760" s="380"/>
      <c r="R760" s="380"/>
      <c r="S760" s="380"/>
      <c r="T760" s="380"/>
      <c r="U760" s="380"/>
      <c r="V760" s="380"/>
      <c r="W760" s="380"/>
      <c r="X760" s="380"/>
      <c r="Y760" s="380"/>
      <c r="Z760" s="380"/>
    </row>
    <row r="761" ht="15.75" customHeight="1">
      <c r="A761" s="206" t="s">
        <v>2302</v>
      </c>
      <c r="B761" s="206" t="s">
        <v>5342</v>
      </c>
      <c r="C761" s="98" t="s">
        <v>51</v>
      </c>
      <c r="D761" s="375" t="s">
        <v>5343</v>
      </c>
      <c r="E761" s="207" t="s">
        <v>4423</v>
      </c>
      <c r="F761" s="98" t="s">
        <v>2502</v>
      </c>
      <c r="G761" s="98">
        <v>1.0</v>
      </c>
      <c r="H761" s="98">
        <v>1.0</v>
      </c>
      <c r="I761" s="98">
        <v>1.0</v>
      </c>
      <c r="J761" s="98">
        <v>10.0</v>
      </c>
      <c r="K761" s="278">
        <v>10.0</v>
      </c>
      <c r="L761" s="98" t="s">
        <v>84</v>
      </c>
      <c r="M761" s="145"/>
      <c r="N761" s="380"/>
      <c r="O761" s="380"/>
      <c r="P761" s="380"/>
      <c r="Q761" s="380"/>
      <c r="R761" s="380"/>
      <c r="S761" s="380"/>
      <c r="T761" s="380"/>
      <c r="U761" s="380"/>
      <c r="V761" s="380"/>
      <c r="W761" s="380"/>
      <c r="X761" s="380"/>
      <c r="Y761" s="380"/>
      <c r="Z761" s="380"/>
    </row>
    <row r="762" ht="15.75" customHeight="1">
      <c r="A762" s="206" t="s">
        <v>2302</v>
      </c>
      <c r="B762" s="206" t="s">
        <v>5344</v>
      </c>
      <c r="C762" s="98" t="s">
        <v>51</v>
      </c>
      <c r="D762" s="375" t="s">
        <v>4428</v>
      </c>
      <c r="E762" s="207" t="s">
        <v>4429</v>
      </c>
      <c r="F762" s="98" t="s">
        <v>2502</v>
      </c>
      <c r="G762" s="98">
        <v>1.0</v>
      </c>
      <c r="H762" s="98">
        <v>1.0</v>
      </c>
      <c r="I762" s="98">
        <v>1.0</v>
      </c>
      <c r="J762" s="98">
        <v>10.0</v>
      </c>
      <c r="K762" s="278">
        <v>10.0</v>
      </c>
      <c r="L762" s="98" t="s">
        <v>84</v>
      </c>
      <c r="M762" s="145"/>
      <c r="N762" s="380"/>
      <c r="O762" s="380"/>
      <c r="P762" s="380"/>
      <c r="Q762" s="380"/>
      <c r="R762" s="380"/>
      <c r="S762" s="380"/>
      <c r="T762" s="380"/>
      <c r="U762" s="380"/>
      <c r="V762" s="380"/>
      <c r="W762" s="380"/>
      <c r="X762" s="380"/>
      <c r="Y762" s="380"/>
      <c r="Z762" s="380"/>
    </row>
    <row r="763" ht="15.75" customHeight="1">
      <c r="A763" s="206" t="s">
        <v>2302</v>
      </c>
      <c r="B763" s="206" t="s">
        <v>5345</v>
      </c>
      <c r="C763" s="98" t="s">
        <v>51</v>
      </c>
      <c r="D763" s="375" t="s">
        <v>5346</v>
      </c>
      <c r="E763" s="207" t="s">
        <v>5347</v>
      </c>
      <c r="F763" s="98" t="s">
        <v>2502</v>
      </c>
      <c r="G763" s="98">
        <v>1.0</v>
      </c>
      <c r="H763" s="98">
        <v>1.0</v>
      </c>
      <c r="I763" s="98">
        <v>1.0</v>
      </c>
      <c r="J763" s="98">
        <v>10.0</v>
      </c>
      <c r="K763" s="278">
        <v>10.0</v>
      </c>
      <c r="L763" s="98" t="s">
        <v>84</v>
      </c>
      <c r="M763" s="145"/>
      <c r="N763" s="380"/>
      <c r="O763" s="380"/>
      <c r="P763" s="380"/>
      <c r="Q763" s="380"/>
      <c r="R763" s="380"/>
      <c r="S763" s="380"/>
      <c r="T763" s="380"/>
      <c r="U763" s="380"/>
      <c r="V763" s="380"/>
      <c r="W763" s="380"/>
      <c r="X763" s="380"/>
      <c r="Y763" s="380"/>
      <c r="Z763" s="380"/>
    </row>
    <row r="764" ht="15.75" customHeight="1">
      <c r="A764" s="206" t="s">
        <v>2302</v>
      </c>
      <c r="B764" s="206" t="s">
        <v>5348</v>
      </c>
      <c r="C764" s="98" t="s">
        <v>51</v>
      </c>
      <c r="D764" s="375" t="s">
        <v>5349</v>
      </c>
      <c r="E764" s="463" t="s">
        <v>5350</v>
      </c>
      <c r="F764" s="98" t="s">
        <v>2502</v>
      </c>
      <c r="G764" s="98">
        <v>1.0</v>
      </c>
      <c r="H764" s="98">
        <v>1.0</v>
      </c>
      <c r="I764" s="98">
        <v>1.0</v>
      </c>
      <c r="J764" s="98">
        <v>20.0</v>
      </c>
      <c r="K764" s="278">
        <v>20.0</v>
      </c>
      <c r="L764" s="98" t="s">
        <v>84</v>
      </c>
      <c r="M764" s="145"/>
      <c r="N764" s="380"/>
      <c r="O764" s="380"/>
      <c r="P764" s="380"/>
      <c r="Q764" s="380"/>
      <c r="R764" s="380"/>
      <c r="S764" s="380"/>
      <c r="T764" s="380"/>
      <c r="U764" s="380"/>
      <c r="V764" s="380"/>
      <c r="W764" s="380"/>
      <c r="X764" s="380"/>
      <c r="Y764" s="380"/>
      <c r="Z764" s="380"/>
    </row>
    <row r="765" ht="15.75" customHeight="1">
      <c r="A765" s="206" t="s">
        <v>2302</v>
      </c>
      <c r="B765" s="206" t="s">
        <v>5351</v>
      </c>
      <c r="C765" s="98" t="s">
        <v>51</v>
      </c>
      <c r="D765" s="375" t="s">
        <v>5352</v>
      </c>
      <c r="E765" s="207" t="s">
        <v>5353</v>
      </c>
      <c r="F765" s="98" t="s">
        <v>2502</v>
      </c>
      <c r="G765" s="98">
        <v>1.0</v>
      </c>
      <c r="H765" s="98">
        <v>1.0</v>
      </c>
      <c r="I765" s="98">
        <v>1.0</v>
      </c>
      <c r="J765" s="98">
        <v>20.0</v>
      </c>
      <c r="K765" s="278">
        <v>20.0</v>
      </c>
      <c r="L765" s="98" t="s">
        <v>84</v>
      </c>
      <c r="M765" s="145"/>
      <c r="N765" s="380"/>
      <c r="O765" s="380"/>
      <c r="P765" s="380"/>
      <c r="Q765" s="380"/>
      <c r="R765" s="380"/>
      <c r="S765" s="380"/>
      <c r="T765" s="380"/>
      <c r="U765" s="380"/>
      <c r="V765" s="380"/>
      <c r="W765" s="380"/>
      <c r="X765" s="380"/>
      <c r="Y765" s="380"/>
      <c r="Z765" s="380"/>
    </row>
    <row r="766" ht="15.75" customHeight="1">
      <c r="A766" s="206" t="s">
        <v>2302</v>
      </c>
      <c r="B766" s="459" t="s">
        <v>5354</v>
      </c>
      <c r="C766" s="98" t="s">
        <v>51</v>
      </c>
      <c r="D766" s="375" t="s">
        <v>5355</v>
      </c>
      <c r="E766" s="207" t="s">
        <v>5356</v>
      </c>
      <c r="F766" s="98" t="s">
        <v>3506</v>
      </c>
      <c r="G766" s="98">
        <v>1.0</v>
      </c>
      <c r="H766" s="98">
        <v>1.0</v>
      </c>
      <c r="I766" s="98">
        <v>1.0</v>
      </c>
      <c r="J766" s="98">
        <v>20.0</v>
      </c>
      <c r="K766" s="278">
        <v>20.0</v>
      </c>
      <c r="L766" s="98" t="s">
        <v>84</v>
      </c>
      <c r="M766" s="145"/>
      <c r="N766" s="380"/>
      <c r="O766" s="380"/>
      <c r="P766" s="380"/>
      <c r="Q766" s="380"/>
      <c r="R766" s="380"/>
      <c r="S766" s="380"/>
      <c r="T766" s="380"/>
      <c r="U766" s="380"/>
      <c r="V766" s="380"/>
      <c r="W766" s="380"/>
      <c r="X766" s="380"/>
      <c r="Y766" s="380"/>
      <c r="Z766" s="380"/>
    </row>
    <row r="767" ht="15.75" customHeight="1">
      <c r="A767" s="206" t="s">
        <v>2337</v>
      </c>
      <c r="B767" s="206" t="s">
        <v>1610</v>
      </c>
      <c r="C767" s="98" t="s">
        <v>51</v>
      </c>
      <c r="D767" s="375" t="s">
        <v>5357</v>
      </c>
      <c r="E767" s="207" t="s">
        <v>4452</v>
      </c>
      <c r="F767" s="98" t="s">
        <v>2502</v>
      </c>
      <c r="G767" s="98">
        <v>2.0</v>
      </c>
      <c r="H767" s="98">
        <v>2.0</v>
      </c>
      <c r="I767" s="98">
        <v>2.0</v>
      </c>
      <c r="J767" s="98">
        <v>10.0</v>
      </c>
      <c r="K767" s="278">
        <v>5.0</v>
      </c>
      <c r="L767" s="98" t="s">
        <v>84</v>
      </c>
      <c r="M767" s="145"/>
      <c r="N767" s="380"/>
      <c r="O767" s="380"/>
      <c r="P767" s="380"/>
      <c r="Q767" s="380"/>
      <c r="R767" s="380"/>
      <c r="S767" s="380"/>
      <c r="T767" s="380"/>
      <c r="U767" s="380"/>
      <c r="V767" s="380"/>
      <c r="W767" s="380"/>
      <c r="X767" s="380"/>
      <c r="Y767" s="380"/>
      <c r="Z767" s="380"/>
    </row>
    <row r="768" ht="15.75" customHeight="1">
      <c r="A768" s="206" t="s">
        <v>2337</v>
      </c>
      <c r="B768" s="206" t="s">
        <v>1610</v>
      </c>
      <c r="C768" s="98" t="s">
        <v>51</v>
      </c>
      <c r="D768" s="375" t="s">
        <v>4453</v>
      </c>
      <c r="E768" s="207" t="s">
        <v>4454</v>
      </c>
      <c r="F768" s="98" t="s">
        <v>2502</v>
      </c>
      <c r="G768" s="98">
        <v>2.0</v>
      </c>
      <c r="H768" s="98">
        <v>2.0</v>
      </c>
      <c r="I768" s="98">
        <v>2.0</v>
      </c>
      <c r="J768" s="98">
        <v>20.0</v>
      </c>
      <c r="K768" s="278">
        <v>10.0</v>
      </c>
      <c r="L768" s="98" t="s">
        <v>84</v>
      </c>
      <c r="M768" s="145"/>
      <c r="N768" s="380"/>
      <c r="O768" s="380"/>
      <c r="P768" s="380"/>
      <c r="Q768" s="380"/>
      <c r="R768" s="380"/>
      <c r="S768" s="380"/>
      <c r="T768" s="380"/>
      <c r="U768" s="380"/>
      <c r="V768" s="380"/>
      <c r="W768" s="380"/>
      <c r="X768" s="380"/>
      <c r="Y768" s="380"/>
      <c r="Z768" s="380"/>
    </row>
    <row r="769" ht="15.75" customHeight="1">
      <c r="A769" s="206" t="s">
        <v>2369</v>
      </c>
      <c r="B769" s="206" t="s">
        <v>5358</v>
      </c>
      <c r="C769" s="98" t="s">
        <v>51</v>
      </c>
      <c r="D769" s="375" t="s">
        <v>5359</v>
      </c>
      <c r="E769" s="207" t="s">
        <v>4458</v>
      </c>
      <c r="F769" s="98" t="s">
        <v>2502</v>
      </c>
      <c r="G769" s="98">
        <v>2.0</v>
      </c>
      <c r="H769" s="98">
        <v>2.0</v>
      </c>
      <c r="I769" s="98">
        <v>2.0</v>
      </c>
      <c r="J769" s="98">
        <v>20.0</v>
      </c>
      <c r="K769" s="278">
        <v>10.0</v>
      </c>
      <c r="L769" s="98" t="s">
        <v>84</v>
      </c>
      <c r="M769" s="145"/>
      <c r="N769" s="380"/>
      <c r="O769" s="380"/>
      <c r="P769" s="380"/>
      <c r="Q769" s="380"/>
      <c r="R769" s="380"/>
      <c r="S769" s="380"/>
      <c r="T769" s="380"/>
      <c r="U769" s="380"/>
      <c r="V769" s="380"/>
      <c r="W769" s="380"/>
      <c r="X769" s="380"/>
      <c r="Y769" s="380"/>
      <c r="Z769" s="380"/>
    </row>
    <row r="770" ht="15.75" customHeight="1">
      <c r="A770" s="206" t="s">
        <v>2369</v>
      </c>
      <c r="B770" s="206" t="s">
        <v>5360</v>
      </c>
      <c r="C770" s="98" t="s">
        <v>51</v>
      </c>
      <c r="D770" s="375" t="s">
        <v>5361</v>
      </c>
      <c r="E770" s="207" t="s">
        <v>4461</v>
      </c>
      <c r="F770" s="98" t="s">
        <v>4357</v>
      </c>
      <c r="G770" s="98">
        <v>2.0</v>
      </c>
      <c r="H770" s="98">
        <v>2.0</v>
      </c>
      <c r="I770" s="98">
        <v>2.0</v>
      </c>
      <c r="J770" s="98">
        <v>10.0</v>
      </c>
      <c r="K770" s="278">
        <v>5.0</v>
      </c>
      <c r="L770" s="98" t="s">
        <v>84</v>
      </c>
      <c r="M770" s="145"/>
      <c r="N770" s="380"/>
      <c r="O770" s="380"/>
      <c r="P770" s="380"/>
      <c r="Q770" s="380"/>
      <c r="R770" s="380"/>
      <c r="S770" s="380"/>
      <c r="T770" s="380"/>
      <c r="U770" s="380"/>
      <c r="V770" s="380"/>
      <c r="W770" s="380"/>
      <c r="X770" s="380"/>
      <c r="Y770" s="380"/>
      <c r="Z770" s="380"/>
    </row>
    <row r="771" ht="15.75" customHeight="1">
      <c r="A771" s="206" t="s">
        <v>2369</v>
      </c>
      <c r="B771" s="206" t="s">
        <v>5362</v>
      </c>
      <c r="C771" s="98" t="s">
        <v>51</v>
      </c>
      <c r="D771" s="375" t="s">
        <v>5363</v>
      </c>
      <c r="E771" s="207" t="s">
        <v>4464</v>
      </c>
      <c r="F771" s="98" t="s">
        <v>2502</v>
      </c>
      <c r="G771" s="98">
        <v>2.0</v>
      </c>
      <c r="H771" s="98">
        <v>2.0</v>
      </c>
      <c r="I771" s="98">
        <v>2.0</v>
      </c>
      <c r="J771" s="98">
        <v>20.0</v>
      </c>
      <c r="K771" s="278">
        <v>10.0</v>
      </c>
      <c r="L771" s="98" t="s">
        <v>84</v>
      </c>
      <c r="M771" s="145"/>
      <c r="N771" s="380"/>
      <c r="O771" s="380"/>
      <c r="P771" s="380"/>
      <c r="Q771" s="380"/>
      <c r="R771" s="380"/>
      <c r="S771" s="380"/>
      <c r="T771" s="380"/>
      <c r="U771" s="380"/>
      <c r="V771" s="380"/>
      <c r="W771" s="380"/>
      <c r="X771" s="380"/>
      <c r="Y771" s="380"/>
      <c r="Z771" s="380"/>
    </row>
    <row r="772" ht="15.75" customHeight="1">
      <c r="A772" s="206" t="s">
        <v>2369</v>
      </c>
      <c r="B772" s="206" t="s">
        <v>5364</v>
      </c>
      <c r="C772" s="98" t="s">
        <v>51</v>
      </c>
      <c r="D772" s="375" t="s">
        <v>5365</v>
      </c>
      <c r="E772" s="207" t="s">
        <v>4467</v>
      </c>
      <c r="F772" s="98" t="s">
        <v>2502</v>
      </c>
      <c r="G772" s="98">
        <v>2.0</v>
      </c>
      <c r="H772" s="98">
        <v>2.0</v>
      </c>
      <c r="I772" s="98">
        <v>2.0</v>
      </c>
      <c r="J772" s="98">
        <v>20.0</v>
      </c>
      <c r="K772" s="278">
        <v>10.0</v>
      </c>
      <c r="L772" s="98" t="s">
        <v>84</v>
      </c>
      <c r="M772" s="145"/>
      <c r="N772" s="380"/>
      <c r="O772" s="380"/>
      <c r="P772" s="380"/>
      <c r="Q772" s="380"/>
      <c r="R772" s="380"/>
      <c r="S772" s="380"/>
      <c r="T772" s="380"/>
      <c r="U772" s="380"/>
      <c r="V772" s="380"/>
      <c r="W772" s="380"/>
      <c r="X772" s="380"/>
      <c r="Y772" s="380"/>
      <c r="Z772" s="380"/>
    </row>
    <row r="773" ht="15.75" customHeight="1">
      <c r="A773" s="206" t="s">
        <v>2369</v>
      </c>
      <c r="B773" s="206" t="s">
        <v>5366</v>
      </c>
      <c r="C773" s="98" t="s">
        <v>51</v>
      </c>
      <c r="D773" s="375" t="s">
        <v>5367</v>
      </c>
      <c r="E773" s="207" t="s">
        <v>4470</v>
      </c>
      <c r="F773" s="98" t="s">
        <v>2502</v>
      </c>
      <c r="G773" s="98">
        <v>2.0</v>
      </c>
      <c r="H773" s="98">
        <v>2.0</v>
      </c>
      <c r="I773" s="98">
        <v>2.0</v>
      </c>
      <c r="J773" s="98">
        <v>10.0</v>
      </c>
      <c r="K773" s="278">
        <v>5.0</v>
      </c>
      <c r="L773" s="98" t="s">
        <v>84</v>
      </c>
      <c r="M773" s="145"/>
      <c r="N773" s="380"/>
      <c r="O773" s="380"/>
      <c r="P773" s="380"/>
      <c r="Q773" s="380"/>
      <c r="R773" s="380"/>
      <c r="S773" s="380"/>
      <c r="T773" s="380"/>
      <c r="U773" s="380"/>
      <c r="V773" s="380"/>
      <c r="W773" s="380"/>
      <c r="X773" s="380"/>
      <c r="Y773" s="380"/>
      <c r="Z773" s="380"/>
    </row>
    <row r="774" ht="15.75" customHeight="1">
      <c r="A774" s="206" t="s">
        <v>2369</v>
      </c>
      <c r="B774" s="206" t="s">
        <v>5368</v>
      </c>
      <c r="C774" s="98" t="s">
        <v>51</v>
      </c>
      <c r="D774" s="375" t="s">
        <v>5369</v>
      </c>
      <c r="E774" s="207" t="s">
        <v>4473</v>
      </c>
      <c r="F774" s="98" t="s">
        <v>2502</v>
      </c>
      <c r="G774" s="98">
        <v>2.0</v>
      </c>
      <c r="H774" s="98">
        <v>2.0</v>
      </c>
      <c r="I774" s="98">
        <v>2.0</v>
      </c>
      <c r="J774" s="98">
        <v>10.0</v>
      </c>
      <c r="K774" s="278">
        <v>5.0</v>
      </c>
      <c r="L774" s="98" t="s">
        <v>84</v>
      </c>
      <c r="M774" s="145"/>
      <c r="N774" s="380"/>
      <c r="O774" s="380"/>
      <c r="P774" s="380"/>
      <c r="Q774" s="380"/>
      <c r="R774" s="380"/>
      <c r="S774" s="380"/>
      <c r="T774" s="380"/>
      <c r="U774" s="380"/>
      <c r="V774" s="380"/>
      <c r="W774" s="380"/>
      <c r="X774" s="380"/>
      <c r="Y774" s="380"/>
      <c r="Z774" s="380"/>
    </row>
    <row r="775" ht="15.75" customHeight="1">
      <c r="A775" s="206" t="s">
        <v>2369</v>
      </c>
      <c r="B775" s="206" t="s">
        <v>5370</v>
      </c>
      <c r="C775" s="98" t="s">
        <v>51</v>
      </c>
      <c r="D775" s="375" t="s">
        <v>5371</v>
      </c>
      <c r="E775" s="207" t="s">
        <v>4476</v>
      </c>
      <c r="F775" s="98" t="s">
        <v>3503</v>
      </c>
      <c r="G775" s="98">
        <v>2.0</v>
      </c>
      <c r="H775" s="98">
        <v>2.0</v>
      </c>
      <c r="I775" s="98">
        <v>2.0</v>
      </c>
      <c r="J775" s="98">
        <v>20.0</v>
      </c>
      <c r="K775" s="278">
        <v>10.0</v>
      </c>
      <c r="L775" s="98" t="s">
        <v>84</v>
      </c>
      <c r="M775" s="145"/>
      <c r="N775" s="380"/>
      <c r="O775" s="380"/>
      <c r="P775" s="380"/>
      <c r="Q775" s="380"/>
      <c r="R775" s="380"/>
      <c r="S775" s="380"/>
      <c r="T775" s="380"/>
      <c r="U775" s="380"/>
      <c r="V775" s="380"/>
      <c r="W775" s="380"/>
      <c r="X775" s="380"/>
      <c r="Y775" s="380"/>
      <c r="Z775" s="380"/>
    </row>
    <row r="776" ht="15.75" customHeight="1">
      <c r="A776" s="206" t="s">
        <v>2369</v>
      </c>
      <c r="B776" s="206" t="s">
        <v>5372</v>
      </c>
      <c r="C776" s="98" t="s">
        <v>51</v>
      </c>
      <c r="D776" s="375" t="s">
        <v>4478</v>
      </c>
      <c r="E776" s="207" t="s">
        <v>4479</v>
      </c>
      <c r="F776" s="98" t="s">
        <v>2502</v>
      </c>
      <c r="G776" s="98">
        <v>2.0</v>
      </c>
      <c r="H776" s="98">
        <v>2.0</v>
      </c>
      <c r="I776" s="98">
        <v>2.0</v>
      </c>
      <c r="J776" s="98">
        <v>20.0</v>
      </c>
      <c r="K776" s="278">
        <v>10.0</v>
      </c>
      <c r="L776" s="98" t="s">
        <v>84</v>
      </c>
      <c r="M776" s="145"/>
      <c r="N776" s="380"/>
      <c r="O776" s="380"/>
      <c r="P776" s="380"/>
      <c r="Q776" s="380"/>
      <c r="R776" s="380"/>
      <c r="S776" s="380"/>
      <c r="T776" s="380"/>
      <c r="U776" s="380"/>
      <c r="V776" s="380"/>
      <c r="W776" s="380"/>
      <c r="X776" s="380"/>
      <c r="Y776" s="380"/>
      <c r="Z776" s="380"/>
    </row>
    <row r="777" ht="15.75" customHeight="1">
      <c r="A777" s="206" t="s">
        <v>2369</v>
      </c>
      <c r="B777" s="206" t="s">
        <v>5373</v>
      </c>
      <c r="C777" s="98" t="s">
        <v>51</v>
      </c>
      <c r="D777" s="375" t="s">
        <v>5374</v>
      </c>
      <c r="E777" s="207" t="s">
        <v>4482</v>
      </c>
      <c r="F777" s="98" t="s">
        <v>2502</v>
      </c>
      <c r="G777" s="98">
        <v>2.0</v>
      </c>
      <c r="H777" s="98">
        <v>2.0</v>
      </c>
      <c r="I777" s="98">
        <v>2.0</v>
      </c>
      <c r="J777" s="98">
        <v>20.0</v>
      </c>
      <c r="K777" s="278">
        <v>10.0</v>
      </c>
      <c r="L777" s="98" t="s">
        <v>84</v>
      </c>
      <c r="M777" s="145"/>
      <c r="N777" s="380"/>
      <c r="O777" s="380"/>
      <c r="P777" s="380"/>
      <c r="Q777" s="380"/>
      <c r="R777" s="380"/>
      <c r="S777" s="380"/>
      <c r="T777" s="380"/>
      <c r="U777" s="380"/>
      <c r="V777" s="380"/>
      <c r="W777" s="380"/>
      <c r="X777" s="380"/>
      <c r="Y777" s="380"/>
      <c r="Z777" s="380"/>
    </row>
    <row r="778" ht="15.75" customHeight="1">
      <c r="A778" s="206" t="s">
        <v>2369</v>
      </c>
      <c r="B778" s="206" t="s">
        <v>5375</v>
      </c>
      <c r="C778" s="98" t="s">
        <v>51</v>
      </c>
      <c r="D778" s="375" t="s">
        <v>5376</v>
      </c>
      <c r="E778" s="207" t="s">
        <v>4485</v>
      </c>
      <c r="F778" s="98" t="s">
        <v>2502</v>
      </c>
      <c r="G778" s="98">
        <v>2.0</v>
      </c>
      <c r="H778" s="98">
        <v>2.0</v>
      </c>
      <c r="I778" s="98">
        <v>2.0</v>
      </c>
      <c r="J778" s="98">
        <v>10.0</v>
      </c>
      <c r="K778" s="278">
        <v>5.0</v>
      </c>
      <c r="L778" s="98" t="s">
        <v>84</v>
      </c>
      <c r="M778" s="145"/>
      <c r="N778" s="380"/>
      <c r="O778" s="380"/>
      <c r="P778" s="380"/>
      <c r="Q778" s="380"/>
      <c r="R778" s="380"/>
      <c r="S778" s="380"/>
      <c r="T778" s="380"/>
      <c r="U778" s="380"/>
      <c r="V778" s="380"/>
      <c r="W778" s="380"/>
      <c r="X778" s="380"/>
      <c r="Y778" s="380"/>
      <c r="Z778" s="380"/>
    </row>
    <row r="779" ht="15.75" customHeight="1">
      <c r="A779" s="206" t="s">
        <v>2369</v>
      </c>
      <c r="B779" s="206" t="s">
        <v>5377</v>
      </c>
      <c r="C779" s="98" t="s">
        <v>51</v>
      </c>
      <c r="D779" s="375" t="s">
        <v>5378</v>
      </c>
      <c r="E779" s="207" t="s">
        <v>4488</v>
      </c>
      <c r="F779" s="98" t="s">
        <v>2502</v>
      </c>
      <c r="G779" s="98">
        <v>2.0</v>
      </c>
      <c r="H779" s="98">
        <v>2.0</v>
      </c>
      <c r="I779" s="98">
        <v>2.0</v>
      </c>
      <c r="J779" s="98">
        <v>20.0</v>
      </c>
      <c r="K779" s="278">
        <v>10.0</v>
      </c>
      <c r="L779" s="98" t="s">
        <v>84</v>
      </c>
      <c r="M779" s="145"/>
      <c r="N779" s="380"/>
      <c r="O779" s="380"/>
      <c r="P779" s="380"/>
      <c r="Q779" s="380"/>
      <c r="R779" s="380"/>
      <c r="S779" s="380"/>
      <c r="T779" s="380"/>
      <c r="U779" s="380"/>
      <c r="V779" s="380"/>
      <c r="W779" s="380"/>
      <c r="X779" s="380"/>
      <c r="Y779" s="380"/>
      <c r="Z779" s="380"/>
    </row>
    <row r="780" ht="15.75" customHeight="1">
      <c r="A780" s="206" t="s">
        <v>2369</v>
      </c>
      <c r="B780" s="206" t="s">
        <v>5379</v>
      </c>
      <c r="C780" s="98" t="s">
        <v>51</v>
      </c>
      <c r="D780" s="375" t="s">
        <v>5380</v>
      </c>
      <c r="E780" s="207" t="s">
        <v>4491</v>
      </c>
      <c r="F780" s="98" t="s">
        <v>2502</v>
      </c>
      <c r="G780" s="98">
        <v>2.0</v>
      </c>
      <c r="H780" s="98">
        <v>2.0</v>
      </c>
      <c r="I780" s="98">
        <v>2.0</v>
      </c>
      <c r="J780" s="98">
        <v>20.0</v>
      </c>
      <c r="K780" s="278">
        <v>10.0</v>
      </c>
      <c r="L780" s="98" t="s">
        <v>84</v>
      </c>
      <c r="M780" s="145"/>
      <c r="N780" s="380"/>
      <c r="O780" s="380"/>
      <c r="P780" s="380"/>
      <c r="Q780" s="380"/>
      <c r="R780" s="380"/>
      <c r="S780" s="380"/>
      <c r="T780" s="380"/>
      <c r="U780" s="380"/>
      <c r="V780" s="380"/>
      <c r="W780" s="380"/>
      <c r="X780" s="380"/>
      <c r="Y780" s="380"/>
      <c r="Z780" s="380"/>
    </row>
    <row r="781" ht="15.75" customHeight="1">
      <c r="A781" s="206" t="s">
        <v>2369</v>
      </c>
      <c r="B781" s="206" t="s">
        <v>5381</v>
      </c>
      <c r="C781" s="98" t="s">
        <v>51</v>
      </c>
      <c r="D781" s="375" t="s">
        <v>5382</v>
      </c>
      <c r="E781" s="207" t="s">
        <v>4494</v>
      </c>
      <c r="F781" s="98" t="s">
        <v>2502</v>
      </c>
      <c r="G781" s="98">
        <v>2.0</v>
      </c>
      <c r="H781" s="98">
        <v>2.0</v>
      </c>
      <c r="I781" s="98">
        <v>2.0</v>
      </c>
      <c r="J781" s="98">
        <v>10.0</v>
      </c>
      <c r="K781" s="278">
        <v>5.0</v>
      </c>
      <c r="L781" s="98" t="s">
        <v>84</v>
      </c>
      <c r="M781" s="145"/>
      <c r="N781" s="380"/>
      <c r="O781" s="380"/>
      <c r="P781" s="380"/>
      <c r="Q781" s="380"/>
      <c r="R781" s="380"/>
      <c r="S781" s="380"/>
      <c r="T781" s="380"/>
      <c r="U781" s="380"/>
      <c r="V781" s="380"/>
      <c r="W781" s="380"/>
      <c r="X781" s="380"/>
      <c r="Y781" s="380"/>
      <c r="Z781" s="380"/>
    </row>
    <row r="782" ht="15.75" customHeight="1">
      <c r="A782" s="206" t="s">
        <v>2369</v>
      </c>
      <c r="B782" s="206" t="s">
        <v>5383</v>
      </c>
      <c r="C782" s="98" t="s">
        <v>51</v>
      </c>
      <c r="D782" s="375" t="s">
        <v>5384</v>
      </c>
      <c r="E782" s="207" t="s">
        <v>4497</v>
      </c>
      <c r="F782" s="98" t="s">
        <v>2502</v>
      </c>
      <c r="G782" s="98">
        <v>2.0</v>
      </c>
      <c r="H782" s="98">
        <v>2.0</v>
      </c>
      <c r="I782" s="98">
        <v>2.0</v>
      </c>
      <c r="J782" s="98">
        <v>20.0</v>
      </c>
      <c r="K782" s="278">
        <v>10.0</v>
      </c>
      <c r="L782" s="98" t="s">
        <v>84</v>
      </c>
      <c r="M782" s="145"/>
      <c r="N782" s="380"/>
      <c r="O782" s="380"/>
      <c r="P782" s="380"/>
      <c r="Q782" s="380"/>
      <c r="R782" s="380"/>
      <c r="S782" s="380"/>
      <c r="T782" s="380"/>
      <c r="U782" s="380"/>
      <c r="V782" s="380"/>
      <c r="W782" s="380"/>
      <c r="X782" s="380"/>
      <c r="Y782" s="380"/>
      <c r="Z782" s="380"/>
    </row>
    <row r="783" ht="15.75" customHeight="1">
      <c r="A783" s="459" t="s">
        <v>5385</v>
      </c>
      <c r="B783" s="206" t="s">
        <v>4498</v>
      </c>
      <c r="C783" s="98" t="s">
        <v>51</v>
      </c>
      <c r="D783" s="375" t="s">
        <v>5386</v>
      </c>
      <c r="E783" s="207" t="s">
        <v>4500</v>
      </c>
      <c r="F783" s="98" t="s">
        <v>2502</v>
      </c>
      <c r="G783" s="98">
        <v>2.0</v>
      </c>
      <c r="H783" s="98">
        <v>2.0</v>
      </c>
      <c r="I783" s="98">
        <v>2.0</v>
      </c>
      <c r="J783" s="98">
        <v>20.0</v>
      </c>
      <c r="K783" s="278">
        <v>10.0</v>
      </c>
      <c r="L783" s="98" t="s">
        <v>84</v>
      </c>
      <c r="M783" s="145"/>
      <c r="N783" s="380"/>
      <c r="O783" s="380"/>
      <c r="P783" s="380"/>
      <c r="Q783" s="380"/>
      <c r="R783" s="380"/>
      <c r="S783" s="380"/>
      <c r="T783" s="380"/>
      <c r="U783" s="380"/>
      <c r="V783" s="380"/>
      <c r="W783" s="380"/>
      <c r="X783" s="380"/>
      <c r="Y783" s="380"/>
      <c r="Z783" s="380"/>
    </row>
    <row r="784" ht="15.75" customHeight="1">
      <c r="A784" s="206" t="s">
        <v>2381</v>
      </c>
      <c r="B784" s="459" t="s">
        <v>5387</v>
      </c>
      <c r="C784" s="98" t="s">
        <v>51</v>
      </c>
      <c r="D784" s="375" t="s">
        <v>5112</v>
      </c>
      <c r="E784" s="207" t="s">
        <v>5113</v>
      </c>
      <c r="F784" s="98" t="s">
        <v>2502</v>
      </c>
      <c r="G784" s="98">
        <v>4.0</v>
      </c>
      <c r="H784" s="98">
        <v>4.0</v>
      </c>
      <c r="I784" s="98">
        <v>4.0</v>
      </c>
      <c r="J784" s="98">
        <v>20.0</v>
      </c>
      <c r="K784" s="278">
        <v>5.0</v>
      </c>
      <c r="L784" s="98" t="s">
        <v>84</v>
      </c>
      <c r="M784" s="145"/>
      <c r="N784" s="380"/>
      <c r="O784" s="380"/>
      <c r="P784" s="380"/>
      <c r="Q784" s="380"/>
      <c r="R784" s="380"/>
      <c r="S784" s="380"/>
      <c r="T784" s="380"/>
      <c r="U784" s="380"/>
      <c r="V784" s="380"/>
      <c r="W784" s="380"/>
      <c r="X784" s="380"/>
      <c r="Y784" s="380"/>
      <c r="Z784" s="380"/>
    </row>
    <row r="785" ht="15.75" customHeight="1">
      <c r="A785" s="206" t="s">
        <v>5388</v>
      </c>
      <c r="B785" s="459" t="s">
        <v>4502</v>
      </c>
      <c r="C785" s="98" t="s">
        <v>51</v>
      </c>
      <c r="D785" s="375" t="s">
        <v>5389</v>
      </c>
      <c r="E785" s="207" t="s">
        <v>4504</v>
      </c>
      <c r="F785" s="98" t="s">
        <v>4505</v>
      </c>
      <c r="G785" s="98">
        <v>4.0</v>
      </c>
      <c r="H785" s="98">
        <v>3.0</v>
      </c>
      <c r="I785" s="98">
        <v>4.0</v>
      </c>
      <c r="J785" s="98">
        <v>20.0</v>
      </c>
      <c r="K785" s="278">
        <v>5.0</v>
      </c>
      <c r="L785" s="98" t="s">
        <v>84</v>
      </c>
      <c r="M785" s="145"/>
      <c r="N785" s="380"/>
      <c r="O785" s="380"/>
      <c r="P785" s="380"/>
      <c r="Q785" s="380"/>
      <c r="R785" s="380"/>
      <c r="S785" s="380"/>
      <c r="T785" s="380"/>
      <c r="U785" s="380"/>
      <c r="V785" s="380"/>
      <c r="W785" s="380"/>
      <c r="X785" s="380"/>
      <c r="Y785" s="380"/>
      <c r="Z785" s="380"/>
    </row>
    <row r="786" ht="15.75" customHeight="1">
      <c r="A786" s="206" t="s">
        <v>2377</v>
      </c>
      <c r="B786" s="206" t="s">
        <v>1632</v>
      </c>
      <c r="C786" s="98" t="s">
        <v>51</v>
      </c>
      <c r="D786" s="375" t="s">
        <v>4507</v>
      </c>
      <c r="E786" s="207" t="s">
        <v>4508</v>
      </c>
      <c r="F786" s="98" t="s">
        <v>2502</v>
      </c>
      <c r="G786" s="98">
        <v>6.0</v>
      </c>
      <c r="H786" s="98">
        <v>2.0</v>
      </c>
      <c r="I786" s="98">
        <v>6.0</v>
      </c>
      <c r="J786" s="98">
        <v>20.0</v>
      </c>
      <c r="K786" s="278">
        <v>3.3333333333333335</v>
      </c>
      <c r="L786" s="98" t="s">
        <v>84</v>
      </c>
      <c r="M786" s="145"/>
      <c r="N786" s="380"/>
      <c r="O786" s="380"/>
      <c r="P786" s="380"/>
      <c r="Q786" s="380"/>
      <c r="R786" s="380"/>
      <c r="S786" s="380"/>
      <c r="T786" s="380"/>
      <c r="U786" s="380"/>
      <c r="V786" s="380"/>
      <c r="W786" s="380"/>
      <c r="X786" s="380"/>
      <c r="Y786" s="380"/>
      <c r="Z786" s="380"/>
    </row>
    <row r="787" ht="15.75" customHeight="1">
      <c r="A787" s="206" t="s">
        <v>2377</v>
      </c>
      <c r="B787" s="206" t="s">
        <v>1632</v>
      </c>
      <c r="C787" s="98" t="s">
        <v>51</v>
      </c>
      <c r="D787" s="375" t="s">
        <v>5390</v>
      </c>
      <c r="E787" s="207" t="s">
        <v>4510</v>
      </c>
      <c r="F787" s="98" t="s">
        <v>3503</v>
      </c>
      <c r="G787" s="98">
        <v>6.0</v>
      </c>
      <c r="H787" s="98">
        <v>2.0</v>
      </c>
      <c r="I787" s="98">
        <v>6.0</v>
      </c>
      <c r="J787" s="98">
        <v>20.0</v>
      </c>
      <c r="K787" s="278">
        <v>3.3333333333333335</v>
      </c>
      <c r="L787" s="98" t="s">
        <v>84</v>
      </c>
      <c r="M787" s="145"/>
      <c r="N787" s="380"/>
      <c r="O787" s="380"/>
      <c r="P787" s="380"/>
      <c r="Q787" s="380"/>
      <c r="R787" s="380"/>
      <c r="S787" s="380"/>
      <c r="T787" s="380"/>
      <c r="U787" s="380"/>
      <c r="V787" s="380"/>
      <c r="W787" s="380"/>
      <c r="X787" s="380"/>
      <c r="Y787" s="380"/>
      <c r="Z787" s="380"/>
    </row>
    <row r="788" ht="15.75" customHeight="1">
      <c r="A788" s="206" t="s">
        <v>2302</v>
      </c>
      <c r="B788" s="459" t="s">
        <v>5391</v>
      </c>
      <c r="C788" s="98" t="s">
        <v>51</v>
      </c>
      <c r="D788" s="375" t="s">
        <v>5392</v>
      </c>
      <c r="E788" s="207" t="s">
        <v>5393</v>
      </c>
      <c r="F788" s="98" t="s">
        <v>2502</v>
      </c>
      <c r="G788" s="98">
        <v>1.0</v>
      </c>
      <c r="H788" s="98">
        <v>1.0</v>
      </c>
      <c r="I788" s="98">
        <v>1.0</v>
      </c>
      <c r="J788" s="98">
        <v>20.0</v>
      </c>
      <c r="K788" s="278">
        <v>20.0</v>
      </c>
      <c r="L788" s="98" t="s">
        <v>84</v>
      </c>
      <c r="M788" s="145"/>
      <c r="N788" s="380"/>
      <c r="O788" s="380"/>
      <c r="P788" s="380"/>
      <c r="Q788" s="380"/>
      <c r="R788" s="380"/>
      <c r="S788" s="380"/>
      <c r="T788" s="380"/>
      <c r="U788" s="380"/>
      <c r="V788" s="380"/>
      <c r="W788" s="380"/>
      <c r="X788" s="380"/>
      <c r="Y788" s="380"/>
      <c r="Z788" s="380"/>
    </row>
    <row r="789" ht="15.75" customHeight="1">
      <c r="A789" s="206" t="s">
        <v>2302</v>
      </c>
      <c r="B789" s="459" t="s">
        <v>5394</v>
      </c>
      <c r="C789" s="98" t="s">
        <v>51</v>
      </c>
      <c r="D789" s="375" t="s">
        <v>5395</v>
      </c>
      <c r="E789" s="207" t="s">
        <v>5396</v>
      </c>
      <c r="F789" s="98" t="s">
        <v>2502</v>
      </c>
      <c r="G789" s="98">
        <v>1.0</v>
      </c>
      <c r="H789" s="98">
        <v>1.0</v>
      </c>
      <c r="I789" s="98">
        <v>1.0</v>
      </c>
      <c r="J789" s="98">
        <v>20.0</v>
      </c>
      <c r="K789" s="278">
        <v>20.0</v>
      </c>
      <c r="L789" s="98" t="s">
        <v>84</v>
      </c>
      <c r="M789" s="145"/>
      <c r="N789" s="380"/>
      <c r="O789" s="380"/>
      <c r="P789" s="380"/>
      <c r="Q789" s="380"/>
      <c r="R789" s="380"/>
      <c r="S789" s="380"/>
      <c r="T789" s="380"/>
      <c r="U789" s="380"/>
      <c r="V789" s="380"/>
      <c r="W789" s="380"/>
      <c r="X789" s="380"/>
      <c r="Y789" s="380"/>
      <c r="Z789" s="380"/>
    </row>
    <row r="790" ht="15.75" customHeight="1">
      <c r="A790" s="206" t="s">
        <v>2302</v>
      </c>
      <c r="B790" s="459" t="s">
        <v>5397</v>
      </c>
      <c r="C790" s="98" t="s">
        <v>51</v>
      </c>
      <c r="D790" s="375" t="s">
        <v>5398</v>
      </c>
      <c r="E790" s="207" t="s">
        <v>5399</v>
      </c>
      <c r="F790" s="98" t="s">
        <v>2502</v>
      </c>
      <c r="G790" s="98">
        <v>1.0</v>
      </c>
      <c r="H790" s="98">
        <v>1.0</v>
      </c>
      <c r="I790" s="98">
        <v>1.0</v>
      </c>
      <c r="J790" s="98">
        <v>20.0</v>
      </c>
      <c r="K790" s="278">
        <v>20.0</v>
      </c>
      <c r="L790" s="98" t="s">
        <v>84</v>
      </c>
      <c r="M790" s="145"/>
      <c r="N790" s="380"/>
      <c r="O790" s="380"/>
      <c r="P790" s="380"/>
      <c r="Q790" s="380"/>
      <c r="R790" s="380"/>
      <c r="S790" s="380"/>
      <c r="T790" s="380"/>
      <c r="U790" s="380"/>
      <c r="V790" s="380"/>
      <c r="W790" s="380"/>
      <c r="X790" s="380"/>
      <c r="Y790" s="380"/>
      <c r="Z790" s="380"/>
    </row>
    <row r="791" ht="15.75" customHeight="1">
      <c r="A791" s="206" t="s">
        <v>2302</v>
      </c>
      <c r="B791" s="459" t="s">
        <v>5400</v>
      </c>
      <c r="C791" s="98" t="s">
        <v>51</v>
      </c>
      <c r="D791" s="375" t="s">
        <v>5401</v>
      </c>
      <c r="E791" s="207" t="s">
        <v>5402</v>
      </c>
      <c r="F791" s="98" t="s">
        <v>2502</v>
      </c>
      <c r="G791" s="98">
        <v>1.0</v>
      </c>
      <c r="H791" s="98">
        <v>1.0</v>
      </c>
      <c r="I791" s="98">
        <v>1.0</v>
      </c>
      <c r="J791" s="98">
        <v>20.0</v>
      </c>
      <c r="K791" s="278">
        <v>20.0</v>
      </c>
      <c r="L791" s="98" t="s">
        <v>84</v>
      </c>
      <c r="M791" s="145"/>
      <c r="N791" s="380"/>
      <c r="O791" s="380"/>
      <c r="P791" s="380"/>
      <c r="Q791" s="380"/>
      <c r="R791" s="380"/>
      <c r="S791" s="380"/>
      <c r="T791" s="380"/>
      <c r="U791" s="380"/>
      <c r="V791" s="380"/>
      <c r="W791" s="380"/>
      <c r="X791" s="380"/>
      <c r="Y791" s="380"/>
      <c r="Z791" s="380"/>
    </row>
    <row r="792" ht="15.75" customHeight="1">
      <c r="A792" s="206" t="s">
        <v>2302</v>
      </c>
      <c r="B792" s="206" t="s">
        <v>5403</v>
      </c>
      <c r="C792" s="98" t="s">
        <v>51</v>
      </c>
      <c r="D792" s="375" t="s">
        <v>5404</v>
      </c>
      <c r="E792" s="207" t="s">
        <v>5405</v>
      </c>
      <c r="F792" s="98" t="s">
        <v>2502</v>
      </c>
      <c r="G792" s="98">
        <v>1.0</v>
      </c>
      <c r="H792" s="98">
        <v>1.0</v>
      </c>
      <c r="I792" s="98">
        <v>1.0</v>
      </c>
      <c r="J792" s="98">
        <v>10.0</v>
      </c>
      <c r="K792" s="278">
        <v>10.0</v>
      </c>
      <c r="L792" s="98" t="s">
        <v>84</v>
      </c>
      <c r="M792" s="145"/>
      <c r="N792" s="380"/>
      <c r="O792" s="380"/>
      <c r="P792" s="380"/>
      <c r="Q792" s="380"/>
      <c r="R792" s="380"/>
      <c r="S792" s="380"/>
      <c r="T792" s="380"/>
      <c r="U792" s="380"/>
      <c r="V792" s="380"/>
      <c r="W792" s="380"/>
      <c r="X792" s="380"/>
      <c r="Y792" s="380"/>
      <c r="Z792" s="380"/>
    </row>
    <row r="793" ht="15.75" customHeight="1">
      <c r="A793" s="206" t="s">
        <v>2302</v>
      </c>
      <c r="B793" s="206" t="s">
        <v>5403</v>
      </c>
      <c r="C793" s="98" t="s">
        <v>51</v>
      </c>
      <c r="D793" s="375" t="s">
        <v>5406</v>
      </c>
      <c r="E793" s="207" t="s">
        <v>5407</v>
      </c>
      <c r="F793" s="98" t="s">
        <v>2502</v>
      </c>
      <c r="G793" s="98">
        <v>1.0</v>
      </c>
      <c r="H793" s="98">
        <v>1.0</v>
      </c>
      <c r="I793" s="98">
        <v>1.0</v>
      </c>
      <c r="J793" s="98">
        <v>20.0</v>
      </c>
      <c r="K793" s="278">
        <v>20.0</v>
      </c>
      <c r="L793" s="98" t="s">
        <v>84</v>
      </c>
      <c r="M793" s="145"/>
      <c r="N793" s="380"/>
      <c r="O793" s="380"/>
      <c r="P793" s="380"/>
      <c r="Q793" s="380"/>
      <c r="R793" s="380"/>
      <c r="S793" s="380"/>
      <c r="T793" s="380"/>
      <c r="U793" s="380"/>
      <c r="V793" s="380"/>
      <c r="W793" s="380"/>
      <c r="X793" s="380"/>
      <c r="Y793" s="380"/>
      <c r="Z793" s="380"/>
    </row>
    <row r="794" ht="15.75" customHeight="1">
      <c r="A794" s="459" t="s">
        <v>5109</v>
      </c>
      <c r="B794" s="206" t="s">
        <v>4512</v>
      </c>
      <c r="C794" s="98" t="s">
        <v>51</v>
      </c>
      <c r="D794" s="375" t="s">
        <v>5408</v>
      </c>
      <c r="E794" s="207" t="s">
        <v>4514</v>
      </c>
      <c r="F794" s="98" t="s">
        <v>4361</v>
      </c>
      <c r="G794" s="98">
        <v>3.0</v>
      </c>
      <c r="H794" s="98">
        <v>3.0</v>
      </c>
      <c r="I794" s="98">
        <v>3.0</v>
      </c>
      <c r="J794" s="98">
        <v>20.0</v>
      </c>
      <c r="K794" s="278">
        <v>6.666666666666667</v>
      </c>
      <c r="L794" s="98" t="s">
        <v>84</v>
      </c>
      <c r="M794" s="145"/>
      <c r="N794" s="380"/>
      <c r="O794" s="380"/>
      <c r="P794" s="380"/>
      <c r="Q794" s="380"/>
      <c r="R794" s="380"/>
      <c r="S794" s="380"/>
      <c r="T794" s="380"/>
      <c r="U794" s="380"/>
      <c r="V794" s="380"/>
      <c r="W794" s="380"/>
      <c r="X794" s="380"/>
      <c r="Y794" s="380"/>
      <c r="Z794" s="380"/>
    </row>
    <row r="795" ht="15.75" customHeight="1">
      <c r="A795" s="206" t="s">
        <v>2396</v>
      </c>
      <c r="B795" s="206" t="s">
        <v>1642</v>
      </c>
      <c r="C795" s="98" t="s">
        <v>51</v>
      </c>
      <c r="D795" s="375" t="s">
        <v>5409</v>
      </c>
      <c r="E795" s="207" t="s">
        <v>4516</v>
      </c>
      <c r="F795" s="98" t="s">
        <v>2502</v>
      </c>
      <c r="G795" s="98">
        <v>2.0</v>
      </c>
      <c r="H795" s="98">
        <v>2.0</v>
      </c>
      <c r="I795" s="98">
        <v>2.0</v>
      </c>
      <c r="J795" s="98">
        <v>20.0</v>
      </c>
      <c r="K795" s="278">
        <v>10.0</v>
      </c>
      <c r="L795" s="98" t="s">
        <v>84</v>
      </c>
      <c r="M795" s="145"/>
      <c r="N795" s="380"/>
      <c r="O795" s="380"/>
      <c r="P795" s="380"/>
      <c r="Q795" s="380"/>
      <c r="R795" s="380"/>
      <c r="S795" s="380"/>
      <c r="T795" s="380"/>
      <c r="U795" s="380"/>
      <c r="V795" s="380"/>
      <c r="W795" s="380"/>
      <c r="X795" s="380"/>
      <c r="Y795" s="380"/>
      <c r="Z795" s="380"/>
    </row>
    <row r="796" ht="15.75" customHeight="1">
      <c r="A796" s="206" t="s">
        <v>2396</v>
      </c>
      <c r="B796" s="206" t="s">
        <v>1642</v>
      </c>
      <c r="C796" s="98" t="s">
        <v>51</v>
      </c>
      <c r="D796" s="375" t="s">
        <v>4517</v>
      </c>
      <c r="E796" s="207" t="s">
        <v>4518</v>
      </c>
      <c r="F796" s="98" t="s">
        <v>2502</v>
      </c>
      <c r="G796" s="98">
        <v>2.0</v>
      </c>
      <c r="H796" s="98">
        <v>2.0</v>
      </c>
      <c r="I796" s="98">
        <v>2.0</v>
      </c>
      <c r="J796" s="98">
        <v>20.0</v>
      </c>
      <c r="K796" s="278">
        <v>10.0</v>
      </c>
      <c r="L796" s="98" t="s">
        <v>84</v>
      </c>
      <c r="M796" s="145"/>
      <c r="N796" s="380"/>
      <c r="O796" s="380"/>
      <c r="P796" s="380"/>
      <c r="Q796" s="380"/>
      <c r="R796" s="380"/>
      <c r="S796" s="380"/>
      <c r="T796" s="380"/>
      <c r="U796" s="380"/>
      <c r="V796" s="380"/>
      <c r="W796" s="380"/>
      <c r="X796" s="380"/>
      <c r="Y796" s="380"/>
      <c r="Z796" s="380"/>
    </row>
    <row r="797" ht="15.75" customHeight="1">
      <c r="A797" s="206" t="s">
        <v>2396</v>
      </c>
      <c r="B797" s="206" t="s">
        <v>1642</v>
      </c>
      <c r="C797" s="98" t="s">
        <v>51</v>
      </c>
      <c r="D797" s="375" t="s">
        <v>4519</v>
      </c>
      <c r="E797" s="207" t="s">
        <v>4520</v>
      </c>
      <c r="F797" s="98" t="s">
        <v>2502</v>
      </c>
      <c r="G797" s="98">
        <v>2.0</v>
      </c>
      <c r="H797" s="98">
        <v>2.0</v>
      </c>
      <c r="I797" s="98">
        <v>2.0</v>
      </c>
      <c r="J797" s="98">
        <v>10.0</v>
      </c>
      <c r="K797" s="278">
        <v>5.0</v>
      </c>
      <c r="L797" s="98" t="s">
        <v>84</v>
      </c>
      <c r="M797" s="145"/>
      <c r="N797" s="380"/>
      <c r="O797" s="380"/>
      <c r="P797" s="380"/>
      <c r="Q797" s="380"/>
      <c r="R797" s="380"/>
      <c r="S797" s="380"/>
      <c r="T797" s="380"/>
      <c r="U797" s="380"/>
      <c r="V797" s="380"/>
      <c r="W797" s="380"/>
      <c r="X797" s="380"/>
      <c r="Y797" s="380"/>
      <c r="Z797" s="380"/>
    </row>
    <row r="798" ht="15.75" customHeight="1">
      <c r="A798" s="206" t="s">
        <v>2381</v>
      </c>
      <c r="B798" s="206" t="s">
        <v>2225</v>
      </c>
      <c r="C798" s="98" t="s">
        <v>51</v>
      </c>
      <c r="D798" s="375" t="s">
        <v>5410</v>
      </c>
      <c r="E798" s="207" t="s">
        <v>4134</v>
      </c>
      <c r="F798" s="98" t="s">
        <v>2502</v>
      </c>
      <c r="G798" s="98">
        <v>4.0</v>
      </c>
      <c r="H798" s="98">
        <v>4.0</v>
      </c>
      <c r="I798" s="98">
        <v>4.0</v>
      </c>
      <c r="J798" s="98">
        <v>10.0</v>
      </c>
      <c r="K798" s="278">
        <v>2.5</v>
      </c>
      <c r="L798" s="98" t="s">
        <v>84</v>
      </c>
      <c r="M798" s="145"/>
      <c r="N798" s="380"/>
      <c r="O798" s="380"/>
      <c r="P798" s="380"/>
      <c r="Q798" s="380"/>
      <c r="R798" s="380"/>
      <c r="S798" s="380"/>
      <c r="T798" s="380"/>
      <c r="U798" s="380"/>
      <c r="V798" s="380"/>
      <c r="W798" s="380"/>
      <c r="X798" s="380"/>
      <c r="Y798" s="380"/>
      <c r="Z798" s="380"/>
    </row>
    <row r="799" ht="15.75" customHeight="1">
      <c r="A799" s="206" t="s">
        <v>2381</v>
      </c>
      <c r="B799" s="206" t="s">
        <v>2225</v>
      </c>
      <c r="C799" s="98" t="s">
        <v>51</v>
      </c>
      <c r="D799" s="375" t="s">
        <v>5411</v>
      </c>
      <c r="E799" s="207" t="s">
        <v>5116</v>
      </c>
      <c r="F799" s="98" t="s">
        <v>2502</v>
      </c>
      <c r="G799" s="98">
        <v>4.0</v>
      </c>
      <c r="H799" s="98">
        <v>4.0</v>
      </c>
      <c r="I799" s="98">
        <v>4.0</v>
      </c>
      <c r="J799" s="98">
        <v>20.0</v>
      </c>
      <c r="K799" s="278">
        <v>5.0</v>
      </c>
      <c r="L799" s="98" t="s">
        <v>84</v>
      </c>
      <c r="M799" s="145"/>
      <c r="N799" s="380"/>
      <c r="O799" s="380"/>
      <c r="P799" s="380"/>
      <c r="Q799" s="380"/>
      <c r="R799" s="380"/>
      <c r="S799" s="380"/>
      <c r="T799" s="380"/>
      <c r="U799" s="380"/>
      <c r="V799" s="380"/>
      <c r="W799" s="380"/>
      <c r="X799" s="380"/>
      <c r="Y799" s="380"/>
      <c r="Z799" s="380"/>
    </row>
    <row r="800" ht="15.75" customHeight="1">
      <c r="A800" s="206" t="s">
        <v>2381</v>
      </c>
      <c r="B800" s="206" t="s">
        <v>2225</v>
      </c>
      <c r="C800" s="98" t="s">
        <v>51</v>
      </c>
      <c r="D800" s="375" t="s">
        <v>5117</v>
      </c>
      <c r="E800" s="207" t="s">
        <v>5118</v>
      </c>
      <c r="F800" s="98" t="s">
        <v>2502</v>
      </c>
      <c r="G800" s="98">
        <v>4.0</v>
      </c>
      <c r="H800" s="98">
        <v>4.0</v>
      </c>
      <c r="I800" s="98">
        <v>4.0</v>
      </c>
      <c r="J800" s="98">
        <v>20.0</v>
      </c>
      <c r="K800" s="278">
        <v>5.0</v>
      </c>
      <c r="L800" s="98" t="s">
        <v>84</v>
      </c>
      <c r="M800" s="145"/>
      <c r="N800" s="380"/>
      <c r="O800" s="380"/>
      <c r="P800" s="380"/>
      <c r="Q800" s="380"/>
      <c r="R800" s="380"/>
      <c r="S800" s="380"/>
      <c r="T800" s="380"/>
      <c r="U800" s="380"/>
      <c r="V800" s="380"/>
      <c r="W800" s="380"/>
      <c r="X800" s="380"/>
      <c r="Y800" s="380"/>
      <c r="Z800" s="380"/>
    </row>
    <row r="801" ht="15.75" customHeight="1">
      <c r="A801" s="206" t="s">
        <v>2400</v>
      </c>
      <c r="B801" s="206" t="s">
        <v>2401</v>
      </c>
      <c r="C801" s="98" t="s">
        <v>51</v>
      </c>
      <c r="D801" s="375" t="s">
        <v>5412</v>
      </c>
      <c r="E801" s="207" t="s">
        <v>5413</v>
      </c>
      <c r="F801" s="98" t="s">
        <v>2502</v>
      </c>
      <c r="G801" s="98">
        <v>3.0</v>
      </c>
      <c r="H801" s="98">
        <v>2.0</v>
      </c>
      <c r="I801" s="98">
        <v>3.0</v>
      </c>
      <c r="J801" s="98">
        <v>20.0</v>
      </c>
      <c r="K801" s="278">
        <v>6.666666666666667</v>
      </c>
      <c r="L801" s="98" t="s">
        <v>84</v>
      </c>
      <c r="M801" s="145"/>
      <c r="N801" s="380"/>
      <c r="O801" s="380"/>
      <c r="P801" s="380"/>
      <c r="Q801" s="380"/>
      <c r="R801" s="380"/>
      <c r="S801" s="380"/>
      <c r="T801" s="380"/>
      <c r="U801" s="380"/>
      <c r="V801" s="380"/>
      <c r="W801" s="380"/>
      <c r="X801" s="380"/>
      <c r="Y801" s="380"/>
      <c r="Z801" s="380"/>
    </row>
    <row r="802" ht="15.75" customHeight="1">
      <c r="A802" s="206" t="s">
        <v>2400</v>
      </c>
      <c r="B802" s="206" t="s">
        <v>2401</v>
      </c>
      <c r="C802" s="98" t="s">
        <v>51</v>
      </c>
      <c r="D802" s="375" t="s">
        <v>5414</v>
      </c>
      <c r="E802" s="207" t="s">
        <v>5415</v>
      </c>
      <c r="F802" s="98" t="s">
        <v>2502</v>
      </c>
      <c r="G802" s="98">
        <v>3.0</v>
      </c>
      <c r="H802" s="98">
        <v>2.0</v>
      </c>
      <c r="I802" s="98">
        <v>3.0</v>
      </c>
      <c r="J802" s="98">
        <v>20.0</v>
      </c>
      <c r="K802" s="278">
        <v>6.666666666666667</v>
      </c>
      <c r="L802" s="98" t="s">
        <v>84</v>
      </c>
      <c r="M802" s="145"/>
      <c r="N802" s="380"/>
      <c r="O802" s="380"/>
      <c r="P802" s="380"/>
      <c r="Q802" s="380"/>
      <c r="R802" s="380"/>
      <c r="S802" s="380"/>
      <c r="T802" s="380"/>
      <c r="U802" s="380"/>
      <c r="V802" s="380"/>
      <c r="W802" s="380"/>
      <c r="X802" s="380"/>
      <c r="Y802" s="380"/>
      <c r="Z802" s="380"/>
    </row>
    <row r="803" ht="15.75" customHeight="1">
      <c r="A803" s="206" t="s">
        <v>2400</v>
      </c>
      <c r="B803" s="206" t="s">
        <v>2401</v>
      </c>
      <c r="C803" s="98" t="s">
        <v>51</v>
      </c>
      <c r="D803" s="375" t="s">
        <v>5416</v>
      </c>
      <c r="E803" s="207" t="s">
        <v>5417</v>
      </c>
      <c r="F803" s="98" t="s">
        <v>2502</v>
      </c>
      <c r="G803" s="98">
        <v>3.0</v>
      </c>
      <c r="H803" s="98">
        <v>2.0</v>
      </c>
      <c r="I803" s="98">
        <v>3.0</v>
      </c>
      <c r="J803" s="98">
        <v>10.0</v>
      </c>
      <c r="K803" s="278">
        <v>3.3333333333333335</v>
      </c>
      <c r="L803" s="98" t="s">
        <v>84</v>
      </c>
      <c r="M803" s="145"/>
      <c r="N803" s="380"/>
      <c r="O803" s="380"/>
      <c r="P803" s="380"/>
      <c r="Q803" s="380"/>
      <c r="R803" s="380"/>
      <c r="S803" s="380"/>
      <c r="T803" s="380"/>
      <c r="U803" s="380"/>
      <c r="V803" s="380"/>
      <c r="W803" s="380"/>
      <c r="X803" s="380"/>
      <c r="Y803" s="380"/>
      <c r="Z803" s="380"/>
    </row>
    <row r="804" ht="15.75" customHeight="1">
      <c r="A804" s="206" t="s">
        <v>2400</v>
      </c>
      <c r="B804" s="206" t="s">
        <v>2401</v>
      </c>
      <c r="C804" s="98" t="s">
        <v>51</v>
      </c>
      <c r="D804" s="375" t="s">
        <v>5418</v>
      </c>
      <c r="E804" s="207" t="s">
        <v>5419</v>
      </c>
      <c r="F804" s="98" t="s">
        <v>2502</v>
      </c>
      <c r="G804" s="98">
        <v>3.0</v>
      </c>
      <c r="H804" s="98">
        <v>2.0</v>
      </c>
      <c r="I804" s="98">
        <v>3.0</v>
      </c>
      <c r="J804" s="98">
        <v>20.0</v>
      </c>
      <c r="K804" s="278">
        <v>6.666666666666667</v>
      </c>
      <c r="L804" s="98" t="s">
        <v>84</v>
      </c>
      <c r="M804" s="145"/>
      <c r="N804" s="380"/>
      <c r="O804" s="380"/>
      <c r="P804" s="380"/>
      <c r="Q804" s="380"/>
      <c r="R804" s="380"/>
      <c r="S804" s="380"/>
      <c r="T804" s="380"/>
      <c r="U804" s="380"/>
      <c r="V804" s="380"/>
      <c r="W804" s="380"/>
      <c r="X804" s="380"/>
      <c r="Y804" s="380"/>
      <c r="Z804" s="380"/>
    </row>
    <row r="805" ht="15.75" customHeight="1">
      <c r="A805" s="206" t="s">
        <v>2406</v>
      </c>
      <c r="B805" s="459" t="s">
        <v>5420</v>
      </c>
      <c r="C805" s="98" t="s">
        <v>51</v>
      </c>
      <c r="D805" s="375" t="s">
        <v>5421</v>
      </c>
      <c r="E805" s="207" t="s">
        <v>4524</v>
      </c>
      <c r="F805" s="98" t="s">
        <v>2502</v>
      </c>
      <c r="G805" s="98">
        <v>4.0</v>
      </c>
      <c r="H805" s="98">
        <v>4.0</v>
      </c>
      <c r="I805" s="98">
        <v>4.0</v>
      </c>
      <c r="J805" s="98">
        <v>20.0</v>
      </c>
      <c r="K805" s="278">
        <v>5.0</v>
      </c>
      <c r="L805" s="98" t="s">
        <v>84</v>
      </c>
      <c r="M805" s="145"/>
      <c r="N805" s="380"/>
      <c r="O805" s="380"/>
      <c r="P805" s="380"/>
      <c r="Q805" s="380"/>
      <c r="R805" s="380"/>
      <c r="S805" s="380"/>
      <c r="T805" s="380"/>
      <c r="U805" s="380"/>
      <c r="V805" s="380"/>
      <c r="W805" s="380"/>
      <c r="X805" s="380"/>
      <c r="Y805" s="380"/>
      <c r="Z805" s="380"/>
    </row>
    <row r="806" ht="15.75" customHeight="1">
      <c r="A806" s="206" t="s">
        <v>2406</v>
      </c>
      <c r="B806" s="459" t="s">
        <v>5422</v>
      </c>
      <c r="C806" s="98" t="s">
        <v>51</v>
      </c>
      <c r="D806" s="375" t="s">
        <v>5423</v>
      </c>
      <c r="E806" s="207" t="s">
        <v>3505</v>
      </c>
      <c r="F806" s="98" t="s">
        <v>2502</v>
      </c>
      <c r="G806" s="98">
        <v>4.0</v>
      </c>
      <c r="H806" s="98">
        <v>4.0</v>
      </c>
      <c r="I806" s="98">
        <v>4.0</v>
      </c>
      <c r="J806" s="98">
        <v>20.0</v>
      </c>
      <c r="K806" s="278">
        <v>5.0</v>
      </c>
      <c r="L806" s="98" t="s">
        <v>84</v>
      </c>
      <c r="M806" s="145"/>
      <c r="N806" s="380"/>
      <c r="O806" s="380"/>
      <c r="P806" s="380"/>
      <c r="Q806" s="380"/>
      <c r="R806" s="380"/>
      <c r="S806" s="380"/>
      <c r="T806" s="380"/>
      <c r="U806" s="380"/>
      <c r="V806" s="380"/>
      <c r="W806" s="380"/>
      <c r="X806" s="380"/>
      <c r="Y806" s="380"/>
      <c r="Z806" s="380"/>
    </row>
    <row r="807" ht="15.75" customHeight="1">
      <c r="A807" s="206" t="s">
        <v>2406</v>
      </c>
      <c r="B807" s="459" t="s">
        <v>5424</v>
      </c>
      <c r="C807" s="98" t="s">
        <v>51</v>
      </c>
      <c r="D807" s="375" t="s">
        <v>5425</v>
      </c>
      <c r="E807" s="207" t="s">
        <v>4529</v>
      </c>
      <c r="F807" s="98" t="s">
        <v>2502</v>
      </c>
      <c r="G807" s="98">
        <v>4.0</v>
      </c>
      <c r="H807" s="98">
        <v>4.0</v>
      </c>
      <c r="I807" s="98">
        <v>4.0</v>
      </c>
      <c r="J807" s="98">
        <v>20.0</v>
      </c>
      <c r="K807" s="278">
        <v>5.0</v>
      </c>
      <c r="L807" s="98" t="s">
        <v>84</v>
      </c>
      <c r="M807" s="145"/>
      <c r="N807" s="380"/>
      <c r="O807" s="380"/>
      <c r="P807" s="380"/>
      <c r="Q807" s="380"/>
      <c r="R807" s="380"/>
      <c r="S807" s="380"/>
      <c r="T807" s="380"/>
      <c r="U807" s="380"/>
      <c r="V807" s="380"/>
      <c r="W807" s="380"/>
      <c r="X807" s="380"/>
      <c r="Y807" s="380"/>
      <c r="Z807" s="380"/>
    </row>
    <row r="808" ht="15.75" customHeight="1">
      <c r="A808" s="206" t="s">
        <v>2406</v>
      </c>
      <c r="B808" s="459" t="s">
        <v>5426</v>
      </c>
      <c r="C808" s="98" t="s">
        <v>51</v>
      </c>
      <c r="D808" s="375" t="s">
        <v>5427</v>
      </c>
      <c r="E808" s="207" t="s">
        <v>4532</v>
      </c>
      <c r="F808" s="98" t="s">
        <v>2502</v>
      </c>
      <c r="G808" s="98">
        <v>4.0</v>
      </c>
      <c r="H808" s="98">
        <v>4.0</v>
      </c>
      <c r="I808" s="98">
        <v>4.0</v>
      </c>
      <c r="J808" s="98">
        <v>20.0</v>
      </c>
      <c r="K808" s="278">
        <v>5.0</v>
      </c>
      <c r="L808" s="98" t="s">
        <v>84</v>
      </c>
      <c r="M808" s="145"/>
      <c r="N808" s="380"/>
      <c r="O808" s="380"/>
      <c r="P808" s="380"/>
      <c r="Q808" s="380"/>
      <c r="R808" s="380"/>
      <c r="S808" s="380"/>
      <c r="T808" s="380"/>
      <c r="U808" s="380"/>
      <c r="V808" s="380"/>
      <c r="W808" s="380"/>
      <c r="X808" s="380"/>
      <c r="Y808" s="380"/>
      <c r="Z808" s="380"/>
    </row>
    <row r="809" ht="15.75" customHeight="1">
      <c r="A809" s="206" t="s">
        <v>2406</v>
      </c>
      <c r="B809" s="459" t="s">
        <v>5428</v>
      </c>
      <c r="C809" s="98" t="s">
        <v>51</v>
      </c>
      <c r="D809" s="375" t="s">
        <v>5429</v>
      </c>
      <c r="E809" s="375" t="s">
        <v>5430</v>
      </c>
      <c r="F809" s="98" t="s">
        <v>2502</v>
      </c>
      <c r="G809" s="98">
        <v>4.0</v>
      </c>
      <c r="H809" s="98">
        <v>4.0</v>
      </c>
      <c r="I809" s="98">
        <v>4.0</v>
      </c>
      <c r="J809" s="98">
        <v>20.0</v>
      </c>
      <c r="K809" s="278">
        <v>5.0</v>
      </c>
      <c r="L809" s="98" t="s">
        <v>84</v>
      </c>
      <c r="M809" s="145"/>
      <c r="N809" s="380"/>
      <c r="O809" s="380"/>
      <c r="P809" s="380"/>
      <c r="Q809" s="380"/>
      <c r="R809" s="380"/>
      <c r="S809" s="380"/>
      <c r="T809" s="380"/>
      <c r="U809" s="380"/>
      <c r="V809" s="380"/>
      <c r="W809" s="380"/>
      <c r="X809" s="380"/>
      <c r="Y809" s="380"/>
      <c r="Z809" s="380"/>
    </row>
    <row r="810" ht="15.75" customHeight="1">
      <c r="A810" s="206" t="s">
        <v>2406</v>
      </c>
      <c r="B810" s="459" t="s">
        <v>5431</v>
      </c>
      <c r="C810" s="98" t="s">
        <v>51</v>
      </c>
      <c r="D810" s="375" t="s">
        <v>4537</v>
      </c>
      <c r="E810" s="207" t="s">
        <v>4538</v>
      </c>
      <c r="F810" s="98" t="s">
        <v>2502</v>
      </c>
      <c r="G810" s="98">
        <v>4.0</v>
      </c>
      <c r="H810" s="98">
        <v>4.0</v>
      </c>
      <c r="I810" s="98">
        <v>4.0</v>
      </c>
      <c r="J810" s="98">
        <v>20.0</v>
      </c>
      <c r="K810" s="278">
        <v>5.0</v>
      </c>
      <c r="L810" s="98" t="s">
        <v>84</v>
      </c>
      <c r="M810" s="145"/>
      <c r="N810" s="380"/>
      <c r="O810" s="380"/>
      <c r="P810" s="380"/>
      <c r="Q810" s="380"/>
      <c r="R810" s="380"/>
      <c r="S810" s="380"/>
      <c r="T810" s="380"/>
      <c r="U810" s="380"/>
      <c r="V810" s="380"/>
      <c r="W810" s="380"/>
      <c r="X810" s="380"/>
      <c r="Y810" s="380"/>
      <c r="Z810" s="380"/>
    </row>
    <row r="811" ht="15.75" customHeight="1">
      <c r="A811" s="206" t="s">
        <v>2427</v>
      </c>
      <c r="B811" s="206" t="s">
        <v>5432</v>
      </c>
      <c r="C811" s="98" t="s">
        <v>51</v>
      </c>
      <c r="D811" s="375" t="s">
        <v>5433</v>
      </c>
      <c r="E811" s="207" t="s">
        <v>5121</v>
      </c>
      <c r="F811" s="98" t="s">
        <v>2502</v>
      </c>
      <c r="G811" s="98">
        <v>3.0</v>
      </c>
      <c r="H811" s="98">
        <v>3.0</v>
      </c>
      <c r="I811" s="98">
        <v>3.0</v>
      </c>
      <c r="J811" s="98">
        <v>20.0</v>
      </c>
      <c r="K811" s="278">
        <v>6.666666666666667</v>
      </c>
      <c r="L811" s="98" t="s">
        <v>84</v>
      </c>
      <c r="M811" s="145"/>
      <c r="N811" s="380"/>
      <c r="O811" s="380"/>
      <c r="P811" s="380"/>
      <c r="Q811" s="380"/>
      <c r="R811" s="380"/>
      <c r="S811" s="380"/>
      <c r="T811" s="380"/>
      <c r="U811" s="380"/>
      <c r="V811" s="380"/>
      <c r="W811" s="380"/>
      <c r="X811" s="380"/>
      <c r="Y811" s="380"/>
      <c r="Z811" s="380"/>
    </row>
    <row r="812" ht="15.75" customHeight="1">
      <c r="A812" s="206" t="s">
        <v>2427</v>
      </c>
      <c r="B812" s="206" t="s">
        <v>5434</v>
      </c>
      <c r="C812" s="98" t="s">
        <v>51</v>
      </c>
      <c r="D812" s="375" t="s">
        <v>5435</v>
      </c>
      <c r="E812" s="207" t="s">
        <v>5124</v>
      </c>
      <c r="F812" s="98" t="s">
        <v>2502</v>
      </c>
      <c r="G812" s="98">
        <v>3.0</v>
      </c>
      <c r="H812" s="98">
        <v>3.0</v>
      </c>
      <c r="I812" s="98">
        <v>3.0</v>
      </c>
      <c r="J812" s="98">
        <v>20.0</v>
      </c>
      <c r="K812" s="278">
        <v>6.666666666666667</v>
      </c>
      <c r="L812" s="98" t="s">
        <v>84</v>
      </c>
      <c r="M812" s="145"/>
      <c r="N812" s="380"/>
      <c r="O812" s="380"/>
      <c r="P812" s="380"/>
      <c r="Q812" s="380"/>
      <c r="R812" s="380"/>
      <c r="S812" s="380"/>
      <c r="T812" s="380"/>
      <c r="U812" s="380"/>
      <c r="V812" s="380"/>
      <c r="W812" s="380"/>
      <c r="X812" s="380"/>
      <c r="Y812" s="380"/>
      <c r="Z812" s="380"/>
    </row>
    <row r="813" ht="15.75" customHeight="1">
      <c r="A813" s="206" t="s">
        <v>2396</v>
      </c>
      <c r="B813" s="206" t="s">
        <v>4540</v>
      </c>
      <c r="C813" s="98" t="s">
        <v>51</v>
      </c>
      <c r="D813" s="375" t="s">
        <v>5436</v>
      </c>
      <c r="E813" s="207" t="s">
        <v>4542</v>
      </c>
      <c r="F813" s="98" t="s">
        <v>2502</v>
      </c>
      <c r="G813" s="98">
        <v>2.0</v>
      </c>
      <c r="H813" s="98">
        <v>2.0</v>
      </c>
      <c r="I813" s="98">
        <v>2.0</v>
      </c>
      <c r="J813" s="98">
        <v>20.0</v>
      </c>
      <c r="K813" s="278">
        <v>10.0</v>
      </c>
      <c r="L813" s="98" t="s">
        <v>84</v>
      </c>
      <c r="M813" s="145"/>
      <c r="N813" s="380"/>
      <c r="O813" s="380"/>
      <c r="P813" s="380"/>
      <c r="Q813" s="380"/>
      <c r="R813" s="380"/>
      <c r="S813" s="380"/>
      <c r="T813" s="380"/>
      <c r="U813" s="380"/>
      <c r="V813" s="380"/>
      <c r="W813" s="380"/>
      <c r="X813" s="380"/>
      <c r="Y813" s="380"/>
      <c r="Z813" s="380"/>
    </row>
    <row r="814" ht="15.75" customHeight="1">
      <c r="A814" s="206" t="s">
        <v>2396</v>
      </c>
      <c r="B814" s="206" t="s">
        <v>4543</v>
      </c>
      <c r="C814" s="98" t="s">
        <v>51</v>
      </c>
      <c r="D814" s="375" t="s">
        <v>5437</v>
      </c>
      <c r="E814" s="207" t="s">
        <v>4545</v>
      </c>
      <c r="F814" s="98" t="s">
        <v>2502</v>
      </c>
      <c r="G814" s="98">
        <v>2.0</v>
      </c>
      <c r="H814" s="98">
        <v>2.0</v>
      </c>
      <c r="I814" s="98">
        <v>2.0</v>
      </c>
      <c r="J814" s="98">
        <v>20.0</v>
      </c>
      <c r="K814" s="278">
        <v>10.0</v>
      </c>
      <c r="L814" s="98" t="s">
        <v>84</v>
      </c>
      <c r="M814" s="145"/>
      <c r="N814" s="380"/>
      <c r="O814" s="380"/>
      <c r="P814" s="380"/>
      <c r="Q814" s="380"/>
      <c r="R814" s="380"/>
      <c r="S814" s="380"/>
      <c r="T814" s="380"/>
      <c r="U814" s="380"/>
      <c r="V814" s="380"/>
      <c r="W814" s="380"/>
      <c r="X814" s="380"/>
      <c r="Y814" s="380"/>
      <c r="Z814" s="380"/>
    </row>
    <row r="815" ht="15.75" customHeight="1">
      <c r="A815" s="206" t="s">
        <v>2396</v>
      </c>
      <c r="B815" s="206" t="s">
        <v>4546</v>
      </c>
      <c r="C815" s="98" t="s">
        <v>51</v>
      </c>
      <c r="D815" s="375" t="s">
        <v>5438</v>
      </c>
      <c r="E815" s="207" t="s">
        <v>4548</v>
      </c>
      <c r="F815" s="98" t="s">
        <v>2502</v>
      </c>
      <c r="G815" s="98">
        <v>2.0</v>
      </c>
      <c r="H815" s="98">
        <v>2.0</v>
      </c>
      <c r="I815" s="98">
        <v>2.0</v>
      </c>
      <c r="J815" s="98">
        <v>20.0</v>
      </c>
      <c r="K815" s="278">
        <v>10.0</v>
      </c>
      <c r="L815" s="98" t="s">
        <v>84</v>
      </c>
      <c r="M815" s="145"/>
      <c r="N815" s="380"/>
      <c r="O815" s="380"/>
      <c r="P815" s="380"/>
      <c r="Q815" s="380"/>
      <c r="R815" s="380"/>
      <c r="S815" s="380"/>
      <c r="T815" s="380"/>
      <c r="U815" s="380"/>
      <c r="V815" s="380"/>
      <c r="W815" s="380"/>
      <c r="X815" s="380"/>
      <c r="Y815" s="380"/>
      <c r="Z815" s="380"/>
    </row>
    <row r="816" ht="15.75" customHeight="1">
      <c r="A816" s="206" t="s">
        <v>2396</v>
      </c>
      <c r="B816" s="206" t="s">
        <v>4549</v>
      </c>
      <c r="C816" s="98" t="s">
        <v>51</v>
      </c>
      <c r="D816" s="375" t="s">
        <v>5439</v>
      </c>
      <c r="E816" s="207" t="s">
        <v>4551</v>
      </c>
      <c r="F816" s="98" t="s">
        <v>2502</v>
      </c>
      <c r="G816" s="98">
        <v>2.0</v>
      </c>
      <c r="H816" s="98">
        <v>2.0</v>
      </c>
      <c r="I816" s="98">
        <v>2.0</v>
      </c>
      <c r="J816" s="98">
        <v>20.0</v>
      </c>
      <c r="K816" s="278">
        <v>10.0</v>
      </c>
      <c r="L816" s="98" t="s">
        <v>84</v>
      </c>
      <c r="M816" s="145"/>
      <c r="N816" s="380"/>
      <c r="O816" s="380"/>
      <c r="P816" s="380"/>
      <c r="Q816" s="380"/>
      <c r="R816" s="380"/>
      <c r="S816" s="380"/>
      <c r="T816" s="380"/>
      <c r="U816" s="380"/>
      <c r="V816" s="380"/>
      <c r="W816" s="380"/>
      <c r="X816" s="380"/>
      <c r="Y816" s="380"/>
      <c r="Z816" s="380"/>
    </row>
    <row r="817" ht="15.75" customHeight="1">
      <c r="A817" s="206" t="s">
        <v>2396</v>
      </c>
      <c r="B817" s="206" t="s">
        <v>4552</v>
      </c>
      <c r="C817" s="98" t="s">
        <v>51</v>
      </c>
      <c r="D817" s="375" t="s">
        <v>5440</v>
      </c>
      <c r="E817" s="207" t="s">
        <v>4554</v>
      </c>
      <c r="F817" s="98" t="s">
        <v>4505</v>
      </c>
      <c r="G817" s="98">
        <v>2.0</v>
      </c>
      <c r="H817" s="98">
        <v>2.0</v>
      </c>
      <c r="I817" s="98">
        <v>2.0</v>
      </c>
      <c r="J817" s="98">
        <v>20.0</v>
      </c>
      <c r="K817" s="278">
        <v>10.0</v>
      </c>
      <c r="L817" s="98" t="s">
        <v>84</v>
      </c>
      <c r="M817" s="145"/>
      <c r="N817" s="380"/>
      <c r="O817" s="380"/>
      <c r="P817" s="380"/>
      <c r="Q817" s="380"/>
      <c r="R817" s="380"/>
      <c r="S817" s="380"/>
      <c r="T817" s="380"/>
      <c r="U817" s="380"/>
      <c r="V817" s="380"/>
      <c r="W817" s="380"/>
      <c r="X817" s="380"/>
      <c r="Y817" s="380"/>
      <c r="Z817" s="380"/>
    </row>
    <row r="818" ht="15.75" customHeight="1">
      <c r="A818" s="206" t="s">
        <v>2396</v>
      </c>
      <c r="B818" s="206" t="s">
        <v>4555</v>
      </c>
      <c r="C818" s="98" t="s">
        <v>51</v>
      </c>
      <c r="D818" s="375" t="s">
        <v>5441</v>
      </c>
      <c r="E818" s="207" t="s">
        <v>4557</v>
      </c>
      <c r="F818" s="98" t="s">
        <v>2502</v>
      </c>
      <c r="G818" s="98">
        <v>2.0</v>
      </c>
      <c r="H818" s="98">
        <v>2.0</v>
      </c>
      <c r="I818" s="98">
        <v>2.0</v>
      </c>
      <c r="J818" s="98">
        <v>20.0</v>
      </c>
      <c r="K818" s="278">
        <v>10.0</v>
      </c>
      <c r="L818" s="98" t="s">
        <v>84</v>
      </c>
      <c r="M818" s="145"/>
      <c r="N818" s="380"/>
      <c r="O818" s="380"/>
      <c r="P818" s="380"/>
      <c r="Q818" s="380"/>
      <c r="R818" s="380"/>
      <c r="S818" s="380"/>
      <c r="T818" s="380"/>
      <c r="U818" s="380"/>
      <c r="V818" s="380"/>
      <c r="W818" s="380"/>
      <c r="X818" s="380"/>
      <c r="Y818" s="380"/>
      <c r="Z818" s="380"/>
    </row>
    <row r="819" ht="15.75" customHeight="1">
      <c r="A819" s="206" t="s">
        <v>2396</v>
      </c>
      <c r="B819" s="206" t="s">
        <v>4558</v>
      </c>
      <c r="C819" s="98" t="s">
        <v>51</v>
      </c>
      <c r="D819" s="375" t="s">
        <v>5442</v>
      </c>
      <c r="E819" s="207" t="s">
        <v>4560</v>
      </c>
      <c r="F819" s="98" t="s">
        <v>2502</v>
      </c>
      <c r="G819" s="98">
        <v>2.0</v>
      </c>
      <c r="H819" s="98">
        <v>2.0</v>
      </c>
      <c r="I819" s="98">
        <v>2.0</v>
      </c>
      <c r="J819" s="98">
        <v>20.0</v>
      </c>
      <c r="K819" s="278">
        <v>10.0</v>
      </c>
      <c r="L819" s="98" t="s">
        <v>84</v>
      </c>
      <c r="M819" s="145"/>
      <c r="N819" s="380"/>
      <c r="O819" s="380"/>
      <c r="P819" s="380"/>
      <c r="Q819" s="380"/>
      <c r="R819" s="380"/>
      <c r="S819" s="380"/>
      <c r="T819" s="380"/>
      <c r="U819" s="380"/>
      <c r="V819" s="380"/>
      <c r="W819" s="380"/>
      <c r="X819" s="380"/>
      <c r="Y819" s="380"/>
      <c r="Z819" s="380"/>
    </row>
    <row r="820" ht="15.75" customHeight="1">
      <c r="A820" s="206" t="s">
        <v>2396</v>
      </c>
      <c r="B820" s="206" t="s">
        <v>4561</v>
      </c>
      <c r="C820" s="98" t="s">
        <v>51</v>
      </c>
      <c r="D820" s="375" t="s">
        <v>5443</v>
      </c>
      <c r="E820" s="207" t="s">
        <v>1734</v>
      </c>
      <c r="F820" s="98" t="s">
        <v>2502</v>
      </c>
      <c r="G820" s="98">
        <v>2.0</v>
      </c>
      <c r="H820" s="98">
        <v>2.0</v>
      </c>
      <c r="I820" s="98">
        <v>2.0</v>
      </c>
      <c r="J820" s="98">
        <v>20.0</v>
      </c>
      <c r="K820" s="278">
        <v>10.0</v>
      </c>
      <c r="L820" s="98" t="s">
        <v>84</v>
      </c>
      <c r="M820" s="145"/>
      <c r="N820" s="380"/>
      <c r="O820" s="380"/>
      <c r="P820" s="380"/>
      <c r="Q820" s="380"/>
      <c r="R820" s="380"/>
      <c r="S820" s="380"/>
      <c r="T820" s="380"/>
      <c r="U820" s="380"/>
      <c r="V820" s="380"/>
      <c r="W820" s="380"/>
      <c r="X820" s="380"/>
      <c r="Y820" s="380"/>
      <c r="Z820" s="380"/>
    </row>
    <row r="821" ht="15.75" customHeight="1">
      <c r="A821" s="206" t="s">
        <v>2396</v>
      </c>
      <c r="B821" s="206" t="s">
        <v>4563</v>
      </c>
      <c r="C821" s="98" t="s">
        <v>51</v>
      </c>
      <c r="D821" s="375" t="s">
        <v>5444</v>
      </c>
      <c r="E821" s="207" t="s">
        <v>4565</v>
      </c>
      <c r="F821" s="98" t="s">
        <v>2502</v>
      </c>
      <c r="G821" s="98">
        <v>2.0</v>
      </c>
      <c r="H821" s="98">
        <v>2.0</v>
      </c>
      <c r="I821" s="98">
        <v>2.0</v>
      </c>
      <c r="J821" s="98">
        <v>10.0</v>
      </c>
      <c r="K821" s="278">
        <v>5.0</v>
      </c>
      <c r="L821" s="98" t="s">
        <v>84</v>
      </c>
      <c r="M821" s="145"/>
      <c r="N821" s="380"/>
      <c r="O821" s="380"/>
      <c r="P821" s="380"/>
      <c r="Q821" s="380"/>
      <c r="R821" s="380"/>
      <c r="S821" s="380"/>
      <c r="T821" s="380"/>
      <c r="U821" s="380"/>
      <c r="V821" s="380"/>
      <c r="W821" s="380"/>
      <c r="X821" s="380"/>
      <c r="Y821" s="380"/>
      <c r="Z821" s="380"/>
    </row>
    <row r="822" ht="15.75" customHeight="1">
      <c r="A822" s="206" t="s">
        <v>2396</v>
      </c>
      <c r="B822" s="206" t="s">
        <v>4566</v>
      </c>
      <c r="C822" s="98" t="s">
        <v>51</v>
      </c>
      <c r="D822" s="375" t="s">
        <v>5445</v>
      </c>
      <c r="E822" s="207" t="s">
        <v>4568</v>
      </c>
      <c r="F822" s="98" t="s">
        <v>2502</v>
      </c>
      <c r="G822" s="98">
        <v>2.0</v>
      </c>
      <c r="H822" s="98">
        <v>2.0</v>
      </c>
      <c r="I822" s="98">
        <v>2.0</v>
      </c>
      <c r="J822" s="98">
        <v>20.0</v>
      </c>
      <c r="K822" s="278">
        <v>10.0</v>
      </c>
      <c r="L822" s="98" t="s">
        <v>84</v>
      </c>
      <c r="M822" s="145"/>
      <c r="N822" s="380"/>
      <c r="O822" s="380"/>
      <c r="P822" s="380"/>
      <c r="Q822" s="380"/>
      <c r="R822" s="380"/>
      <c r="S822" s="380"/>
      <c r="T822" s="380"/>
      <c r="U822" s="380"/>
      <c r="V822" s="380"/>
      <c r="W822" s="380"/>
      <c r="X822" s="380"/>
      <c r="Y822" s="380"/>
      <c r="Z822" s="380"/>
    </row>
    <row r="823" ht="15.75" customHeight="1">
      <c r="A823" s="206" t="s">
        <v>2396</v>
      </c>
      <c r="B823" s="206" t="s">
        <v>4569</v>
      </c>
      <c r="C823" s="98" t="s">
        <v>51</v>
      </c>
      <c r="D823" s="375" t="s">
        <v>5446</v>
      </c>
      <c r="E823" s="207" t="s">
        <v>4571</v>
      </c>
      <c r="F823" s="98" t="s">
        <v>2502</v>
      </c>
      <c r="G823" s="98">
        <v>2.0</v>
      </c>
      <c r="H823" s="98">
        <v>2.0</v>
      </c>
      <c r="I823" s="98">
        <v>2.0</v>
      </c>
      <c r="J823" s="98">
        <v>20.0</v>
      </c>
      <c r="K823" s="278">
        <v>10.0</v>
      </c>
      <c r="L823" s="98" t="s">
        <v>84</v>
      </c>
      <c r="M823" s="145"/>
      <c r="N823" s="380"/>
      <c r="O823" s="380"/>
      <c r="P823" s="380"/>
      <c r="Q823" s="380"/>
      <c r="R823" s="380"/>
      <c r="S823" s="380"/>
      <c r="T823" s="380"/>
      <c r="U823" s="380"/>
      <c r="V823" s="380"/>
      <c r="W823" s="380"/>
      <c r="X823" s="380"/>
      <c r="Y823" s="380"/>
      <c r="Z823" s="380"/>
    </row>
    <row r="824" ht="15.75" customHeight="1">
      <c r="A824" s="206" t="s">
        <v>2396</v>
      </c>
      <c r="B824" s="206" t="s">
        <v>4572</v>
      </c>
      <c r="C824" s="98" t="s">
        <v>51</v>
      </c>
      <c r="D824" s="375" t="s">
        <v>5447</v>
      </c>
      <c r="E824" s="207" t="s">
        <v>4574</v>
      </c>
      <c r="F824" s="98" t="s">
        <v>2502</v>
      </c>
      <c r="G824" s="98">
        <v>2.0</v>
      </c>
      <c r="H824" s="98">
        <v>2.0</v>
      </c>
      <c r="I824" s="98">
        <v>2.0</v>
      </c>
      <c r="J824" s="98">
        <v>20.0</v>
      </c>
      <c r="K824" s="278">
        <v>10.0</v>
      </c>
      <c r="L824" s="98" t="s">
        <v>84</v>
      </c>
      <c r="M824" s="145"/>
      <c r="N824" s="380"/>
      <c r="O824" s="380"/>
      <c r="P824" s="380"/>
      <c r="Q824" s="380"/>
      <c r="R824" s="380"/>
      <c r="S824" s="380"/>
      <c r="T824" s="380"/>
      <c r="U824" s="380"/>
      <c r="V824" s="380"/>
      <c r="W824" s="380"/>
      <c r="X824" s="380"/>
      <c r="Y824" s="380"/>
      <c r="Z824" s="380"/>
    </row>
    <row r="825" ht="15.75" customHeight="1">
      <c r="A825" s="206" t="s">
        <v>2396</v>
      </c>
      <c r="B825" s="206" t="s">
        <v>4575</v>
      </c>
      <c r="C825" s="98" t="s">
        <v>51</v>
      </c>
      <c r="D825" s="375" t="s">
        <v>4576</v>
      </c>
      <c r="E825" s="207" t="s">
        <v>4577</v>
      </c>
      <c r="F825" s="98" t="s">
        <v>2502</v>
      </c>
      <c r="G825" s="98">
        <v>2.0</v>
      </c>
      <c r="H825" s="98">
        <v>2.0</v>
      </c>
      <c r="I825" s="98">
        <v>2.0</v>
      </c>
      <c r="J825" s="98">
        <v>20.0</v>
      </c>
      <c r="K825" s="278">
        <v>10.0</v>
      </c>
      <c r="L825" s="98" t="s">
        <v>84</v>
      </c>
      <c r="M825" s="145"/>
      <c r="N825" s="380"/>
      <c r="O825" s="380"/>
      <c r="P825" s="380"/>
      <c r="Q825" s="380"/>
      <c r="R825" s="380"/>
      <c r="S825" s="380"/>
      <c r="T825" s="380"/>
      <c r="U825" s="380"/>
      <c r="V825" s="380"/>
      <c r="W825" s="380"/>
      <c r="X825" s="380"/>
      <c r="Y825" s="380"/>
      <c r="Z825" s="380"/>
    </row>
    <row r="826" ht="15.75" customHeight="1">
      <c r="A826" s="206" t="s">
        <v>2396</v>
      </c>
      <c r="B826" s="206" t="s">
        <v>4578</v>
      </c>
      <c r="C826" s="98" t="s">
        <v>51</v>
      </c>
      <c r="D826" s="375" t="s">
        <v>5448</v>
      </c>
      <c r="E826" s="207" t="s">
        <v>4452</v>
      </c>
      <c r="F826" s="98" t="s">
        <v>2502</v>
      </c>
      <c r="G826" s="98">
        <v>2.0</v>
      </c>
      <c r="H826" s="98">
        <v>2.0</v>
      </c>
      <c r="I826" s="98">
        <v>2.0</v>
      </c>
      <c r="J826" s="98">
        <v>10.0</v>
      </c>
      <c r="K826" s="278">
        <v>5.0</v>
      </c>
      <c r="L826" s="98" t="s">
        <v>84</v>
      </c>
      <c r="M826" s="145"/>
      <c r="N826" s="380"/>
      <c r="O826" s="380"/>
      <c r="P826" s="380"/>
      <c r="Q826" s="380"/>
      <c r="R826" s="380"/>
      <c r="S826" s="380"/>
      <c r="T826" s="380"/>
      <c r="U826" s="380"/>
      <c r="V826" s="380"/>
      <c r="W826" s="380"/>
      <c r="X826" s="380"/>
      <c r="Y826" s="380"/>
      <c r="Z826" s="380"/>
    </row>
    <row r="827" ht="15.75" customHeight="1">
      <c r="A827" s="206" t="s">
        <v>737</v>
      </c>
      <c r="B827" s="206" t="s">
        <v>738</v>
      </c>
      <c r="C827" s="98" t="s">
        <v>51</v>
      </c>
      <c r="D827" s="375" t="s">
        <v>5449</v>
      </c>
      <c r="E827" s="207" t="s">
        <v>3502</v>
      </c>
      <c r="F827" s="98" t="s">
        <v>3503</v>
      </c>
      <c r="G827" s="98">
        <v>4.0</v>
      </c>
      <c r="H827" s="98">
        <v>3.0</v>
      </c>
      <c r="I827" s="98">
        <v>4.0</v>
      </c>
      <c r="J827" s="98">
        <v>20.0</v>
      </c>
      <c r="K827" s="278">
        <v>5.0</v>
      </c>
      <c r="L827" s="98" t="s">
        <v>84</v>
      </c>
      <c r="M827" s="145"/>
      <c r="N827" s="380"/>
      <c r="O827" s="380"/>
      <c r="P827" s="380"/>
      <c r="Q827" s="380"/>
      <c r="R827" s="380"/>
      <c r="S827" s="380"/>
      <c r="T827" s="380"/>
      <c r="U827" s="380"/>
      <c r="V827" s="380"/>
      <c r="W827" s="380"/>
      <c r="X827" s="380"/>
      <c r="Y827" s="380"/>
      <c r="Z827" s="380"/>
    </row>
    <row r="828" ht="15.75" customHeight="1">
      <c r="A828" s="206" t="s">
        <v>737</v>
      </c>
      <c r="B828" s="206" t="s">
        <v>738</v>
      </c>
      <c r="C828" s="98" t="s">
        <v>51</v>
      </c>
      <c r="D828" s="375" t="s">
        <v>5450</v>
      </c>
      <c r="E828" s="207" t="s">
        <v>3505</v>
      </c>
      <c r="F828" s="98" t="s">
        <v>3506</v>
      </c>
      <c r="G828" s="98">
        <v>4.0</v>
      </c>
      <c r="H828" s="98">
        <v>3.0</v>
      </c>
      <c r="I828" s="98">
        <v>4.0</v>
      </c>
      <c r="J828" s="98">
        <v>20.0</v>
      </c>
      <c r="K828" s="278">
        <v>5.0</v>
      </c>
      <c r="L828" s="98" t="s">
        <v>84</v>
      </c>
      <c r="M828" s="145"/>
      <c r="N828" s="380"/>
      <c r="O828" s="380"/>
      <c r="P828" s="380"/>
      <c r="Q828" s="380"/>
      <c r="R828" s="380"/>
      <c r="S828" s="380"/>
      <c r="T828" s="380"/>
      <c r="U828" s="380"/>
      <c r="V828" s="380"/>
      <c r="W828" s="380"/>
      <c r="X828" s="380"/>
      <c r="Y828" s="380"/>
      <c r="Z828" s="380"/>
    </row>
    <row r="829" ht="15.75" customHeight="1">
      <c r="A829" s="206" t="s">
        <v>737</v>
      </c>
      <c r="B829" s="206" t="s">
        <v>738</v>
      </c>
      <c r="C829" s="98" t="s">
        <v>51</v>
      </c>
      <c r="D829" s="375" t="s">
        <v>5451</v>
      </c>
      <c r="E829" s="207" t="s">
        <v>3511</v>
      </c>
      <c r="F829" s="98" t="s">
        <v>2502</v>
      </c>
      <c r="G829" s="98">
        <v>4.0</v>
      </c>
      <c r="H829" s="98">
        <v>3.0</v>
      </c>
      <c r="I829" s="98">
        <v>4.0</v>
      </c>
      <c r="J829" s="98">
        <v>10.0</v>
      </c>
      <c r="K829" s="278">
        <v>2.5</v>
      </c>
      <c r="L829" s="98" t="s">
        <v>84</v>
      </c>
      <c r="M829" s="145"/>
      <c r="N829" s="380"/>
      <c r="O829" s="380"/>
      <c r="P829" s="380"/>
      <c r="Q829" s="380"/>
      <c r="R829" s="380"/>
      <c r="S829" s="380"/>
      <c r="T829" s="380"/>
      <c r="U829" s="380"/>
      <c r="V829" s="380"/>
      <c r="W829" s="380"/>
      <c r="X829" s="380"/>
      <c r="Y829" s="380"/>
      <c r="Z829" s="380"/>
    </row>
    <row r="830" ht="15.75" customHeight="1">
      <c r="A830" s="206" t="s">
        <v>737</v>
      </c>
      <c r="B830" s="206" t="s">
        <v>738</v>
      </c>
      <c r="C830" s="98" t="s">
        <v>51</v>
      </c>
      <c r="D830" s="375" t="s">
        <v>5452</v>
      </c>
      <c r="E830" s="207" t="s">
        <v>3515</v>
      </c>
      <c r="F830" s="98" t="s">
        <v>2502</v>
      </c>
      <c r="G830" s="98">
        <v>4.0</v>
      </c>
      <c r="H830" s="98">
        <v>3.0</v>
      </c>
      <c r="I830" s="98">
        <v>4.0</v>
      </c>
      <c r="J830" s="98">
        <v>20.0</v>
      </c>
      <c r="K830" s="278">
        <v>5.0</v>
      </c>
      <c r="L830" s="98" t="s">
        <v>84</v>
      </c>
      <c r="M830" s="145"/>
      <c r="N830" s="380"/>
      <c r="O830" s="380"/>
      <c r="P830" s="380"/>
      <c r="Q830" s="380"/>
      <c r="R830" s="380"/>
      <c r="S830" s="380"/>
      <c r="T830" s="380"/>
      <c r="U830" s="380"/>
      <c r="V830" s="380"/>
      <c r="W830" s="380"/>
      <c r="X830" s="380"/>
      <c r="Y830" s="380"/>
      <c r="Z830" s="380"/>
    </row>
    <row r="831" ht="15.75" customHeight="1">
      <c r="A831" s="206" t="s">
        <v>737</v>
      </c>
      <c r="B831" s="206" t="s">
        <v>738</v>
      </c>
      <c r="C831" s="98" t="s">
        <v>51</v>
      </c>
      <c r="D831" s="375" t="s">
        <v>3516</v>
      </c>
      <c r="E831" s="207" t="s">
        <v>3517</v>
      </c>
      <c r="F831" s="98" t="s">
        <v>2502</v>
      </c>
      <c r="G831" s="98">
        <v>4.0</v>
      </c>
      <c r="H831" s="98">
        <v>3.0</v>
      </c>
      <c r="I831" s="98">
        <v>4.0</v>
      </c>
      <c r="J831" s="98">
        <v>20.0</v>
      </c>
      <c r="K831" s="278">
        <v>5.0</v>
      </c>
      <c r="L831" s="98" t="s">
        <v>84</v>
      </c>
      <c r="M831" s="145"/>
      <c r="N831" s="380"/>
      <c r="O831" s="380"/>
      <c r="P831" s="380"/>
      <c r="Q831" s="380"/>
      <c r="R831" s="380"/>
      <c r="S831" s="380"/>
      <c r="T831" s="380"/>
      <c r="U831" s="380"/>
      <c r="V831" s="380"/>
      <c r="W831" s="380"/>
      <c r="X831" s="380"/>
      <c r="Y831" s="380"/>
      <c r="Z831" s="380"/>
    </row>
    <row r="832" ht="15.75" customHeight="1">
      <c r="A832" s="206" t="s">
        <v>737</v>
      </c>
      <c r="B832" s="206" t="s">
        <v>738</v>
      </c>
      <c r="C832" s="98" t="s">
        <v>51</v>
      </c>
      <c r="D832" s="375" t="s">
        <v>5453</v>
      </c>
      <c r="E832" s="207" t="s">
        <v>3519</v>
      </c>
      <c r="F832" s="98" t="s">
        <v>2502</v>
      </c>
      <c r="G832" s="98">
        <v>4.0</v>
      </c>
      <c r="H832" s="98">
        <v>3.0</v>
      </c>
      <c r="I832" s="98">
        <v>4.0</v>
      </c>
      <c r="J832" s="98">
        <v>10.0</v>
      </c>
      <c r="K832" s="278">
        <v>2.5</v>
      </c>
      <c r="L832" s="98" t="s">
        <v>84</v>
      </c>
      <c r="M832" s="145"/>
      <c r="N832" s="380"/>
      <c r="O832" s="380"/>
      <c r="P832" s="380"/>
      <c r="Q832" s="380"/>
      <c r="R832" s="380"/>
      <c r="S832" s="380"/>
      <c r="T832" s="380"/>
      <c r="U832" s="380"/>
      <c r="V832" s="380"/>
      <c r="W832" s="380"/>
      <c r="X832" s="380"/>
      <c r="Y832" s="380"/>
      <c r="Z832" s="380"/>
    </row>
    <row r="833" ht="15.75" customHeight="1">
      <c r="A833" s="206" t="s">
        <v>2479</v>
      </c>
      <c r="B833" s="206" t="s">
        <v>2167</v>
      </c>
      <c r="C833" s="98" t="s">
        <v>51</v>
      </c>
      <c r="D833" s="375" t="s">
        <v>5454</v>
      </c>
      <c r="E833" s="207" t="s">
        <v>5048</v>
      </c>
      <c r="F833" s="98" t="s">
        <v>2502</v>
      </c>
      <c r="G833" s="98">
        <v>4.0</v>
      </c>
      <c r="H833" s="98">
        <v>3.0</v>
      </c>
      <c r="I833" s="98">
        <v>4.0</v>
      </c>
      <c r="J833" s="98">
        <v>20.0</v>
      </c>
      <c r="K833" s="278">
        <v>5.0</v>
      </c>
      <c r="L833" s="98" t="s">
        <v>84</v>
      </c>
      <c r="M833" s="145"/>
      <c r="N833" s="380"/>
      <c r="O833" s="380"/>
      <c r="P833" s="380"/>
      <c r="Q833" s="380"/>
      <c r="R833" s="380"/>
      <c r="S833" s="380"/>
      <c r="T833" s="380"/>
      <c r="U833" s="380"/>
      <c r="V833" s="380"/>
      <c r="W833" s="380"/>
      <c r="X833" s="380"/>
      <c r="Y833" s="380"/>
      <c r="Z833" s="380"/>
    </row>
    <row r="834" ht="15.75" customHeight="1">
      <c r="A834" s="206" t="s">
        <v>2479</v>
      </c>
      <c r="B834" s="206" t="s">
        <v>2167</v>
      </c>
      <c r="C834" s="98" t="s">
        <v>51</v>
      </c>
      <c r="D834" s="375" t="s">
        <v>5455</v>
      </c>
      <c r="E834" s="207" t="s">
        <v>5050</v>
      </c>
      <c r="F834" s="98" t="s">
        <v>2502</v>
      </c>
      <c r="G834" s="98">
        <v>4.0</v>
      </c>
      <c r="H834" s="98">
        <v>3.0</v>
      </c>
      <c r="I834" s="98">
        <v>4.0</v>
      </c>
      <c r="J834" s="98">
        <v>20.0</v>
      </c>
      <c r="K834" s="278">
        <v>5.0</v>
      </c>
      <c r="L834" s="98" t="s">
        <v>84</v>
      </c>
      <c r="M834" s="145"/>
      <c r="N834" s="380"/>
      <c r="O834" s="380"/>
      <c r="P834" s="380"/>
      <c r="Q834" s="380"/>
      <c r="R834" s="380"/>
      <c r="S834" s="380"/>
      <c r="T834" s="380"/>
      <c r="U834" s="380"/>
      <c r="V834" s="380"/>
      <c r="W834" s="380"/>
      <c r="X834" s="380"/>
      <c r="Y834" s="380"/>
      <c r="Z834" s="380"/>
    </row>
    <row r="835" ht="15.75" customHeight="1">
      <c r="A835" s="206" t="s">
        <v>2479</v>
      </c>
      <c r="B835" s="206" t="s">
        <v>2167</v>
      </c>
      <c r="C835" s="98" t="s">
        <v>51</v>
      </c>
      <c r="D835" s="375" t="s">
        <v>5456</v>
      </c>
      <c r="E835" s="207" t="s">
        <v>5052</v>
      </c>
      <c r="F835" s="98" t="s">
        <v>2502</v>
      </c>
      <c r="G835" s="98">
        <v>4.0</v>
      </c>
      <c r="H835" s="98">
        <v>3.0</v>
      </c>
      <c r="I835" s="98">
        <v>4.0</v>
      </c>
      <c r="J835" s="98">
        <v>20.0</v>
      </c>
      <c r="K835" s="278">
        <v>5.0</v>
      </c>
      <c r="L835" s="98" t="s">
        <v>84</v>
      </c>
      <c r="M835" s="145"/>
      <c r="N835" s="380"/>
      <c r="O835" s="380"/>
      <c r="P835" s="380"/>
      <c r="Q835" s="380"/>
      <c r="R835" s="380"/>
      <c r="S835" s="380"/>
      <c r="T835" s="380"/>
      <c r="U835" s="380"/>
      <c r="V835" s="380"/>
      <c r="W835" s="380"/>
      <c r="X835" s="380"/>
      <c r="Y835" s="380"/>
      <c r="Z835" s="380"/>
    </row>
    <row r="836" ht="15.75" customHeight="1">
      <c r="A836" s="206" t="s">
        <v>2479</v>
      </c>
      <c r="B836" s="206" t="s">
        <v>2167</v>
      </c>
      <c r="C836" s="98" t="s">
        <v>51</v>
      </c>
      <c r="D836" s="375" t="s">
        <v>5457</v>
      </c>
      <c r="E836" s="207" t="s">
        <v>5054</v>
      </c>
      <c r="F836" s="98" t="s">
        <v>3506</v>
      </c>
      <c r="G836" s="98">
        <v>4.0</v>
      </c>
      <c r="H836" s="98">
        <v>3.0</v>
      </c>
      <c r="I836" s="98">
        <v>4.0</v>
      </c>
      <c r="J836" s="98">
        <v>20.0</v>
      </c>
      <c r="K836" s="278">
        <v>5.0</v>
      </c>
      <c r="L836" s="98" t="s">
        <v>84</v>
      </c>
      <c r="M836" s="145"/>
      <c r="N836" s="380"/>
      <c r="O836" s="380"/>
      <c r="P836" s="380"/>
      <c r="Q836" s="380"/>
      <c r="R836" s="380"/>
      <c r="S836" s="380"/>
      <c r="T836" s="380"/>
      <c r="U836" s="380"/>
      <c r="V836" s="380"/>
      <c r="W836" s="380"/>
      <c r="X836" s="380"/>
      <c r="Y836" s="380"/>
      <c r="Z836" s="380"/>
    </row>
    <row r="837" ht="15.75" customHeight="1">
      <c r="A837" s="206" t="s">
        <v>2479</v>
      </c>
      <c r="B837" s="206" t="s">
        <v>2167</v>
      </c>
      <c r="C837" s="98" t="s">
        <v>51</v>
      </c>
      <c r="D837" s="375" t="s">
        <v>5458</v>
      </c>
      <c r="E837" s="207" t="s">
        <v>5056</v>
      </c>
      <c r="F837" s="98" t="s">
        <v>2502</v>
      </c>
      <c r="G837" s="98">
        <v>4.0</v>
      </c>
      <c r="H837" s="98">
        <v>3.0</v>
      </c>
      <c r="I837" s="98">
        <v>4.0</v>
      </c>
      <c r="J837" s="98">
        <v>20.0</v>
      </c>
      <c r="K837" s="278">
        <v>5.0</v>
      </c>
      <c r="L837" s="98" t="s">
        <v>84</v>
      </c>
      <c r="M837" s="145"/>
      <c r="N837" s="380"/>
      <c r="O837" s="380"/>
      <c r="P837" s="380"/>
      <c r="Q837" s="380"/>
      <c r="R837" s="380"/>
      <c r="S837" s="380"/>
      <c r="T837" s="380"/>
      <c r="U837" s="380"/>
      <c r="V837" s="380"/>
      <c r="W837" s="380"/>
      <c r="X837" s="380"/>
      <c r="Y837" s="380"/>
      <c r="Z837" s="380"/>
    </row>
    <row r="838" ht="15.75" customHeight="1">
      <c r="A838" s="206" t="s">
        <v>2479</v>
      </c>
      <c r="B838" s="206" t="s">
        <v>2167</v>
      </c>
      <c r="C838" s="98" t="s">
        <v>51</v>
      </c>
      <c r="D838" s="375" t="s">
        <v>5459</v>
      </c>
      <c r="E838" s="207" t="s">
        <v>5058</v>
      </c>
      <c r="F838" s="98" t="s">
        <v>3506</v>
      </c>
      <c r="G838" s="98">
        <v>4.0</v>
      </c>
      <c r="H838" s="98">
        <v>3.0</v>
      </c>
      <c r="I838" s="98">
        <v>4.0</v>
      </c>
      <c r="J838" s="98">
        <v>20.0</v>
      </c>
      <c r="K838" s="278">
        <v>5.0</v>
      </c>
      <c r="L838" s="98" t="s">
        <v>84</v>
      </c>
      <c r="M838" s="145"/>
      <c r="N838" s="380"/>
      <c r="O838" s="380"/>
      <c r="P838" s="380"/>
      <c r="Q838" s="380"/>
      <c r="R838" s="380"/>
      <c r="S838" s="380"/>
      <c r="T838" s="380"/>
      <c r="U838" s="380"/>
      <c r="V838" s="380"/>
      <c r="W838" s="380"/>
      <c r="X838" s="380"/>
      <c r="Y838" s="380"/>
      <c r="Z838" s="380"/>
    </row>
    <row r="839" ht="15.75" customHeight="1">
      <c r="A839" s="206" t="s">
        <v>2479</v>
      </c>
      <c r="B839" s="206" t="s">
        <v>2167</v>
      </c>
      <c r="C839" s="98" t="s">
        <v>51</v>
      </c>
      <c r="D839" s="375" t="s">
        <v>5460</v>
      </c>
      <c r="E839" s="207" t="s">
        <v>5060</v>
      </c>
      <c r="F839" s="98" t="s">
        <v>3506</v>
      </c>
      <c r="G839" s="98">
        <v>4.0</v>
      </c>
      <c r="H839" s="98">
        <v>3.0</v>
      </c>
      <c r="I839" s="98">
        <v>4.0</v>
      </c>
      <c r="J839" s="98">
        <v>20.0</v>
      </c>
      <c r="K839" s="278">
        <v>5.0</v>
      </c>
      <c r="L839" s="98" t="s">
        <v>84</v>
      </c>
      <c r="M839" s="145"/>
      <c r="N839" s="380"/>
      <c r="O839" s="380"/>
      <c r="P839" s="380"/>
      <c r="Q839" s="380"/>
      <c r="R839" s="380"/>
      <c r="S839" s="380"/>
      <c r="T839" s="380"/>
      <c r="U839" s="380"/>
      <c r="V839" s="380"/>
      <c r="W839" s="380"/>
      <c r="X839" s="380"/>
      <c r="Y839" s="380"/>
      <c r="Z839" s="380"/>
    </row>
    <row r="840" ht="15.75" customHeight="1">
      <c r="A840" s="206" t="s">
        <v>2479</v>
      </c>
      <c r="B840" s="206" t="s">
        <v>2167</v>
      </c>
      <c r="C840" s="98" t="s">
        <v>51</v>
      </c>
      <c r="D840" s="375" t="s">
        <v>5461</v>
      </c>
      <c r="E840" s="207" t="s">
        <v>5062</v>
      </c>
      <c r="F840" s="98" t="s">
        <v>2502</v>
      </c>
      <c r="G840" s="98">
        <v>4.0</v>
      </c>
      <c r="H840" s="98">
        <v>3.0</v>
      </c>
      <c r="I840" s="98">
        <v>4.0</v>
      </c>
      <c r="J840" s="98">
        <v>20.0</v>
      </c>
      <c r="K840" s="278">
        <v>5.0</v>
      </c>
      <c r="L840" s="98" t="s">
        <v>84</v>
      </c>
      <c r="M840" s="145"/>
      <c r="N840" s="380"/>
      <c r="O840" s="380"/>
      <c r="P840" s="380"/>
      <c r="Q840" s="380"/>
      <c r="R840" s="380"/>
      <c r="S840" s="380"/>
      <c r="T840" s="380"/>
      <c r="U840" s="380"/>
      <c r="V840" s="380"/>
      <c r="W840" s="380"/>
      <c r="X840" s="380"/>
      <c r="Y840" s="380"/>
      <c r="Z840" s="380"/>
    </row>
    <row r="841" ht="15.75" customHeight="1">
      <c r="A841" s="206" t="s">
        <v>2479</v>
      </c>
      <c r="B841" s="206" t="s">
        <v>2167</v>
      </c>
      <c r="C841" s="98" t="s">
        <v>51</v>
      </c>
      <c r="D841" s="207" t="s">
        <v>5063</v>
      </c>
      <c r="E841" s="207" t="s">
        <v>5064</v>
      </c>
      <c r="F841" s="98" t="s">
        <v>2502</v>
      </c>
      <c r="G841" s="98">
        <v>4.0</v>
      </c>
      <c r="H841" s="98">
        <v>3.0</v>
      </c>
      <c r="I841" s="98">
        <v>4.0</v>
      </c>
      <c r="J841" s="98">
        <v>20.0</v>
      </c>
      <c r="K841" s="278">
        <v>5.0</v>
      </c>
      <c r="L841" s="98" t="s">
        <v>84</v>
      </c>
      <c r="M841" s="145"/>
      <c r="N841" s="380"/>
      <c r="O841" s="380"/>
      <c r="P841" s="380"/>
      <c r="Q841" s="380"/>
      <c r="R841" s="380"/>
      <c r="S841" s="380"/>
      <c r="T841" s="380"/>
      <c r="U841" s="380"/>
      <c r="V841" s="380"/>
      <c r="W841" s="380"/>
      <c r="X841" s="380"/>
      <c r="Y841" s="380"/>
      <c r="Z841" s="380"/>
    </row>
    <row r="842" ht="15.75" customHeight="1">
      <c r="A842" s="206" t="s">
        <v>2479</v>
      </c>
      <c r="B842" s="206" t="s">
        <v>2167</v>
      </c>
      <c r="C842" s="98" t="s">
        <v>51</v>
      </c>
      <c r="D842" s="375" t="s">
        <v>5462</v>
      </c>
      <c r="E842" s="207" t="s">
        <v>5066</v>
      </c>
      <c r="F842" s="98" t="s">
        <v>2502</v>
      </c>
      <c r="G842" s="98">
        <v>4.0</v>
      </c>
      <c r="H842" s="98">
        <v>3.0</v>
      </c>
      <c r="I842" s="98">
        <v>4.0</v>
      </c>
      <c r="J842" s="98">
        <v>20.0</v>
      </c>
      <c r="K842" s="278">
        <v>5.0</v>
      </c>
      <c r="L842" s="98" t="s">
        <v>84</v>
      </c>
      <c r="M842" s="145"/>
      <c r="N842" s="380"/>
      <c r="O842" s="380"/>
      <c r="P842" s="380"/>
      <c r="Q842" s="380"/>
      <c r="R842" s="380"/>
      <c r="S842" s="380"/>
      <c r="T842" s="380"/>
      <c r="U842" s="380"/>
      <c r="V842" s="380"/>
      <c r="W842" s="380"/>
      <c r="X842" s="380"/>
      <c r="Y842" s="380"/>
      <c r="Z842" s="380"/>
    </row>
    <row r="843" ht="15.75" customHeight="1">
      <c r="A843" s="206" t="s">
        <v>2479</v>
      </c>
      <c r="B843" s="206" t="s">
        <v>2167</v>
      </c>
      <c r="C843" s="98" t="s">
        <v>51</v>
      </c>
      <c r="D843" s="375" t="s">
        <v>5463</v>
      </c>
      <c r="E843" s="207" t="s">
        <v>5068</v>
      </c>
      <c r="F843" s="98" t="s">
        <v>2502</v>
      </c>
      <c r="G843" s="98">
        <v>4.0</v>
      </c>
      <c r="H843" s="98">
        <v>3.0</v>
      </c>
      <c r="I843" s="98">
        <v>4.0</v>
      </c>
      <c r="J843" s="98">
        <v>10.0</v>
      </c>
      <c r="K843" s="278">
        <v>2.5</v>
      </c>
      <c r="L843" s="98" t="s">
        <v>84</v>
      </c>
      <c r="M843" s="145"/>
      <c r="N843" s="380"/>
      <c r="O843" s="380"/>
      <c r="P843" s="380"/>
      <c r="Q843" s="380"/>
      <c r="R843" s="380"/>
      <c r="S843" s="380"/>
      <c r="T843" s="380"/>
      <c r="U843" s="380"/>
      <c r="V843" s="380"/>
      <c r="W843" s="380"/>
      <c r="X843" s="380"/>
      <c r="Y843" s="380"/>
      <c r="Z843" s="380"/>
    </row>
    <row r="844" ht="15.75" customHeight="1">
      <c r="A844" s="206" t="s">
        <v>2479</v>
      </c>
      <c r="B844" s="206" t="s">
        <v>2167</v>
      </c>
      <c r="C844" s="98" t="s">
        <v>51</v>
      </c>
      <c r="D844" s="375" t="s">
        <v>5464</v>
      </c>
      <c r="E844" s="207" t="s">
        <v>5070</v>
      </c>
      <c r="F844" s="98" t="s">
        <v>2502</v>
      </c>
      <c r="G844" s="98">
        <v>4.0</v>
      </c>
      <c r="H844" s="98">
        <v>3.0</v>
      </c>
      <c r="I844" s="98">
        <v>4.0</v>
      </c>
      <c r="J844" s="98">
        <v>20.0</v>
      </c>
      <c r="K844" s="278">
        <v>5.0</v>
      </c>
      <c r="L844" s="98" t="s">
        <v>84</v>
      </c>
      <c r="M844" s="145"/>
      <c r="N844" s="380"/>
      <c r="O844" s="380"/>
      <c r="P844" s="380"/>
      <c r="Q844" s="380"/>
      <c r="R844" s="380"/>
      <c r="S844" s="380"/>
      <c r="T844" s="380"/>
      <c r="U844" s="380"/>
      <c r="V844" s="380"/>
      <c r="W844" s="380"/>
      <c r="X844" s="380"/>
      <c r="Y844" s="380"/>
      <c r="Z844" s="380"/>
    </row>
    <row r="845" ht="15.75" customHeight="1">
      <c r="A845" s="206" t="s">
        <v>2479</v>
      </c>
      <c r="B845" s="206" t="s">
        <v>2167</v>
      </c>
      <c r="C845" s="98" t="s">
        <v>51</v>
      </c>
      <c r="D845" s="375" t="s">
        <v>5465</v>
      </c>
      <c r="E845" s="207" t="s">
        <v>5072</v>
      </c>
      <c r="F845" s="98" t="s">
        <v>2502</v>
      </c>
      <c r="G845" s="98">
        <v>4.0</v>
      </c>
      <c r="H845" s="98">
        <v>3.0</v>
      </c>
      <c r="I845" s="98">
        <v>4.0</v>
      </c>
      <c r="J845" s="98">
        <v>10.0</v>
      </c>
      <c r="K845" s="278">
        <v>2.5</v>
      </c>
      <c r="L845" s="98" t="s">
        <v>84</v>
      </c>
      <c r="M845" s="145"/>
      <c r="N845" s="380"/>
      <c r="O845" s="380"/>
      <c r="P845" s="380"/>
      <c r="Q845" s="380"/>
      <c r="R845" s="380"/>
      <c r="S845" s="380"/>
      <c r="T845" s="380"/>
      <c r="U845" s="380"/>
      <c r="V845" s="380"/>
      <c r="W845" s="380"/>
      <c r="X845" s="380"/>
      <c r="Y845" s="380"/>
      <c r="Z845" s="380"/>
    </row>
    <row r="846" ht="15.75" customHeight="1">
      <c r="A846" s="206" t="s">
        <v>2479</v>
      </c>
      <c r="B846" s="206" t="s">
        <v>2167</v>
      </c>
      <c r="C846" s="98" t="s">
        <v>51</v>
      </c>
      <c r="D846" s="207" t="s">
        <v>5073</v>
      </c>
      <c r="E846" s="207" t="s">
        <v>5074</v>
      </c>
      <c r="F846" s="98" t="s">
        <v>2502</v>
      </c>
      <c r="G846" s="98">
        <v>4.0</v>
      </c>
      <c r="H846" s="98">
        <v>3.0</v>
      </c>
      <c r="I846" s="98">
        <v>4.0</v>
      </c>
      <c r="J846" s="98">
        <v>20.0</v>
      </c>
      <c r="K846" s="278">
        <v>5.0</v>
      </c>
      <c r="L846" s="98" t="s">
        <v>84</v>
      </c>
      <c r="M846" s="145"/>
      <c r="N846" s="380"/>
      <c r="O846" s="380"/>
      <c r="P846" s="380"/>
      <c r="Q846" s="380"/>
      <c r="R846" s="380"/>
      <c r="S846" s="380"/>
      <c r="T846" s="380"/>
      <c r="U846" s="380"/>
      <c r="V846" s="380"/>
      <c r="W846" s="380"/>
      <c r="X846" s="380"/>
      <c r="Y846" s="380"/>
      <c r="Z846" s="380"/>
    </row>
    <row r="847" ht="15.75" customHeight="1">
      <c r="A847" s="206" t="s">
        <v>2479</v>
      </c>
      <c r="B847" s="206" t="s">
        <v>2167</v>
      </c>
      <c r="C847" s="98" t="s">
        <v>51</v>
      </c>
      <c r="D847" s="375" t="s">
        <v>5466</v>
      </c>
      <c r="E847" s="207" t="s">
        <v>5076</v>
      </c>
      <c r="F847" s="98" t="s">
        <v>2502</v>
      </c>
      <c r="G847" s="98">
        <v>4.0</v>
      </c>
      <c r="H847" s="98">
        <v>3.0</v>
      </c>
      <c r="I847" s="98">
        <v>4.0</v>
      </c>
      <c r="J847" s="98">
        <v>20.0</v>
      </c>
      <c r="K847" s="278">
        <v>5.0</v>
      </c>
      <c r="L847" s="98" t="s">
        <v>84</v>
      </c>
      <c r="M847" s="145"/>
      <c r="N847" s="380"/>
      <c r="O847" s="380"/>
      <c r="P847" s="380"/>
      <c r="Q847" s="380"/>
      <c r="R847" s="380"/>
      <c r="S847" s="380"/>
      <c r="T847" s="380"/>
      <c r="U847" s="380"/>
      <c r="V847" s="380"/>
      <c r="W847" s="380"/>
      <c r="X847" s="380"/>
      <c r="Y847" s="380"/>
      <c r="Z847" s="380"/>
    </row>
    <row r="848" ht="15.75" customHeight="1">
      <c r="A848" s="206" t="s">
        <v>2479</v>
      </c>
      <c r="B848" s="206" t="s">
        <v>2167</v>
      </c>
      <c r="C848" s="98" t="s">
        <v>51</v>
      </c>
      <c r="D848" s="375" t="s">
        <v>5467</v>
      </c>
      <c r="E848" s="207" t="s">
        <v>4134</v>
      </c>
      <c r="F848" s="98" t="s">
        <v>2502</v>
      </c>
      <c r="G848" s="98">
        <v>4.0</v>
      </c>
      <c r="H848" s="98">
        <v>3.0</v>
      </c>
      <c r="I848" s="98">
        <v>4.0</v>
      </c>
      <c r="J848" s="98">
        <v>10.0</v>
      </c>
      <c r="K848" s="278">
        <v>2.5</v>
      </c>
      <c r="L848" s="98" t="s">
        <v>84</v>
      </c>
      <c r="M848" s="145"/>
      <c r="N848" s="380"/>
      <c r="O848" s="380"/>
      <c r="P848" s="380"/>
      <c r="Q848" s="380"/>
      <c r="R848" s="380"/>
      <c r="S848" s="380"/>
      <c r="T848" s="380"/>
      <c r="U848" s="380"/>
      <c r="V848" s="380"/>
      <c r="W848" s="380"/>
      <c r="X848" s="380"/>
      <c r="Y848" s="380"/>
      <c r="Z848" s="380"/>
    </row>
    <row r="849" ht="15.75" customHeight="1">
      <c r="A849" s="206" t="s">
        <v>2479</v>
      </c>
      <c r="B849" s="206" t="s">
        <v>2167</v>
      </c>
      <c r="C849" s="98" t="s">
        <v>51</v>
      </c>
      <c r="D849" s="375" t="s">
        <v>5468</v>
      </c>
      <c r="E849" s="207" t="s">
        <v>5469</v>
      </c>
      <c r="F849" s="98" t="s">
        <v>2502</v>
      </c>
      <c r="G849" s="98">
        <v>4.0</v>
      </c>
      <c r="H849" s="98">
        <v>3.0</v>
      </c>
      <c r="I849" s="98">
        <v>4.0</v>
      </c>
      <c r="J849" s="98">
        <v>10.0</v>
      </c>
      <c r="K849" s="278">
        <v>2.5</v>
      </c>
      <c r="L849" s="98" t="s">
        <v>84</v>
      </c>
      <c r="M849" s="145"/>
      <c r="N849" s="380"/>
      <c r="O849" s="380"/>
      <c r="P849" s="380"/>
      <c r="Q849" s="380"/>
      <c r="R849" s="380"/>
      <c r="S849" s="380"/>
      <c r="T849" s="380"/>
      <c r="U849" s="380"/>
      <c r="V849" s="380"/>
      <c r="W849" s="380"/>
      <c r="X849" s="380"/>
      <c r="Y849" s="380"/>
      <c r="Z849" s="380"/>
    </row>
    <row r="850" ht="15.75" customHeight="1">
      <c r="A850" s="206" t="s">
        <v>2479</v>
      </c>
      <c r="B850" s="206" t="s">
        <v>2167</v>
      </c>
      <c r="C850" s="98" t="s">
        <v>51</v>
      </c>
      <c r="D850" s="375" t="s">
        <v>5470</v>
      </c>
      <c r="E850" s="207" t="s">
        <v>5079</v>
      </c>
      <c r="F850" s="98" t="s">
        <v>2502</v>
      </c>
      <c r="G850" s="98">
        <v>4.0</v>
      </c>
      <c r="H850" s="98">
        <v>3.0</v>
      </c>
      <c r="I850" s="98">
        <v>4.0</v>
      </c>
      <c r="J850" s="98">
        <v>20.0</v>
      </c>
      <c r="K850" s="278">
        <v>5.0</v>
      </c>
      <c r="L850" s="98" t="s">
        <v>84</v>
      </c>
      <c r="M850" s="145"/>
      <c r="N850" s="380"/>
      <c r="O850" s="380"/>
      <c r="P850" s="380"/>
      <c r="Q850" s="380"/>
      <c r="R850" s="380"/>
      <c r="S850" s="380"/>
      <c r="T850" s="380"/>
      <c r="U850" s="380"/>
      <c r="V850" s="380"/>
      <c r="W850" s="380"/>
      <c r="X850" s="380"/>
      <c r="Y850" s="380"/>
      <c r="Z850" s="380"/>
    </row>
    <row r="851" ht="15.75" customHeight="1">
      <c r="A851" s="206" t="s">
        <v>2479</v>
      </c>
      <c r="B851" s="206" t="s">
        <v>2167</v>
      </c>
      <c r="C851" s="98" t="s">
        <v>51</v>
      </c>
      <c r="D851" s="375" t="s">
        <v>5471</v>
      </c>
      <c r="E851" s="207" t="s">
        <v>5081</v>
      </c>
      <c r="F851" s="98" t="s">
        <v>2502</v>
      </c>
      <c r="G851" s="98">
        <v>4.0</v>
      </c>
      <c r="H851" s="98">
        <v>3.0</v>
      </c>
      <c r="I851" s="98">
        <v>4.0</v>
      </c>
      <c r="J851" s="98">
        <v>20.0</v>
      </c>
      <c r="K851" s="278">
        <v>5.0</v>
      </c>
      <c r="L851" s="98" t="s">
        <v>84</v>
      </c>
      <c r="M851" s="145"/>
      <c r="N851" s="380"/>
      <c r="O851" s="380"/>
      <c r="P851" s="380"/>
      <c r="Q851" s="380"/>
      <c r="R851" s="380"/>
      <c r="S851" s="380"/>
      <c r="T851" s="380"/>
      <c r="U851" s="380"/>
      <c r="V851" s="380"/>
      <c r="W851" s="380"/>
      <c r="X851" s="380"/>
      <c r="Y851" s="380"/>
      <c r="Z851" s="380"/>
    </row>
    <row r="852" ht="15.75" customHeight="1">
      <c r="A852" s="206" t="s">
        <v>2479</v>
      </c>
      <c r="B852" s="206" t="s">
        <v>2167</v>
      </c>
      <c r="C852" s="98" t="s">
        <v>51</v>
      </c>
      <c r="D852" s="493" t="s">
        <v>5472</v>
      </c>
      <c r="E852" s="207" t="s">
        <v>5083</v>
      </c>
      <c r="F852" s="98" t="s">
        <v>2502</v>
      </c>
      <c r="G852" s="98">
        <v>4.0</v>
      </c>
      <c r="H852" s="98">
        <v>3.0</v>
      </c>
      <c r="I852" s="98">
        <v>4.0</v>
      </c>
      <c r="J852" s="98">
        <v>20.0</v>
      </c>
      <c r="K852" s="278">
        <v>5.0</v>
      </c>
      <c r="L852" s="98" t="s">
        <v>84</v>
      </c>
      <c r="M852" s="145"/>
      <c r="N852" s="380"/>
      <c r="O852" s="380"/>
      <c r="P852" s="380"/>
      <c r="Q852" s="380"/>
      <c r="R852" s="380"/>
      <c r="S852" s="380"/>
      <c r="T852" s="380"/>
      <c r="U852" s="380"/>
      <c r="V852" s="380"/>
      <c r="W852" s="380"/>
      <c r="X852" s="380"/>
      <c r="Y852" s="380"/>
      <c r="Z852" s="380"/>
    </row>
    <row r="853" ht="15.75" customHeight="1">
      <c r="A853" s="206" t="s">
        <v>2479</v>
      </c>
      <c r="B853" s="206" t="s">
        <v>2167</v>
      </c>
      <c r="C853" s="98" t="s">
        <v>51</v>
      </c>
      <c r="D853" s="375" t="s">
        <v>5473</v>
      </c>
      <c r="E853" s="207" t="s">
        <v>5085</v>
      </c>
      <c r="F853" s="98" t="s">
        <v>2502</v>
      </c>
      <c r="G853" s="98">
        <v>4.0</v>
      </c>
      <c r="H853" s="98">
        <v>3.0</v>
      </c>
      <c r="I853" s="98">
        <v>4.0</v>
      </c>
      <c r="J853" s="98">
        <v>20.0</v>
      </c>
      <c r="K853" s="278">
        <v>5.0</v>
      </c>
      <c r="L853" s="98" t="s">
        <v>84</v>
      </c>
      <c r="M853" s="145"/>
      <c r="N853" s="380"/>
      <c r="O853" s="380"/>
      <c r="P853" s="380"/>
      <c r="Q853" s="380"/>
      <c r="R853" s="380"/>
      <c r="S853" s="380"/>
      <c r="T853" s="380"/>
      <c r="U853" s="380"/>
      <c r="V853" s="380"/>
      <c r="W853" s="380"/>
      <c r="X853" s="380"/>
      <c r="Y853" s="380"/>
      <c r="Z853" s="380"/>
    </row>
    <row r="854" ht="15.75" customHeight="1">
      <c r="A854" s="206" t="s">
        <v>2479</v>
      </c>
      <c r="B854" s="206" t="s">
        <v>2167</v>
      </c>
      <c r="C854" s="98" t="s">
        <v>51</v>
      </c>
      <c r="D854" s="375" t="s">
        <v>5474</v>
      </c>
      <c r="E854" s="207" t="s">
        <v>5087</v>
      </c>
      <c r="F854" s="98" t="s">
        <v>2502</v>
      </c>
      <c r="G854" s="98">
        <v>4.0</v>
      </c>
      <c r="H854" s="98">
        <v>3.0</v>
      </c>
      <c r="I854" s="98">
        <v>4.0</v>
      </c>
      <c r="J854" s="98">
        <v>20.0</v>
      </c>
      <c r="K854" s="278">
        <v>5.0</v>
      </c>
      <c r="L854" s="98" t="s">
        <v>84</v>
      </c>
      <c r="M854" s="145"/>
      <c r="N854" s="380"/>
      <c r="O854" s="380"/>
      <c r="P854" s="380"/>
      <c r="Q854" s="380"/>
      <c r="R854" s="380"/>
      <c r="S854" s="380"/>
      <c r="T854" s="380"/>
      <c r="U854" s="380"/>
      <c r="V854" s="380"/>
      <c r="W854" s="380"/>
      <c r="X854" s="380"/>
      <c r="Y854" s="380"/>
      <c r="Z854" s="380"/>
    </row>
    <row r="855" ht="15.75" customHeight="1">
      <c r="A855" s="206" t="s">
        <v>2479</v>
      </c>
      <c r="B855" s="206" t="s">
        <v>2167</v>
      </c>
      <c r="C855" s="98" t="s">
        <v>51</v>
      </c>
      <c r="D855" s="375" t="s">
        <v>5475</v>
      </c>
      <c r="E855" s="207" t="s">
        <v>5089</v>
      </c>
      <c r="F855" s="98" t="s">
        <v>2502</v>
      </c>
      <c r="G855" s="98">
        <v>4.0</v>
      </c>
      <c r="H855" s="98">
        <v>3.0</v>
      </c>
      <c r="I855" s="98">
        <v>4.0</v>
      </c>
      <c r="J855" s="98">
        <v>10.0</v>
      </c>
      <c r="K855" s="278">
        <v>2.5</v>
      </c>
      <c r="L855" s="98" t="s">
        <v>84</v>
      </c>
      <c r="M855" s="145"/>
      <c r="N855" s="380"/>
      <c r="O855" s="380"/>
      <c r="P855" s="380"/>
      <c r="Q855" s="380"/>
      <c r="R855" s="380"/>
      <c r="S855" s="380"/>
      <c r="T855" s="380"/>
      <c r="U855" s="380"/>
      <c r="V855" s="380"/>
      <c r="W855" s="380"/>
      <c r="X855" s="380"/>
      <c r="Y855" s="380"/>
      <c r="Z855" s="380"/>
    </row>
    <row r="856" ht="15.75" customHeight="1">
      <c r="A856" s="206" t="s">
        <v>2479</v>
      </c>
      <c r="B856" s="206" t="s">
        <v>2167</v>
      </c>
      <c r="C856" s="98" t="s">
        <v>51</v>
      </c>
      <c r="D856" s="375" t="s">
        <v>5476</v>
      </c>
      <c r="E856" s="207" t="s">
        <v>5091</v>
      </c>
      <c r="F856" s="98" t="s">
        <v>2502</v>
      </c>
      <c r="G856" s="98">
        <v>4.0</v>
      </c>
      <c r="H856" s="98">
        <v>3.0</v>
      </c>
      <c r="I856" s="98">
        <v>4.0</v>
      </c>
      <c r="J856" s="98">
        <v>20.0</v>
      </c>
      <c r="K856" s="278">
        <v>5.0</v>
      </c>
      <c r="L856" s="98" t="s">
        <v>84</v>
      </c>
      <c r="M856" s="145"/>
      <c r="N856" s="380"/>
      <c r="O856" s="380"/>
      <c r="P856" s="380"/>
      <c r="Q856" s="380"/>
      <c r="R856" s="380"/>
      <c r="S856" s="380"/>
      <c r="T856" s="380"/>
      <c r="U856" s="380"/>
      <c r="V856" s="380"/>
      <c r="W856" s="380"/>
      <c r="X856" s="380"/>
      <c r="Y856" s="380"/>
      <c r="Z856" s="380"/>
    </row>
    <row r="857" ht="15.75" customHeight="1">
      <c r="A857" s="206" t="s">
        <v>2479</v>
      </c>
      <c r="B857" s="206" t="s">
        <v>2167</v>
      </c>
      <c r="C857" s="98" t="s">
        <v>51</v>
      </c>
      <c r="D857" s="375" t="s">
        <v>5477</v>
      </c>
      <c r="E857" s="207" t="s">
        <v>5093</v>
      </c>
      <c r="F857" s="98" t="s">
        <v>2502</v>
      </c>
      <c r="G857" s="98">
        <v>4.0</v>
      </c>
      <c r="H857" s="98">
        <v>3.0</v>
      </c>
      <c r="I857" s="98">
        <v>4.0</v>
      </c>
      <c r="J857" s="98">
        <v>20.0</v>
      </c>
      <c r="K857" s="278">
        <v>5.0</v>
      </c>
      <c r="L857" s="98" t="s">
        <v>84</v>
      </c>
      <c r="M857" s="145"/>
      <c r="N857" s="380"/>
      <c r="O857" s="380"/>
      <c r="P857" s="380"/>
      <c r="Q857" s="380"/>
      <c r="R857" s="380"/>
      <c r="S857" s="380"/>
      <c r="T857" s="380"/>
      <c r="U857" s="380"/>
      <c r="V857" s="380"/>
      <c r="W857" s="380"/>
      <c r="X857" s="380"/>
      <c r="Y857" s="380"/>
      <c r="Z857" s="380"/>
    </row>
    <row r="858" ht="15.75" customHeight="1">
      <c r="A858" s="206" t="s">
        <v>2479</v>
      </c>
      <c r="B858" s="206" t="s">
        <v>2167</v>
      </c>
      <c r="C858" s="98" t="s">
        <v>51</v>
      </c>
      <c r="D858" s="207" t="s">
        <v>5478</v>
      </c>
      <c r="E858" s="207" t="s">
        <v>5479</v>
      </c>
      <c r="F858" s="98" t="s">
        <v>2502</v>
      </c>
      <c r="G858" s="98">
        <v>4.0</v>
      </c>
      <c r="H858" s="98">
        <v>3.0</v>
      </c>
      <c r="I858" s="98">
        <v>4.0</v>
      </c>
      <c r="J858" s="98">
        <v>20.0</v>
      </c>
      <c r="K858" s="278">
        <v>5.0</v>
      </c>
      <c r="L858" s="98" t="s">
        <v>84</v>
      </c>
      <c r="M858" s="145"/>
      <c r="N858" s="380"/>
      <c r="O858" s="380"/>
      <c r="P858" s="380"/>
      <c r="Q858" s="380"/>
      <c r="R858" s="380"/>
      <c r="S858" s="380"/>
      <c r="T858" s="380"/>
      <c r="U858" s="380"/>
      <c r="V858" s="380"/>
      <c r="W858" s="380"/>
      <c r="X858" s="380"/>
      <c r="Y858" s="380"/>
      <c r="Z858" s="380"/>
    </row>
    <row r="859" ht="15.75" customHeight="1">
      <c r="A859" s="206" t="s">
        <v>2479</v>
      </c>
      <c r="B859" s="206" t="s">
        <v>2167</v>
      </c>
      <c r="C859" s="98" t="s">
        <v>51</v>
      </c>
      <c r="D859" s="375" t="s">
        <v>5480</v>
      </c>
      <c r="E859" s="207" t="s">
        <v>5095</v>
      </c>
      <c r="F859" s="98" t="s">
        <v>2502</v>
      </c>
      <c r="G859" s="98">
        <v>4.0</v>
      </c>
      <c r="H859" s="98">
        <v>3.0</v>
      </c>
      <c r="I859" s="98">
        <v>4.0</v>
      </c>
      <c r="J859" s="98">
        <v>10.0</v>
      </c>
      <c r="K859" s="278">
        <v>2.5</v>
      </c>
      <c r="L859" s="98" t="s">
        <v>84</v>
      </c>
      <c r="M859" s="145"/>
      <c r="N859" s="380"/>
      <c r="O859" s="380"/>
      <c r="P859" s="380"/>
      <c r="Q859" s="380"/>
      <c r="R859" s="380"/>
      <c r="S859" s="380"/>
      <c r="T859" s="380"/>
      <c r="U859" s="380"/>
      <c r="V859" s="380"/>
      <c r="W859" s="380"/>
      <c r="X859" s="380"/>
      <c r="Y859" s="380"/>
      <c r="Z859" s="380"/>
    </row>
    <row r="860" ht="15.75" customHeight="1">
      <c r="A860" s="206" t="s">
        <v>2479</v>
      </c>
      <c r="B860" s="206" t="s">
        <v>2167</v>
      </c>
      <c r="C860" s="98" t="s">
        <v>51</v>
      </c>
      <c r="D860" s="375" t="s">
        <v>5096</v>
      </c>
      <c r="E860" s="207" t="s">
        <v>3867</v>
      </c>
      <c r="F860" s="98" t="s">
        <v>2502</v>
      </c>
      <c r="G860" s="98">
        <v>4.0</v>
      </c>
      <c r="H860" s="98">
        <v>3.0</v>
      </c>
      <c r="I860" s="98">
        <v>4.0</v>
      </c>
      <c r="J860" s="98">
        <v>20.0</v>
      </c>
      <c r="K860" s="278">
        <v>5.0</v>
      </c>
      <c r="L860" s="98" t="s">
        <v>84</v>
      </c>
      <c r="M860" s="145"/>
      <c r="N860" s="380"/>
      <c r="O860" s="380"/>
      <c r="P860" s="380"/>
      <c r="Q860" s="380"/>
      <c r="R860" s="380"/>
      <c r="S860" s="380"/>
      <c r="T860" s="380"/>
      <c r="U860" s="380"/>
      <c r="V860" s="380"/>
      <c r="W860" s="380"/>
      <c r="X860" s="380"/>
      <c r="Y860" s="380"/>
      <c r="Z860" s="380"/>
    </row>
    <row r="861" ht="15.75" customHeight="1">
      <c r="A861" s="206" t="s">
        <v>2479</v>
      </c>
      <c r="B861" s="206" t="s">
        <v>2167</v>
      </c>
      <c r="C861" s="98" t="s">
        <v>51</v>
      </c>
      <c r="D861" s="375" t="s">
        <v>5097</v>
      </c>
      <c r="E861" s="207" t="s">
        <v>5098</v>
      </c>
      <c r="F861" s="98" t="s">
        <v>2502</v>
      </c>
      <c r="G861" s="98">
        <v>4.0</v>
      </c>
      <c r="H861" s="98">
        <v>3.0</v>
      </c>
      <c r="I861" s="98">
        <v>4.0</v>
      </c>
      <c r="J861" s="98">
        <v>20.0</v>
      </c>
      <c r="K861" s="278">
        <v>5.0</v>
      </c>
      <c r="L861" s="98" t="s">
        <v>84</v>
      </c>
      <c r="M861" s="145"/>
      <c r="N861" s="380"/>
      <c r="O861" s="380"/>
      <c r="P861" s="380"/>
      <c r="Q861" s="380"/>
      <c r="R861" s="380"/>
      <c r="S861" s="380"/>
      <c r="T861" s="380"/>
      <c r="U861" s="380"/>
      <c r="V861" s="380"/>
      <c r="W861" s="380"/>
      <c r="X861" s="380"/>
      <c r="Y861" s="380"/>
      <c r="Z861" s="380"/>
    </row>
    <row r="862" ht="15.75" customHeight="1">
      <c r="A862" s="206" t="s">
        <v>2479</v>
      </c>
      <c r="B862" s="206" t="s">
        <v>2167</v>
      </c>
      <c r="C862" s="98" t="s">
        <v>51</v>
      </c>
      <c r="D862" s="375" t="s">
        <v>5481</v>
      </c>
      <c r="E862" s="207" t="s">
        <v>5100</v>
      </c>
      <c r="F862" s="98" t="s">
        <v>2502</v>
      </c>
      <c r="G862" s="98">
        <v>4.0</v>
      </c>
      <c r="H862" s="98">
        <v>3.0</v>
      </c>
      <c r="I862" s="98">
        <v>4.0</v>
      </c>
      <c r="J862" s="98">
        <v>20.0</v>
      </c>
      <c r="K862" s="278">
        <v>5.0</v>
      </c>
      <c r="L862" s="98" t="s">
        <v>84</v>
      </c>
      <c r="M862" s="145"/>
      <c r="N862" s="380"/>
      <c r="O862" s="380"/>
      <c r="P862" s="380"/>
      <c r="Q862" s="380"/>
      <c r="R862" s="380"/>
      <c r="S862" s="380"/>
      <c r="T862" s="380"/>
      <c r="U862" s="380"/>
      <c r="V862" s="380"/>
      <c r="W862" s="380"/>
      <c r="X862" s="380"/>
      <c r="Y862" s="380"/>
      <c r="Z862" s="380"/>
    </row>
    <row r="863" ht="15.75" customHeight="1">
      <c r="A863" s="206" t="s">
        <v>2479</v>
      </c>
      <c r="B863" s="206" t="s">
        <v>2167</v>
      </c>
      <c r="C863" s="98" t="s">
        <v>51</v>
      </c>
      <c r="D863" s="207" t="s">
        <v>5101</v>
      </c>
      <c r="E863" s="207" t="s">
        <v>5102</v>
      </c>
      <c r="F863" s="98" t="s">
        <v>2502</v>
      </c>
      <c r="G863" s="98">
        <v>4.0</v>
      </c>
      <c r="H863" s="98">
        <v>3.0</v>
      </c>
      <c r="I863" s="98">
        <v>4.0</v>
      </c>
      <c r="J863" s="98">
        <v>20.0</v>
      </c>
      <c r="K863" s="278">
        <v>5.0</v>
      </c>
      <c r="L863" s="98" t="s">
        <v>84</v>
      </c>
      <c r="M863" s="145"/>
      <c r="N863" s="380"/>
      <c r="O863" s="380"/>
      <c r="P863" s="380"/>
      <c r="Q863" s="380"/>
      <c r="R863" s="380"/>
      <c r="S863" s="380"/>
      <c r="T863" s="380"/>
      <c r="U863" s="380"/>
      <c r="V863" s="380"/>
      <c r="W863" s="380"/>
      <c r="X863" s="380"/>
      <c r="Y863" s="380"/>
      <c r="Z863" s="380"/>
    </row>
    <row r="864" ht="15.75" customHeight="1">
      <c r="A864" s="206" t="s">
        <v>2479</v>
      </c>
      <c r="B864" s="206" t="s">
        <v>2167</v>
      </c>
      <c r="C864" s="98" t="s">
        <v>51</v>
      </c>
      <c r="D864" s="375" t="s">
        <v>5103</v>
      </c>
      <c r="E864" s="207" t="s">
        <v>5104</v>
      </c>
      <c r="F864" s="98" t="s">
        <v>2502</v>
      </c>
      <c r="G864" s="98">
        <v>4.0</v>
      </c>
      <c r="H864" s="98">
        <v>3.0</v>
      </c>
      <c r="I864" s="98">
        <v>4.0</v>
      </c>
      <c r="J864" s="98">
        <v>20.0</v>
      </c>
      <c r="K864" s="278">
        <v>5.0</v>
      </c>
      <c r="L864" s="98" t="s">
        <v>84</v>
      </c>
      <c r="M864" s="145"/>
      <c r="N864" s="380"/>
      <c r="O864" s="380"/>
      <c r="P864" s="380"/>
      <c r="Q864" s="380"/>
      <c r="R864" s="380"/>
      <c r="S864" s="380"/>
      <c r="T864" s="380"/>
      <c r="U864" s="380"/>
      <c r="V864" s="380"/>
      <c r="W864" s="380"/>
      <c r="X864" s="380"/>
      <c r="Y864" s="380"/>
      <c r="Z864" s="380"/>
    </row>
    <row r="865" ht="15.75" customHeight="1">
      <c r="A865" s="206" t="s">
        <v>2479</v>
      </c>
      <c r="B865" s="206" t="s">
        <v>2167</v>
      </c>
      <c r="C865" s="98" t="s">
        <v>51</v>
      </c>
      <c r="D865" s="375" t="s">
        <v>5105</v>
      </c>
      <c r="E865" s="207" t="s">
        <v>5106</v>
      </c>
      <c r="F865" s="98" t="s">
        <v>2502</v>
      </c>
      <c r="G865" s="98">
        <v>4.0</v>
      </c>
      <c r="H865" s="98">
        <v>3.0</v>
      </c>
      <c r="I865" s="98">
        <v>4.0</v>
      </c>
      <c r="J865" s="98">
        <v>20.0</v>
      </c>
      <c r="K865" s="278">
        <v>5.0</v>
      </c>
      <c r="L865" s="98" t="s">
        <v>84</v>
      </c>
      <c r="M865" s="145"/>
      <c r="N865" s="380"/>
      <c r="O865" s="380"/>
      <c r="P865" s="380"/>
      <c r="Q865" s="380"/>
      <c r="R865" s="380"/>
      <c r="S865" s="380"/>
      <c r="T865" s="380"/>
      <c r="U865" s="380"/>
      <c r="V865" s="380"/>
      <c r="W865" s="380"/>
      <c r="X865" s="380"/>
      <c r="Y865" s="380"/>
      <c r="Z865" s="380"/>
    </row>
    <row r="866" ht="15.75" customHeight="1">
      <c r="A866" s="206" t="s">
        <v>2479</v>
      </c>
      <c r="B866" s="206" t="s">
        <v>2167</v>
      </c>
      <c r="C866" s="98" t="s">
        <v>51</v>
      </c>
      <c r="D866" s="375" t="s">
        <v>5482</v>
      </c>
      <c r="E866" s="207" t="s">
        <v>5483</v>
      </c>
      <c r="F866" s="98" t="s">
        <v>2502</v>
      </c>
      <c r="G866" s="98">
        <v>4.0</v>
      </c>
      <c r="H866" s="98">
        <v>3.0</v>
      </c>
      <c r="I866" s="98">
        <v>4.0</v>
      </c>
      <c r="J866" s="98">
        <v>20.0</v>
      </c>
      <c r="K866" s="278">
        <v>5.0</v>
      </c>
      <c r="L866" s="98" t="s">
        <v>84</v>
      </c>
      <c r="M866" s="145"/>
      <c r="N866" s="380"/>
      <c r="O866" s="380"/>
      <c r="P866" s="380"/>
      <c r="Q866" s="380"/>
      <c r="R866" s="380"/>
      <c r="S866" s="380"/>
      <c r="T866" s="380"/>
      <c r="U866" s="380"/>
      <c r="V866" s="380"/>
      <c r="W866" s="380"/>
      <c r="X866" s="380"/>
      <c r="Y866" s="380"/>
      <c r="Z866" s="380"/>
    </row>
    <row r="867" ht="15.75" customHeight="1">
      <c r="A867" s="206" t="s">
        <v>2479</v>
      </c>
      <c r="B867" s="206" t="s">
        <v>2167</v>
      </c>
      <c r="C867" s="98" t="s">
        <v>51</v>
      </c>
      <c r="D867" s="375" t="s">
        <v>5484</v>
      </c>
      <c r="E867" s="207" t="s">
        <v>5108</v>
      </c>
      <c r="F867" s="98" t="s">
        <v>2502</v>
      </c>
      <c r="G867" s="98">
        <v>4.0</v>
      </c>
      <c r="H867" s="98">
        <v>3.0</v>
      </c>
      <c r="I867" s="98">
        <v>4.0</v>
      </c>
      <c r="J867" s="98">
        <v>10.0</v>
      </c>
      <c r="K867" s="278">
        <v>2.5</v>
      </c>
      <c r="L867" s="98" t="s">
        <v>84</v>
      </c>
      <c r="M867" s="145"/>
      <c r="N867" s="380"/>
      <c r="O867" s="380"/>
      <c r="P867" s="380"/>
      <c r="Q867" s="380"/>
      <c r="R867" s="380"/>
      <c r="S867" s="380"/>
      <c r="T867" s="380"/>
      <c r="U867" s="380"/>
      <c r="V867" s="380"/>
      <c r="W867" s="380"/>
      <c r="X867" s="380"/>
      <c r="Y867" s="380"/>
      <c r="Z867" s="380"/>
    </row>
    <row r="868" ht="15.75" customHeight="1">
      <c r="A868" s="217" t="s">
        <v>2479</v>
      </c>
      <c r="B868" s="217" t="s">
        <v>2167</v>
      </c>
      <c r="C868" s="218" t="s">
        <v>51</v>
      </c>
      <c r="D868" s="494" t="s">
        <v>5485</v>
      </c>
      <c r="E868" s="216" t="s">
        <v>5486</v>
      </c>
      <c r="F868" s="218" t="s">
        <v>2502</v>
      </c>
      <c r="G868" s="218">
        <v>4.0</v>
      </c>
      <c r="H868" s="218">
        <v>3.0</v>
      </c>
      <c r="I868" s="218">
        <v>4.0</v>
      </c>
      <c r="J868" s="218">
        <v>10.0</v>
      </c>
      <c r="K868" s="283">
        <v>2.5</v>
      </c>
      <c r="L868" s="98" t="s">
        <v>84</v>
      </c>
      <c r="M868" s="145"/>
      <c r="N868" s="380"/>
      <c r="O868" s="380"/>
      <c r="P868" s="380"/>
      <c r="Q868" s="380"/>
      <c r="R868" s="380"/>
      <c r="S868" s="380"/>
      <c r="T868" s="380"/>
      <c r="U868" s="380"/>
      <c r="V868" s="380"/>
      <c r="W868" s="380"/>
      <c r="X868" s="380"/>
      <c r="Y868" s="380"/>
      <c r="Z868" s="380"/>
    </row>
    <row r="869" ht="15.75" customHeight="1">
      <c r="A869" s="206" t="s">
        <v>1317</v>
      </c>
      <c r="B869" s="85" t="s">
        <v>1286</v>
      </c>
      <c r="C869" s="98" t="s">
        <v>51</v>
      </c>
      <c r="D869" s="375" t="s">
        <v>5487</v>
      </c>
      <c r="E869" s="207" t="s">
        <v>5488</v>
      </c>
      <c r="F869" s="98" t="s">
        <v>5489</v>
      </c>
      <c r="G869" s="98">
        <v>0.0</v>
      </c>
      <c r="H869" s="98">
        <v>1.0</v>
      </c>
      <c r="I869" s="98">
        <v>1.0</v>
      </c>
      <c r="J869" s="98">
        <v>20.0</v>
      </c>
      <c r="K869" s="278">
        <v>20.0</v>
      </c>
      <c r="L869" s="98" t="s">
        <v>64</v>
      </c>
      <c r="M869" s="145"/>
      <c r="N869" s="380"/>
      <c r="O869" s="380"/>
      <c r="P869" s="380"/>
      <c r="Q869" s="380"/>
      <c r="R869" s="380"/>
      <c r="S869" s="380"/>
      <c r="T869" s="380"/>
      <c r="U869" s="380"/>
      <c r="V869" s="380"/>
      <c r="W869" s="380"/>
      <c r="X869" s="380"/>
      <c r="Y869" s="380"/>
      <c r="Z869" s="380"/>
    </row>
    <row r="870" ht="15.75" customHeight="1">
      <c r="A870" s="206" t="s">
        <v>1317</v>
      </c>
      <c r="B870" s="85" t="s">
        <v>1286</v>
      </c>
      <c r="C870" s="218" t="s">
        <v>51</v>
      </c>
      <c r="D870" s="375" t="s">
        <v>5490</v>
      </c>
      <c r="E870" s="207" t="s">
        <v>5491</v>
      </c>
      <c r="F870" s="98" t="s">
        <v>5492</v>
      </c>
      <c r="G870" s="98">
        <v>0.0</v>
      </c>
      <c r="H870" s="98">
        <v>1.0</v>
      </c>
      <c r="I870" s="98">
        <v>1.0</v>
      </c>
      <c r="J870" s="98">
        <v>10.0</v>
      </c>
      <c r="K870" s="278">
        <v>10.0</v>
      </c>
      <c r="L870" s="98" t="s">
        <v>64</v>
      </c>
      <c r="M870" s="145"/>
      <c r="N870" s="380"/>
      <c r="O870" s="380"/>
      <c r="P870" s="380"/>
      <c r="Q870" s="380"/>
      <c r="R870" s="380"/>
      <c r="S870" s="380"/>
      <c r="T870" s="380"/>
      <c r="U870" s="380"/>
      <c r="V870" s="380"/>
      <c r="W870" s="380"/>
      <c r="X870" s="380"/>
      <c r="Y870" s="380"/>
      <c r="Z870" s="380"/>
    </row>
    <row r="871" ht="15.75" customHeight="1">
      <c r="A871" s="206" t="s">
        <v>5493</v>
      </c>
      <c r="B871" s="85" t="s">
        <v>5494</v>
      </c>
      <c r="C871" s="98" t="s">
        <v>51</v>
      </c>
      <c r="D871" s="376" t="s">
        <v>5495</v>
      </c>
      <c r="E871" s="207" t="s">
        <v>5496</v>
      </c>
      <c r="F871" s="98" t="s">
        <v>5497</v>
      </c>
      <c r="G871" s="98">
        <v>0.0</v>
      </c>
      <c r="H871" s="98">
        <v>1.0</v>
      </c>
      <c r="I871" s="98">
        <v>2.0</v>
      </c>
      <c r="J871" s="98">
        <v>20.0</v>
      </c>
      <c r="K871" s="278">
        <v>20.0</v>
      </c>
      <c r="L871" s="98" t="s">
        <v>64</v>
      </c>
      <c r="M871" s="145"/>
      <c r="N871" s="380"/>
      <c r="O871" s="380"/>
      <c r="P871" s="380"/>
      <c r="Q871" s="380"/>
      <c r="R871" s="380"/>
      <c r="S871" s="380"/>
      <c r="T871" s="380"/>
      <c r="U871" s="380"/>
      <c r="V871" s="380"/>
      <c r="W871" s="380"/>
      <c r="X871" s="380"/>
      <c r="Y871" s="380"/>
      <c r="Z871" s="380"/>
    </row>
    <row r="872" ht="15.75" customHeight="1">
      <c r="A872" s="206" t="s">
        <v>5493</v>
      </c>
      <c r="B872" s="85" t="s">
        <v>1286</v>
      </c>
      <c r="C872" s="218" t="s">
        <v>51</v>
      </c>
      <c r="D872" s="375" t="s">
        <v>5498</v>
      </c>
      <c r="E872" s="207" t="s">
        <v>5499</v>
      </c>
      <c r="F872" s="98" t="s">
        <v>5500</v>
      </c>
      <c r="G872" s="98">
        <v>0.0</v>
      </c>
      <c r="H872" s="98">
        <v>1.0</v>
      </c>
      <c r="I872" s="98">
        <v>2.0</v>
      </c>
      <c r="J872" s="98">
        <v>10.0</v>
      </c>
      <c r="K872" s="278">
        <v>10.0</v>
      </c>
      <c r="L872" s="98" t="s">
        <v>64</v>
      </c>
      <c r="M872" s="145"/>
      <c r="N872" s="380"/>
      <c r="O872" s="380"/>
      <c r="P872" s="380"/>
      <c r="Q872" s="380"/>
      <c r="R872" s="380"/>
      <c r="S872" s="380"/>
      <c r="T872" s="380"/>
      <c r="U872" s="380"/>
      <c r="V872" s="380"/>
      <c r="W872" s="380"/>
      <c r="X872" s="380"/>
      <c r="Y872" s="380"/>
      <c r="Z872" s="380"/>
    </row>
    <row r="873" ht="15.75" customHeight="1">
      <c r="A873" s="206" t="s">
        <v>1317</v>
      </c>
      <c r="B873" s="85" t="s">
        <v>1286</v>
      </c>
      <c r="C873" s="98" t="s">
        <v>51</v>
      </c>
      <c r="D873" s="375" t="s">
        <v>5498</v>
      </c>
      <c r="E873" s="207" t="s">
        <v>5499</v>
      </c>
      <c r="F873" s="98" t="s">
        <v>5500</v>
      </c>
      <c r="G873" s="98">
        <v>0.0</v>
      </c>
      <c r="H873" s="98">
        <v>1.0</v>
      </c>
      <c r="I873" s="98">
        <v>1.0</v>
      </c>
      <c r="J873" s="98">
        <v>10.0</v>
      </c>
      <c r="K873" s="278">
        <v>10.0</v>
      </c>
      <c r="L873" s="98" t="s">
        <v>64</v>
      </c>
      <c r="M873" s="145"/>
      <c r="N873" s="380"/>
      <c r="O873" s="380"/>
      <c r="P873" s="380"/>
      <c r="Q873" s="380"/>
      <c r="R873" s="380"/>
      <c r="S873" s="380"/>
      <c r="T873" s="380"/>
      <c r="U873" s="380"/>
      <c r="V873" s="380"/>
      <c r="W873" s="380"/>
      <c r="X873" s="380"/>
      <c r="Y873" s="380"/>
      <c r="Z873" s="380"/>
    </row>
    <row r="874" ht="15.75" customHeight="1">
      <c r="A874" s="206" t="s">
        <v>1317</v>
      </c>
      <c r="B874" s="85" t="s">
        <v>1286</v>
      </c>
      <c r="C874" s="218" t="s">
        <v>51</v>
      </c>
      <c r="D874" s="375" t="s">
        <v>5501</v>
      </c>
      <c r="E874" s="207" t="s">
        <v>5502</v>
      </c>
      <c r="F874" s="98" t="s">
        <v>5503</v>
      </c>
      <c r="G874" s="98">
        <v>0.0</v>
      </c>
      <c r="H874" s="98">
        <v>1.0</v>
      </c>
      <c r="I874" s="98">
        <v>1.0</v>
      </c>
      <c r="J874" s="98">
        <v>20.0</v>
      </c>
      <c r="K874" s="278">
        <v>20.0</v>
      </c>
      <c r="L874" s="98" t="s">
        <v>64</v>
      </c>
      <c r="M874" s="145"/>
      <c r="N874" s="380"/>
      <c r="O874" s="380"/>
      <c r="P874" s="380"/>
      <c r="Q874" s="380"/>
      <c r="R874" s="380"/>
      <c r="S874" s="380"/>
      <c r="T874" s="380"/>
      <c r="U874" s="380"/>
      <c r="V874" s="380"/>
      <c r="W874" s="380"/>
      <c r="X874" s="380"/>
      <c r="Y874" s="380"/>
      <c r="Z874" s="380"/>
    </row>
    <row r="875" ht="15.75" customHeight="1">
      <c r="A875" s="206" t="s">
        <v>5504</v>
      </c>
      <c r="B875" s="85" t="s">
        <v>1286</v>
      </c>
      <c r="C875" s="98" t="s">
        <v>51</v>
      </c>
      <c r="D875" s="375" t="s">
        <v>5490</v>
      </c>
      <c r="E875" s="207" t="s">
        <v>5505</v>
      </c>
      <c r="F875" s="98" t="s">
        <v>5500</v>
      </c>
      <c r="G875" s="98">
        <v>0.0</v>
      </c>
      <c r="H875" s="98">
        <v>1.0</v>
      </c>
      <c r="I875" s="98">
        <v>1.0</v>
      </c>
      <c r="J875" s="98">
        <v>10.0</v>
      </c>
      <c r="K875" s="278">
        <v>10.0</v>
      </c>
      <c r="L875" s="98" t="s">
        <v>64</v>
      </c>
      <c r="M875" s="145"/>
      <c r="N875" s="380"/>
      <c r="O875" s="380"/>
      <c r="P875" s="380"/>
      <c r="Q875" s="380"/>
      <c r="R875" s="380"/>
      <c r="S875" s="380"/>
      <c r="T875" s="380"/>
      <c r="U875" s="380"/>
      <c r="V875" s="380"/>
      <c r="W875" s="380"/>
      <c r="X875" s="380"/>
      <c r="Y875" s="380"/>
      <c r="Z875" s="380"/>
    </row>
    <row r="876" ht="15.75" customHeight="1">
      <c r="A876" s="206" t="s">
        <v>5506</v>
      </c>
      <c r="B876" s="85" t="s">
        <v>5507</v>
      </c>
      <c r="C876" s="218" t="s">
        <v>51</v>
      </c>
      <c r="D876" s="376" t="s">
        <v>5508</v>
      </c>
      <c r="E876" s="207" t="s">
        <v>5509</v>
      </c>
      <c r="F876" s="98" t="s">
        <v>4047</v>
      </c>
      <c r="G876" s="98">
        <v>0.0</v>
      </c>
      <c r="H876" s="98">
        <v>1.0</v>
      </c>
      <c r="I876" s="98">
        <v>3.0</v>
      </c>
      <c r="J876" s="98">
        <v>10.0</v>
      </c>
      <c r="K876" s="278">
        <v>10.0</v>
      </c>
      <c r="L876" s="98" t="s">
        <v>64</v>
      </c>
      <c r="M876" s="145"/>
      <c r="N876" s="380"/>
      <c r="O876" s="380"/>
      <c r="P876" s="380"/>
      <c r="Q876" s="380"/>
      <c r="R876" s="380"/>
      <c r="S876" s="380"/>
      <c r="T876" s="380"/>
      <c r="U876" s="380"/>
      <c r="V876" s="380"/>
      <c r="W876" s="380"/>
      <c r="X876" s="380"/>
      <c r="Y876" s="380"/>
      <c r="Z876" s="380"/>
    </row>
    <row r="877" ht="15.75" customHeight="1">
      <c r="A877" s="206" t="s">
        <v>5493</v>
      </c>
      <c r="B877" s="85" t="s">
        <v>5510</v>
      </c>
      <c r="C877" s="98" t="s">
        <v>51</v>
      </c>
      <c r="D877" s="375" t="s">
        <v>5511</v>
      </c>
      <c r="E877" s="207" t="s">
        <v>5512</v>
      </c>
      <c r="F877" s="98" t="s">
        <v>5512</v>
      </c>
      <c r="G877" s="98">
        <v>0.0</v>
      </c>
      <c r="H877" s="98">
        <v>1.0</v>
      </c>
      <c r="I877" s="98">
        <v>2.0</v>
      </c>
      <c r="J877" s="98">
        <v>20.0</v>
      </c>
      <c r="K877" s="278">
        <v>20.0</v>
      </c>
      <c r="L877" s="98" t="s">
        <v>64</v>
      </c>
      <c r="M877" s="145"/>
      <c r="N877" s="380"/>
      <c r="O877" s="380"/>
      <c r="P877" s="380"/>
      <c r="Q877" s="380"/>
      <c r="R877" s="380"/>
      <c r="S877" s="380"/>
      <c r="T877" s="380"/>
      <c r="U877" s="380"/>
      <c r="V877" s="380"/>
      <c r="W877" s="380"/>
      <c r="X877" s="380"/>
      <c r="Y877" s="380"/>
      <c r="Z877" s="380"/>
    </row>
    <row r="878" ht="15.75" customHeight="1">
      <c r="A878" s="206" t="s">
        <v>1317</v>
      </c>
      <c r="B878" s="85" t="s">
        <v>1286</v>
      </c>
      <c r="C878" s="218" t="s">
        <v>51</v>
      </c>
      <c r="D878" s="375" t="s">
        <v>5498</v>
      </c>
      <c r="E878" s="207" t="s">
        <v>5499</v>
      </c>
      <c r="F878" s="98" t="s">
        <v>5500</v>
      </c>
      <c r="G878" s="98">
        <v>0.0</v>
      </c>
      <c r="H878" s="98">
        <v>1.0</v>
      </c>
      <c r="I878" s="98">
        <v>1.0</v>
      </c>
      <c r="J878" s="98">
        <v>10.0</v>
      </c>
      <c r="K878" s="278">
        <v>10.0</v>
      </c>
      <c r="L878" s="98" t="s">
        <v>64</v>
      </c>
      <c r="M878" s="145"/>
      <c r="N878" s="380"/>
      <c r="O878" s="380"/>
      <c r="P878" s="380"/>
      <c r="Q878" s="380"/>
      <c r="R878" s="380"/>
      <c r="S878" s="380"/>
      <c r="T878" s="380"/>
      <c r="U878" s="380"/>
      <c r="V878" s="380"/>
      <c r="W878" s="380"/>
      <c r="X878" s="380"/>
      <c r="Y878" s="380"/>
      <c r="Z878" s="380"/>
    </row>
    <row r="879" ht="15.75" customHeight="1">
      <c r="A879" s="206" t="s">
        <v>5513</v>
      </c>
      <c r="B879" s="85" t="s">
        <v>5514</v>
      </c>
      <c r="C879" s="98" t="s">
        <v>51</v>
      </c>
      <c r="D879" s="376" t="s">
        <v>5515</v>
      </c>
      <c r="E879" s="207" t="s">
        <v>5516</v>
      </c>
      <c r="F879" s="98" t="s">
        <v>5517</v>
      </c>
      <c r="G879" s="98">
        <v>0.0</v>
      </c>
      <c r="H879" s="98">
        <v>1.0</v>
      </c>
      <c r="I879" s="98">
        <v>1.0</v>
      </c>
      <c r="J879" s="98">
        <v>20.0</v>
      </c>
      <c r="K879" s="278">
        <v>20.0</v>
      </c>
      <c r="L879" s="98" t="s">
        <v>64</v>
      </c>
      <c r="M879" s="145"/>
      <c r="N879" s="380"/>
      <c r="O879" s="380"/>
      <c r="P879" s="380"/>
      <c r="Q879" s="380"/>
      <c r="R879" s="380"/>
      <c r="S879" s="380"/>
      <c r="T879" s="380"/>
      <c r="U879" s="380"/>
      <c r="V879" s="380"/>
      <c r="W879" s="380"/>
      <c r="X879" s="380"/>
      <c r="Y879" s="380"/>
      <c r="Z879" s="380"/>
    </row>
    <row r="880" ht="15.75" customHeight="1">
      <c r="A880" s="206" t="s">
        <v>1339</v>
      </c>
      <c r="B880" s="85" t="s">
        <v>5518</v>
      </c>
      <c r="C880" s="218" t="s">
        <v>51</v>
      </c>
      <c r="D880" s="375" t="s">
        <v>5519</v>
      </c>
      <c r="E880" s="207" t="s">
        <v>5520</v>
      </c>
      <c r="F880" s="98" t="s">
        <v>5521</v>
      </c>
      <c r="G880" s="98">
        <v>0.0</v>
      </c>
      <c r="H880" s="98">
        <v>1.0</v>
      </c>
      <c r="I880" s="98">
        <v>3.0</v>
      </c>
      <c r="J880" s="98">
        <v>20.0</v>
      </c>
      <c r="K880" s="278">
        <v>20.0</v>
      </c>
      <c r="L880" s="98" t="s">
        <v>64</v>
      </c>
      <c r="M880" s="145"/>
      <c r="N880" s="380"/>
      <c r="O880" s="380"/>
      <c r="P880" s="380"/>
      <c r="Q880" s="380"/>
      <c r="R880" s="380"/>
      <c r="S880" s="380"/>
      <c r="T880" s="380"/>
      <c r="U880" s="380"/>
      <c r="V880" s="380"/>
      <c r="W880" s="380"/>
      <c r="X880" s="380"/>
      <c r="Y880" s="380"/>
      <c r="Z880" s="380"/>
    </row>
    <row r="881" ht="15.75" customHeight="1">
      <c r="A881" s="85" t="s">
        <v>5522</v>
      </c>
      <c r="B881" s="85" t="s">
        <v>5523</v>
      </c>
      <c r="C881" s="77" t="s">
        <v>86</v>
      </c>
      <c r="D881" s="85" t="s">
        <v>5524</v>
      </c>
      <c r="E881" s="355" t="s">
        <v>5525</v>
      </c>
      <c r="F881" s="495" t="s">
        <v>5526</v>
      </c>
      <c r="G881" s="77">
        <v>2.0</v>
      </c>
      <c r="H881" s="77">
        <v>1.0</v>
      </c>
      <c r="I881" s="496">
        <v>2.0</v>
      </c>
      <c r="J881" s="496">
        <v>20.0</v>
      </c>
      <c r="K881" s="497">
        <v>10.0</v>
      </c>
      <c r="L881" s="77" t="s">
        <v>3351</v>
      </c>
      <c r="M881" s="145"/>
      <c r="N881" s="380"/>
      <c r="O881" s="380"/>
      <c r="P881" s="380"/>
      <c r="Q881" s="380"/>
      <c r="R881" s="380"/>
      <c r="S881" s="380"/>
      <c r="T881" s="380"/>
      <c r="U881" s="380"/>
      <c r="V881" s="380"/>
      <c r="W881" s="380"/>
      <c r="X881" s="380"/>
      <c r="Y881" s="380"/>
      <c r="Z881" s="380"/>
    </row>
    <row r="882" ht="15.75" customHeight="1">
      <c r="A882" s="85" t="s">
        <v>5527</v>
      </c>
      <c r="B882" s="85" t="s">
        <v>5528</v>
      </c>
      <c r="C882" s="77" t="s">
        <v>5529</v>
      </c>
      <c r="D882" s="85" t="s">
        <v>5530</v>
      </c>
      <c r="E882" s="355" t="s">
        <v>5531</v>
      </c>
      <c r="F882" s="77" t="s">
        <v>5532</v>
      </c>
      <c r="G882" s="78">
        <v>3.0</v>
      </c>
      <c r="H882" s="88">
        <v>1.0</v>
      </c>
      <c r="I882" s="498">
        <v>3.0</v>
      </c>
      <c r="J882" s="498">
        <v>20.0</v>
      </c>
      <c r="K882" s="499">
        <f>J882/3</f>
        <v>6.666666667</v>
      </c>
      <c r="L882" s="77" t="s">
        <v>3351</v>
      </c>
      <c r="M882" s="145"/>
      <c r="N882" s="380"/>
      <c r="O882" s="380"/>
      <c r="P882" s="380"/>
      <c r="Q882" s="380"/>
      <c r="R882" s="380"/>
      <c r="S882" s="380"/>
      <c r="T882" s="380"/>
      <c r="U882" s="380"/>
      <c r="V882" s="380"/>
      <c r="W882" s="380"/>
      <c r="X882" s="380"/>
      <c r="Y882" s="380"/>
      <c r="Z882" s="380"/>
    </row>
    <row r="883" ht="15.75" customHeight="1">
      <c r="A883" s="85" t="s">
        <v>5533</v>
      </c>
      <c r="B883" s="85" t="s">
        <v>5534</v>
      </c>
      <c r="C883" s="77" t="s">
        <v>5529</v>
      </c>
      <c r="D883" s="85" t="s">
        <v>5535</v>
      </c>
      <c r="E883" s="85" t="s">
        <v>5536</v>
      </c>
      <c r="F883" s="77" t="s">
        <v>5537</v>
      </c>
      <c r="G883" s="78">
        <v>2.0</v>
      </c>
      <c r="H883" s="88">
        <v>2.0</v>
      </c>
      <c r="I883" s="498">
        <v>2.0</v>
      </c>
      <c r="J883" s="498">
        <v>20.0</v>
      </c>
      <c r="K883" s="499">
        <v>10.0</v>
      </c>
      <c r="L883" s="77" t="s">
        <v>3351</v>
      </c>
      <c r="M883" s="145"/>
      <c r="N883" s="380"/>
      <c r="O883" s="380"/>
      <c r="P883" s="380"/>
      <c r="Q883" s="380"/>
      <c r="R883" s="380"/>
      <c r="S883" s="380"/>
      <c r="T883" s="380"/>
      <c r="U883" s="380"/>
      <c r="V883" s="380"/>
      <c r="W883" s="380"/>
      <c r="X883" s="380"/>
      <c r="Y883" s="380"/>
      <c r="Z883" s="380"/>
    </row>
    <row r="884" ht="15.75" customHeight="1">
      <c r="A884" s="85" t="s">
        <v>5538</v>
      </c>
      <c r="B884" s="85" t="s">
        <v>5539</v>
      </c>
      <c r="C884" s="77" t="s">
        <v>5529</v>
      </c>
      <c r="D884" s="85" t="s">
        <v>5540</v>
      </c>
      <c r="E884" s="355" t="s">
        <v>5541</v>
      </c>
      <c r="F884" s="77" t="s">
        <v>5542</v>
      </c>
      <c r="G884" s="78">
        <v>3.0</v>
      </c>
      <c r="H884" s="88">
        <v>1.0</v>
      </c>
      <c r="I884" s="498">
        <v>3.0</v>
      </c>
      <c r="J884" s="498">
        <v>40.0</v>
      </c>
      <c r="K884" s="499" t="s">
        <v>5543</v>
      </c>
      <c r="L884" s="77" t="s">
        <v>3351</v>
      </c>
      <c r="M884" s="145"/>
      <c r="N884" s="380"/>
      <c r="O884" s="380"/>
      <c r="P884" s="380"/>
      <c r="Q884" s="380"/>
      <c r="R884" s="380"/>
      <c r="S884" s="380"/>
      <c r="T884" s="380"/>
      <c r="U884" s="380"/>
      <c r="V884" s="380"/>
      <c r="W884" s="380"/>
      <c r="X884" s="380"/>
      <c r="Y884" s="380"/>
      <c r="Z884" s="380"/>
    </row>
    <row r="885" ht="15.75" customHeight="1">
      <c r="A885" s="85" t="s">
        <v>5544</v>
      </c>
      <c r="B885" s="85" t="s">
        <v>5545</v>
      </c>
      <c r="C885" s="77" t="s">
        <v>5529</v>
      </c>
      <c r="D885" s="85" t="s">
        <v>5546</v>
      </c>
      <c r="E885" s="85" t="s">
        <v>5547</v>
      </c>
      <c r="F885" s="77" t="s">
        <v>5542</v>
      </c>
      <c r="G885" s="78">
        <v>2.0</v>
      </c>
      <c r="H885" s="88">
        <v>1.0</v>
      </c>
      <c r="I885" s="498">
        <v>2.0</v>
      </c>
      <c r="J885" s="498">
        <v>20.0</v>
      </c>
      <c r="K885" s="499">
        <f t="shared" ref="K885:K886" si="26">J885/2</f>
        <v>10</v>
      </c>
      <c r="L885" s="77" t="s">
        <v>3351</v>
      </c>
      <c r="M885" s="145"/>
      <c r="N885" s="380"/>
      <c r="O885" s="380"/>
      <c r="P885" s="380"/>
      <c r="Q885" s="380"/>
      <c r="R885" s="380"/>
      <c r="S885" s="380"/>
      <c r="T885" s="380"/>
      <c r="U885" s="380"/>
      <c r="V885" s="380"/>
      <c r="W885" s="380"/>
      <c r="X885" s="380"/>
      <c r="Y885" s="380"/>
      <c r="Z885" s="380"/>
    </row>
    <row r="886" ht="15.75" customHeight="1">
      <c r="A886" s="85" t="s">
        <v>5548</v>
      </c>
      <c r="B886" s="85" t="s">
        <v>5549</v>
      </c>
      <c r="C886" s="77" t="s">
        <v>86</v>
      </c>
      <c r="D886" s="85" t="s">
        <v>5550</v>
      </c>
      <c r="E886" s="355" t="s">
        <v>5551</v>
      </c>
      <c r="F886" s="77" t="s">
        <v>5542</v>
      </c>
      <c r="G886" s="78">
        <v>2.0</v>
      </c>
      <c r="H886" s="88">
        <v>1.0</v>
      </c>
      <c r="I886" s="498">
        <v>2.0</v>
      </c>
      <c r="J886" s="498">
        <v>20.0</v>
      </c>
      <c r="K886" s="499">
        <f t="shared" si="26"/>
        <v>10</v>
      </c>
      <c r="L886" s="77" t="s">
        <v>3351</v>
      </c>
      <c r="M886" s="145"/>
      <c r="N886" s="380"/>
      <c r="O886" s="380"/>
      <c r="P886" s="380"/>
      <c r="Q886" s="380"/>
      <c r="R886" s="380"/>
      <c r="S886" s="380"/>
      <c r="T886" s="380"/>
      <c r="U886" s="380"/>
      <c r="V886" s="380"/>
      <c r="W886" s="380"/>
      <c r="X886" s="380"/>
      <c r="Y886" s="380"/>
      <c r="Z886" s="380"/>
    </row>
    <row r="887" ht="15.75" customHeight="1">
      <c r="A887" s="85" t="s">
        <v>2505</v>
      </c>
      <c r="B887" s="85" t="s">
        <v>2506</v>
      </c>
      <c r="C887" s="77" t="s">
        <v>86</v>
      </c>
      <c r="D887" s="85" t="s">
        <v>5552</v>
      </c>
      <c r="E887" s="136" t="s">
        <v>5553</v>
      </c>
      <c r="F887" s="77" t="s">
        <v>5554</v>
      </c>
      <c r="G887" s="77">
        <v>4.0</v>
      </c>
      <c r="H887" s="77">
        <v>2.0</v>
      </c>
      <c r="I887" s="500">
        <v>4.0</v>
      </c>
      <c r="J887" s="500">
        <v>20.0</v>
      </c>
      <c r="K887" s="501">
        <f t="shared" ref="K887:K902" si="27">J887/I887</f>
        <v>5</v>
      </c>
      <c r="L887" s="77" t="s">
        <v>481</v>
      </c>
      <c r="M887" s="145"/>
      <c r="N887" s="380"/>
      <c r="O887" s="380"/>
      <c r="P887" s="380"/>
      <c r="Q887" s="380"/>
      <c r="R887" s="380"/>
      <c r="S887" s="380"/>
      <c r="T887" s="380"/>
      <c r="U887" s="380"/>
      <c r="V887" s="380"/>
      <c r="W887" s="380"/>
      <c r="X887" s="380"/>
      <c r="Y887" s="380"/>
      <c r="Z887" s="380"/>
    </row>
    <row r="888" ht="15.75" customHeight="1">
      <c r="A888" s="85" t="s">
        <v>2505</v>
      </c>
      <c r="B888" s="85" t="s">
        <v>2506</v>
      </c>
      <c r="C888" s="77" t="s">
        <v>86</v>
      </c>
      <c r="D888" s="85" t="s">
        <v>5555</v>
      </c>
      <c r="E888" s="136" t="s">
        <v>5556</v>
      </c>
      <c r="F888" s="77" t="s">
        <v>2502</v>
      </c>
      <c r="G888" s="77">
        <v>4.0</v>
      </c>
      <c r="H888" s="77">
        <v>2.0</v>
      </c>
      <c r="I888" s="500">
        <v>4.0</v>
      </c>
      <c r="J888" s="500">
        <v>10.0</v>
      </c>
      <c r="K888" s="501">
        <f t="shared" si="27"/>
        <v>2.5</v>
      </c>
      <c r="L888" s="77" t="s">
        <v>481</v>
      </c>
      <c r="M888" s="145"/>
      <c r="N888" s="380"/>
      <c r="O888" s="380"/>
      <c r="P888" s="380"/>
      <c r="Q888" s="380"/>
      <c r="R888" s="380"/>
      <c r="S888" s="380"/>
      <c r="T888" s="380"/>
      <c r="U888" s="380"/>
      <c r="V888" s="380"/>
      <c r="W888" s="380"/>
      <c r="X888" s="380"/>
      <c r="Y888" s="380"/>
      <c r="Z888" s="380"/>
    </row>
    <row r="889" ht="15.75" customHeight="1">
      <c r="A889" s="85" t="s">
        <v>2505</v>
      </c>
      <c r="B889" s="85" t="s">
        <v>2506</v>
      </c>
      <c r="C889" s="77" t="s">
        <v>86</v>
      </c>
      <c r="D889" s="85" t="s">
        <v>5557</v>
      </c>
      <c r="E889" s="136" t="s">
        <v>5558</v>
      </c>
      <c r="F889" s="77" t="s">
        <v>2502</v>
      </c>
      <c r="G889" s="77">
        <v>4.0</v>
      </c>
      <c r="H889" s="77">
        <v>2.0</v>
      </c>
      <c r="I889" s="500">
        <v>4.0</v>
      </c>
      <c r="J889" s="500">
        <v>10.0</v>
      </c>
      <c r="K889" s="501">
        <f t="shared" si="27"/>
        <v>2.5</v>
      </c>
      <c r="L889" s="77" t="s">
        <v>481</v>
      </c>
      <c r="M889" s="145"/>
      <c r="N889" s="380"/>
      <c r="O889" s="380"/>
      <c r="P889" s="380"/>
      <c r="Q889" s="380"/>
      <c r="R889" s="380"/>
      <c r="S889" s="380"/>
      <c r="T889" s="380"/>
      <c r="U889" s="380"/>
      <c r="V889" s="380"/>
      <c r="W889" s="380"/>
      <c r="X889" s="380"/>
      <c r="Y889" s="380"/>
      <c r="Z889" s="380"/>
    </row>
    <row r="890" ht="15.75" customHeight="1">
      <c r="A890" s="85" t="s">
        <v>2562</v>
      </c>
      <c r="B890" s="85" t="s">
        <v>2563</v>
      </c>
      <c r="C890" s="77" t="s">
        <v>86</v>
      </c>
      <c r="D890" s="85" t="s">
        <v>5559</v>
      </c>
      <c r="E890" s="136" t="s">
        <v>5560</v>
      </c>
      <c r="F890" s="77" t="s">
        <v>5561</v>
      </c>
      <c r="G890" s="77">
        <v>2.0</v>
      </c>
      <c r="H890" s="77">
        <v>2.0</v>
      </c>
      <c r="I890" s="500">
        <v>2.0</v>
      </c>
      <c r="J890" s="500">
        <v>20.0</v>
      </c>
      <c r="K890" s="501">
        <f t="shared" si="27"/>
        <v>10</v>
      </c>
      <c r="L890" s="77" t="s">
        <v>481</v>
      </c>
      <c r="M890" s="145"/>
      <c r="N890" s="380"/>
      <c r="O890" s="380"/>
      <c r="P890" s="380"/>
      <c r="Q890" s="380"/>
      <c r="R890" s="380"/>
      <c r="S890" s="380"/>
      <c r="T890" s="380"/>
      <c r="U890" s="380"/>
      <c r="V890" s="380"/>
      <c r="W890" s="380"/>
      <c r="X890" s="380"/>
      <c r="Y890" s="380"/>
      <c r="Z890" s="380"/>
    </row>
    <row r="891" ht="15.75" customHeight="1">
      <c r="A891" s="85" t="s">
        <v>2562</v>
      </c>
      <c r="B891" s="85" t="s">
        <v>2563</v>
      </c>
      <c r="C891" s="77" t="s">
        <v>86</v>
      </c>
      <c r="D891" s="85" t="s">
        <v>5562</v>
      </c>
      <c r="E891" s="136" t="s">
        <v>5563</v>
      </c>
      <c r="F891" s="77" t="s">
        <v>5564</v>
      </c>
      <c r="G891" s="77">
        <v>2.0</v>
      </c>
      <c r="H891" s="77">
        <v>2.0</v>
      </c>
      <c r="I891" s="500">
        <v>2.0</v>
      </c>
      <c r="J891" s="500">
        <v>20.0</v>
      </c>
      <c r="K891" s="501">
        <f t="shared" si="27"/>
        <v>10</v>
      </c>
      <c r="L891" s="77" t="s">
        <v>481</v>
      </c>
      <c r="M891" s="145"/>
      <c r="N891" s="380"/>
      <c r="O891" s="380"/>
      <c r="P891" s="380"/>
      <c r="Q891" s="380"/>
      <c r="R891" s="380"/>
      <c r="S891" s="380"/>
      <c r="T891" s="380"/>
      <c r="U891" s="380"/>
      <c r="V891" s="380"/>
      <c r="W891" s="380"/>
      <c r="X891" s="380"/>
      <c r="Y891" s="380"/>
      <c r="Z891" s="380"/>
    </row>
    <row r="892" ht="15.75" customHeight="1">
      <c r="A892" s="85" t="s">
        <v>2562</v>
      </c>
      <c r="B892" s="85" t="s">
        <v>2563</v>
      </c>
      <c r="C892" s="77" t="s">
        <v>86</v>
      </c>
      <c r="D892" s="85" t="s">
        <v>5565</v>
      </c>
      <c r="E892" s="136" t="s">
        <v>5566</v>
      </c>
      <c r="F892" s="77" t="s">
        <v>5567</v>
      </c>
      <c r="G892" s="77">
        <v>2.0</v>
      </c>
      <c r="H892" s="77">
        <v>2.0</v>
      </c>
      <c r="I892" s="500">
        <v>2.0</v>
      </c>
      <c r="J892" s="500">
        <v>20.0</v>
      </c>
      <c r="K892" s="501">
        <f t="shared" si="27"/>
        <v>10</v>
      </c>
      <c r="L892" s="77" t="s">
        <v>481</v>
      </c>
      <c r="M892" s="145"/>
      <c r="N892" s="380"/>
      <c r="O892" s="380"/>
      <c r="P892" s="380"/>
      <c r="Q892" s="380"/>
      <c r="R892" s="380"/>
      <c r="S892" s="380"/>
      <c r="T892" s="380"/>
      <c r="U892" s="380"/>
      <c r="V892" s="380"/>
      <c r="W892" s="380"/>
      <c r="X892" s="380"/>
      <c r="Y892" s="380"/>
      <c r="Z892" s="380"/>
    </row>
    <row r="893" ht="15.75" customHeight="1">
      <c r="A893" s="85" t="s">
        <v>2562</v>
      </c>
      <c r="B893" s="85" t="s">
        <v>2563</v>
      </c>
      <c r="C893" s="77" t="s">
        <v>86</v>
      </c>
      <c r="D893" s="85" t="s">
        <v>5568</v>
      </c>
      <c r="E893" s="136" t="s">
        <v>5569</v>
      </c>
      <c r="F893" s="77" t="s">
        <v>2502</v>
      </c>
      <c r="G893" s="77">
        <v>2.0</v>
      </c>
      <c r="H893" s="77">
        <v>2.0</v>
      </c>
      <c r="I893" s="500">
        <v>2.0</v>
      </c>
      <c r="J893" s="500">
        <v>10.0</v>
      </c>
      <c r="K893" s="501">
        <f t="shared" si="27"/>
        <v>5</v>
      </c>
      <c r="L893" s="77" t="s">
        <v>481</v>
      </c>
      <c r="M893" s="145"/>
      <c r="N893" s="380"/>
      <c r="O893" s="380"/>
      <c r="P893" s="380"/>
      <c r="Q893" s="380"/>
      <c r="R893" s="380"/>
      <c r="S893" s="380"/>
      <c r="T893" s="380"/>
      <c r="U893" s="380"/>
      <c r="V893" s="380"/>
      <c r="W893" s="380"/>
      <c r="X893" s="380"/>
      <c r="Y893" s="380"/>
      <c r="Z893" s="380"/>
    </row>
    <row r="894" ht="15.75" customHeight="1">
      <c r="A894" s="85" t="s">
        <v>2562</v>
      </c>
      <c r="B894" s="85" t="s">
        <v>2563</v>
      </c>
      <c r="C894" s="77" t="s">
        <v>86</v>
      </c>
      <c r="D894" s="85" t="s">
        <v>5570</v>
      </c>
      <c r="E894" s="136" t="s">
        <v>5571</v>
      </c>
      <c r="F894" s="77" t="s">
        <v>2502</v>
      </c>
      <c r="G894" s="77">
        <v>2.0</v>
      </c>
      <c r="H894" s="77">
        <v>2.0</v>
      </c>
      <c r="I894" s="500">
        <v>2.0</v>
      </c>
      <c r="J894" s="500">
        <v>10.0</v>
      </c>
      <c r="K894" s="501">
        <f t="shared" si="27"/>
        <v>5</v>
      </c>
      <c r="L894" s="77" t="s">
        <v>481</v>
      </c>
      <c r="M894" s="145"/>
      <c r="N894" s="380"/>
      <c r="O894" s="380"/>
      <c r="P894" s="380"/>
      <c r="Q894" s="380"/>
      <c r="R894" s="380"/>
      <c r="S894" s="380"/>
      <c r="T894" s="380"/>
      <c r="U894" s="380"/>
      <c r="V894" s="380"/>
      <c r="W894" s="380"/>
      <c r="X894" s="380"/>
      <c r="Y894" s="380"/>
      <c r="Z894" s="380"/>
    </row>
    <row r="895" ht="15.75" customHeight="1">
      <c r="A895" s="85" t="s">
        <v>2562</v>
      </c>
      <c r="B895" s="85" t="s">
        <v>2563</v>
      </c>
      <c r="C895" s="77" t="s">
        <v>86</v>
      </c>
      <c r="D895" s="85" t="s">
        <v>5572</v>
      </c>
      <c r="E895" s="136" t="s">
        <v>5573</v>
      </c>
      <c r="F895" s="77" t="s">
        <v>5574</v>
      </c>
      <c r="G895" s="77">
        <v>2.0</v>
      </c>
      <c r="H895" s="77">
        <v>2.0</v>
      </c>
      <c r="I895" s="500">
        <v>2.0</v>
      </c>
      <c r="J895" s="500">
        <v>20.0</v>
      </c>
      <c r="K895" s="501">
        <f t="shared" si="27"/>
        <v>10</v>
      </c>
      <c r="L895" s="77" t="s">
        <v>481</v>
      </c>
      <c r="M895" s="145"/>
      <c r="N895" s="380"/>
      <c r="O895" s="380"/>
      <c r="P895" s="380"/>
      <c r="Q895" s="380"/>
      <c r="R895" s="380"/>
      <c r="S895" s="380"/>
      <c r="T895" s="380"/>
      <c r="U895" s="380"/>
      <c r="V895" s="380"/>
      <c r="W895" s="380"/>
      <c r="X895" s="380"/>
      <c r="Y895" s="380"/>
      <c r="Z895" s="380"/>
    </row>
    <row r="896" ht="15.75" customHeight="1">
      <c r="A896" s="85" t="s">
        <v>2573</v>
      </c>
      <c r="B896" s="85" t="s">
        <v>2574</v>
      </c>
      <c r="C896" s="77" t="s">
        <v>86</v>
      </c>
      <c r="D896" s="85" t="s">
        <v>5575</v>
      </c>
      <c r="E896" s="136" t="s">
        <v>5576</v>
      </c>
      <c r="F896" s="77" t="s">
        <v>5577</v>
      </c>
      <c r="G896" s="77">
        <v>2.0</v>
      </c>
      <c r="H896" s="77">
        <v>1.0</v>
      </c>
      <c r="I896" s="500">
        <v>2.0</v>
      </c>
      <c r="J896" s="500">
        <v>20.0</v>
      </c>
      <c r="K896" s="501">
        <f t="shared" si="27"/>
        <v>10</v>
      </c>
      <c r="L896" s="77" t="s">
        <v>481</v>
      </c>
      <c r="M896" s="145"/>
      <c r="N896" s="380"/>
      <c r="O896" s="380"/>
      <c r="P896" s="380"/>
      <c r="Q896" s="380"/>
      <c r="R896" s="380"/>
      <c r="S896" s="380"/>
      <c r="T896" s="380"/>
      <c r="U896" s="380"/>
      <c r="V896" s="380"/>
      <c r="W896" s="380"/>
      <c r="X896" s="380"/>
      <c r="Y896" s="380"/>
      <c r="Z896" s="380"/>
    </row>
    <row r="897" ht="15.75" customHeight="1">
      <c r="A897" s="85" t="s">
        <v>2573</v>
      </c>
      <c r="B897" s="85" t="s">
        <v>2574</v>
      </c>
      <c r="C897" s="77" t="s">
        <v>86</v>
      </c>
      <c r="D897" s="85" t="s">
        <v>5578</v>
      </c>
      <c r="E897" s="136" t="s">
        <v>5579</v>
      </c>
      <c r="F897" s="77" t="s">
        <v>2502</v>
      </c>
      <c r="G897" s="77">
        <v>2.0</v>
      </c>
      <c r="H897" s="77">
        <v>1.0</v>
      </c>
      <c r="I897" s="500">
        <v>2.0</v>
      </c>
      <c r="J897" s="500">
        <v>10.0</v>
      </c>
      <c r="K897" s="501">
        <f t="shared" si="27"/>
        <v>5</v>
      </c>
      <c r="L897" s="77" t="s">
        <v>481</v>
      </c>
      <c r="M897" s="145"/>
      <c r="N897" s="380"/>
      <c r="O897" s="380"/>
      <c r="P897" s="380"/>
      <c r="Q897" s="380"/>
      <c r="R897" s="380"/>
      <c r="S897" s="380"/>
      <c r="T897" s="380"/>
      <c r="U897" s="380"/>
      <c r="V897" s="380"/>
      <c r="W897" s="380"/>
      <c r="X897" s="380"/>
      <c r="Y897" s="380"/>
      <c r="Z897" s="380"/>
    </row>
    <row r="898" ht="15.75" customHeight="1">
      <c r="A898" s="285" t="s">
        <v>2505</v>
      </c>
      <c r="B898" s="85" t="s">
        <v>2539</v>
      </c>
      <c r="C898" s="77" t="s">
        <v>86</v>
      </c>
      <c r="D898" s="85" t="s">
        <v>5580</v>
      </c>
      <c r="E898" s="136" t="s">
        <v>5581</v>
      </c>
      <c r="F898" s="77" t="s">
        <v>5582</v>
      </c>
      <c r="G898" s="77">
        <v>4.0</v>
      </c>
      <c r="H898" s="77">
        <v>2.0</v>
      </c>
      <c r="I898" s="500">
        <v>4.0</v>
      </c>
      <c r="J898" s="500">
        <v>20.0</v>
      </c>
      <c r="K898" s="501">
        <f t="shared" si="27"/>
        <v>5</v>
      </c>
      <c r="L898" s="77" t="s">
        <v>481</v>
      </c>
      <c r="M898" s="145"/>
      <c r="N898" s="380"/>
      <c r="O898" s="380"/>
      <c r="P898" s="380"/>
      <c r="Q898" s="380"/>
      <c r="R898" s="380"/>
      <c r="S898" s="380"/>
      <c r="T898" s="380"/>
      <c r="U898" s="380"/>
      <c r="V898" s="380"/>
      <c r="W898" s="380"/>
      <c r="X898" s="380"/>
      <c r="Y898" s="380"/>
      <c r="Z898" s="380"/>
    </row>
    <row r="899" ht="15.75" customHeight="1">
      <c r="A899" s="285" t="s">
        <v>2505</v>
      </c>
      <c r="B899" s="85" t="s">
        <v>2539</v>
      </c>
      <c r="C899" s="77" t="s">
        <v>86</v>
      </c>
      <c r="D899" s="85" t="s">
        <v>5583</v>
      </c>
      <c r="E899" s="502" t="s">
        <v>5584</v>
      </c>
      <c r="F899" s="77" t="s">
        <v>5585</v>
      </c>
      <c r="G899" s="77">
        <v>4.0</v>
      </c>
      <c r="H899" s="77">
        <v>2.0</v>
      </c>
      <c r="I899" s="500">
        <v>4.0</v>
      </c>
      <c r="J899" s="500">
        <v>20.0</v>
      </c>
      <c r="K899" s="501">
        <f t="shared" si="27"/>
        <v>5</v>
      </c>
      <c r="L899" s="77" t="s">
        <v>481</v>
      </c>
      <c r="M899" s="145"/>
      <c r="N899" s="380"/>
      <c r="O899" s="380"/>
      <c r="P899" s="380"/>
      <c r="Q899" s="380"/>
      <c r="R899" s="380"/>
      <c r="S899" s="380"/>
      <c r="T899" s="380"/>
      <c r="U899" s="380"/>
      <c r="V899" s="380"/>
      <c r="W899" s="380"/>
      <c r="X899" s="380"/>
      <c r="Y899" s="380"/>
      <c r="Z899" s="380"/>
    </row>
    <row r="900" ht="15.75" customHeight="1">
      <c r="A900" s="285" t="s">
        <v>2505</v>
      </c>
      <c r="B900" s="85" t="s">
        <v>2532</v>
      </c>
      <c r="C900" s="77" t="s">
        <v>86</v>
      </c>
      <c r="D900" s="85" t="s">
        <v>5586</v>
      </c>
      <c r="E900" s="502" t="s">
        <v>5587</v>
      </c>
      <c r="F900" s="77" t="s">
        <v>5588</v>
      </c>
      <c r="G900" s="77">
        <v>4.0</v>
      </c>
      <c r="H900" s="77">
        <v>2.0</v>
      </c>
      <c r="I900" s="500">
        <v>4.0</v>
      </c>
      <c r="J900" s="500">
        <v>20.0</v>
      </c>
      <c r="K900" s="501">
        <f t="shared" si="27"/>
        <v>5</v>
      </c>
      <c r="L900" s="77" t="s">
        <v>481</v>
      </c>
      <c r="M900" s="145"/>
      <c r="N900" s="380"/>
      <c r="O900" s="380"/>
      <c r="P900" s="380"/>
      <c r="Q900" s="380"/>
      <c r="R900" s="380"/>
      <c r="S900" s="380"/>
      <c r="T900" s="380"/>
      <c r="U900" s="380"/>
      <c r="V900" s="380"/>
      <c r="W900" s="380"/>
      <c r="X900" s="380"/>
      <c r="Y900" s="380"/>
      <c r="Z900" s="380"/>
    </row>
    <row r="901" ht="15.75" customHeight="1">
      <c r="A901" s="285" t="s">
        <v>2505</v>
      </c>
      <c r="B901" s="85" t="s">
        <v>2532</v>
      </c>
      <c r="C901" s="77" t="s">
        <v>86</v>
      </c>
      <c r="D901" s="85" t="s">
        <v>5589</v>
      </c>
      <c r="E901" s="502" t="s">
        <v>5590</v>
      </c>
      <c r="F901" s="77" t="s">
        <v>2502</v>
      </c>
      <c r="G901" s="77">
        <v>4.0</v>
      </c>
      <c r="H901" s="77">
        <v>2.0</v>
      </c>
      <c r="I901" s="500">
        <v>4.0</v>
      </c>
      <c r="J901" s="500">
        <v>10.0</v>
      </c>
      <c r="K901" s="501">
        <f t="shared" si="27"/>
        <v>2.5</v>
      </c>
      <c r="L901" s="77" t="s">
        <v>481</v>
      </c>
      <c r="M901" s="145"/>
      <c r="N901" s="380"/>
      <c r="O901" s="380"/>
      <c r="P901" s="380"/>
      <c r="Q901" s="380"/>
      <c r="R901" s="380"/>
      <c r="S901" s="380"/>
      <c r="T901" s="380"/>
      <c r="U901" s="380"/>
      <c r="V901" s="380"/>
      <c r="W901" s="380"/>
      <c r="X901" s="380"/>
      <c r="Y901" s="380"/>
      <c r="Z901" s="380"/>
    </row>
    <row r="902" ht="15.75" customHeight="1">
      <c r="A902" s="285" t="s">
        <v>2505</v>
      </c>
      <c r="B902" s="85" t="s">
        <v>2532</v>
      </c>
      <c r="C902" s="77" t="s">
        <v>86</v>
      </c>
      <c r="D902" s="85" t="s">
        <v>5591</v>
      </c>
      <c r="E902" s="502" t="s">
        <v>5592</v>
      </c>
      <c r="F902" s="77" t="s">
        <v>5593</v>
      </c>
      <c r="G902" s="77">
        <v>4.0</v>
      </c>
      <c r="H902" s="77">
        <v>2.0</v>
      </c>
      <c r="I902" s="500">
        <v>4.0</v>
      </c>
      <c r="J902" s="500">
        <v>20.0</v>
      </c>
      <c r="K902" s="501">
        <f t="shared" si="27"/>
        <v>5</v>
      </c>
      <c r="L902" s="77" t="s">
        <v>481</v>
      </c>
      <c r="M902" s="145"/>
      <c r="N902" s="380"/>
      <c r="O902" s="380"/>
      <c r="P902" s="380"/>
      <c r="Q902" s="380"/>
      <c r="R902" s="380"/>
      <c r="S902" s="380"/>
      <c r="T902" s="380"/>
      <c r="U902" s="380"/>
      <c r="V902" s="380"/>
      <c r="W902" s="380"/>
      <c r="X902" s="380"/>
      <c r="Y902" s="380"/>
      <c r="Z902" s="380"/>
    </row>
    <row r="903" ht="15.75" customHeight="1">
      <c r="A903" s="85" t="s">
        <v>4686</v>
      </c>
      <c r="B903" s="85" t="s">
        <v>4687</v>
      </c>
      <c r="C903" s="77" t="s">
        <v>86</v>
      </c>
      <c r="D903" s="75" t="s">
        <v>4690</v>
      </c>
      <c r="E903" s="503" t="s">
        <v>4691</v>
      </c>
      <c r="F903" s="77" t="s">
        <v>2502</v>
      </c>
      <c r="G903" s="498">
        <v>6.0</v>
      </c>
      <c r="H903" s="77">
        <v>6.0</v>
      </c>
      <c r="I903" s="77">
        <v>6.0</v>
      </c>
      <c r="J903" s="77">
        <v>20.0</v>
      </c>
      <c r="K903" s="499">
        <v>3.33</v>
      </c>
      <c r="L903" s="77" t="s">
        <v>670</v>
      </c>
      <c r="M903" s="145"/>
      <c r="N903" s="380"/>
      <c r="O903" s="380"/>
      <c r="P903" s="380"/>
      <c r="Q903" s="380"/>
      <c r="R903" s="380"/>
      <c r="S903" s="380"/>
      <c r="T903" s="380"/>
      <c r="U903" s="380"/>
      <c r="V903" s="380"/>
      <c r="W903" s="380"/>
      <c r="X903" s="380"/>
      <c r="Y903" s="380"/>
      <c r="Z903" s="380"/>
    </row>
    <row r="904" ht="15.75" customHeight="1">
      <c r="A904" s="85" t="s">
        <v>4686</v>
      </c>
      <c r="B904" s="85" t="s">
        <v>4687</v>
      </c>
      <c r="C904" s="77" t="s">
        <v>86</v>
      </c>
      <c r="D904" s="75" t="s">
        <v>4692</v>
      </c>
      <c r="E904" s="503" t="s">
        <v>4693</v>
      </c>
      <c r="F904" s="77" t="s">
        <v>2502</v>
      </c>
      <c r="G904" s="498">
        <v>6.0</v>
      </c>
      <c r="H904" s="77">
        <v>6.0</v>
      </c>
      <c r="I904" s="77">
        <v>6.0</v>
      </c>
      <c r="J904" s="77">
        <v>10.0</v>
      </c>
      <c r="K904" s="499">
        <v>1.67</v>
      </c>
      <c r="L904" s="77" t="s">
        <v>670</v>
      </c>
      <c r="M904" s="145"/>
      <c r="N904" s="380"/>
      <c r="O904" s="380"/>
      <c r="P904" s="380"/>
      <c r="Q904" s="380"/>
      <c r="R904" s="380"/>
      <c r="S904" s="380"/>
      <c r="T904" s="380"/>
      <c r="U904" s="380"/>
      <c r="V904" s="380"/>
      <c r="W904" s="380"/>
      <c r="X904" s="380"/>
      <c r="Y904" s="380"/>
      <c r="Z904" s="380"/>
    </row>
    <row r="905" ht="15.75" customHeight="1">
      <c r="A905" s="85" t="s">
        <v>4841</v>
      </c>
      <c r="B905" s="85" t="s">
        <v>4842</v>
      </c>
      <c r="C905" s="77" t="s">
        <v>86</v>
      </c>
      <c r="D905" s="206" t="s">
        <v>4843</v>
      </c>
      <c r="E905" s="504" t="s">
        <v>4844</v>
      </c>
      <c r="F905" s="98" t="s">
        <v>2502</v>
      </c>
      <c r="G905" s="98">
        <v>4.0</v>
      </c>
      <c r="H905" s="98">
        <v>4.0</v>
      </c>
      <c r="I905" s="98">
        <v>4.0</v>
      </c>
      <c r="J905" s="98">
        <v>20.0</v>
      </c>
      <c r="K905" s="505">
        <f t="shared" ref="K905:K913" si="28">J905/I905</f>
        <v>5</v>
      </c>
      <c r="L905" s="77" t="s">
        <v>670</v>
      </c>
      <c r="M905" s="145"/>
      <c r="N905" s="380"/>
      <c r="O905" s="380"/>
      <c r="P905" s="380"/>
      <c r="Q905" s="380"/>
      <c r="R905" s="380"/>
      <c r="S905" s="380"/>
      <c r="T905" s="380"/>
      <c r="U905" s="380"/>
      <c r="V905" s="380"/>
      <c r="W905" s="380"/>
      <c r="X905" s="380"/>
      <c r="Y905" s="380"/>
      <c r="Z905" s="380"/>
    </row>
    <row r="906" ht="15.75" customHeight="1">
      <c r="A906" s="85" t="s">
        <v>4841</v>
      </c>
      <c r="B906" s="85" t="s">
        <v>4842</v>
      </c>
      <c r="C906" s="77" t="s">
        <v>86</v>
      </c>
      <c r="D906" s="206" t="s">
        <v>4845</v>
      </c>
      <c r="E906" s="504" t="s">
        <v>4846</v>
      </c>
      <c r="F906" s="98" t="s">
        <v>2502</v>
      </c>
      <c r="G906" s="98">
        <v>4.0</v>
      </c>
      <c r="H906" s="98">
        <v>4.0</v>
      </c>
      <c r="I906" s="98">
        <v>4.0</v>
      </c>
      <c r="J906" s="98">
        <v>20.0</v>
      </c>
      <c r="K906" s="505">
        <f t="shared" si="28"/>
        <v>5</v>
      </c>
      <c r="L906" s="77" t="s">
        <v>670</v>
      </c>
      <c r="M906" s="145"/>
      <c r="N906" s="380"/>
      <c r="O906" s="380"/>
      <c r="P906" s="380"/>
      <c r="Q906" s="380"/>
      <c r="R906" s="380"/>
      <c r="S906" s="380"/>
      <c r="T906" s="380"/>
      <c r="U906" s="380"/>
      <c r="V906" s="380"/>
      <c r="W906" s="380"/>
      <c r="X906" s="380"/>
      <c r="Y906" s="380"/>
      <c r="Z906" s="380"/>
    </row>
    <row r="907" ht="15.75" customHeight="1">
      <c r="A907" s="85" t="s">
        <v>4841</v>
      </c>
      <c r="B907" s="85" t="s">
        <v>4842</v>
      </c>
      <c r="C907" s="77" t="s">
        <v>86</v>
      </c>
      <c r="D907" s="206" t="s">
        <v>4847</v>
      </c>
      <c r="E907" s="504" t="s">
        <v>4848</v>
      </c>
      <c r="F907" s="98" t="s">
        <v>2502</v>
      </c>
      <c r="G907" s="98">
        <v>4.0</v>
      </c>
      <c r="H907" s="98">
        <v>4.0</v>
      </c>
      <c r="I907" s="98">
        <v>4.0</v>
      </c>
      <c r="J907" s="98">
        <v>20.0</v>
      </c>
      <c r="K907" s="505">
        <f t="shared" si="28"/>
        <v>5</v>
      </c>
      <c r="L907" s="77" t="s">
        <v>670</v>
      </c>
      <c r="M907" s="145"/>
      <c r="N907" s="380"/>
      <c r="O907" s="380"/>
      <c r="P907" s="380"/>
      <c r="Q907" s="380"/>
      <c r="R907" s="380"/>
      <c r="S907" s="380"/>
      <c r="T907" s="380"/>
      <c r="U907" s="380"/>
      <c r="V907" s="380"/>
      <c r="W907" s="380"/>
      <c r="X907" s="380"/>
      <c r="Y907" s="380"/>
      <c r="Z907" s="380"/>
    </row>
    <row r="908" ht="15.75" customHeight="1">
      <c r="A908" s="85" t="s">
        <v>4841</v>
      </c>
      <c r="B908" s="85" t="s">
        <v>4842</v>
      </c>
      <c r="C908" s="77" t="s">
        <v>86</v>
      </c>
      <c r="D908" s="206" t="s">
        <v>4849</v>
      </c>
      <c r="E908" s="504" t="s">
        <v>4850</v>
      </c>
      <c r="F908" s="98" t="s">
        <v>2502</v>
      </c>
      <c r="G908" s="98">
        <v>4.0</v>
      </c>
      <c r="H908" s="98">
        <v>4.0</v>
      </c>
      <c r="I908" s="98">
        <v>4.0</v>
      </c>
      <c r="J908" s="98">
        <v>20.0</v>
      </c>
      <c r="K908" s="505">
        <f t="shared" si="28"/>
        <v>5</v>
      </c>
      <c r="L908" s="77" t="s">
        <v>670</v>
      </c>
      <c r="M908" s="145"/>
      <c r="N908" s="380"/>
      <c r="O908" s="380"/>
      <c r="P908" s="380"/>
      <c r="Q908" s="380"/>
      <c r="R908" s="380"/>
      <c r="S908" s="380"/>
      <c r="T908" s="380"/>
      <c r="U908" s="380"/>
      <c r="V908" s="380"/>
      <c r="W908" s="380"/>
      <c r="X908" s="380"/>
      <c r="Y908" s="380"/>
      <c r="Z908" s="380"/>
    </row>
    <row r="909" ht="15.75" customHeight="1">
      <c r="A909" s="85" t="s">
        <v>4841</v>
      </c>
      <c r="B909" s="85" t="s">
        <v>4842</v>
      </c>
      <c r="C909" s="77" t="s">
        <v>86</v>
      </c>
      <c r="D909" s="206" t="s">
        <v>4851</v>
      </c>
      <c r="E909" s="504" t="s">
        <v>4852</v>
      </c>
      <c r="F909" s="98" t="s">
        <v>2502</v>
      </c>
      <c r="G909" s="98">
        <v>4.0</v>
      </c>
      <c r="H909" s="98">
        <v>4.0</v>
      </c>
      <c r="I909" s="98">
        <v>4.0</v>
      </c>
      <c r="J909" s="98">
        <v>10.0</v>
      </c>
      <c r="K909" s="505">
        <f t="shared" si="28"/>
        <v>2.5</v>
      </c>
      <c r="L909" s="77" t="s">
        <v>670</v>
      </c>
      <c r="M909" s="145"/>
      <c r="N909" s="380"/>
      <c r="O909" s="380"/>
      <c r="P909" s="380"/>
      <c r="Q909" s="380"/>
      <c r="R909" s="380"/>
      <c r="S909" s="380"/>
      <c r="T909" s="380"/>
      <c r="U909" s="380"/>
      <c r="V909" s="380"/>
      <c r="W909" s="380"/>
      <c r="X909" s="380"/>
      <c r="Y909" s="380"/>
      <c r="Z909" s="380"/>
    </row>
    <row r="910" ht="15.75" customHeight="1">
      <c r="A910" s="85" t="s">
        <v>4841</v>
      </c>
      <c r="B910" s="206" t="s">
        <v>4842</v>
      </c>
      <c r="C910" s="77" t="s">
        <v>86</v>
      </c>
      <c r="D910" s="206" t="s">
        <v>4843</v>
      </c>
      <c r="E910" s="504" t="s">
        <v>4844</v>
      </c>
      <c r="F910" s="98" t="s">
        <v>2502</v>
      </c>
      <c r="G910" s="98">
        <v>4.0</v>
      </c>
      <c r="H910" s="98">
        <v>4.0</v>
      </c>
      <c r="I910" s="98">
        <v>4.0</v>
      </c>
      <c r="J910" s="98">
        <v>20.0</v>
      </c>
      <c r="K910" s="505">
        <f t="shared" si="28"/>
        <v>5</v>
      </c>
      <c r="L910" s="77" t="s">
        <v>670</v>
      </c>
      <c r="M910" s="145"/>
      <c r="N910" s="380"/>
      <c r="O910" s="380"/>
      <c r="P910" s="380"/>
      <c r="Q910" s="380"/>
      <c r="R910" s="380"/>
      <c r="S910" s="380"/>
      <c r="T910" s="380"/>
      <c r="U910" s="380"/>
      <c r="V910" s="380"/>
      <c r="W910" s="380"/>
      <c r="X910" s="380"/>
      <c r="Y910" s="380"/>
      <c r="Z910" s="380"/>
    </row>
    <row r="911" ht="15.75" customHeight="1">
      <c r="A911" s="85" t="s">
        <v>4841</v>
      </c>
      <c r="B911" s="206" t="s">
        <v>4842</v>
      </c>
      <c r="C911" s="77" t="s">
        <v>86</v>
      </c>
      <c r="D911" s="206" t="s">
        <v>4845</v>
      </c>
      <c r="E911" s="504" t="s">
        <v>4846</v>
      </c>
      <c r="F911" s="98" t="s">
        <v>2502</v>
      </c>
      <c r="G911" s="98">
        <v>4.0</v>
      </c>
      <c r="H911" s="98">
        <v>4.0</v>
      </c>
      <c r="I911" s="98">
        <v>4.0</v>
      </c>
      <c r="J911" s="98">
        <v>20.0</v>
      </c>
      <c r="K911" s="505">
        <f t="shared" si="28"/>
        <v>5</v>
      </c>
      <c r="L911" s="77" t="s">
        <v>670</v>
      </c>
      <c r="M911" s="145"/>
      <c r="N911" s="380"/>
      <c r="O911" s="380"/>
      <c r="P911" s="380"/>
      <c r="Q911" s="380"/>
      <c r="R911" s="380"/>
      <c r="S911" s="380"/>
      <c r="T911" s="380"/>
      <c r="U911" s="380"/>
      <c r="V911" s="380"/>
      <c r="W911" s="380"/>
      <c r="X911" s="380"/>
      <c r="Y911" s="380"/>
      <c r="Z911" s="380"/>
    </row>
    <row r="912" ht="15.75" customHeight="1">
      <c r="A912" s="85" t="s">
        <v>4841</v>
      </c>
      <c r="B912" s="206" t="s">
        <v>4842</v>
      </c>
      <c r="C912" s="77" t="s">
        <v>86</v>
      </c>
      <c r="D912" s="206" t="s">
        <v>4847</v>
      </c>
      <c r="E912" s="504" t="s">
        <v>4848</v>
      </c>
      <c r="F912" s="98" t="s">
        <v>2502</v>
      </c>
      <c r="G912" s="98">
        <v>4.0</v>
      </c>
      <c r="H912" s="98">
        <v>4.0</v>
      </c>
      <c r="I912" s="98">
        <v>4.0</v>
      </c>
      <c r="J912" s="98">
        <v>20.0</v>
      </c>
      <c r="K912" s="505">
        <f t="shared" si="28"/>
        <v>5</v>
      </c>
      <c r="L912" s="77" t="s">
        <v>670</v>
      </c>
      <c r="M912" s="145"/>
      <c r="N912" s="380"/>
      <c r="O912" s="380"/>
      <c r="P912" s="380"/>
      <c r="Q912" s="380"/>
      <c r="R912" s="380"/>
      <c r="S912" s="380"/>
      <c r="T912" s="380"/>
      <c r="U912" s="380"/>
      <c r="V912" s="380"/>
      <c r="W912" s="380"/>
      <c r="X912" s="380"/>
      <c r="Y912" s="380"/>
      <c r="Z912" s="380"/>
    </row>
    <row r="913" ht="15.75" customHeight="1">
      <c r="A913" s="85" t="s">
        <v>4841</v>
      </c>
      <c r="B913" s="206" t="s">
        <v>4842</v>
      </c>
      <c r="C913" s="77" t="s">
        <v>86</v>
      </c>
      <c r="D913" s="206" t="s">
        <v>4849</v>
      </c>
      <c r="E913" s="504" t="s">
        <v>4850</v>
      </c>
      <c r="F913" s="98" t="s">
        <v>2502</v>
      </c>
      <c r="G913" s="98">
        <v>4.0</v>
      </c>
      <c r="H913" s="98">
        <v>4.0</v>
      </c>
      <c r="I913" s="98">
        <v>4.0</v>
      </c>
      <c r="J913" s="98">
        <v>20.0</v>
      </c>
      <c r="K913" s="505">
        <f t="shared" si="28"/>
        <v>5</v>
      </c>
      <c r="L913" s="77" t="s">
        <v>670</v>
      </c>
      <c r="M913" s="145"/>
      <c r="N913" s="380"/>
      <c r="O913" s="380"/>
      <c r="P913" s="380"/>
      <c r="Q913" s="380"/>
      <c r="R913" s="380"/>
      <c r="S913" s="380"/>
      <c r="T913" s="380"/>
      <c r="U913" s="380"/>
      <c r="V913" s="380"/>
      <c r="W913" s="380"/>
      <c r="X913" s="380"/>
      <c r="Y913" s="380"/>
      <c r="Z913" s="380"/>
    </row>
    <row r="914" ht="15.75" customHeight="1">
      <c r="A914" s="85" t="s">
        <v>4841</v>
      </c>
      <c r="B914" s="206" t="s">
        <v>4842</v>
      </c>
      <c r="C914" s="77" t="s">
        <v>86</v>
      </c>
      <c r="D914" s="206" t="s">
        <v>4851</v>
      </c>
      <c r="E914" s="504" t="s">
        <v>4852</v>
      </c>
      <c r="F914" s="98" t="s">
        <v>2502</v>
      </c>
      <c r="G914" s="98">
        <v>4.0</v>
      </c>
      <c r="H914" s="98">
        <v>4.0</v>
      </c>
      <c r="I914" s="98">
        <v>4.0</v>
      </c>
      <c r="J914" s="98">
        <v>10.0</v>
      </c>
      <c r="K914" s="505">
        <v>2.5</v>
      </c>
      <c r="L914" s="77" t="s">
        <v>670</v>
      </c>
      <c r="M914" s="145"/>
      <c r="N914" s="380"/>
      <c r="O914" s="380"/>
      <c r="P914" s="380"/>
      <c r="Q914" s="380"/>
      <c r="R914" s="380"/>
      <c r="S914" s="380"/>
      <c r="T914" s="380"/>
      <c r="U914" s="380"/>
      <c r="V914" s="380"/>
      <c r="W914" s="380"/>
      <c r="X914" s="380"/>
      <c r="Y914" s="380"/>
      <c r="Z914" s="380"/>
    </row>
    <row r="915" ht="15.75" customHeight="1">
      <c r="A915" s="85" t="s">
        <v>2624</v>
      </c>
      <c r="B915" s="85" t="s">
        <v>2625</v>
      </c>
      <c r="C915" s="77" t="s">
        <v>86</v>
      </c>
      <c r="D915" s="75" t="s">
        <v>5594</v>
      </c>
      <c r="E915" s="503" t="s">
        <v>5595</v>
      </c>
      <c r="F915" s="76" t="s">
        <v>5596</v>
      </c>
      <c r="G915" s="77">
        <v>7.0</v>
      </c>
      <c r="H915" s="77">
        <v>1.0</v>
      </c>
      <c r="I915" s="77">
        <v>7.0</v>
      </c>
      <c r="J915" s="79">
        <v>20.0</v>
      </c>
      <c r="K915" s="506">
        <v>2.86</v>
      </c>
      <c r="L915" s="77" t="s">
        <v>2618</v>
      </c>
      <c r="M915" s="145"/>
      <c r="N915" s="380"/>
      <c r="O915" s="380"/>
      <c r="P915" s="380"/>
      <c r="Q915" s="380"/>
      <c r="R915" s="380"/>
      <c r="S915" s="380"/>
      <c r="T915" s="380"/>
      <c r="U915" s="380"/>
      <c r="V915" s="380"/>
      <c r="W915" s="380"/>
      <c r="X915" s="380"/>
      <c r="Y915" s="380"/>
      <c r="Z915" s="380"/>
    </row>
    <row r="916" ht="15.75" customHeight="1">
      <c r="A916" s="85" t="s">
        <v>2628</v>
      </c>
      <c r="B916" s="85" t="s">
        <v>2629</v>
      </c>
      <c r="C916" s="77" t="s">
        <v>86</v>
      </c>
      <c r="D916" s="85" t="s">
        <v>5597</v>
      </c>
      <c r="E916" s="355" t="s">
        <v>4874</v>
      </c>
      <c r="F916" s="77" t="s">
        <v>5598</v>
      </c>
      <c r="G916" s="77">
        <v>2.0</v>
      </c>
      <c r="H916" s="77">
        <v>2.0</v>
      </c>
      <c r="I916" s="77">
        <v>2.0</v>
      </c>
      <c r="J916" s="79">
        <v>20.0</v>
      </c>
      <c r="K916" s="506">
        <v>10.0</v>
      </c>
      <c r="L916" s="77" t="s">
        <v>2618</v>
      </c>
      <c r="M916" s="145"/>
      <c r="N916" s="380"/>
      <c r="O916" s="380"/>
      <c r="P916" s="380"/>
      <c r="Q916" s="380"/>
      <c r="R916" s="380"/>
      <c r="S916" s="380"/>
      <c r="T916" s="380"/>
      <c r="U916" s="380"/>
      <c r="V916" s="380"/>
      <c r="W916" s="380"/>
      <c r="X916" s="380"/>
      <c r="Y916" s="380"/>
      <c r="Z916" s="380"/>
    </row>
    <row r="917" ht="15.75" customHeight="1">
      <c r="A917" s="85" t="s">
        <v>2628</v>
      </c>
      <c r="B917" s="85" t="s">
        <v>2629</v>
      </c>
      <c r="C917" s="77" t="s">
        <v>86</v>
      </c>
      <c r="D917" s="85" t="s">
        <v>5599</v>
      </c>
      <c r="E917" s="355" t="s">
        <v>5600</v>
      </c>
      <c r="F917" s="77" t="s">
        <v>5601</v>
      </c>
      <c r="G917" s="77">
        <v>2.0</v>
      </c>
      <c r="H917" s="77">
        <v>2.0</v>
      </c>
      <c r="I917" s="77">
        <v>2.0</v>
      </c>
      <c r="J917" s="79">
        <v>20.0</v>
      </c>
      <c r="K917" s="506">
        <v>10.0</v>
      </c>
      <c r="L917" s="77" t="s">
        <v>2618</v>
      </c>
      <c r="M917" s="145"/>
      <c r="N917" s="380"/>
      <c r="O917" s="380"/>
      <c r="P917" s="380"/>
      <c r="Q917" s="380"/>
      <c r="R917" s="380"/>
      <c r="S917" s="380"/>
      <c r="T917" s="380"/>
      <c r="U917" s="380"/>
      <c r="V917" s="380"/>
      <c r="W917" s="380"/>
      <c r="X917" s="380"/>
      <c r="Y917" s="380"/>
      <c r="Z917" s="380"/>
    </row>
    <row r="918" ht="15.75" customHeight="1">
      <c r="A918" s="85" t="s">
        <v>2614</v>
      </c>
      <c r="B918" s="85" t="s">
        <v>2615</v>
      </c>
      <c r="C918" s="77" t="s">
        <v>86</v>
      </c>
      <c r="D918" s="85" t="s">
        <v>5602</v>
      </c>
      <c r="E918" s="85" t="s">
        <v>5603</v>
      </c>
      <c r="F918" s="77" t="s">
        <v>5604</v>
      </c>
      <c r="G918" s="77">
        <v>5.0</v>
      </c>
      <c r="H918" s="77">
        <v>4.0</v>
      </c>
      <c r="I918" s="78">
        <v>5.0</v>
      </c>
      <c r="J918" s="79">
        <v>20.0</v>
      </c>
      <c r="K918" s="506">
        <v>4.0</v>
      </c>
      <c r="L918" s="77" t="s">
        <v>2618</v>
      </c>
      <c r="M918" s="145"/>
      <c r="N918" s="380"/>
      <c r="O918" s="380"/>
      <c r="P918" s="380"/>
      <c r="Q918" s="380"/>
      <c r="R918" s="380"/>
      <c r="S918" s="380"/>
      <c r="T918" s="380"/>
      <c r="U918" s="380"/>
      <c r="V918" s="380"/>
      <c r="W918" s="380"/>
      <c r="X918" s="380"/>
      <c r="Y918" s="380"/>
      <c r="Z918" s="380"/>
    </row>
    <row r="919" ht="15.75" customHeight="1">
      <c r="A919" s="85" t="s">
        <v>5605</v>
      </c>
      <c r="B919" s="85" t="s">
        <v>5606</v>
      </c>
      <c r="C919" s="77" t="s">
        <v>86</v>
      </c>
      <c r="D919" s="85" t="s">
        <v>5607</v>
      </c>
      <c r="E919" s="502" t="s">
        <v>5608</v>
      </c>
      <c r="F919" s="77" t="s">
        <v>5609</v>
      </c>
      <c r="G919" s="77">
        <v>2.0</v>
      </c>
      <c r="H919" s="77">
        <v>2.0</v>
      </c>
      <c r="I919" s="500">
        <v>2.0</v>
      </c>
      <c r="J919" s="500">
        <v>10.0</v>
      </c>
      <c r="K919" s="501">
        <f>10/2</f>
        <v>5</v>
      </c>
      <c r="L919" s="77" t="s">
        <v>493</v>
      </c>
      <c r="M919" s="145"/>
      <c r="N919" s="380"/>
      <c r="O919" s="380"/>
      <c r="P919" s="380"/>
      <c r="Q919" s="380"/>
      <c r="R919" s="380"/>
      <c r="S919" s="380"/>
      <c r="T919" s="380"/>
      <c r="U919" s="380"/>
      <c r="V919" s="380"/>
      <c r="W919" s="380"/>
      <c r="X919" s="380"/>
      <c r="Y919" s="380"/>
      <c r="Z919" s="380"/>
    </row>
    <row r="920" ht="15.75" customHeight="1">
      <c r="A920" s="85" t="s">
        <v>1765</v>
      </c>
      <c r="B920" s="85" t="s">
        <v>4668</v>
      </c>
      <c r="C920" s="77" t="s">
        <v>86</v>
      </c>
      <c r="D920" s="85" t="s">
        <v>4669</v>
      </c>
      <c r="E920" s="502" t="s">
        <v>4670</v>
      </c>
      <c r="F920" s="77" t="s">
        <v>4671</v>
      </c>
      <c r="G920" s="77">
        <v>4.0</v>
      </c>
      <c r="H920" s="77">
        <v>4.0</v>
      </c>
      <c r="I920" s="500">
        <v>4.0</v>
      </c>
      <c r="J920" s="500">
        <v>20.0</v>
      </c>
      <c r="K920" s="501">
        <f t="shared" ref="K920:K921" si="29">20/4</f>
        <v>5</v>
      </c>
      <c r="L920" s="77" t="s">
        <v>493</v>
      </c>
      <c r="M920" s="145"/>
      <c r="N920" s="380"/>
      <c r="O920" s="380"/>
      <c r="P920" s="380"/>
      <c r="Q920" s="380"/>
      <c r="R920" s="380"/>
      <c r="S920" s="380"/>
      <c r="T920" s="380"/>
      <c r="U920" s="380"/>
      <c r="V920" s="380"/>
      <c r="W920" s="380"/>
      <c r="X920" s="380"/>
      <c r="Y920" s="380"/>
      <c r="Z920" s="380"/>
    </row>
    <row r="921" ht="15.75" customHeight="1">
      <c r="A921" s="85" t="s">
        <v>1765</v>
      </c>
      <c r="B921" s="85" t="s">
        <v>4668</v>
      </c>
      <c r="C921" s="77" t="s">
        <v>86</v>
      </c>
      <c r="D921" s="85" t="s">
        <v>4672</v>
      </c>
      <c r="E921" s="502" t="s">
        <v>4673</v>
      </c>
      <c r="F921" s="77" t="s">
        <v>4674</v>
      </c>
      <c r="G921" s="77">
        <v>4.0</v>
      </c>
      <c r="H921" s="77">
        <v>4.0</v>
      </c>
      <c r="I921" s="500">
        <v>4.0</v>
      </c>
      <c r="J921" s="500">
        <v>20.0</v>
      </c>
      <c r="K921" s="501">
        <f t="shared" si="29"/>
        <v>5</v>
      </c>
      <c r="L921" s="77" t="s">
        <v>493</v>
      </c>
      <c r="M921" s="145"/>
      <c r="N921" s="380"/>
      <c r="O921" s="380"/>
      <c r="P921" s="380"/>
      <c r="Q921" s="380"/>
      <c r="R921" s="380"/>
      <c r="S921" s="380"/>
      <c r="T921" s="380"/>
      <c r="U921" s="380"/>
      <c r="V921" s="380"/>
      <c r="W921" s="380"/>
      <c r="X921" s="380"/>
      <c r="Y921" s="380"/>
      <c r="Z921" s="380"/>
    </row>
    <row r="922" ht="15.75" customHeight="1">
      <c r="A922" s="85" t="s">
        <v>2608</v>
      </c>
      <c r="B922" s="85" t="s">
        <v>5610</v>
      </c>
      <c r="C922" s="77" t="s">
        <v>86</v>
      </c>
      <c r="D922" s="85" t="s">
        <v>5611</v>
      </c>
      <c r="E922" s="502" t="s">
        <v>5612</v>
      </c>
      <c r="F922" s="77" t="s">
        <v>5613</v>
      </c>
      <c r="G922" s="77">
        <v>6.0</v>
      </c>
      <c r="H922" s="77">
        <v>6.0</v>
      </c>
      <c r="I922" s="500">
        <v>6.0</v>
      </c>
      <c r="J922" s="500">
        <v>20.0</v>
      </c>
      <c r="K922" s="501">
        <f>20/6</f>
        <v>3.333333333</v>
      </c>
      <c r="L922" s="77" t="s">
        <v>493</v>
      </c>
      <c r="M922" s="145"/>
      <c r="N922" s="380"/>
      <c r="O922" s="380"/>
      <c r="P922" s="380"/>
      <c r="Q922" s="380"/>
      <c r="R922" s="380"/>
      <c r="S922" s="380"/>
      <c r="T922" s="380"/>
      <c r="U922" s="380"/>
      <c r="V922" s="380"/>
      <c r="W922" s="380"/>
      <c r="X922" s="380"/>
      <c r="Y922" s="380"/>
      <c r="Z922" s="380"/>
    </row>
    <row r="923" ht="15.75" customHeight="1">
      <c r="A923" s="85" t="s">
        <v>5614</v>
      </c>
      <c r="B923" s="85" t="s">
        <v>5615</v>
      </c>
      <c r="C923" s="77" t="s">
        <v>86</v>
      </c>
      <c r="D923" s="85" t="s">
        <v>5616</v>
      </c>
      <c r="E923" s="502" t="s">
        <v>5617</v>
      </c>
      <c r="F923" s="77" t="s">
        <v>5618</v>
      </c>
      <c r="G923" s="77">
        <v>3.0</v>
      </c>
      <c r="H923" s="77">
        <v>3.0</v>
      </c>
      <c r="I923" s="500">
        <v>3.0</v>
      </c>
      <c r="J923" s="500">
        <v>20.0</v>
      </c>
      <c r="K923" s="501">
        <f>20/3</f>
        <v>6.666666667</v>
      </c>
      <c r="L923" s="77" t="s">
        <v>493</v>
      </c>
      <c r="M923" s="145"/>
      <c r="N923" s="380"/>
      <c r="O923" s="380"/>
      <c r="P923" s="380"/>
      <c r="Q923" s="380"/>
      <c r="R923" s="380"/>
      <c r="S923" s="380"/>
      <c r="T923" s="380"/>
      <c r="U923" s="380"/>
      <c r="V923" s="380"/>
      <c r="W923" s="380"/>
      <c r="X923" s="380"/>
      <c r="Y923" s="380"/>
      <c r="Z923" s="380"/>
    </row>
    <row r="924" ht="15.75" customHeight="1">
      <c r="A924" s="85" t="s">
        <v>1765</v>
      </c>
      <c r="B924" s="85" t="s">
        <v>1766</v>
      </c>
      <c r="C924" s="77" t="s">
        <v>86</v>
      </c>
      <c r="D924" s="85" t="s">
        <v>4675</v>
      </c>
      <c r="E924" s="502" t="s">
        <v>4676</v>
      </c>
      <c r="F924" s="77" t="s">
        <v>3746</v>
      </c>
      <c r="G924" s="77">
        <v>4.0</v>
      </c>
      <c r="H924" s="77">
        <v>4.0</v>
      </c>
      <c r="I924" s="500">
        <v>4.0</v>
      </c>
      <c r="J924" s="500">
        <v>20.0</v>
      </c>
      <c r="K924" s="501">
        <f t="shared" ref="K924:K928" si="30">20/4</f>
        <v>5</v>
      </c>
      <c r="L924" s="77" t="s">
        <v>493</v>
      </c>
      <c r="M924" s="145"/>
      <c r="N924" s="380"/>
      <c r="O924" s="380"/>
      <c r="P924" s="380"/>
      <c r="Q924" s="380"/>
      <c r="R924" s="380"/>
      <c r="S924" s="380"/>
      <c r="T924" s="380"/>
      <c r="U924" s="380"/>
      <c r="V924" s="380"/>
      <c r="W924" s="380"/>
      <c r="X924" s="380"/>
      <c r="Y924" s="380"/>
      <c r="Z924" s="380"/>
    </row>
    <row r="925" ht="15.75" customHeight="1">
      <c r="A925" s="85" t="s">
        <v>1765</v>
      </c>
      <c r="B925" s="85" t="s">
        <v>1766</v>
      </c>
      <c r="C925" s="77" t="s">
        <v>86</v>
      </c>
      <c r="D925" s="85" t="s">
        <v>4677</v>
      </c>
      <c r="E925" s="85" t="s">
        <v>4678</v>
      </c>
      <c r="F925" s="77" t="s">
        <v>4679</v>
      </c>
      <c r="G925" s="77">
        <v>4.0</v>
      </c>
      <c r="H925" s="77">
        <v>4.0</v>
      </c>
      <c r="I925" s="500">
        <v>4.0</v>
      </c>
      <c r="J925" s="500">
        <v>20.0</v>
      </c>
      <c r="K925" s="501">
        <f t="shared" si="30"/>
        <v>5</v>
      </c>
      <c r="L925" s="77" t="s">
        <v>493</v>
      </c>
      <c r="M925" s="145"/>
      <c r="N925" s="380"/>
      <c r="O925" s="380"/>
      <c r="P925" s="380"/>
      <c r="Q925" s="380"/>
      <c r="R925" s="380"/>
      <c r="S925" s="380"/>
      <c r="T925" s="380"/>
      <c r="U925" s="380"/>
      <c r="V925" s="380"/>
      <c r="W925" s="380"/>
      <c r="X925" s="380"/>
      <c r="Y925" s="380"/>
      <c r="Z925" s="380"/>
    </row>
    <row r="926" ht="15.75" customHeight="1">
      <c r="A926" s="85" t="s">
        <v>1765</v>
      </c>
      <c r="B926" s="85" t="s">
        <v>1766</v>
      </c>
      <c r="C926" s="77" t="s">
        <v>86</v>
      </c>
      <c r="D926" s="85" t="s">
        <v>4680</v>
      </c>
      <c r="E926" s="502" t="s">
        <v>4681</v>
      </c>
      <c r="F926" s="77" t="s">
        <v>3746</v>
      </c>
      <c r="G926" s="77">
        <v>4.0</v>
      </c>
      <c r="H926" s="77">
        <v>4.0</v>
      </c>
      <c r="I926" s="500">
        <v>4.0</v>
      </c>
      <c r="J926" s="500">
        <v>20.0</v>
      </c>
      <c r="K926" s="501">
        <f t="shared" si="30"/>
        <v>5</v>
      </c>
      <c r="L926" s="77" t="s">
        <v>493</v>
      </c>
      <c r="M926" s="145"/>
      <c r="N926" s="380"/>
      <c r="O926" s="380"/>
      <c r="P926" s="380"/>
      <c r="Q926" s="380"/>
      <c r="R926" s="380"/>
      <c r="S926" s="380"/>
      <c r="T926" s="380"/>
      <c r="U926" s="380"/>
      <c r="V926" s="380"/>
      <c r="W926" s="380"/>
      <c r="X926" s="380"/>
      <c r="Y926" s="380"/>
      <c r="Z926" s="380"/>
    </row>
    <row r="927" ht="15.75" customHeight="1">
      <c r="A927" s="85" t="s">
        <v>1765</v>
      </c>
      <c r="B927" s="85" t="s">
        <v>1766</v>
      </c>
      <c r="C927" s="77" t="s">
        <v>86</v>
      </c>
      <c r="D927" s="85" t="s">
        <v>4682</v>
      </c>
      <c r="E927" s="502" t="s">
        <v>4683</v>
      </c>
      <c r="F927" s="77" t="s">
        <v>3746</v>
      </c>
      <c r="G927" s="77">
        <v>4.0</v>
      </c>
      <c r="H927" s="77">
        <v>4.0</v>
      </c>
      <c r="I927" s="500">
        <v>4.0</v>
      </c>
      <c r="J927" s="500">
        <v>20.0</v>
      </c>
      <c r="K927" s="501">
        <f t="shared" si="30"/>
        <v>5</v>
      </c>
      <c r="L927" s="77" t="s">
        <v>493</v>
      </c>
      <c r="M927" s="145"/>
      <c r="N927" s="380"/>
      <c r="O927" s="380"/>
      <c r="P927" s="380"/>
      <c r="Q927" s="380"/>
      <c r="R927" s="380"/>
      <c r="S927" s="380"/>
      <c r="T927" s="380"/>
      <c r="U927" s="380"/>
      <c r="V927" s="380"/>
      <c r="W927" s="380"/>
      <c r="X927" s="380"/>
      <c r="Y927" s="380"/>
      <c r="Z927" s="380"/>
    </row>
    <row r="928" ht="15.75" customHeight="1">
      <c r="A928" s="85" t="s">
        <v>1765</v>
      </c>
      <c r="B928" s="85" t="s">
        <v>1766</v>
      </c>
      <c r="C928" s="77" t="s">
        <v>86</v>
      </c>
      <c r="D928" s="85" t="s">
        <v>4684</v>
      </c>
      <c r="E928" s="502" t="s">
        <v>4685</v>
      </c>
      <c r="F928" s="77" t="s">
        <v>4679</v>
      </c>
      <c r="G928" s="77">
        <v>4.0</v>
      </c>
      <c r="H928" s="77">
        <v>4.0</v>
      </c>
      <c r="I928" s="500">
        <v>4.0</v>
      </c>
      <c r="J928" s="500">
        <v>20.0</v>
      </c>
      <c r="K928" s="501">
        <f t="shared" si="30"/>
        <v>5</v>
      </c>
      <c r="L928" s="77" t="s">
        <v>493</v>
      </c>
      <c r="M928" s="145"/>
      <c r="N928" s="380"/>
      <c r="O928" s="380"/>
      <c r="P928" s="380"/>
      <c r="Q928" s="380"/>
      <c r="R928" s="380"/>
      <c r="S928" s="380"/>
      <c r="T928" s="380"/>
      <c r="U928" s="380"/>
      <c r="V928" s="380"/>
      <c r="W928" s="380"/>
      <c r="X928" s="380"/>
      <c r="Y928" s="380"/>
      <c r="Z928" s="380"/>
    </row>
    <row r="929" ht="15.75" customHeight="1">
      <c r="A929" s="85" t="s">
        <v>484</v>
      </c>
      <c r="B929" s="85" t="s">
        <v>5619</v>
      </c>
      <c r="C929" s="77" t="s">
        <v>86</v>
      </c>
      <c r="D929" s="85" t="s">
        <v>5620</v>
      </c>
      <c r="E929" s="85" t="s">
        <v>5621</v>
      </c>
      <c r="F929" s="77" t="s">
        <v>5613</v>
      </c>
      <c r="G929" s="77">
        <v>1.0</v>
      </c>
      <c r="H929" s="77">
        <v>1.0</v>
      </c>
      <c r="I929" s="500">
        <v>1.0</v>
      </c>
      <c r="J929" s="500">
        <v>20.0</v>
      </c>
      <c r="K929" s="501">
        <v>20.0</v>
      </c>
      <c r="L929" s="77" t="s">
        <v>493</v>
      </c>
      <c r="M929" s="145"/>
      <c r="N929" s="380"/>
      <c r="O929" s="380"/>
      <c r="P929" s="380"/>
      <c r="Q929" s="380"/>
      <c r="R929" s="380"/>
      <c r="S929" s="380"/>
      <c r="T929" s="380"/>
      <c r="U929" s="380"/>
      <c r="V929" s="380"/>
      <c r="W929" s="380"/>
      <c r="X929" s="380"/>
      <c r="Y929" s="380"/>
      <c r="Z929" s="380"/>
    </row>
    <row r="930" ht="15.75" customHeight="1">
      <c r="A930" s="85" t="s">
        <v>484</v>
      </c>
      <c r="B930" s="85" t="s">
        <v>5622</v>
      </c>
      <c r="C930" s="77" t="s">
        <v>86</v>
      </c>
      <c r="D930" s="85" t="s">
        <v>5623</v>
      </c>
      <c r="E930" s="502" t="s">
        <v>5624</v>
      </c>
      <c r="F930" s="77" t="s">
        <v>5625</v>
      </c>
      <c r="G930" s="77">
        <v>1.0</v>
      </c>
      <c r="H930" s="77">
        <v>1.0</v>
      </c>
      <c r="I930" s="500">
        <v>1.0</v>
      </c>
      <c r="J930" s="500">
        <v>20.0</v>
      </c>
      <c r="K930" s="501">
        <v>20.0</v>
      </c>
      <c r="L930" s="77" t="s">
        <v>493</v>
      </c>
      <c r="M930" s="145"/>
      <c r="N930" s="380"/>
      <c r="O930" s="380"/>
      <c r="P930" s="380"/>
      <c r="Q930" s="380"/>
      <c r="R930" s="380"/>
      <c r="S930" s="380"/>
      <c r="T930" s="380"/>
      <c r="U930" s="380"/>
      <c r="V930" s="380"/>
      <c r="W930" s="380"/>
      <c r="X930" s="380"/>
      <c r="Y930" s="380"/>
      <c r="Z930" s="380"/>
    </row>
    <row r="931" ht="15.75" customHeight="1">
      <c r="A931" s="85" t="s">
        <v>499</v>
      </c>
      <c r="B931" s="85" t="s">
        <v>5626</v>
      </c>
      <c r="C931" s="77" t="s">
        <v>86</v>
      </c>
      <c r="D931" s="85" t="s">
        <v>5627</v>
      </c>
      <c r="E931" s="502" t="s">
        <v>5628</v>
      </c>
      <c r="F931" s="77" t="s">
        <v>3746</v>
      </c>
      <c r="G931" s="77">
        <v>1.0</v>
      </c>
      <c r="H931" s="77">
        <v>1.0</v>
      </c>
      <c r="I931" s="500">
        <v>1.0</v>
      </c>
      <c r="J931" s="500">
        <v>20.0</v>
      </c>
      <c r="K931" s="501">
        <v>20.0</v>
      </c>
      <c r="L931" s="77" t="s">
        <v>493</v>
      </c>
      <c r="M931" s="145"/>
      <c r="N931" s="380"/>
      <c r="O931" s="380"/>
      <c r="P931" s="380"/>
      <c r="Q931" s="380"/>
      <c r="R931" s="380"/>
      <c r="S931" s="380"/>
      <c r="T931" s="380"/>
      <c r="U931" s="380"/>
      <c r="V931" s="380"/>
      <c r="W931" s="380"/>
      <c r="X931" s="380"/>
      <c r="Y931" s="380"/>
      <c r="Z931" s="380"/>
    </row>
    <row r="932" ht="15.75" customHeight="1">
      <c r="A932" s="85" t="s">
        <v>499</v>
      </c>
      <c r="B932" s="85" t="s">
        <v>5626</v>
      </c>
      <c r="C932" s="77" t="s">
        <v>86</v>
      </c>
      <c r="D932" s="85" t="s">
        <v>5629</v>
      </c>
      <c r="E932" s="502" t="s">
        <v>5630</v>
      </c>
      <c r="F932" s="77" t="s">
        <v>5613</v>
      </c>
      <c r="G932" s="77">
        <v>1.0</v>
      </c>
      <c r="H932" s="77">
        <v>1.0</v>
      </c>
      <c r="I932" s="500">
        <v>1.0</v>
      </c>
      <c r="J932" s="500">
        <v>20.0</v>
      </c>
      <c r="K932" s="501">
        <v>20.0</v>
      </c>
      <c r="L932" s="77" t="s">
        <v>493</v>
      </c>
      <c r="M932" s="145"/>
      <c r="N932" s="380"/>
      <c r="O932" s="380"/>
      <c r="P932" s="380"/>
      <c r="Q932" s="380"/>
      <c r="R932" s="380"/>
      <c r="S932" s="380"/>
      <c r="T932" s="380"/>
      <c r="U932" s="380"/>
      <c r="V932" s="380"/>
      <c r="W932" s="380"/>
      <c r="X932" s="380"/>
      <c r="Y932" s="380"/>
      <c r="Z932" s="380"/>
    </row>
    <row r="933" ht="15.75" customHeight="1">
      <c r="A933" s="85" t="s">
        <v>499</v>
      </c>
      <c r="B933" s="85" t="s">
        <v>5626</v>
      </c>
      <c r="C933" s="77" t="s">
        <v>86</v>
      </c>
      <c r="D933" s="85" t="s">
        <v>5631</v>
      </c>
      <c r="E933" s="502" t="s">
        <v>5632</v>
      </c>
      <c r="F933" s="77" t="s">
        <v>5613</v>
      </c>
      <c r="G933" s="77">
        <v>1.0</v>
      </c>
      <c r="H933" s="77">
        <v>1.0</v>
      </c>
      <c r="I933" s="500">
        <v>1.0</v>
      </c>
      <c r="J933" s="500">
        <v>20.0</v>
      </c>
      <c r="K933" s="501">
        <v>20.0</v>
      </c>
      <c r="L933" s="77" t="s">
        <v>493</v>
      </c>
      <c r="M933" s="145"/>
      <c r="N933" s="380"/>
      <c r="O933" s="380"/>
      <c r="P933" s="380"/>
      <c r="Q933" s="380"/>
      <c r="R933" s="380"/>
      <c r="S933" s="380"/>
      <c r="T933" s="380"/>
      <c r="U933" s="380"/>
      <c r="V933" s="380"/>
      <c r="W933" s="380"/>
      <c r="X933" s="380"/>
      <c r="Y933" s="380"/>
      <c r="Z933" s="380"/>
    </row>
    <row r="934" ht="15.75" customHeight="1">
      <c r="A934" s="85" t="s">
        <v>5605</v>
      </c>
      <c r="B934" s="85" t="s">
        <v>5633</v>
      </c>
      <c r="C934" s="77" t="s">
        <v>86</v>
      </c>
      <c r="D934" s="85" t="s">
        <v>5634</v>
      </c>
      <c r="E934" s="502" t="s">
        <v>5635</v>
      </c>
      <c r="F934" s="77" t="s">
        <v>3746</v>
      </c>
      <c r="G934" s="77">
        <v>2.0</v>
      </c>
      <c r="H934" s="77">
        <v>2.0</v>
      </c>
      <c r="I934" s="500">
        <v>2.0</v>
      </c>
      <c r="J934" s="500">
        <v>20.0</v>
      </c>
      <c r="K934" s="501">
        <f>20/2</f>
        <v>10</v>
      </c>
      <c r="L934" s="77" t="s">
        <v>493</v>
      </c>
      <c r="M934" s="145"/>
      <c r="N934" s="380"/>
      <c r="O934" s="380"/>
      <c r="P934" s="380"/>
      <c r="Q934" s="380"/>
      <c r="R934" s="380"/>
      <c r="S934" s="380"/>
      <c r="T934" s="380"/>
      <c r="U934" s="380"/>
      <c r="V934" s="380"/>
      <c r="W934" s="380"/>
      <c r="X934" s="380"/>
      <c r="Y934" s="380"/>
      <c r="Z934" s="380"/>
    </row>
    <row r="935" ht="15.75" customHeight="1">
      <c r="A935" s="85" t="s">
        <v>5636</v>
      </c>
      <c r="B935" s="85" t="s">
        <v>5637</v>
      </c>
      <c r="C935" s="77" t="s">
        <v>86</v>
      </c>
      <c r="D935" s="85" t="s">
        <v>5638</v>
      </c>
      <c r="E935" s="502" t="s">
        <v>5639</v>
      </c>
      <c r="F935" s="77" t="s">
        <v>3746</v>
      </c>
      <c r="G935" s="77">
        <v>1.0</v>
      </c>
      <c r="H935" s="77">
        <v>1.0</v>
      </c>
      <c r="I935" s="500">
        <v>1.0</v>
      </c>
      <c r="J935" s="500">
        <v>20.0</v>
      </c>
      <c r="K935" s="501">
        <v>20.0</v>
      </c>
      <c r="L935" s="77" t="s">
        <v>493</v>
      </c>
      <c r="M935" s="145"/>
      <c r="N935" s="380"/>
      <c r="O935" s="380"/>
      <c r="P935" s="380"/>
      <c r="Q935" s="380"/>
      <c r="R935" s="380"/>
      <c r="S935" s="380"/>
      <c r="T935" s="380"/>
      <c r="U935" s="380"/>
      <c r="V935" s="380"/>
      <c r="W935" s="380"/>
      <c r="X935" s="380"/>
      <c r="Y935" s="380"/>
      <c r="Z935" s="380"/>
    </row>
    <row r="936" ht="15.75" customHeight="1">
      <c r="A936" s="85" t="s">
        <v>5636</v>
      </c>
      <c r="B936" s="85" t="s">
        <v>5637</v>
      </c>
      <c r="C936" s="77" t="s">
        <v>86</v>
      </c>
      <c r="D936" s="85" t="s">
        <v>5640</v>
      </c>
      <c r="E936" s="502" t="s">
        <v>5641</v>
      </c>
      <c r="F936" s="77" t="s">
        <v>5609</v>
      </c>
      <c r="G936" s="77">
        <v>1.0</v>
      </c>
      <c r="H936" s="77">
        <v>1.0</v>
      </c>
      <c r="I936" s="500">
        <v>1.0</v>
      </c>
      <c r="J936" s="500">
        <v>10.0</v>
      </c>
      <c r="K936" s="501">
        <v>10.0</v>
      </c>
      <c r="L936" s="77" t="s">
        <v>493</v>
      </c>
      <c r="M936" s="145"/>
      <c r="N936" s="380"/>
      <c r="O936" s="380"/>
      <c r="P936" s="380"/>
      <c r="Q936" s="380"/>
      <c r="R936" s="380"/>
      <c r="S936" s="380"/>
      <c r="T936" s="380"/>
      <c r="U936" s="380"/>
      <c r="V936" s="380"/>
      <c r="W936" s="380"/>
      <c r="X936" s="380"/>
      <c r="Y936" s="380"/>
      <c r="Z936" s="380"/>
    </row>
    <row r="937" ht="15.75" customHeight="1">
      <c r="A937" s="85" t="s">
        <v>5605</v>
      </c>
      <c r="B937" s="85" t="s">
        <v>5642</v>
      </c>
      <c r="C937" s="77" t="s">
        <v>86</v>
      </c>
      <c r="D937" s="85" t="s">
        <v>5643</v>
      </c>
      <c r="E937" s="502" t="s">
        <v>5644</v>
      </c>
      <c r="F937" s="77" t="s">
        <v>5645</v>
      </c>
      <c r="G937" s="78">
        <v>2.0</v>
      </c>
      <c r="H937" s="78">
        <v>2.0</v>
      </c>
      <c r="I937" s="507">
        <v>2.0</v>
      </c>
      <c r="J937" s="500">
        <v>10.0</v>
      </c>
      <c r="K937" s="501">
        <f>10/2</f>
        <v>5</v>
      </c>
      <c r="L937" s="77" t="s">
        <v>493</v>
      </c>
      <c r="M937" s="145"/>
      <c r="N937" s="380"/>
      <c r="O937" s="380"/>
      <c r="P937" s="380"/>
      <c r="Q937" s="380"/>
      <c r="R937" s="380"/>
      <c r="S937" s="380"/>
      <c r="T937" s="380"/>
      <c r="U937" s="380"/>
      <c r="V937" s="380"/>
      <c r="W937" s="380"/>
      <c r="X937" s="380"/>
      <c r="Y937" s="380"/>
      <c r="Z937" s="380"/>
    </row>
    <row r="938" ht="15.75" customHeight="1">
      <c r="A938" s="85" t="s">
        <v>5605</v>
      </c>
      <c r="B938" s="85" t="s">
        <v>5642</v>
      </c>
      <c r="C938" s="77" t="s">
        <v>86</v>
      </c>
      <c r="D938" s="85" t="s">
        <v>5646</v>
      </c>
      <c r="E938" s="502" t="s">
        <v>5647</v>
      </c>
      <c r="F938" s="77" t="s">
        <v>3746</v>
      </c>
      <c r="G938" s="78">
        <v>2.0</v>
      </c>
      <c r="H938" s="78">
        <v>2.0</v>
      </c>
      <c r="I938" s="507">
        <v>2.0</v>
      </c>
      <c r="J938" s="500">
        <v>20.0</v>
      </c>
      <c r="K938" s="501">
        <f>20/2</f>
        <v>10</v>
      </c>
      <c r="L938" s="77" t="s">
        <v>493</v>
      </c>
      <c r="M938" s="145"/>
      <c r="N938" s="380"/>
      <c r="O938" s="380"/>
      <c r="P938" s="380"/>
      <c r="Q938" s="380"/>
      <c r="R938" s="380"/>
      <c r="S938" s="380"/>
      <c r="T938" s="380"/>
      <c r="U938" s="380"/>
      <c r="V938" s="380"/>
      <c r="W938" s="380"/>
      <c r="X938" s="380"/>
      <c r="Y938" s="380"/>
      <c r="Z938" s="380"/>
    </row>
    <row r="939" ht="15.75" customHeight="1">
      <c r="A939" s="85" t="s">
        <v>5605</v>
      </c>
      <c r="B939" s="85" t="s">
        <v>5642</v>
      </c>
      <c r="C939" s="77" t="s">
        <v>86</v>
      </c>
      <c r="D939" s="85" t="s">
        <v>5648</v>
      </c>
      <c r="E939" s="85" t="s">
        <v>5649</v>
      </c>
      <c r="F939" s="77" t="s">
        <v>5609</v>
      </c>
      <c r="G939" s="78">
        <v>2.0</v>
      </c>
      <c r="H939" s="78">
        <v>2.0</v>
      </c>
      <c r="I939" s="508">
        <v>2.0</v>
      </c>
      <c r="J939" s="509">
        <v>10.0</v>
      </c>
      <c r="K939" s="510">
        <f t="shared" ref="K939:K940" si="31">10/2</f>
        <v>5</v>
      </c>
      <c r="L939" s="77" t="s">
        <v>493</v>
      </c>
      <c r="M939" s="145"/>
      <c r="N939" s="380"/>
      <c r="O939" s="380"/>
      <c r="P939" s="380"/>
      <c r="Q939" s="380"/>
      <c r="R939" s="380"/>
      <c r="S939" s="380"/>
      <c r="T939" s="380"/>
      <c r="U939" s="380"/>
      <c r="V939" s="380"/>
      <c r="W939" s="380"/>
      <c r="X939" s="380"/>
      <c r="Y939" s="380"/>
      <c r="Z939" s="380"/>
    </row>
    <row r="940" ht="15.75" customHeight="1">
      <c r="A940" s="85" t="s">
        <v>5605</v>
      </c>
      <c r="B940" s="85" t="s">
        <v>5642</v>
      </c>
      <c r="C940" s="77" t="s">
        <v>86</v>
      </c>
      <c r="D940" s="85" t="s">
        <v>5650</v>
      </c>
      <c r="E940" s="502" t="s">
        <v>5651</v>
      </c>
      <c r="F940" s="77" t="s">
        <v>5645</v>
      </c>
      <c r="G940" s="78">
        <v>2.0</v>
      </c>
      <c r="H940" s="78">
        <v>2.0</v>
      </c>
      <c r="I940" s="508">
        <v>2.0</v>
      </c>
      <c r="J940" s="509">
        <v>10.0</v>
      </c>
      <c r="K940" s="510">
        <f t="shared" si="31"/>
        <v>5</v>
      </c>
      <c r="L940" s="77" t="s">
        <v>493</v>
      </c>
      <c r="M940" s="145"/>
      <c r="N940" s="380"/>
      <c r="O940" s="380"/>
      <c r="P940" s="380"/>
      <c r="Q940" s="380"/>
      <c r="R940" s="380"/>
      <c r="S940" s="380"/>
      <c r="T940" s="380"/>
      <c r="U940" s="380"/>
      <c r="V940" s="380"/>
      <c r="W940" s="380"/>
      <c r="X940" s="380"/>
      <c r="Y940" s="380"/>
      <c r="Z940" s="380"/>
    </row>
    <row r="941" ht="15.75" customHeight="1">
      <c r="A941" s="85" t="s">
        <v>5605</v>
      </c>
      <c r="B941" s="85" t="s">
        <v>5642</v>
      </c>
      <c r="C941" s="77" t="s">
        <v>86</v>
      </c>
      <c r="D941" s="85" t="s">
        <v>5652</v>
      </c>
      <c r="E941" s="85" t="s">
        <v>5653</v>
      </c>
      <c r="F941" s="77" t="s">
        <v>3746</v>
      </c>
      <c r="G941" s="78">
        <v>2.0</v>
      </c>
      <c r="H941" s="78">
        <v>2.0</v>
      </c>
      <c r="I941" s="508">
        <v>2.0</v>
      </c>
      <c r="J941" s="509">
        <v>20.0</v>
      </c>
      <c r="K941" s="510">
        <f>20/2</f>
        <v>10</v>
      </c>
      <c r="L941" s="77" t="s">
        <v>493</v>
      </c>
      <c r="M941" s="145"/>
      <c r="N941" s="380"/>
      <c r="O941" s="380"/>
      <c r="P941" s="380"/>
      <c r="Q941" s="380"/>
      <c r="R941" s="380"/>
      <c r="S941" s="380"/>
      <c r="T941" s="380"/>
      <c r="U941" s="380"/>
      <c r="V941" s="380"/>
      <c r="W941" s="380"/>
      <c r="X941" s="380"/>
      <c r="Y941" s="380"/>
      <c r="Z941" s="380"/>
    </row>
    <row r="942" ht="15.75" customHeight="1">
      <c r="A942" s="85" t="s">
        <v>2608</v>
      </c>
      <c r="B942" s="85" t="s">
        <v>5654</v>
      </c>
      <c r="C942" s="77" t="s">
        <v>86</v>
      </c>
      <c r="D942" s="85" t="s">
        <v>5655</v>
      </c>
      <c r="E942" s="85" t="s">
        <v>5656</v>
      </c>
      <c r="F942" s="77" t="s">
        <v>3746</v>
      </c>
      <c r="G942" s="78">
        <v>6.0</v>
      </c>
      <c r="H942" s="78">
        <v>6.0</v>
      </c>
      <c r="I942" s="508">
        <v>6.0</v>
      </c>
      <c r="J942" s="509">
        <v>20.0</v>
      </c>
      <c r="K942" s="510">
        <f t="shared" ref="K942:K944" si="32">20/6</f>
        <v>3.333333333</v>
      </c>
      <c r="L942" s="77" t="s">
        <v>493</v>
      </c>
      <c r="M942" s="145"/>
      <c r="N942" s="380"/>
      <c r="O942" s="380"/>
      <c r="P942" s="380"/>
      <c r="Q942" s="380"/>
      <c r="R942" s="380"/>
      <c r="S942" s="380"/>
      <c r="T942" s="380"/>
      <c r="U942" s="380"/>
      <c r="V942" s="380"/>
      <c r="W942" s="380"/>
      <c r="X942" s="380"/>
      <c r="Y942" s="380"/>
      <c r="Z942" s="380"/>
    </row>
    <row r="943" ht="15.75" customHeight="1">
      <c r="A943" s="85" t="s">
        <v>2608</v>
      </c>
      <c r="B943" s="85" t="s">
        <v>5654</v>
      </c>
      <c r="C943" s="77" t="s">
        <v>86</v>
      </c>
      <c r="D943" s="85" t="s">
        <v>5657</v>
      </c>
      <c r="E943" s="85" t="s">
        <v>5658</v>
      </c>
      <c r="F943" s="77" t="s">
        <v>5659</v>
      </c>
      <c r="G943" s="78">
        <v>6.0</v>
      </c>
      <c r="H943" s="78">
        <v>6.0</v>
      </c>
      <c r="I943" s="508">
        <v>6.0</v>
      </c>
      <c r="J943" s="509">
        <v>20.0</v>
      </c>
      <c r="K943" s="510">
        <f t="shared" si="32"/>
        <v>3.333333333</v>
      </c>
      <c r="L943" s="77" t="s">
        <v>493</v>
      </c>
      <c r="M943" s="145"/>
      <c r="N943" s="380"/>
      <c r="O943" s="380"/>
      <c r="P943" s="380"/>
      <c r="Q943" s="380"/>
      <c r="R943" s="380"/>
      <c r="S943" s="380"/>
      <c r="T943" s="380"/>
      <c r="U943" s="380"/>
      <c r="V943" s="380"/>
      <c r="W943" s="380"/>
      <c r="X943" s="380"/>
      <c r="Y943" s="380"/>
      <c r="Z943" s="380"/>
    </row>
    <row r="944" ht="15.75" customHeight="1">
      <c r="A944" s="85" t="s">
        <v>2608</v>
      </c>
      <c r="B944" s="85" t="s">
        <v>5654</v>
      </c>
      <c r="C944" s="77" t="s">
        <v>86</v>
      </c>
      <c r="D944" s="85" t="s">
        <v>5660</v>
      </c>
      <c r="E944" s="502" t="s">
        <v>5661</v>
      </c>
      <c r="F944" s="77" t="s">
        <v>3746</v>
      </c>
      <c r="G944" s="78">
        <v>6.0</v>
      </c>
      <c r="H944" s="78">
        <v>6.0</v>
      </c>
      <c r="I944" s="508">
        <v>6.0</v>
      </c>
      <c r="J944" s="509">
        <v>20.0</v>
      </c>
      <c r="K944" s="510">
        <f t="shared" si="32"/>
        <v>3.333333333</v>
      </c>
      <c r="L944" s="77" t="s">
        <v>493</v>
      </c>
      <c r="M944" s="145"/>
      <c r="N944" s="380"/>
      <c r="O944" s="380"/>
      <c r="P944" s="380"/>
      <c r="Q944" s="380"/>
      <c r="R944" s="380"/>
      <c r="S944" s="380"/>
      <c r="T944" s="380"/>
      <c r="U944" s="380"/>
      <c r="V944" s="380"/>
      <c r="W944" s="380"/>
      <c r="X944" s="380"/>
      <c r="Y944" s="380"/>
      <c r="Z944" s="380"/>
    </row>
    <row r="945" ht="15.75" customHeight="1">
      <c r="A945" s="85" t="s">
        <v>5662</v>
      </c>
      <c r="B945" s="85" t="s">
        <v>5663</v>
      </c>
      <c r="C945" s="77" t="s">
        <v>86</v>
      </c>
      <c r="D945" s="85" t="s">
        <v>5664</v>
      </c>
      <c r="E945" s="136" t="s">
        <v>5665</v>
      </c>
      <c r="F945" s="77" t="s">
        <v>5666</v>
      </c>
      <c r="G945" s="77">
        <v>9.0</v>
      </c>
      <c r="H945" s="77">
        <v>3.0</v>
      </c>
      <c r="I945" s="98">
        <v>11.0</v>
      </c>
      <c r="J945" s="98">
        <v>20.0</v>
      </c>
      <c r="K945" s="278">
        <f>20/9</f>
        <v>2.222222222</v>
      </c>
      <c r="L945" s="77" t="s">
        <v>2657</v>
      </c>
      <c r="M945" s="145"/>
      <c r="N945" s="380"/>
      <c r="O945" s="380"/>
      <c r="P945" s="380"/>
      <c r="Q945" s="380"/>
      <c r="R945" s="380"/>
      <c r="S945" s="380"/>
      <c r="T945" s="380"/>
      <c r="U945" s="380"/>
      <c r="V945" s="380"/>
      <c r="W945" s="380"/>
      <c r="X945" s="380"/>
      <c r="Y945" s="380"/>
      <c r="Z945" s="380"/>
    </row>
    <row r="946" ht="15.75" customHeight="1">
      <c r="A946" s="85" t="s">
        <v>2653</v>
      </c>
      <c r="B946" s="85" t="s">
        <v>5667</v>
      </c>
      <c r="C946" s="77" t="s">
        <v>86</v>
      </c>
      <c r="D946" s="85" t="s">
        <v>5668</v>
      </c>
      <c r="E946" s="136" t="s">
        <v>5647</v>
      </c>
      <c r="F946" s="77" t="s">
        <v>5669</v>
      </c>
      <c r="G946" s="78">
        <v>2.0</v>
      </c>
      <c r="H946" s="78">
        <v>2.0</v>
      </c>
      <c r="I946" s="77">
        <v>2.0</v>
      </c>
      <c r="J946" s="77">
        <v>20.0</v>
      </c>
      <c r="K946" s="256">
        <v>10.0</v>
      </c>
      <c r="L946" s="77" t="s">
        <v>2657</v>
      </c>
      <c r="M946" s="145"/>
      <c r="N946" s="380"/>
      <c r="O946" s="380"/>
      <c r="P946" s="380"/>
      <c r="Q946" s="380"/>
      <c r="R946" s="380"/>
      <c r="S946" s="380"/>
      <c r="T946" s="380"/>
      <c r="U946" s="380"/>
      <c r="V946" s="380"/>
      <c r="W946" s="380"/>
      <c r="X946" s="380"/>
      <c r="Y946" s="380"/>
      <c r="Z946" s="380"/>
    </row>
    <row r="947" ht="15.75" customHeight="1">
      <c r="A947" s="85" t="s">
        <v>2653</v>
      </c>
      <c r="B947" s="85" t="s">
        <v>5667</v>
      </c>
      <c r="C947" s="77" t="s">
        <v>86</v>
      </c>
      <c r="D947" s="85" t="s">
        <v>5670</v>
      </c>
      <c r="E947" s="136" t="s">
        <v>5649</v>
      </c>
      <c r="F947" s="77" t="s">
        <v>2502</v>
      </c>
      <c r="G947" s="78">
        <v>2.0</v>
      </c>
      <c r="H947" s="78">
        <v>2.0</v>
      </c>
      <c r="I947" s="77">
        <v>2.0</v>
      </c>
      <c r="J947" s="77">
        <v>10.0</v>
      </c>
      <c r="K947" s="256">
        <v>5.0</v>
      </c>
      <c r="L947" s="77" t="s">
        <v>2657</v>
      </c>
      <c r="M947" s="145"/>
      <c r="N947" s="380"/>
      <c r="O947" s="380"/>
      <c r="P947" s="380"/>
      <c r="Q947" s="380"/>
      <c r="R947" s="380"/>
      <c r="S947" s="380"/>
      <c r="T947" s="380"/>
      <c r="U947" s="380"/>
      <c r="V947" s="380"/>
      <c r="W947" s="380"/>
      <c r="X947" s="380"/>
      <c r="Y947" s="380"/>
      <c r="Z947" s="380"/>
    </row>
    <row r="948" ht="15.75" customHeight="1">
      <c r="A948" s="85" t="s">
        <v>2653</v>
      </c>
      <c r="B948" s="85" t="s">
        <v>5667</v>
      </c>
      <c r="C948" s="77" t="s">
        <v>86</v>
      </c>
      <c r="D948" s="85" t="s">
        <v>5671</v>
      </c>
      <c r="E948" s="136" t="s">
        <v>5672</v>
      </c>
      <c r="F948" s="77" t="s">
        <v>5673</v>
      </c>
      <c r="G948" s="78">
        <v>2.0</v>
      </c>
      <c r="H948" s="78">
        <v>2.0</v>
      </c>
      <c r="I948" s="77">
        <v>2.0</v>
      </c>
      <c r="J948" s="77">
        <v>10.0</v>
      </c>
      <c r="K948" s="256">
        <v>5.0</v>
      </c>
      <c r="L948" s="77" t="s">
        <v>2657</v>
      </c>
      <c r="M948" s="145"/>
      <c r="N948" s="380"/>
      <c r="O948" s="380"/>
      <c r="P948" s="380"/>
      <c r="Q948" s="380"/>
      <c r="R948" s="380"/>
      <c r="S948" s="380"/>
      <c r="T948" s="380"/>
      <c r="U948" s="380"/>
      <c r="V948" s="380"/>
      <c r="W948" s="380"/>
      <c r="X948" s="380"/>
      <c r="Y948" s="380"/>
      <c r="Z948" s="380"/>
    </row>
    <row r="949" ht="15.75" customHeight="1">
      <c r="A949" s="85" t="s">
        <v>2653</v>
      </c>
      <c r="B949" s="85" t="s">
        <v>2654</v>
      </c>
      <c r="C949" s="77" t="s">
        <v>86</v>
      </c>
      <c r="D949" s="85" t="s">
        <v>5674</v>
      </c>
      <c r="E949" s="136" t="s">
        <v>5644</v>
      </c>
      <c r="F949" s="77" t="s">
        <v>5673</v>
      </c>
      <c r="G949" s="78">
        <v>2.0</v>
      </c>
      <c r="H949" s="78">
        <v>2.0</v>
      </c>
      <c r="I949" s="77">
        <v>2.0</v>
      </c>
      <c r="J949" s="77">
        <v>10.0</v>
      </c>
      <c r="K949" s="256">
        <v>5.0</v>
      </c>
      <c r="L949" s="77" t="s">
        <v>2657</v>
      </c>
      <c r="M949" s="145"/>
      <c r="N949" s="380"/>
      <c r="O949" s="380"/>
      <c r="P949" s="380"/>
      <c r="Q949" s="380"/>
      <c r="R949" s="380"/>
      <c r="S949" s="380"/>
      <c r="T949" s="380"/>
      <c r="U949" s="380"/>
      <c r="V949" s="380"/>
      <c r="W949" s="380"/>
      <c r="X949" s="380"/>
      <c r="Y949" s="380"/>
      <c r="Z949" s="380"/>
    </row>
    <row r="950" ht="15.75" customHeight="1">
      <c r="A950" s="85" t="s">
        <v>2653</v>
      </c>
      <c r="B950" s="85" t="s">
        <v>2654</v>
      </c>
      <c r="C950" s="77" t="s">
        <v>86</v>
      </c>
      <c r="D950" s="85" t="s">
        <v>5675</v>
      </c>
      <c r="E950" s="136" t="s">
        <v>5651</v>
      </c>
      <c r="F950" s="77" t="s">
        <v>5673</v>
      </c>
      <c r="G950" s="78">
        <v>2.0</v>
      </c>
      <c r="H950" s="78">
        <v>2.0</v>
      </c>
      <c r="I950" s="77">
        <v>2.0</v>
      </c>
      <c r="J950" s="77">
        <v>10.0</v>
      </c>
      <c r="K950" s="256">
        <v>5.0</v>
      </c>
      <c r="L950" s="77" t="s">
        <v>2657</v>
      </c>
      <c r="M950" s="145"/>
      <c r="N950" s="380"/>
      <c r="O950" s="380"/>
      <c r="P950" s="380"/>
      <c r="Q950" s="380"/>
      <c r="R950" s="380"/>
      <c r="S950" s="380"/>
      <c r="T950" s="380"/>
      <c r="U950" s="380"/>
      <c r="V950" s="380"/>
      <c r="W950" s="380"/>
      <c r="X950" s="380"/>
      <c r="Y950" s="380"/>
      <c r="Z950" s="380"/>
    </row>
    <row r="951" ht="15.75" customHeight="1">
      <c r="A951" s="85" t="s">
        <v>2653</v>
      </c>
      <c r="B951" s="85" t="s">
        <v>5667</v>
      </c>
      <c r="C951" s="77" t="s">
        <v>86</v>
      </c>
      <c r="D951" s="85" t="s">
        <v>5676</v>
      </c>
      <c r="E951" s="136" t="s">
        <v>5677</v>
      </c>
      <c r="F951" s="77" t="s">
        <v>3906</v>
      </c>
      <c r="G951" s="78">
        <v>2.0</v>
      </c>
      <c r="H951" s="78">
        <v>2.0</v>
      </c>
      <c r="I951" s="77">
        <v>2.0</v>
      </c>
      <c r="J951" s="77">
        <v>20.0</v>
      </c>
      <c r="K951" s="256">
        <v>10.0</v>
      </c>
      <c r="L951" s="77" t="s">
        <v>2657</v>
      </c>
      <c r="M951" s="145"/>
      <c r="N951" s="380"/>
      <c r="O951" s="380"/>
      <c r="P951" s="380"/>
      <c r="Q951" s="380"/>
      <c r="R951" s="380"/>
      <c r="S951" s="380"/>
      <c r="T951" s="380"/>
      <c r="U951" s="380"/>
      <c r="V951" s="380"/>
      <c r="W951" s="380"/>
      <c r="X951" s="380"/>
      <c r="Y951" s="380"/>
      <c r="Z951" s="380"/>
    </row>
    <row r="952" ht="15.75" customHeight="1">
      <c r="A952" s="85" t="s">
        <v>2653</v>
      </c>
      <c r="B952" s="85" t="s">
        <v>5667</v>
      </c>
      <c r="C952" s="77" t="s">
        <v>86</v>
      </c>
      <c r="D952" s="85" t="s">
        <v>5678</v>
      </c>
      <c r="E952" s="136" t="s">
        <v>5679</v>
      </c>
      <c r="F952" s="77" t="s">
        <v>5680</v>
      </c>
      <c r="G952" s="78">
        <v>2.0</v>
      </c>
      <c r="H952" s="78">
        <v>2.0</v>
      </c>
      <c r="I952" s="77">
        <v>2.0</v>
      </c>
      <c r="J952" s="77">
        <v>10.0</v>
      </c>
      <c r="K952" s="256">
        <v>5.0</v>
      </c>
      <c r="L952" s="77" t="s">
        <v>2657</v>
      </c>
      <c r="M952" s="145"/>
      <c r="N952" s="380"/>
      <c r="O952" s="380"/>
      <c r="P952" s="380"/>
      <c r="Q952" s="380"/>
      <c r="R952" s="380"/>
      <c r="S952" s="380"/>
      <c r="T952" s="380"/>
      <c r="U952" s="380"/>
      <c r="V952" s="380"/>
      <c r="W952" s="380"/>
      <c r="X952" s="380"/>
      <c r="Y952" s="380"/>
      <c r="Z952" s="380"/>
    </row>
    <row r="953" ht="15.75" customHeight="1">
      <c r="A953" s="85" t="s">
        <v>2653</v>
      </c>
      <c r="B953" s="85" t="s">
        <v>2658</v>
      </c>
      <c r="C953" s="77" t="s">
        <v>86</v>
      </c>
      <c r="D953" s="85" t="s">
        <v>5681</v>
      </c>
      <c r="E953" s="136" t="s">
        <v>5635</v>
      </c>
      <c r="F953" s="77" t="s">
        <v>5682</v>
      </c>
      <c r="G953" s="78">
        <v>2.0</v>
      </c>
      <c r="H953" s="78">
        <v>2.0</v>
      </c>
      <c r="I953" s="77">
        <v>2.0</v>
      </c>
      <c r="J953" s="77">
        <v>20.0</v>
      </c>
      <c r="K953" s="256">
        <v>10.0</v>
      </c>
      <c r="L953" s="77" t="s">
        <v>2657</v>
      </c>
      <c r="M953" s="145"/>
      <c r="N953" s="380"/>
      <c r="O953" s="380"/>
      <c r="P953" s="380"/>
      <c r="Q953" s="380"/>
      <c r="R953" s="380"/>
      <c r="S953" s="380"/>
      <c r="T953" s="380"/>
      <c r="U953" s="380"/>
      <c r="V953" s="380"/>
      <c r="W953" s="380"/>
      <c r="X953" s="380"/>
      <c r="Y953" s="380"/>
      <c r="Z953" s="380"/>
    </row>
    <row r="954" ht="15.75" customHeight="1">
      <c r="A954" s="85" t="s">
        <v>3367</v>
      </c>
      <c r="B954" s="85" t="s">
        <v>5683</v>
      </c>
      <c r="C954" s="77" t="s">
        <v>86</v>
      </c>
      <c r="D954" s="85" t="s">
        <v>5684</v>
      </c>
      <c r="E954" s="136" t="s">
        <v>5685</v>
      </c>
      <c r="F954" s="77" t="s">
        <v>5673</v>
      </c>
      <c r="G954" s="78">
        <v>1.0</v>
      </c>
      <c r="H954" s="78">
        <v>1.0</v>
      </c>
      <c r="I954" s="98">
        <v>1.0</v>
      </c>
      <c r="J954" s="98">
        <v>10.0</v>
      </c>
      <c r="K954" s="278">
        <v>10.0</v>
      </c>
      <c r="L954" s="77" t="s">
        <v>2657</v>
      </c>
      <c r="M954" s="145"/>
      <c r="N954" s="380"/>
      <c r="O954" s="380"/>
      <c r="P954" s="380"/>
      <c r="Q954" s="380"/>
      <c r="R954" s="380"/>
      <c r="S954" s="380"/>
      <c r="T954" s="380"/>
      <c r="U954" s="380"/>
      <c r="V954" s="380"/>
      <c r="W954" s="380"/>
      <c r="X954" s="380"/>
      <c r="Y954" s="380"/>
      <c r="Z954" s="380"/>
    </row>
    <row r="955" ht="15.75" customHeight="1">
      <c r="A955" s="85" t="s">
        <v>2661</v>
      </c>
      <c r="B955" s="85" t="s">
        <v>1743</v>
      </c>
      <c r="C955" s="77" t="s">
        <v>86</v>
      </c>
      <c r="D955" s="77" t="s">
        <v>5686</v>
      </c>
      <c r="E955" s="75" t="s">
        <v>4585</v>
      </c>
      <c r="F955" s="77" t="s">
        <v>4586</v>
      </c>
      <c r="G955" s="98">
        <v>3.0</v>
      </c>
      <c r="H955" s="98">
        <v>3.0</v>
      </c>
      <c r="I955" s="98">
        <v>3.0</v>
      </c>
      <c r="J955" s="98">
        <v>20.0</v>
      </c>
      <c r="K955" s="256">
        <v>6.66</v>
      </c>
      <c r="L955" s="77" t="s">
        <v>514</v>
      </c>
      <c r="M955" s="145"/>
      <c r="N955" s="380"/>
      <c r="O955" s="380"/>
      <c r="P955" s="380"/>
      <c r="Q955" s="380"/>
      <c r="R955" s="380"/>
      <c r="S955" s="380"/>
      <c r="T955" s="380"/>
      <c r="U955" s="380"/>
      <c r="V955" s="380"/>
      <c r="W955" s="380"/>
      <c r="X955" s="380"/>
      <c r="Y955" s="380"/>
      <c r="Z955" s="380"/>
    </row>
    <row r="956" ht="15.75" customHeight="1">
      <c r="A956" s="85" t="s">
        <v>2661</v>
      </c>
      <c r="B956" s="85" t="s">
        <v>1743</v>
      </c>
      <c r="C956" s="77" t="s">
        <v>86</v>
      </c>
      <c r="D956" s="77" t="s">
        <v>5687</v>
      </c>
      <c r="E956" s="75" t="s">
        <v>4589</v>
      </c>
      <c r="F956" s="77" t="s">
        <v>4590</v>
      </c>
      <c r="G956" s="98">
        <v>3.0</v>
      </c>
      <c r="H956" s="98">
        <v>3.0</v>
      </c>
      <c r="I956" s="98">
        <v>3.0</v>
      </c>
      <c r="J956" s="98">
        <v>20.0</v>
      </c>
      <c r="K956" s="256">
        <v>6.66</v>
      </c>
      <c r="L956" s="77" t="s">
        <v>514</v>
      </c>
      <c r="M956" s="145"/>
      <c r="N956" s="380"/>
      <c r="O956" s="380"/>
      <c r="P956" s="380"/>
      <c r="Q956" s="380"/>
      <c r="R956" s="380"/>
      <c r="S956" s="380"/>
      <c r="T956" s="380"/>
      <c r="U956" s="380"/>
      <c r="V956" s="380"/>
      <c r="W956" s="380"/>
      <c r="X956" s="380"/>
      <c r="Y956" s="380"/>
      <c r="Z956" s="380"/>
    </row>
    <row r="957" ht="15.75" customHeight="1">
      <c r="A957" s="85" t="s">
        <v>2661</v>
      </c>
      <c r="B957" s="85" t="s">
        <v>1743</v>
      </c>
      <c r="C957" s="77" t="s">
        <v>86</v>
      </c>
      <c r="D957" s="77" t="s">
        <v>5688</v>
      </c>
      <c r="E957" s="75" t="s">
        <v>4593</v>
      </c>
      <c r="F957" s="77" t="s">
        <v>4594</v>
      </c>
      <c r="G957" s="98">
        <v>3.0</v>
      </c>
      <c r="H957" s="98">
        <v>3.0</v>
      </c>
      <c r="I957" s="98">
        <v>3.0</v>
      </c>
      <c r="J957" s="98">
        <v>20.0</v>
      </c>
      <c r="K957" s="256">
        <v>6.66</v>
      </c>
      <c r="L957" s="77" t="s">
        <v>514</v>
      </c>
      <c r="M957" s="145"/>
      <c r="N957" s="380"/>
      <c r="O957" s="380"/>
      <c r="P957" s="380"/>
      <c r="Q957" s="380"/>
      <c r="R957" s="380"/>
      <c r="S957" s="380"/>
      <c r="T957" s="380"/>
      <c r="U957" s="380"/>
      <c r="V957" s="380"/>
      <c r="W957" s="380"/>
      <c r="X957" s="380"/>
      <c r="Y957" s="380"/>
      <c r="Z957" s="380"/>
    </row>
    <row r="958" ht="15.75" customHeight="1">
      <c r="A958" s="85" t="s">
        <v>2661</v>
      </c>
      <c r="B958" s="85" t="s">
        <v>1743</v>
      </c>
      <c r="C958" s="77" t="s">
        <v>86</v>
      </c>
      <c r="D958" s="77" t="s">
        <v>5689</v>
      </c>
      <c r="E958" s="75" t="s">
        <v>4597</v>
      </c>
      <c r="F958" s="77" t="s">
        <v>4598</v>
      </c>
      <c r="G958" s="98">
        <v>3.0</v>
      </c>
      <c r="H958" s="98">
        <v>3.0</v>
      </c>
      <c r="I958" s="98">
        <v>3.0</v>
      </c>
      <c r="J958" s="98">
        <v>20.0</v>
      </c>
      <c r="K958" s="256">
        <v>6.66</v>
      </c>
      <c r="L958" s="77" t="s">
        <v>514</v>
      </c>
      <c r="M958" s="145"/>
      <c r="N958" s="380"/>
      <c r="O958" s="380"/>
      <c r="P958" s="380"/>
      <c r="Q958" s="380"/>
      <c r="R958" s="380"/>
      <c r="S958" s="380"/>
      <c r="T958" s="380"/>
      <c r="U958" s="380"/>
      <c r="V958" s="380"/>
      <c r="W958" s="380"/>
      <c r="X958" s="380"/>
      <c r="Y958" s="380"/>
      <c r="Z958" s="380"/>
    </row>
    <row r="959" ht="15.75" customHeight="1">
      <c r="A959" s="85" t="s">
        <v>2661</v>
      </c>
      <c r="B959" s="85" t="s">
        <v>1743</v>
      </c>
      <c r="C959" s="77" t="s">
        <v>86</v>
      </c>
      <c r="D959" s="77" t="s">
        <v>5690</v>
      </c>
      <c r="E959" s="75" t="s">
        <v>4601</v>
      </c>
      <c r="F959" s="77" t="s">
        <v>4602</v>
      </c>
      <c r="G959" s="98">
        <v>3.0</v>
      </c>
      <c r="H959" s="98">
        <v>3.0</v>
      </c>
      <c r="I959" s="98">
        <v>3.0</v>
      </c>
      <c r="J959" s="98">
        <v>20.0</v>
      </c>
      <c r="K959" s="256">
        <v>6.66</v>
      </c>
      <c r="L959" s="77" t="s">
        <v>514</v>
      </c>
      <c r="M959" s="145"/>
      <c r="N959" s="380"/>
      <c r="O959" s="380"/>
      <c r="P959" s="380"/>
      <c r="Q959" s="380"/>
      <c r="R959" s="380"/>
      <c r="S959" s="380"/>
      <c r="T959" s="380"/>
      <c r="U959" s="380"/>
      <c r="V959" s="380"/>
      <c r="W959" s="380"/>
      <c r="X959" s="380"/>
      <c r="Y959" s="380"/>
      <c r="Z959" s="380"/>
    </row>
    <row r="960" ht="15.75" customHeight="1">
      <c r="A960" s="85" t="s">
        <v>2661</v>
      </c>
      <c r="B960" s="85" t="s">
        <v>1743</v>
      </c>
      <c r="C960" s="77" t="s">
        <v>86</v>
      </c>
      <c r="D960" s="77" t="s">
        <v>5691</v>
      </c>
      <c r="E960" s="75" t="s">
        <v>4605</v>
      </c>
      <c r="F960" s="77" t="s">
        <v>4606</v>
      </c>
      <c r="G960" s="98">
        <v>3.0</v>
      </c>
      <c r="H960" s="98">
        <v>3.0</v>
      </c>
      <c r="I960" s="98">
        <v>3.0</v>
      </c>
      <c r="J960" s="98">
        <v>20.0</v>
      </c>
      <c r="K960" s="256">
        <v>6.66</v>
      </c>
      <c r="L960" s="77" t="s">
        <v>514</v>
      </c>
      <c r="M960" s="145"/>
      <c r="N960" s="380"/>
      <c r="O960" s="380"/>
      <c r="P960" s="380"/>
      <c r="Q960" s="380"/>
      <c r="R960" s="380"/>
      <c r="S960" s="380"/>
      <c r="T960" s="380"/>
      <c r="U960" s="380"/>
      <c r="V960" s="380"/>
      <c r="W960" s="380"/>
      <c r="X960" s="380"/>
      <c r="Y960" s="380"/>
      <c r="Z960" s="380"/>
    </row>
    <row r="961" ht="15.75" customHeight="1">
      <c r="A961" s="85" t="s">
        <v>2661</v>
      </c>
      <c r="B961" s="85" t="s">
        <v>1743</v>
      </c>
      <c r="C961" s="77" t="s">
        <v>86</v>
      </c>
      <c r="D961" s="77" t="s">
        <v>5692</v>
      </c>
      <c r="E961" s="75" t="s">
        <v>4609</v>
      </c>
      <c r="F961" s="77" t="s">
        <v>4610</v>
      </c>
      <c r="G961" s="98">
        <v>3.0</v>
      </c>
      <c r="H961" s="98">
        <v>3.0</v>
      </c>
      <c r="I961" s="98">
        <v>3.0</v>
      </c>
      <c r="J961" s="98">
        <v>20.0</v>
      </c>
      <c r="K961" s="256">
        <v>6.66</v>
      </c>
      <c r="L961" s="77" t="s">
        <v>514</v>
      </c>
      <c r="M961" s="145"/>
      <c r="N961" s="380"/>
      <c r="O961" s="380"/>
      <c r="P961" s="380"/>
      <c r="Q961" s="380"/>
      <c r="R961" s="380"/>
      <c r="S961" s="380"/>
      <c r="T961" s="380"/>
      <c r="U961" s="380"/>
      <c r="V961" s="380"/>
      <c r="W961" s="380"/>
      <c r="X961" s="380"/>
      <c r="Y961" s="380"/>
      <c r="Z961" s="380"/>
    </row>
    <row r="962" ht="15.75" customHeight="1">
      <c r="A962" s="85" t="s">
        <v>2661</v>
      </c>
      <c r="B962" s="85" t="s">
        <v>1743</v>
      </c>
      <c r="C962" s="77" t="s">
        <v>86</v>
      </c>
      <c r="D962" s="77" t="s">
        <v>5693</v>
      </c>
      <c r="E962" s="75" t="s">
        <v>4613</v>
      </c>
      <c r="F962" s="77" t="s">
        <v>4614</v>
      </c>
      <c r="G962" s="98">
        <v>3.0</v>
      </c>
      <c r="H962" s="98">
        <v>3.0</v>
      </c>
      <c r="I962" s="98">
        <v>3.0</v>
      </c>
      <c r="J962" s="98">
        <v>10.0</v>
      </c>
      <c r="K962" s="256">
        <v>3.33</v>
      </c>
      <c r="L962" s="77" t="s">
        <v>514</v>
      </c>
      <c r="M962" s="145"/>
      <c r="N962" s="380"/>
      <c r="O962" s="380"/>
      <c r="P962" s="380"/>
      <c r="Q962" s="380"/>
      <c r="R962" s="380"/>
      <c r="S962" s="380"/>
      <c r="T962" s="380"/>
      <c r="U962" s="380"/>
      <c r="V962" s="380"/>
      <c r="W962" s="380"/>
      <c r="X962" s="380"/>
      <c r="Y962" s="380"/>
      <c r="Z962" s="380"/>
    </row>
    <row r="963" ht="15.75" customHeight="1">
      <c r="A963" s="85" t="s">
        <v>2661</v>
      </c>
      <c r="B963" s="85" t="s">
        <v>1743</v>
      </c>
      <c r="C963" s="77" t="s">
        <v>86</v>
      </c>
      <c r="D963" s="77" t="s">
        <v>5694</v>
      </c>
      <c r="E963" s="75" t="s">
        <v>4617</v>
      </c>
      <c r="F963" s="77" t="s">
        <v>2502</v>
      </c>
      <c r="G963" s="98">
        <v>3.0</v>
      </c>
      <c r="H963" s="98">
        <v>3.0</v>
      </c>
      <c r="I963" s="98">
        <v>3.0</v>
      </c>
      <c r="J963" s="98">
        <v>10.0</v>
      </c>
      <c r="K963" s="256">
        <v>3.33</v>
      </c>
      <c r="L963" s="77" t="s">
        <v>514</v>
      </c>
      <c r="M963" s="145"/>
      <c r="N963" s="380"/>
      <c r="O963" s="380"/>
      <c r="P963" s="380"/>
      <c r="Q963" s="380"/>
      <c r="R963" s="380"/>
      <c r="S963" s="380"/>
      <c r="T963" s="380"/>
      <c r="U963" s="380"/>
      <c r="V963" s="380"/>
      <c r="W963" s="380"/>
      <c r="X963" s="380"/>
      <c r="Y963" s="380"/>
      <c r="Z963" s="380"/>
    </row>
    <row r="964" ht="15.75" customHeight="1">
      <c r="A964" s="85" t="s">
        <v>2661</v>
      </c>
      <c r="B964" s="85" t="s">
        <v>1743</v>
      </c>
      <c r="C964" s="77" t="s">
        <v>86</v>
      </c>
      <c r="D964" s="77" t="s">
        <v>5695</v>
      </c>
      <c r="E964" s="75" t="s">
        <v>4620</v>
      </c>
      <c r="F964" s="77" t="s">
        <v>2502</v>
      </c>
      <c r="G964" s="98">
        <v>3.0</v>
      </c>
      <c r="H964" s="98">
        <v>3.0</v>
      </c>
      <c r="I964" s="98">
        <v>3.0</v>
      </c>
      <c r="J964" s="98">
        <v>10.0</v>
      </c>
      <c r="K964" s="256">
        <v>3.33</v>
      </c>
      <c r="L964" s="77" t="s">
        <v>514</v>
      </c>
      <c r="M964" s="145"/>
      <c r="N964" s="380"/>
      <c r="O964" s="380"/>
      <c r="P964" s="380"/>
      <c r="Q964" s="380"/>
      <c r="R964" s="380"/>
      <c r="S964" s="380"/>
      <c r="T964" s="380"/>
      <c r="U964" s="380"/>
      <c r="V964" s="380"/>
      <c r="W964" s="380"/>
      <c r="X964" s="380"/>
      <c r="Y964" s="380"/>
      <c r="Z964" s="380"/>
    </row>
    <row r="965" ht="15.75" customHeight="1">
      <c r="A965" s="85" t="s">
        <v>2661</v>
      </c>
      <c r="B965" s="85" t="s">
        <v>1743</v>
      </c>
      <c r="C965" s="77" t="s">
        <v>86</v>
      </c>
      <c r="D965" s="77" t="s">
        <v>5696</v>
      </c>
      <c r="E965" s="75" t="s">
        <v>4623</v>
      </c>
      <c r="F965" s="77" t="s">
        <v>4624</v>
      </c>
      <c r="G965" s="98">
        <v>3.0</v>
      </c>
      <c r="H965" s="98">
        <v>3.0</v>
      </c>
      <c r="I965" s="98">
        <v>3.0</v>
      </c>
      <c r="J965" s="98">
        <v>20.0</v>
      </c>
      <c r="K965" s="256">
        <v>6.66</v>
      </c>
      <c r="L965" s="77" t="s">
        <v>514</v>
      </c>
      <c r="M965" s="145"/>
      <c r="N965" s="380"/>
      <c r="O965" s="380"/>
      <c r="P965" s="380"/>
      <c r="Q965" s="380"/>
      <c r="R965" s="380"/>
      <c r="S965" s="380"/>
      <c r="T965" s="380"/>
      <c r="U965" s="380"/>
      <c r="V965" s="380"/>
      <c r="W965" s="380"/>
      <c r="X965" s="380"/>
      <c r="Y965" s="380"/>
      <c r="Z965" s="380"/>
    </row>
    <row r="966" ht="15.75" customHeight="1">
      <c r="A966" s="85" t="s">
        <v>2661</v>
      </c>
      <c r="B966" s="85" t="s">
        <v>1743</v>
      </c>
      <c r="C966" s="77" t="s">
        <v>86</v>
      </c>
      <c r="D966" s="77" t="s">
        <v>5697</v>
      </c>
      <c r="E966" s="75" t="s">
        <v>4627</v>
      </c>
      <c r="F966" s="77" t="s">
        <v>4628</v>
      </c>
      <c r="G966" s="98">
        <v>3.0</v>
      </c>
      <c r="H966" s="98">
        <v>3.0</v>
      </c>
      <c r="I966" s="98">
        <v>3.0</v>
      </c>
      <c r="J966" s="98">
        <v>20.0</v>
      </c>
      <c r="K966" s="256">
        <v>6.66</v>
      </c>
      <c r="L966" s="77" t="s">
        <v>514</v>
      </c>
      <c r="M966" s="145"/>
      <c r="N966" s="380"/>
      <c r="O966" s="380"/>
      <c r="P966" s="380"/>
      <c r="Q966" s="380"/>
      <c r="R966" s="380"/>
      <c r="S966" s="380"/>
      <c r="T966" s="380"/>
      <c r="U966" s="380"/>
      <c r="V966" s="380"/>
      <c r="W966" s="380"/>
      <c r="X966" s="380"/>
      <c r="Y966" s="380"/>
      <c r="Z966" s="380"/>
    </row>
    <row r="967" ht="15.75" customHeight="1">
      <c r="A967" s="85" t="s">
        <v>2661</v>
      </c>
      <c r="B967" s="85" t="s">
        <v>1743</v>
      </c>
      <c r="C967" s="77" t="s">
        <v>86</v>
      </c>
      <c r="D967" s="77" t="s">
        <v>5698</v>
      </c>
      <c r="E967" s="75" t="s">
        <v>4631</v>
      </c>
      <c r="F967" s="77" t="s">
        <v>2502</v>
      </c>
      <c r="G967" s="98">
        <v>3.0</v>
      </c>
      <c r="H967" s="98">
        <v>3.0</v>
      </c>
      <c r="I967" s="98">
        <v>3.0</v>
      </c>
      <c r="J967" s="98">
        <v>10.0</v>
      </c>
      <c r="K967" s="256">
        <v>3.33</v>
      </c>
      <c r="L967" s="77" t="s">
        <v>514</v>
      </c>
      <c r="M967" s="145"/>
      <c r="N967" s="380"/>
      <c r="O967" s="380"/>
      <c r="P967" s="380"/>
      <c r="Q967" s="380"/>
      <c r="R967" s="380"/>
      <c r="S967" s="380"/>
      <c r="T967" s="380"/>
      <c r="U967" s="380"/>
      <c r="V967" s="380"/>
      <c r="W967" s="380"/>
      <c r="X967" s="380"/>
      <c r="Y967" s="380"/>
      <c r="Z967" s="380"/>
    </row>
    <row r="968" ht="15.75" customHeight="1">
      <c r="A968" s="85" t="s">
        <v>2661</v>
      </c>
      <c r="B968" s="85" t="s">
        <v>1743</v>
      </c>
      <c r="C968" s="77" t="s">
        <v>86</v>
      </c>
      <c r="D968" s="77" t="s">
        <v>5699</v>
      </c>
      <c r="E968" s="75" t="s">
        <v>4631</v>
      </c>
      <c r="F968" s="77" t="s">
        <v>2502</v>
      </c>
      <c r="G968" s="98">
        <v>3.0</v>
      </c>
      <c r="H968" s="98">
        <v>3.0</v>
      </c>
      <c r="I968" s="98">
        <v>3.0</v>
      </c>
      <c r="J968" s="98">
        <v>10.0</v>
      </c>
      <c r="K968" s="256">
        <v>3.33</v>
      </c>
      <c r="L968" s="77" t="s">
        <v>514</v>
      </c>
      <c r="M968" s="145"/>
      <c r="N968" s="380"/>
      <c r="O968" s="380"/>
      <c r="P968" s="380"/>
      <c r="Q968" s="380"/>
      <c r="R968" s="380"/>
      <c r="S968" s="380"/>
      <c r="T968" s="380"/>
      <c r="U968" s="380"/>
      <c r="V968" s="380"/>
      <c r="W968" s="380"/>
      <c r="X968" s="380"/>
      <c r="Y968" s="380"/>
      <c r="Z968" s="380"/>
    </row>
    <row r="969" ht="15.75" customHeight="1">
      <c r="A969" s="85" t="s">
        <v>2661</v>
      </c>
      <c r="B969" s="85" t="s">
        <v>1743</v>
      </c>
      <c r="C969" s="77" t="s">
        <v>86</v>
      </c>
      <c r="D969" s="77" t="s">
        <v>5700</v>
      </c>
      <c r="E969" s="75" t="s">
        <v>4636</v>
      </c>
      <c r="F969" s="77" t="s">
        <v>2502</v>
      </c>
      <c r="G969" s="98">
        <v>3.0</v>
      </c>
      <c r="H969" s="98">
        <v>3.0</v>
      </c>
      <c r="I969" s="98">
        <v>3.0</v>
      </c>
      <c r="J969" s="98">
        <v>10.0</v>
      </c>
      <c r="K969" s="256">
        <v>3.33</v>
      </c>
      <c r="L969" s="77" t="s">
        <v>514</v>
      </c>
      <c r="M969" s="145"/>
      <c r="N969" s="380"/>
      <c r="O969" s="380"/>
      <c r="P969" s="380"/>
      <c r="Q969" s="380"/>
      <c r="R969" s="380"/>
      <c r="S969" s="380"/>
      <c r="T969" s="380"/>
      <c r="U969" s="380"/>
      <c r="V969" s="380"/>
      <c r="W969" s="380"/>
      <c r="X969" s="380"/>
      <c r="Y969" s="380"/>
      <c r="Z969" s="380"/>
    </row>
    <row r="970" ht="15.75" customHeight="1">
      <c r="A970" s="85" t="s">
        <v>2661</v>
      </c>
      <c r="B970" s="85" t="s">
        <v>1743</v>
      </c>
      <c r="C970" s="77" t="s">
        <v>86</v>
      </c>
      <c r="D970" s="77" t="s">
        <v>5701</v>
      </c>
      <c r="E970" s="75" t="s">
        <v>4639</v>
      </c>
      <c r="F970" s="77" t="s">
        <v>2502</v>
      </c>
      <c r="G970" s="98">
        <v>3.0</v>
      </c>
      <c r="H970" s="98">
        <v>3.0</v>
      </c>
      <c r="I970" s="98">
        <v>3.0</v>
      </c>
      <c r="J970" s="98">
        <v>10.0</v>
      </c>
      <c r="K970" s="256">
        <v>3.33</v>
      </c>
      <c r="L970" s="77" t="s">
        <v>514</v>
      </c>
      <c r="M970" s="145"/>
      <c r="N970" s="380"/>
      <c r="O970" s="380"/>
      <c r="P970" s="380"/>
      <c r="Q970" s="380"/>
      <c r="R970" s="380"/>
      <c r="S970" s="380"/>
      <c r="T970" s="380"/>
      <c r="U970" s="380"/>
      <c r="V970" s="380"/>
      <c r="W970" s="380"/>
      <c r="X970" s="380"/>
      <c r="Y970" s="380"/>
      <c r="Z970" s="380"/>
    </row>
    <row r="971" ht="15.75" customHeight="1">
      <c r="A971" s="85" t="s">
        <v>2661</v>
      </c>
      <c r="B971" s="85" t="s">
        <v>1743</v>
      </c>
      <c r="C971" s="77" t="s">
        <v>86</v>
      </c>
      <c r="D971" s="77" t="s">
        <v>5702</v>
      </c>
      <c r="E971" s="75" t="s">
        <v>4642</v>
      </c>
      <c r="F971" s="77" t="s">
        <v>4610</v>
      </c>
      <c r="G971" s="98">
        <v>3.0</v>
      </c>
      <c r="H971" s="98">
        <v>3.0</v>
      </c>
      <c r="I971" s="98">
        <v>3.0</v>
      </c>
      <c r="J971" s="98">
        <v>20.0</v>
      </c>
      <c r="K971" s="256">
        <v>6.66</v>
      </c>
      <c r="L971" s="77" t="s">
        <v>514</v>
      </c>
      <c r="M971" s="145"/>
      <c r="N971" s="380"/>
      <c r="O971" s="380"/>
      <c r="P971" s="380"/>
      <c r="Q971" s="380"/>
      <c r="R971" s="380"/>
      <c r="S971" s="380"/>
      <c r="T971" s="380"/>
      <c r="U971" s="380"/>
      <c r="V971" s="380"/>
      <c r="W971" s="380"/>
      <c r="X971" s="380"/>
      <c r="Y971" s="380"/>
      <c r="Z971" s="380"/>
    </row>
    <row r="972" ht="15.75" customHeight="1">
      <c r="A972" s="85" t="s">
        <v>2661</v>
      </c>
      <c r="B972" s="85" t="s">
        <v>1743</v>
      </c>
      <c r="C972" s="77" t="s">
        <v>86</v>
      </c>
      <c r="D972" s="77" t="s">
        <v>5703</v>
      </c>
      <c r="E972" s="75" t="s">
        <v>4645</v>
      </c>
      <c r="F972" s="77" t="s">
        <v>2502</v>
      </c>
      <c r="G972" s="98">
        <v>3.0</v>
      </c>
      <c r="H972" s="98">
        <v>3.0</v>
      </c>
      <c r="I972" s="98">
        <v>3.0</v>
      </c>
      <c r="J972" s="98">
        <v>10.0</v>
      </c>
      <c r="K972" s="256">
        <v>3.33</v>
      </c>
      <c r="L972" s="77" t="s">
        <v>514</v>
      </c>
      <c r="M972" s="145"/>
      <c r="N972" s="380"/>
      <c r="O972" s="380"/>
      <c r="P972" s="380"/>
      <c r="Q972" s="380"/>
      <c r="R972" s="380"/>
      <c r="S972" s="380"/>
      <c r="T972" s="380"/>
      <c r="U972" s="380"/>
      <c r="V972" s="380"/>
      <c r="W972" s="380"/>
      <c r="X972" s="380"/>
      <c r="Y972" s="380"/>
      <c r="Z972" s="380"/>
    </row>
    <row r="973" ht="15.75" customHeight="1">
      <c r="A973" s="85" t="s">
        <v>2661</v>
      </c>
      <c r="B973" s="85" t="s">
        <v>1743</v>
      </c>
      <c r="C973" s="77" t="s">
        <v>86</v>
      </c>
      <c r="D973" s="77" t="s">
        <v>5704</v>
      </c>
      <c r="E973" s="75" t="s">
        <v>4648</v>
      </c>
      <c r="F973" s="77" t="s">
        <v>4610</v>
      </c>
      <c r="G973" s="98">
        <v>3.0</v>
      </c>
      <c r="H973" s="98">
        <v>3.0</v>
      </c>
      <c r="I973" s="98">
        <v>3.0</v>
      </c>
      <c r="J973" s="98">
        <v>20.0</v>
      </c>
      <c r="K973" s="256">
        <v>6.66</v>
      </c>
      <c r="L973" s="77" t="s">
        <v>514</v>
      </c>
      <c r="M973" s="145"/>
      <c r="N973" s="380"/>
      <c r="O973" s="380"/>
      <c r="P973" s="380"/>
      <c r="Q973" s="380"/>
      <c r="R973" s="380"/>
      <c r="S973" s="380"/>
      <c r="T973" s="380"/>
      <c r="U973" s="380"/>
      <c r="V973" s="380"/>
      <c r="W973" s="380"/>
      <c r="X973" s="380"/>
      <c r="Y973" s="380"/>
      <c r="Z973" s="380"/>
    </row>
    <row r="974" ht="15.75" customHeight="1">
      <c r="A974" s="85" t="s">
        <v>2661</v>
      </c>
      <c r="B974" s="85" t="s">
        <v>1743</v>
      </c>
      <c r="C974" s="77" t="s">
        <v>86</v>
      </c>
      <c r="D974" s="77" t="s">
        <v>5705</v>
      </c>
      <c r="E974" s="75" t="s">
        <v>4651</v>
      </c>
      <c r="F974" s="77" t="s">
        <v>4652</v>
      </c>
      <c r="G974" s="98">
        <v>3.0</v>
      </c>
      <c r="H974" s="98">
        <v>3.0</v>
      </c>
      <c r="I974" s="98">
        <v>3.0</v>
      </c>
      <c r="J974" s="98">
        <v>20.0</v>
      </c>
      <c r="K974" s="256">
        <v>6.66</v>
      </c>
      <c r="L974" s="77" t="s">
        <v>514</v>
      </c>
      <c r="M974" s="145"/>
      <c r="N974" s="380"/>
      <c r="O974" s="380"/>
      <c r="P974" s="380"/>
      <c r="Q974" s="380"/>
      <c r="R974" s="380"/>
      <c r="S974" s="380"/>
      <c r="T974" s="380"/>
      <c r="U974" s="380"/>
      <c r="V974" s="380"/>
      <c r="W974" s="380"/>
      <c r="X974" s="380"/>
      <c r="Y974" s="380"/>
      <c r="Z974" s="380"/>
    </row>
    <row r="975" ht="15.75" customHeight="1">
      <c r="A975" s="85" t="s">
        <v>2661</v>
      </c>
      <c r="B975" s="85" t="s">
        <v>1743</v>
      </c>
      <c r="C975" s="77" t="s">
        <v>86</v>
      </c>
      <c r="D975" s="77" t="s">
        <v>5706</v>
      </c>
      <c r="E975" s="75" t="s">
        <v>4655</v>
      </c>
      <c r="F975" s="77" t="s">
        <v>4656</v>
      </c>
      <c r="G975" s="98">
        <v>3.0</v>
      </c>
      <c r="H975" s="98">
        <v>3.0</v>
      </c>
      <c r="I975" s="98">
        <v>3.0</v>
      </c>
      <c r="J975" s="98">
        <v>20.0</v>
      </c>
      <c r="K975" s="256">
        <v>6.66</v>
      </c>
      <c r="L975" s="77" t="s">
        <v>514</v>
      </c>
      <c r="M975" s="145"/>
      <c r="N975" s="380"/>
      <c r="O975" s="380"/>
      <c r="P975" s="380"/>
      <c r="Q975" s="380"/>
      <c r="R975" s="380"/>
      <c r="S975" s="380"/>
      <c r="T975" s="380"/>
      <c r="U975" s="380"/>
      <c r="V975" s="380"/>
      <c r="W975" s="380"/>
      <c r="X975" s="380"/>
      <c r="Y975" s="380"/>
      <c r="Z975" s="380"/>
    </row>
    <row r="976" ht="15.75" customHeight="1">
      <c r="A976" s="85" t="s">
        <v>2661</v>
      </c>
      <c r="B976" s="85" t="s">
        <v>1743</v>
      </c>
      <c r="C976" s="77" t="s">
        <v>86</v>
      </c>
      <c r="D976" s="77" t="s">
        <v>5707</v>
      </c>
      <c r="E976" s="75" t="s">
        <v>4659</v>
      </c>
      <c r="F976" s="77" t="s">
        <v>2502</v>
      </c>
      <c r="G976" s="98">
        <v>3.0</v>
      </c>
      <c r="H976" s="98">
        <v>3.0</v>
      </c>
      <c r="I976" s="98">
        <v>3.0</v>
      </c>
      <c r="J976" s="98">
        <v>10.0</v>
      </c>
      <c r="K976" s="256">
        <v>3.33</v>
      </c>
      <c r="L976" s="77" t="s">
        <v>514</v>
      </c>
      <c r="M976" s="145"/>
      <c r="N976" s="380"/>
      <c r="O976" s="380"/>
      <c r="P976" s="380"/>
      <c r="Q976" s="380"/>
      <c r="R976" s="380"/>
      <c r="S976" s="380"/>
      <c r="T976" s="380"/>
      <c r="U976" s="380"/>
      <c r="V976" s="380"/>
      <c r="W976" s="380"/>
      <c r="X976" s="380"/>
      <c r="Y976" s="380"/>
      <c r="Z976" s="380"/>
    </row>
    <row r="977" ht="15.75" customHeight="1">
      <c r="A977" s="85" t="s">
        <v>2668</v>
      </c>
      <c r="B977" s="85" t="s">
        <v>2669</v>
      </c>
      <c r="C977" s="77" t="s">
        <v>86</v>
      </c>
      <c r="D977" s="77" t="s">
        <v>5708</v>
      </c>
      <c r="E977" s="77" t="s">
        <v>5709</v>
      </c>
      <c r="F977" s="77" t="s">
        <v>5710</v>
      </c>
      <c r="G977" s="98">
        <v>2.0</v>
      </c>
      <c r="H977" s="98">
        <v>1.0</v>
      </c>
      <c r="I977" s="98">
        <v>3.0</v>
      </c>
      <c r="J977" s="98">
        <v>20.0</v>
      </c>
      <c r="K977" s="256">
        <v>10.0</v>
      </c>
      <c r="L977" s="77" t="s">
        <v>514</v>
      </c>
      <c r="M977" s="145"/>
      <c r="N977" s="380"/>
      <c r="O977" s="380"/>
      <c r="P977" s="380"/>
      <c r="Q977" s="380"/>
      <c r="R977" s="380"/>
      <c r="S977" s="380"/>
      <c r="T977" s="380"/>
      <c r="U977" s="380"/>
      <c r="V977" s="380"/>
      <c r="W977" s="380"/>
      <c r="X977" s="380"/>
      <c r="Y977" s="380"/>
      <c r="Z977" s="380"/>
    </row>
    <row r="978" ht="15.75" customHeight="1">
      <c r="A978" s="85" t="s">
        <v>2668</v>
      </c>
      <c r="B978" s="85" t="s">
        <v>2669</v>
      </c>
      <c r="C978" s="77" t="s">
        <v>86</v>
      </c>
      <c r="D978" s="77" t="s">
        <v>5711</v>
      </c>
      <c r="E978" s="77" t="s">
        <v>5712</v>
      </c>
      <c r="F978" s="77" t="s">
        <v>2502</v>
      </c>
      <c r="G978" s="98">
        <v>2.0</v>
      </c>
      <c r="H978" s="98">
        <v>1.0</v>
      </c>
      <c r="I978" s="98">
        <v>3.0</v>
      </c>
      <c r="J978" s="98">
        <v>10.0</v>
      </c>
      <c r="K978" s="256">
        <v>5.0</v>
      </c>
      <c r="L978" s="77" t="s">
        <v>514</v>
      </c>
      <c r="M978" s="145"/>
      <c r="N978" s="380"/>
      <c r="O978" s="380"/>
      <c r="P978" s="380"/>
      <c r="Q978" s="380"/>
      <c r="R978" s="380"/>
      <c r="S978" s="380"/>
      <c r="T978" s="380"/>
      <c r="U978" s="380"/>
      <c r="V978" s="380"/>
      <c r="W978" s="380"/>
      <c r="X978" s="380"/>
      <c r="Y978" s="380"/>
      <c r="Z978" s="380"/>
    </row>
    <row r="979" ht="15.75" customHeight="1">
      <c r="A979" s="85" t="s">
        <v>2668</v>
      </c>
      <c r="B979" s="85" t="s">
        <v>2669</v>
      </c>
      <c r="C979" s="77" t="s">
        <v>86</v>
      </c>
      <c r="D979" s="77" t="s">
        <v>5713</v>
      </c>
      <c r="E979" s="77" t="s">
        <v>5714</v>
      </c>
      <c r="F979" s="77" t="s">
        <v>5715</v>
      </c>
      <c r="G979" s="98">
        <v>2.0</v>
      </c>
      <c r="H979" s="98">
        <v>1.0</v>
      </c>
      <c r="I979" s="98">
        <v>3.0</v>
      </c>
      <c r="J979" s="98">
        <v>20.0</v>
      </c>
      <c r="K979" s="256">
        <v>10.0</v>
      </c>
      <c r="L979" s="77" t="s">
        <v>514</v>
      </c>
      <c r="M979" s="145"/>
      <c r="N979" s="380"/>
      <c r="O979" s="380"/>
      <c r="P979" s="380"/>
      <c r="Q979" s="380"/>
      <c r="R979" s="380"/>
      <c r="S979" s="380"/>
      <c r="T979" s="380"/>
      <c r="U979" s="380"/>
      <c r="V979" s="380"/>
      <c r="W979" s="380"/>
      <c r="X979" s="380"/>
      <c r="Y979" s="380"/>
      <c r="Z979" s="380"/>
    </row>
    <row r="980" ht="15.75" customHeight="1">
      <c r="A980" s="85" t="s">
        <v>2684</v>
      </c>
      <c r="B980" s="85" t="s">
        <v>2685</v>
      </c>
      <c r="C980" s="77" t="s">
        <v>86</v>
      </c>
      <c r="D980" s="77" t="s">
        <v>5716</v>
      </c>
      <c r="E980" s="77" t="s">
        <v>5717</v>
      </c>
      <c r="F980" s="77" t="s">
        <v>5718</v>
      </c>
      <c r="G980" s="98">
        <v>3.0</v>
      </c>
      <c r="H980" s="98">
        <v>1.0</v>
      </c>
      <c r="I980" s="98">
        <v>4.0</v>
      </c>
      <c r="J980" s="98">
        <v>20.0</v>
      </c>
      <c r="K980" s="256">
        <v>6.66</v>
      </c>
      <c r="L980" s="77" t="s">
        <v>514</v>
      </c>
      <c r="M980" s="145"/>
      <c r="N980" s="380"/>
      <c r="O980" s="380"/>
      <c r="P980" s="380"/>
      <c r="Q980" s="380"/>
      <c r="R980" s="380"/>
      <c r="S980" s="380"/>
      <c r="T980" s="380"/>
      <c r="U980" s="380"/>
      <c r="V980" s="380"/>
      <c r="W980" s="380"/>
      <c r="X980" s="380"/>
      <c r="Y980" s="380"/>
      <c r="Z980" s="380"/>
    </row>
    <row r="981" ht="15.75" customHeight="1">
      <c r="A981" s="85" t="s">
        <v>2706</v>
      </c>
      <c r="B981" s="85" t="s">
        <v>2707</v>
      </c>
      <c r="C981" s="77" t="s">
        <v>86</v>
      </c>
      <c r="D981" s="77" t="s">
        <v>5719</v>
      </c>
      <c r="E981" s="77" t="s">
        <v>5720</v>
      </c>
      <c r="F981" s="77" t="s">
        <v>5721</v>
      </c>
      <c r="G981" s="98">
        <v>4.0</v>
      </c>
      <c r="H981" s="98">
        <v>2.0</v>
      </c>
      <c r="I981" s="98">
        <v>4.0</v>
      </c>
      <c r="J981" s="98">
        <v>20.0</v>
      </c>
      <c r="K981" s="256">
        <v>5.0</v>
      </c>
      <c r="L981" s="77" t="s">
        <v>514</v>
      </c>
      <c r="M981" s="145"/>
      <c r="N981" s="380"/>
      <c r="O981" s="380"/>
      <c r="P981" s="380"/>
      <c r="Q981" s="380"/>
      <c r="R981" s="380"/>
      <c r="S981" s="380"/>
      <c r="T981" s="380"/>
      <c r="U981" s="380"/>
      <c r="V981" s="380"/>
      <c r="W981" s="380"/>
      <c r="X981" s="380"/>
      <c r="Y981" s="380"/>
      <c r="Z981" s="380"/>
    </row>
    <row r="982" ht="15.75" customHeight="1">
      <c r="A982" s="85" t="s">
        <v>2706</v>
      </c>
      <c r="B982" s="85" t="s">
        <v>2707</v>
      </c>
      <c r="C982" s="77" t="s">
        <v>86</v>
      </c>
      <c r="D982" s="77" t="s">
        <v>5722</v>
      </c>
      <c r="E982" s="77" t="s">
        <v>5723</v>
      </c>
      <c r="F982" s="77" t="s">
        <v>5724</v>
      </c>
      <c r="G982" s="98">
        <v>4.0</v>
      </c>
      <c r="H982" s="98">
        <v>2.0</v>
      </c>
      <c r="I982" s="98">
        <v>4.0</v>
      </c>
      <c r="J982" s="98">
        <v>20.0</v>
      </c>
      <c r="K982" s="256">
        <v>5.0</v>
      </c>
      <c r="L982" s="77" t="s">
        <v>514</v>
      </c>
      <c r="M982" s="145"/>
      <c r="N982" s="380"/>
      <c r="O982" s="380"/>
      <c r="P982" s="380"/>
      <c r="Q982" s="380"/>
      <c r="R982" s="380"/>
      <c r="S982" s="380"/>
      <c r="T982" s="380"/>
      <c r="U982" s="380"/>
      <c r="V982" s="380"/>
      <c r="W982" s="380"/>
      <c r="X982" s="380"/>
      <c r="Y982" s="380"/>
      <c r="Z982" s="380"/>
    </row>
    <row r="983" ht="15.75" customHeight="1">
      <c r="A983" s="85" t="s">
        <v>2706</v>
      </c>
      <c r="B983" s="85" t="s">
        <v>2707</v>
      </c>
      <c r="C983" s="77" t="s">
        <v>86</v>
      </c>
      <c r="D983" s="77" t="s">
        <v>5725</v>
      </c>
      <c r="E983" s="77" t="s">
        <v>5726</v>
      </c>
      <c r="F983" s="77" t="s">
        <v>5724</v>
      </c>
      <c r="G983" s="98">
        <v>4.0</v>
      </c>
      <c r="H983" s="98">
        <v>2.0</v>
      </c>
      <c r="I983" s="98">
        <v>4.0</v>
      </c>
      <c r="J983" s="98">
        <v>20.0</v>
      </c>
      <c r="K983" s="256">
        <v>5.0</v>
      </c>
      <c r="L983" s="77" t="s">
        <v>514</v>
      </c>
      <c r="M983" s="145"/>
      <c r="N983" s="380"/>
      <c r="O983" s="380"/>
      <c r="P983" s="380"/>
      <c r="Q983" s="380"/>
      <c r="R983" s="380"/>
      <c r="S983" s="380"/>
      <c r="T983" s="380"/>
      <c r="U983" s="380"/>
      <c r="V983" s="380"/>
      <c r="W983" s="380"/>
      <c r="X983" s="380"/>
      <c r="Y983" s="380"/>
      <c r="Z983" s="380"/>
    </row>
    <row r="984" ht="15.75" customHeight="1">
      <c r="A984" s="85" t="s">
        <v>5727</v>
      </c>
      <c r="B984" s="85" t="s">
        <v>5728</v>
      </c>
      <c r="C984" s="77" t="s">
        <v>86</v>
      </c>
      <c r="D984" s="77" t="s">
        <v>5729</v>
      </c>
      <c r="E984" s="77" t="s">
        <v>5730</v>
      </c>
      <c r="F984" s="77" t="s">
        <v>2502</v>
      </c>
      <c r="G984" s="98">
        <v>2.0</v>
      </c>
      <c r="H984" s="98">
        <v>1.0</v>
      </c>
      <c r="I984" s="98">
        <v>3.0</v>
      </c>
      <c r="J984" s="98">
        <v>10.0</v>
      </c>
      <c r="K984" s="256">
        <v>5.0</v>
      </c>
      <c r="L984" s="77" t="s">
        <v>514</v>
      </c>
      <c r="M984" s="145"/>
      <c r="N984" s="380"/>
      <c r="O984" s="380"/>
      <c r="P984" s="380"/>
      <c r="Q984" s="380"/>
      <c r="R984" s="380"/>
      <c r="S984" s="380"/>
      <c r="T984" s="380"/>
      <c r="U984" s="380"/>
      <c r="V984" s="380"/>
      <c r="W984" s="380"/>
      <c r="X984" s="380"/>
      <c r="Y984" s="380"/>
      <c r="Z984" s="380"/>
    </row>
    <row r="985" ht="15.75" customHeight="1">
      <c r="A985" s="85" t="s">
        <v>2724</v>
      </c>
      <c r="B985" s="85" t="s">
        <v>2725</v>
      </c>
      <c r="C985" s="77" t="s">
        <v>86</v>
      </c>
      <c r="D985" s="77" t="s">
        <v>5731</v>
      </c>
      <c r="E985" s="85" t="s">
        <v>5732</v>
      </c>
      <c r="F985" s="77" t="s">
        <v>5733</v>
      </c>
      <c r="G985" s="98">
        <v>1.0</v>
      </c>
      <c r="H985" s="98">
        <v>1.0</v>
      </c>
      <c r="I985" s="98">
        <v>3.0</v>
      </c>
      <c r="J985" s="98">
        <v>20.0</v>
      </c>
      <c r="K985" s="256">
        <v>20.0</v>
      </c>
      <c r="L985" s="77" t="s">
        <v>514</v>
      </c>
      <c r="M985" s="145"/>
      <c r="N985" s="380"/>
      <c r="O985" s="380"/>
      <c r="P985" s="380"/>
      <c r="Q985" s="380"/>
      <c r="R985" s="380"/>
      <c r="S985" s="380"/>
      <c r="T985" s="380"/>
      <c r="U985" s="380"/>
      <c r="V985" s="380"/>
      <c r="W985" s="380"/>
      <c r="X985" s="380"/>
      <c r="Y985" s="380"/>
      <c r="Z985" s="380"/>
    </row>
    <row r="986" ht="15.75" customHeight="1">
      <c r="A986" s="85" t="s">
        <v>2724</v>
      </c>
      <c r="B986" s="85" t="s">
        <v>2725</v>
      </c>
      <c r="C986" s="77" t="s">
        <v>86</v>
      </c>
      <c r="D986" s="77" t="s">
        <v>5734</v>
      </c>
      <c r="E986" s="85" t="s">
        <v>5735</v>
      </c>
      <c r="F986" s="77" t="s">
        <v>2502</v>
      </c>
      <c r="G986" s="98">
        <v>1.0</v>
      </c>
      <c r="H986" s="98">
        <v>1.0</v>
      </c>
      <c r="I986" s="98">
        <v>3.0</v>
      </c>
      <c r="J986" s="98">
        <v>10.0</v>
      </c>
      <c r="K986" s="256">
        <v>10.0</v>
      </c>
      <c r="L986" s="77" t="s">
        <v>514</v>
      </c>
      <c r="M986" s="145"/>
      <c r="N986" s="380"/>
      <c r="O986" s="380"/>
      <c r="P986" s="380"/>
      <c r="Q986" s="380"/>
      <c r="R986" s="380"/>
      <c r="S986" s="380"/>
      <c r="T986" s="380"/>
      <c r="U986" s="380"/>
      <c r="V986" s="380"/>
      <c r="W986" s="380"/>
      <c r="X986" s="380"/>
      <c r="Y986" s="380"/>
      <c r="Z986" s="380"/>
    </row>
    <row r="987" ht="15.75" customHeight="1">
      <c r="A987" s="85" t="s">
        <v>2724</v>
      </c>
      <c r="B987" s="85" t="s">
        <v>2725</v>
      </c>
      <c r="C987" s="77" t="s">
        <v>86</v>
      </c>
      <c r="D987" s="77" t="s">
        <v>5736</v>
      </c>
      <c r="E987" s="85" t="s">
        <v>5737</v>
      </c>
      <c r="F987" s="77" t="s">
        <v>4614</v>
      </c>
      <c r="G987" s="98">
        <v>1.0</v>
      </c>
      <c r="H987" s="98">
        <v>1.0</v>
      </c>
      <c r="I987" s="98">
        <v>3.0</v>
      </c>
      <c r="J987" s="98">
        <v>20.0</v>
      </c>
      <c r="K987" s="256">
        <v>20.0</v>
      </c>
      <c r="L987" s="77" t="s">
        <v>514</v>
      </c>
      <c r="M987" s="145"/>
      <c r="N987" s="380"/>
      <c r="O987" s="380"/>
      <c r="P987" s="380"/>
      <c r="Q987" s="380"/>
      <c r="R987" s="380"/>
      <c r="S987" s="380"/>
      <c r="T987" s="380"/>
      <c r="U987" s="380"/>
      <c r="V987" s="380"/>
      <c r="W987" s="380"/>
      <c r="X987" s="380"/>
      <c r="Y987" s="380"/>
      <c r="Z987" s="380"/>
    </row>
    <row r="988" ht="15.75" customHeight="1">
      <c r="A988" s="85" t="s">
        <v>2737</v>
      </c>
      <c r="B988" s="85" t="s">
        <v>2738</v>
      </c>
      <c r="C988" s="77" t="s">
        <v>86</v>
      </c>
      <c r="D988" s="77" t="s">
        <v>5738</v>
      </c>
      <c r="E988" s="77" t="s">
        <v>5739</v>
      </c>
      <c r="F988" s="77" t="s">
        <v>5740</v>
      </c>
      <c r="G988" s="98">
        <v>2.0</v>
      </c>
      <c r="H988" s="98">
        <v>1.0</v>
      </c>
      <c r="I988" s="98">
        <v>3.0</v>
      </c>
      <c r="J988" s="98">
        <v>20.0</v>
      </c>
      <c r="K988" s="256">
        <v>10.0</v>
      </c>
      <c r="L988" s="77" t="s">
        <v>514</v>
      </c>
      <c r="M988" s="145"/>
      <c r="N988" s="380"/>
      <c r="O988" s="380"/>
      <c r="P988" s="380"/>
      <c r="Q988" s="380"/>
      <c r="R988" s="380"/>
      <c r="S988" s="380"/>
      <c r="T988" s="380"/>
      <c r="U988" s="380"/>
      <c r="V988" s="380"/>
      <c r="W988" s="380"/>
      <c r="X988" s="380"/>
      <c r="Y988" s="380"/>
      <c r="Z988" s="380"/>
    </row>
    <row r="989" ht="15.75" customHeight="1">
      <c r="A989" s="85" t="s">
        <v>2737</v>
      </c>
      <c r="B989" s="85" t="s">
        <v>2738</v>
      </c>
      <c r="C989" s="77" t="s">
        <v>86</v>
      </c>
      <c r="D989" s="77" t="s">
        <v>5741</v>
      </c>
      <c r="E989" s="77" t="s">
        <v>5742</v>
      </c>
      <c r="F989" s="77" t="s">
        <v>5743</v>
      </c>
      <c r="G989" s="98">
        <v>2.0</v>
      </c>
      <c r="H989" s="98">
        <v>1.0</v>
      </c>
      <c r="I989" s="98">
        <v>3.0</v>
      </c>
      <c r="J989" s="98">
        <v>20.0</v>
      </c>
      <c r="K989" s="256">
        <v>10.0</v>
      </c>
      <c r="L989" s="77" t="s">
        <v>514</v>
      </c>
      <c r="M989" s="145"/>
      <c r="N989" s="380"/>
      <c r="O989" s="380"/>
      <c r="P989" s="380"/>
      <c r="Q989" s="380"/>
      <c r="R989" s="380"/>
      <c r="S989" s="380"/>
      <c r="T989" s="380"/>
      <c r="U989" s="380"/>
      <c r="V989" s="380"/>
      <c r="W989" s="380"/>
      <c r="X989" s="380"/>
      <c r="Y989" s="380"/>
      <c r="Z989" s="380"/>
    </row>
    <row r="990" ht="15.75" customHeight="1">
      <c r="A990" s="85" t="s">
        <v>2747</v>
      </c>
      <c r="B990" s="85" t="s">
        <v>2748</v>
      </c>
      <c r="C990" s="77" t="s">
        <v>86</v>
      </c>
      <c r="D990" s="77" t="s">
        <v>5744</v>
      </c>
      <c r="E990" s="77" t="s">
        <v>5745</v>
      </c>
      <c r="F990" s="77" t="s">
        <v>5746</v>
      </c>
      <c r="G990" s="98">
        <v>3.0</v>
      </c>
      <c r="H990" s="98">
        <v>1.0</v>
      </c>
      <c r="I990" s="98">
        <v>3.0</v>
      </c>
      <c r="J990" s="98">
        <v>20.0</v>
      </c>
      <c r="K990" s="256">
        <v>6.66</v>
      </c>
      <c r="L990" s="77" t="s">
        <v>514</v>
      </c>
      <c r="M990" s="145"/>
      <c r="N990" s="380"/>
      <c r="O990" s="380"/>
      <c r="P990" s="380"/>
      <c r="Q990" s="380"/>
      <c r="R990" s="380"/>
      <c r="S990" s="380"/>
      <c r="T990" s="380"/>
      <c r="U990" s="380"/>
      <c r="V990" s="380"/>
      <c r="W990" s="380"/>
      <c r="X990" s="380"/>
      <c r="Y990" s="380"/>
      <c r="Z990" s="380"/>
    </row>
    <row r="991" ht="15.75" customHeight="1">
      <c r="A991" s="85" t="s">
        <v>2761</v>
      </c>
      <c r="B991" s="85" t="s">
        <v>2762</v>
      </c>
      <c r="C991" s="77" t="s">
        <v>86</v>
      </c>
      <c r="D991" s="77" t="s">
        <v>5747</v>
      </c>
      <c r="E991" s="77" t="s">
        <v>5748</v>
      </c>
      <c r="F991" s="77" t="s">
        <v>5749</v>
      </c>
      <c r="G991" s="98">
        <v>4.0</v>
      </c>
      <c r="H991" s="98">
        <v>1.0</v>
      </c>
      <c r="I991" s="98">
        <v>4.0</v>
      </c>
      <c r="J991" s="98">
        <v>20.0</v>
      </c>
      <c r="K991" s="256">
        <v>5.0</v>
      </c>
      <c r="L991" s="77" t="s">
        <v>514</v>
      </c>
      <c r="M991" s="145"/>
      <c r="N991" s="380"/>
      <c r="O991" s="380"/>
      <c r="P991" s="380"/>
      <c r="Q991" s="380"/>
      <c r="R991" s="380"/>
      <c r="S991" s="380"/>
      <c r="T991" s="380"/>
      <c r="U991" s="380"/>
      <c r="V991" s="380"/>
      <c r="W991" s="380"/>
      <c r="X991" s="380"/>
      <c r="Y991" s="380"/>
      <c r="Z991" s="380"/>
    </row>
    <row r="992" ht="15.75" customHeight="1">
      <c r="A992" s="85" t="s">
        <v>5750</v>
      </c>
      <c r="B992" s="85" t="s">
        <v>5751</v>
      </c>
      <c r="C992" s="77" t="s">
        <v>86</v>
      </c>
      <c r="D992" s="77" t="s">
        <v>5752</v>
      </c>
      <c r="E992" s="77" t="s">
        <v>5753</v>
      </c>
      <c r="F992" s="77" t="s">
        <v>5754</v>
      </c>
      <c r="G992" s="98">
        <v>4.0</v>
      </c>
      <c r="H992" s="98">
        <v>4.0</v>
      </c>
      <c r="I992" s="98">
        <v>5.0</v>
      </c>
      <c r="J992" s="98">
        <v>20.0</v>
      </c>
      <c r="K992" s="256">
        <v>4.0</v>
      </c>
      <c r="L992" s="77" t="s">
        <v>514</v>
      </c>
      <c r="M992" s="145"/>
      <c r="N992" s="380"/>
      <c r="O992" s="380"/>
      <c r="P992" s="380"/>
      <c r="Q992" s="380"/>
      <c r="R992" s="380"/>
      <c r="S992" s="380"/>
      <c r="T992" s="380"/>
      <c r="U992" s="380"/>
      <c r="V992" s="380"/>
      <c r="W992" s="380"/>
      <c r="X992" s="380"/>
      <c r="Y992" s="380"/>
      <c r="Z992" s="380"/>
    </row>
    <row r="993" ht="15.75" customHeight="1">
      <c r="A993" s="85" t="s">
        <v>2661</v>
      </c>
      <c r="B993" s="85" t="s">
        <v>1743</v>
      </c>
      <c r="C993" s="77" t="s">
        <v>86</v>
      </c>
      <c r="D993" s="77" t="s">
        <v>5755</v>
      </c>
      <c r="E993" s="75" t="s">
        <v>5756</v>
      </c>
      <c r="F993" s="77" t="s">
        <v>5757</v>
      </c>
      <c r="G993" s="98">
        <v>3.0</v>
      </c>
      <c r="H993" s="98">
        <v>3.0</v>
      </c>
      <c r="I993" s="98">
        <v>3.0</v>
      </c>
      <c r="J993" s="98">
        <v>20.0</v>
      </c>
      <c r="K993" s="256">
        <v>6.66</v>
      </c>
      <c r="L993" s="77" t="s">
        <v>514</v>
      </c>
      <c r="M993" s="145"/>
      <c r="N993" s="380"/>
      <c r="O993" s="380"/>
      <c r="P993" s="380"/>
      <c r="Q993" s="380"/>
      <c r="R993" s="380"/>
      <c r="S993" s="380"/>
      <c r="T993" s="380"/>
      <c r="U993" s="380"/>
      <c r="V993" s="380"/>
      <c r="W993" s="380"/>
      <c r="X993" s="380"/>
      <c r="Y993" s="380"/>
      <c r="Z993" s="380"/>
    </row>
    <row r="994" ht="15.75" customHeight="1">
      <c r="A994" s="85" t="s">
        <v>2661</v>
      </c>
      <c r="B994" s="85" t="s">
        <v>1743</v>
      </c>
      <c r="C994" s="77" t="s">
        <v>86</v>
      </c>
      <c r="D994" s="77" t="s">
        <v>5758</v>
      </c>
      <c r="E994" s="75" t="s">
        <v>5759</v>
      </c>
      <c r="F994" s="77" t="s">
        <v>5760</v>
      </c>
      <c r="G994" s="98">
        <v>3.0</v>
      </c>
      <c r="H994" s="98">
        <v>3.0</v>
      </c>
      <c r="I994" s="98">
        <v>3.0</v>
      </c>
      <c r="J994" s="98">
        <v>20.0</v>
      </c>
      <c r="K994" s="256">
        <v>6.66</v>
      </c>
      <c r="L994" s="77" t="s">
        <v>514</v>
      </c>
      <c r="M994" s="145"/>
      <c r="N994" s="380"/>
      <c r="O994" s="380"/>
      <c r="P994" s="380"/>
      <c r="Q994" s="380"/>
      <c r="R994" s="380"/>
      <c r="S994" s="380"/>
      <c r="T994" s="380"/>
      <c r="U994" s="380"/>
      <c r="V994" s="380"/>
      <c r="W994" s="380"/>
      <c r="X994" s="380"/>
      <c r="Y994" s="380"/>
      <c r="Z994" s="380"/>
    </row>
    <row r="995" ht="15.75" customHeight="1">
      <c r="A995" s="85" t="s">
        <v>2661</v>
      </c>
      <c r="B995" s="85" t="s">
        <v>1743</v>
      </c>
      <c r="C995" s="77" t="s">
        <v>86</v>
      </c>
      <c r="D995" s="77" t="s">
        <v>5761</v>
      </c>
      <c r="E995" s="75" t="s">
        <v>5762</v>
      </c>
      <c r="F995" s="77" t="s">
        <v>5763</v>
      </c>
      <c r="G995" s="98">
        <v>3.0</v>
      </c>
      <c r="H995" s="98">
        <v>3.0</v>
      </c>
      <c r="I995" s="98">
        <v>3.0</v>
      </c>
      <c r="J995" s="98">
        <v>20.0</v>
      </c>
      <c r="K995" s="256">
        <v>6.66</v>
      </c>
      <c r="L995" s="77" t="s">
        <v>514</v>
      </c>
      <c r="M995" s="145"/>
      <c r="N995" s="380"/>
      <c r="O995" s="380"/>
      <c r="P995" s="380"/>
      <c r="Q995" s="380"/>
      <c r="R995" s="380"/>
      <c r="S995" s="380"/>
      <c r="T995" s="380"/>
      <c r="U995" s="380"/>
      <c r="V995" s="380"/>
      <c r="W995" s="380"/>
      <c r="X995" s="380"/>
      <c r="Y995" s="380"/>
      <c r="Z995" s="380"/>
    </row>
    <row r="996" ht="15.75" customHeight="1">
      <c r="A996" s="85" t="s">
        <v>2706</v>
      </c>
      <c r="B996" s="85" t="s">
        <v>2707</v>
      </c>
      <c r="C996" s="77" t="s">
        <v>86</v>
      </c>
      <c r="D996" s="77" t="s">
        <v>5764</v>
      </c>
      <c r="E996" s="77" t="s">
        <v>5765</v>
      </c>
      <c r="F996" s="77" t="s">
        <v>5766</v>
      </c>
      <c r="G996" s="98">
        <v>4.0</v>
      </c>
      <c r="H996" s="98">
        <v>2.0</v>
      </c>
      <c r="I996" s="98">
        <v>4.0</v>
      </c>
      <c r="J996" s="98">
        <v>20.0</v>
      </c>
      <c r="K996" s="256">
        <v>5.0</v>
      </c>
      <c r="L996" s="77" t="s">
        <v>514</v>
      </c>
      <c r="M996" s="145"/>
      <c r="N996" s="380"/>
      <c r="O996" s="380"/>
      <c r="P996" s="380"/>
      <c r="Q996" s="380"/>
      <c r="R996" s="380"/>
      <c r="S996" s="380"/>
      <c r="T996" s="380"/>
      <c r="U996" s="380"/>
      <c r="V996" s="380"/>
      <c r="W996" s="380"/>
      <c r="X996" s="380"/>
      <c r="Y996" s="380"/>
      <c r="Z996" s="380"/>
    </row>
    <row r="997" ht="15.75" customHeight="1">
      <c r="A997" s="85" t="s">
        <v>2661</v>
      </c>
      <c r="B997" s="85" t="s">
        <v>1743</v>
      </c>
      <c r="C997" s="77" t="s">
        <v>86</v>
      </c>
      <c r="D997" s="77" t="s">
        <v>5767</v>
      </c>
      <c r="E997" s="75" t="s">
        <v>5768</v>
      </c>
      <c r="F997" s="77" t="s">
        <v>5757</v>
      </c>
      <c r="G997" s="98">
        <v>3.0</v>
      </c>
      <c r="H997" s="98">
        <v>3.0</v>
      </c>
      <c r="I997" s="98">
        <v>3.0</v>
      </c>
      <c r="J997" s="98">
        <v>20.0</v>
      </c>
      <c r="K997" s="256">
        <v>6.66</v>
      </c>
      <c r="L997" s="77" t="s">
        <v>514</v>
      </c>
      <c r="M997" s="145"/>
      <c r="N997" s="380"/>
      <c r="O997" s="380"/>
      <c r="P997" s="380"/>
      <c r="Q997" s="380"/>
      <c r="R997" s="380"/>
      <c r="S997" s="380"/>
      <c r="T997" s="380"/>
      <c r="U997" s="380"/>
      <c r="V997" s="380"/>
      <c r="W997" s="380"/>
      <c r="X997" s="380"/>
      <c r="Y997" s="380"/>
      <c r="Z997" s="380"/>
    </row>
    <row r="998" ht="15.75" customHeight="1">
      <c r="A998" s="85" t="s">
        <v>2661</v>
      </c>
      <c r="B998" s="85" t="s">
        <v>1743</v>
      </c>
      <c r="C998" s="77" t="s">
        <v>86</v>
      </c>
      <c r="D998" s="77" t="s">
        <v>5769</v>
      </c>
      <c r="E998" s="75" t="s">
        <v>5770</v>
      </c>
      <c r="F998" s="77" t="s">
        <v>4614</v>
      </c>
      <c r="G998" s="98">
        <v>3.0</v>
      </c>
      <c r="H998" s="98">
        <v>3.0</v>
      </c>
      <c r="I998" s="98">
        <v>3.0</v>
      </c>
      <c r="J998" s="98">
        <v>10.0</v>
      </c>
      <c r="K998" s="256">
        <v>3.33</v>
      </c>
      <c r="L998" s="77" t="s">
        <v>514</v>
      </c>
      <c r="M998" s="145"/>
      <c r="N998" s="380"/>
      <c r="O998" s="380"/>
      <c r="P998" s="380"/>
      <c r="Q998" s="380"/>
      <c r="R998" s="380"/>
      <c r="S998" s="380"/>
      <c r="T998" s="380"/>
      <c r="U998" s="380"/>
      <c r="V998" s="380"/>
      <c r="W998" s="380"/>
      <c r="X998" s="380"/>
      <c r="Y998" s="380"/>
      <c r="Z998" s="380"/>
    </row>
    <row r="999" ht="15.75" customHeight="1">
      <c r="A999" s="85" t="s">
        <v>5771</v>
      </c>
      <c r="B999" s="85" t="s">
        <v>5772</v>
      </c>
      <c r="C999" s="77" t="s">
        <v>86</v>
      </c>
      <c r="D999" s="77" t="s">
        <v>5773</v>
      </c>
      <c r="E999" s="503" t="s">
        <v>5774</v>
      </c>
      <c r="F999" s="77" t="s">
        <v>2502</v>
      </c>
      <c r="G999" s="77">
        <v>2.0</v>
      </c>
      <c r="H999" s="77">
        <v>1.0</v>
      </c>
      <c r="I999" s="496">
        <v>2.0</v>
      </c>
      <c r="J999" s="496">
        <v>20.0</v>
      </c>
      <c r="K999" s="497">
        <f>J999/2</f>
        <v>10</v>
      </c>
      <c r="L999" s="77" t="s">
        <v>3390</v>
      </c>
      <c r="M999" s="145"/>
      <c r="N999" s="380"/>
      <c r="O999" s="380"/>
      <c r="P999" s="380"/>
      <c r="Q999" s="380"/>
      <c r="R999" s="380"/>
      <c r="S999" s="380"/>
      <c r="T999" s="380"/>
      <c r="U999" s="380"/>
      <c r="V999" s="380"/>
      <c r="W999" s="380"/>
      <c r="X999" s="380"/>
      <c r="Y999" s="380"/>
      <c r="Z999" s="380"/>
    </row>
    <row r="1000" ht="15.75" customHeight="1">
      <c r="A1000" s="511" t="s">
        <v>5775</v>
      </c>
      <c r="B1000" s="511" t="s">
        <v>5776</v>
      </c>
      <c r="C1000" s="498" t="s">
        <v>86</v>
      </c>
      <c r="D1000" s="77" t="s">
        <v>5777</v>
      </c>
      <c r="E1000" s="503" t="s">
        <v>5778</v>
      </c>
      <c r="F1000" s="77" t="s">
        <v>5779</v>
      </c>
      <c r="G1000" s="78">
        <v>1.0</v>
      </c>
      <c r="H1000" s="88">
        <v>1.0</v>
      </c>
      <c r="I1000" s="498">
        <v>1.0</v>
      </c>
      <c r="J1000" s="498">
        <v>20.0</v>
      </c>
      <c r="K1000" s="499">
        <f t="shared" ref="K1000:K1001" si="33">J1000</f>
        <v>20</v>
      </c>
      <c r="L1000" s="77" t="s">
        <v>3390</v>
      </c>
      <c r="M1000" s="145"/>
      <c r="N1000" s="380"/>
      <c r="O1000" s="380"/>
      <c r="P1000" s="380"/>
      <c r="Q1000" s="380"/>
      <c r="R1000" s="380"/>
      <c r="S1000" s="380"/>
      <c r="T1000" s="380"/>
      <c r="U1000" s="380"/>
      <c r="V1000" s="380"/>
      <c r="W1000" s="380"/>
      <c r="X1000" s="380"/>
      <c r="Y1000" s="380"/>
      <c r="Z1000" s="380"/>
    </row>
    <row r="1001" ht="15.75" customHeight="1">
      <c r="A1001" s="511" t="s">
        <v>5775</v>
      </c>
      <c r="B1001" s="511" t="s">
        <v>5776</v>
      </c>
      <c r="C1001" s="498" t="s">
        <v>86</v>
      </c>
      <c r="D1001" s="77" t="s">
        <v>5780</v>
      </c>
      <c r="E1001" s="503" t="s">
        <v>5781</v>
      </c>
      <c r="F1001" s="77" t="s">
        <v>5782</v>
      </c>
      <c r="G1001" s="78">
        <v>1.0</v>
      </c>
      <c r="H1001" s="88">
        <v>1.0</v>
      </c>
      <c r="I1001" s="498">
        <v>1.0</v>
      </c>
      <c r="J1001" s="498">
        <v>20.0</v>
      </c>
      <c r="K1001" s="499">
        <f t="shared" si="33"/>
        <v>20</v>
      </c>
      <c r="L1001" s="77" t="s">
        <v>3390</v>
      </c>
      <c r="M1001" s="145"/>
      <c r="N1001" s="380"/>
      <c r="O1001" s="380"/>
      <c r="P1001" s="380"/>
      <c r="Q1001" s="380"/>
      <c r="R1001" s="380"/>
      <c r="S1001" s="380"/>
      <c r="T1001" s="380"/>
      <c r="U1001" s="380"/>
      <c r="V1001" s="380"/>
      <c r="W1001" s="380"/>
      <c r="X1001" s="380"/>
      <c r="Y1001" s="380"/>
      <c r="Z1001" s="380"/>
    </row>
    <row r="1002" ht="15.75" customHeight="1">
      <c r="A1002" s="85" t="s">
        <v>5783</v>
      </c>
      <c r="B1002" s="85" t="s">
        <v>5784</v>
      </c>
      <c r="C1002" s="498" t="s">
        <v>86</v>
      </c>
      <c r="D1002" s="77" t="s">
        <v>5785</v>
      </c>
      <c r="E1002" s="503" t="s">
        <v>5786</v>
      </c>
      <c r="F1002" s="77" t="s">
        <v>5787</v>
      </c>
      <c r="G1002" s="78">
        <v>2.0</v>
      </c>
      <c r="H1002" s="88">
        <v>1.0</v>
      </c>
      <c r="I1002" s="498">
        <v>2.0</v>
      </c>
      <c r="J1002" s="498">
        <v>20.0</v>
      </c>
      <c r="K1002" s="499">
        <f t="shared" ref="K1002:K1010" si="34">J1002/2</f>
        <v>10</v>
      </c>
      <c r="L1002" s="77" t="s">
        <v>3390</v>
      </c>
      <c r="M1002" s="145"/>
      <c r="N1002" s="380"/>
      <c r="O1002" s="380"/>
      <c r="P1002" s="380"/>
      <c r="Q1002" s="380"/>
      <c r="R1002" s="380"/>
      <c r="S1002" s="380"/>
      <c r="T1002" s="380"/>
      <c r="U1002" s="380"/>
      <c r="V1002" s="380"/>
      <c r="W1002" s="380"/>
      <c r="X1002" s="380"/>
      <c r="Y1002" s="380"/>
      <c r="Z1002" s="380"/>
    </row>
    <row r="1003" ht="15.75" customHeight="1">
      <c r="A1003" s="85" t="s">
        <v>5788</v>
      </c>
      <c r="B1003" s="85" t="s">
        <v>5789</v>
      </c>
      <c r="C1003" s="77" t="s">
        <v>86</v>
      </c>
      <c r="D1003" s="77" t="s">
        <v>5790</v>
      </c>
      <c r="E1003" s="503" t="s">
        <v>5791</v>
      </c>
      <c r="F1003" s="77" t="s">
        <v>5792</v>
      </c>
      <c r="G1003" s="78">
        <v>2.0</v>
      </c>
      <c r="H1003" s="88">
        <v>1.0</v>
      </c>
      <c r="I1003" s="498">
        <v>2.0</v>
      </c>
      <c r="J1003" s="498">
        <v>20.0</v>
      </c>
      <c r="K1003" s="499">
        <f t="shared" si="34"/>
        <v>10</v>
      </c>
      <c r="L1003" s="77" t="s">
        <v>3390</v>
      </c>
      <c r="M1003" s="145"/>
      <c r="N1003" s="380"/>
      <c r="O1003" s="380"/>
      <c r="P1003" s="380"/>
      <c r="Q1003" s="380"/>
      <c r="R1003" s="380"/>
      <c r="S1003" s="380"/>
      <c r="T1003" s="380"/>
      <c r="U1003" s="380"/>
      <c r="V1003" s="380"/>
      <c r="W1003" s="380"/>
      <c r="X1003" s="380"/>
      <c r="Y1003" s="380"/>
      <c r="Z1003" s="380"/>
    </row>
    <row r="1004" ht="15.75" customHeight="1">
      <c r="A1004" s="85" t="s">
        <v>5788</v>
      </c>
      <c r="B1004" s="85" t="s">
        <v>5789</v>
      </c>
      <c r="C1004" s="498" t="s">
        <v>86</v>
      </c>
      <c r="D1004" s="77" t="s">
        <v>5793</v>
      </c>
      <c r="E1004" s="503" t="s">
        <v>5794</v>
      </c>
      <c r="F1004" s="77" t="s">
        <v>5795</v>
      </c>
      <c r="G1004" s="78">
        <v>2.0</v>
      </c>
      <c r="H1004" s="88">
        <v>1.0</v>
      </c>
      <c r="I1004" s="498">
        <v>2.0</v>
      </c>
      <c r="J1004" s="498">
        <v>20.0</v>
      </c>
      <c r="K1004" s="499">
        <f t="shared" si="34"/>
        <v>10</v>
      </c>
      <c r="L1004" s="77" t="s">
        <v>3390</v>
      </c>
      <c r="M1004" s="145"/>
      <c r="N1004" s="380"/>
      <c r="O1004" s="380"/>
      <c r="P1004" s="380"/>
      <c r="Q1004" s="380"/>
      <c r="R1004" s="380"/>
      <c r="S1004" s="380"/>
      <c r="T1004" s="380"/>
      <c r="U1004" s="380"/>
      <c r="V1004" s="380"/>
      <c r="W1004" s="380"/>
      <c r="X1004" s="380"/>
      <c r="Y1004" s="380"/>
      <c r="Z1004" s="380"/>
    </row>
    <row r="1005" ht="15.75" customHeight="1">
      <c r="A1005" s="85" t="s">
        <v>5788</v>
      </c>
      <c r="B1005" s="85" t="s">
        <v>5789</v>
      </c>
      <c r="C1005" s="77" t="s">
        <v>86</v>
      </c>
      <c r="D1005" s="77" t="s">
        <v>5796</v>
      </c>
      <c r="E1005" s="503" t="s">
        <v>5797</v>
      </c>
      <c r="F1005" s="77" t="s">
        <v>5798</v>
      </c>
      <c r="G1005" s="78">
        <v>2.0</v>
      </c>
      <c r="H1005" s="88">
        <v>1.0</v>
      </c>
      <c r="I1005" s="498">
        <v>2.0</v>
      </c>
      <c r="J1005" s="498">
        <v>20.0</v>
      </c>
      <c r="K1005" s="499">
        <f t="shared" si="34"/>
        <v>10</v>
      </c>
      <c r="L1005" s="77" t="s">
        <v>3390</v>
      </c>
      <c r="M1005" s="145"/>
      <c r="N1005" s="380"/>
      <c r="O1005" s="380"/>
      <c r="P1005" s="380"/>
      <c r="Q1005" s="380"/>
      <c r="R1005" s="380"/>
      <c r="S1005" s="380"/>
      <c r="T1005" s="380"/>
      <c r="U1005" s="380"/>
      <c r="V1005" s="380"/>
      <c r="W1005" s="380"/>
      <c r="X1005" s="380"/>
      <c r="Y1005" s="380"/>
      <c r="Z1005" s="380"/>
    </row>
    <row r="1006" ht="15.75" customHeight="1">
      <c r="A1006" s="85" t="s">
        <v>5788</v>
      </c>
      <c r="B1006" s="85" t="s">
        <v>5789</v>
      </c>
      <c r="C1006" s="498" t="s">
        <v>86</v>
      </c>
      <c r="D1006" s="77" t="s">
        <v>5799</v>
      </c>
      <c r="E1006" s="503" t="s">
        <v>5800</v>
      </c>
      <c r="F1006" s="77" t="s">
        <v>2502</v>
      </c>
      <c r="G1006" s="78">
        <v>2.0</v>
      </c>
      <c r="H1006" s="88">
        <v>1.0</v>
      </c>
      <c r="I1006" s="498">
        <v>2.0</v>
      </c>
      <c r="J1006" s="498">
        <v>20.0</v>
      </c>
      <c r="K1006" s="499">
        <f t="shared" si="34"/>
        <v>10</v>
      </c>
      <c r="L1006" s="77" t="s">
        <v>3390</v>
      </c>
      <c r="M1006" s="145"/>
      <c r="N1006" s="380"/>
      <c r="O1006" s="380"/>
      <c r="P1006" s="380"/>
      <c r="Q1006" s="380"/>
      <c r="R1006" s="380"/>
      <c r="S1006" s="380"/>
      <c r="T1006" s="380"/>
      <c r="U1006" s="380"/>
      <c r="V1006" s="380"/>
      <c r="W1006" s="380"/>
      <c r="X1006" s="380"/>
      <c r="Y1006" s="380"/>
      <c r="Z1006" s="380"/>
    </row>
    <row r="1007" ht="15.75" customHeight="1">
      <c r="A1007" s="85" t="s">
        <v>5788</v>
      </c>
      <c r="B1007" s="85" t="s">
        <v>5789</v>
      </c>
      <c r="C1007" s="77" t="s">
        <v>86</v>
      </c>
      <c r="D1007" s="77" t="s">
        <v>5801</v>
      </c>
      <c r="E1007" s="503" t="s">
        <v>5802</v>
      </c>
      <c r="F1007" s="77" t="s">
        <v>5798</v>
      </c>
      <c r="G1007" s="78">
        <v>2.0</v>
      </c>
      <c r="H1007" s="88">
        <v>1.0</v>
      </c>
      <c r="I1007" s="498">
        <v>2.0</v>
      </c>
      <c r="J1007" s="498">
        <v>10.0</v>
      </c>
      <c r="K1007" s="499">
        <f t="shared" si="34"/>
        <v>5</v>
      </c>
      <c r="L1007" s="77" t="s">
        <v>3390</v>
      </c>
      <c r="M1007" s="145"/>
      <c r="N1007" s="380"/>
      <c r="O1007" s="380"/>
      <c r="P1007" s="380"/>
      <c r="Q1007" s="380"/>
      <c r="R1007" s="380"/>
      <c r="S1007" s="380"/>
      <c r="T1007" s="380"/>
      <c r="U1007" s="380"/>
      <c r="V1007" s="380"/>
      <c r="W1007" s="380"/>
      <c r="X1007" s="380"/>
      <c r="Y1007" s="380"/>
      <c r="Z1007" s="380"/>
    </row>
    <row r="1008" ht="15.75" customHeight="1">
      <c r="A1008" s="85" t="s">
        <v>5788</v>
      </c>
      <c r="B1008" s="85" t="s">
        <v>5789</v>
      </c>
      <c r="C1008" s="498" t="s">
        <v>86</v>
      </c>
      <c r="D1008" s="77" t="s">
        <v>5785</v>
      </c>
      <c r="E1008" s="503" t="s">
        <v>5786</v>
      </c>
      <c r="F1008" s="77" t="s">
        <v>5787</v>
      </c>
      <c r="G1008" s="78">
        <v>2.0</v>
      </c>
      <c r="H1008" s="88">
        <v>1.0</v>
      </c>
      <c r="I1008" s="498">
        <v>2.0</v>
      </c>
      <c r="J1008" s="498">
        <v>20.0</v>
      </c>
      <c r="K1008" s="499">
        <f t="shared" si="34"/>
        <v>10</v>
      </c>
      <c r="L1008" s="77" t="s">
        <v>3390</v>
      </c>
      <c r="M1008" s="145"/>
      <c r="N1008" s="380"/>
      <c r="O1008" s="380"/>
      <c r="P1008" s="380"/>
      <c r="Q1008" s="380"/>
      <c r="R1008" s="380"/>
      <c r="S1008" s="380"/>
      <c r="T1008" s="380"/>
      <c r="U1008" s="380"/>
      <c r="V1008" s="380"/>
      <c r="W1008" s="380"/>
      <c r="X1008" s="380"/>
      <c r="Y1008" s="380"/>
      <c r="Z1008" s="380"/>
    </row>
    <row r="1009" ht="15.75" customHeight="1">
      <c r="A1009" s="85" t="s">
        <v>5788</v>
      </c>
      <c r="B1009" s="85" t="s">
        <v>5789</v>
      </c>
      <c r="C1009" s="77" t="s">
        <v>86</v>
      </c>
      <c r="D1009" s="77" t="s">
        <v>5803</v>
      </c>
      <c r="E1009" s="503" t="s">
        <v>5804</v>
      </c>
      <c r="F1009" s="77" t="s">
        <v>5805</v>
      </c>
      <c r="G1009" s="78">
        <v>2.0</v>
      </c>
      <c r="H1009" s="88">
        <v>1.0</v>
      </c>
      <c r="I1009" s="498">
        <v>2.0</v>
      </c>
      <c r="J1009" s="498">
        <v>20.0</v>
      </c>
      <c r="K1009" s="499">
        <f t="shared" si="34"/>
        <v>10</v>
      </c>
      <c r="L1009" s="77" t="s">
        <v>3390</v>
      </c>
      <c r="M1009" s="145"/>
      <c r="N1009" s="380"/>
      <c r="O1009" s="380"/>
      <c r="P1009" s="380"/>
      <c r="Q1009" s="380"/>
      <c r="R1009" s="380"/>
      <c r="S1009" s="380"/>
      <c r="T1009" s="380"/>
      <c r="U1009" s="380"/>
      <c r="V1009" s="380"/>
      <c r="W1009" s="380"/>
      <c r="X1009" s="380"/>
      <c r="Y1009" s="380"/>
      <c r="Z1009" s="380"/>
    </row>
    <row r="1010" ht="15.75" customHeight="1">
      <c r="A1010" s="85" t="s">
        <v>5788</v>
      </c>
      <c r="B1010" s="85" t="s">
        <v>5789</v>
      </c>
      <c r="C1010" s="498" t="s">
        <v>86</v>
      </c>
      <c r="D1010" s="77" t="s">
        <v>5806</v>
      </c>
      <c r="E1010" s="503" t="s">
        <v>5807</v>
      </c>
      <c r="F1010" s="77" t="s">
        <v>5808</v>
      </c>
      <c r="G1010" s="78">
        <v>2.0</v>
      </c>
      <c r="H1010" s="88">
        <v>1.0</v>
      </c>
      <c r="I1010" s="498">
        <v>2.0</v>
      </c>
      <c r="J1010" s="498">
        <v>20.0</v>
      </c>
      <c r="K1010" s="499">
        <f t="shared" si="34"/>
        <v>10</v>
      </c>
      <c r="L1010" s="77" t="s">
        <v>3390</v>
      </c>
      <c r="M1010" s="145"/>
      <c r="N1010" s="380"/>
      <c r="O1010" s="380"/>
      <c r="P1010" s="380"/>
      <c r="Q1010" s="380"/>
      <c r="R1010" s="380"/>
      <c r="S1010" s="380"/>
      <c r="T1010" s="380"/>
      <c r="U1010" s="380"/>
      <c r="V1010" s="380"/>
      <c r="W1010" s="380"/>
      <c r="X1010" s="380"/>
      <c r="Y1010" s="380"/>
      <c r="Z1010" s="380"/>
    </row>
    <row r="1011" ht="15.75" customHeight="1">
      <c r="A1011" s="206" t="s">
        <v>304</v>
      </c>
      <c r="B1011" s="206" t="s">
        <v>5809</v>
      </c>
      <c r="C1011" s="98" t="s">
        <v>86</v>
      </c>
      <c r="D1011" s="206" t="s">
        <v>5810</v>
      </c>
      <c r="E1011" s="206" t="s">
        <v>4122</v>
      </c>
      <c r="F1011" s="98" t="s">
        <v>3575</v>
      </c>
      <c r="G1011" s="277">
        <v>6.0</v>
      </c>
      <c r="H1011" s="215">
        <v>5.0</v>
      </c>
      <c r="I1011" s="98">
        <v>6.0</v>
      </c>
      <c r="J1011" s="98">
        <v>20.0</v>
      </c>
      <c r="K1011" s="278">
        <f t="shared" ref="K1011:K1014" si="35">J1011/6</f>
        <v>3.333333333</v>
      </c>
      <c r="L1011" s="77" t="s">
        <v>546</v>
      </c>
      <c r="M1011" s="145"/>
      <c r="N1011" s="380"/>
      <c r="O1011" s="380"/>
      <c r="P1011" s="380"/>
      <c r="Q1011" s="380"/>
      <c r="R1011" s="380"/>
      <c r="S1011" s="380"/>
      <c r="T1011" s="380"/>
      <c r="U1011" s="380"/>
      <c r="V1011" s="380"/>
      <c r="W1011" s="380"/>
      <c r="X1011" s="380"/>
      <c r="Y1011" s="380"/>
      <c r="Z1011" s="380"/>
    </row>
    <row r="1012" ht="15.75" customHeight="1">
      <c r="A1012" s="206" t="s">
        <v>304</v>
      </c>
      <c r="B1012" s="206" t="s">
        <v>5811</v>
      </c>
      <c r="C1012" s="98" t="s">
        <v>86</v>
      </c>
      <c r="D1012" s="206" t="s">
        <v>5812</v>
      </c>
      <c r="E1012" s="206" t="s">
        <v>4125</v>
      </c>
      <c r="F1012" s="98" t="s">
        <v>3575</v>
      </c>
      <c r="G1012" s="277">
        <v>6.0</v>
      </c>
      <c r="H1012" s="215">
        <v>5.0</v>
      </c>
      <c r="I1012" s="98">
        <v>6.0</v>
      </c>
      <c r="J1012" s="98">
        <v>20.0</v>
      </c>
      <c r="K1012" s="278">
        <f t="shared" si="35"/>
        <v>3.333333333</v>
      </c>
      <c r="L1012" s="77" t="s">
        <v>546</v>
      </c>
      <c r="M1012" s="145"/>
      <c r="N1012" s="380"/>
      <c r="O1012" s="380"/>
      <c r="P1012" s="380"/>
      <c r="Q1012" s="380"/>
      <c r="R1012" s="380"/>
      <c r="S1012" s="380"/>
      <c r="T1012" s="380"/>
      <c r="U1012" s="380"/>
      <c r="V1012" s="380"/>
      <c r="W1012" s="380"/>
      <c r="X1012" s="380"/>
      <c r="Y1012" s="380"/>
      <c r="Z1012" s="380"/>
    </row>
    <row r="1013" ht="15.75" customHeight="1">
      <c r="A1013" s="206" t="s">
        <v>304</v>
      </c>
      <c r="B1013" s="206" t="s">
        <v>5813</v>
      </c>
      <c r="C1013" s="98" t="s">
        <v>86</v>
      </c>
      <c r="D1013" s="206" t="s">
        <v>5814</v>
      </c>
      <c r="E1013" s="206" t="s">
        <v>4128</v>
      </c>
      <c r="F1013" s="98" t="s">
        <v>3575</v>
      </c>
      <c r="G1013" s="277">
        <v>6.0</v>
      </c>
      <c r="H1013" s="215">
        <v>5.0</v>
      </c>
      <c r="I1013" s="98">
        <v>6.0</v>
      </c>
      <c r="J1013" s="98">
        <v>20.0</v>
      </c>
      <c r="K1013" s="278">
        <f t="shared" si="35"/>
        <v>3.333333333</v>
      </c>
      <c r="L1013" s="77" t="s">
        <v>546</v>
      </c>
      <c r="M1013" s="145"/>
      <c r="N1013" s="380"/>
      <c r="O1013" s="380"/>
      <c r="P1013" s="380"/>
      <c r="Q1013" s="380"/>
      <c r="R1013" s="380"/>
      <c r="S1013" s="380"/>
      <c r="T1013" s="380"/>
      <c r="U1013" s="380"/>
      <c r="V1013" s="380"/>
      <c r="W1013" s="380"/>
      <c r="X1013" s="380"/>
      <c r="Y1013" s="380"/>
      <c r="Z1013" s="380"/>
    </row>
    <row r="1014" ht="15.75" customHeight="1">
      <c r="A1014" s="206" t="s">
        <v>304</v>
      </c>
      <c r="B1014" s="206" t="s">
        <v>5815</v>
      </c>
      <c r="C1014" s="98" t="s">
        <v>86</v>
      </c>
      <c r="D1014" s="206" t="s">
        <v>5816</v>
      </c>
      <c r="E1014" s="206" t="s">
        <v>4131</v>
      </c>
      <c r="F1014" s="98" t="s">
        <v>3575</v>
      </c>
      <c r="G1014" s="277">
        <v>6.0</v>
      </c>
      <c r="H1014" s="215">
        <v>5.0</v>
      </c>
      <c r="I1014" s="98">
        <v>6.0</v>
      </c>
      <c r="J1014" s="98">
        <v>20.0</v>
      </c>
      <c r="K1014" s="278">
        <f t="shared" si="35"/>
        <v>3.333333333</v>
      </c>
      <c r="L1014" s="77" t="s">
        <v>546</v>
      </c>
      <c r="M1014" s="145"/>
      <c r="N1014" s="380"/>
      <c r="O1014" s="380"/>
      <c r="P1014" s="380"/>
      <c r="Q1014" s="380"/>
      <c r="R1014" s="380"/>
      <c r="S1014" s="380"/>
      <c r="T1014" s="380"/>
      <c r="U1014" s="380"/>
      <c r="V1014" s="380"/>
      <c r="W1014" s="380"/>
      <c r="X1014" s="380"/>
      <c r="Y1014" s="380"/>
      <c r="Z1014" s="380"/>
    </row>
    <row r="1015" ht="15.75" customHeight="1">
      <c r="A1015" s="206" t="s">
        <v>313</v>
      </c>
      <c r="B1015" s="206" t="s">
        <v>5817</v>
      </c>
      <c r="C1015" s="98" t="s">
        <v>86</v>
      </c>
      <c r="D1015" s="206" t="s">
        <v>5818</v>
      </c>
      <c r="E1015" s="206" t="s">
        <v>4134</v>
      </c>
      <c r="F1015" s="98" t="s">
        <v>4135</v>
      </c>
      <c r="G1015" s="277">
        <v>5.0</v>
      </c>
      <c r="H1015" s="215">
        <v>5.0</v>
      </c>
      <c r="I1015" s="98">
        <v>5.0</v>
      </c>
      <c r="J1015" s="98">
        <v>10.0</v>
      </c>
      <c r="K1015" s="278">
        <f>J1015/5</f>
        <v>2</v>
      </c>
      <c r="L1015" s="77" t="s">
        <v>546</v>
      </c>
      <c r="M1015" s="145"/>
      <c r="N1015" s="380"/>
      <c r="O1015" s="380"/>
      <c r="P1015" s="380"/>
      <c r="Q1015" s="380"/>
      <c r="R1015" s="380"/>
      <c r="S1015" s="380"/>
      <c r="T1015" s="380"/>
      <c r="U1015" s="380"/>
      <c r="V1015" s="380"/>
      <c r="W1015" s="380"/>
      <c r="X1015" s="380"/>
      <c r="Y1015" s="380"/>
      <c r="Z1015" s="380"/>
    </row>
    <row r="1016" ht="15.75" customHeight="1">
      <c r="A1016" s="206" t="s">
        <v>313</v>
      </c>
      <c r="B1016" s="206" t="s">
        <v>5819</v>
      </c>
      <c r="C1016" s="98" t="s">
        <v>86</v>
      </c>
      <c r="D1016" s="206" t="s">
        <v>5820</v>
      </c>
      <c r="E1016" s="206" t="s">
        <v>5821</v>
      </c>
      <c r="F1016" s="98"/>
      <c r="G1016" s="277">
        <v>5.0</v>
      </c>
      <c r="H1016" s="215">
        <v>5.0</v>
      </c>
      <c r="I1016" s="98">
        <v>5.0</v>
      </c>
      <c r="J1016" s="98"/>
      <c r="K1016" s="278"/>
      <c r="L1016" s="77" t="s">
        <v>546</v>
      </c>
      <c r="M1016" s="145"/>
      <c r="N1016" s="380"/>
      <c r="O1016" s="380"/>
      <c r="P1016" s="380"/>
      <c r="Q1016" s="380"/>
      <c r="R1016" s="380"/>
      <c r="S1016" s="380"/>
      <c r="T1016" s="380"/>
      <c r="U1016" s="380"/>
      <c r="V1016" s="380"/>
      <c r="W1016" s="380"/>
      <c r="X1016" s="380"/>
      <c r="Y1016" s="380"/>
      <c r="Z1016" s="380"/>
    </row>
    <row r="1017" ht="15.75" customHeight="1">
      <c r="A1017" s="206" t="s">
        <v>1404</v>
      </c>
      <c r="B1017" s="206" t="s">
        <v>1455</v>
      </c>
      <c r="C1017" s="98" t="s">
        <v>86</v>
      </c>
      <c r="D1017" s="206" t="s">
        <v>5822</v>
      </c>
      <c r="E1017" s="206" t="s">
        <v>4144</v>
      </c>
      <c r="F1017" s="98" t="s">
        <v>4145</v>
      </c>
      <c r="G1017" s="277">
        <v>2.0</v>
      </c>
      <c r="H1017" s="215">
        <v>2.0</v>
      </c>
      <c r="I1017" s="98">
        <v>2.0</v>
      </c>
      <c r="J1017" s="98">
        <v>20.0</v>
      </c>
      <c r="K1017" s="278">
        <f t="shared" ref="K1017:K1018" si="36">J1017/2</f>
        <v>10</v>
      </c>
      <c r="L1017" s="77" t="s">
        <v>546</v>
      </c>
      <c r="M1017" s="145"/>
      <c r="N1017" s="380"/>
      <c r="O1017" s="380"/>
      <c r="P1017" s="380"/>
      <c r="Q1017" s="380"/>
      <c r="R1017" s="380"/>
      <c r="S1017" s="380"/>
      <c r="T1017" s="380"/>
      <c r="U1017" s="380"/>
      <c r="V1017" s="380"/>
      <c r="W1017" s="380"/>
      <c r="X1017" s="380"/>
      <c r="Y1017" s="380"/>
      <c r="Z1017" s="380"/>
    </row>
    <row r="1018" ht="15.75" customHeight="1">
      <c r="A1018" s="206" t="s">
        <v>1404</v>
      </c>
      <c r="B1018" s="206" t="s">
        <v>1455</v>
      </c>
      <c r="C1018" s="98" t="s">
        <v>86</v>
      </c>
      <c r="D1018" s="206" t="s">
        <v>5823</v>
      </c>
      <c r="E1018" s="206" t="s">
        <v>4147</v>
      </c>
      <c r="F1018" s="98" t="s">
        <v>3575</v>
      </c>
      <c r="G1018" s="277">
        <v>2.0</v>
      </c>
      <c r="H1018" s="215">
        <v>2.0</v>
      </c>
      <c r="I1018" s="98">
        <v>2.0</v>
      </c>
      <c r="J1018" s="98">
        <v>20.0</v>
      </c>
      <c r="K1018" s="278">
        <f t="shared" si="36"/>
        <v>10</v>
      </c>
      <c r="L1018" s="77" t="s">
        <v>546</v>
      </c>
      <c r="M1018" s="145"/>
      <c r="N1018" s="380"/>
      <c r="O1018" s="380"/>
      <c r="P1018" s="380"/>
      <c r="Q1018" s="380"/>
      <c r="R1018" s="380"/>
      <c r="S1018" s="380"/>
      <c r="T1018" s="380"/>
      <c r="U1018" s="380"/>
      <c r="V1018" s="380"/>
      <c r="W1018" s="380"/>
      <c r="X1018" s="380"/>
      <c r="Y1018" s="380"/>
      <c r="Z1018" s="380"/>
    </row>
    <row r="1019" ht="15.75" customHeight="1">
      <c r="A1019" s="206" t="s">
        <v>1404</v>
      </c>
      <c r="B1019" s="206" t="s">
        <v>1405</v>
      </c>
      <c r="C1019" s="98" t="s">
        <v>86</v>
      </c>
      <c r="D1019" s="206" t="s">
        <v>5824</v>
      </c>
      <c r="E1019" s="206" t="s">
        <v>4134</v>
      </c>
      <c r="F1019" s="98" t="s">
        <v>4135</v>
      </c>
      <c r="G1019" s="277">
        <v>2.0</v>
      </c>
      <c r="H1019" s="215">
        <v>2.0</v>
      </c>
      <c r="I1019" s="98">
        <v>2.0</v>
      </c>
      <c r="J1019" s="98">
        <v>10.0</v>
      </c>
      <c r="K1019" s="278">
        <v>5.0</v>
      </c>
      <c r="L1019" s="77" t="s">
        <v>546</v>
      </c>
      <c r="M1019" s="145"/>
      <c r="N1019" s="380"/>
      <c r="O1019" s="380"/>
      <c r="P1019" s="380"/>
      <c r="Q1019" s="380"/>
      <c r="R1019" s="380"/>
      <c r="S1019" s="380"/>
      <c r="T1019" s="380"/>
      <c r="U1019" s="380"/>
      <c r="V1019" s="380"/>
      <c r="W1019" s="380"/>
      <c r="X1019" s="380"/>
      <c r="Y1019" s="380"/>
      <c r="Z1019" s="380"/>
    </row>
    <row r="1020" ht="15.75" customHeight="1">
      <c r="A1020" s="206" t="s">
        <v>1404</v>
      </c>
      <c r="B1020" s="206" t="s">
        <v>1405</v>
      </c>
      <c r="C1020" s="98" t="s">
        <v>86</v>
      </c>
      <c r="D1020" s="206" t="s">
        <v>5825</v>
      </c>
      <c r="E1020" s="206" t="s">
        <v>4150</v>
      </c>
      <c r="F1020" s="98" t="s">
        <v>3575</v>
      </c>
      <c r="G1020" s="277">
        <v>2.0</v>
      </c>
      <c r="H1020" s="215">
        <v>2.0</v>
      </c>
      <c r="I1020" s="98">
        <v>2.0</v>
      </c>
      <c r="J1020" s="98">
        <v>20.0</v>
      </c>
      <c r="K1020" s="278">
        <f>J1020/2</f>
        <v>10</v>
      </c>
      <c r="L1020" s="77" t="s">
        <v>546</v>
      </c>
      <c r="M1020" s="145"/>
      <c r="N1020" s="380"/>
      <c r="O1020" s="380"/>
      <c r="P1020" s="380"/>
      <c r="Q1020" s="380"/>
      <c r="R1020" s="380"/>
      <c r="S1020" s="380"/>
      <c r="T1020" s="380"/>
      <c r="U1020" s="380"/>
      <c r="V1020" s="380"/>
      <c r="W1020" s="380"/>
      <c r="X1020" s="380"/>
      <c r="Y1020" s="380"/>
      <c r="Z1020" s="380"/>
    </row>
    <row r="1021" ht="15.75" customHeight="1">
      <c r="A1021" s="206" t="s">
        <v>1404</v>
      </c>
      <c r="B1021" s="206" t="s">
        <v>1405</v>
      </c>
      <c r="C1021" s="98" t="s">
        <v>86</v>
      </c>
      <c r="D1021" s="207" t="s">
        <v>5826</v>
      </c>
      <c r="E1021" s="206" t="s">
        <v>4152</v>
      </c>
      <c r="F1021" s="98" t="s">
        <v>3575</v>
      </c>
      <c r="G1021" s="277">
        <v>2.0</v>
      </c>
      <c r="H1021" s="215">
        <v>2.0</v>
      </c>
      <c r="I1021" s="98">
        <v>2.0</v>
      </c>
      <c r="J1021" s="98">
        <v>20.0</v>
      </c>
      <c r="K1021" s="278">
        <v>10.0</v>
      </c>
      <c r="L1021" s="77" t="s">
        <v>546</v>
      </c>
      <c r="M1021" s="145"/>
      <c r="N1021" s="380"/>
      <c r="O1021" s="380"/>
      <c r="P1021" s="380"/>
      <c r="Q1021" s="380"/>
      <c r="R1021" s="380"/>
      <c r="S1021" s="380"/>
      <c r="T1021" s="380"/>
      <c r="U1021" s="380"/>
      <c r="V1021" s="380"/>
      <c r="W1021" s="380"/>
      <c r="X1021" s="380"/>
      <c r="Y1021" s="380"/>
      <c r="Z1021" s="380"/>
    </row>
    <row r="1022" ht="15.75" customHeight="1">
      <c r="A1022" s="206" t="s">
        <v>1404</v>
      </c>
      <c r="B1022" s="206" t="s">
        <v>1405</v>
      </c>
      <c r="C1022" s="98" t="s">
        <v>86</v>
      </c>
      <c r="D1022" s="207" t="s">
        <v>5827</v>
      </c>
      <c r="E1022" s="206" t="s">
        <v>4154</v>
      </c>
      <c r="F1022" s="98"/>
      <c r="G1022" s="277">
        <v>2.0</v>
      </c>
      <c r="H1022" s="215">
        <v>2.0</v>
      </c>
      <c r="I1022" s="98">
        <v>2.0</v>
      </c>
      <c r="J1022" s="98"/>
      <c r="K1022" s="278"/>
      <c r="L1022" s="77" t="s">
        <v>546</v>
      </c>
      <c r="M1022" s="145"/>
      <c r="N1022" s="380"/>
      <c r="O1022" s="380"/>
      <c r="P1022" s="380"/>
      <c r="Q1022" s="380"/>
      <c r="R1022" s="380"/>
      <c r="S1022" s="380"/>
      <c r="T1022" s="380"/>
      <c r="U1022" s="380"/>
      <c r="V1022" s="380"/>
      <c r="W1022" s="380"/>
      <c r="X1022" s="380"/>
      <c r="Y1022" s="380"/>
      <c r="Z1022" s="380"/>
    </row>
    <row r="1023" ht="15.75" customHeight="1">
      <c r="A1023" s="206" t="s">
        <v>1404</v>
      </c>
      <c r="B1023" s="206" t="s">
        <v>1417</v>
      </c>
      <c r="C1023" s="98" t="s">
        <v>86</v>
      </c>
      <c r="D1023" s="206" t="s">
        <v>5828</v>
      </c>
      <c r="E1023" s="206" t="s">
        <v>4157</v>
      </c>
      <c r="F1023" s="98" t="s">
        <v>3575</v>
      </c>
      <c r="G1023" s="277">
        <v>2.0</v>
      </c>
      <c r="H1023" s="215">
        <v>2.0</v>
      </c>
      <c r="I1023" s="98">
        <v>2.0</v>
      </c>
      <c r="J1023" s="98">
        <v>20.0</v>
      </c>
      <c r="K1023" s="278">
        <f>J1023/2</f>
        <v>10</v>
      </c>
      <c r="L1023" s="77" t="s">
        <v>546</v>
      </c>
      <c r="M1023" s="145"/>
      <c r="N1023" s="380"/>
      <c r="O1023" s="380"/>
      <c r="P1023" s="380"/>
      <c r="Q1023" s="380"/>
      <c r="R1023" s="380"/>
      <c r="S1023" s="380"/>
      <c r="T1023" s="380"/>
      <c r="U1023" s="380"/>
      <c r="V1023" s="380"/>
      <c r="W1023" s="380"/>
      <c r="X1023" s="380"/>
      <c r="Y1023" s="380"/>
      <c r="Z1023" s="380"/>
    </row>
    <row r="1024" ht="15.75" customHeight="1">
      <c r="A1024" s="206" t="s">
        <v>1404</v>
      </c>
      <c r="B1024" s="206" t="s">
        <v>1417</v>
      </c>
      <c r="C1024" s="98" t="s">
        <v>86</v>
      </c>
      <c r="D1024" s="206" t="s">
        <v>4160</v>
      </c>
      <c r="E1024" s="206" t="s">
        <v>4161</v>
      </c>
      <c r="F1024" s="98" t="s">
        <v>3575</v>
      </c>
      <c r="G1024" s="277">
        <v>2.0</v>
      </c>
      <c r="H1024" s="215">
        <v>2.0</v>
      </c>
      <c r="I1024" s="98">
        <v>2.0</v>
      </c>
      <c r="J1024" s="98">
        <v>20.0</v>
      </c>
      <c r="K1024" s="278">
        <v>10.0</v>
      </c>
      <c r="L1024" s="77" t="s">
        <v>546</v>
      </c>
      <c r="M1024" s="145"/>
      <c r="N1024" s="380"/>
      <c r="O1024" s="380"/>
      <c r="P1024" s="380"/>
      <c r="Q1024" s="380"/>
      <c r="R1024" s="380"/>
      <c r="S1024" s="380"/>
      <c r="T1024" s="380"/>
      <c r="U1024" s="380"/>
      <c r="V1024" s="380"/>
      <c r="W1024" s="380"/>
      <c r="X1024" s="380"/>
      <c r="Y1024" s="380"/>
      <c r="Z1024" s="380"/>
    </row>
    <row r="1025" ht="15.75" customHeight="1">
      <c r="A1025" s="206" t="s">
        <v>5829</v>
      </c>
      <c r="B1025" s="206" t="s">
        <v>5830</v>
      </c>
      <c r="C1025" s="98" t="s">
        <v>86</v>
      </c>
      <c r="D1025" s="206" t="s">
        <v>5831</v>
      </c>
      <c r="E1025" s="206" t="s">
        <v>4175</v>
      </c>
      <c r="F1025" s="98" t="s">
        <v>4176</v>
      </c>
      <c r="G1025" s="277">
        <v>2.0</v>
      </c>
      <c r="H1025" s="215">
        <v>2.0</v>
      </c>
      <c r="I1025" s="98">
        <v>3.0</v>
      </c>
      <c r="J1025" s="98">
        <v>20.0</v>
      </c>
      <c r="K1025" s="278">
        <f t="shared" ref="K1025:K1029" si="37">J1025/2</f>
        <v>10</v>
      </c>
      <c r="L1025" s="77" t="s">
        <v>546</v>
      </c>
      <c r="M1025" s="145"/>
      <c r="N1025" s="380"/>
      <c r="O1025" s="380"/>
      <c r="P1025" s="380"/>
      <c r="Q1025" s="380"/>
      <c r="R1025" s="380"/>
      <c r="S1025" s="380"/>
      <c r="T1025" s="380"/>
      <c r="U1025" s="380"/>
      <c r="V1025" s="380"/>
      <c r="W1025" s="380"/>
      <c r="X1025" s="380"/>
      <c r="Y1025" s="380"/>
      <c r="Z1025" s="380"/>
    </row>
    <row r="1026" ht="15.75" customHeight="1">
      <c r="A1026" s="206" t="s">
        <v>1404</v>
      </c>
      <c r="B1026" s="206" t="s">
        <v>5832</v>
      </c>
      <c r="C1026" s="98" t="s">
        <v>86</v>
      </c>
      <c r="D1026" s="206" t="s">
        <v>5833</v>
      </c>
      <c r="E1026" s="206" t="s">
        <v>4179</v>
      </c>
      <c r="F1026" s="98" t="s">
        <v>4176</v>
      </c>
      <c r="G1026" s="277">
        <v>2.0</v>
      </c>
      <c r="H1026" s="215">
        <v>2.0</v>
      </c>
      <c r="I1026" s="98">
        <v>2.0</v>
      </c>
      <c r="J1026" s="98">
        <v>20.0</v>
      </c>
      <c r="K1026" s="278">
        <f t="shared" si="37"/>
        <v>10</v>
      </c>
      <c r="L1026" s="77" t="s">
        <v>546</v>
      </c>
      <c r="M1026" s="145"/>
      <c r="N1026" s="380"/>
      <c r="O1026" s="380"/>
      <c r="P1026" s="380"/>
      <c r="Q1026" s="380"/>
      <c r="R1026" s="380"/>
      <c r="S1026" s="380"/>
      <c r="T1026" s="380"/>
      <c r="U1026" s="380"/>
      <c r="V1026" s="380"/>
      <c r="W1026" s="380"/>
      <c r="X1026" s="380"/>
      <c r="Y1026" s="380"/>
      <c r="Z1026" s="380"/>
    </row>
    <row r="1027" ht="15.75" customHeight="1">
      <c r="A1027" s="206" t="s">
        <v>1404</v>
      </c>
      <c r="B1027" s="206" t="s">
        <v>1426</v>
      </c>
      <c r="C1027" s="98" t="s">
        <v>86</v>
      </c>
      <c r="D1027" s="206" t="s">
        <v>5834</v>
      </c>
      <c r="E1027" s="206" t="s">
        <v>4185</v>
      </c>
      <c r="F1027" s="98" t="s">
        <v>4145</v>
      </c>
      <c r="G1027" s="277">
        <v>2.0</v>
      </c>
      <c r="H1027" s="215">
        <v>2.0</v>
      </c>
      <c r="I1027" s="98">
        <v>2.0</v>
      </c>
      <c r="J1027" s="98">
        <v>20.0</v>
      </c>
      <c r="K1027" s="278">
        <f t="shared" si="37"/>
        <v>10</v>
      </c>
      <c r="L1027" s="77" t="s">
        <v>546</v>
      </c>
      <c r="M1027" s="145"/>
      <c r="N1027" s="380"/>
      <c r="O1027" s="380"/>
      <c r="P1027" s="380"/>
      <c r="Q1027" s="380"/>
      <c r="R1027" s="380"/>
      <c r="S1027" s="380"/>
      <c r="T1027" s="380"/>
      <c r="U1027" s="380"/>
      <c r="V1027" s="380"/>
      <c r="W1027" s="380"/>
      <c r="X1027" s="380"/>
      <c r="Y1027" s="380"/>
      <c r="Z1027" s="380"/>
    </row>
    <row r="1028" ht="15.75" customHeight="1">
      <c r="A1028" s="206" t="s">
        <v>1404</v>
      </c>
      <c r="B1028" s="206" t="s">
        <v>1426</v>
      </c>
      <c r="C1028" s="98" t="s">
        <v>86</v>
      </c>
      <c r="D1028" s="206" t="s">
        <v>5835</v>
      </c>
      <c r="E1028" s="206" t="s">
        <v>5836</v>
      </c>
      <c r="F1028" s="98" t="s">
        <v>4135</v>
      </c>
      <c r="G1028" s="277">
        <v>2.0</v>
      </c>
      <c r="H1028" s="215">
        <v>2.0</v>
      </c>
      <c r="I1028" s="98">
        <v>2.0</v>
      </c>
      <c r="J1028" s="98">
        <v>10.0</v>
      </c>
      <c r="K1028" s="278">
        <f t="shared" si="37"/>
        <v>5</v>
      </c>
      <c r="L1028" s="77" t="s">
        <v>546</v>
      </c>
      <c r="M1028" s="145"/>
      <c r="N1028" s="380"/>
      <c r="O1028" s="380"/>
      <c r="P1028" s="380"/>
      <c r="Q1028" s="380"/>
      <c r="R1028" s="380"/>
      <c r="S1028" s="380"/>
      <c r="T1028" s="380"/>
      <c r="U1028" s="380"/>
      <c r="V1028" s="380"/>
      <c r="W1028" s="380"/>
      <c r="X1028" s="380"/>
      <c r="Y1028" s="380"/>
      <c r="Z1028" s="380"/>
    </row>
    <row r="1029" ht="15.75" customHeight="1">
      <c r="A1029" s="206" t="s">
        <v>1404</v>
      </c>
      <c r="B1029" s="206" t="s">
        <v>1426</v>
      </c>
      <c r="C1029" s="98" t="s">
        <v>86</v>
      </c>
      <c r="D1029" s="206" t="s">
        <v>4186</v>
      </c>
      <c r="E1029" s="206" t="s">
        <v>4134</v>
      </c>
      <c r="F1029" s="98" t="s">
        <v>4135</v>
      </c>
      <c r="G1029" s="277">
        <v>2.0</v>
      </c>
      <c r="H1029" s="277">
        <v>2.0</v>
      </c>
      <c r="I1029" s="98">
        <v>2.0</v>
      </c>
      <c r="J1029" s="98">
        <v>10.0</v>
      </c>
      <c r="K1029" s="278">
        <f t="shared" si="37"/>
        <v>5</v>
      </c>
      <c r="L1029" s="77" t="s">
        <v>546</v>
      </c>
      <c r="M1029" s="145"/>
      <c r="N1029" s="380"/>
      <c r="O1029" s="380"/>
      <c r="P1029" s="380"/>
      <c r="Q1029" s="380"/>
      <c r="R1029" s="380"/>
      <c r="S1029" s="380"/>
      <c r="T1029" s="380"/>
      <c r="U1029" s="380"/>
      <c r="V1029" s="380"/>
      <c r="W1029" s="380"/>
      <c r="X1029" s="380"/>
      <c r="Y1029" s="380"/>
      <c r="Z1029" s="380"/>
    </row>
    <row r="1030" ht="15.75" customHeight="1">
      <c r="A1030" s="206" t="s">
        <v>1404</v>
      </c>
      <c r="B1030" s="206" t="s">
        <v>5837</v>
      </c>
      <c r="C1030" s="98" t="s">
        <v>86</v>
      </c>
      <c r="D1030" s="206" t="s">
        <v>5838</v>
      </c>
      <c r="E1030" s="206" t="s">
        <v>4189</v>
      </c>
      <c r="F1030" s="98" t="s">
        <v>4145</v>
      </c>
      <c r="G1030" s="277">
        <v>2.0</v>
      </c>
      <c r="H1030" s="215">
        <v>2.0</v>
      </c>
      <c r="I1030" s="98">
        <v>2.0</v>
      </c>
      <c r="J1030" s="98">
        <v>20.0</v>
      </c>
      <c r="K1030" s="278">
        <v>10.0</v>
      </c>
      <c r="L1030" s="77" t="s">
        <v>546</v>
      </c>
      <c r="M1030" s="145"/>
      <c r="N1030" s="380"/>
      <c r="O1030" s="380"/>
      <c r="P1030" s="380"/>
      <c r="Q1030" s="380"/>
      <c r="R1030" s="380"/>
      <c r="S1030" s="380"/>
      <c r="T1030" s="380"/>
      <c r="U1030" s="380"/>
      <c r="V1030" s="380"/>
      <c r="W1030" s="380"/>
      <c r="X1030" s="380"/>
      <c r="Y1030" s="380"/>
      <c r="Z1030" s="380"/>
    </row>
    <row r="1031" ht="15.75" customHeight="1">
      <c r="A1031" s="206" t="s">
        <v>1404</v>
      </c>
      <c r="B1031" s="206" t="s">
        <v>5839</v>
      </c>
      <c r="C1031" s="98" t="s">
        <v>86</v>
      </c>
      <c r="D1031" s="206" t="s">
        <v>5840</v>
      </c>
      <c r="E1031" s="206" t="s">
        <v>4192</v>
      </c>
      <c r="F1031" s="98" t="s">
        <v>4145</v>
      </c>
      <c r="G1031" s="277">
        <v>2.0</v>
      </c>
      <c r="H1031" s="215">
        <v>2.0</v>
      </c>
      <c r="I1031" s="98">
        <v>2.0</v>
      </c>
      <c r="J1031" s="98">
        <v>20.0</v>
      </c>
      <c r="K1031" s="278">
        <v>10.0</v>
      </c>
      <c r="L1031" s="77" t="s">
        <v>546</v>
      </c>
      <c r="M1031" s="145"/>
      <c r="N1031" s="380"/>
      <c r="O1031" s="380"/>
      <c r="P1031" s="380"/>
      <c r="Q1031" s="380"/>
      <c r="R1031" s="380"/>
      <c r="S1031" s="380"/>
      <c r="T1031" s="380"/>
      <c r="U1031" s="380"/>
      <c r="V1031" s="380"/>
      <c r="W1031" s="380"/>
      <c r="X1031" s="380"/>
      <c r="Y1031" s="380"/>
      <c r="Z1031" s="380"/>
    </row>
    <row r="1032" ht="15.75" customHeight="1">
      <c r="A1032" s="206" t="s">
        <v>1404</v>
      </c>
      <c r="B1032" s="206" t="s">
        <v>5841</v>
      </c>
      <c r="C1032" s="98" t="s">
        <v>86</v>
      </c>
      <c r="D1032" s="206" t="s">
        <v>5842</v>
      </c>
      <c r="E1032" s="206" t="s">
        <v>4195</v>
      </c>
      <c r="F1032" s="98"/>
      <c r="G1032" s="277">
        <v>2.0</v>
      </c>
      <c r="H1032" s="215">
        <v>2.0</v>
      </c>
      <c r="I1032" s="98">
        <v>2.0</v>
      </c>
      <c r="J1032" s="98"/>
      <c r="K1032" s="278"/>
      <c r="L1032" s="77" t="s">
        <v>546</v>
      </c>
      <c r="M1032" s="145"/>
      <c r="N1032" s="380"/>
      <c r="O1032" s="380"/>
      <c r="P1032" s="380"/>
      <c r="Q1032" s="380"/>
      <c r="R1032" s="380"/>
      <c r="S1032" s="380"/>
      <c r="T1032" s="380"/>
      <c r="U1032" s="380"/>
      <c r="V1032" s="380"/>
      <c r="W1032" s="380"/>
      <c r="X1032" s="380"/>
      <c r="Y1032" s="380"/>
      <c r="Z1032" s="380"/>
    </row>
    <row r="1033" ht="15.75" customHeight="1">
      <c r="A1033" s="206" t="s">
        <v>1435</v>
      </c>
      <c r="B1033" s="206" t="s">
        <v>5843</v>
      </c>
      <c r="C1033" s="98" t="s">
        <v>86</v>
      </c>
      <c r="D1033" s="206" t="s">
        <v>5844</v>
      </c>
      <c r="E1033" s="206" t="s">
        <v>4198</v>
      </c>
      <c r="F1033" s="98" t="s">
        <v>3575</v>
      </c>
      <c r="G1033" s="277">
        <v>2.0</v>
      </c>
      <c r="H1033" s="215">
        <v>2.0</v>
      </c>
      <c r="I1033" s="98">
        <v>2.0</v>
      </c>
      <c r="J1033" s="98">
        <v>20.0</v>
      </c>
      <c r="K1033" s="278">
        <v>10.0</v>
      </c>
      <c r="L1033" s="77" t="s">
        <v>546</v>
      </c>
      <c r="M1033" s="145"/>
      <c r="N1033" s="380"/>
      <c r="O1033" s="380"/>
      <c r="P1033" s="380"/>
      <c r="Q1033" s="380"/>
      <c r="R1033" s="380"/>
      <c r="S1033" s="380"/>
      <c r="T1033" s="380"/>
      <c r="U1033" s="380"/>
      <c r="V1033" s="380"/>
      <c r="W1033" s="380"/>
      <c r="X1033" s="380"/>
      <c r="Y1033" s="380"/>
      <c r="Z1033" s="380"/>
    </row>
    <row r="1034" ht="15.75" customHeight="1">
      <c r="A1034" s="206" t="s">
        <v>1435</v>
      </c>
      <c r="B1034" s="206" t="s">
        <v>5845</v>
      </c>
      <c r="C1034" s="98" t="s">
        <v>86</v>
      </c>
      <c r="D1034" s="206" t="s">
        <v>5846</v>
      </c>
      <c r="E1034" s="206" t="s">
        <v>4201</v>
      </c>
      <c r="F1034" s="98" t="s">
        <v>3575</v>
      </c>
      <c r="G1034" s="277">
        <v>2.0</v>
      </c>
      <c r="H1034" s="215">
        <v>2.0</v>
      </c>
      <c r="I1034" s="98">
        <v>2.0</v>
      </c>
      <c r="J1034" s="98">
        <v>20.0</v>
      </c>
      <c r="K1034" s="278">
        <v>10.0</v>
      </c>
      <c r="L1034" s="77" t="s">
        <v>546</v>
      </c>
      <c r="M1034" s="145"/>
      <c r="N1034" s="380"/>
      <c r="O1034" s="380"/>
      <c r="P1034" s="380"/>
      <c r="Q1034" s="380"/>
      <c r="R1034" s="380"/>
      <c r="S1034" s="380"/>
      <c r="T1034" s="380"/>
      <c r="U1034" s="380"/>
      <c r="V1034" s="380"/>
      <c r="W1034" s="380"/>
      <c r="X1034" s="380"/>
      <c r="Y1034" s="380"/>
      <c r="Z1034" s="380"/>
    </row>
    <row r="1035" ht="15.75" customHeight="1">
      <c r="A1035" s="206" t="s">
        <v>1404</v>
      </c>
      <c r="B1035" s="206" t="s">
        <v>1442</v>
      </c>
      <c r="C1035" s="98" t="s">
        <v>86</v>
      </c>
      <c r="D1035" s="206" t="s">
        <v>5847</v>
      </c>
      <c r="E1035" s="206" t="s">
        <v>4227</v>
      </c>
      <c r="F1035" s="98" t="s">
        <v>3575</v>
      </c>
      <c r="G1035" s="277">
        <v>2.0</v>
      </c>
      <c r="H1035" s="215">
        <v>2.0</v>
      </c>
      <c r="I1035" s="98">
        <v>2.0</v>
      </c>
      <c r="J1035" s="98">
        <v>20.0</v>
      </c>
      <c r="K1035" s="278">
        <v>10.0</v>
      </c>
      <c r="L1035" s="77" t="s">
        <v>546</v>
      </c>
      <c r="M1035" s="145"/>
      <c r="N1035" s="380"/>
      <c r="O1035" s="380"/>
      <c r="P1035" s="380"/>
      <c r="Q1035" s="380"/>
      <c r="R1035" s="380"/>
      <c r="S1035" s="380"/>
      <c r="T1035" s="380"/>
      <c r="U1035" s="380"/>
      <c r="V1035" s="380"/>
      <c r="W1035" s="380"/>
      <c r="X1035" s="380"/>
      <c r="Y1035" s="380"/>
      <c r="Z1035" s="380"/>
    </row>
    <row r="1036" ht="15.75" customHeight="1">
      <c r="A1036" s="206" t="s">
        <v>1404</v>
      </c>
      <c r="B1036" s="206" t="s">
        <v>1442</v>
      </c>
      <c r="C1036" s="98" t="s">
        <v>86</v>
      </c>
      <c r="D1036" s="206" t="s">
        <v>5848</v>
      </c>
      <c r="E1036" s="206" t="s">
        <v>5849</v>
      </c>
      <c r="F1036" s="98"/>
      <c r="G1036" s="277"/>
      <c r="H1036" s="215"/>
      <c r="I1036" s="98"/>
      <c r="J1036" s="98"/>
      <c r="K1036" s="278"/>
      <c r="L1036" s="77" t="s">
        <v>546</v>
      </c>
      <c r="M1036" s="145"/>
      <c r="N1036" s="380"/>
      <c r="O1036" s="380"/>
      <c r="P1036" s="380"/>
      <c r="Q1036" s="380"/>
      <c r="R1036" s="380"/>
      <c r="S1036" s="380"/>
      <c r="T1036" s="380"/>
      <c r="U1036" s="380"/>
      <c r="V1036" s="380"/>
      <c r="W1036" s="380"/>
      <c r="X1036" s="380"/>
      <c r="Y1036" s="380"/>
      <c r="Z1036" s="380"/>
    </row>
    <row r="1037" ht="15.75" customHeight="1">
      <c r="A1037" s="206" t="s">
        <v>1435</v>
      </c>
      <c r="B1037" s="206" t="s">
        <v>5850</v>
      </c>
      <c r="C1037" s="98" t="s">
        <v>86</v>
      </c>
      <c r="D1037" s="206" t="s">
        <v>5851</v>
      </c>
      <c r="E1037" s="206" t="s">
        <v>4230</v>
      </c>
      <c r="F1037" s="98" t="s">
        <v>4176</v>
      </c>
      <c r="G1037" s="277">
        <v>2.0</v>
      </c>
      <c r="H1037" s="215">
        <v>2.0</v>
      </c>
      <c r="I1037" s="98">
        <v>2.0</v>
      </c>
      <c r="J1037" s="98">
        <v>20.0</v>
      </c>
      <c r="K1037" s="278">
        <v>10.0</v>
      </c>
      <c r="L1037" s="77" t="s">
        <v>546</v>
      </c>
      <c r="M1037" s="145"/>
      <c r="N1037" s="380"/>
      <c r="O1037" s="380"/>
      <c r="P1037" s="380"/>
      <c r="Q1037" s="380"/>
      <c r="R1037" s="380"/>
      <c r="S1037" s="380"/>
      <c r="T1037" s="380"/>
      <c r="U1037" s="380"/>
      <c r="V1037" s="380"/>
      <c r="W1037" s="380"/>
      <c r="X1037" s="380"/>
      <c r="Y1037" s="380"/>
      <c r="Z1037" s="380"/>
    </row>
    <row r="1038" ht="15.75" customHeight="1">
      <c r="A1038" s="206" t="s">
        <v>1435</v>
      </c>
      <c r="B1038" s="206" t="s">
        <v>5852</v>
      </c>
      <c r="C1038" s="98" t="s">
        <v>86</v>
      </c>
      <c r="D1038" s="206" t="s">
        <v>5853</v>
      </c>
      <c r="E1038" s="206" t="s">
        <v>4233</v>
      </c>
      <c r="F1038" s="98" t="s">
        <v>4222</v>
      </c>
      <c r="G1038" s="277">
        <v>2.0</v>
      </c>
      <c r="H1038" s="215">
        <v>2.0</v>
      </c>
      <c r="I1038" s="98">
        <v>2.0</v>
      </c>
      <c r="J1038" s="98">
        <v>20.0</v>
      </c>
      <c r="K1038" s="278">
        <v>10.0</v>
      </c>
      <c r="L1038" s="77" t="s">
        <v>546</v>
      </c>
      <c r="M1038" s="145"/>
      <c r="N1038" s="380"/>
      <c r="O1038" s="380"/>
      <c r="P1038" s="380"/>
      <c r="Q1038" s="380"/>
      <c r="R1038" s="380"/>
      <c r="S1038" s="380"/>
      <c r="T1038" s="380"/>
      <c r="U1038" s="380"/>
      <c r="V1038" s="380"/>
      <c r="W1038" s="380"/>
      <c r="X1038" s="380"/>
      <c r="Y1038" s="380"/>
      <c r="Z1038" s="380"/>
    </row>
    <row r="1039" ht="15.75" customHeight="1">
      <c r="A1039" s="206" t="s">
        <v>1435</v>
      </c>
      <c r="B1039" s="206" t="s">
        <v>5854</v>
      </c>
      <c r="C1039" s="98" t="s">
        <v>86</v>
      </c>
      <c r="D1039" s="206" t="s">
        <v>5855</v>
      </c>
      <c r="E1039" s="206" t="s">
        <v>4236</v>
      </c>
      <c r="F1039" s="98" t="s">
        <v>4145</v>
      </c>
      <c r="G1039" s="277">
        <v>2.0</v>
      </c>
      <c r="H1039" s="215">
        <v>2.0</v>
      </c>
      <c r="I1039" s="98">
        <v>2.0</v>
      </c>
      <c r="J1039" s="98">
        <v>20.0</v>
      </c>
      <c r="K1039" s="278">
        <v>10.0</v>
      </c>
      <c r="L1039" s="77" t="s">
        <v>546</v>
      </c>
      <c r="M1039" s="145"/>
      <c r="N1039" s="380"/>
      <c r="O1039" s="380"/>
      <c r="P1039" s="380"/>
      <c r="Q1039" s="380"/>
      <c r="R1039" s="380"/>
      <c r="S1039" s="380"/>
      <c r="T1039" s="380"/>
      <c r="U1039" s="380"/>
      <c r="V1039" s="380"/>
      <c r="W1039" s="380"/>
      <c r="X1039" s="380"/>
      <c r="Y1039" s="380"/>
      <c r="Z1039" s="380"/>
    </row>
    <row r="1040" ht="15.75" customHeight="1">
      <c r="A1040" s="206" t="s">
        <v>1435</v>
      </c>
      <c r="B1040" s="206" t="s">
        <v>5856</v>
      </c>
      <c r="C1040" s="98" t="s">
        <v>86</v>
      </c>
      <c r="D1040" s="206" t="s">
        <v>5857</v>
      </c>
      <c r="E1040" s="206" t="s">
        <v>4239</v>
      </c>
      <c r="F1040" s="98" t="s">
        <v>4145</v>
      </c>
      <c r="G1040" s="277">
        <v>2.0</v>
      </c>
      <c r="H1040" s="215">
        <v>2.0</v>
      </c>
      <c r="I1040" s="98">
        <v>2.0</v>
      </c>
      <c r="J1040" s="98">
        <v>20.0</v>
      </c>
      <c r="K1040" s="278">
        <v>10.0</v>
      </c>
      <c r="L1040" s="77" t="s">
        <v>546</v>
      </c>
      <c r="M1040" s="145"/>
      <c r="N1040" s="380"/>
      <c r="O1040" s="380"/>
      <c r="P1040" s="380"/>
      <c r="Q1040" s="380"/>
      <c r="R1040" s="380"/>
      <c r="S1040" s="380"/>
      <c r="T1040" s="380"/>
      <c r="U1040" s="380"/>
      <c r="V1040" s="380"/>
      <c r="W1040" s="380"/>
      <c r="X1040" s="380"/>
      <c r="Y1040" s="380"/>
      <c r="Z1040" s="380"/>
    </row>
    <row r="1041" ht="15.75" customHeight="1">
      <c r="A1041" s="206" t="s">
        <v>1435</v>
      </c>
      <c r="B1041" s="206" t="s">
        <v>5858</v>
      </c>
      <c r="C1041" s="98" t="s">
        <v>86</v>
      </c>
      <c r="D1041" s="206" t="s">
        <v>5859</v>
      </c>
      <c r="E1041" s="206" t="s">
        <v>4242</v>
      </c>
      <c r="F1041" s="98" t="s">
        <v>4164</v>
      </c>
      <c r="G1041" s="277">
        <v>2.0</v>
      </c>
      <c r="H1041" s="215">
        <v>2.0</v>
      </c>
      <c r="I1041" s="98">
        <v>2.0</v>
      </c>
      <c r="J1041" s="98">
        <v>20.0</v>
      </c>
      <c r="K1041" s="278">
        <v>10.0</v>
      </c>
      <c r="L1041" s="77" t="s">
        <v>546</v>
      </c>
      <c r="M1041" s="145"/>
      <c r="N1041" s="380"/>
      <c r="O1041" s="380"/>
      <c r="P1041" s="380"/>
      <c r="Q1041" s="380"/>
      <c r="R1041" s="380"/>
      <c r="S1041" s="380"/>
      <c r="T1041" s="380"/>
      <c r="U1041" s="380"/>
      <c r="V1041" s="380"/>
      <c r="W1041" s="380"/>
      <c r="X1041" s="380"/>
      <c r="Y1041" s="380"/>
      <c r="Z1041" s="380"/>
    </row>
    <row r="1042" ht="15.75" customHeight="1">
      <c r="A1042" s="206" t="s">
        <v>1435</v>
      </c>
      <c r="B1042" s="206" t="s">
        <v>5860</v>
      </c>
      <c r="C1042" s="98" t="s">
        <v>86</v>
      </c>
      <c r="D1042" s="206" t="s">
        <v>5861</v>
      </c>
      <c r="E1042" s="206" t="s">
        <v>4245</v>
      </c>
      <c r="F1042" s="98" t="s">
        <v>4246</v>
      </c>
      <c r="G1042" s="277">
        <v>2.0</v>
      </c>
      <c r="H1042" s="215">
        <v>2.0</v>
      </c>
      <c r="I1042" s="98">
        <v>2.0</v>
      </c>
      <c r="J1042" s="98">
        <v>20.0</v>
      </c>
      <c r="K1042" s="278">
        <v>10.0</v>
      </c>
      <c r="L1042" s="77" t="s">
        <v>546</v>
      </c>
      <c r="M1042" s="145"/>
      <c r="N1042" s="380"/>
      <c r="O1042" s="380"/>
      <c r="P1042" s="380"/>
      <c r="Q1042" s="380"/>
      <c r="R1042" s="380"/>
      <c r="S1042" s="380"/>
      <c r="T1042" s="380"/>
      <c r="U1042" s="380"/>
      <c r="V1042" s="380"/>
      <c r="W1042" s="380"/>
      <c r="X1042" s="380"/>
      <c r="Y1042" s="380"/>
      <c r="Z1042" s="380"/>
    </row>
    <row r="1043" ht="15.75" customHeight="1">
      <c r="A1043" s="206" t="s">
        <v>1435</v>
      </c>
      <c r="B1043" s="206" t="s">
        <v>5862</v>
      </c>
      <c r="C1043" s="98" t="s">
        <v>86</v>
      </c>
      <c r="D1043" s="206" t="s">
        <v>5863</v>
      </c>
      <c r="E1043" s="206" t="s">
        <v>4249</v>
      </c>
      <c r="F1043" s="98" t="s">
        <v>4135</v>
      </c>
      <c r="G1043" s="277">
        <v>2.0</v>
      </c>
      <c r="H1043" s="215">
        <v>2.0</v>
      </c>
      <c r="I1043" s="98">
        <v>2.0</v>
      </c>
      <c r="J1043" s="98">
        <v>10.0</v>
      </c>
      <c r="K1043" s="278">
        <v>5.0</v>
      </c>
      <c r="L1043" s="77" t="s">
        <v>546</v>
      </c>
      <c r="M1043" s="145"/>
      <c r="N1043" s="380"/>
      <c r="O1043" s="380"/>
      <c r="P1043" s="380"/>
      <c r="Q1043" s="380"/>
      <c r="R1043" s="380"/>
      <c r="S1043" s="380"/>
      <c r="T1043" s="380"/>
      <c r="U1043" s="380"/>
      <c r="V1043" s="380"/>
      <c r="W1043" s="380"/>
      <c r="X1043" s="380"/>
      <c r="Y1043" s="380"/>
      <c r="Z1043" s="380"/>
    </row>
    <row r="1044" ht="15.75" customHeight="1">
      <c r="A1044" s="206" t="s">
        <v>1435</v>
      </c>
      <c r="B1044" s="206" t="s">
        <v>5864</v>
      </c>
      <c r="C1044" s="98" t="s">
        <v>86</v>
      </c>
      <c r="D1044" s="206" t="s">
        <v>5865</v>
      </c>
      <c r="E1044" s="206" t="s">
        <v>4252</v>
      </c>
      <c r="F1044" s="98" t="s">
        <v>4246</v>
      </c>
      <c r="G1044" s="277">
        <v>2.0</v>
      </c>
      <c r="H1044" s="215">
        <v>2.0</v>
      </c>
      <c r="I1044" s="98">
        <v>2.0</v>
      </c>
      <c r="J1044" s="98">
        <v>20.0</v>
      </c>
      <c r="K1044" s="278">
        <v>10.0</v>
      </c>
      <c r="L1044" s="77" t="s">
        <v>546</v>
      </c>
      <c r="M1044" s="145"/>
      <c r="N1044" s="380"/>
      <c r="O1044" s="380"/>
      <c r="P1044" s="380"/>
      <c r="Q1044" s="380"/>
      <c r="R1044" s="380"/>
      <c r="S1044" s="380"/>
      <c r="T1044" s="380"/>
      <c r="U1044" s="380"/>
      <c r="V1044" s="380"/>
      <c r="W1044" s="380"/>
      <c r="X1044" s="380"/>
      <c r="Y1044" s="380"/>
      <c r="Z1044" s="380"/>
    </row>
    <row r="1045" ht="15.75" customHeight="1">
      <c r="A1045" s="206" t="s">
        <v>1435</v>
      </c>
      <c r="B1045" s="206" t="s">
        <v>5866</v>
      </c>
      <c r="C1045" s="98" t="s">
        <v>86</v>
      </c>
      <c r="D1045" s="206" t="s">
        <v>4254</v>
      </c>
      <c r="E1045" s="206" t="s">
        <v>4255</v>
      </c>
      <c r="F1045" s="98"/>
      <c r="G1045" s="277">
        <v>2.0</v>
      </c>
      <c r="H1045" s="215">
        <v>2.0</v>
      </c>
      <c r="I1045" s="98">
        <v>2.0</v>
      </c>
      <c r="J1045" s="98"/>
      <c r="K1045" s="278"/>
      <c r="L1045" s="77" t="s">
        <v>546</v>
      </c>
      <c r="M1045" s="145"/>
      <c r="N1045" s="380"/>
      <c r="O1045" s="380"/>
      <c r="P1045" s="380"/>
      <c r="Q1045" s="380"/>
      <c r="R1045" s="380"/>
      <c r="S1045" s="380"/>
      <c r="T1045" s="380"/>
      <c r="U1045" s="380"/>
      <c r="V1045" s="380"/>
      <c r="W1045" s="380"/>
      <c r="X1045" s="380"/>
      <c r="Y1045" s="380"/>
      <c r="Z1045" s="380"/>
    </row>
    <row r="1046" ht="15.75" customHeight="1">
      <c r="A1046" s="206" t="s">
        <v>1435</v>
      </c>
      <c r="B1046" s="206" t="s">
        <v>5867</v>
      </c>
      <c r="C1046" s="98" t="s">
        <v>86</v>
      </c>
      <c r="D1046" s="206" t="s">
        <v>5868</v>
      </c>
      <c r="E1046" s="206" t="s">
        <v>4259</v>
      </c>
      <c r="F1046" s="98" t="s">
        <v>4135</v>
      </c>
      <c r="G1046" s="277">
        <v>2.0</v>
      </c>
      <c r="H1046" s="215">
        <v>2.0</v>
      </c>
      <c r="I1046" s="98">
        <v>2.0</v>
      </c>
      <c r="J1046" s="98">
        <v>10.0</v>
      </c>
      <c r="K1046" s="278">
        <v>5.0</v>
      </c>
      <c r="L1046" s="77" t="s">
        <v>546</v>
      </c>
      <c r="M1046" s="145"/>
      <c r="N1046" s="380"/>
      <c r="O1046" s="380"/>
      <c r="P1046" s="380"/>
      <c r="Q1046" s="380"/>
      <c r="R1046" s="380"/>
      <c r="S1046" s="380"/>
      <c r="T1046" s="380"/>
      <c r="U1046" s="380"/>
      <c r="V1046" s="380"/>
      <c r="W1046" s="380"/>
      <c r="X1046" s="380"/>
      <c r="Y1046" s="380"/>
      <c r="Z1046" s="380"/>
    </row>
    <row r="1047" ht="15.75" customHeight="1">
      <c r="A1047" s="206" t="s">
        <v>1435</v>
      </c>
      <c r="B1047" s="206" t="s">
        <v>5869</v>
      </c>
      <c r="C1047" s="98" t="s">
        <v>86</v>
      </c>
      <c r="D1047" s="207" t="s">
        <v>5870</v>
      </c>
      <c r="E1047" s="206" t="s">
        <v>4262</v>
      </c>
      <c r="F1047" s="98" t="s">
        <v>4263</v>
      </c>
      <c r="G1047" s="277">
        <v>2.0</v>
      </c>
      <c r="H1047" s="215">
        <v>2.0</v>
      </c>
      <c r="I1047" s="98">
        <v>2.0</v>
      </c>
      <c r="J1047" s="98">
        <v>20.0</v>
      </c>
      <c r="K1047" s="278">
        <v>10.0</v>
      </c>
      <c r="L1047" s="77" t="s">
        <v>546</v>
      </c>
      <c r="M1047" s="145"/>
      <c r="N1047" s="380"/>
      <c r="O1047" s="380"/>
      <c r="P1047" s="380"/>
      <c r="Q1047" s="380"/>
      <c r="R1047" s="380"/>
      <c r="S1047" s="380"/>
      <c r="T1047" s="380"/>
      <c r="U1047" s="380"/>
      <c r="V1047" s="380"/>
      <c r="W1047" s="380"/>
      <c r="X1047" s="380"/>
      <c r="Y1047" s="380"/>
      <c r="Z1047" s="380"/>
    </row>
    <row r="1048" ht="15.75" customHeight="1">
      <c r="A1048" s="206" t="s">
        <v>1435</v>
      </c>
      <c r="B1048" s="206" t="s">
        <v>5871</v>
      </c>
      <c r="C1048" s="98" t="s">
        <v>86</v>
      </c>
      <c r="D1048" s="206" t="s">
        <v>5872</v>
      </c>
      <c r="E1048" s="206" t="s">
        <v>4285</v>
      </c>
      <c r="F1048" s="98"/>
      <c r="G1048" s="277">
        <v>2.0</v>
      </c>
      <c r="H1048" s="215">
        <v>2.0</v>
      </c>
      <c r="I1048" s="98">
        <v>2.0</v>
      </c>
      <c r="J1048" s="98"/>
      <c r="K1048" s="278"/>
      <c r="L1048" s="77" t="s">
        <v>546</v>
      </c>
      <c r="M1048" s="145"/>
      <c r="N1048" s="380"/>
      <c r="O1048" s="380"/>
      <c r="P1048" s="380"/>
      <c r="Q1048" s="380"/>
      <c r="R1048" s="380"/>
      <c r="S1048" s="380"/>
      <c r="T1048" s="380"/>
      <c r="U1048" s="380"/>
      <c r="V1048" s="380"/>
      <c r="W1048" s="380"/>
      <c r="X1048" s="380"/>
      <c r="Y1048" s="380"/>
      <c r="Z1048" s="380"/>
    </row>
    <row r="1049" ht="15.75" customHeight="1">
      <c r="A1049" s="206" t="s">
        <v>1435</v>
      </c>
      <c r="B1049" s="206" t="s">
        <v>5873</v>
      </c>
      <c r="C1049" s="98" t="s">
        <v>86</v>
      </c>
      <c r="D1049" s="206" t="s">
        <v>5874</v>
      </c>
      <c r="E1049" s="206" t="s">
        <v>4134</v>
      </c>
      <c r="F1049" s="98"/>
      <c r="G1049" s="277">
        <v>2.0</v>
      </c>
      <c r="H1049" s="215">
        <v>2.0</v>
      </c>
      <c r="I1049" s="98">
        <v>2.0</v>
      </c>
      <c r="J1049" s="98"/>
      <c r="K1049" s="278"/>
      <c r="L1049" s="77" t="s">
        <v>546</v>
      </c>
      <c r="M1049" s="145"/>
      <c r="N1049" s="380"/>
      <c r="O1049" s="380"/>
      <c r="P1049" s="380"/>
      <c r="Q1049" s="380"/>
      <c r="R1049" s="380"/>
      <c r="S1049" s="380"/>
      <c r="T1049" s="380"/>
      <c r="U1049" s="380"/>
      <c r="V1049" s="380"/>
      <c r="W1049" s="380"/>
      <c r="X1049" s="380"/>
      <c r="Y1049" s="380"/>
      <c r="Z1049" s="380"/>
    </row>
    <row r="1050" ht="15.75" customHeight="1">
      <c r="A1050" s="206" t="s">
        <v>1435</v>
      </c>
      <c r="B1050" s="206" t="s">
        <v>5875</v>
      </c>
      <c r="C1050" s="98" t="s">
        <v>86</v>
      </c>
      <c r="D1050" s="206" t="s">
        <v>5876</v>
      </c>
      <c r="E1050" s="206" t="s">
        <v>4290</v>
      </c>
      <c r="F1050" s="98" t="s">
        <v>4291</v>
      </c>
      <c r="G1050" s="277">
        <v>2.0</v>
      </c>
      <c r="H1050" s="215">
        <v>2.0</v>
      </c>
      <c r="I1050" s="98">
        <v>2.0</v>
      </c>
      <c r="J1050" s="98">
        <v>20.0</v>
      </c>
      <c r="K1050" s="278">
        <v>10.0</v>
      </c>
      <c r="L1050" s="77" t="s">
        <v>546</v>
      </c>
      <c r="M1050" s="145"/>
      <c r="N1050" s="380"/>
      <c r="O1050" s="380"/>
      <c r="P1050" s="380"/>
      <c r="Q1050" s="380"/>
      <c r="R1050" s="380"/>
      <c r="S1050" s="380"/>
      <c r="T1050" s="380"/>
      <c r="U1050" s="380"/>
      <c r="V1050" s="380"/>
      <c r="W1050" s="380"/>
      <c r="X1050" s="380"/>
      <c r="Y1050" s="380"/>
      <c r="Z1050" s="380"/>
    </row>
    <row r="1051" ht="15.75" customHeight="1">
      <c r="A1051" s="206" t="s">
        <v>1435</v>
      </c>
      <c r="B1051" s="206" t="s">
        <v>5877</v>
      </c>
      <c r="C1051" s="98" t="s">
        <v>86</v>
      </c>
      <c r="D1051" s="206" t="s">
        <v>5878</v>
      </c>
      <c r="E1051" s="206" t="s">
        <v>4294</v>
      </c>
      <c r="F1051" s="98" t="s">
        <v>4145</v>
      </c>
      <c r="G1051" s="277">
        <v>2.0</v>
      </c>
      <c r="H1051" s="215">
        <v>2.0</v>
      </c>
      <c r="I1051" s="98">
        <v>2.0</v>
      </c>
      <c r="J1051" s="98">
        <v>20.0</v>
      </c>
      <c r="K1051" s="278">
        <v>10.0</v>
      </c>
      <c r="L1051" s="77" t="s">
        <v>546</v>
      </c>
      <c r="M1051" s="145"/>
      <c r="N1051" s="380"/>
      <c r="O1051" s="380"/>
      <c r="P1051" s="380"/>
      <c r="Q1051" s="380"/>
      <c r="R1051" s="380"/>
      <c r="S1051" s="380"/>
      <c r="T1051" s="380"/>
      <c r="U1051" s="380"/>
      <c r="V1051" s="380"/>
      <c r="W1051" s="380"/>
      <c r="X1051" s="380"/>
      <c r="Y1051" s="380"/>
      <c r="Z1051" s="380"/>
    </row>
    <row r="1052" ht="15.75" customHeight="1">
      <c r="A1052" s="206" t="s">
        <v>1435</v>
      </c>
      <c r="B1052" s="206" t="s">
        <v>5879</v>
      </c>
      <c r="C1052" s="98" t="s">
        <v>86</v>
      </c>
      <c r="D1052" s="206" t="s">
        <v>5880</v>
      </c>
      <c r="E1052" s="206" t="s">
        <v>4300</v>
      </c>
      <c r="F1052" s="98" t="s">
        <v>4135</v>
      </c>
      <c r="G1052" s="277">
        <v>2.0</v>
      </c>
      <c r="H1052" s="215">
        <v>2.0</v>
      </c>
      <c r="I1052" s="98">
        <v>2.0</v>
      </c>
      <c r="J1052" s="98">
        <v>10.0</v>
      </c>
      <c r="K1052" s="278">
        <v>5.0</v>
      </c>
      <c r="L1052" s="77" t="s">
        <v>546</v>
      </c>
      <c r="M1052" s="145"/>
      <c r="N1052" s="380"/>
      <c r="O1052" s="380"/>
      <c r="P1052" s="380"/>
      <c r="Q1052" s="380"/>
      <c r="R1052" s="380"/>
      <c r="S1052" s="380"/>
      <c r="T1052" s="380"/>
      <c r="U1052" s="380"/>
      <c r="V1052" s="380"/>
      <c r="W1052" s="380"/>
      <c r="X1052" s="380"/>
      <c r="Y1052" s="380"/>
      <c r="Z1052" s="380"/>
    </row>
    <row r="1053" ht="15.75" customHeight="1">
      <c r="A1053" s="206" t="s">
        <v>1435</v>
      </c>
      <c r="B1053" s="206" t="s">
        <v>5881</v>
      </c>
      <c r="C1053" s="98" t="s">
        <v>86</v>
      </c>
      <c r="D1053" s="206" t="s">
        <v>5882</v>
      </c>
      <c r="E1053" s="206" t="s">
        <v>5883</v>
      </c>
      <c r="F1053" s="98" t="s">
        <v>4135</v>
      </c>
      <c r="G1053" s="277">
        <v>2.0</v>
      </c>
      <c r="H1053" s="215">
        <v>2.0</v>
      </c>
      <c r="I1053" s="98">
        <v>2.0</v>
      </c>
      <c r="J1053" s="98">
        <v>10.0</v>
      </c>
      <c r="K1053" s="278">
        <v>5.0</v>
      </c>
      <c r="L1053" s="77" t="s">
        <v>546</v>
      </c>
      <c r="M1053" s="145"/>
      <c r="N1053" s="380"/>
      <c r="O1053" s="380"/>
      <c r="P1053" s="380"/>
      <c r="Q1053" s="380"/>
      <c r="R1053" s="380"/>
      <c r="S1053" s="380"/>
      <c r="T1053" s="380"/>
      <c r="U1053" s="380"/>
      <c r="V1053" s="380"/>
      <c r="W1053" s="380"/>
      <c r="X1053" s="380"/>
      <c r="Y1053" s="380"/>
      <c r="Z1053" s="380"/>
    </row>
    <row r="1054" ht="15.75" customHeight="1">
      <c r="A1054" s="206" t="s">
        <v>1435</v>
      </c>
      <c r="B1054" s="206" t="s">
        <v>1449</v>
      </c>
      <c r="C1054" s="98" t="s">
        <v>86</v>
      </c>
      <c r="D1054" s="206" t="s">
        <v>5884</v>
      </c>
      <c r="E1054" s="206" t="s">
        <v>4302</v>
      </c>
      <c r="F1054" s="98"/>
      <c r="G1054" s="277">
        <v>2.0</v>
      </c>
      <c r="H1054" s="215">
        <v>2.0</v>
      </c>
      <c r="I1054" s="98">
        <v>2.0</v>
      </c>
      <c r="J1054" s="98"/>
      <c r="K1054" s="278"/>
      <c r="L1054" s="77" t="s">
        <v>546</v>
      </c>
      <c r="M1054" s="145"/>
      <c r="N1054" s="380"/>
      <c r="O1054" s="380"/>
      <c r="P1054" s="380"/>
      <c r="Q1054" s="380"/>
      <c r="R1054" s="380"/>
      <c r="S1054" s="380"/>
      <c r="T1054" s="380"/>
      <c r="U1054" s="380"/>
      <c r="V1054" s="380"/>
      <c r="W1054" s="380"/>
      <c r="X1054" s="380"/>
      <c r="Y1054" s="380"/>
      <c r="Z1054" s="380"/>
    </row>
    <row r="1055" ht="15.75" customHeight="1">
      <c r="A1055" s="206" t="s">
        <v>1435</v>
      </c>
      <c r="B1055" s="206" t="s">
        <v>1449</v>
      </c>
      <c r="C1055" s="98" t="s">
        <v>86</v>
      </c>
      <c r="D1055" s="206" t="s">
        <v>5885</v>
      </c>
      <c r="E1055" s="206" t="s">
        <v>4304</v>
      </c>
      <c r="F1055" s="98" t="s">
        <v>3575</v>
      </c>
      <c r="G1055" s="277">
        <v>2.0</v>
      </c>
      <c r="H1055" s="215">
        <v>2.0</v>
      </c>
      <c r="I1055" s="98">
        <v>2.0</v>
      </c>
      <c r="J1055" s="98">
        <v>20.0</v>
      </c>
      <c r="K1055" s="278">
        <v>10.0</v>
      </c>
      <c r="L1055" s="77" t="s">
        <v>546</v>
      </c>
      <c r="M1055" s="145"/>
      <c r="N1055" s="380"/>
      <c r="O1055" s="380"/>
      <c r="P1055" s="380"/>
      <c r="Q1055" s="380"/>
      <c r="R1055" s="380"/>
      <c r="S1055" s="380"/>
      <c r="T1055" s="380"/>
      <c r="U1055" s="380"/>
      <c r="V1055" s="380"/>
      <c r="W1055" s="380"/>
      <c r="X1055" s="380"/>
      <c r="Y1055" s="380"/>
      <c r="Z1055" s="380"/>
    </row>
    <row r="1056" ht="15.75" customHeight="1">
      <c r="A1056" s="206" t="s">
        <v>1404</v>
      </c>
      <c r="B1056" s="206" t="s">
        <v>5886</v>
      </c>
      <c r="C1056" s="98" t="s">
        <v>86</v>
      </c>
      <c r="D1056" s="206" t="s">
        <v>5887</v>
      </c>
      <c r="E1056" s="206" t="s">
        <v>4134</v>
      </c>
      <c r="F1056" s="98" t="s">
        <v>4135</v>
      </c>
      <c r="G1056" s="277">
        <v>2.0</v>
      </c>
      <c r="H1056" s="215">
        <v>2.0</v>
      </c>
      <c r="I1056" s="98">
        <v>2.0</v>
      </c>
      <c r="J1056" s="98">
        <v>10.0</v>
      </c>
      <c r="K1056" s="278">
        <v>5.0</v>
      </c>
      <c r="L1056" s="77" t="s">
        <v>546</v>
      </c>
      <c r="M1056" s="145"/>
      <c r="N1056" s="380"/>
      <c r="O1056" s="380"/>
      <c r="P1056" s="380"/>
      <c r="Q1056" s="380"/>
      <c r="R1056" s="380"/>
      <c r="S1056" s="380"/>
      <c r="T1056" s="380"/>
      <c r="U1056" s="380"/>
      <c r="V1056" s="380"/>
      <c r="W1056" s="380"/>
      <c r="X1056" s="380"/>
      <c r="Y1056" s="380"/>
      <c r="Z1056" s="380"/>
    </row>
    <row r="1057" ht="15.75" customHeight="1">
      <c r="A1057" s="206" t="s">
        <v>1435</v>
      </c>
      <c r="B1057" s="206" t="s">
        <v>5888</v>
      </c>
      <c r="C1057" s="98" t="s">
        <v>86</v>
      </c>
      <c r="D1057" s="206" t="s">
        <v>5889</v>
      </c>
      <c r="E1057" s="206" t="s">
        <v>4314</v>
      </c>
      <c r="F1057" s="98" t="s">
        <v>4222</v>
      </c>
      <c r="G1057" s="277">
        <v>2.0</v>
      </c>
      <c r="H1057" s="215">
        <v>2.0</v>
      </c>
      <c r="I1057" s="98">
        <v>2.0</v>
      </c>
      <c r="J1057" s="98">
        <v>20.0</v>
      </c>
      <c r="K1057" s="278">
        <v>10.0</v>
      </c>
      <c r="L1057" s="77" t="s">
        <v>546</v>
      </c>
      <c r="M1057" s="145"/>
      <c r="N1057" s="380"/>
      <c r="O1057" s="380"/>
      <c r="P1057" s="380"/>
      <c r="Q1057" s="380"/>
      <c r="R1057" s="380"/>
      <c r="S1057" s="380"/>
      <c r="T1057" s="380"/>
      <c r="U1057" s="380"/>
      <c r="V1057" s="380"/>
      <c r="W1057" s="380"/>
      <c r="X1057" s="380"/>
      <c r="Y1057" s="380"/>
      <c r="Z1057" s="380"/>
    </row>
    <row r="1058" ht="15.75" customHeight="1">
      <c r="A1058" s="206" t="s">
        <v>1538</v>
      </c>
      <c r="B1058" s="206" t="s">
        <v>5890</v>
      </c>
      <c r="C1058" s="98" t="s">
        <v>86</v>
      </c>
      <c r="D1058" s="206" t="s">
        <v>5891</v>
      </c>
      <c r="E1058" s="206" t="s">
        <v>5892</v>
      </c>
      <c r="F1058" s="98" t="s">
        <v>4135</v>
      </c>
      <c r="G1058" s="277">
        <v>3.0</v>
      </c>
      <c r="H1058" s="215">
        <v>3.0</v>
      </c>
      <c r="I1058" s="98">
        <v>3.0</v>
      </c>
      <c r="J1058" s="98">
        <v>10.0</v>
      </c>
      <c r="K1058" s="278">
        <f t="shared" ref="K1058:K1059" si="38">J1058/3</f>
        <v>3.333333333</v>
      </c>
      <c r="L1058" s="77" t="s">
        <v>546</v>
      </c>
      <c r="M1058" s="145"/>
      <c r="N1058" s="380"/>
      <c r="O1058" s="380"/>
      <c r="P1058" s="380"/>
      <c r="Q1058" s="380"/>
      <c r="R1058" s="380"/>
      <c r="S1058" s="380"/>
      <c r="T1058" s="380"/>
      <c r="U1058" s="380"/>
      <c r="V1058" s="380"/>
      <c r="W1058" s="380"/>
      <c r="X1058" s="380"/>
      <c r="Y1058" s="380"/>
      <c r="Z1058" s="380"/>
    </row>
    <row r="1059" ht="15.75" customHeight="1">
      <c r="A1059" s="206" t="s">
        <v>1538</v>
      </c>
      <c r="B1059" s="206" t="s">
        <v>5893</v>
      </c>
      <c r="C1059" s="98" t="s">
        <v>86</v>
      </c>
      <c r="D1059" s="206" t="s">
        <v>5894</v>
      </c>
      <c r="E1059" s="206" t="s">
        <v>4134</v>
      </c>
      <c r="F1059" s="98" t="s">
        <v>4135</v>
      </c>
      <c r="G1059" s="277">
        <v>3.0</v>
      </c>
      <c r="H1059" s="215">
        <v>3.0</v>
      </c>
      <c r="I1059" s="98">
        <v>3.0</v>
      </c>
      <c r="J1059" s="98">
        <v>10.0</v>
      </c>
      <c r="K1059" s="278">
        <f t="shared" si="38"/>
        <v>3.333333333</v>
      </c>
      <c r="L1059" s="77" t="s">
        <v>546</v>
      </c>
      <c r="M1059" s="145"/>
      <c r="N1059" s="380"/>
      <c r="O1059" s="380"/>
      <c r="P1059" s="380"/>
      <c r="Q1059" s="380"/>
      <c r="R1059" s="380"/>
      <c r="S1059" s="380"/>
      <c r="T1059" s="380"/>
      <c r="U1059" s="380"/>
      <c r="V1059" s="380"/>
      <c r="W1059" s="380"/>
      <c r="X1059" s="380"/>
      <c r="Y1059" s="380"/>
      <c r="Z1059" s="380"/>
    </row>
    <row r="1060" ht="15.75" customHeight="1">
      <c r="A1060" s="206" t="s">
        <v>1538</v>
      </c>
      <c r="B1060" s="206" t="s">
        <v>5895</v>
      </c>
      <c r="C1060" s="98" t="s">
        <v>86</v>
      </c>
      <c r="D1060" s="206" t="s">
        <v>5896</v>
      </c>
      <c r="E1060" s="206" t="s">
        <v>4319</v>
      </c>
      <c r="F1060" s="98" t="s">
        <v>4164</v>
      </c>
      <c r="G1060" s="277">
        <v>3.0</v>
      </c>
      <c r="H1060" s="215">
        <v>3.0</v>
      </c>
      <c r="I1060" s="98">
        <v>3.0</v>
      </c>
      <c r="J1060" s="98">
        <v>20.0</v>
      </c>
      <c r="K1060" s="278">
        <f>20/3</f>
        <v>6.666666667</v>
      </c>
      <c r="L1060" s="77" t="s">
        <v>546</v>
      </c>
      <c r="M1060" s="145"/>
      <c r="N1060" s="380"/>
      <c r="O1060" s="380"/>
      <c r="P1060" s="380"/>
      <c r="Q1060" s="380"/>
      <c r="R1060" s="380"/>
      <c r="S1060" s="380"/>
      <c r="T1060" s="380"/>
      <c r="U1060" s="380"/>
      <c r="V1060" s="380"/>
      <c r="W1060" s="380"/>
      <c r="X1060" s="380"/>
      <c r="Y1060" s="380"/>
      <c r="Z1060" s="380"/>
    </row>
    <row r="1061" ht="15.75" customHeight="1">
      <c r="A1061" s="206" t="s">
        <v>1538</v>
      </c>
      <c r="B1061" s="206" t="s">
        <v>5897</v>
      </c>
      <c r="C1061" s="98" t="s">
        <v>86</v>
      </c>
      <c r="D1061" s="206" t="s">
        <v>5898</v>
      </c>
      <c r="E1061" s="206" t="s">
        <v>3542</v>
      </c>
      <c r="F1061" s="98" t="s">
        <v>4135</v>
      </c>
      <c r="G1061" s="277">
        <v>3.0</v>
      </c>
      <c r="H1061" s="215">
        <v>3.0</v>
      </c>
      <c r="I1061" s="98">
        <v>3.0</v>
      </c>
      <c r="J1061" s="98">
        <v>10.0</v>
      </c>
      <c r="K1061" s="278">
        <f t="shared" ref="K1061:K1064" si="39">J1061/3</f>
        <v>3.333333333</v>
      </c>
      <c r="L1061" s="77" t="s">
        <v>546</v>
      </c>
      <c r="M1061" s="145"/>
      <c r="N1061" s="380"/>
      <c r="O1061" s="380"/>
      <c r="P1061" s="380"/>
      <c r="Q1061" s="380"/>
      <c r="R1061" s="380"/>
      <c r="S1061" s="380"/>
      <c r="T1061" s="380"/>
      <c r="U1061" s="380"/>
      <c r="V1061" s="380"/>
      <c r="W1061" s="380"/>
      <c r="X1061" s="380"/>
      <c r="Y1061" s="380"/>
      <c r="Z1061" s="380"/>
    </row>
    <row r="1062" ht="15.75" customHeight="1">
      <c r="A1062" s="206" t="s">
        <v>1538</v>
      </c>
      <c r="B1062" s="206" t="s">
        <v>5899</v>
      </c>
      <c r="C1062" s="98" t="s">
        <v>86</v>
      </c>
      <c r="D1062" s="206" t="s">
        <v>4321</v>
      </c>
      <c r="E1062" s="206" t="s">
        <v>4322</v>
      </c>
      <c r="F1062" s="98" t="s">
        <v>4164</v>
      </c>
      <c r="G1062" s="277">
        <v>3.0</v>
      </c>
      <c r="H1062" s="215">
        <v>3.0</v>
      </c>
      <c r="I1062" s="98">
        <v>3.0</v>
      </c>
      <c r="J1062" s="98">
        <v>20.0</v>
      </c>
      <c r="K1062" s="278">
        <f t="shared" si="39"/>
        <v>6.666666667</v>
      </c>
      <c r="L1062" s="77" t="s">
        <v>546</v>
      </c>
      <c r="M1062" s="145"/>
      <c r="N1062" s="380"/>
      <c r="O1062" s="380"/>
      <c r="P1062" s="380"/>
      <c r="Q1062" s="380"/>
      <c r="R1062" s="380"/>
      <c r="S1062" s="380"/>
      <c r="T1062" s="380"/>
      <c r="U1062" s="380"/>
      <c r="V1062" s="380"/>
      <c r="W1062" s="380"/>
      <c r="X1062" s="380"/>
      <c r="Y1062" s="380"/>
      <c r="Z1062" s="380"/>
    </row>
    <row r="1063" ht="15.75" customHeight="1">
      <c r="A1063" s="206" t="s">
        <v>1538</v>
      </c>
      <c r="B1063" s="206" t="s">
        <v>5900</v>
      </c>
      <c r="C1063" s="98" t="s">
        <v>86</v>
      </c>
      <c r="D1063" s="206" t="s">
        <v>5901</v>
      </c>
      <c r="E1063" s="206" t="s">
        <v>4325</v>
      </c>
      <c r="F1063" s="98" t="s">
        <v>4145</v>
      </c>
      <c r="G1063" s="277">
        <v>3.0</v>
      </c>
      <c r="H1063" s="215">
        <v>3.0</v>
      </c>
      <c r="I1063" s="98">
        <v>3.0</v>
      </c>
      <c r="J1063" s="98">
        <v>20.0</v>
      </c>
      <c r="K1063" s="278">
        <f t="shared" si="39"/>
        <v>6.666666667</v>
      </c>
      <c r="L1063" s="77" t="s">
        <v>546</v>
      </c>
      <c r="M1063" s="145"/>
      <c r="N1063" s="380"/>
      <c r="O1063" s="380"/>
      <c r="P1063" s="380"/>
      <c r="Q1063" s="380"/>
      <c r="R1063" s="380"/>
      <c r="S1063" s="380"/>
      <c r="T1063" s="380"/>
      <c r="U1063" s="380"/>
      <c r="V1063" s="380"/>
      <c r="W1063" s="380"/>
      <c r="X1063" s="380"/>
      <c r="Y1063" s="380"/>
      <c r="Z1063" s="380"/>
    </row>
    <row r="1064" ht="15.75" customHeight="1">
      <c r="A1064" s="206" t="s">
        <v>1538</v>
      </c>
      <c r="B1064" s="206" t="s">
        <v>5902</v>
      </c>
      <c r="C1064" s="98" t="s">
        <v>86</v>
      </c>
      <c r="D1064" s="206" t="s">
        <v>5903</v>
      </c>
      <c r="E1064" s="85" t="s">
        <v>3550</v>
      </c>
      <c r="F1064" s="98" t="s">
        <v>4145</v>
      </c>
      <c r="G1064" s="277">
        <v>3.0</v>
      </c>
      <c r="H1064" s="215">
        <v>3.0</v>
      </c>
      <c r="I1064" s="98">
        <v>3.0</v>
      </c>
      <c r="J1064" s="98">
        <v>20.0</v>
      </c>
      <c r="K1064" s="278">
        <f t="shared" si="39"/>
        <v>6.666666667</v>
      </c>
      <c r="L1064" s="77" t="s">
        <v>546</v>
      </c>
      <c r="M1064" s="145"/>
      <c r="N1064" s="380"/>
      <c r="O1064" s="380"/>
      <c r="P1064" s="380"/>
      <c r="Q1064" s="380"/>
      <c r="R1064" s="380"/>
      <c r="S1064" s="380"/>
      <c r="T1064" s="380"/>
      <c r="U1064" s="380"/>
      <c r="V1064" s="380"/>
      <c r="W1064" s="380"/>
      <c r="X1064" s="380"/>
      <c r="Y1064" s="380"/>
      <c r="Z1064" s="380"/>
    </row>
    <row r="1065" ht="15.75" customHeight="1">
      <c r="A1065" s="206" t="s">
        <v>1404</v>
      </c>
      <c r="B1065" s="206" t="s">
        <v>5904</v>
      </c>
      <c r="C1065" s="98" t="s">
        <v>86</v>
      </c>
      <c r="D1065" s="206" t="s">
        <v>5905</v>
      </c>
      <c r="E1065" s="85" t="s">
        <v>4330</v>
      </c>
      <c r="F1065" s="98" t="s">
        <v>4331</v>
      </c>
      <c r="G1065" s="277">
        <v>2.0</v>
      </c>
      <c r="H1065" s="215">
        <v>2.0</v>
      </c>
      <c r="I1065" s="98">
        <v>2.0</v>
      </c>
      <c r="J1065" s="98">
        <v>20.0</v>
      </c>
      <c r="K1065" s="278">
        <v>10.0</v>
      </c>
      <c r="L1065" s="77" t="s">
        <v>546</v>
      </c>
      <c r="M1065" s="145"/>
      <c r="N1065" s="380"/>
      <c r="O1065" s="380"/>
      <c r="P1065" s="380"/>
      <c r="Q1065" s="380"/>
      <c r="R1065" s="380"/>
      <c r="S1065" s="380"/>
      <c r="T1065" s="380"/>
      <c r="U1065" s="380"/>
      <c r="V1065" s="380"/>
      <c r="W1065" s="380"/>
      <c r="X1065" s="380"/>
      <c r="Y1065" s="380"/>
      <c r="Z1065" s="380"/>
    </row>
    <row r="1066" ht="15.75" customHeight="1">
      <c r="A1066" s="206" t="s">
        <v>1404</v>
      </c>
      <c r="B1066" s="206" t="s">
        <v>5906</v>
      </c>
      <c r="C1066" s="98" t="s">
        <v>86</v>
      </c>
      <c r="D1066" s="206" t="s">
        <v>5907</v>
      </c>
      <c r="E1066" s="85" t="s">
        <v>4334</v>
      </c>
      <c r="F1066" s="98" t="s">
        <v>4135</v>
      </c>
      <c r="G1066" s="277">
        <v>2.0</v>
      </c>
      <c r="H1066" s="215">
        <v>2.0</v>
      </c>
      <c r="I1066" s="98">
        <v>2.0</v>
      </c>
      <c r="J1066" s="98">
        <v>10.0</v>
      </c>
      <c r="K1066" s="278">
        <v>5.0</v>
      </c>
      <c r="L1066" s="77" t="s">
        <v>546</v>
      </c>
      <c r="M1066" s="145"/>
      <c r="N1066" s="380"/>
      <c r="O1066" s="380"/>
      <c r="P1066" s="380"/>
      <c r="Q1066" s="380"/>
      <c r="R1066" s="380"/>
      <c r="S1066" s="380"/>
      <c r="T1066" s="380"/>
      <c r="U1066" s="380"/>
      <c r="V1066" s="380"/>
      <c r="W1066" s="380"/>
      <c r="X1066" s="380"/>
      <c r="Y1066" s="380"/>
      <c r="Z1066" s="380"/>
    </row>
    <row r="1067" ht="15.75" customHeight="1">
      <c r="A1067" s="206" t="s">
        <v>1404</v>
      </c>
      <c r="B1067" s="206" t="s">
        <v>5908</v>
      </c>
      <c r="C1067" s="98" t="s">
        <v>86</v>
      </c>
      <c r="D1067" s="85" t="s">
        <v>5909</v>
      </c>
      <c r="E1067" s="85" t="s">
        <v>4134</v>
      </c>
      <c r="F1067" s="98" t="s">
        <v>4135</v>
      </c>
      <c r="G1067" s="277">
        <v>2.0</v>
      </c>
      <c r="H1067" s="215">
        <v>2.0</v>
      </c>
      <c r="I1067" s="98">
        <v>2.0</v>
      </c>
      <c r="J1067" s="98">
        <v>10.0</v>
      </c>
      <c r="K1067" s="278">
        <v>5.0</v>
      </c>
      <c r="L1067" s="77" t="s">
        <v>546</v>
      </c>
      <c r="M1067" s="145"/>
      <c r="N1067" s="380"/>
      <c r="O1067" s="380"/>
      <c r="P1067" s="380"/>
      <c r="Q1067" s="380"/>
      <c r="R1067" s="380"/>
      <c r="S1067" s="380"/>
      <c r="T1067" s="380"/>
      <c r="U1067" s="380"/>
      <c r="V1067" s="380"/>
      <c r="W1067" s="380"/>
      <c r="X1067" s="380"/>
      <c r="Y1067" s="380"/>
      <c r="Z1067" s="380"/>
    </row>
    <row r="1068" ht="15.75" customHeight="1">
      <c r="A1068" s="206" t="s">
        <v>4337</v>
      </c>
      <c r="B1068" s="206" t="s">
        <v>5910</v>
      </c>
      <c r="C1068" s="98" t="s">
        <v>86</v>
      </c>
      <c r="D1068" s="85" t="s">
        <v>5911</v>
      </c>
      <c r="E1068" s="85" t="s">
        <v>4134</v>
      </c>
      <c r="F1068" s="98" t="s">
        <v>4135</v>
      </c>
      <c r="G1068" s="277">
        <v>3.0</v>
      </c>
      <c r="H1068" s="215">
        <v>3.0</v>
      </c>
      <c r="I1068" s="98">
        <v>3.0</v>
      </c>
      <c r="J1068" s="98">
        <v>10.0</v>
      </c>
      <c r="K1068" s="278">
        <f>J1068/3</f>
        <v>3.333333333</v>
      </c>
      <c r="L1068" s="77" t="s">
        <v>546</v>
      </c>
      <c r="M1068" s="145"/>
      <c r="N1068" s="380"/>
      <c r="O1068" s="380"/>
      <c r="P1068" s="380"/>
      <c r="Q1068" s="380"/>
      <c r="R1068" s="380"/>
      <c r="S1068" s="380"/>
      <c r="T1068" s="380"/>
      <c r="U1068" s="380"/>
      <c r="V1068" s="380"/>
      <c r="W1068" s="380"/>
      <c r="X1068" s="380"/>
      <c r="Y1068" s="380"/>
      <c r="Z1068" s="380"/>
    </row>
    <row r="1069" ht="15.75" customHeight="1">
      <c r="A1069" s="206" t="s">
        <v>1538</v>
      </c>
      <c r="B1069" s="206" t="s">
        <v>5912</v>
      </c>
      <c r="C1069" s="98" t="s">
        <v>86</v>
      </c>
      <c r="D1069" s="85" t="s">
        <v>5913</v>
      </c>
      <c r="E1069" s="85" t="s">
        <v>3667</v>
      </c>
      <c r="F1069" s="98"/>
      <c r="G1069" s="277">
        <v>3.0</v>
      </c>
      <c r="H1069" s="215">
        <v>3.0</v>
      </c>
      <c r="I1069" s="98">
        <v>3.0</v>
      </c>
      <c r="J1069" s="98"/>
      <c r="K1069" s="278"/>
      <c r="L1069" s="77" t="s">
        <v>546</v>
      </c>
      <c r="M1069" s="145"/>
      <c r="N1069" s="380"/>
      <c r="O1069" s="380"/>
      <c r="P1069" s="380"/>
      <c r="Q1069" s="380"/>
      <c r="R1069" s="380"/>
      <c r="S1069" s="380"/>
      <c r="T1069" s="380"/>
      <c r="U1069" s="380"/>
      <c r="V1069" s="380"/>
      <c r="W1069" s="380"/>
      <c r="X1069" s="380"/>
      <c r="Y1069" s="380"/>
      <c r="Z1069" s="380"/>
    </row>
    <row r="1070" ht="15.75" customHeight="1">
      <c r="A1070" s="206" t="s">
        <v>1435</v>
      </c>
      <c r="B1070" s="206" t="s">
        <v>5914</v>
      </c>
      <c r="C1070" s="98" t="s">
        <v>86</v>
      </c>
      <c r="D1070" s="85" t="s">
        <v>5915</v>
      </c>
      <c r="E1070" s="85" t="s">
        <v>4347</v>
      </c>
      <c r="F1070" s="98" t="s">
        <v>4164</v>
      </c>
      <c r="G1070" s="277">
        <v>2.0</v>
      </c>
      <c r="H1070" s="215">
        <v>2.0</v>
      </c>
      <c r="I1070" s="98">
        <v>2.0</v>
      </c>
      <c r="J1070" s="98">
        <v>20.0</v>
      </c>
      <c r="K1070" s="278">
        <v>10.0</v>
      </c>
      <c r="L1070" s="77" t="s">
        <v>546</v>
      </c>
      <c r="M1070" s="145"/>
      <c r="N1070" s="380"/>
      <c r="O1070" s="380"/>
      <c r="P1070" s="380"/>
      <c r="Q1070" s="380"/>
      <c r="R1070" s="380"/>
      <c r="S1070" s="380"/>
      <c r="T1070" s="380"/>
      <c r="U1070" s="380"/>
      <c r="V1070" s="380"/>
      <c r="W1070" s="380"/>
      <c r="X1070" s="380"/>
      <c r="Y1070" s="380"/>
      <c r="Z1070" s="380"/>
    </row>
    <row r="1071" ht="15.75" customHeight="1">
      <c r="A1071" s="206" t="s">
        <v>1435</v>
      </c>
      <c r="B1071" s="206" t="s">
        <v>5916</v>
      </c>
      <c r="C1071" s="98" t="s">
        <v>86</v>
      </c>
      <c r="D1071" s="85" t="s">
        <v>5917</v>
      </c>
      <c r="E1071" s="85" t="s">
        <v>4134</v>
      </c>
      <c r="F1071" s="98" t="s">
        <v>4135</v>
      </c>
      <c r="G1071" s="277">
        <v>2.0</v>
      </c>
      <c r="H1071" s="215">
        <v>2.0</v>
      </c>
      <c r="I1071" s="98">
        <v>2.0</v>
      </c>
      <c r="J1071" s="98">
        <v>10.0</v>
      </c>
      <c r="K1071" s="278">
        <v>5.0</v>
      </c>
      <c r="L1071" s="77" t="s">
        <v>546</v>
      </c>
      <c r="M1071" s="145"/>
      <c r="N1071" s="380"/>
      <c r="O1071" s="380"/>
      <c r="P1071" s="380"/>
      <c r="Q1071" s="380"/>
      <c r="R1071" s="380"/>
      <c r="S1071" s="380"/>
      <c r="T1071" s="380"/>
      <c r="U1071" s="380"/>
      <c r="V1071" s="380"/>
      <c r="W1071" s="380"/>
      <c r="X1071" s="380"/>
      <c r="Y1071" s="380"/>
      <c r="Z1071" s="380"/>
    </row>
    <row r="1072" ht="15.75" customHeight="1">
      <c r="A1072" s="206" t="s">
        <v>2831</v>
      </c>
      <c r="B1072" s="206" t="s">
        <v>2832</v>
      </c>
      <c r="C1072" s="98" t="s">
        <v>86</v>
      </c>
      <c r="D1072" s="85" t="s">
        <v>5918</v>
      </c>
      <c r="E1072" s="206"/>
      <c r="F1072" s="98"/>
      <c r="G1072" s="277">
        <v>1.0</v>
      </c>
      <c r="H1072" s="215">
        <v>1.0</v>
      </c>
      <c r="I1072" s="98">
        <v>1.0</v>
      </c>
      <c r="J1072" s="98">
        <v>20.0</v>
      </c>
      <c r="K1072" s="278">
        <v>20.0</v>
      </c>
      <c r="L1072" s="77" t="s">
        <v>546</v>
      </c>
      <c r="M1072" s="145"/>
      <c r="N1072" s="380"/>
      <c r="O1072" s="380"/>
      <c r="P1072" s="380"/>
      <c r="Q1072" s="380"/>
      <c r="R1072" s="380"/>
      <c r="S1072" s="380"/>
      <c r="T1072" s="380"/>
      <c r="U1072" s="380"/>
      <c r="V1072" s="380"/>
      <c r="W1072" s="380"/>
      <c r="X1072" s="380"/>
      <c r="Y1072" s="380"/>
      <c r="Z1072" s="380"/>
    </row>
    <row r="1073" ht="15.75" customHeight="1">
      <c r="A1073" s="206" t="s">
        <v>2831</v>
      </c>
      <c r="B1073" s="206" t="s">
        <v>2832</v>
      </c>
      <c r="C1073" s="98" t="s">
        <v>86</v>
      </c>
      <c r="D1073" s="85" t="s">
        <v>5919</v>
      </c>
      <c r="E1073" s="206"/>
      <c r="F1073" s="98"/>
      <c r="G1073" s="277">
        <v>1.0</v>
      </c>
      <c r="H1073" s="215">
        <v>1.0</v>
      </c>
      <c r="I1073" s="98">
        <v>1.0</v>
      </c>
      <c r="J1073" s="98">
        <v>20.0</v>
      </c>
      <c r="K1073" s="278">
        <v>20.0</v>
      </c>
      <c r="L1073" s="77" t="s">
        <v>546</v>
      </c>
      <c r="M1073" s="145"/>
      <c r="N1073" s="380"/>
      <c r="O1073" s="380"/>
      <c r="P1073" s="380"/>
      <c r="Q1073" s="380"/>
      <c r="R1073" s="380"/>
      <c r="S1073" s="380"/>
      <c r="T1073" s="380"/>
      <c r="U1073" s="380"/>
      <c r="V1073" s="380"/>
      <c r="W1073" s="380"/>
      <c r="X1073" s="380"/>
      <c r="Y1073" s="380"/>
      <c r="Z1073" s="380"/>
    </row>
    <row r="1074" ht="15.75" customHeight="1">
      <c r="A1074" s="206" t="s">
        <v>2831</v>
      </c>
      <c r="B1074" s="206" t="s">
        <v>2832</v>
      </c>
      <c r="C1074" s="98" t="s">
        <v>86</v>
      </c>
      <c r="D1074" s="85" t="s">
        <v>5920</v>
      </c>
      <c r="E1074" s="206"/>
      <c r="F1074" s="98"/>
      <c r="G1074" s="277">
        <v>1.0</v>
      </c>
      <c r="H1074" s="215">
        <v>1.0</v>
      </c>
      <c r="I1074" s="98">
        <v>1.0</v>
      </c>
      <c r="J1074" s="98">
        <v>20.0</v>
      </c>
      <c r="K1074" s="278">
        <v>20.0</v>
      </c>
      <c r="L1074" s="77" t="s">
        <v>546</v>
      </c>
      <c r="M1074" s="145"/>
      <c r="N1074" s="380"/>
      <c r="O1074" s="380"/>
      <c r="P1074" s="380"/>
      <c r="Q1074" s="380"/>
      <c r="R1074" s="380"/>
      <c r="S1074" s="380"/>
      <c r="T1074" s="380"/>
      <c r="U1074" s="380"/>
      <c r="V1074" s="380"/>
      <c r="W1074" s="380"/>
      <c r="X1074" s="380"/>
      <c r="Y1074" s="380"/>
      <c r="Z1074" s="380"/>
    </row>
    <row r="1075" ht="15.75" customHeight="1">
      <c r="A1075" s="206" t="s">
        <v>2831</v>
      </c>
      <c r="B1075" s="206" t="s">
        <v>2832</v>
      </c>
      <c r="C1075" s="98" t="s">
        <v>86</v>
      </c>
      <c r="D1075" s="85" t="s">
        <v>5921</v>
      </c>
      <c r="E1075" s="206"/>
      <c r="F1075" s="98"/>
      <c r="G1075" s="277">
        <v>1.0</v>
      </c>
      <c r="H1075" s="215">
        <v>1.0</v>
      </c>
      <c r="I1075" s="98">
        <v>1.0</v>
      </c>
      <c r="J1075" s="98">
        <v>20.0</v>
      </c>
      <c r="K1075" s="278">
        <v>20.0</v>
      </c>
      <c r="L1075" s="77" t="s">
        <v>546</v>
      </c>
      <c r="M1075" s="145"/>
      <c r="N1075" s="380"/>
      <c r="O1075" s="380"/>
      <c r="P1075" s="380"/>
      <c r="Q1075" s="380"/>
      <c r="R1075" s="380"/>
      <c r="S1075" s="380"/>
      <c r="T1075" s="380"/>
      <c r="U1075" s="380"/>
      <c r="V1075" s="380"/>
      <c r="W1075" s="380"/>
      <c r="X1075" s="380"/>
      <c r="Y1075" s="380"/>
      <c r="Z1075" s="380"/>
    </row>
    <row r="1076" ht="15.75" customHeight="1">
      <c r="A1076" s="206" t="s">
        <v>2831</v>
      </c>
      <c r="B1076" s="206" t="s">
        <v>2832</v>
      </c>
      <c r="C1076" s="98" t="s">
        <v>86</v>
      </c>
      <c r="D1076" s="85" t="s">
        <v>5922</v>
      </c>
      <c r="E1076" s="206"/>
      <c r="F1076" s="98"/>
      <c r="G1076" s="277">
        <v>1.0</v>
      </c>
      <c r="H1076" s="215">
        <v>1.0</v>
      </c>
      <c r="I1076" s="98">
        <v>1.0</v>
      </c>
      <c r="J1076" s="98">
        <v>20.0</v>
      </c>
      <c r="K1076" s="278">
        <v>20.0</v>
      </c>
      <c r="L1076" s="77" t="s">
        <v>546</v>
      </c>
      <c r="M1076" s="145"/>
      <c r="N1076" s="380"/>
      <c r="O1076" s="380"/>
      <c r="P1076" s="380"/>
      <c r="Q1076" s="380"/>
      <c r="R1076" s="380"/>
      <c r="S1076" s="380"/>
      <c r="T1076" s="380"/>
      <c r="U1076" s="380"/>
      <c r="V1076" s="380"/>
      <c r="W1076" s="380"/>
      <c r="X1076" s="380"/>
      <c r="Y1076" s="380"/>
      <c r="Z1076" s="380"/>
    </row>
    <row r="1077" ht="15.75" customHeight="1">
      <c r="A1077" s="206" t="s">
        <v>2831</v>
      </c>
      <c r="B1077" s="206" t="s">
        <v>2832</v>
      </c>
      <c r="C1077" s="98" t="s">
        <v>86</v>
      </c>
      <c r="D1077" s="85" t="s">
        <v>5923</v>
      </c>
      <c r="E1077" s="206"/>
      <c r="F1077" s="98"/>
      <c r="G1077" s="277">
        <v>1.0</v>
      </c>
      <c r="H1077" s="215">
        <v>1.0</v>
      </c>
      <c r="I1077" s="98">
        <v>1.0</v>
      </c>
      <c r="J1077" s="98">
        <v>20.0</v>
      </c>
      <c r="K1077" s="278">
        <v>20.0</v>
      </c>
      <c r="L1077" s="77" t="s">
        <v>546</v>
      </c>
      <c r="M1077" s="145"/>
      <c r="N1077" s="380"/>
      <c r="O1077" s="380"/>
      <c r="P1077" s="380"/>
      <c r="Q1077" s="380"/>
      <c r="R1077" s="380"/>
      <c r="S1077" s="380"/>
      <c r="T1077" s="380"/>
      <c r="U1077" s="380"/>
      <c r="V1077" s="380"/>
      <c r="W1077" s="380"/>
      <c r="X1077" s="380"/>
      <c r="Y1077" s="380"/>
      <c r="Z1077" s="380"/>
    </row>
    <row r="1078" ht="15.75" customHeight="1">
      <c r="A1078" s="206" t="s">
        <v>2831</v>
      </c>
      <c r="B1078" s="206" t="s">
        <v>2832</v>
      </c>
      <c r="C1078" s="98" t="s">
        <v>86</v>
      </c>
      <c r="D1078" s="85" t="s">
        <v>5924</v>
      </c>
      <c r="E1078" s="206"/>
      <c r="F1078" s="98"/>
      <c r="G1078" s="277">
        <v>1.0</v>
      </c>
      <c r="H1078" s="215">
        <v>1.0</v>
      </c>
      <c r="I1078" s="98">
        <v>1.0</v>
      </c>
      <c r="J1078" s="98">
        <v>20.0</v>
      </c>
      <c r="K1078" s="278">
        <v>20.0</v>
      </c>
      <c r="L1078" s="77" t="s">
        <v>546</v>
      </c>
      <c r="M1078" s="145"/>
      <c r="N1078" s="380"/>
      <c r="O1078" s="380"/>
      <c r="P1078" s="380"/>
      <c r="Q1078" s="380"/>
      <c r="R1078" s="380"/>
      <c r="S1078" s="380"/>
      <c r="T1078" s="380"/>
      <c r="U1078" s="380"/>
      <c r="V1078" s="380"/>
      <c r="W1078" s="380"/>
      <c r="X1078" s="380"/>
      <c r="Y1078" s="380"/>
      <c r="Z1078" s="380"/>
    </row>
    <row r="1079" ht="15.75" customHeight="1">
      <c r="A1079" s="206" t="s">
        <v>2831</v>
      </c>
      <c r="B1079" s="206" t="s">
        <v>2832</v>
      </c>
      <c r="C1079" s="98" t="s">
        <v>86</v>
      </c>
      <c r="D1079" s="85" t="s">
        <v>5925</v>
      </c>
      <c r="E1079" s="206"/>
      <c r="F1079" s="98"/>
      <c r="G1079" s="277">
        <v>1.0</v>
      </c>
      <c r="H1079" s="215">
        <v>1.0</v>
      </c>
      <c r="I1079" s="98">
        <v>1.0</v>
      </c>
      <c r="J1079" s="98">
        <v>20.0</v>
      </c>
      <c r="K1079" s="278">
        <v>20.0</v>
      </c>
      <c r="L1079" s="77" t="s">
        <v>546</v>
      </c>
      <c r="M1079" s="145"/>
      <c r="N1079" s="380"/>
      <c r="O1079" s="380"/>
      <c r="P1079" s="380"/>
      <c r="Q1079" s="380"/>
      <c r="R1079" s="380"/>
      <c r="S1079" s="380"/>
      <c r="T1079" s="380"/>
      <c r="U1079" s="380"/>
      <c r="V1079" s="380"/>
      <c r="W1079" s="380"/>
      <c r="X1079" s="380"/>
      <c r="Y1079" s="380"/>
      <c r="Z1079" s="380"/>
    </row>
    <row r="1080" ht="15.75" customHeight="1">
      <c r="A1080" s="206" t="s">
        <v>2831</v>
      </c>
      <c r="B1080" s="206" t="s">
        <v>2835</v>
      </c>
      <c r="C1080" s="98" t="s">
        <v>86</v>
      </c>
      <c r="D1080" s="85" t="s">
        <v>5926</v>
      </c>
      <c r="E1080" s="206"/>
      <c r="F1080" s="98"/>
      <c r="G1080" s="277">
        <v>1.0</v>
      </c>
      <c r="H1080" s="215">
        <v>1.0</v>
      </c>
      <c r="I1080" s="98">
        <v>1.0</v>
      </c>
      <c r="J1080" s="98">
        <v>20.0</v>
      </c>
      <c r="K1080" s="278">
        <v>20.0</v>
      </c>
      <c r="L1080" s="77" t="s">
        <v>546</v>
      </c>
      <c r="M1080" s="145"/>
      <c r="N1080" s="380"/>
      <c r="O1080" s="380"/>
      <c r="P1080" s="380"/>
      <c r="Q1080" s="380"/>
      <c r="R1080" s="380"/>
      <c r="S1080" s="380"/>
      <c r="T1080" s="380"/>
      <c r="U1080" s="380"/>
      <c r="V1080" s="380"/>
      <c r="W1080" s="380"/>
      <c r="X1080" s="380"/>
      <c r="Y1080" s="380"/>
      <c r="Z1080" s="380"/>
    </row>
    <row r="1081" ht="15.75" customHeight="1">
      <c r="A1081" s="206" t="s">
        <v>2831</v>
      </c>
      <c r="B1081" s="206" t="s">
        <v>2835</v>
      </c>
      <c r="C1081" s="98" t="s">
        <v>86</v>
      </c>
      <c r="D1081" s="85" t="s">
        <v>5927</v>
      </c>
      <c r="E1081" s="206"/>
      <c r="F1081" s="98"/>
      <c r="G1081" s="277">
        <v>1.0</v>
      </c>
      <c r="H1081" s="215">
        <v>1.0</v>
      </c>
      <c r="I1081" s="98">
        <v>1.0</v>
      </c>
      <c r="J1081" s="98">
        <v>20.0</v>
      </c>
      <c r="K1081" s="278">
        <v>20.0</v>
      </c>
      <c r="L1081" s="77" t="s">
        <v>546</v>
      </c>
      <c r="M1081" s="145"/>
      <c r="N1081" s="380"/>
      <c r="O1081" s="380"/>
      <c r="P1081" s="380"/>
      <c r="Q1081" s="380"/>
      <c r="R1081" s="380"/>
      <c r="S1081" s="380"/>
      <c r="T1081" s="380"/>
      <c r="U1081" s="380"/>
      <c r="V1081" s="380"/>
      <c r="W1081" s="380"/>
      <c r="X1081" s="380"/>
      <c r="Y1081" s="380"/>
      <c r="Z1081" s="380"/>
    </row>
    <row r="1082" ht="15.75" customHeight="1">
      <c r="A1082" s="206" t="s">
        <v>2831</v>
      </c>
      <c r="B1082" s="206" t="s">
        <v>2835</v>
      </c>
      <c r="C1082" s="98" t="s">
        <v>86</v>
      </c>
      <c r="D1082" s="85" t="s">
        <v>5928</v>
      </c>
      <c r="E1082" s="206"/>
      <c r="F1082" s="98"/>
      <c r="G1082" s="277">
        <v>1.0</v>
      </c>
      <c r="H1082" s="215">
        <v>1.0</v>
      </c>
      <c r="I1082" s="98">
        <v>1.0</v>
      </c>
      <c r="J1082" s="98">
        <v>10.0</v>
      </c>
      <c r="K1082" s="278">
        <v>10.0</v>
      </c>
      <c r="L1082" s="77" t="s">
        <v>546</v>
      </c>
      <c r="M1082" s="145"/>
      <c r="N1082" s="380"/>
      <c r="O1082" s="380"/>
      <c r="P1082" s="380"/>
      <c r="Q1082" s="380"/>
      <c r="R1082" s="380"/>
      <c r="S1082" s="380"/>
      <c r="T1082" s="380"/>
      <c r="U1082" s="380"/>
      <c r="V1082" s="380"/>
      <c r="W1082" s="380"/>
      <c r="X1082" s="380"/>
      <c r="Y1082" s="380"/>
      <c r="Z1082" s="380"/>
    </row>
    <row r="1083" ht="15.75" customHeight="1">
      <c r="A1083" s="206" t="s">
        <v>2843</v>
      </c>
      <c r="B1083" s="206" t="s">
        <v>2844</v>
      </c>
      <c r="C1083" s="98" t="s">
        <v>86</v>
      </c>
      <c r="D1083" s="85" t="s">
        <v>5929</v>
      </c>
      <c r="E1083" s="206"/>
      <c r="F1083" s="98"/>
      <c r="G1083" s="277">
        <v>2.0</v>
      </c>
      <c r="H1083" s="215">
        <v>2.0</v>
      </c>
      <c r="I1083" s="98">
        <v>2.0</v>
      </c>
      <c r="J1083" s="98">
        <v>20.0</v>
      </c>
      <c r="K1083" s="278">
        <v>10.0</v>
      </c>
      <c r="L1083" s="77" t="s">
        <v>546</v>
      </c>
      <c r="M1083" s="145"/>
      <c r="N1083" s="380"/>
      <c r="O1083" s="380"/>
      <c r="P1083" s="380"/>
      <c r="Q1083" s="380"/>
      <c r="R1083" s="380"/>
      <c r="S1083" s="380"/>
      <c r="T1083" s="380"/>
      <c r="U1083" s="380"/>
      <c r="V1083" s="380"/>
      <c r="W1083" s="380"/>
      <c r="X1083" s="380"/>
      <c r="Y1083" s="380"/>
      <c r="Z1083" s="380"/>
    </row>
    <row r="1084" ht="15.75" customHeight="1">
      <c r="A1084" s="206" t="s">
        <v>2843</v>
      </c>
      <c r="B1084" s="206" t="s">
        <v>2844</v>
      </c>
      <c r="C1084" s="98" t="s">
        <v>86</v>
      </c>
      <c r="D1084" s="85" t="s">
        <v>5930</v>
      </c>
      <c r="E1084" s="206"/>
      <c r="F1084" s="98"/>
      <c r="G1084" s="277">
        <v>2.0</v>
      </c>
      <c r="H1084" s="215">
        <v>2.0</v>
      </c>
      <c r="I1084" s="98">
        <v>2.0</v>
      </c>
      <c r="J1084" s="98">
        <v>20.0</v>
      </c>
      <c r="K1084" s="278">
        <v>10.0</v>
      </c>
      <c r="L1084" s="77" t="s">
        <v>546</v>
      </c>
      <c r="M1084" s="145"/>
      <c r="N1084" s="380"/>
      <c r="O1084" s="380"/>
      <c r="P1084" s="380"/>
      <c r="Q1084" s="380"/>
      <c r="R1084" s="380"/>
      <c r="S1084" s="380"/>
      <c r="T1084" s="380"/>
      <c r="U1084" s="380"/>
      <c r="V1084" s="380"/>
      <c r="W1084" s="380"/>
      <c r="X1084" s="380"/>
      <c r="Y1084" s="380"/>
      <c r="Z1084" s="380"/>
    </row>
    <row r="1085" ht="15.75" customHeight="1">
      <c r="A1085" s="206" t="s">
        <v>2843</v>
      </c>
      <c r="B1085" s="206" t="s">
        <v>2844</v>
      </c>
      <c r="C1085" s="98" t="s">
        <v>86</v>
      </c>
      <c r="D1085" s="85" t="s">
        <v>5931</v>
      </c>
      <c r="E1085" s="206"/>
      <c r="F1085" s="98"/>
      <c r="G1085" s="277">
        <v>2.0</v>
      </c>
      <c r="H1085" s="215">
        <v>2.0</v>
      </c>
      <c r="I1085" s="98">
        <v>2.0</v>
      </c>
      <c r="J1085" s="98">
        <v>20.0</v>
      </c>
      <c r="K1085" s="278">
        <v>10.0</v>
      </c>
      <c r="L1085" s="77" t="s">
        <v>546</v>
      </c>
      <c r="M1085" s="145"/>
      <c r="N1085" s="380"/>
      <c r="O1085" s="380"/>
      <c r="P1085" s="380"/>
      <c r="Q1085" s="380"/>
      <c r="R1085" s="380"/>
      <c r="S1085" s="380"/>
      <c r="T1085" s="380"/>
      <c r="U1085" s="380"/>
      <c r="V1085" s="380"/>
      <c r="W1085" s="380"/>
      <c r="X1085" s="380"/>
      <c r="Y1085" s="380"/>
      <c r="Z1085" s="380"/>
    </row>
    <row r="1086" ht="15.75" customHeight="1">
      <c r="A1086" s="206" t="s">
        <v>2843</v>
      </c>
      <c r="B1086" s="206" t="s">
        <v>2844</v>
      </c>
      <c r="C1086" s="98" t="s">
        <v>86</v>
      </c>
      <c r="D1086" s="85" t="s">
        <v>5932</v>
      </c>
      <c r="E1086" s="206"/>
      <c r="F1086" s="98"/>
      <c r="G1086" s="277">
        <v>2.0</v>
      </c>
      <c r="H1086" s="215">
        <v>2.0</v>
      </c>
      <c r="I1086" s="98">
        <v>2.0</v>
      </c>
      <c r="J1086" s="98">
        <v>20.0</v>
      </c>
      <c r="K1086" s="278">
        <v>10.0</v>
      </c>
      <c r="L1086" s="77" t="s">
        <v>546</v>
      </c>
      <c r="M1086" s="145"/>
      <c r="N1086" s="380"/>
      <c r="O1086" s="380"/>
      <c r="P1086" s="380"/>
      <c r="Q1086" s="380"/>
      <c r="R1086" s="380"/>
      <c r="S1086" s="380"/>
      <c r="T1086" s="380"/>
      <c r="U1086" s="380"/>
      <c r="V1086" s="380"/>
      <c r="W1086" s="380"/>
      <c r="X1086" s="380"/>
      <c r="Y1086" s="380"/>
      <c r="Z1086" s="380"/>
    </row>
    <row r="1087" ht="15.75" customHeight="1">
      <c r="A1087" s="206" t="s">
        <v>2843</v>
      </c>
      <c r="B1087" s="206" t="s">
        <v>2844</v>
      </c>
      <c r="C1087" s="98" t="s">
        <v>86</v>
      </c>
      <c r="D1087" s="85" t="s">
        <v>4822</v>
      </c>
      <c r="E1087" s="206"/>
      <c r="F1087" s="98"/>
      <c r="G1087" s="277">
        <v>2.0</v>
      </c>
      <c r="H1087" s="215">
        <v>2.0</v>
      </c>
      <c r="I1087" s="98">
        <v>2.0</v>
      </c>
      <c r="J1087" s="98">
        <v>10.0</v>
      </c>
      <c r="K1087" s="278">
        <v>5.0</v>
      </c>
      <c r="L1087" s="77" t="s">
        <v>546</v>
      </c>
      <c r="M1087" s="145"/>
      <c r="N1087" s="380"/>
      <c r="O1087" s="380"/>
      <c r="P1087" s="380"/>
      <c r="Q1087" s="380"/>
      <c r="R1087" s="380"/>
      <c r="S1087" s="380"/>
      <c r="T1087" s="380"/>
      <c r="U1087" s="380"/>
      <c r="V1087" s="380"/>
      <c r="W1087" s="380"/>
      <c r="X1087" s="380"/>
      <c r="Y1087" s="380"/>
      <c r="Z1087" s="380"/>
    </row>
    <row r="1088" ht="15.75" customHeight="1">
      <c r="A1088" s="206" t="s">
        <v>2831</v>
      </c>
      <c r="B1088" s="206" t="s">
        <v>2849</v>
      </c>
      <c r="C1088" s="98" t="s">
        <v>86</v>
      </c>
      <c r="D1088" s="85" t="s">
        <v>5933</v>
      </c>
      <c r="E1088" s="206"/>
      <c r="F1088" s="98"/>
      <c r="G1088" s="277">
        <v>1.0</v>
      </c>
      <c r="H1088" s="215">
        <v>1.0</v>
      </c>
      <c r="I1088" s="98">
        <v>1.0</v>
      </c>
      <c r="J1088" s="98">
        <v>20.0</v>
      </c>
      <c r="K1088" s="278">
        <v>20.0</v>
      </c>
      <c r="L1088" s="77" t="s">
        <v>546</v>
      </c>
      <c r="M1088" s="145"/>
      <c r="N1088" s="380"/>
      <c r="O1088" s="380"/>
      <c r="P1088" s="380"/>
      <c r="Q1088" s="380"/>
      <c r="R1088" s="380"/>
      <c r="S1088" s="380"/>
      <c r="T1088" s="380"/>
      <c r="U1088" s="380"/>
      <c r="V1088" s="380"/>
      <c r="W1088" s="380"/>
      <c r="X1088" s="380"/>
      <c r="Y1088" s="380"/>
      <c r="Z1088" s="380"/>
    </row>
    <row r="1089" ht="15.75" customHeight="1">
      <c r="A1089" s="206" t="s">
        <v>2852</v>
      </c>
      <c r="B1089" s="206" t="s">
        <v>2853</v>
      </c>
      <c r="C1089" s="98" t="s">
        <v>86</v>
      </c>
      <c r="D1089" s="85" t="s">
        <v>5934</v>
      </c>
      <c r="E1089" s="206"/>
      <c r="F1089" s="98"/>
      <c r="G1089" s="277">
        <v>2.0</v>
      </c>
      <c r="H1089" s="215">
        <v>2.0</v>
      </c>
      <c r="I1089" s="98">
        <v>2.0</v>
      </c>
      <c r="J1089" s="98">
        <v>20.0</v>
      </c>
      <c r="K1089" s="278">
        <v>10.0</v>
      </c>
      <c r="L1089" s="77" t="s">
        <v>546</v>
      </c>
      <c r="M1089" s="145"/>
      <c r="N1089" s="380"/>
      <c r="O1089" s="380"/>
      <c r="P1089" s="380"/>
      <c r="Q1089" s="380"/>
      <c r="R1089" s="380"/>
      <c r="S1089" s="380"/>
      <c r="T1089" s="380"/>
      <c r="U1089" s="380"/>
      <c r="V1089" s="380"/>
      <c r="W1089" s="380"/>
      <c r="X1089" s="380"/>
      <c r="Y1089" s="380"/>
      <c r="Z1089" s="380"/>
    </row>
    <row r="1090" ht="15.75" customHeight="1">
      <c r="A1090" s="206" t="s">
        <v>2852</v>
      </c>
      <c r="B1090" s="206" t="s">
        <v>2853</v>
      </c>
      <c r="C1090" s="98" t="s">
        <v>86</v>
      </c>
      <c r="D1090" s="85" t="s">
        <v>5935</v>
      </c>
      <c r="E1090" s="206"/>
      <c r="F1090" s="98"/>
      <c r="G1090" s="277">
        <v>2.0</v>
      </c>
      <c r="H1090" s="215">
        <v>2.0</v>
      </c>
      <c r="I1090" s="98">
        <v>2.0</v>
      </c>
      <c r="J1090" s="98">
        <v>20.0</v>
      </c>
      <c r="K1090" s="278">
        <v>10.0</v>
      </c>
      <c r="L1090" s="77" t="s">
        <v>546</v>
      </c>
      <c r="M1090" s="145"/>
      <c r="N1090" s="380"/>
      <c r="O1090" s="380"/>
      <c r="P1090" s="380"/>
      <c r="Q1090" s="380"/>
      <c r="R1090" s="380"/>
      <c r="S1090" s="380"/>
      <c r="T1090" s="380"/>
      <c r="U1090" s="380"/>
      <c r="V1090" s="380"/>
      <c r="W1090" s="380"/>
      <c r="X1090" s="380"/>
      <c r="Y1090" s="380"/>
      <c r="Z1090" s="380"/>
    </row>
    <row r="1091" ht="15.75" customHeight="1">
      <c r="A1091" s="206" t="s">
        <v>2831</v>
      </c>
      <c r="B1091" s="206" t="s">
        <v>2869</v>
      </c>
      <c r="C1091" s="98" t="s">
        <v>86</v>
      </c>
      <c r="D1091" s="85" t="s">
        <v>5936</v>
      </c>
      <c r="E1091" s="206"/>
      <c r="F1091" s="98"/>
      <c r="G1091" s="277">
        <v>1.0</v>
      </c>
      <c r="H1091" s="215">
        <v>1.0</v>
      </c>
      <c r="I1091" s="98">
        <v>1.0</v>
      </c>
      <c r="J1091" s="98">
        <v>20.0</v>
      </c>
      <c r="K1091" s="278">
        <v>20.0</v>
      </c>
      <c r="L1091" s="77" t="s">
        <v>546</v>
      </c>
      <c r="M1091" s="145"/>
      <c r="N1091" s="380"/>
      <c r="O1091" s="380"/>
      <c r="P1091" s="380"/>
      <c r="Q1091" s="380"/>
      <c r="R1091" s="380"/>
      <c r="S1091" s="380"/>
      <c r="T1091" s="380"/>
      <c r="U1091" s="380"/>
      <c r="V1091" s="380"/>
      <c r="W1091" s="380"/>
      <c r="X1091" s="380"/>
      <c r="Y1091" s="380"/>
      <c r="Z1091" s="380"/>
    </row>
    <row r="1092" ht="15.75" customHeight="1">
      <c r="A1092" s="206" t="s">
        <v>2831</v>
      </c>
      <c r="B1092" s="206" t="s">
        <v>2869</v>
      </c>
      <c r="C1092" s="98" t="s">
        <v>86</v>
      </c>
      <c r="D1092" s="85" t="s">
        <v>5937</v>
      </c>
      <c r="E1092" s="206"/>
      <c r="F1092" s="98"/>
      <c r="G1092" s="277">
        <v>1.0</v>
      </c>
      <c r="H1092" s="215">
        <v>1.0</v>
      </c>
      <c r="I1092" s="98">
        <v>1.0</v>
      </c>
      <c r="J1092" s="98">
        <v>20.0</v>
      </c>
      <c r="K1092" s="278">
        <v>20.0</v>
      </c>
      <c r="L1092" s="77" t="s">
        <v>546</v>
      </c>
      <c r="M1092" s="145"/>
      <c r="N1092" s="380"/>
      <c r="O1092" s="380"/>
      <c r="P1092" s="380"/>
      <c r="Q1092" s="380"/>
      <c r="R1092" s="380"/>
      <c r="S1092" s="380"/>
      <c r="T1092" s="380"/>
      <c r="U1092" s="380"/>
      <c r="V1092" s="380"/>
      <c r="W1092" s="380"/>
      <c r="X1092" s="380"/>
      <c r="Y1092" s="380"/>
      <c r="Z1092" s="380"/>
    </row>
    <row r="1093" ht="15.75" customHeight="1">
      <c r="A1093" s="206" t="s">
        <v>2831</v>
      </c>
      <c r="B1093" s="206" t="s">
        <v>2869</v>
      </c>
      <c r="C1093" s="98" t="s">
        <v>86</v>
      </c>
      <c r="D1093" s="85" t="s">
        <v>5934</v>
      </c>
      <c r="E1093" s="206"/>
      <c r="F1093" s="98"/>
      <c r="G1093" s="277">
        <v>1.0</v>
      </c>
      <c r="H1093" s="215">
        <v>1.0</v>
      </c>
      <c r="I1093" s="98">
        <v>1.0</v>
      </c>
      <c r="J1093" s="98">
        <v>20.0</v>
      </c>
      <c r="K1093" s="278">
        <v>20.0</v>
      </c>
      <c r="L1093" s="77" t="s">
        <v>546</v>
      </c>
      <c r="M1093" s="145"/>
      <c r="N1093" s="380"/>
      <c r="O1093" s="380"/>
      <c r="P1093" s="380"/>
      <c r="Q1093" s="380"/>
      <c r="R1093" s="380"/>
      <c r="S1093" s="380"/>
      <c r="T1093" s="380"/>
      <c r="U1093" s="380"/>
      <c r="V1093" s="380"/>
      <c r="W1093" s="380"/>
      <c r="X1093" s="380"/>
      <c r="Y1093" s="380"/>
      <c r="Z1093" s="380"/>
    </row>
    <row r="1094" ht="15.75" customHeight="1">
      <c r="A1094" s="206" t="s">
        <v>2831</v>
      </c>
      <c r="B1094" s="206" t="s">
        <v>2869</v>
      </c>
      <c r="C1094" s="98" t="s">
        <v>86</v>
      </c>
      <c r="D1094" s="85" t="s">
        <v>5938</v>
      </c>
      <c r="E1094" s="206"/>
      <c r="F1094" s="98"/>
      <c r="G1094" s="277">
        <v>1.0</v>
      </c>
      <c r="H1094" s="215">
        <v>1.0</v>
      </c>
      <c r="I1094" s="98">
        <v>1.0</v>
      </c>
      <c r="J1094" s="98">
        <v>20.0</v>
      </c>
      <c r="K1094" s="278">
        <v>20.0</v>
      </c>
      <c r="L1094" s="77" t="s">
        <v>546</v>
      </c>
      <c r="M1094" s="145"/>
      <c r="N1094" s="380"/>
      <c r="O1094" s="380"/>
      <c r="P1094" s="380"/>
      <c r="Q1094" s="380"/>
      <c r="R1094" s="380"/>
      <c r="S1094" s="380"/>
      <c r="T1094" s="380"/>
      <c r="U1094" s="380"/>
      <c r="V1094" s="380"/>
      <c r="W1094" s="380"/>
      <c r="X1094" s="380"/>
      <c r="Y1094" s="380"/>
      <c r="Z1094" s="380"/>
    </row>
    <row r="1095" ht="15.75" customHeight="1">
      <c r="A1095" s="206" t="s">
        <v>2831</v>
      </c>
      <c r="B1095" s="206" t="s">
        <v>2869</v>
      </c>
      <c r="C1095" s="98" t="s">
        <v>86</v>
      </c>
      <c r="D1095" s="85" t="s">
        <v>5939</v>
      </c>
      <c r="E1095" s="206"/>
      <c r="F1095" s="98"/>
      <c r="G1095" s="277">
        <v>1.0</v>
      </c>
      <c r="H1095" s="215">
        <v>1.0</v>
      </c>
      <c r="I1095" s="98">
        <v>1.0</v>
      </c>
      <c r="J1095" s="98">
        <v>20.0</v>
      </c>
      <c r="K1095" s="278">
        <v>20.0</v>
      </c>
      <c r="L1095" s="77" t="s">
        <v>546</v>
      </c>
      <c r="M1095" s="145"/>
      <c r="N1095" s="380"/>
      <c r="O1095" s="380"/>
      <c r="P1095" s="380"/>
      <c r="Q1095" s="380"/>
      <c r="R1095" s="380"/>
      <c r="S1095" s="380"/>
      <c r="T1095" s="380"/>
      <c r="U1095" s="380"/>
      <c r="V1095" s="380"/>
      <c r="W1095" s="380"/>
      <c r="X1095" s="380"/>
      <c r="Y1095" s="380"/>
      <c r="Z1095" s="380"/>
    </row>
    <row r="1096" ht="15.75" customHeight="1">
      <c r="A1096" s="206" t="s">
        <v>2831</v>
      </c>
      <c r="B1096" s="206" t="s">
        <v>2869</v>
      </c>
      <c r="C1096" s="98" t="s">
        <v>86</v>
      </c>
      <c r="D1096" s="85" t="s">
        <v>5940</v>
      </c>
      <c r="E1096" s="206"/>
      <c r="F1096" s="98"/>
      <c r="G1096" s="277">
        <v>1.0</v>
      </c>
      <c r="H1096" s="215">
        <v>1.0</v>
      </c>
      <c r="I1096" s="98">
        <v>1.0</v>
      </c>
      <c r="J1096" s="98">
        <v>20.0</v>
      </c>
      <c r="K1096" s="278">
        <v>20.0</v>
      </c>
      <c r="L1096" s="77" t="s">
        <v>546</v>
      </c>
      <c r="M1096" s="145"/>
      <c r="N1096" s="380"/>
      <c r="O1096" s="380"/>
      <c r="P1096" s="380"/>
      <c r="Q1096" s="380"/>
      <c r="R1096" s="380"/>
      <c r="S1096" s="380"/>
      <c r="T1096" s="380"/>
      <c r="U1096" s="380"/>
      <c r="V1096" s="380"/>
      <c r="W1096" s="380"/>
      <c r="X1096" s="380"/>
      <c r="Y1096" s="380"/>
      <c r="Z1096" s="380"/>
    </row>
    <row r="1097" ht="15.75" customHeight="1">
      <c r="A1097" s="206" t="s">
        <v>2831</v>
      </c>
      <c r="B1097" s="206" t="s">
        <v>2869</v>
      </c>
      <c r="C1097" s="98" t="s">
        <v>86</v>
      </c>
      <c r="D1097" s="85" t="s">
        <v>5941</v>
      </c>
      <c r="E1097" s="206"/>
      <c r="F1097" s="98"/>
      <c r="G1097" s="277">
        <v>1.0</v>
      </c>
      <c r="H1097" s="215">
        <v>1.0</v>
      </c>
      <c r="I1097" s="98">
        <v>1.0</v>
      </c>
      <c r="J1097" s="98">
        <v>10.0</v>
      </c>
      <c r="K1097" s="278">
        <v>10.0</v>
      </c>
      <c r="L1097" s="77" t="s">
        <v>546</v>
      </c>
      <c r="M1097" s="145"/>
      <c r="N1097" s="380"/>
      <c r="O1097" s="380"/>
      <c r="P1097" s="380"/>
      <c r="Q1097" s="380"/>
      <c r="R1097" s="380"/>
      <c r="S1097" s="380"/>
      <c r="T1097" s="380"/>
      <c r="U1097" s="380"/>
      <c r="V1097" s="380"/>
      <c r="W1097" s="380"/>
      <c r="X1097" s="380"/>
      <c r="Y1097" s="380"/>
      <c r="Z1097" s="380"/>
    </row>
    <row r="1098" ht="15.75" customHeight="1">
      <c r="A1098" s="206" t="s">
        <v>2831</v>
      </c>
      <c r="B1098" s="206" t="s">
        <v>2869</v>
      </c>
      <c r="C1098" s="98" t="s">
        <v>86</v>
      </c>
      <c r="D1098" s="85" t="s">
        <v>5942</v>
      </c>
      <c r="E1098" s="206"/>
      <c r="F1098" s="98"/>
      <c r="G1098" s="277">
        <v>1.0</v>
      </c>
      <c r="H1098" s="215">
        <v>1.0</v>
      </c>
      <c r="I1098" s="98">
        <v>1.0</v>
      </c>
      <c r="J1098" s="98">
        <v>10.0</v>
      </c>
      <c r="K1098" s="278">
        <v>10.0</v>
      </c>
      <c r="L1098" s="77" t="s">
        <v>546</v>
      </c>
      <c r="M1098" s="145"/>
      <c r="N1098" s="380"/>
      <c r="O1098" s="380"/>
      <c r="P1098" s="380"/>
      <c r="Q1098" s="380"/>
      <c r="R1098" s="380"/>
      <c r="S1098" s="380"/>
      <c r="T1098" s="380"/>
      <c r="U1098" s="380"/>
      <c r="V1098" s="380"/>
      <c r="W1098" s="380"/>
      <c r="X1098" s="380"/>
      <c r="Y1098" s="380"/>
      <c r="Z1098" s="380"/>
    </row>
    <row r="1099" ht="15.75" customHeight="1">
      <c r="A1099" s="206" t="s">
        <v>2831</v>
      </c>
      <c r="B1099" s="206" t="s">
        <v>2869</v>
      </c>
      <c r="C1099" s="98" t="s">
        <v>86</v>
      </c>
      <c r="D1099" s="85" t="s">
        <v>5943</v>
      </c>
      <c r="E1099" s="206"/>
      <c r="F1099" s="98"/>
      <c r="G1099" s="277">
        <v>1.0</v>
      </c>
      <c r="H1099" s="215">
        <v>1.0</v>
      </c>
      <c r="I1099" s="98">
        <v>1.0</v>
      </c>
      <c r="J1099" s="98">
        <v>20.0</v>
      </c>
      <c r="K1099" s="278">
        <v>20.0</v>
      </c>
      <c r="L1099" s="77" t="s">
        <v>546</v>
      </c>
      <c r="M1099" s="145"/>
      <c r="N1099" s="380"/>
      <c r="O1099" s="380"/>
      <c r="P1099" s="380"/>
      <c r="Q1099" s="380"/>
      <c r="R1099" s="380"/>
      <c r="S1099" s="380"/>
      <c r="T1099" s="380"/>
      <c r="U1099" s="380"/>
      <c r="V1099" s="380"/>
      <c r="W1099" s="380"/>
      <c r="X1099" s="380"/>
      <c r="Y1099" s="380"/>
      <c r="Z1099" s="380"/>
    </row>
    <row r="1100" ht="15.75" customHeight="1">
      <c r="A1100" s="206" t="s">
        <v>2831</v>
      </c>
      <c r="B1100" s="206" t="s">
        <v>2869</v>
      </c>
      <c r="C1100" s="98" t="s">
        <v>86</v>
      </c>
      <c r="D1100" s="85" t="s">
        <v>5944</v>
      </c>
      <c r="E1100" s="206"/>
      <c r="F1100" s="98"/>
      <c r="G1100" s="277">
        <v>1.0</v>
      </c>
      <c r="H1100" s="215">
        <v>1.0</v>
      </c>
      <c r="I1100" s="98">
        <v>1.0</v>
      </c>
      <c r="J1100" s="98">
        <v>10.0</v>
      </c>
      <c r="K1100" s="278">
        <v>10.0</v>
      </c>
      <c r="L1100" s="77" t="s">
        <v>546</v>
      </c>
      <c r="M1100" s="145"/>
      <c r="N1100" s="380"/>
      <c r="O1100" s="380"/>
      <c r="P1100" s="380"/>
      <c r="Q1100" s="380"/>
      <c r="R1100" s="380"/>
      <c r="S1100" s="380"/>
      <c r="T1100" s="380"/>
      <c r="U1100" s="380"/>
      <c r="V1100" s="380"/>
      <c r="W1100" s="380"/>
      <c r="X1100" s="380"/>
      <c r="Y1100" s="380"/>
      <c r="Z1100" s="380"/>
    </row>
    <row r="1101" ht="15.75" customHeight="1">
      <c r="A1101" s="206" t="s">
        <v>2831</v>
      </c>
      <c r="B1101" s="206" t="s">
        <v>2869</v>
      </c>
      <c r="C1101" s="98" t="s">
        <v>86</v>
      </c>
      <c r="D1101" s="85" t="s">
        <v>5945</v>
      </c>
      <c r="E1101" s="206"/>
      <c r="F1101" s="98"/>
      <c r="G1101" s="277">
        <v>1.0</v>
      </c>
      <c r="H1101" s="215">
        <v>1.0</v>
      </c>
      <c r="I1101" s="98">
        <v>1.0</v>
      </c>
      <c r="J1101" s="98">
        <v>20.0</v>
      </c>
      <c r="K1101" s="278">
        <v>20.0</v>
      </c>
      <c r="L1101" s="77" t="s">
        <v>546</v>
      </c>
      <c r="M1101" s="145"/>
      <c r="N1101" s="380"/>
      <c r="O1101" s="380"/>
      <c r="P1101" s="380"/>
      <c r="Q1101" s="380"/>
      <c r="R1101" s="380"/>
      <c r="S1101" s="380"/>
      <c r="T1101" s="380"/>
      <c r="U1101" s="380"/>
      <c r="V1101" s="380"/>
      <c r="W1101" s="380"/>
      <c r="X1101" s="380"/>
      <c r="Y1101" s="380"/>
      <c r="Z1101" s="380"/>
    </row>
    <row r="1102" ht="15.75" customHeight="1">
      <c r="A1102" s="206" t="s">
        <v>2831</v>
      </c>
      <c r="B1102" s="206" t="s">
        <v>2869</v>
      </c>
      <c r="C1102" s="98" t="s">
        <v>51</v>
      </c>
      <c r="D1102" s="85" t="s">
        <v>5946</v>
      </c>
      <c r="E1102" s="206"/>
      <c r="F1102" s="98"/>
      <c r="G1102" s="277">
        <v>1.0</v>
      </c>
      <c r="H1102" s="215">
        <v>1.0</v>
      </c>
      <c r="I1102" s="98">
        <v>1.0</v>
      </c>
      <c r="J1102" s="98">
        <v>10.0</v>
      </c>
      <c r="K1102" s="278">
        <v>10.0</v>
      </c>
      <c r="L1102" s="77" t="s">
        <v>546</v>
      </c>
      <c r="M1102" s="145"/>
      <c r="N1102" s="380"/>
      <c r="O1102" s="380"/>
      <c r="P1102" s="380"/>
      <c r="Q1102" s="380"/>
      <c r="R1102" s="380"/>
      <c r="S1102" s="380"/>
      <c r="T1102" s="380"/>
      <c r="U1102" s="380"/>
      <c r="V1102" s="380"/>
      <c r="W1102" s="380"/>
      <c r="X1102" s="380"/>
      <c r="Y1102" s="380"/>
      <c r="Z1102" s="380"/>
    </row>
    <row r="1103" ht="15.75" customHeight="1">
      <c r="A1103" s="206" t="s">
        <v>2831</v>
      </c>
      <c r="B1103" s="206" t="s">
        <v>5947</v>
      </c>
      <c r="C1103" s="98" t="s">
        <v>3741</v>
      </c>
      <c r="D1103" s="85" t="s">
        <v>5948</v>
      </c>
      <c r="E1103" s="206"/>
      <c r="F1103" s="98"/>
      <c r="G1103" s="277">
        <v>1.0</v>
      </c>
      <c r="H1103" s="215">
        <v>1.0</v>
      </c>
      <c r="I1103" s="98">
        <v>1.0</v>
      </c>
      <c r="J1103" s="98">
        <v>20.0</v>
      </c>
      <c r="K1103" s="278">
        <v>20.0</v>
      </c>
      <c r="L1103" s="77" t="s">
        <v>546</v>
      </c>
      <c r="M1103" s="145"/>
      <c r="N1103" s="380"/>
      <c r="O1103" s="380"/>
      <c r="P1103" s="380"/>
      <c r="Q1103" s="380"/>
      <c r="R1103" s="380"/>
      <c r="S1103" s="380"/>
      <c r="T1103" s="380"/>
      <c r="U1103" s="380"/>
      <c r="V1103" s="380"/>
      <c r="W1103" s="380"/>
      <c r="X1103" s="380"/>
      <c r="Y1103" s="380"/>
      <c r="Z1103" s="380"/>
    </row>
    <row r="1104" ht="15.75" customHeight="1">
      <c r="A1104" s="85" t="s">
        <v>5949</v>
      </c>
      <c r="B1104" s="85" t="s">
        <v>5950</v>
      </c>
      <c r="C1104" s="77" t="s">
        <v>86</v>
      </c>
      <c r="D1104" s="85" t="s">
        <v>5951</v>
      </c>
      <c r="E1104" s="355" t="s">
        <v>5952</v>
      </c>
      <c r="F1104" s="77"/>
      <c r="G1104" s="77">
        <v>1.0</v>
      </c>
      <c r="H1104" s="77">
        <v>1.0</v>
      </c>
      <c r="I1104" s="496">
        <v>1.0</v>
      </c>
      <c r="J1104" s="496">
        <v>20.0</v>
      </c>
      <c r="K1104" s="497">
        <v>20.0</v>
      </c>
      <c r="L1104" s="77" t="s">
        <v>3396</v>
      </c>
      <c r="M1104" s="145"/>
      <c r="N1104" s="380"/>
      <c r="O1104" s="380"/>
      <c r="P1104" s="380"/>
      <c r="Q1104" s="380"/>
      <c r="R1104" s="380"/>
      <c r="S1104" s="380"/>
      <c r="T1104" s="380"/>
      <c r="U1104" s="380"/>
      <c r="V1104" s="380"/>
      <c r="W1104" s="380"/>
      <c r="X1104" s="380"/>
      <c r="Y1104" s="380"/>
      <c r="Z1104" s="380"/>
    </row>
    <row r="1105" ht="15.75" customHeight="1">
      <c r="A1105" s="85" t="s">
        <v>2878</v>
      </c>
      <c r="B1105" s="85" t="s">
        <v>5953</v>
      </c>
      <c r="C1105" s="77" t="s">
        <v>86</v>
      </c>
      <c r="D1105" s="75" t="s">
        <v>5954</v>
      </c>
      <c r="E1105" s="512" t="s">
        <v>5955</v>
      </c>
      <c r="F1105" s="77" t="s">
        <v>2502</v>
      </c>
      <c r="G1105" s="98">
        <v>3.0</v>
      </c>
      <c r="H1105" s="98">
        <v>1.0</v>
      </c>
      <c r="I1105" s="98">
        <v>3.0</v>
      </c>
      <c r="J1105" s="98">
        <v>20.0</v>
      </c>
      <c r="K1105" s="256">
        <v>6.67</v>
      </c>
      <c r="L1105" s="77" t="s">
        <v>2882</v>
      </c>
      <c r="M1105" s="145"/>
      <c r="N1105" s="380"/>
      <c r="O1105" s="380"/>
      <c r="P1105" s="380"/>
      <c r="Q1105" s="380"/>
      <c r="R1105" s="380"/>
      <c r="S1105" s="380"/>
      <c r="T1105" s="380"/>
      <c r="U1105" s="380"/>
      <c r="V1105" s="380"/>
      <c r="W1105" s="380"/>
      <c r="X1105" s="380"/>
      <c r="Y1105" s="380"/>
      <c r="Z1105" s="380"/>
    </row>
    <row r="1106" ht="15.75" customHeight="1">
      <c r="A1106" s="85" t="s">
        <v>2878</v>
      </c>
      <c r="B1106" s="85" t="s">
        <v>5953</v>
      </c>
      <c r="C1106" s="77" t="s">
        <v>86</v>
      </c>
      <c r="D1106" s="75" t="s">
        <v>5956</v>
      </c>
      <c r="E1106" s="512" t="s">
        <v>5957</v>
      </c>
      <c r="F1106" s="77" t="s">
        <v>2502</v>
      </c>
      <c r="G1106" s="98">
        <v>3.0</v>
      </c>
      <c r="H1106" s="98">
        <v>1.0</v>
      </c>
      <c r="I1106" s="98">
        <v>3.0</v>
      </c>
      <c r="J1106" s="98">
        <v>20.0</v>
      </c>
      <c r="K1106" s="256">
        <v>6.67</v>
      </c>
      <c r="L1106" s="77" t="s">
        <v>2882</v>
      </c>
      <c r="M1106" s="145"/>
      <c r="N1106" s="380"/>
      <c r="O1106" s="380"/>
      <c r="P1106" s="380"/>
      <c r="Q1106" s="380"/>
      <c r="R1106" s="380"/>
      <c r="S1106" s="380"/>
      <c r="T1106" s="380"/>
      <c r="U1106" s="380"/>
      <c r="V1106" s="380"/>
      <c r="W1106" s="380"/>
      <c r="X1106" s="380"/>
      <c r="Y1106" s="380"/>
      <c r="Z1106" s="380"/>
    </row>
    <row r="1107" ht="15.75" customHeight="1">
      <c r="A1107" s="85" t="s">
        <v>2885</v>
      </c>
      <c r="B1107" s="85" t="s">
        <v>2886</v>
      </c>
      <c r="C1107" s="77" t="s">
        <v>86</v>
      </c>
      <c r="D1107" s="75" t="s">
        <v>5958</v>
      </c>
      <c r="E1107" s="512" t="s">
        <v>5959</v>
      </c>
      <c r="F1107" s="77" t="s">
        <v>2502</v>
      </c>
      <c r="G1107" s="98">
        <v>3.0</v>
      </c>
      <c r="H1107" s="98">
        <v>3.0</v>
      </c>
      <c r="I1107" s="98">
        <v>3.0</v>
      </c>
      <c r="J1107" s="98">
        <v>20.0</v>
      </c>
      <c r="K1107" s="256">
        <v>6.67</v>
      </c>
      <c r="L1107" s="77" t="s">
        <v>2882</v>
      </c>
      <c r="M1107" s="145"/>
      <c r="N1107" s="380"/>
      <c r="O1107" s="380"/>
      <c r="P1107" s="380"/>
      <c r="Q1107" s="380"/>
      <c r="R1107" s="380"/>
      <c r="S1107" s="380"/>
      <c r="T1107" s="380"/>
      <c r="U1107" s="380"/>
      <c r="V1107" s="380"/>
      <c r="W1107" s="380"/>
      <c r="X1107" s="380"/>
      <c r="Y1107" s="380"/>
      <c r="Z1107" s="380"/>
    </row>
    <row r="1108" ht="15.75" customHeight="1">
      <c r="A1108" s="85" t="s">
        <v>2885</v>
      </c>
      <c r="B1108" s="85" t="s">
        <v>2886</v>
      </c>
      <c r="C1108" s="77" t="s">
        <v>86</v>
      </c>
      <c r="D1108" s="75" t="s">
        <v>5960</v>
      </c>
      <c r="E1108" s="512" t="s">
        <v>5961</v>
      </c>
      <c r="F1108" s="77" t="s">
        <v>2502</v>
      </c>
      <c r="G1108" s="98">
        <v>3.0</v>
      </c>
      <c r="H1108" s="98">
        <v>3.0</v>
      </c>
      <c r="I1108" s="98">
        <v>3.0</v>
      </c>
      <c r="J1108" s="98">
        <v>20.0</v>
      </c>
      <c r="K1108" s="256">
        <v>6.67</v>
      </c>
      <c r="L1108" s="77" t="s">
        <v>2882</v>
      </c>
      <c r="M1108" s="145"/>
      <c r="N1108" s="380"/>
      <c r="O1108" s="380"/>
      <c r="P1108" s="380"/>
      <c r="Q1108" s="380"/>
      <c r="R1108" s="380"/>
      <c r="S1108" s="380"/>
      <c r="T1108" s="380"/>
      <c r="U1108" s="380"/>
      <c r="V1108" s="380"/>
      <c r="W1108" s="380"/>
      <c r="X1108" s="380"/>
      <c r="Y1108" s="380"/>
      <c r="Z1108" s="380"/>
    </row>
    <row r="1109" ht="15.75" customHeight="1">
      <c r="A1109" s="85" t="s">
        <v>2885</v>
      </c>
      <c r="B1109" s="85" t="s">
        <v>2886</v>
      </c>
      <c r="C1109" s="77" t="s">
        <v>86</v>
      </c>
      <c r="D1109" s="75" t="s">
        <v>5962</v>
      </c>
      <c r="E1109" s="512" t="s">
        <v>5963</v>
      </c>
      <c r="F1109" s="77" t="s">
        <v>2502</v>
      </c>
      <c r="G1109" s="98">
        <v>3.0</v>
      </c>
      <c r="H1109" s="98">
        <v>3.0</v>
      </c>
      <c r="I1109" s="98">
        <v>3.0</v>
      </c>
      <c r="J1109" s="98">
        <v>20.0</v>
      </c>
      <c r="K1109" s="256">
        <v>6.67</v>
      </c>
      <c r="L1109" s="77" t="s">
        <v>2882</v>
      </c>
      <c r="M1109" s="145"/>
      <c r="N1109" s="380"/>
      <c r="O1109" s="380"/>
      <c r="P1109" s="380"/>
      <c r="Q1109" s="380"/>
      <c r="R1109" s="380"/>
      <c r="S1109" s="380"/>
      <c r="T1109" s="380"/>
      <c r="U1109" s="380"/>
      <c r="V1109" s="380"/>
      <c r="W1109" s="380"/>
      <c r="X1109" s="380"/>
      <c r="Y1109" s="380"/>
      <c r="Z1109" s="380"/>
    </row>
    <row r="1110" ht="15.75" customHeight="1">
      <c r="A1110" s="85" t="s">
        <v>2885</v>
      </c>
      <c r="B1110" s="85" t="s">
        <v>2886</v>
      </c>
      <c r="C1110" s="77" t="s">
        <v>86</v>
      </c>
      <c r="D1110" s="75" t="s">
        <v>5964</v>
      </c>
      <c r="E1110" s="512" t="s">
        <v>5965</v>
      </c>
      <c r="F1110" s="77" t="s">
        <v>2502</v>
      </c>
      <c r="G1110" s="98">
        <v>3.0</v>
      </c>
      <c r="H1110" s="98">
        <v>3.0</v>
      </c>
      <c r="I1110" s="98">
        <v>3.0</v>
      </c>
      <c r="J1110" s="98">
        <v>20.0</v>
      </c>
      <c r="K1110" s="256">
        <v>6.67</v>
      </c>
      <c r="L1110" s="77" t="s">
        <v>2882</v>
      </c>
      <c r="M1110" s="145"/>
      <c r="N1110" s="380"/>
      <c r="O1110" s="380"/>
      <c r="P1110" s="380"/>
      <c r="Q1110" s="380"/>
      <c r="R1110" s="380"/>
      <c r="S1110" s="380"/>
      <c r="T1110" s="380"/>
      <c r="U1110" s="380"/>
      <c r="V1110" s="380"/>
      <c r="W1110" s="380"/>
      <c r="X1110" s="380"/>
      <c r="Y1110" s="380"/>
      <c r="Z1110" s="380"/>
    </row>
    <row r="1111" ht="15.75" customHeight="1">
      <c r="A1111" s="85" t="s">
        <v>2885</v>
      </c>
      <c r="B1111" s="85" t="s">
        <v>2886</v>
      </c>
      <c r="C1111" s="77" t="s">
        <v>86</v>
      </c>
      <c r="D1111" s="75" t="s">
        <v>5966</v>
      </c>
      <c r="E1111" s="512" t="s">
        <v>5967</v>
      </c>
      <c r="F1111" s="77" t="s">
        <v>2502</v>
      </c>
      <c r="G1111" s="98">
        <v>3.0</v>
      </c>
      <c r="H1111" s="98">
        <v>3.0</v>
      </c>
      <c r="I1111" s="98">
        <v>3.0</v>
      </c>
      <c r="J1111" s="98">
        <v>20.0</v>
      </c>
      <c r="K1111" s="256">
        <v>6.67</v>
      </c>
      <c r="L1111" s="77" t="s">
        <v>2882</v>
      </c>
      <c r="M1111" s="145"/>
      <c r="N1111" s="380"/>
      <c r="O1111" s="380"/>
      <c r="P1111" s="380"/>
      <c r="Q1111" s="380"/>
      <c r="R1111" s="380"/>
      <c r="S1111" s="380"/>
      <c r="T1111" s="380"/>
      <c r="U1111" s="380"/>
      <c r="V1111" s="380"/>
      <c r="W1111" s="380"/>
      <c r="X1111" s="380"/>
      <c r="Y1111" s="380"/>
      <c r="Z1111" s="380"/>
    </row>
    <row r="1112" ht="15.75" customHeight="1">
      <c r="A1112" s="85" t="s">
        <v>2885</v>
      </c>
      <c r="B1112" s="85" t="s">
        <v>2886</v>
      </c>
      <c r="C1112" s="77" t="s">
        <v>86</v>
      </c>
      <c r="D1112" s="75" t="s">
        <v>5968</v>
      </c>
      <c r="E1112" s="512" t="s">
        <v>5969</v>
      </c>
      <c r="F1112" s="77" t="s">
        <v>2502</v>
      </c>
      <c r="G1112" s="98">
        <v>3.0</v>
      </c>
      <c r="H1112" s="98">
        <v>3.0</v>
      </c>
      <c r="I1112" s="98">
        <v>3.0</v>
      </c>
      <c r="J1112" s="98">
        <v>20.0</v>
      </c>
      <c r="K1112" s="256">
        <v>6.67</v>
      </c>
      <c r="L1112" s="77" t="s">
        <v>2882</v>
      </c>
      <c r="M1112" s="145"/>
      <c r="N1112" s="380"/>
      <c r="O1112" s="380"/>
      <c r="P1112" s="380"/>
      <c r="Q1112" s="380"/>
      <c r="R1112" s="380"/>
      <c r="S1112" s="380"/>
      <c r="T1112" s="380"/>
      <c r="U1112" s="380"/>
      <c r="V1112" s="380"/>
      <c r="W1112" s="380"/>
      <c r="X1112" s="380"/>
      <c r="Y1112" s="380"/>
      <c r="Z1112" s="380"/>
    </row>
    <row r="1113" ht="15.75" customHeight="1">
      <c r="A1113" s="85" t="s">
        <v>2885</v>
      </c>
      <c r="B1113" s="85" t="s">
        <v>2886</v>
      </c>
      <c r="C1113" s="77" t="s">
        <v>86</v>
      </c>
      <c r="D1113" s="75" t="s">
        <v>5970</v>
      </c>
      <c r="E1113" s="512" t="s">
        <v>5971</v>
      </c>
      <c r="F1113" s="77" t="s">
        <v>2502</v>
      </c>
      <c r="G1113" s="98">
        <v>3.0</v>
      </c>
      <c r="H1113" s="98">
        <v>3.0</v>
      </c>
      <c r="I1113" s="98">
        <v>3.0</v>
      </c>
      <c r="J1113" s="98">
        <v>20.0</v>
      </c>
      <c r="K1113" s="256">
        <v>6.67</v>
      </c>
      <c r="L1113" s="77" t="s">
        <v>2882</v>
      </c>
      <c r="M1113" s="145"/>
      <c r="N1113" s="380"/>
      <c r="O1113" s="380"/>
      <c r="P1113" s="380"/>
      <c r="Q1113" s="380"/>
      <c r="R1113" s="380"/>
      <c r="S1113" s="380"/>
      <c r="T1113" s="380"/>
      <c r="U1113" s="380"/>
      <c r="V1113" s="380"/>
      <c r="W1113" s="380"/>
      <c r="X1113" s="380"/>
      <c r="Y1113" s="380"/>
      <c r="Z1113" s="380"/>
    </row>
    <row r="1114" ht="15.75" customHeight="1">
      <c r="A1114" s="85" t="s">
        <v>2885</v>
      </c>
      <c r="B1114" s="85" t="s">
        <v>2886</v>
      </c>
      <c r="C1114" s="77" t="s">
        <v>86</v>
      </c>
      <c r="D1114" s="75" t="s">
        <v>5972</v>
      </c>
      <c r="E1114" s="512" t="s">
        <v>5973</v>
      </c>
      <c r="F1114" s="77" t="s">
        <v>2502</v>
      </c>
      <c r="G1114" s="98">
        <v>3.0</v>
      </c>
      <c r="H1114" s="98">
        <v>3.0</v>
      </c>
      <c r="I1114" s="98">
        <v>3.0</v>
      </c>
      <c r="J1114" s="98">
        <v>20.0</v>
      </c>
      <c r="K1114" s="256">
        <v>6.67</v>
      </c>
      <c r="L1114" s="77" t="s">
        <v>2882</v>
      </c>
      <c r="M1114" s="145"/>
      <c r="N1114" s="380"/>
      <c r="O1114" s="380"/>
      <c r="P1114" s="380"/>
      <c r="Q1114" s="380"/>
      <c r="R1114" s="380"/>
      <c r="S1114" s="380"/>
      <c r="T1114" s="380"/>
      <c r="U1114" s="380"/>
      <c r="V1114" s="380"/>
      <c r="W1114" s="380"/>
      <c r="X1114" s="380"/>
      <c r="Y1114" s="380"/>
      <c r="Z1114" s="380"/>
    </row>
    <row r="1115" ht="15.75" customHeight="1">
      <c r="A1115" s="85" t="s">
        <v>2885</v>
      </c>
      <c r="B1115" s="85" t="s">
        <v>2886</v>
      </c>
      <c r="C1115" s="77" t="s">
        <v>86</v>
      </c>
      <c r="D1115" s="75" t="s">
        <v>5974</v>
      </c>
      <c r="E1115" s="512" t="s">
        <v>5975</v>
      </c>
      <c r="F1115" s="77" t="s">
        <v>2502</v>
      </c>
      <c r="G1115" s="98">
        <v>3.0</v>
      </c>
      <c r="H1115" s="98">
        <v>3.0</v>
      </c>
      <c r="I1115" s="98">
        <v>3.0</v>
      </c>
      <c r="J1115" s="98">
        <v>20.0</v>
      </c>
      <c r="K1115" s="256">
        <v>6.67</v>
      </c>
      <c r="L1115" s="77" t="s">
        <v>2882</v>
      </c>
      <c r="M1115" s="145"/>
      <c r="N1115" s="380"/>
      <c r="O1115" s="380"/>
      <c r="P1115" s="380"/>
      <c r="Q1115" s="380"/>
      <c r="R1115" s="380"/>
      <c r="S1115" s="380"/>
      <c r="T1115" s="380"/>
      <c r="U1115" s="380"/>
      <c r="V1115" s="380"/>
      <c r="W1115" s="380"/>
      <c r="X1115" s="380"/>
      <c r="Y1115" s="380"/>
      <c r="Z1115" s="380"/>
    </row>
    <row r="1116" ht="15.75" customHeight="1">
      <c r="A1116" s="85" t="s">
        <v>2885</v>
      </c>
      <c r="B1116" s="85" t="s">
        <v>2886</v>
      </c>
      <c r="C1116" s="77" t="s">
        <v>86</v>
      </c>
      <c r="D1116" s="75" t="s">
        <v>5976</v>
      </c>
      <c r="E1116" s="512" t="s">
        <v>5977</v>
      </c>
      <c r="F1116" s="77" t="s">
        <v>2502</v>
      </c>
      <c r="G1116" s="98">
        <v>3.0</v>
      </c>
      <c r="H1116" s="98">
        <v>3.0</v>
      </c>
      <c r="I1116" s="98">
        <v>3.0</v>
      </c>
      <c r="J1116" s="98">
        <v>10.0</v>
      </c>
      <c r="K1116" s="256">
        <v>3.33</v>
      </c>
      <c r="L1116" s="77" t="s">
        <v>2882</v>
      </c>
      <c r="M1116" s="145"/>
      <c r="N1116" s="380"/>
      <c r="O1116" s="380"/>
      <c r="P1116" s="380"/>
      <c r="Q1116" s="380"/>
      <c r="R1116" s="380"/>
      <c r="S1116" s="380"/>
      <c r="T1116" s="380"/>
      <c r="U1116" s="380"/>
      <c r="V1116" s="380"/>
      <c r="W1116" s="380"/>
      <c r="X1116" s="380"/>
      <c r="Y1116" s="380"/>
      <c r="Z1116" s="380"/>
    </row>
    <row r="1117" ht="15.75" customHeight="1">
      <c r="A1117" s="85" t="s">
        <v>1954</v>
      </c>
      <c r="B1117" s="85" t="s">
        <v>1955</v>
      </c>
      <c r="C1117" s="77" t="s">
        <v>86</v>
      </c>
      <c r="D1117" s="75" t="s">
        <v>4867</v>
      </c>
      <c r="E1117" s="512" t="s">
        <v>4868</v>
      </c>
      <c r="F1117" s="77" t="s">
        <v>2502</v>
      </c>
      <c r="G1117" s="98">
        <v>4.0</v>
      </c>
      <c r="H1117" s="98">
        <v>4.0</v>
      </c>
      <c r="I1117" s="98">
        <v>4.0</v>
      </c>
      <c r="J1117" s="98">
        <v>10.0</v>
      </c>
      <c r="K1117" s="256">
        <v>2.5</v>
      </c>
      <c r="L1117" s="77" t="s">
        <v>2882</v>
      </c>
      <c r="M1117" s="145"/>
      <c r="N1117" s="380"/>
      <c r="O1117" s="380"/>
      <c r="P1117" s="380"/>
      <c r="Q1117" s="380"/>
      <c r="R1117" s="380"/>
      <c r="S1117" s="380"/>
      <c r="T1117" s="380"/>
      <c r="U1117" s="380"/>
      <c r="V1117" s="380"/>
      <c r="W1117" s="380"/>
      <c r="X1117" s="380"/>
      <c r="Y1117" s="380"/>
      <c r="Z1117" s="380"/>
    </row>
    <row r="1118" ht="15.75" customHeight="1">
      <c r="A1118" s="85" t="s">
        <v>1954</v>
      </c>
      <c r="B1118" s="85" t="s">
        <v>1955</v>
      </c>
      <c r="C1118" s="77" t="s">
        <v>86</v>
      </c>
      <c r="D1118" s="75" t="s">
        <v>5978</v>
      </c>
      <c r="E1118" s="512" t="s">
        <v>5979</v>
      </c>
      <c r="F1118" s="77" t="s">
        <v>2502</v>
      </c>
      <c r="G1118" s="98">
        <v>4.0</v>
      </c>
      <c r="H1118" s="98">
        <v>4.0</v>
      </c>
      <c r="I1118" s="98">
        <v>4.0</v>
      </c>
      <c r="J1118" s="98">
        <v>10.0</v>
      </c>
      <c r="K1118" s="256">
        <v>2.5</v>
      </c>
      <c r="L1118" s="77" t="s">
        <v>2882</v>
      </c>
      <c r="M1118" s="145"/>
      <c r="N1118" s="380"/>
      <c r="O1118" s="380"/>
      <c r="P1118" s="380"/>
      <c r="Q1118" s="380"/>
      <c r="R1118" s="380"/>
      <c r="S1118" s="380"/>
      <c r="T1118" s="380"/>
      <c r="U1118" s="380"/>
      <c r="V1118" s="380"/>
      <c r="W1118" s="380"/>
      <c r="X1118" s="380"/>
      <c r="Y1118" s="380"/>
      <c r="Z1118" s="380"/>
    </row>
    <row r="1119" ht="15.75" customHeight="1">
      <c r="A1119" s="85" t="s">
        <v>5980</v>
      </c>
      <c r="B1119" s="85" t="s">
        <v>5981</v>
      </c>
      <c r="C1119" s="77" t="s">
        <v>86</v>
      </c>
      <c r="D1119" s="75" t="s">
        <v>5982</v>
      </c>
      <c r="E1119" s="512" t="s">
        <v>5983</v>
      </c>
      <c r="F1119" s="77" t="s">
        <v>2502</v>
      </c>
      <c r="G1119" s="98">
        <v>3.0</v>
      </c>
      <c r="H1119" s="98">
        <v>1.0</v>
      </c>
      <c r="I1119" s="98">
        <v>3.0</v>
      </c>
      <c r="J1119" s="98">
        <v>10.0</v>
      </c>
      <c r="K1119" s="256">
        <v>3.33</v>
      </c>
      <c r="L1119" s="77" t="s">
        <v>2882</v>
      </c>
      <c r="M1119" s="145"/>
      <c r="N1119" s="380"/>
      <c r="O1119" s="380"/>
      <c r="P1119" s="380"/>
      <c r="Q1119" s="380"/>
      <c r="R1119" s="380"/>
      <c r="S1119" s="380"/>
      <c r="T1119" s="380"/>
      <c r="U1119" s="380"/>
      <c r="V1119" s="380"/>
      <c r="W1119" s="380"/>
      <c r="X1119" s="380"/>
      <c r="Y1119" s="380"/>
      <c r="Z1119" s="380"/>
    </row>
    <row r="1120" ht="15.75" customHeight="1">
      <c r="A1120" s="85" t="s">
        <v>5984</v>
      </c>
      <c r="B1120" s="85" t="s">
        <v>5985</v>
      </c>
      <c r="C1120" s="77" t="s">
        <v>86</v>
      </c>
      <c r="D1120" s="75" t="s">
        <v>5986</v>
      </c>
      <c r="E1120" s="512" t="s">
        <v>4352</v>
      </c>
      <c r="F1120" s="77" t="s">
        <v>2502</v>
      </c>
      <c r="G1120" s="98">
        <v>2.0</v>
      </c>
      <c r="H1120" s="98">
        <v>2.0</v>
      </c>
      <c r="I1120" s="98">
        <v>2.0</v>
      </c>
      <c r="J1120" s="98">
        <v>10.0</v>
      </c>
      <c r="K1120" s="256">
        <v>5.0</v>
      </c>
      <c r="L1120" s="77" t="s">
        <v>2882</v>
      </c>
      <c r="M1120" s="145"/>
      <c r="N1120" s="380"/>
      <c r="O1120" s="380"/>
      <c r="P1120" s="380"/>
      <c r="Q1120" s="380"/>
      <c r="R1120" s="380"/>
      <c r="S1120" s="380"/>
      <c r="T1120" s="380"/>
      <c r="U1120" s="380"/>
      <c r="V1120" s="380"/>
      <c r="W1120" s="380"/>
      <c r="X1120" s="380"/>
      <c r="Y1120" s="380"/>
      <c r="Z1120" s="380"/>
    </row>
    <row r="1121" ht="15.75" customHeight="1">
      <c r="A1121" s="85" t="s">
        <v>5987</v>
      </c>
      <c r="B1121" s="85" t="s">
        <v>5988</v>
      </c>
      <c r="C1121" s="77" t="s">
        <v>86</v>
      </c>
      <c r="D1121" s="75" t="s">
        <v>5989</v>
      </c>
      <c r="E1121" s="512" t="s">
        <v>5990</v>
      </c>
      <c r="F1121" s="77" t="s">
        <v>2502</v>
      </c>
      <c r="G1121" s="98">
        <v>3.0</v>
      </c>
      <c r="H1121" s="98">
        <v>1.0</v>
      </c>
      <c r="I1121" s="98">
        <v>3.0</v>
      </c>
      <c r="J1121" s="98">
        <v>20.0</v>
      </c>
      <c r="K1121" s="256">
        <v>6.67</v>
      </c>
      <c r="L1121" s="77" t="s">
        <v>2882</v>
      </c>
      <c r="M1121" s="145"/>
      <c r="N1121" s="380"/>
      <c r="O1121" s="380"/>
      <c r="P1121" s="380"/>
      <c r="Q1121" s="380"/>
      <c r="R1121" s="380"/>
      <c r="S1121" s="380"/>
      <c r="T1121" s="380"/>
      <c r="U1121" s="380"/>
      <c r="V1121" s="380"/>
      <c r="W1121" s="380"/>
      <c r="X1121" s="380"/>
      <c r="Y1121" s="380"/>
      <c r="Z1121" s="380"/>
    </row>
    <row r="1122" ht="15.75" customHeight="1">
      <c r="A1122" s="85" t="s">
        <v>1967</v>
      </c>
      <c r="B1122" s="85" t="s">
        <v>1968</v>
      </c>
      <c r="C1122" s="77" t="s">
        <v>86</v>
      </c>
      <c r="D1122" s="85" t="s">
        <v>5991</v>
      </c>
      <c r="E1122" s="355" t="s">
        <v>5992</v>
      </c>
      <c r="F1122" s="77" t="s">
        <v>5993</v>
      </c>
      <c r="G1122" s="78">
        <v>5.0</v>
      </c>
      <c r="H1122" s="98">
        <v>4.0</v>
      </c>
      <c r="I1122" s="496">
        <v>5.0</v>
      </c>
      <c r="J1122" s="496">
        <v>20.0</v>
      </c>
      <c r="K1122" s="497">
        <v>4.0</v>
      </c>
      <c r="L1122" s="77" t="s">
        <v>2882</v>
      </c>
      <c r="M1122" s="145"/>
      <c r="N1122" s="380"/>
      <c r="O1122" s="380"/>
      <c r="P1122" s="380"/>
      <c r="Q1122" s="380"/>
      <c r="R1122" s="380"/>
      <c r="S1122" s="380"/>
      <c r="T1122" s="380"/>
      <c r="U1122" s="380"/>
      <c r="V1122" s="380"/>
      <c r="W1122" s="380"/>
      <c r="X1122" s="380"/>
      <c r="Y1122" s="380"/>
      <c r="Z1122" s="380"/>
    </row>
    <row r="1123" ht="15.75" customHeight="1">
      <c r="A1123" s="85" t="s">
        <v>1927</v>
      </c>
      <c r="B1123" s="85" t="s">
        <v>1928</v>
      </c>
      <c r="C1123" s="77" t="s">
        <v>86</v>
      </c>
      <c r="D1123" s="85" t="s">
        <v>4826</v>
      </c>
      <c r="E1123" s="85" t="s">
        <v>4827</v>
      </c>
      <c r="F1123" s="77" t="s">
        <v>2502</v>
      </c>
      <c r="G1123" s="77">
        <v>4.0</v>
      </c>
      <c r="H1123" s="77">
        <v>4.0</v>
      </c>
      <c r="I1123" s="496">
        <v>4.0</v>
      </c>
      <c r="J1123" s="496">
        <v>20.0</v>
      </c>
      <c r="K1123" s="497">
        <v>5.0</v>
      </c>
      <c r="L1123" s="77" t="s">
        <v>554</v>
      </c>
      <c r="M1123" s="145"/>
      <c r="N1123" s="380"/>
      <c r="O1123" s="380"/>
      <c r="P1123" s="380"/>
      <c r="Q1123" s="380"/>
      <c r="R1123" s="380"/>
      <c r="S1123" s="380"/>
      <c r="T1123" s="380"/>
      <c r="U1123" s="380"/>
      <c r="V1123" s="380"/>
      <c r="W1123" s="380"/>
      <c r="X1123" s="380"/>
      <c r="Y1123" s="380"/>
      <c r="Z1123" s="380"/>
    </row>
    <row r="1124" ht="15.75" customHeight="1">
      <c r="A1124" s="85" t="s">
        <v>1927</v>
      </c>
      <c r="B1124" s="85" t="s">
        <v>1928</v>
      </c>
      <c r="C1124" s="77" t="s">
        <v>86</v>
      </c>
      <c r="D1124" s="85" t="s">
        <v>4828</v>
      </c>
      <c r="E1124" s="85" t="s">
        <v>4829</v>
      </c>
      <c r="F1124" s="77" t="s">
        <v>2502</v>
      </c>
      <c r="G1124" s="77">
        <v>4.0</v>
      </c>
      <c r="H1124" s="77">
        <v>4.0</v>
      </c>
      <c r="I1124" s="496">
        <v>4.0</v>
      </c>
      <c r="J1124" s="496">
        <v>20.0</v>
      </c>
      <c r="K1124" s="497">
        <v>5.0</v>
      </c>
      <c r="L1124" s="77" t="s">
        <v>554</v>
      </c>
      <c r="M1124" s="145"/>
      <c r="N1124" s="380"/>
      <c r="O1124" s="380"/>
      <c r="P1124" s="380"/>
      <c r="Q1124" s="380"/>
      <c r="R1124" s="380"/>
      <c r="S1124" s="380"/>
      <c r="T1124" s="380"/>
      <c r="U1124" s="380"/>
      <c r="V1124" s="380"/>
      <c r="W1124" s="380"/>
      <c r="X1124" s="380"/>
      <c r="Y1124" s="380"/>
      <c r="Z1124" s="380"/>
    </row>
    <row r="1125" ht="15.75" customHeight="1">
      <c r="A1125" s="85" t="s">
        <v>1927</v>
      </c>
      <c r="B1125" s="85" t="s">
        <v>1928</v>
      </c>
      <c r="C1125" s="77" t="s">
        <v>86</v>
      </c>
      <c r="D1125" s="85" t="s">
        <v>4830</v>
      </c>
      <c r="E1125" s="85" t="s">
        <v>4683</v>
      </c>
      <c r="F1125" s="77" t="s">
        <v>2502</v>
      </c>
      <c r="G1125" s="77">
        <v>4.0</v>
      </c>
      <c r="H1125" s="77">
        <v>4.0</v>
      </c>
      <c r="I1125" s="496">
        <v>4.0</v>
      </c>
      <c r="J1125" s="496">
        <v>20.0</v>
      </c>
      <c r="K1125" s="497">
        <v>5.0</v>
      </c>
      <c r="L1125" s="77" t="s">
        <v>554</v>
      </c>
      <c r="M1125" s="145"/>
      <c r="N1125" s="380"/>
      <c r="O1125" s="380"/>
      <c r="P1125" s="380"/>
      <c r="Q1125" s="380"/>
      <c r="R1125" s="380"/>
      <c r="S1125" s="380"/>
      <c r="T1125" s="380"/>
      <c r="U1125" s="380"/>
      <c r="V1125" s="380"/>
      <c r="W1125" s="380"/>
      <c r="X1125" s="380"/>
      <c r="Y1125" s="380"/>
      <c r="Z1125" s="380"/>
    </row>
    <row r="1126" ht="15.75" customHeight="1">
      <c r="A1126" s="85" t="s">
        <v>1765</v>
      </c>
      <c r="B1126" s="85" t="s">
        <v>1766</v>
      </c>
      <c r="C1126" s="77" t="s">
        <v>86</v>
      </c>
      <c r="D1126" s="85" t="s">
        <v>4680</v>
      </c>
      <c r="E1126" s="502" t="s">
        <v>4681</v>
      </c>
      <c r="F1126" s="77" t="s">
        <v>3746</v>
      </c>
      <c r="G1126" s="77">
        <v>4.0</v>
      </c>
      <c r="H1126" s="77">
        <v>4.0</v>
      </c>
      <c r="I1126" s="500">
        <v>4.0</v>
      </c>
      <c r="J1126" s="500">
        <v>20.0</v>
      </c>
      <c r="K1126" s="501">
        <f t="shared" ref="K1126:K1127" si="40">20/4</f>
        <v>5</v>
      </c>
      <c r="L1126" s="77" t="s">
        <v>554</v>
      </c>
      <c r="M1126" s="145"/>
      <c r="N1126" s="380"/>
      <c r="O1126" s="380"/>
      <c r="P1126" s="380"/>
      <c r="Q1126" s="380"/>
      <c r="R1126" s="380"/>
      <c r="S1126" s="380"/>
      <c r="T1126" s="380"/>
      <c r="U1126" s="380"/>
      <c r="V1126" s="380"/>
      <c r="W1126" s="380"/>
      <c r="X1126" s="380"/>
      <c r="Y1126" s="380"/>
      <c r="Z1126" s="380"/>
    </row>
    <row r="1127" ht="15.75" customHeight="1">
      <c r="A1127" s="85" t="s">
        <v>1765</v>
      </c>
      <c r="B1127" s="85" t="s">
        <v>1766</v>
      </c>
      <c r="C1127" s="77" t="s">
        <v>86</v>
      </c>
      <c r="D1127" s="77" t="s">
        <v>4684</v>
      </c>
      <c r="E1127" s="513" t="s">
        <v>4685</v>
      </c>
      <c r="F1127" s="77" t="s">
        <v>4679</v>
      </c>
      <c r="G1127" s="77">
        <v>4.0</v>
      </c>
      <c r="H1127" s="77">
        <v>4.0</v>
      </c>
      <c r="I1127" s="500">
        <v>4.0</v>
      </c>
      <c r="J1127" s="500">
        <v>20.0</v>
      </c>
      <c r="K1127" s="501">
        <f t="shared" si="40"/>
        <v>5</v>
      </c>
      <c r="L1127" s="77" t="s">
        <v>554</v>
      </c>
      <c r="M1127" s="145"/>
      <c r="N1127" s="380"/>
      <c r="O1127" s="380"/>
      <c r="P1127" s="380"/>
      <c r="Q1127" s="380"/>
      <c r="R1127" s="380"/>
      <c r="S1127" s="380"/>
      <c r="T1127" s="380"/>
      <c r="U1127" s="380"/>
      <c r="V1127" s="380"/>
      <c r="W1127" s="380"/>
      <c r="X1127" s="380"/>
      <c r="Y1127" s="380"/>
      <c r="Z1127" s="380"/>
    </row>
    <row r="1128" ht="15.75" customHeight="1">
      <c r="A1128" s="85" t="s">
        <v>2608</v>
      </c>
      <c r="B1128" s="85" t="s">
        <v>5654</v>
      </c>
      <c r="C1128" s="77" t="s">
        <v>86</v>
      </c>
      <c r="D1128" s="77" t="s">
        <v>5655</v>
      </c>
      <c r="E1128" s="77" t="s">
        <v>5656</v>
      </c>
      <c r="F1128" s="77" t="s">
        <v>3746</v>
      </c>
      <c r="G1128" s="78">
        <v>6.0</v>
      </c>
      <c r="H1128" s="78">
        <v>6.0</v>
      </c>
      <c r="I1128" s="508">
        <v>6.0</v>
      </c>
      <c r="J1128" s="509">
        <v>20.0</v>
      </c>
      <c r="K1128" s="510">
        <v>3.33</v>
      </c>
      <c r="L1128" s="77" t="s">
        <v>554</v>
      </c>
      <c r="M1128" s="145"/>
      <c r="N1128" s="380"/>
      <c r="O1128" s="380"/>
      <c r="P1128" s="380"/>
      <c r="Q1128" s="380"/>
      <c r="R1128" s="380"/>
      <c r="S1128" s="380"/>
      <c r="T1128" s="380"/>
      <c r="U1128" s="380"/>
      <c r="V1128" s="380"/>
      <c r="W1128" s="380"/>
      <c r="X1128" s="380"/>
      <c r="Y1128" s="380"/>
      <c r="Z1128" s="380"/>
    </row>
    <row r="1129" ht="15.75" customHeight="1">
      <c r="A1129" s="85" t="s">
        <v>4686</v>
      </c>
      <c r="B1129" s="85" t="s">
        <v>4687</v>
      </c>
      <c r="C1129" s="77" t="s">
        <v>86</v>
      </c>
      <c r="D1129" s="77" t="s">
        <v>4690</v>
      </c>
      <c r="E1129" s="503" t="s">
        <v>4691</v>
      </c>
      <c r="F1129" s="77" t="s">
        <v>2502</v>
      </c>
      <c r="G1129" s="77">
        <v>6.0</v>
      </c>
      <c r="H1129" s="77">
        <v>6.0</v>
      </c>
      <c r="I1129" s="496">
        <v>6.0</v>
      </c>
      <c r="J1129" s="496">
        <v>20.0</v>
      </c>
      <c r="K1129" s="497">
        <v>3.33</v>
      </c>
      <c r="L1129" s="77" t="s">
        <v>554</v>
      </c>
      <c r="M1129" s="145"/>
      <c r="N1129" s="380"/>
      <c r="O1129" s="380"/>
      <c r="P1129" s="380"/>
      <c r="Q1129" s="380"/>
      <c r="R1129" s="380"/>
      <c r="S1129" s="380"/>
      <c r="T1129" s="380"/>
      <c r="U1129" s="380"/>
      <c r="V1129" s="380"/>
      <c r="W1129" s="380"/>
      <c r="X1129" s="380"/>
      <c r="Y1129" s="380"/>
      <c r="Z1129" s="380"/>
    </row>
    <row r="1130" ht="15.75" customHeight="1">
      <c r="A1130" s="85" t="s">
        <v>2608</v>
      </c>
      <c r="B1130" s="85" t="s">
        <v>5654</v>
      </c>
      <c r="C1130" s="77" t="s">
        <v>86</v>
      </c>
      <c r="D1130" s="77" t="s">
        <v>5660</v>
      </c>
      <c r="E1130" s="513" t="s">
        <v>5661</v>
      </c>
      <c r="F1130" s="77" t="s">
        <v>3746</v>
      </c>
      <c r="G1130" s="78">
        <v>6.0</v>
      </c>
      <c r="H1130" s="78">
        <v>6.0</v>
      </c>
      <c r="I1130" s="508">
        <v>6.0</v>
      </c>
      <c r="J1130" s="509">
        <v>20.0</v>
      </c>
      <c r="K1130" s="510">
        <f>20/6</f>
        <v>3.333333333</v>
      </c>
      <c r="L1130" s="77" t="s">
        <v>554</v>
      </c>
      <c r="M1130" s="145"/>
      <c r="N1130" s="380"/>
      <c r="O1130" s="380"/>
      <c r="P1130" s="380"/>
      <c r="Q1130" s="380"/>
      <c r="R1130" s="380"/>
      <c r="S1130" s="380"/>
      <c r="T1130" s="380"/>
      <c r="U1130" s="380"/>
      <c r="V1130" s="380"/>
      <c r="W1130" s="380"/>
      <c r="X1130" s="380"/>
      <c r="Y1130" s="380"/>
      <c r="Z1130" s="380"/>
    </row>
    <row r="1131" ht="15.75" customHeight="1">
      <c r="A1131" s="85" t="s">
        <v>1941</v>
      </c>
      <c r="B1131" s="85" t="s">
        <v>1942</v>
      </c>
      <c r="C1131" s="77" t="s">
        <v>86</v>
      </c>
      <c r="D1131" s="85" t="s">
        <v>4833</v>
      </c>
      <c r="E1131" s="355" t="s">
        <v>4834</v>
      </c>
      <c r="F1131" s="77" t="s">
        <v>2502</v>
      </c>
      <c r="G1131" s="77">
        <v>3.0</v>
      </c>
      <c r="H1131" s="77">
        <v>3.0</v>
      </c>
      <c r="I1131" s="496">
        <v>3.0</v>
      </c>
      <c r="J1131" s="496">
        <v>20.0</v>
      </c>
      <c r="K1131" s="497">
        <v>6.67</v>
      </c>
      <c r="L1131" s="77" t="s">
        <v>554</v>
      </c>
      <c r="M1131" s="145"/>
      <c r="N1131" s="380"/>
      <c r="O1131" s="380"/>
      <c r="P1131" s="380"/>
      <c r="Q1131" s="380"/>
      <c r="R1131" s="380"/>
      <c r="S1131" s="380"/>
      <c r="T1131" s="380"/>
      <c r="U1131" s="380"/>
      <c r="V1131" s="380"/>
      <c r="W1131" s="380"/>
      <c r="X1131" s="380"/>
      <c r="Y1131" s="380"/>
      <c r="Z1131" s="380"/>
    </row>
    <row r="1132" ht="15.75" customHeight="1">
      <c r="A1132" s="85" t="s">
        <v>1941</v>
      </c>
      <c r="B1132" s="85" t="s">
        <v>1942</v>
      </c>
      <c r="C1132" s="77" t="s">
        <v>86</v>
      </c>
      <c r="D1132" s="85" t="s">
        <v>4837</v>
      </c>
      <c r="E1132" s="355" t="s">
        <v>4838</v>
      </c>
      <c r="F1132" s="77" t="s">
        <v>2502</v>
      </c>
      <c r="G1132" s="77">
        <v>3.0</v>
      </c>
      <c r="H1132" s="77">
        <v>3.0</v>
      </c>
      <c r="I1132" s="496">
        <v>3.0</v>
      </c>
      <c r="J1132" s="496">
        <v>20.0</v>
      </c>
      <c r="K1132" s="497">
        <v>6.67</v>
      </c>
      <c r="L1132" s="77" t="s">
        <v>554</v>
      </c>
      <c r="M1132" s="145"/>
      <c r="N1132" s="380"/>
      <c r="O1132" s="380"/>
      <c r="P1132" s="380"/>
      <c r="Q1132" s="380"/>
      <c r="R1132" s="380"/>
      <c r="S1132" s="380"/>
      <c r="T1132" s="380"/>
      <c r="U1132" s="380"/>
      <c r="V1132" s="380"/>
      <c r="W1132" s="380"/>
      <c r="X1132" s="380"/>
      <c r="Y1132" s="380"/>
      <c r="Z1132" s="380"/>
    </row>
    <row r="1133" ht="15.75" customHeight="1">
      <c r="A1133" s="85" t="s">
        <v>4841</v>
      </c>
      <c r="B1133" s="85" t="s">
        <v>4842</v>
      </c>
      <c r="C1133" s="77" t="s">
        <v>86</v>
      </c>
      <c r="D1133" s="85" t="s">
        <v>4843</v>
      </c>
      <c r="E1133" s="355" t="s">
        <v>4844</v>
      </c>
      <c r="F1133" s="77" t="s">
        <v>2502</v>
      </c>
      <c r="G1133" s="77">
        <v>4.0</v>
      </c>
      <c r="H1133" s="77">
        <v>4.0</v>
      </c>
      <c r="I1133" s="496">
        <v>4.0</v>
      </c>
      <c r="J1133" s="496">
        <v>20.0</v>
      </c>
      <c r="K1133" s="497">
        <v>5.0</v>
      </c>
      <c r="L1133" s="77" t="s">
        <v>554</v>
      </c>
      <c r="M1133" s="145"/>
      <c r="N1133" s="380"/>
      <c r="O1133" s="380"/>
      <c r="P1133" s="380"/>
      <c r="Q1133" s="380"/>
      <c r="R1133" s="380"/>
      <c r="S1133" s="380"/>
      <c r="T1133" s="380"/>
      <c r="U1133" s="380"/>
      <c r="V1133" s="380"/>
      <c r="W1133" s="380"/>
      <c r="X1133" s="380"/>
      <c r="Y1133" s="380"/>
      <c r="Z1133" s="380"/>
    </row>
    <row r="1134" ht="15.75" customHeight="1">
      <c r="A1134" s="85" t="s">
        <v>4841</v>
      </c>
      <c r="B1134" s="85" t="s">
        <v>4842</v>
      </c>
      <c r="C1134" s="77" t="s">
        <v>86</v>
      </c>
      <c r="D1134" s="85" t="s">
        <v>4845</v>
      </c>
      <c r="E1134" s="85" t="s">
        <v>4846</v>
      </c>
      <c r="F1134" s="77" t="s">
        <v>2502</v>
      </c>
      <c r="G1134" s="77">
        <v>4.0</v>
      </c>
      <c r="H1134" s="77">
        <v>4.0</v>
      </c>
      <c r="I1134" s="496">
        <v>4.0</v>
      </c>
      <c r="J1134" s="496">
        <v>20.0</v>
      </c>
      <c r="K1134" s="497">
        <v>5.0</v>
      </c>
      <c r="L1134" s="77" t="s">
        <v>554</v>
      </c>
      <c r="M1134" s="145"/>
      <c r="N1134" s="380"/>
      <c r="O1134" s="380"/>
      <c r="P1134" s="380"/>
      <c r="Q1134" s="380"/>
      <c r="R1134" s="380"/>
      <c r="S1134" s="380"/>
      <c r="T1134" s="380"/>
      <c r="U1134" s="380"/>
      <c r="V1134" s="380"/>
      <c r="W1134" s="380"/>
      <c r="X1134" s="380"/>
      <c r="Y1134" s="380"/>
      <c r="Z1134" s="380"/>
    </row>
    <row r="1135" ht="15.75" customHeight="1">
      <c r="A1135" s="85" t="s">
        <v>4841</v>
      </c>
      <c r="B1135" s="85" t="s">
        <v>4842</v>
      </c>
      <c r="C1135" s="77" t="s">
        <v>86</v>
      </c>
      <c r="D1135" s="85" t="s">
        <v>4847</v>
      </c>
      <c r="E1135" s="85" t="s">
        <v>4848</v>
      </c>
      <c r="F1135" s="77" t="s">
        <v>2502</v>
      </c>
      <c r="G1135" s="77">
        <v>4.0</v>
      </c>
      <c r="H1135" s="77">
        <v>4.0</v>
      </c>
      <c r="I1135" s="496">
        <v>4.0</v>
      </c>
      <c r="J1135" s="496">
        <v>20.0</v>
      </c>
      <c r="K1135" s="497">
        <v>5.0</v>
      </c>
      <c r="L1135" s="77" t="s">
        <v>554</v>
      </c>
      <c r="M1135" s="145"/>
      <c r="N1135" s="380"/>
      <c r="O1135" s="380"/>
      <c r="P1135" s="380"/>
      <c r="Q1135" s="380"/>
      <c r="R1135" s="380"/>
      <c r="S1135" s="380"/>
      <c r="T1135" s="380"/>
      <c r="U1135" s="380"/>
      <c r="V1135" s="380"/>
      <c r="W1135" s="380"/>
      <c r="X1135" s="380"/>
      <c r="Y1135" s="380"/>
      <c r="Z1135" s="380"/>
    </row>
    <row r="1136" ht="15.75" customHeight="1">
      <c r="A1136" s="85" t="s">
        <v>4841</v>
      </c>
      <c r="B1136" s="85" t="s">
        <v>4842</v>
      </c>
      <c r="C1136" s="77" t="s">
        <v>86</v>
      </c>
      <c r="D1136" s="85" t="s">
        <v>4849</v>
      </c>
      <c r="E1136" s="85" t="s">
        <v>4850</v>
      </c>
      <c r="F1136" s="77" t="s">
        <v>2502</v>
      </c>
      <c r="G1136" s="77">
        <v>4.0</v>
      </c>
      <c r="H1136" s="77">
        <v>4.0</v>
      </c>
      <c r="I1136" s="496">
        <v>4.0</v>
      </c>
      <c r="J1136" s="496">
        <v>20.0</v>
      </c>
      <c r="K1136" s="497">
        <v>5.0</v>
      </c>
      <c r="L1136" s="77" t="s">
        <v>554</v>
      </c>
      <c r="M1136" s="145"/>
      <c r="N1136" s="380"/>
      <c r="O1136" s="380"/>
      <c r="P1136" s="380"/>
      <c r="Q1136" s="380"/>
      <c r="R1136" s="380"/>
      <c r="S1136" s="380"/>
      <c r="T1136" s="380"/>
      <c r="U1136" s="380"/>
      <c r="V1136" s="380"/>
      <c r="W1136" s="380"/>
      <c r="X1136" s="380"/>
      <c r="Y1136" s="380"/>
      <c r="Z1136" s="380"/>
    </row>
    <row r="1137" ht="15.75" customHeight="1">
      <c r="A1137" s="85" t="s">
        <v>405</v>
      </c>
      <c r="B1137" s="85" t="s">
        <v>404</v>
      </c>
      <c r="C1137" s="77" t="s">
        <v>86</v>
      </c>
      <c r="D1137" s="85" t="s">
        <v>4853</v>
      </c>
      <c r="E1137" s="85" t="s">
        <v>4854</v>
      </c>
      <c r="F1137" s="77" t="s">
        <v>2502</v>
      </c>
      <c r="G1137" s="77">
        <v>6.0</v>
      </c>
      <c r="H1137" s="77">
        <v>5.0</v>
      </c>
      <c r="I1137" s="496">
        <v>6.0</v>
      </c>
      <c r="J1137" s="496">
        <v>20.0</v>
      </c>
      <c r="K1137" s="497">
        <v>3.33</v>
      </c>
      <c r="L1137" s="77" t="s">
        <v>554</v>
      </c>
      <c r="M1137" s="145"/>
      <c r="N1137" s="380"/>
      <c r="O1137" s="380"/>
      <c r="P1137" s="380"/>
      <c r="Q1137" s="380"/>
      <c r="R1137" s="380"/>
      <c r="S1137" s="380"/>
      <c r="T1137" s="380"/>
      <c r="U1137" s="380"/>
      <c r="V1137" s="380"/>
      <c r="W1137" s="380"/>
      <c r="X1137" s="380"/>
      <c r="Y1137" s="380"/>
      <c r="Z1137" s="380"/>
    </row>
    <row r="1138" ht="15.75" customHeight="1">
      <c r="A1138" s="85" t="s">
        <v>405</v>
      </c>
      <c r="B1138" s="85" t="s">
        <v>404</v>
      </c>
      <c r="C1138" s="77" t="s">
        <v>86</v>
      </c>
      <c r="D1138" s="85" t="s">
        <v>4855</v>
      </c>
      <c r="E1138" s="85" t="s">
        <v>4856</v>
      </c>
      <c r="F1138" s="77" t="s">
        <v>2502</v>
      </c>
      <c r="G1138" s="77">
        <v>6.0</v>
      </c>
      <c r="H1138" s="77">
        <v>5.0</v>
      </c>
      <c r="I1138" s="496">
        <v>6.0</v>
      </c>
      <c r="J1138" s="496">
        <v>20.0</v>
      </c>
      <c r="K1138" s="497">
        <v>3.33</v>
      </c>
      <c r="L1138" s="77" t="s">
        <v>554</v>
      </c>
      <c r="M1138" s="145"/>
      <c r="N1138" s="380"/>
      <c r="O1138" s="380"/>
      <c r="P1138" s="380"/>
      <c r="Q1138" s="380"/>
      <c r="R1138" s="380"/>
      <c r="S1138" s="380"/>
      <c r="T1138" s="380"/>
      <c r="U1138" s="380"/>
      <c r="V1138" s="380"/>
      <c r="W1138" s="380"/>
      <c r="X1138" s="380"/>
      <c r="Y1138" s="380"/>
      <c r="Z1138" s="380"/>
    </row>
    <row r="1139" ht="15.75" customHeight="1">
      <c r="A1139" s="85" t="s">
        <v>405</v>
      </c>
      <c r="B1139" s="85" t="s">
        <v>404</v>
      </c>
      <c r="C1139" s="77" t="s">
        <v>86</v>
      </c>
      <c r="D1139" s="85" t="s">
        <v>4857</v>
      </c>
      <c r="E1139" s="85" t="s">
        <v>4858</v>
      </c>
      <c r="F1139" s="77" t="s">
        <v>2502</v>
      </c>
      <c r="G1139" s="77">
        <v>6.0</v>
      </c>
      <c r="H1139" s="77">
        <v>5.0</v>
      </c>
      <c r="I1139" s="496">
        <v>6.0</v>
      </c>
      <c r="J1139" s="496">
        <v>20.0</v>
      </c>
      <c r="K1139" s="497">
        <v>3.33</v>
      </c>
      <c r="L1139" s="77" t="s">
        <v>554</v>
      </c>
      <c r="M1139" s="145"/>
      <c r="N1139" s="380"/>
      <c r="O1139" s="380"/>
      <c r="P1139" s="380"/>
      <c r="Q1139" s="380"/>
      <c r="R1139" s="380"/>
      <c r="S1139" s="380"/>
      <c r="T1139" s="380"/>
      <c r="U1139" s="380"/>
      <c r="V1139" s="380"/>
      <c r="W1139" s="380"/>
      <c r="X1139" s="380"/>
      <c r="Y1139" s="380"/>
      <c r="Z1139" s="380"/>
    </row>
    <row r="1140" ht="15.75" customHeight="1">
      <c r="A1140" s="85" t="s">
        <v>405</v>
      </c>
      <c r="B1140" s="85" t="s">
        <v>404</v>
      </c>
      <c r="C1140" s="77" t="s">
        <v>86</v>
      </c>
      <c r="D1140" s="85" t="s">
        <v>4859</v>
      </c>
      <c r="E1140" s="85" t="s">
        <v>4860</v>
      </c>
      <c r="F1140" s="77" t="s">
        <v>2502</v>
      </c>
      <c r="G1140" s="78">
        <v>6.0</v>
      </c>
      <c r="H1140" s="88">
        <v>5.0</v>
      </c>
      <c r="I1140" s="498">
        <v>6.0</v>
      </c>
      <c r="J1140" s="498">
        <v>20.0</v>
      </c>
      <c r="K1140" s="499">
        <v>3.33</v>
      </c>
      <c r="L1140" s="77" t="s">
        <v>554</v>
      </c>
      <c r="M1140" s="145"/>
      <c r="N1140" s="380"/>
      <c r="O1140" s="380"/>
      <c r="P1140" s="380"/>
      <c r="Q1140" s="380"/>
      <c r="R1140" s="380"/>
      <c r="S1140" s="380"/>
      <c r="T1140" s="380"/>
      <c r="U1140" s="380"/>
      <c r="V1140" s="380"/>
      <c r="W1140" s="380"/>
      <c r="X1140" s="380"/>
      <c r="Y1140" s="380"/>
      <c r="Z1140" s="380"/>
    </row>
    <row r="1141" ht="15.75" customHeight="1">
      <c r="A1141" s="85" t="s">
        <v>104</v>
      </c>
      <c r="B1141" s="85" t="s">
        <v>5994</v>
      </c>
      <c r="C1141" s="77" t="s">
        <v>86</v>
      </c>
      <c r="D1141" s="85" t="s">
        <v>5995</v>
      </c>
      <c r="E1141" s="355" t="s">
        <v>5996</v>
      </c>
      <c r="F1141" s="77" t="s">
        <v>2502</v>
      </c>
      <c r="G1141" s="78">
        <v>1.0</v>
      </c>
      <c r="H1141" s="88">
        <v>1.0</v>
      </c>
      <c r="I1141" s="498">
        <v>1.0</v>
      </c>
      <c r="J1141" s="498">
        <v>20.0</v>
      </c>
      <c r="K1141" s="499">
        <v>20.0</v>
      </c>
      <c r="L1141" s="77" t="s">
        <v>554</v>
      </c>
      <c r="M1141" s="145"/>
      <c r="N1141" s="380"/>
      <c r="O1141" s="380"/>
      <c r="P1141" s="380"/>
      <c r="Q1141" s="380"/>
      <c r="R1141" s="380"/>
      <c r="S1141" s="380"/>
      <c r="T1141" s="380"/>
      <c r="U1141" s="380"/>
      <c r="V1141" s="380"/>
      <c r="W1141" s="380"/>
      <c r="X1141" s="380"/>
      <c r="Y1141" s="380"/>
      <c r="Z1141" s="380"/>
    </row>
    <row r="1142" ht="15.75" customHeight="1">
      <c r="A1142" s="85" t="s">
        <v>104</v>
      </c>
      <c r="B1142" s="85" t="s">
        <v>5994</v>
      </c>
      <c r="C1142" s="77" t="s">
        <v>86</v>
      </c>
      <c r="D1142" s="85" t="s">
        <v>5997</v>
      </c>
      <c r="E1142" s="355" t="s">
        <v>5998</v>
      </c>
      <c r="F1142" s="77" t="s">
        <v>2502</v>
      </c>
      <c r="G1142" s="78">
        <v>1.0</v>
      </c>
      <c r="H1142" s="88">
        <v>1.0</v>
      </c>
      <c r="I1142" s="498">
        <v>1.0</v>
      </c>
      <c r="J1142" s="498">
        <v>20.0</v>
      </c>
      <c r="K1142" s="499">
        <v>20.0</v>
      </c>
      <c r="L1142" s="77" t="s">
        <v>554</v>
      </c>
      <c r="M1142" s="145"/>
      <c r="N1142" s="380"/>
      <c r="O1142" s="380"/>
      <c r="P1142" s="380"/>
      <c r="Q1142" s="380"/>
      <c r="R1142" s="380"/>
      <c r="S1142" s="380"/>
      <c r="T1142" s="380"/>
      <c r="U1142" s="380"/>
      <c r="V1142" s="380"/>
      <c r="W1142" s="380"/>
      <c r="X1142" s="380"/>
      <c r="Y1142" s="380"/>
      <c r="Z1142" s="380"/>
    </row>
    <row r="1143" ht="15.75" customHeight="1">
      <c r="A1143" s="85" t="s">
        <v>104</v>
      </c>
      <c r="B1143" s="85" t="s">
        <v>5994</v>
      </c>
      <c r="C1143" s="77" t="s">
        <v>86</v>
      </c>
      <c r="D1143" s="85" t="s">
        <v>5999</v>
      </c>
      <c r="E1143" s="355" t="s">
        <v>6000</v>
      </c>
      <c r="F1143" s="77" t="s">
        <v>2502</v>
      </c>
      <c r="G1143" s="78">
        <v>1.0</v>
      </c>
      <c r="H1143" s="88">
        <v>1.0</v>
      </c>
      <c r="I1143" s="498">
        <v>1.0</v>
      </c>
      <c r="J1143" s="498">
        <v>10.0</v>
      </c>
      <c r="K1143" s="499">
        <v>10.0</v>
      </c>
      <c r="L1143" s="77" t="s">
        <v>554</v>
      </c>
      <c r="M1143" s="145"/>
      <c r="N1143" s="380"/>
      <c r="O1143" s="380"/>
      <c r="P1143" s="380"/>
      <c r="Q1143" s="380"/>
      <c r="R1143" s="380"/>
      <c r="S1143" s="380"/>
      <c r="T1143" s="380"/>
      <c r="U1143" s="380"/>
      <c r="V1143" s="380"/>
      <c r="W1143" s="380"/>
      <c r="X1143" s="380"/>
      <c r="Y1143" s="380"/>
      <c r="Z1143" s="380"/>
    </row>
    <row r="1144" ht="15.75" customHeight="1">
      <c r="A1144" s="85" t="s">
        <v>104</v>
      </c>
      <c r="B1144" s="85" t="s">
        <v>5994</v>
      </c>
      <c r="C1144" s="77" t="s">
        <v>86</v>
      </c>
      <c r="D1144" s="85" t="s">
        <v>6001</v>
      </c>
      <c r="E1144" s="355" t="s">
        <v>6002</v>
      </c>
      <c r="F1144" s="77" t="s">
        <v>2502</v>
      </c>
      <c r="G1144" s="78">
        <v>1.0</v>
      </c>
      <c r="H1144" s="88">
        <v>1.0</v>
      </c>
      <c r="I1144" s="498">
        <v>1.0</v>
      </c>
      <c r="J1144" s="498">
        <v>20.0</v>
      </c>
      <c r="K1144" s="499">
        <v>20.0</v>
      </c>
      <c r="L1144" s="77" t="s">
        <v>554</v>
      </c>
      <c r="M1144" s="145"/>
      <c r="N1144" s="380"/>
      <c r="O1144" s="380"/>
      <c r="P1144" s="380"/>
      <c r="Q1144" s="380"/>
      <c r="R1144" s="380"/>
      <c r="S1144" s="380"/>
      <c r="T1144" s="380"/>
      <c r="U1144" s="380"/>
      <c r="V1144" s="380"/>
      <c r="W1144" s="380"/>
      <c r="X1144" s="380"/>
      <c r="Y1144" s="380"/>
      <c r="Z1144" s="380"/>
    </row>
    <row r="1145" ht="15.75" customHeight="1">
      <c r="A1145" s="85" t="s">
        <v>104</v>
      </c>
      <c r="B1145" s="85" t="s">
        <v>5994</v>
      </c>
      <c r="C1145" s="77" t="s">
        <v>86</v>
      </c>
      <c r="D1145" s="85" t="s">
        <v>6003</v>
      </c>
      <c r="E1145" s="355" t="s">
        <v>6004</v>
      </c>
      <c r="F1145" s="77"/>
      <c r="G1145" s="78">
        <v>1.0</v>
      </c>
      <c r="H1145" s="88">
        <v>1.0</v>
      </c>
      <c r="I1145" s="498">
        <v>1.0</v>
      </c>
      <c r="J1145" s="498">
        <v>10.0</v>
      </c>
      <c r="K1145" s="499">
        <v>10.0</v>
      </c>
      <c r="L1145" s="77" t="s">
        <v>554</v>
      </c>
      <c r="M1145" s="145"/>
      <c r="N1145" s="380"/>
      <c r="O1145" s="380"/>
      <c r="P1145" s="380"/>
      <c r="Q1145" s="380"/>
      <c r="R1145" s="380"/>
      <c r="S1145" s="380"/>
      <c r="T1145" s="380"/>
      <c r="U1145" s="380"/>
      <c r="V1145" s="380"/>
      <c r="W1145" s="380"/>
      <c r="X1145" s="380"/>
      <c r="Y1145" s="380"/>
      <c r="Z1145" s="380"/>
    </row>
    <row r="1146" ht="15.75" customHeight="1">
      <c r="A1146" s="85" t="s">
        <v>104</v>
      </c>
      <c r="B1146" s="85" t="s">
        <v>5994</v>
      </c>
      <c r="C1146" s="77" t="s">
        <v>86</v>
      </c>
      <c r="D1146" s="85" t="s">
        <v>6005</v>
      </c>
      <c r="E1146" s="355" t="s">
        <v>6006</v>
      </c>
      <c r="F1146" s="77" t="s">
        <v>2502</v>
      </c>
      <c r="G1146" s="78">
        <v>1.0</v>
      </c>
      <c r="H1146" s="88">
        <v>1.0</v>
      </c>
      <c r="I1146" s="498">
        <v>1.0</v>
      </c>
      <c r="J1146" s="498">
        <v>20.0</v>
      </c>
      <c r="K1146" s="499">
        <v>20.0</v>
      </c>
      <c r="L1146" s="77" t="s">
        <v>554</v>
      </c>
      <c r="M1146" s="145"/>
      <c r="N1146" s="380"/>
      <c r="O1146" s="380"/>
      <c r="P1146" s="380"/>
      <c r="Q1146" s="380"/>
      <c r="R1146" s="380"/>
      <c r="S1146" s="380"/>
      <c r="T1146" s="380"/>
      <c r="U1146" s="380"/>
      <c r="V1146" s="380"/>
      <c r="W1146" s="380"/>
      <c r="X1146" s="380"/>
      <c r="Y1146" s="380"/>
      <c r="Z1146" s="380"/>
    </row>
    <row r="1147" ht="15.75" customHeight="1">
      <c r="A1147" s="85" t="s">
        <v>104</v>
      </c>
      <c r="B1147" s="85" t="s">
        <v>5994</v>
      </c>
      <c r="C1147" s="77" t="s">
        <v>86</v>
      </c>
      <c r="D1147" s="85" t="s">
        <v>6007</v>
      </c>
      <c r="E1147" s="355" t="s">
        <v>6008</v>
      </c>
      <c r="F1147" s="77" t="s">
        <v>2502</v>
      </c>
      <c r="G1147" s="78">
        <v>1.0</v>
      </c>
      <c r="H1147" s="88">
        <v>1.0</v>
      </c>
      <c r="I1147" s="498">
        <v>1.0</v>
      </c>
      <c r="J1147" s="498">
        <v>20.0</v>
      </c>
      <c r="K1147" s="499">
        <v>20.0</v>
      </c>
      <c r="L1147" s="77" t="s">
        <v>554</v>
      </c>
      <c r="M1147" s="145"/>
      <c r="N1147" s="380"/>
      <c r="O1147" s="380"/>
      <c r="P1147" s="380"/>
      <c r="Q1147" s="380"/>
      <c r="R1147" s="380"/>
      <c r="S1147" s="380"/>
      <c r="T1147" s="380"/>
      <c r="U1147" s="380"/>
      <c r="V1147" s="380"/>
      <c r="W1147" s="380"/>
      <c r="X1147" s="380"/>
      <c r="Y1147" s="380"/>
      <c r="Z1147" s="380"/>
    </row>
    <row r="1148" ht="15.75" customHeight="1">
      <c r="A1148" s="85" t="s">
        <v>104</v>
      </c>
      <c r="B1148" s="85" t="s">
        <v>6009</v>
      </c>
      <c r="C1148" s="77" t="s">
        <v>86</v>
      </c>
      <c r="D1148" s="85" t="s">
        <v>6010</v>
      </c>
      <c r="E1148" s="355" t="s">
        <v>6011</v>
      </c>
      <c r="F1148" s="77" t="s">
        <v>2502</v>
      </c>
      <c r="G1148" s="78">
        <v>1.0</v>
      </c>
      <c r="H1148" s="88">
        <v>1.0</v>
      </c>
      <c r="I1148" s="498">
        <v>1.0</v>
      </c>
      <c r="J1148" s="498">
        <v>20.0</v>
      </c>
      <c r="K1148" s="499">
        <v>20.0</v>
      </c>
      <c r="L1148" s="77" t="s">
        <v>554</v>
      </c>
      <c r="M1148" s="145"/>
      <c r="N1148" s="380"/>
      <c r="O1148" s="380"/>
      <c r="P1148" s="380"/>
      <c r="Q1148" s="380"/>
      <c r="R1148" s="380"/>
      <c r="S1148" s="380"/>
      <c r="T1148" s="380"/>
      <c r="U1148" s="380"/>
      <c r="V1148" s="380"/>
      <c r="W1148" s="380"/>
      <c r="X1148" s="380"/>
      <c r="Y1148" s="380"/>
      <c r="Z1148" s="380"/>
    </row>
    <row r="1149" ht="15.75" customHeight="1">
      <c r="A1149" s="85" t="s">
        <v>104</v>
      </c>
      <c r="B1149" s="85" t="s">
        <v>6009</v>
      </c>
      <c r="C1149" s="77" t="s">
        <v>86</v>
      </c>
      <c r="D1149" s="85" t="s">
        <v>6012</v>
      </c>
      <c r="E1149" s="355" t="s">
        <v>6013</v>
      </c>
      <c r="F1149" s="77" t="s">
        <v>2502</v>
      </c>
      <c r="G1149" s="78">
        <v>1.0</v>
      </c>
      <c r="H1149" s="88">
        <v>1.0</v>
      </c>
      <c r="I1149" s="498">
        <v>1.0</v>
      </c>
      <c r="J1149" s="498">
        <v>20.0</v>
      </c>
      <c r="K1149" s="499">
        <v>20.0</v>
      </c>
      <c r="L1149" s="77" t="s">
        <v>554</v>
      </c>
      <c r="M1149" s="145"/>
      <c r="N1149" s="380"/>
      <c r="O1149" s="380"/>
      <c r="P1149" s="380"/>
      <c r="Q1149" s="380"/>
      <c r="R1149" s="380"/>
      <c r="S1149" s="380"/>
      <c r="T1149" s="380"/>
      <c r="U1149" s="380"/>
      <c r="V1149" s="380"/>
      <c r="W1149" s="380"/>
      <c r="X1149" s="380"/>
      <c r="Y1149" s="380"/>
      <c r="Z1149" s="380"/>
    </row>
    <row r="1150" ht="15.75" customHeight="1">
      <c r="A1150" s="85" t="s">
        <v>104</v>
      </c>
      <c r="B1150" s="85" t="s">
        <v>6014</v>
      </c>
      <c r="C1150" s="77" t="s">
        <v>86</v>
      </c>
      <c r="D1150" s="468" t="s">
        <v>6015</v>
      </c>
      <c r="E1150" s="355" t="s">
        <v>6016</v>
      </c>
      <c r="F1150" s="77" t="s">
        <v>2502</v>
      </c>
      <c r="G1150" s="78">
        <v>1.0</v>
      </c>
      <c r="H1150" s="88">
        <v>1.0</v>
      </c>
      <c r="I1150" s="498">
        <v>1.0</v>
      </c>
      <c r="J1150" s="498">
        <v>20.0</v>
      </c>
      <c r="K1150" s="499">
        <v>20.0</v>
      </c>
      <c r="L1150" s="77" t="s">
        <v>554</v>
      </c>
      <c r="M1150" s="145"/>
      <c r="N1150" s="380"/>
      <c r="O1150" s="380"/>
      <c r="P1150" s="380"/>
      <c r="Q1150" s="380"/>
      <c r="R1150" s="380"/>
      <c r="S1150" s="380"/>
      <c r="T1150" s="380"/>
      <c r="U1150" s="380"/>
      <c r="V1150" s="380"/>
      <c r="W1150" s="380"/>
      <c r="X1150" s="380"/>
      <c r="Y1150" s="380"/>
      <c r="Z1150" s="380"/>
    </row>
    <row r="1151" ht="15.75" customHeight="1">
      <c r="A1151" s="85" t="s">
        <v>6017</v>
      </c>
      <c r="B1151" s="85" t="s">
        <v>4694</v>
      </c>
      <c r="C1151" s="77" t="s">
        <v>86</v>
      </c>
      <c r="D1151" s="85" t="s">
        <v>6018</v>
      </c>
      <c r="E1151" s="355" t="s">
        <v>4696</v>
      </c>
      <c r="F1151" s="77" t="s">
        <v>2502</v>
      </c>
      <c r="G1151" s="78">
        <v>2.0</v>
      </c>
      <c r="H1151" s="88">
        <v>2.0</v>
      </c>
      <c r="I1151" s="498">
        <v>2.0</v>
      </c>
      <c r="J1151" s="498">
        <v>20.0</v>
      </c>
      <c r="K1151" s="499">
        <v>10.0</v>
      </c>
      <c r="L1151" s="77" t="s">
        <v>554</v>
      </c>
      <c r="M1151" s="145"/>
      <c r="N1151" s="380"/>
      <c r="O1151" s="380"/>
      <c r="P1151" s="380"/>
      <c r="Q1151" s="380"/>
      <c r="R1151" s="380"/>
      <c r="S1151" s="380"/>
      <c r="T1151" s="380"/>
      <c r="U1151" s="380"/>
      <c r="V1151" s="380"/>
      <c r="W1151" s="380"/>
      <c r="X1151" s="380"/>
      <c r="Y1151" s="380"/>
      <c r="Z1151" s="380"/>
    </row>
    <row r="1152" ht="15.75" customHeight="1">
      <c r="A1152" s="85" t="s">
        <v>2916</v>
      </c>
      <c r="B1152" s="85" t="s">
        <v>1762</v>
      </c>
      <c r="C1152" s="77" t="s">
        <v>86</v>
      </c>
      <c r="D1152" s="85" t="s">
        <v>6019</v>
      </c>
      <c r="E1152" s="355" t="s">
        <v>6020</v>
      </c>
      <c r="F1152" s="77" t="s">
        <v>2502</v>
      </c>
      <c r="G1152" s="78">
        <v>2.0</v>
      </c>
      <c r="H1152" s="88">
        <v>2.0</v>
      </c>
      <c r="I1152" s="498">
        <v>2.0</v>
      </c>
      <c r="J1152" s="498">
        <v>20.0</v>
      </c>
      <c r="K1152" s="499">
        <v>10.0</v>
      </c>
      <c r="L1152" s="77" t="s">
        <v>554</v>
      </c>
      <c r="M1152" s="145"/>
      <c r="N1152" s="380"/>
      <c r="O1152" s="380"/>
      <c r="P1152" s="380"/>
      <c r="Q1152" s="380"/>
      <c r="R1152" s="380"/>
      <c r="S1152" s="380"/>
      <c r="T1152" s="380"/>
      <c r="U1152" s="380"/>
      <c r="V1152" s="380"/>
      <c r="W1152" s="380"/>
      <c r="X1152" s="380"/>
      <c r="Y1152" s="380"/>
      <c r="Z1152" s="380"/>
    </row>
    <row r="1153" ht="15.75" customHeight="1">
      <c r="A1153" s="85" t="s">
        <v>2916</v>
      </c>
      <c r="B1153" s="85" t="s">
        <v>1762</v>
      </c>
      <c r="C1153" s="77" t="s">
        <v>86</v>
      </c>
      <c r="D1153" s="85" t="s">
        <v>6021</v>
      </c>
      <c r="E1153" s="355" t="s">
        <v>4665</v>
      </c>
      <c r="F1153" s="77" t="s">
        <v>2502</v>
      </c>
      <c r="G1153" s="78">
        <v>2.0</v>
      </c>
      <c r="H1153" s="88">
        <v>2.0</v>
      </c>
      <c r="I1153" s="498">
        <v>2.0</v>
      </c>
      <c r="J1153" s="498">
        <v>20.0</v>
      </c>
      <c r="K1153" s="499">
        <v>10.0</v>
      </c>
      <c r="L1153" s="77" t="s">
        <v>554</v>
      </c>
      <c r="M1153" s="145"/>
      <c r="N1153" s="380"/>
      <c r="O1153" s="380"/>
      <c r="P1153" s="380"/>
      <c r="Q1153" s="380"/>
      <c r="R1153" s="380"/>
      <c r="S1153" s="380"/>
      <c r="T1153" s="380"/>
      <c r="U1153" s="380"/>
      <c r="V1153" s="380"/>
      <c r="W1153" s="380"/>
      <c r="X1153" s="380"/>
      <c r="Y1153" s="380"/>
      <c r="Z1153" s="380"/>
    </row>
    <row r="1154" ht="15.75" customHeight="1">
      <c r="A1154" s="85" t="s">
        <v>2916</v>
      </c>
      <c r="B1154" s="85" t="s">
        <v>1762</v>
      </c>
      <c r="C1154" s="77" t="s">
        <v>86</v>
      </c>
      <c r="D1154" s="85" t="s">
        <v>6022</v>
      </c>
      <c r="E1154" s="355" t="s">
        <v>6023</v>
      </c>
      <c r="F1154" s="77" t="s">
        <v>2502</v>
      </c>
      <c r="G1154" s="78">
        <v>2.0</v>
      </c>
      <c r="H1154" s="88">
        <v>2.0</v>
      </c>
      <c r="I1154" s="498">
        <v>2.0</v>
      </c>
      <c r="J1154" s="498">
        <v>20.0</v>
      </c>
      <c r="K1154" s="499">
        <v>10.0</v>
      </c>
      <c r="L1154" s="77" t="s">
        <v>554</v>
      </c>
      <c r="M1154" s="145"/>
      <c r="N1154" s="380"/>
      <c r="O1154" s="380"/>
      <c r="P1154" s="380"/>
      <c r="Q1154" s="380"/>
      <c r="R1154" s="380"/>
      <c r="S1154" s="380"/>
      <c r="T1154" s="380"/>
      <c r="U1154" s="380"/>
      <c r="V1154" s="380"/>
      <c r="W1154" s="380"/>
      <c r="X1154" s="380"/>
      <c r="Y1154" s="380"/>
      <c r="Z1154" s="380"/>
    </row>
    <row r="1155" ht="15.75" customHeight="1">
      <c r="A1155" s="85" t="s">
        <v>2916</v>
      </c>
      <c r="B1155" s="85" t="s">
        <v>1762</v>
      </c>
      <c r="C1155" s="77" t="s">
        <v>86</v>
      </c>
      <c r="D1155" s="77" t="s">
        <v>4660</v>
      </c>
      <c r="E1155" s="503" t="s">
        <v>6024</v>
      </c>
      <c r="F1155" s="77" t="s">
        <v>2502</v>
      </c>
      <c r="G1155" s="78">
        <v>2.0</v>
      </c>
      <c r="H1155" s="88">
        <v>2.0</v>
      </c>
      <c r="I1155" s="498">
        <v>2.0</v>
      </c>
      <c r="J1155" s="498">
        <v>20.0</v>
      </c>
      <c r="K1155" s="499">
        <v>10.0</v>
      </c>
      <c r="L1155" s="77" t="s">
        <v>554</v>
      </c>
      <c r="M1155" s="145"/>
      <c r="N1155" s="380"/>
      <c r="O1155" s="380"/>
      <c r="P1155" s="380"/>
      <c r="Q1155" s="380"/>
      <c r="R1155" s="380"/>
      <c r="S1155" s="380"/>
      <c r="T1155" s="380"/>
      <c r="U1155" s="380"/>
      <c r="V1155" s="380"/>
      <c r="W1155" s="380"/>
      <c r="X1155" s="380"/>
      <c r="Y1155" s="380"/>
      <c r="Z1155" s="380"/>
    </row>
    <row r="1156" ht="15.75" customHeight="1">
      <c r="A1156" s="85" t="s">
        <v>2903</v>
      </c>
      <c r="B1156" s="85" t="s">
        <v>2904</v>
      </c>
      <c r="C1156" s="77" t="s">
        <v>86</v>
      </c>
      <c r="D1156" s="141" t="s">
        <v>6025</v>
      </c>
      <c r="E1156" s="503" t="s">
        <v>6026</v>
      </c>
      <c r="F1156" s="77" t="s">
        <v>3746</v>
      </c>
      <c r="G1156" s="78">
        <v>3.0</v>
      </c>
      <c r="H1156" s="88">
        <v>3.0</v>
      </c>
      <c r="I1156" s="498">
        <v>3.0</v>
      </c>
      <c r="J1156" s="498">
        <v>20.0</v>
      </c>
      <c r="K1156" s="499">
        <v>6.66</v>
      </c>
      <c r="L1156" s="77" t="s">
        <v>554</v>
      </c>
      <c r="M1156" s="145"/>
      <c r="N1156" s="380"/>
      <c r="O1156" s="380"/>
      <c r="P1156" s="380"/>
      <c r="Q1156" s="380"/>
      <c r="R1156" s="380"/>
      <c r="S1156" s="380"/>
      <c r="T1156" s="380"/>
      <c r="U1156" s="380"/>
      <c r="V1156" s="380"/>
      <c r="W1156" s="380"/>
      <c r="X1156" s="380"/>
      <c r="Y1156" s="380"/>
      <c r="Z1156" s="380"/>
    </row>
    <row r="1157" ht="15.75" customHeight="1">
      <c r="A1157" s="85" t="s">
        <v>2903</v>
      </c>
      <c r="B1157" s="85" t="s">
        <v>2904</v>
      </c>
      <c r="C1157" s="77" t="s">
        <v>86</v>
      </c>
      <c r="D1157" s="85" t="s">
        <v>6027</v>
      </c>
      <c r="E1157" s="355" t="s">
        <v>6028</v>
      </c>
      <c r="F1157" s="77" t="s">
        <v>3746</v>
      </c>
      <c r="G1157" s="78">
        <v>3.0</v>
      </c>
      <c r="H1157" s="88">
        <v>3.0</v>
      </c>
      <c r="I1157" s="498">
        <v>3.0</v>
      </c>
      <c r="J1157" s="498">
        <v>20.0</v>
      </c>
      <c r="K1157" s="499">
        <v>6.66</v>
      </c>
      <c r="L1157" s="77" t="s">
        <v>554</v>
      </c>
      <c r="M1157" s="145"/>
      <c r="N1157" s="380"/>
      <c r="O1157" s="380"/>
      <c r="P1157" s="380"/>
      <c r="Q1157" s="380"/>
      <c r="R1157" s="380"/>
      <c r="S1157" s="380"/>
      <c r="T1157" s="380"/>
      <c r="U1157" s="380"/>
      <c r="V1157" s="380"/>
      <c r="W1157" s="380"/>
      <c r="X1157" s="380"/>
      <c r="Y1157" s="380"/>
      <c r="Z1157" s="380"/>
    </row>
    <row r="1158" ht="15.75" customHeight="1">
      <c r="A1158" s="85" t="s">
        <v>2903</v>
      </c>
      <c r="B1158" s="85" t="s">
        <v>2904</v>
      </c>
      <c r="C1158" s="77" t="s">
        <v>86</v>
      </c>
      <c r="D1158" s="85" t="s">
        <v>6029</v>
      </c>
      <c r="E1158" s="355" t="s">
        <v>6030</v>
      </c>
      <c r="F1158" s="77" t="s">
        <v>3746</v>
      </c>
      <c r="G1158" s="78">
        <v>3.0</v>
      </c>
      <c r="H1158" s="88">
        <v>3.0</v>
      </c>
      <c r="I1158" s="498">
        <v>3.0</v>
      </c>
      <c r="J1158" s="498">
        <v>20.0</v>
      </c>
      <c r="K1158" s="499">
        <v>6.66</v>
      </c>
      <c r="L1158" s="77" t="s">
        <v>554</v>
      </c>
      <c r="M1158" s="145"/>
      <c r="N1158" s="380"/>
      <c r="O1158" s="380"/>
      <c r="P1158" s="380"/>
      <c r="Q1158" s="380"/>
      <c r="R1158" s="380"/>
      <c r="S1158" s="380"/>
      <c r="T1158" s="380"/>
      <c r="U1158" s="380"/>
      <c r="V1158" s="380"/>
      <c r="W1158" s="380"/>
      <c r="X1158" s="380"/>
      <c r="Y1158" s="380"/>
      <c r="Z1158" s="380"/>
    </row>
    <row r="1159" ht="15.75" customHeight="1">
      <c r="A1159" s="85" t="s">
        <v>2903</v>
      </c>
      <c r="B1159" s="85" t="s">
        <v>2904</v>
      </c>
      <c r="C1159" s="77" t="s">
        <v>86</v>
      </c>
      <c r="D1159" s="85" t="s">
        <v>6031</v>
      </c>
      <c r="E1159" s="355" t="s">
        <v>6032</v>
      </c>
      <c r="F1159" s="77" t="s">
        <v>3746</v>
      </c>
      <c r="G1159" s="78">
        <v>3.0</v>
      </c>
      <c r="H1159" s="88">
        <v>3.0</v>
      </c>
      <c r="I1159" s="498">
        <v>3.0</v>
      </c>
      <c r="J1159" s="498">
        <v>20.0</v>
      </c>
      <c r="K1159" s="499">
        <v>6.66</v>
      </c>
      <c r="L1159" s="77" t="s">
        <v>554</v>
      </c>
      <c r="M1159" s="145"/>
      <c r="N1159" s="380"/>
      <c r="O1159" s="380"/>
      <c r="P1159" s="380"/>
      <c r="Q1159" s="380"/>
      <c r="R1159" s="380"/>
      <c r="S1159" s="380"/>
      <c r="T1159" s="380"/>
      <c r="U1159" s="380"/>
      <c r="V1159" s="380"/>
      <c r="W1159" s="380"/>
      <c r="X1159" s="380"/>
      <c r="Y1159" s="380"/>
      <c r="Z1159" s="380"/>
    </row>
    <row r="1160" ht="15.75" customHeight="1">
      <c r="A1160" s="85" t="s">
        <v>2903</v>
      </c>
      <c r="B1160" s="85" t="s">
        <v>2904</v>
      </c>
      <c r="C1160" s="77" t="s">
        <v>86</v>
      </c>
      <c r="D1160" s="85" t="s">
        <v>6033</v>
      </c>
      <c r="E1160" s="355" t="s">
        <v>6034</v>
      </c>
      <c r="F1160" s="77" t="s">
        <v>3746</v>
      </c>
      <c r="G1160" s="78">
        <v>3.0</v>
      </c>
      <c r="H1160" s="88">
        <v>3.0</v>
      </c>
      <c r="I1160" s="498">
        <v>3.0</v>
      </c>
      <c r="J1160" s="498">
        <v>20.0</v>
      </c>
      <c r="K1160" s="499">
        <v>6.66</v>
      </c>
      <c r="L1160" s="77" t="s">
        <v>554</v>
      </c>
      <c r="M1160" s="145"/>
      <c r="N1160" s="380"/>
      <c r="O1160" s="380"/>
      <c r="P1160" s="380"/>
      <c r="Q1160" s="380"/>
      <c r="R1160" s="380"/>
      <c r="S1160" s="380"/>
      <c r="T1160" s="380"/>
      <c r="U1160" s="380"/>
      <c r="V1160" s="380"/>
      <c r="W1160" s="380"/>
      <c r="X1160" s="380"/>
      <c r="Y1160" s="380"/>
      <c r="Z1160" s="380"/>
    </row>
    <row r="1161" ht="15.75" customHeight="1">
      <c r="A1161" s="85" t="s">
        <v>2903</v>
      </c>
      <c r="B1161" s="85" t="s">
        <v>2904</v>
      </c>
      <c r="C1161" s="77" t="s">
        <v>86</v>
      </c>
      <c r="D1161" s="85" t="s">
        <v>6035</v>
      </c>
      <c r="E1161" s="511" t="s">
        <v>6036</v>
      </c>
      <c r="F1161" s="77" t="s">
        <v>3746</v>
      </c>
      <c r="G1161" s="78">
        <v>3.0</v>
      </c>
      <c r="H1161" s="88">
        <v>3.0</v>
      </c>
      <c r="I1161" s="498">
        <v>3.0</v>
      </c>
      <c r="J1161" s="498">
        <v>20.0</v>
      </c>
      <c r="K1161" s="499">
        <v>6.66</v>
      </c>
      <c r="L1161" s="77" t="s">
        <v>554</v>
      </c>
      <c r="M1161" s="145"/>
      <c r="N1161" s="380"/>
      <c r="O1161" s="380"/>
      <c r="P1161" s="380"/>
      <c r="Q1161" s="380"/>
      <c r="R1161" s="380"/>
      <c r="S1161" s="380"/>
      <c r="T1161" s="380"/>
      <c r="U1161" s="380"/>
      <c r="V1161" s="380"/>
      <c r="W1161" s="380"/>
      <c r="X1161" s="380"/>
      <c r="Y1161" s="380"/>
      <c r="Z1161" s="380"/>
    </row>
    <row r="1162" ht="15.75" customHeight="1">
      <c r="A1162" s="85" t="s">
        <v>2903</v>
      </c>
      <c r="B1162" s="85" t="s">
        <v>2904</v>
      </c>
      <c r="C1162" s="77" t="s">
        <v>86</v>
      </c>
      <c r="D1162" s="85" t="s">
        <v>6037</v>
      </c>
      <c r="E1162" s="355" t="s">
        <v>6038</v>
      </c>
      <c r="F1162" s="77" t="s">
        <v>3746</v>
      </c>
      <c r="G1162" s="78">
        <v>3.0</v>
      </c>
      <c r="H1162" s="88">
        <v>3.0</v>
      </c>
      <c r="I1162" s="498">
        <v>3.0</v>
      </c>
      <c r="J1162" s="498">
        <v>20.0</v>
      </c>
      <c r="K1162" s="499">
        <v>6.66</v>
      </c>
      <c r="L1162" s="77" t="s">
        <v>554</v>
      </c>
      <c r="M1162" s="145"/>
      <c r="N1162" s="380"/>
      <c r="O1162" s="380"/>
      <c r="P1162" s="380"/>
      <c r="Q1162" s="380"/>
      <c r="R1162" s="380"/>
      <c r="S1162" s="380"/>
      <c r="T1162" s="380"/>
      <c r="U1162" s="380"/>
      <c r="V1162" s="380"/>
      <c r="W1162" s="380"/>
      <c r="X1162" s="380"/>
      <c r="Y1162" s="380"/>
      <c r="Z1162" s="380"/>
    </row>
    <row r="1163" ht="15.75" customHeight="1">
      <c r="A1163" s="85" t="s">
        <v>2903</v>
      </c>
      <c r="B1163" s="85" t="s">
        <v>2904</v>
      </c>
      <c r="C1163" s="77" t="s">
        <v>86</v>
      </c>
      <c r="D1163" s="85" t="s">
        <v>6039</v>
      </c>
      <c r="E1163" s="355" t="s">
        <v>6040</v>
      </c>
      <c r="F1163" s="77" t="s">
        <v>3746</v>
      </c>
      <c r="G1163" s="78">
        <v>3.0</v>
      </c>
      <c r="H1163" s="88">
        <v>3.0</v>
      </c>
      <c r="I1163" s="498">
        <v>3.0</v>
      </c>
      <c r="J1163" s="498">
        <v>20.0</v>
      </c>
      <c r="K1163" s="499">
        <v>6.66</v>
      </c>
      <c r="L1163" s="77" t="s">
        <v>554</v>
      </c>
      <c r="M1163" s="145"/>
      <c r="N1163" s="380"/>
      <c r="O1163" s="380"/>
      <c r="P1163" s="380"/>
      <c r="Q1163" s="380"/>
      <c r="R1163" s="380"/>
      <c r="S1163" s="380"/>
      <c r="T1163" s="380"/>
      <c r="U1163" s="380"/>
      <c r="V1163" s="380"/>
      <c r="W1163" s="380"/>
      <c r="X1163" s="380"/>
      <c r="Y1163" s="380"/>
      <c r="Z1163" s="380"/>
    </row>
    <row r="1164" ht="15.75" customHeight="1">
      <c r="A1164" s="85" t="s">
        <v>2903</v>
      </c>
      <c r="B1164" s="85" t="s">
        <v>2904</v>
      </c>
      <c r="C1164" s="77" t="s">
        <v>86</v>
      </c>
      <c r="D1164" s="85" t="s">
        <v>6041</v>
      </c>
      <c r="E1164" s="355" t="s">
        <v>4623</v>
      </c>
      <c r="F1164" s="77" t="s">
        <v>3746</v>
      </c>
      <c r="G1164" s="78">
        <v>3.0</v>
      </c>
      <c r="H1164" s="88">
        <v>3.0</v>
      </c>
      <c r="I1164" s="498">
        <v>3.0</v>
      </c>
      <c r="J1164" s="498">
        <v>20.0</v>
      </c>
      <c r="K1164" s="499">
        <v>6.66</v>
      </c>
      <c r="L1164" s="77" t="s">
        <v>554</v>
      </c>
      <c r="M1164" s="145"/>
      <c r="N1164" s="380"/>
      <c r="O1164" s="380"/>
      <c r="P1164" s="380"/>
      <c r="Q1164" s="380"/>
      <c r="R1164" s="380"/>
      <c r="S1164" s="380"/>
      <c r="T1164" s="380"/>
      <c r="U1164" s="380"/>
      <c r="V1164" s="380"/>
      <c r="W1164" s="380"/>
      <c r="X1164" s="380"/>
      <c r="Y1164" s="380"/>
      <c r="Z1164" s="380"/>
    </row>
    <row r="1165" ht="15.75" customHeight="1">
      <c r="A1165" s="85" t="s">
        <v>2903</v>
      </c>
      <c r="B1165" s="85" t="s">
        <v>2904</v>
      </c>
      <c r="C1165" s="77" t="s">
        <v>86</v>
      </c>
      <c r="D1165" s="85" t="s">
        <v>6042</v>
      </c>
      <c r="E1165" s="355" t="s">
        <v>6043</v>
      </c>
      <c r="F1165" s="77" t="s">
        <v>3746</v>
      </c>
      <c r="G1165" s="78">
        <v>3.0</v>
      </c>
      <c r="H1165" s="88">
        <v>3.0</v>
      </c>
      <c r="I1165" s="498">
        <v>3.0</v>
      </c>
      <c r="J1165" s="498">
        <v>10.0</v>
      </c>
      <c r="K1165" s="499">
        <v>3.33</v>
      </c>
      <c r="L1165" s="77" t="s">
        <v>554</v>
      </c>
      <c r="M1165" s="145"/>
      <c r="N1165" s="380"/>
      <c r="O1165" s="380"/>
      <c r="P1165" s="380"/>
      <c r="Q1165" s="380"/>
      <c r="R1165" s="380"/>
      <c r="S1165" s="380"/>
      <c r="T1165" s="380"/>
      <c r="U1165" s="380"/>
      <c r="V1165" s="380"/>
      <c r="W1165" s="380"/>
      <c r="X1165" s="380"/>
      <c r="Y1165" s="380"/>
      <c r="Z1165" s="380"/>
    </row>
    <row r="1166" ht="15.75" customHeight="1">
      <c r="A1166" s="85" t="s">
        <v>2903</v>
      </c>
      <c r="B1166" s="85" t="s">
        <v>2904</v>
      </c>
      <c r="C1166" s="77" t="s">
        <v>86</v>
      </c>
      <c r="D1166" s="85" t="s">
        <v>6044</v>
      </c>
      <c r="E1166" s="355" t="s">
        <v>6045</v>
      </c>
      <c r="F1166" s="77" t="s">
        <v>3746</v>
      </c>
      <c r="G1166" s="78">
        <v>3.0</v>
      </c>
      <c r="H1166" s="88">
        <v>3.0</v>
      </c>
      <c r="I1166" s="498">
        <v>3.0</v>
      </c>
      <c r="J1166" s="498">
        <v>20.0</v>
      </c>
      <c r="K1166" s="499">
        <v>6.66</v>
      </c>
      <c r="L1166" s="77" t="s">
        <v>554</v>
      </c>
      <c r="M1166" s="145"/>
      <c r="N1166" s="380"/>
      <c r="O1166" s="380"/>
      <c r="P1166" s="380"/>
      <c r="Q1166" s="380"/>
      <c r="R1166" s="380"/>
      <c r="S1166" s="380"/>
      <c r="T1166" s="380"/>
      <c r="U1166" s="380"/>
      <c r="V1166" s="380"/>
      <c r="W1166" s="380"/>
      <c r="X1166" s="380"/>
      <c r="Y1166" s="380"/>
      <c r="Z1166" s="380"/>
    </row>
    <row r="1167" ht="15.75" customHeight="1">
      <c r="A1167" s="85" t="s">
        <v>2903</v>
      </c>
      <c r="B1167" s="85" t="s">
        <v>2904</v>
      </c>
      <c r="C1167" s="77" t="s">
        <v>86</v>
      </c>
      <c r="D1167" s="85" t="s">
        <v>6046</v>
      </c>
      <c r="E1167" s="355" t="s">
        <v>6040</v>
      </c>
      <c r="F1167" s="77" t="s">
        <v>3746</v>
      </c>
      <c r="G1167" s="78">
        <v>3.0</v>
      </c>
      <c r="H1167" s="88">
        <v>3.0</v>
      </c>
      <c r="I1167" s="498">
        <v>3.0</v>
      </c>
      <c r="J1167" s="498">
        <v>20.0</v>
      </c>
      <c r="K1167" s="499">
        <v>6.66</v>
      </c>
      <c r="L1167" s="77" t="s">
        <v>554</v>
      </c>
      <c r="M1167" s="145"/>
      <c r="N1167" s="380"/>
      <c r="O1167" s="380"/>
      <c r="P1167" s="380"/>
      <c r="Q1167" s="380"/>
      <c r="R1167" s="380"/>
      <c r="S1167" s="380"/>
      <c r="T1167" s="380"/>
      <c r="U1167" s="380"/>
      <c r="V1167" s="380"/>
      <c r="W1167" s="380"/>
      <c r="X1167" s="380"/>
      <c r="Y1167" s="380"/>
      <c r="Z1167" s="380"/>
    </row>
    <row r="1168" ht="15.75" customHeight="1">
      <c r="A1168" s="85" t="s">
        <v>2903</v>
      </c>
      <c r="B1168" s="85" t="s">
        <v>2904</v>
      </c>
      <c r="C1168" s="77" t="s">
        <v>86</v>
      </c>
      <c r="D1168" s="85" t="s">
        <v>6047</v>
      </c>
      <c r="E1168" s="355" t="s">
        <v>6048</v>
      </c>
      <c r="F1168" s="77" t="s">
        <v>6049</v>
      </c>
      <c r="G1168" s="78">
        <v>3.0</v>
      </c>
      <c r="H1168" s="88">
        <v>3.0</v>
      </c>
      <c r="I1168" s="498">
        <v>3.0</v>
      </c>
      <c r="J1168" s="498">
        <v>10.0</v>
      </c>
      <c r="K1168" s="499">
        <v>3.33</v>
      </c>
      <c r="L1168" s="77" t="s">
        <v>554</v>
      </c>
      <c r="M1168" s="145"/>
      <c r="N1168" s="380"/>
      <c r="O1168" s="380"/>
      <c r="P1168" s="380"/>
      <c r="Q1168" s="380"/>
      <c r="R1168" s="380"/>
      <c r="S1168" s="380"/>
      <c r="T1168" s="380"/>
      <c r="U1168" s="380"/>
      <c r="V1168" s="380"/>
      <c r="W1168" s="380"/>
      <c r="X1168" s="380"/>
      <c r="Y1168" s="380"/>
      <c r="Z1168" s="380"/>
    </row>
    <row r="1169" ht="15.75" customHeight="1">
      <c r="A1169" s="85" t="s">
        <v>2903</v>
      </c>
      <c r="B1169" s="85" t="s">
        <v>2904</v>
      </c>
      <c r="C1169" s="77" t="s">
        <v>86</v>
      </c>
      <c r="D1169" s="85" t="s">
        <v>6050</v>
      </c>
      <c r="E1169" s="355" t="s">
        <v>6051</v>
      </c>
      <c r="F1169" s="77" t="s">
        <v>3746</v>
      </c>
      <c r="G1169" s="78">
        <v>3.0</v>
      </c>
      <c r="H1169" s="88">
        <v>3.0</v>
      </c>
      <c r="I1169" s="498">
        <v>3.0</v>
      </c>
      <c r="J1169" s="498">
        <v>10.0</v>
      </c>
      <c r="K1169" s="514">
        <f>10/3</f>
        <v>3.333333333</v>
      </c>
      <c r="L1169" s="77" t="s">
        <v>554</v>
      </c>
      <c r="M1169" s="145"/>
      <c r="N1169" s="380"/>
      <c r="O1169" s="380"/>
      <c r="P1169" s="380"/>
      <c r="Q1169" s="380"/>
      <c r="R1169" s="380"/>
      <c r="S1169" s="380"/>
      <c r="T1169" s="380"/>
      <c r="U1169" s="380"/>
      <c r="V1169" s="380"/>
      <c r="W1169" s="380"/>
      <c r="X1169" s="380"/>
      <c r="Y1169" s="380"/>
      <c r="Z1169" s="380"/>
    </row>
    <row r="1170" ht="15.75" customHeight="1">
      <c r="A1170" s="85" t="s">
        <v>2903</v>
      </c>
      <c r="B1170" s="85" t="s">
        <v>2904</v>
      </c>
      <c r="C1170" s="77" t="s">
        <v>86</v>
      </c>
      <c r="D1170" s="85" t="s">
        <v>6052</v>
      </c>
      <c r="E1170" s="355" t="s">
        <v>6053</v>
      </c>
      <c r="F1170" s="77" t="s">
        <v>3746</v>
      </c>
      <c r="G1170" s="78">
        <v>3.0</v>
      </c>
      <c r="H1170" s="88">
        <v>3.0</v>
      </c>
      <c r="I1170" s="498">
        <v>3.0</v>
      </c>
      <c r="J1170" s="498">
        <v>20.0</v>
      </c>
      <c r="K1170" s="499">
        <v>6.66</v>
      </c>
      <c r="L1170" s="77" t="s">
        <v>554</v>
      </c>
      <c r="M1170" s="145"/>
      <c r="N1170" s="380"/>
      <c r="O1170" s="380"/>
      <c r="P1170" s="380"/>
      <c r="Q1170" s="380"/>
      <c r="R1170" s="380"/>
      <c r="S1170" s="380"/>
      <c r="T1170" s="380"/>
      <c r="U1170" s="380"/>
      <c r="V1170" s="380"/>
      <c r="W1170" s="380"/>
      <c r="X1170" s="380"/>
      <c r="Y1170" s="380"/>
      <c r="Z1170" s="380"/>
    </row>
    <row r="1171" ht="15.75" customHeight="1">
      <c r="A1171" s="85" t="s">
        <v>2903</v>
      </c>
      <c r="B1171" s="85" t="s">
        <v>2904</v>
      </c>
      <c r="C1171" s="77" t="s">
        <v>86</v>
      </c>
      <c r="D1171" s="85" t="s">
        <v>6054</v>
      </c>
      <c r="E1171" s="355" t="s">
        <v>4651</v>
      </c>
      <c r="F1171" s="77" t="s">
        <v>3746</v>
      </c>
      <c r="G1171" s="78">
        <v>3.0</v>
      </c>
      <c r="H1171" s="88">
        <v>3.0</v>
      </c>
      <c r="I1171" s="498">
        <v>3.0</v>
      </c>
      <c r="J1171" s="498">
        <v>20.0</v>
      </c>
      <c r="K1171" s="499">
        <v>6.66</v>
      </c>
      <c r="L1171" s="77" t="s">
        <v>554</v>
      </c>
      <c r="M1171" s="145"/>
      <c r="N1171" s="380"/>
      <c r="O1171" s="380"/>
      <c r="P1171" s="380"/>
      <c r="Q1171" s="380"/>
      <c r="R1171" s="380"/>
      <c r="S1171" s="380"/>
      <c r="T1171" s="380"/>
      <c r="U1171" s="380"/>
      <c r="V1171" s="380"/>
      <c r="W1171" s="380"/>
      <c r="X1171" s="380"/>
      <c r="Y1171" s="380"/>
      <c r="Z1171" s="380"/>
    </row>
    <row r="1172" ht="15.75" customHeight="1">
      <c r="A1172" s="85" t="s">
        <v>2903</v>
      </c>
      <c r="B1172" s="85" t="s">
        <v>2904</v>
      </c>
      <c r="C1172" s="77" t="s">
        <v>86</v>
      </c>
      <c r="D1172" s="85" t="s">
        <v>6055</v>
      </c>
      <c r="E1172" s="355"/>
      <c r="F1172" s="77" t="s">
        <v>3746</v>
      </c>
      <c r="G1172" s="78">
        <v>3.0</v>
      </c>
      <c r="H1172" s="88">
        <v>3.0</v>
      </c>
      <c r="I1172" s="498">
        <v>3.0</v>
      </c>
      <c r="J1172" s="498">
        <v>20.0</v>
      </c>
      <c r="K1172" s="499">
        <v>6.66</v>
      </c>
      <c r="L1172" s="77" t="s">
        <v>554</v>
      </c>
      <c r="M1172" s="145"/>
      <c r="N1172" s="380"/>
      <c r="O1172" s="380"/>
      <c r="P1172" s="380"/>
      <c r="Q1172" s="380"/>
      <c r="R1172" s="380"/>
      <c r="S1172" s="380"/>
      <c r="T1172" s="380"/>
      <c r="U1172" s="380"/>
      <c r="V1172" s="380"/>
      <c r="W1172" s="380"/>
      <c r="X1172" s="380"/>
      <c r="Y1172" s="380"/>
      <c r="Z1172" s="380"/>
    </row>
    <row r="1173" ht="15.75" customHeight="1">
      <c r="A1173" s="85" t="s">
        <v>2903</v>
      </c>
      <c r="B1173" s="85" t="s">
        <v>2904</v>
      </c>
      <c r="C1173" s="77" t="s">
        <v>86</v>
      </c>
      <c r="D1173" s="85" t="s">
        <v>6056</v>
      </c>
      <c r="E1173" s="355"/>
      <c r="F1173" s="77" t="s">
        <v>6049</v>
      </c>
      <c r="G1173" s="78">
        <v>3.0</v>
      </c>
      <c r="H1173" s="88">
        <v>3.0</v>
      </c>
      <c r="I1173" s="498">
        <v>3.0</v>
      </c>
      <c r="J1173" s="498">
        <v>10.0</v>
      </c>
      <c r="K1173" s="499">
        <v>3.33</v>
      </c>
      <c r="L1173" s="77" t="s">
        <v>554</v>
      </c>
      <c r="M1173" s="145"/>
      <c r="N1173" s="380"/>
      <c r="O1173" s="380"/>
      <c r="P1173" s="380"/>
      <c r="Q1173" s="380"/>
      <c r="R1173" s="380"/>
      <c r="S1173" s="380"/>
      <c r="T1173" s="380"/>
      <c r="U1173" s="380"/>
      <c r="V1173" s="380"/>
      <c r="W1173" s="380"/>
      <c r="X1173" s="380"/>
      <c r="Y1173" s="380"/>
      <c r="Z1173" s="380"/>
    </row>
    <row r="1174" ht="15.75" customHeight="1">
      <c r="A1174" s="85" t="s">
        <v>2916</v>
      </c>
      <c r="B1174" s="85" t="s">
        <v>1762</v>
      </c>
      <c r="C1174" s="77" t="s">
        <v>86</v>
      </c>
      <c r="D1174" s="75" t="s">
        <v>2917</v>
      </c>
      <c r="E1174" s="503" t="s">
        <v>2918</v>
      </c>
      <c r="F1174" s="77" t="s">
        <v>3746</v>
      </c>
      <c r="G1174" s="77">
        <v>2.0</v>
      </c>
      <c r="H1174" s="77">
        <v>2.0</v>
      </c>
      <c r="I1174" s="77">
        <v>2.0</v>
      </c>
      <c r="J1174" s="231">
        <v>20.0</v>
      </c>
      <c r="K1174" s="506">
        <f>20/2</f>
        <v>10</v>
      </c>
      <c r="L1174" s="77" t="s">
        <v>554</v>
      </c>
      <c r="M1174" s="145"/>
      <c r="N1174" s="380"/>
      <c r="O1174" s="380"/>
      <c r="P1174" s="380"/>
      <c r="Q1174" s="380"/>
      <c r="R1174" s="380"/>
      <c r="S1174" s="380"/>
      <c r="T1174" s="380"/>
      <c r="U1174" s="380"/>
      <c r="V1174" s="380"/>
      <c r="W1174" s="380"/>
      <c r="X1174" s="380"/>
      <c r="Y1174" s="380"/>
      <c r="Z1174" s="380"/>
    </row>
    <row r="1175" ht="15.75" customHeight="1">
      <c r="A1175" s="85" t="s">
        <v>2661</v>
      </c>
      <c r="B1175" s="85" t="s">
        <v>1743</v>
      </c>
      <c r="C1175" s="77" t="s">
        <v>86</v>
      </c>
      <c r="D1175" s="77" t="s">
        <v>6057</v>
      </c>
      <c r="E1175" s="75" t="s">
        <v>5756</v>
      </c>
      <c r="F1175" s="77" t="s">
        <v>5757</v>
      </c>
      <c r="G1175" s="98">
        <v>3.0</v>
      </c>
      <c r="H1175" s="98">
        <v>3.0</v>
      </c>
      <c r="I1175" s="98">
        <v>3.0</v>
      </c>
      <c r="J1175" s="98">
        <v>20.0</v>
      </c>
      <c r="K1175" s="256">
        <v>6.66</v>
      </c>
      <c r="L1175" s="77" t="s">
        <v>554</v>
      </c>
      <c r="M1175" s="145"/>
      <c r="N1175" s="380"/>
      <c r="O1175" s="380"/>
      <c r="P1175" s="380"/>
      <c r="Q1175" s="380"/>
      <c r="R1175" s="380"/>
      <c r="S1175" s="380"/>
      <c r="T1175" s="380"/>
      <c r="U1175" s="380"/>
      <c r="V1175" s="380"/>
      <c r="W1175" s="380"/>
      <c r="X1175" s="380"/>
      <c r="Y1175" s="380"/>
      <c r="Z1175" s="380"/>
    </row>
    <row r="1176" ht="15.75" customHeight="1">
      <c r="A1176" s="85" t="s">
        <v>2661</v>
      </c>
      <c r="B1176" s="85" t="s">
        <v>1743</v>
      </c>
      <c r="C1176" s="77" t="s">
        <v>86</v>
      </c>
      <c r="D1176" s="77" t="s">
        <v>6058</v>
      </c>
      <c r="E1176" s="75" t="s">
        <v>5768</v>
      </c>
      <c r="F1176" s="77" t="s">
        <v>5757</v>
      </c>
      <c r="G1176" s="98">
        <v>3.0</v>
      </c>
      <c r="H1176" s="98">
        <v>3.0</v>
      </c>
      <c r="I1176" s="98">
        <v>3.0</v>
      </c>
      <c r="J1176" s="98">
        <v>20.0</v>
      </c>
      <c r="K1176" s="256">
        <v>6.66</v>
      </c>
      <c r="L1176" s="77" t="s">
        <v>554</v>
      </c>
      <c r="M1176" s="145"/>
      <c r="N1176" s="380"/>
      <c r="O1176" s="380"/>
      <c r="P1176" s="380"/>
      <c r="Q1176" s="380"/>
      <c r="R1176" s="380"/>
      <c r="S1176" s="380"/>
      <c r="T1176" s="380"/>
      <c r="U1176" s="380"/>
      <c r="V1176" s="380"/>
      <c r="W1176" s="380"/>
      <c r="X1176" s="380"/>
      <c r="Y1176" s="380"/>
      <c r="Z1176" s="380"/>
    </row>
    <row r="1177" ht="15.75" customHeight="1">
      <c r="A1177" s="85" t="s">
        <v>2924</v>
      </c>
      <c r="B1177" s="85" t="s">
        <v>2925</v>
      </c>
      <c r="C1177" s="77" t="s">
        <v>2926</v>
      </c>
      <c r="D1177" s="85" t="s">
        <v>6059</v>
      </c>
      <c r="E1177" s="85" t="s">
        <v>6060</v>
      </c>
      <c r="F1177" s="77" t="s">
        <v>4914</v>
      </c>
      <c r="G1177" s="77">
        <v>1.0</v>
      </c>
      <c r="H1177" s="77">
        <v>1.0</v>
      </c>
      <c r="I1177" s="496">
        <v>1.0</v>
      </c>
      <c r="J1177" s="496">
        <v>20.0</v>
      </c>
      <c r="K1177" s="497">
        <v>20.0</v>
      </c>
      <c r="L1177" s="77" t="s">
        <v>559</v>
      </c>
      <c r="M1177" s="145"/>
      <c r="N1177" s="380"/>
      <c r="O1177" s="380"/>
      <c r="P1177" s="380"/>
      <c r="Q1177" s="380"/>
      <c r="R1177" s="380"/>
      <c r="S1177" s="380"/>
      <c r="T1177" s="380"/>
      <c r="U1177" s="380"/>
      <c r="V1177" s="380"/>
      <c r="W1177" s="380"/>
      <c r="X1177" s="380"/>
      <c r="Y1177" s="380"/>
      <c r="Z1177" s="380"/>
    </row>
    <row r="1178" ht="15.75" customHeight="1">
      <c r="A1178" s="85" t="s">
        <v>2924</v>
      </c>
      <c r="B1178" s="85" t="s">
        <v>2925</v>
      </c>
      <c r="C1178" s="77" t="s">
        <v>2926</v>
      </c>
      <c r="D1178" s="85" t="s">
        <v>6061</v>
      </c>
      <c r="E1178" s="85" t="s">
        <v>6062</v>
      </c>
      <c r="F1178" s="77" t="s">
        <v>4914</v>
      </c>
      <c r="G1178" s="77">
        <v>1.0</v>
      </c>
      <c r="H1178" s="77">
        <v>1.0</v>
      </c>
      <c r="I1178" s="496">
        <v>1.0</v>
      </c>
      <c r="J1178" s="496">
        <v>20.0</v>
      </c>
      <c r="K1178" s="497">
        <v>20.0</v>
      </c>
      <c r="L1178" s="77" t="s">
        <v>559</v>
      </c>
      <c r="M1178" s="145"/>
      <c r="N1178" s="380"/>
      <c r="O1178" s="380"/>
      <c r="P1178" s="380"/>
      <c r="Q1178" s="380"/>
      <c r="R1178" s="380"/>
      <c r="S1178" s="380"/>
      <c r="T1178" s="380"/>
      <c r="U1178" s="380"/>
      <c r="V1178" s="380"/>
      <c r="W1178" s="380"/>
      <c r="X1178" s="380"/>
      <c r="Y1178" s="380"/>
      <c r="Z1178" s="380"/>
    </row>
    <row r="1179" ht="15.75" customHeight="1">
      <c r="A1179" s="85" t="s">
        <v>2924</v>
      </c>
      <c r="B1179" s="85" t="s">
        <v>2925</v>
      </c>
      <c r="C1179" s="77" t="s">
        <v>2926</v>
      </c>
      <c r="D1179" s="85" t="s">
        <v>6063</v>
      </c>
      <c r="E1179" s="85" t="s">
        <v>6064</v>
      </c>
      <c r="F1179" s="77" t="s">
        <v>6065</v>
      </c>
      <c r="G1179" s="77">
        <v>1.0</v>
      </c>
      <c r="H1179" s="77">
        <v>1.0</v>
      </c>
      <c r="I1179" s="496">
        <v>1.0</v>
      </c>
      <c r="J1179" s="496">
        <v>20.0</v>
      </c>
      <c r="K1179" s="497">
        <v>20.0</v>
      </c>
      <c r="L1179" s="77" t="s">
        <v>559</v>
      </c>
      <c r="M1179" s="145"/>
      <c r="N1179" s="380"/>
      <c r="O1179" s="380"/>
      <c r="P1179" s="380"/>
      <c r="Q1179" s="380"/>
      <c r="R1179" s="380"/>
      <c r="S1179" s="380"/>
      <c r="T1179" s="380"/>
      <c r="U1179" s="380"/>
      <c r="V1179" s="380"/>
      <c r="W1179" s="380"/>
      <c r="X1179" s="380"/>
      <c r="Y1179" s="380"/>
      <c r="Z1179" s="380"/>
    </row>
    <row r="1180" ht="15.75" customHeight="1">
      <c r="A1180" s="85" t="s">
        <v>2924</v>
      </c>
      <c r="B1180" s="85" t="s">
        <v>2925</v>
      </c>
      <c r="C1180" s="77" t="s">
        <v>2926</v>
      </c>
      <c r="D1180" s="24" t="s">
        <v>6066</v>
      </c>
      <c r="E1180" s="85" t="s">
        <v>6067</v>
      </c>
      <c r="F1180" s="77" t="s">
        <v>4914</v>
      </c>
      <c r="G1180" s="77">
        <v>1.0</v>
      </c>
      <c r="H1180" s="77">
        <v>1.0</v>
      </c>
      <c r="I1180" s="496">
        <v>1.0</v>
      </c>
      <c r="J1180" s="496">
        <v>20.0</v>
      </c>
      <c r="K1180" s="497">
        <v>20.0</v>
      </c>
      <c r="L1180" s="77" t="s">
        <v>559</v>
      </c>
      <c r="M1180" s="145"/>
      <c r="N1180" s="380"/>
      <c r="O1180" s="380"/>
      <c r="P1180" s="380"/>
      <c r="Q1180" s="380"/>
      <c r="R1180" s="380"/>
      <c r="S1180" s="380"/>
      <c r="T1180" s="380"/>
      <c r="U1180" s="380"/>
      <c r="V1180" s="380"/>
      <c r="W1180" s="380"/>
      <c r="X1180" s="380"/>
      <c r="Y1180" s="380"/>
      <c r="Z1180" s="380"/>
    </row>
    <row r="1181" ht="15.75" customHeight="1">
      <c r="A1181" s="85" t="s">
        <v>2924</v>
      </c>
      <c r="B1181" s="85" t="s">
        <v>2925</v>
      </c>
      <c r="C1181" s="77" t="s">
        <v>2926</v>
      </c>
      <c r="D1181" s="85" t="s">
        <v>6068</v>
      </c>
      <c r="E1181" s="85" t="s">
        <v>6069</v>
      </c>
      <c r="F1181" s="77" t="s">
        <v>6070</v>
      </c>
      <c r="G1181" s="77">
        <v>1.0</v>
      </c>
      <c r="H1181" s="77">
        <v>1.0</v>
      </c>
      <c r="I1181" s="496">
        <v>1.0</v>
      </c>
      <c r="J1181" s="496">
        <v>10.0</v>
      </c>
      <c r="K1181" s="497">
        <v>10.0</v>
      </c>
      <c r="L1181" s="77" t="s">
        <v>559</v>
      </c>
      <c r="M1181" s="145"/>
      <c r="N1181" s="380"/>
      <c r="O1181" s="380"/>
      <c r="P1181" s="380"/>
      <c r="Q1181" s="380"/>
      <c r="R1181" s="380"/>
      <c r="S1181" s="380"/>
      <c r="T1181" s="380"/>
      <c r="U1181" s="380"/>
      <c r="V1181" s="380"/>
      <c r="W1181" s="380"/>
      <c r="X1181" s="380"/>
      <c r="Y1181" s="380"/>
      <c r="Z1181" s="380"/>
    </row>
    <row r="1182" ht="15.75" customHeight="1">
      <c r="A1182" s="85" t="s">
        <v>2924</v>
      </c>
      <c r="B1182" s="85" t="s">
        <v>2925</v>
      </c>
      <c r="C1182" s="77" t="s">
        <v>2926</v>
      </c>
      <c r="D1182" s="85" t="s">
        <v>6071</v>
      </c>
      <c r="E1182" s="85" t="s">
        <v>6072</v>
      </c>
      <c r="F1182" s="77" t="s">
        <v>6073</v>
      </c>
      <c r="G1182" s="77">
        <v>1.0</v>
      </c>
      <c r="H1182" s="77">
        <v>1.0</v>
      </c>
      <c r="I1182" s="496">
        <v>1.0</v>
      </c>
      <c r="J1182" s="496">
        <v>10.0</v>
      </c>
      <c r="K1182" s="497">
        <v>10.0</v>
      </c>
      <c r="L1182" s="77" t="s">
        <v>559</v>
      </c>
      <c r="M1182" s="145"/>
      <c r="N1182" s="380"/>
      <c r="O1182" s="380"/>
      <c r="P1182" s="380"/>
      <c r="Q1182" s="380"/>
      <c r="R1182" s="380"/>
      <c r="S1182" s="380"/>
      <c r="T1182" s="380"/>
      <c r="U1182" s="380"/>
      <c r="V1182" s="380"/>
      <c r="W1182" s="380"/>
      <c r="X1182" s="380"/>
      <c r="Y1182" s="380"/>
      <c r="Z1182" s="380"/>
    </row>
    <row r="1183" ht="15.75" customHeight="1">
      <c r="A1183" s="85" t="s">
        <v>2924</v>
      </c>
      <c r="B1183" s="85" t="s">
        <v>2925</v>
      </c>
      <c r="C1183" s="77" t="s">
        <v>2926</v>
      </c>
      <c r="D1183" s="468" t="s">
        <v>6074</v>
      </c>
      <c r="E1183" s="85" t="s">
        <v>6075</v>
      </c>
      <c r="F1183" s="77" t="s">
        <v>4047</v>
      </c>
      <c r="G1183" s="77">
        <v>1.0</v>
      </c>
      <c r="H1183" s="77">
        <v>1.0</v>
      </c>
      <c r="I1183" s="496">
        <v>1.0</v>
      </c>
      <c r="J1183" s="496">
        <v>20.0</v>
      </c>
      <c r="K1183" s="497">
        <v>20.0</v>
      </c>
      <c r="L1183" s="77" t="s">
        <v>559</v>
      </c>
      <c r="M1183" s="145"/>
      <c r="N1183" s="380"/>
      <c r="O1183" s="380"/>
      <c r="P1183" s="380"/>
      <c r="Q1183" s="380"/>
      <c r="R1183" s="380"/>
      <c r="S1183" s="380"/>
      <c r="T1183" s="380"/>
      <c r="U1183" s="380"/>
      <c r="V1183" s="380"/>
      <c r="W1183" s="380"/>
      <c r="X1183" s="380"/>
      <c r="Y1183" s="380"/>
      <c r="Z1183" s="380"/>
    </row>
    <row r="1184" ht="15.75" customHeight="1">
      <c r="A1184" s="85" t="s">
        <v>2924</v>
      </c>
      <c r="B1184" s="85" t="s">
        <v>2925</v>
      </c>
      <c r="C1184" s="77" t="s">
        <v>2926</v>
      </c>
      <c r="D1184" s="85" t="s">
        <v>6076</v>
      </c>
      <c r="E1184" s="355" t="s">
        <v>6077</v>
      </c>
      <c r="F1184" s="77" t="s">
        <v>6078</v>
      </c>
      <c r="G1184" s="77">
        <v>1.0</v>
      </c>
      <c r="H1184" s="77">
        <v>1.0</v>
      </c>
      <c r="I1184" s="496">
        <v>1.0</v>
      </c>
      <c r="J1184" s="496">
        <v>10.0</v>
      </c>
      <c r="K1184" s="497">
        <v>10.0</v>
      </c>
      <c r="L1184" s="77" t="s">
        <v>559</v>
      </c>
      <c r="M1184" s="145"/>
      <c r="N1184" s="380"/>
      <c r="O1184" s="380"/>
      <c r="P1184" s="380"/>
      <c r="Q1184" s="380"/>
      <c r="R1184" s="380"/>
      <c r="S1184" s="380"/>
      <c r="T1184" s="380"/>
      <c r="U1184" s="380"/>
      <c r="V1184" s="380"/>
      <c r="W1184" s="380"/>
      <c r="X1184" s="380"/>
      <c r="Y1184" s="380"/>
      <c r="Z1184" s="380"/>
    </row>
    <row r="1185" ht="15.75" customHeight="1">
      <c r="A1185" s="85" t="s">
        <v>2924</v>
      </c>
      <c r="B1185" s="85" t="s">
        <v>6079</v>
      </c>
      <c r="C1185" s="77" t="s">
        <v>2926</v>
      </c>
      <c r="D1185" s="85" t="s">
        <v>6080</v>
      </c>
      <c r="E1185" s="355" t="s">
        <v>6081</v>
      </c>
      <c r="F1185" s="77" t="s">
        <v>6082</v>
      </c>
      <c r="G1185" s="77">
        <v>1.0</v>
      </c>
      <c r="H1185" s="77">
        <v>1.0</v>
      </c>
      <c r="I1185" s="496">
        <v>1.0</v>
      </c>
      <c r="J1185" s="496">
        <v>20.0</v>
      </c>
      <c r="K1185" s="497">
        <v>20.0</v>
      </c>
      <c r="L1185" s="77" t="s">
        <v>559</v>
      </c>
      <c r="M1185" s="145"/>
      <c r="N1185" s="380"/>
      <c r="O1185" s="380"/>
      <c r="P1185" s="380"/>
      <c r="Q1185" s="380"/>
      <c r="R1185" s="380"/>
      <c r="S1185" s="380"/>
      <c r="T1185" s="380"/>
      <c r="U1185" s="380"/>
      <c r="V1185" s="380"/>
      <c r="W1185" s="380"/>
      <c r="X1185" s="380"/>
      <c r="Y1185" s="380"/>
      <c r="Z1185" s="380"/>
    </row>
    <row r="1186" ht="15.75" customHeight="1">
      <c r="A1186" s="85" t="s">
        <v>2924</v>
      </c>
      <c r="B1186" s="85" t="s">
        <v>6079</v>
      </c>
      <c r="C1186" s="77" t="s">
        <v>2926</v>
      </c>
      <c r="D1186" s="24" t="s">
        <v>6083</v>
      </c>
      <c r="E1186" s="355" t="s">
        <v>6084</v>
      </c>
      <c r="F1186" s="77" t="s">
        <v>6085</v>
      </c>
      <c r="G1186" s="77">
        <v>1.0</v>
      </c>
      <c r="H1186" s="77">
        <v>1.0</v>
      </c>
      <c r="I1186" s="496">
        <v>1.0</v>
      </c>
      <c r="J1186" s="496">
        <v>20.0</v>
      </c>
      <c r="K1186" s="497">
        <v>20.0</v>
      </c>
      <c r="L1186" s="77" t="s">
        <v>559</v>
      </c>
      <c r="M1186" s="145"/>
      <c r="N1186" s="380"/>
      <c r="O1186" s="380"/>
      <c r="P1186" s="380"/>
      <c r="Q1186" s="380"/>
      <c r="R1186" s="380"/>
      <c r="S1186" s="380"/>
      <c r="T1186" s="380"/>
      <c r="U1186" s="380"/>
      <c r="V1186" s="380"/>
      <c r="W1186" s="380"/>
      <c r="X1186" s="380"/>
      <c r="Y1186" s="380"/>
      <c r="Z1186" s="380"/>
    </row>
    <row r="1187" ht="15.75" customHeight="1">
      <c r="A1187" s="206" t="s">
        <v>2933</v>
      </c>
      <c r="B1187" s="206" t="s">
        <v>2934</v>
      </c>
      <c r="C1187" s="98" t="s">
        <v>86</v>
      </c>
      <c r="D1187" s="206" t="s">
        <v>6086</v>
      </c>
      <c r="E1187" s="206" t="s">
        <v>6087</v>
      </c>
      <c r="F1187" s="98" t="s">
        <v>6088</v>
      </c>
      <c r="G1187" s="98">
        <v>4.0</v>
      </c>
      <c r="H1187" s="98">
        <v>1.0</v>
      </c>
      <c r="I1187" s="496">
        <v>4.0</v>
      </c>
      <c r="J1187" s="496">
        <v>20.0</v>
      </c>
      <c r="K1187" s="497">
        <f t="shared" ref="K1187:K1214" si="41">J1187/G1187</f>
        <v>5</v>
      </c>
      <c r="L1187" s="77" t="s">
        <v>567</v>
      </c>
      <c r="M1187" s="145"/>
      <c r="N1187" s="380"/>
      <c r="O1187" s="380"/>
      <c r="P1187" s="380"/>
      <c r="Q1187" s="380"/>
      <c r="R1187" s="380"/>
      <c r="S1187" s="380"/>
      <c r="T1187" s="380"/>
      <c r="U1187" s="380"/>
      <c r="V1187" s="380"/>
      <c r="W1187" s="380"/>
      <c r="X1187" s="380"/>
      <c r="Y1187" s="380"/>
      <c r="Z1187" s="380"/>
    </row>
    <row r="1188" ht="15.75" customHeight="1">
      <c r="A1188" s="206" t="s">
        <v>2933</v>
      </c>
      <c r="B1188" s="206" t="s">
        <v>2934</v>
      </c>
      <c r="C1188" s="98" t="s">
        <v>86</v>
      </c>
      <c r="D1188" s="206" t="s">
        <v>6089</v>
      </c>
      <c r="E1188" s="206" t="s">
        <v>6090</v>
      </c>
      <c r="F1188" s="98" t="s">
        <v>6091</v>
      </c>
      <c r="G1188" s="98">
        <v>4.0</v>
      </c>
      <c r="H1188" s="98">
        <v>1.0</v>
      </c>
      <c r="I1188" s="496">
        <v>4.0</v>
      </c>
      <c r="J1188" s="496">
        <v>20.0</v>
      </c>
      <c r="K1188" s="497">
        <f t="shared" si="41"/>
        <v>5</v>
      </c>
      <c r="L1188" s="77" t="s">
        <v>567</v>
      </c>
      <c r="M1188" s="145"/>
      <c r="N1188" s="380"/>
      <c r="O1188" s="380"/>
      <c r="P1188" s="380"/>
      <c r="Q1188" s="380"/>
      <c r="R1188" s="380"/>
      <c r="S1188" s="380"/>
      <c r="T1188" s="380"/>
      <c r="U1188" s="380"/>
      <c r="V1188" s="380"/>
      <c r="W1188" s="380"/>
      <c r="X1188" s="380"/>
      <c r="Y1188" s="380"/>
      <c r="Z1188" s="380"/>
    </row>
    <row r="1189" ht="15.75" customHeight="1">
      <c r="A1189" s="206" t="s">
        <v>2933</v>
      </c>
      <c r="B1189" s="206" t="s">
        <v>2934</v>
      </c>
      <c r="C1189" s="98" t="s">
        <v>86</v>
      </c>
      <c r="D1189" s="206" t="s">
        <v>6092</v>
      </c>
      <c r="E1189" s="206" t="s">
        <v>6093</v>
      </c>
      <c r="F1189" s="98" t="s">
        <v>6094</v>
      </c>
      <c r="G1189" s="98">
        <v>4.0</v>
      </c>
      <c r="H1189" s="98">
        <v>1.0</v>
      </c>
      <c r="I1189" s="496">
        <v>4.0</v>
      </c>
      <c r="J1189" s="496">
        <v>20.0</v>
      </c>
      <c r="K1189" s="497">
        <f t="shared" si="41"/>
        <v>5</v>
      </c>
      <c r="L1189" s="77" t="s">
        <v>567</v>
      </c>
      <c r="M1189" s="145"/>
      <c r="N1189" s="380"/>
      <c r="O1189" s="380"/>
      <c r="P1189" s="380"/>
      <c r="Q1189" s="380"/>
      <c r="R1189" s="380"/>
      <c r="S1189" s="380"/>
      <c r="T1189" s="380"/>
      <c r="U1189" s="380"/>
      <c r="V1189" s="380"/>
      <c r="W1189" s="380"/>
      <c r="X1189" s="380"/>
      <c r="Y1189" s="380"/>
      <c r="Z1189" s="380"/>
    </row>
    <row r="1190" ht="15.75" customHeight="1">
      <c r="A1190" s="206" t="s">
        <v>2933</v>
      </c>
      <c r="B1190" s="206" t="s">
        <v>2934</v>
      </c>
      <c r="C1190" s="98" t="s">
        <v>86</v>
      </c>
      <c r="D1190" s="206" t="s">
        <v>6095</v>
      </c>
      <c r="E1190" s="206" t="s">
        <v>6096</v>
      </c>
      <c r="F1190" s="98" t="s">
        <v>6097</v>
      </c>
      <c r="G1190" s="98">
        <v>4.0</v>
      </c>
      <c r="H1190" s="98">
        <v>1.0</v>
      </c>
      <c r="I1190" s="496">
        <v>4.0</v>
      </c>
      <c r="J1190" s="496">
        <v>20.0</v>
      </c>
      <c r="K1190" s="497">
        <f t="shared" si="41"/>
        <v>5</v>
      </c>
      <c r="L1190" s="77" t="s">
        <v>567</v>
      </c>
      <c r="M1190" s="145"/>
      <c r="N1190" s="380"/>
      <c r="O1190" s="380"/>
      <c r="P1190" s="380"/>
      <c r="Q1190" s="380"/>
      <c r="R1190" s="380"/>
      <c r="S1190" s="380"/>
      <c r="T1190" s="380"/>
      <c r="U1190" s="380"/>
      <c r="V1190" s="380"/>
      <c r="W1190" s="380"/>
      <c r="X1190" s="380"/>
      <c r="Y1190" s="380"/>
      <c r="Z1190" s="380"/>
    </row>
    <row r="1191" ht="15.75" customHeight="1">
      <c r="A1191" s="206" t="s">
        <v>2933</v>
      </c>
      <c r="B1191" s="206" t="s">
        <v>2934</v>
      </c>
      <c r="C1191" s="98" t="s">
        <v>86</v>
      </c>
      <c r="D1191" s="206" t="s">
        <v>6098</v>
      </c>
      <c r="E1191" s="206" t="s">
        <v>6099</v>
      </c>
      <c r="F1191" s="98" t="s">
        <v>6100</v>
      </c>
      <c r="G1191" s="98">
        <v>4.0</v>
      </c>
      <c r="H1191" s="98">
        <v>1.0</v>
      </c>
      <c r="I1191" s="496">
        <v>4.0</v>
      </c>
      <c r="J1191" s="496">
        <v>20.0</v>
      </c>
      <c r="K1191" s="497">
        <f t="shared" si="41"/>
        <v>5</v>
      </c>
      <c r="L1191" s="77" t="s">
        <v>567</v>
      </c>
      <c r="M1191" s="145"/>
      <c r="N1191" s="380"/>
      <c r="O1191" s="380"/>
      <c r="P1191" s="380"/>
      <c r="Q1191" s="380"/>
      <c r="R1191" s="380"/>
      <c r="S1191" s="380"/>
      <c r="T1191" s="380"/>
      <c r="U1191" s="380"/>
      <c r="V1191" s="380"/>
      <c r="W1191" s="380"/>
      <c r="X1191" s="380"/>
      <c r="Y1191" s="380"/>
      <c r="Z1191" s="380"/>
    </row>
    <row r="1192" ht="15.75" customHeight="1">
      <c r="A1192" s="206" t="s">
        <v>2933</v>
      </c>
      <c r="B1192" s="206" t="s">
        <v>2934</v>
      </c>
      <c r="C1192" s="98" t="s">
        <v>86</v>
      </c>
      <c r="D1192" s="206" t="s">
        <v>6101</v>
      </c>
      <c r="E1192" s="206" t="s">
        <v>6102</v>
      </c>
      <c r="F1192" s="98" t="s">
        <v>6103</v>
      </c>
      <c r="G1192" s="98">
        <v>4.0</v>
      </c>
      <c r="H1192" s="98">
        <v>1.0</v>
      </c>
      <c r="I1192" s="496">
        <v>4.0</v>
      </c>
      <c r="J1192" s="496">
        <v>20.0</v>
      </c>
      <c r="K1192" s="497">
        <f t="shared" si="41"/>
        <v>5</v>
      </c>
      <c r="L1192" s="77" t="s">
        <v>567</v>
      </c>
      <c r="M1192" s="145"/>
      <c r="N1192" s="380"/>
      <c r="O1192" s="380"/>
      <c r="P1192" s="380"/>
      <c r="Q1192" s="380"/>
      <c r="R1192" s="380"/>
      <c r="S1192" s="380"/>
      <c r="T1192" s="380"/>
      <c r="U1192" s="380"/>
      <c r="V1192" s="380"/>
      <c r="W1192" s="380"/>
      <c r="X1192" s="380"/>
      <c r="Y1192" s="380"/>
      <c r="Z1192" s="380"/>
    </row>
    <row r="1193" ht="15.75" customHeight="1">
      <c r="A1193" s="206" t="s">
        <v>2933</v>
      </c>
      <c r="B1193" s="206" t="s">
        <v>2934</v>
      </c>
      <c r="C1193" s="98" t="s">
        <v>86</v>
      </c>
      <c r="D1193" s="206" t="s">
        <v>6104</v>
      </c>
      <c r="E1193" s="206" t="s">
        <v>6105</v>
      </c>
      <c r="F1193" s="98" t="s">
        <v>6106</v>
      </c>
      <c r="G1193" s="98">
        <v>4.0</v>
      </c>
      <c r="H1193" s="98">
        <v>1.0</v>
      </c>
      <c r="I1193" s="496">
        <v>4.0</v>
      </c>
      <c r="J1193" s="496">
        <v>20.0</v>
      </c>
      <c r="K1193" s="497">
        <f t="shared" si="41"/>
        <v>5</v>
      </c>
      <c r="L1193" s="77" t="s">
        <v>567</v>
      </c>
      <c r="M1193" s="145"/>
      <c r="N1193" s="380"/>
      <c r="O1193" s="380"/>
      <c r="P1193" s="380"/>
      <c r="Q1193" s="380"/>
      <c r="R1193" s="380"/>
      <c r="S1193" s="380"/>
      <c r="T1193" s="380"/>
      <c r="U1193" s="380"/>
      <c r="V1193" s="380"/>
      <c r="W1193" s="380"/>
      <c r="X1193" s="380"/>
      <c r="Y1193" s="380"/>
      <c r="Z1193" s="380"/>
    </row>
    <row r="1194" ht="15.75" customHeight="1">
      <c r="A1194" s="206" t="s">
        <v>2933</v>
      </c>
      <c r="B1194" s="206" t="s">
        <v>2934</v>
      </c>
      <c r="C1194" s="98" t="s">
        <v>86</v>
      </c>
      <c r="D1194" s="206" t="s">
        <v>6107</v>
      </c>
      <c r="E1194" s="515" t="s">
        <v>6108</v>
      </c>
      <c r="F1194" s="98" t="s">
        <v>6109</v>
      </c>
      <c r="G1194" s="98">
        <v>4.0</v>
      </c>
      <c r="H1194" s="98">
        <v>1.0</v>
      </c>
      <c r="I1194" s="496">
        <v>4.0</v>
      </c>
      <c r="J1194" s="496">
        <v>10.0</v>
      </c>
      <c r="K1194" s="497">
        <f t="shared" si="41"/>
        <v>2.5</v>
      </c>
      <c r="L1194" s="77" t="s">
        <v>567</v>
      </c>
      <c r="M1194" s="145"/>
      <c r="N1194" s="380"/>
      <c r="O1194" s="380"/>
      <c r="P1194" s="380"/>
      <c r="Q1194" s="380"/>
      <c r="R1194" s="380"/>
      <c r="S1194" s="380"/>
      <c r="T1194" s="380"/>
      <c r="U1194" s="380"/>
      <c r="V1194" s="380"/>
      <c r="W1194" s="380"/>
      <c r="X1194" s="380"/>
      <c r="Y1194" s="380"/>
      <c r="Z1194" s="380"/>
    </row>
    <row r="1195" ht="15.75" customHeight="1">
      <c r="A1195" s="206" t="s">
        <v>2933</v>
      </c>
      <c r="B1195" s="206" t="s">
        <v>2934</v>
      </c>
      <c r="C1195" s="98" t="s">
        <v>86</v>
      </c>
      <c r="D1195" s="206" t="s">
        <v>6110</v>
      </c>
      <c r="E1195" s="206" t="s">
        <v>6111</v>
      </c>
      <c r="F1195" s="98" t="s">
        <v>6112</v>
      </c>
      <c r="G1195" s="98">
        <v>4.0</v>
      </c>
      <c r="H1195" s="98">
        <v>1.0</v>
      </c>
      <c r="I1195" s="496">
        <v>4.0</v>
      </c>
      <c r="J1195" s="496">
        <v>20.0</v>
      </c>
      <c r="K1195" s="497">
        <f t="shared" si="41"/>
        <v>5</v>
      </c>
      <c r="L1195" s="77" t="s">
        <v>567</v>
      </c>
      <c r="M1195" s="145"/>
      <c r="N1195" s="380"/>
      <c r="O1195" s="380"/>
      <c r="P1195" s="380"/>
      <c r="Q1195" s="380"/>
      <c r="R1195" s="380"/>
      <c r="S1195" s="380"/>
      <c r="T1195" s="380"/>
      <c r="U1195" s="380"/>
      <c r="V1195" s="380"/>
      <c r="W1195" s="380"/>
      <c r="X1195" s="380"/>
      <c r="Y1195" s="380"/>
      <c r="Z1195" s="380"/>
    </row>
    <row r="1196" ht="15.75" customHeight="1">
      <c r="A1196" s="206" t="s">
        <v>2933</v>
      </c>
      <c r="B1196" s="206" t="s">
        <v>2934</v>
      </c>
      <c r="C1196" s="98" t="s">
        <v>86</v>
      </c>
      <c r="D1196" s="206" t="s">
        <v>6113</v>
      </c>
      <c r="E1196" s="206" t="s">
        <v>6114</v>
      </c>
      <c r="F1196" s="98" t="s">
        <v>6112</v>
      </c>
      <c r="G1196" s="98">
        <v>4.0</v>
      </c>
      <c r="H1196" s="98">
        <v>1.0</v>
      </c>
      <c r="I1196" s="496">
        <v>4.0</v>
      </c>
      <c r="J1196" s="496">
        <v>20.0</v>
      </c>
      <c r="K1196" s="497">
        <f t="shared" si="41"/>
        <v>5</v>
      </c>
      <c r="L1196" s="77" t="s">
        <v>567</v>
      </c>
      <c r="M1196" s="145"/>
      <c r="N1196" s="380"/>
      <c r="O1196" s="380"/>
      <c r="P1196" s="380"/>
      <c r="Q1196" s="380"/>
      <c r="R1196" s="380"/>
      <c r="S1196" s="380"/>
      <c r="T1196" s="380"/>
      <c r="U1196" s="380"/>
      <c r="V1196" s="380"/>
      <c r="W1196" s="380"/>
      <c r="X1196" s="380"/>
      <c r="Y1196" s="380"/>
      <c r="Z1196" s="380"/>
    </row>
    <row r="1197" ht="15.75" customHeight="1">
      <c r="A1197" s="85" t="s">
        <v>1996</v>
      </c>
      <c r="B1197" s="85" t="s">
        <v>1987</v>
      </c>
      <c r="C1197" s="77" t="s">
        <v>86</v>
      </c>
      <c r="D1197" s="85" t="s">
        <v>4875</v>
      </c>
      <c r="E1197" s="85" t="s">
        <v>4876</v>
      </c>
      <c r="F1197" s="77" t="s">
        <v>4877</v>
      </c>
      <c r="G1197" s="77">
        <v>2.0</v>
      </c>
      <c r="H1197" s="77">
        <v>2.0</v>
      </c>
      <c r="I1197" s="496">
        <v>2.0</v>
      </c>
      <c r="J1197" s="498">
        <v>20.0</v>
      </c>
      <c r="K1197" s="497">
        <f t="shared" si="41"/>
        <v>10</v>
      </c>
      <c r="L1197" s="77" t="s">
        <v>567</v>
      </c>
      <c r="M1197" s="145"/>
      <c r="N1197" s="380"/>
      <c r="O1197" s="380"/>
      <c r="P1197" s="380"/>
      <c r="Q1197" s="380"/>
      <c r="R1197" s="380"/>
      <c r="S1197" s="380"/>
      <c r="T1197" s="380"/>
      <c r="U1197" s="380"/>
      <c r="V1197" s="380"/>
      <c r="W1197" s="380"/>
      <c r="X1197" s="380"/>
      <c r="Y1197" s="380"/>
      <c r="Z1197" s="380"/>
    </row>
    <row r="1198" ht="15.75" customHeight="1">
      <c r="A1198" s="85" t="s">
        <v>1996</v>
      </c>
      <c r="B1198" s="85" t="s">
        <v>1987</v>
      </c>
      <c r="C1198" s="77" t="s">
        <v>86</v>
      </c>
      <c r="D1198" s="85" t="s">
        <v>4878</v>
      </c>
      <c r="E1198" s="85" t="s">
        <v>4879</v>
      </c>
      <c r="F1198" s="77" t="s">
        <v>4880</v>
      </c>
      <c r="G1198" s="77">
        <v>2.0</v>
      </c>
      <c r="H1198" s="77">
        <v>2.0</v>
      </c>
      <c r="I1198" s="496">
        <v>2.0</v>
      </c>
      <c r="J1198" s="498">
        <v>20.0</v>
      </c>
      <c r="K1198" s="497">
        <f t="shared" si="41"/>
        <v>10</v>
      </c>
      <c r="L1198" s="77" t="s">
        <v>567</v>
      </c>
      <c r="M1198" s="145"/>
      <c r="N1198" s="380"/>
      <c r="O1198" s="380"/>
      <c r="P1198" s="380"/>
      <c r="Q1198" s="380"/>
      <c r="R1198" s="380"/>
      <c r="S1198" s="380"/>
      <c r="T1198" s="380"/>
      <c r="U1198" s="380"/>
      <c r="V1198" s="380"/>
      <c r="W1198" s="380"/>
      <c r="X1198" s="380"/>
      <c r="Y1198" s="380"/>
      <c r="Z1198" s="380"/>
    </row>
    <row r="1199" ht="15.75" customHeight="1">
      <c r="A1199" s="85" t="s">
        <v>1996</v>
      </c>
      <c r="B1199" s="85" t="s">
        <v>1987</v>
      </c>
      <c r="C1199" s="77" t="s">
        <v>86</v>
      </c>
      <c r="D1199" s="85" t="s">
        <v>4881</v>
      </c>
      <c r="E1199" s="85" t="s">
        <v>4882</v>
      </c>
      <c r="F1199" s="77" t="s">
        <v>4880</v>
      </c>
      <c r="G1199" s="77">
        <v>2.0</v>
      </c>
      <c r="H1199" s="77">
        <v>2.0</v>
      </c>
      <c r="I1199" s="496">
        <v>2.0</v>
      </c>
      <c r="J1199" s="498">
        <v>20.0</v>
      </c>
      <c r="K1199" s="497">
        <f t="shared" si="41"/>
        <v>10</v>
      </c>
      <c r="L1199" s="77" t="s">
        <v>567</v>
      </c>
      <c r="M1199" s="145"/>
      <c r="N1199" s="380"/>
      <c r="O1199" s="380"/>
      <c r="P1199" s="380"/>
      <c r="Q1199" s="380"/>
      <c r="R1199" s="380"/>
      <c r="S1199" s="380"/>
      <c r="T1199" s="380"/>
      <c r="U1199" s="380"/>
      <c r="V1199" s="380"/>
      <c r="W1199" s="380"/>
      <c r="X1199" s="380"/>
      <c r="Y1199" s="380"/>
      <c r="Z1199" s="380"/>
    </row>
    <row r="1200" ht="15.75" customHeight="1">
      <c r="A1200" s="85" t="s">
        <v>1996</v>
      </c>
      <c r="B1200" s="85" t="s">
        <v>1987</v>
      </c>
      <c r="C1200" s="77" t="s">
        <v>86</v>
      </c>
      <c r="D1200" s="85" t="s">
        <v>4883</v>
      </c>
      <c r="E1200" s="85" t="s">
        <v>4884</v>
      </c>
      <c r="F1200" s="77" t="s">
        <v>4880</v>
      </c>
      <c r="G1200" s="77">
        <v>2.0</v>
      </c>
      <c r="H1200" s="77">
        <v>2.0</v>
      </c>
      <c r="I1200" s="496">
        <v>2.0</v>
      </c>
      <c r="J1200" s="498">
        <v>20.0</v>
      </c>
      <c r="K1200" s="497">
        <f t="shared" si="41"/>
        <v>10</v>
      </c>
      <c r="L1200" s="77" t="s">
        <v>567</v>
      </c>
      <c r="M1200" s="145"/>
      <c r="N1200" s="380"/>
      <c r="O1200" s="380"/>
      <c r="P1200" s="380"/>
      <c r="Q1200" s="380"/>
      <c r="R1200" s="380"/>
      <c r="S1200" s="380"/>
      <c r="T1200" s="380"/>
      <c r="U1200" s="380"/>
      <c r="V1200" s="380"/>
      <c r="W1200" s="380"/>
      <c r="X1200" s="380"/>
      <c r="Y1200" s="380"/>
      <c r="Z1200" s="380"/>
    </row>
    <row r="1201" ht="15.75" customHeight="1">
      <c r="A1201" s="85" t="s">
        <v>2972</v>
      </c>
      <c r="B1201" s="85" t="s">
        <v>2973</v>
      </c>
      <c r="C1201" s="77" t="s">
        <v>86</v>
      </c>
      <c r="D1201" s="85" t="s">
        <v>6115</v>
      </c>
      <c r="E1201" s="85" t="s">
        <v>6116</v>
      </c>
      <c r="F1201" s="77" t="s">
        <v>6097</v>
      </c>
      <c r="G1201" s="77">
        <v>1.0</v>
      </c>
      <c r="H1201" s="77">
        <v>1.0</v>
      </c>
      <c r="I1201" s="496">
        <v>1.0</v>
      </c>
      <c r="J1201" s="498">
        <v>20.0</v>
      </c>
      <c r="K1201" s="497">
        <f t="shared" si="41"/>
        <v>20</v>
      </c>
      <c r="L1201" s="77" t="s">
        <v>567</v>
      </c>
      <c r="M1201" s="145"/>
      <c r="N1201" s="380"/>
      <c r="O1201" s="380"/>
      <c r="P1201" s="380"/>
      <c r="Q1201" s="380"/>
      <c r="R1201" s="380"/>
      <c r="S1201" s="380"/>
      <c r="T1201" s="380"/>
      <c r="U1201" s="380"/>
      <c r="V1201" s="380"/>
      <c r="W1201" s="380"/>
      <c r="X1201" s="380"/>
      <c r="Y1201" s="380"/>
      <c r="Z1201" s="380"/>
    </row>
    <row r="1202" ht="15.75" customHeight="1">
      <c r="A1202" s="85" t="s">
        <v>2972</v>
      </c>
      <c r="B1202" s="85" t="s">
        <v>2973</v>
      </c>
      <c r="C1202" s="77" t="s">
        <v>86</v>
      </c>
      <c r="D1202" s="85" t="s">
        <v>6117</v>
      </c>
      <c r="E1202" s="85" t="s">
        <v>6118</v>
      </c>
      <c r="F1202" s="77" t="s">
        <v>6097</v>
      </c>
      <c r="G1202" s="77">
        <v>1.0</v>
      </c>
      <c r="H1202" s="77">
        <v>1.0</v>
      </c>
      <c r="I1202" s="496">
        <v>1.0</v>
      </c>
      <c r="J1202" s="498">
        <v>20.0</v>
      </c>
      <c r="K1202" s="497">
        <f t="shared" si="41"/>
        <v>20</v>
      </c>
      <c r="L1202" s="77" t="s">
        <v>567</v>
      </c>
      <c r="M1202" s="145"/>
      <c r="N1202" s="380"/>
      <c r="O1202" s="380"/>
      <c r="P1202" s="380"/>
      <c r="Q1202" s="380"/>
      <c r="R1202" s="380"/>
      <c r="S1202" s="380"/>
      <c r="T1202" s="380"/>
      <c r="U1202" s="380"/>
      <c r="V1202" s="380"/>
      <c r="W1202" s="380"/>
      <c r="X1202" s="380"/>
      <c r="Y1202" s="380"/>
      <c r="Z1202" s="380"/>
    </row>
    <row r="1203" ht="15.75" customHeight="1">
      <c r="A1203" s="85" t="s">
        <v>2978</v>
      </c>
      <c r="B1203" s="85" t="s">
        <v>2979</v>
      </c>
      <c r="C1203" s="77" t="s">
        <v>86</v>
      </c>
      <c r="D1203" s="85" t="s">
        <v>6119</v>
      </c>
      <c r="E1203" s="85" t="s">
        <v>6120</v>
      </c>
      <c r="F1203" s="77" t="s">
        <v>6121</v>
      </c>
      <c r="G1203" s="77">
        <v>3.0</v>
      </c>
      <c r="H1203" s="77">
        <v>2.0</v>
      </c>
      <c r="I1203" s="496">
        <v>3.0</v>
      </c>
      <c r="J1203" s="498">
        <v>20.0</v>
      </c>
      <c r="K1203" s="497">
        <f t="shared" si="41"/>
        <v>6.666666667</v>
      </c>
      <c r="L1203" s="77" t="s">
        <v>567</v>
      </c>
      <c r="M1203" s="145"/>
      <c r="N1203" s="380"/>
      <c r="O1203" s="380"/>
      <c r="P1203" s="380"/>
      <c r="Q1203" s="380"/>
      <c r="R1203" s="380"/>
      <c r="S1203" s="380"/>
      <c r="T1203" s="380"/>
      <c r="U1203" s="380"/>
      <c r="V1203" s="380"/>
      <c r="W1203" s="380"/>
      <c r="X1203" s="380"/>
      <c r="Y1203" s="380"/>
      <c r="Z1203" s="380"/>
    </row>
    <row r="1204" ht="15.75" customHeight="1">
      <c r="A1204" s="85" t="s">
        <v>4885</v>
      </c>
      <c r="B1204" s="85" t="s">
        <v>4886</v>
      </c>
      <c r="C1204" s="77" t="s">
        <v>86</v>
      </c>
      <c r="D1204" s="85" t="s">
        <v>4887</v>
      </c>
      <c r="E1204" s="85" t="s">
        <v>4888</v>
      </c>
      <c r="F1204" s="77" t="s">
        <v>3942</v>
      </c>
      <c r="G1204" s="77">
        <v>5.0</v>
      </c>
      <c r="H1204" s="77">
        <v>3.0</v>
      </c>
      <c r="I1204" s="496">
        <v>5.0</v>
      </c>
      <c r="J1204" s="498">
        <v>20.0</v>
      </c>
      <c r="K1204" s="497">
        <f t="shared" si="41"/>
        <v>4</v>
      </c>
      <c r="L1204" s="77" t="s">
        <v>567</v>
      </c>
      <c r="M1204" s="145"/>
      <c r="N1204" s="380"/>
      <c r="O1204" s="380"/>
      <c r="P1204" s="380"/>
      <c r="Q1204" s="380"/>
      <c r="R1204" s="380"/>
      <c r="S1204" s="380"/>
      <c r="T1204" s="380"/>
      <c r="U1204" s="380"/>
      <c r="V1204" s="380"/>
      <c r="W1204" s="380"/>
      <c r="X1204" s="380"/>
      <c r="Y1204" s="380"/>
      <c r="Z1204" s="380"/>
    </row>
    <row r="1205" ht="15.75" customHeight="1">
      <c r="A1205" s="85" t="s">
        <v>2000</v>
      </c>
      <c r="B1205" s="85" t="s">
        <v>2001</v>
      </c>
      <c r="C1205" s="77" t="s">
        <v>86</v>
      </c>
      <c r="D1205" s="85" t="s">
        <v>6122</v>
      </c>
      <c r="E1205" s="85" t="s">
        <v>6123</v>
      </c>
      <c r="F1205" s="77" t="s">
        <v>6109</v>
      </c>
      <c r="G1205" s="77">
        <v>5.0</v>
      </c>
      <c r="H1205" s="77">
        <v>3.0</v>
      </c>
      <c r="I1205" s="496">
        <v>5.0</v>
      </c>
      <c r="J1205" s="498">
        <v>10.0</v>
      </c>
      <c r="K1205" s="497">
        <f t="shared" si="41"/>
        <v>2</v>
      </c>
      <c r="L1205" s="77" t="s">
        <v>567</v>
      </c>
      <c r="M1205" s="145"/>
      <c r="N1205" s="380"/>
      <c r="O1205" s="380"/>
      <c r="P1205" s="380"/>
      <c r="Q1205" s="380"/>
      <c r="R1205" s="380"/>
      <c r="S1205" s="380"/>
      <c r="T1205" s="380"/>
      <c r="U1205" s="380"/>
      <c r="V1205" s="380"/>
      <c r="W1205" s="380"/>
      <c r="X1205" s="380"/>
      <c r="Y1205" s="380"/>
      <c r="Z1205" s="380"/>
    </row>
    <row r="1206" ht="15.75" customHeight="1">
      <c r="A1206" s="85" t="s">
        <v>6124</v>
      </c>
      <c r="B1206" s="85" t="s">
        <v>6125</v>
      </c>
      <c r="C1206" s="77" t="s">
        <v>86</v>
      </c>
      <c r="D1206" s="85" t="s">
        <v>6126</v>
      </c>
      <c r="E1206" s="85" t="s">
        <v>6127</v>
      </c>
      <c r="F1206" s="77"/>
      <c r="G1206" s="77">
        <v>2.0</v>
      </c>
      <c r="H1206" s="77">
        <v>2.0</v>
      </c>
      <c r="I1206" s="496">
        <v>2.0</v>
      </c>
      <c r="J1206" s="498">
        <v>20.0</v>
      </c>
      <c r="K1206" s="497">
        <f t="shared" si="41"/>
        <v>10</v>
      </c>
      <c r="L1206" s="77" t="s">
        <v>567</v>
      </c>
      <c r="M1206" s="145"/>
      <c r="N1206" s="380"/>
      <c r="O1206" s="380"/>
      <c r="P1206" s="380"/>
      <c r="Q1206" s="380"/>
      <c r="R1206" s="380"/>
      <c r="S1206" s="380"/>
      <c r="T1206" s="380"/>
      <c r="U1206" s="380"/>
      <c r="V1206" s="380"/>
      <c r="W1206" s="380"/>
      <c r="X1206" s="380"/>
      <c r="Y1206" s="380"/>
      <c r="Z1206" s="380"/>
    </row>
    <row r="1207" ht="15.75" customHeight="1">
      <c r="A1207" s="85" t="s">
        <v>6124</v>
      </c>
      <c r="B1207" s="85" t="s">
        <v>6125</v>
      </c>
      <c r="C1207" s="77" t="s">
        <v>86</v>
      </c>
      <c r="D1207" s="85" t="s">
        <v>6128</v>
      </c>
      <c r="E1207" s="85" t="s">
        <v>6129</v>
      </c>
      <c r="F1207" s="77" t="s">
        <v>6130</v>
      </c>
      <c r="G1207" s="77">
        <v>2.0</v>
      </c>
      <c r="H1207" s="77">
        <v>2.0</v>
      </c>
      <c r="I1207" s="496">
        <v>2.0</v>
      </c>
      <c r="J1207" s="498">
        <v>20.0</v>
      </c>
      <c r="K1207" s="497">
        <f t="shared" si="41"/>
        <v>10</v>
      </c>
      <c r="L1207" s="77" t="s">
        <v>567</v>
      </c>
      <c r="M1207" s="145"/>
      <c r="N1207" s="380"/>
      <c r="O1207" s="380"/>
      <c r="P1207" s="380"/>
      <c r="Q1207" s="380"/>
      <c r="R1207" s="380"/>
      <c r="S1207" s="380"/>
      <c r="T1207" s="380"/>
      <c r="U1207" s="380"/>
      <c r="V1207" s="380"/>
      <c r="W1207" s="380"/>
      <c r="X1207" s="380"/>
      <c r="Y1207" s="380"/>
      <c r="Z1207" s="380"/>
    </row>
    <row r="1208" ht="15.75" customHeight="1">
      <c r="A1208" s="85" t="s">
        <v>2994</v>
      </c>
      <c r="B1208" s="85" t="s">
        <v>2995</v>
      </c>
      <c r="C1208" s="77" t="s">
        <v>86</v>
      </c>
      <c r="D1208" s="85" t="s">
        <v>6131</v>
      </c>
      <c r="E1208" s="85" t="s">
        <v>5992</v>
      </c>
      <c r="F1208" s="77" t="s">
        <v>6132</v>
      </c>
      <c r="G1208" s="77">
        <v>5.0</v>
      </c>
      <c r="H1208" s="77">
        <v>4.0</v>
      </c>
      <c r="I1208" s="496">
        <v>5.0</v>
      </c>
      <c r="J1208" s="498">
        <v>20.0</v>
      </c>
      <c r="K1208" s="497">
        <f t="shared" si="41"/>
        <v>4</v>
      </c>
      <c r="L1208" s="77" t="s">
        <v>567</v>
      </c>
      <c r="M1208" s="145"/>
      <c r="N1208" s="380"/>
      <c r="O1208" s="380"/>
      <c r="P1208" s="380"/>
      <c r="Q1208" s="380"/>
      <c r="R1208" s="380"/>
      <c r="S1208" s="380"/>
      <c r="T1208" s="380"/>
      <c r="U1208" s="380"/>
      <c r="V1208" s="380"/>
      <c r="W1208" s="380"/>
      <c r="X1208" s="380"/>
      <c r="Y1208" s="380"/>
      <c r="Z1208" s="380"/>
    </row>
    <row r="1209" ht="15.75" customHeight="1">
      <c r="A1209" s="85" t="s">
        <v>3001</v>
      </c>
      <c r="B1209" s="85" t="s">
        <v>3002</v>
      </c>
      <c r="C1209" s="77" t="s">
        <v>86</v>
      </c>
      <c r="D1209" s="85" t="s">
        <v>6133</v>
      </c>
      <c r="E1209" s="85" t="s">
        <v>6134</v>
      </c>
      <c r="F1209" s="77" t="s">
        <v>6135</v>
      </c>
      <c r="G1209" s="77">
        <v>1.0</v>
      </c>
      <c r="H1209" s="77">
        <v>1.0</v>
      </c>
      <c r="I1209" s="496">
        <v>5.0</v>
      </c>
      <c r="J1209" s="498">
        <v>20.0</v>
      </c>
      <c r="K1209" s="497">
        <f t="shared" si="41"/>
        <v>20</v>
      </c>
      <c r="L1209" s="77" t="s">
        <v>567</v>
      </c>
      <c r="M1209" s="145"/>
      <c r="N1209" s="380"/>
      <c r="O1209" s="380"/>
      <c r="P1209" s="380"/>
      <c r="Q1209" s="380"/>
      <c r="R1209" s="380"/>
      <c r="S1209" s="380"/>
      <c r="T1209" s="380"/>
      <c r="U1209" s="380"/>
      <c r="V1209" s="380"/>
      <c r="W1209" s="380"/>
      <c r="X1209" s="380"/>
      <c r="Y1209" s="380"/>
      <c r="Z1209" s="380"/>
    </row>
    <row r="1210" ht="15.75" customHeight="1">
      <c r="A1210" s="85" t="s">
        <v>6136</v>
      </c>
      <c r="B1210" s="85" t="s">
        <v>6137</v>
      </c>
      <c r="C1210" s="77" t="s">
        <v>86</v>
      </c>
      <c r="D1210" s="85" t="s">
        <v>6138</v>
      </c>
      <c r="E1210" s="85" t="s">
        <v>6139</v>
      </c>
      <c r="F1210" s="77" t="s">
        <v>6140</v>
      </c>
      <c r="G1210" s="77">
        <v>2.0</v>
      </c>
      <c r="H1210" s="77">
        <v>1.0</v>
      </c>
      <c r="I1210" s="496">
        <v>3.0</v>
      </c>
      <c r="J1210" s="498">
        <v>20.0</v>
      </c>
      <c r="K1210" s="497">
        <f t="shared" si="41"/>
        <v>10</v>
      </c>
      <c r="L1210" s="77" t="s">
        <v>567</v>
      </c>
      <c r="M1210" s="145"/>
      <c r="N1210" s="380"/>
      <c r="O1210" s="380"/>
      <c r="P1210" s="380"/>
      <c r="Q1210" s="380"/>
      <c r="R1210" s="380"/>
      <c r="S1210" s="380"/>
      <c r="T1210" s="380"/>
      <c r="U1210" s="380"/>
      <c r="V1210" s="380"/>
      <c r="W1210" s="380"/>
      <c r="X1210" s="380"/>
      <c r="Y1210" s="380"/>
      <c r="Z1210" s="380"/>
    </row>
    <row r="1211" ht="15.75" customHeight="1">
      <c r="A1211" s="85" t="s">
        <v>6141</v>
      </c>
      <c r="B1211" s="85" t="s">
        <v>6142</v>
      </c>
      <c r="C1211" s="77" t="s">
        <v>86</v>
      </c>
      <c r="D1211" s="85" t="s">
        <v>6143</v>
      </c>
      <c r="E1211" s="85" t="s">
        <v>6144</v>
      </c>
      <c r="F1211" s="77" t="s">
        <v>6145</v>
      </c>
      <c r="G1211" s="77">
        <v>2.0</v>
      </c>
      <c r="H1211" s="77">
        <v>1.0</v>
      </c>
      <c r="I1211" s="496">
        <v>3.0</v>
      </c>
      <c r="J1211" s="498">
        <v>20.0</v>
      </c>
      <c r="K1211" s="497">
        <f t="shared" si="41"/>
        <v>10</v>
      </c>
      <c r="L1211" s="77" t="s">
        <v>567</v>
      </c>
      <c r="M1211" s="145"/>
      <c r="N1211" s="380"/>
      <c r="O1211" s="380"/>
      <c r="P1211" s="380"/>
      <c r="Q1211" s="380"/>
      <c r="R1211" s="380"/>
      <c r="S1211" s="380"/>
      <c r="T1211" s="380"/>
      <c r="U1211" s="380"/>
      <c r="V1211" s="380"/>
      <c r="W1211" s="380"/>
      <c r="X1211" s="380"/>
      <c r="Y1211" s="380"/>
      <c r="Z1211" s="380"/>
    </row>
    <row r="1212" ht="15.75" customHeight="1">
      <c r="A1212" s="85" t="s">
        <v>6146</v>
      </c>
      <c r="B1212" s="85" t="s">
        <v>6147</v>
      </c>
      <c r="C1212" s="77" t="s">
        <v>86</v>
      </c>
      <c r="D1212" s="85" t="s">
        <v>6148</v>
      </c>
      <c r="E1212" s="85" t="s">
        <v>6149</v>
      </c>
      <c r="F1212" s="77" t="s">
        <v>6150</v>
      </c>
      <c r="G1212" s="77">
        <v>3.0</v>
      </c>
      <c r="H1212" s="77">
        <v>2.0</v>
      </c>
      <c r="I1212" s="496">
        <v>3.0</v>
      </c>
      <c r="J1212" s="498">
        <v>20.0</v>
      </c>
      <c r="K1212" s="497">
        <f t="shared" si="41"/>
        <v>6.666666667</v>
      </c>
      <c r="L1212" s="77" t="s">
        <v>567</v>
      </c>
      <c r="M1212" s="145"/>
      <c r="N1212" s="380"/>
      <c r="O1212" s="380"/>
      <c r="P1212" s="380"/>
      <c r="Q1212" s="380"/>
      <c r="R1212" s="380"/>
      <c r="S1212" s="380"/>
      <c r="T1212" s="380"/>
      <c r="U1212" s="380"/>
      <c r="V1212" s="380"/>
      <c r="W1212" s="380"/>
      <c r="X1212" s="380"/>
      <c r="Y1212" s="380"/>
      <c r="Z1212" s="380"/>
    </row>
    <row r="1213" ht="15.75" customHeight="1">
      <c r="A1213" s="85" t="s">
        <v>6146</v>
      </c>
      <c r="B1213" s="85" t="s">
        <v>6147</v>
      </c>
      <c r="C1213" s="77" t="s">
        <v>86</v>
      </c>
      <c r="D1213" s="85" t="s">
        <v>6151</v>
      </c>
      <c r="E1213" s="85" t="s">
        <v>6152</v>
      </c>
      <c r="F1213" s="77" t="s">
        <v>6153</v>
      </c>
      <c r="G1213" s="77">
        <v>3.0</v>
      </c>
      <c r="H1213" s="77">
        <v>2.0</v>
      </c>
      <c r="I1213" s="496">
        <v>3.0</v>
      </c>
      <c r="J1213" s="498">
        <v>20.0</v>
      </c>
      <c r="K1213" s="497">
        <f t="shared" si="41"/>
        <v>6.666666667</v>
      </c>
      <c r="L1213" s="77" t="s">
        <v>567</v>
      </c>
      <c r="M1213" s="145"/>
      <c r="N1213" s="380"/>
      <c r="O1213" s="380"/>
      <c r="P1213" s="380"/>
      <c r="Q1213" s="380"/>
      <c r="R1213" s="380"/>
      <c r="S1213" s="380"/>
      <c r="T1213" s="380"/>
      <c r="U1213" s="380"/>
      <c r="V1213" s="380"/>
      <c r="W1213" s="380"/>
      <c r="X1213" s="380"/>
      <c r="Y1213" s="380"/>
      <c r="Z1213" s="380"/>
    </row>
    <row r="1214" ht="15.75" customHeight="1">
      <c r="A1214" s="85" t="s">
        <v>6154</v>
      </c>
      <c r="B1214" s="85" t="s">
        <v>6155</v>
      </c>
      <c r="C1214" s="77" t="s">
        <v>86</v>
      </c>
      <c r="D1214" s="75" t="s">
        <v>6156</v>
      </c>
      <c r="E1214" s="85" t="s">
        <v>6157</v>
      </c>
      <c r="F1214" s="77" t="s">
        <v>6109</v>
      </c>
      <c r="G1214" s="77">
        <v>2.0</v>
      </c>
      <c r="H1214" s="77">
        <v>2.0</v>
      </c>
      <c r="I1214" s="496">
        <v>2.0</v>
      </c>
      <c r="J1214" s="498">
        <v>10.0</v>
      </c>
      <c r="K1214" s="497">
        <f t="shared" si="41"/>
        <v>5</v>
      </c>
      <c r="L1214" s="77" t="s">
        <v>567</v>
      </c>
      <c r="M1214" s="145"/>
      <c r="N1214" s="380"/>
      <c r="O1214" s="380"/>
      <c r="P1214" s="380"/>
      <c r="Q1214" s="380"/>
      <c r="R1214" s="380"/>
      <c r="S1214" s="380"/>
      <c r="T1214" s="380"/>
      <c r="U1214" s="380"/>
      <c r="V1214" s="380"/>
      <c r="W1214" s="380"/>
      <c r="X1214" s="380"/>
      <c r="Y1214" s="380"/>
      <c r="Z1214" s="380"/>
    </row>
    <row r="1215" ht="15.75" customHeight="1">
      <c r="A1215" s="85" t="s">
        <v>1227</v>
      </c>
      <c r="B1215" s="85" t="s">
        <v>6158</v>
      </c>
      <c r="C1215" s="77" t="s">
        <v>86</v>
      </c>
      <c r="D1215" s="75" t="s">
        <v>6159</v>
      </c>
      <c r="E1215" s="136" t="s">
        <v>3966</v>
      </c>
      <c r="F1215" s="77" t="s">
        <v>5609</v>
      </c>
      <c r="G1215" s="78">
        <v>2.0</v>
      </c>
      <c r="H1215" s="77">
        <v>2.0</v>
      </c>
      <c r="I1215" s="77">
        <v>2.0</v>
      </c>
      <c r="J1215" s="77">
        <v>10.0</v>
      </c>
      <c r="K1215" s="256">
        <v>5.0</v>
      </c>
      <c r="L1215" s="77" t="s">
        <v>604</v>
      </c>
      <c r="M1215" s="145"/>
      <c r="N1215" s="380"/>
      <c r="O1215" s="380"/>
      <c r="P1215" s="380"/>
      <c r="Q1215" s="380"/>
      <c r="R1215" s="380"/>
      <c r="S1215" s="380"/>
      <c r="T1215" s="380"/>
      <c r="U1215" s="380"/>
      <c r="V1215" s="380"/>
      <c r="W1215" s="380"/>
      <c r="X1215" s="380"/>
      <c r="Y1215" s="380"/>
      <c r="Z1215" s="380"/>
    </row>
    <row r="1216" ht="15.75" customHeight="1">
      <c r="A1216" s="85" t="s">
        <v>276</v>
      </c>
      <c r="B1216" s="85" t="s">
        <v>6160</v>
      </c>
      <c r="C1216" s="77" t="s">
        <v>86</v>
      </c>
      <c r="D1216" s="75" t="s">
        <v>6161</v>
      </c>
      <c r="E1216" s="136" t="s">
        <v>3968</v>
      </c>
      <c r="F1216" s="77" t="s">
        <v>6162</v>
      </c>
      <c r="G1216" s="78">
        <v>2.0</v>
      </c>
      <c r="H1216" s="77">
        <v>2.0</v>
      </c>
      <c r="I1216" s="77">
        <v>2.0</v>
      </c>
      <c r="J1216" s="77">
        <v>10.0</v>
      </c>
      <c r="K1216" s="256">
        <f>10/2</f>
        <v>5</v>
      </c>
      <c r="L1216" s="77" t="s">
        <v>604</v>
      </c>
      <c r="M1216" s="145"/>
      <c r="N1216" s="380"/>
      <c r="O1216" s="380"/>
      <c r="P1216" s="380"/>
      <c r="Q1216" s="380"/>
      <c r="R1216" s="380"/>
      <c r="S1216" s="380"/>
      <c r="T1216" s="380"/>
      <c r="U1216" s="380"/>
      <c r="V1216" s="380"/>
      <c r="W1216" s="380"/>
      <c r="X1216" s="380"/>
      <c r="Y1216" s="380"/>
      <c r="Z1216" s="380"/>
    </row>
    <row r="1217" ht="15.75" customHeight="1">
      <c r="A1217" s="85" t="s">
        <v>107</v>
      </c>
      <c r="B1217" s="85" t="s">
        <v>6163</v>
      </c>
      <c r="C1217" s="77" t="s">
        <v>86</v>
      </c>
      <c r="D1217" s="75" t="s">
        <v>6164</v>
      </c>
      <c r="E1217" s="136" t="s">
        <v>6165</v>
      </c>
      <c r="F1217" s="77" t="s">
        <v>6166</v>
      </c>
      <c r="G1217" s="78"/>
      <c r="H1217" s="77"/>
      <c r="I1217" s="77">
        <v>1.0</v>
      </c>
      <c r="J1217" s="77">
        <v>20.0</v>
      </c>
      <c r="K1217" s="256">
        <v>20.0</v>
      </c>
      <c r="L1217" s="77" t="s">
        <v>604</v>
      </c>
      <c r="M1217" s="145"/>
      <c r="N1217" s="380"/>
      <c r="O1217" s="380"/>
      <c r="P1217" s="380"/>
      <c r="Q1217" s="380"/>
      <c r="R1217" s="380"/>
      <c r="S1217" s="380"/>
      <c r="T1217" s="380"/>
      <c r="U1217" s="380"/>
      <c r="V1217" s="380"/>
      <c r="W1217" s="380"/>
      <c r="X1217" s="380"/>
      <c r="Y1217" s="380"/>
      <c r="Z1217" s="380"/>
    </row>
    <row r="1218" ht="15.75" customHeight="1">
      <c r="A1218" s="85" t="s">
        <v>1259</v>
      </c>
      <c r="B1218" s="85" t="s">
        <v>6167</v>
      </c>
      <c r="C1218" s="77" t="s">
        <v>86</v>
      </c>
      <c r="D1218" s="75" t="s">
        <v>6168</v>
      </c>
      <c r="E1218" s="131" t="s">
        <v>6169</v>
      </c>
      <c r="F1218" s="77" t="s">
        <v>6162</v>
      </c>
      <c r="G1218" s="78">
        <v>3.0</v>
      </c>
      <c r="H1218" s="77">
        <v>3.0</v>
      </c>
      <c r="I1218" s="77">
        <v>3.0</v>
      </c>
      <c r="J1218" s="77">
        <v>10.0</v>
      </c>
      <c r="K1218" s="256">
        <f>10/3</f>
        <v>3.333333333</v>
      </c>
      <c r="L1218" s="77" t="s">
        <v>604</v>
      </c>
      <c r="M1218" s="145"/>
      <c r="N1218" s="380"/>
      <c r="O1218" s="380"/>
      <c r="P1218" s="380"/>
      <c r="Q1218" s="380"/>
      <c r="R1218" s="380"/>
      <c r="S1218" s="380"/>
      <c r="T1218" s="380"/>
      <c r="U1218" s="380"/>
      <c r="V1218" s="380"/>
      <c r="W1218" s="380"/>
      <c r="X1218" s="380"/>
      <c r="Y1218" s="380"/>
      <c r="Z1218" s="380"/>
    </row>
    <row r="1219" ht="15.75" customHeight="1">
      <c r="A1219" s="85" t="s">
        <v>1259</v>
      </c>
      <c r="B1219" s="85" t="s">
        <v>6167</v>
      </c>
      <c r="C1219" s="77" t="s">
        <v>86</v>
      </c>
      <c r="D1219" s="75" t="s">
        <v>6170</v>
      </c>
      <c r="E1219" s="516" t="s">
        <v>3990</v>
      </c>
      <c r="F1219" s="77" t="s">
        <v>6171</v>
      </c>
      <c r="G1219" s="78">
        <v>3.0</v>
      </c>
      <c r="H1219" s="77">
        <v>3.0</v>
      </c>
      <c r="I1219" s="77">
        <v>3.0</v>
      </c>
      <c r="J1219" s="77">
        <v>20.0</v>
      </c>
      <c r="K1219" s="256">
        <v>6.66</v>
      </c>
      <c r="L1219" s="77" t="s">
        <v>604</v>
      </c>
      <c r="M1219" s="145"/>
      <c r="N1219" s="380"/>
      <c r="O1219" s="380"/>
      <c r="P1219" s="380"/>
      <c r="Q1219" s="380"/>
      <c r="R1219" s="380"/>
      <c r="S1219" s="380"/>
      <c r="T1219" s="380"/>
      <c r="U1219" s="380"/>
      <c r="V1219" s="380"/>
      <c r="W1219" s="380"/>
      <c r="X1219" s="380"/>
      <c r="Y1219" s="380"/>
      <c r="Z1219" s="380"/>
    </row>
    <row r="1220" ht="15.75" customHeight="1">
      <c r="A1220" s="517" t="s">
        <v>3027</v>
      </c>
      <c r="B1220" s="517" t="s">
        <v>3028</v>
      </c>
      <c r="C1220" s="518" t="s">
        <v>86</v>
      </c>
      <c r="D1220" s="519" t="s">
        <v>6172</v>
      </c>
      <c r="E1220" s="518" t="s">
        <v>6173</v>
      </c>
      <c r="F1220" s="520" t="s">
        <v>6174</v>
      </c>
      <c r="G1220" s="518">
        <v>1.0</v>
      </c>
      <c r="H1220" s="518">
        <v>1.0</v>
      </c>
      <c r="I1220" s="518">
        <v>2.0</v>
      </c>
      <c r="J1220" s="518">
        <v>20.0</v>
      </c>
      <c r="K1220" s="521">
        <v>20.0</v>
      </c>
      <c r="L1220" s="77" t="s">
        <v>3032</v>
      </c>
      <c r="M1220" s="145"/>
      <c r="N1220" s="380"/>
      <c r="O1220" s="380"/>
      <c r="P1220" s="380"/>
      <c r="Q1220" s="380"/>
      <c r="R1220" s="380"/>
      <c r="S1220" s="380"/>
      <c r="T1220" s="380"/>
      <c r="U1220" s="380"/>
      <c r="V1220" s="380"/>
      <c r="W1220" s="380"/>
      <c r="X1220" s="380"/>
      <c r="Y1220" s="380"/>
      <c r="Z1220" s="380"/>
    </row>
    <row r="1221" ht="15.75" customHeight="1">
      <c r="A1221" s="517" t="s">
        <v>3027</v>
      </c>
      <c r="B1221" s="522" t="s">
        <v>6175</v>
      </c>
      <c r="C1221" s="518" t="s">
        <v>86</v>
      </c>
      <c r="D1221" s="518" t="s">
        <v>6176</v>
      </c>
      <c r="E1221" s="518" t="s">
        <v>6177</v>
      </c>
      <c r="F1221" s="518" t="s">
        <v>6178</v>
      </c>
      <c r="G1221" s="518">
        <v>1.0</v>
      </c>
      <c r="H1221" s="518">
        <v>1.0</v>
      </c>
      <c r="I1221" s="518">
        <v>2.0</v>
      </c>
      <c r="J1221" s="518">
        <v>20.0</v>
      </c>
      <c r="K1221" s="521">
        <v>20.0</v>
      </c>
      <c r="L1221" s="77" t="s">
        <v>3032</v>
      </c>
      <c r="M1221" s="145"/>
      <c r="N1221" s="380"/>
      <c r="O1221" s="380"/>
      <c r="P1221" s="380"/>
      <c r="Q1221" s="380"/>
      <c r="R1221" s="380"/>
      <c r="S1221" s="380"/>
      <c r="T1221" s="380"/>
      <c r="U1221" s="380"/>
      <c r="V1221" s="380"/>
      <c r="W1221" s="380"/>
      <c r="X1221" s="380"/>
      <c r="Y1221" s="380"/>
      <c r="Z1221" s="380"/>
    </row>
    <row r="1222" ht="15.75" customHeight="1">
      <c r="A1222" s="517" t="s">
        <v>3027</v>
      </c>
      <c r="B1222" s="517" t="s">
        <v>3028</v>
      </c>
      <c r="C1222" s="518" t="s">
        <v>86</v>
      </c>
      <c r="D1222" s="518" t="s">
        <v>6179</v>
      </c>
      <c r="E1222" s="518" t="s">
        <v>6180</v>
      </c>
      <c r="F1222" s="520" t="s">
        <v>6181</v>
      </c>
      <c r="G1222" s="523">
        <v>1.0</v>
      </c>
      <c r="H1222" s="523">
        <v>1.0</v>
      </c>
      <c r="I1222" s="518">
        <v>2.0</v>
      </c>
      <c r="J1222" s="518">
        <v>10.0</v>
      </c>
      <c r="K1222" s="521">
        <v>10.0</v>
      </c>
      <c r="L1222" s="77" t="s">
        <v>3032</v>
      </c>
      <c r="M1222" s="145"/>
      <c r="N1222" s="380"/>
      <c r="O1222" s="380"/>
      <c r="P1222" s="380"/>
      <c r="Q1222" s="380"/>
      <c r="R1222" s="380"/>
      <c r="S1222" s="380"/>
      <c r="T1222" s="380"/>
      <c r="U1222" s="380"/>
      <c r="V1222" s="380"/>
      <c r="W1222" s="380"/>
      <c r="X1222" s="380"/>
      <c r="Y1222" s="380"/>
      <c r="Z1222" s="380"/>
    </row>
    <row r="1223" ht="15.75" customHeight="1">
      <c r="A1223" s="517" t="s">
        <v>3027</v>
      </c>
      <c r="B1223" s="517" t="s">
        <v>3028</v>
      </c>
      <c r="C1223" s="518" t="s">
        <v>86</v>
      </c>
      <c r="D1223" s="518" t="s">
        <v>6182</v>
      </c>
      <c r="E1223" s="518" t="s">
        <v>6183</v>
      </c>
      <c r="F1223" s="518" t="s">
        <v>6184</v>
      </c>
      <c r="G1223" s="523">
        <v>1.0</v>
      </c>
      <c r="H1223" s="523">
        <v>1.0</v>
      </c>
      <c r="I1223" s="518">
        <v>2.0</v>
      </c>
      <c r="J1223" s="518">
        <v>10.0</v>
      </c>
      <c r="K1223" s="521">
        <v>10.0</v>
      </c>
      <c r="L1223" s="77" t="s">
        <v>3032</v>
      </c>
      <c r="M1223" s="145"/>
      <c r="N1223" s="380"/>
      <c r="O1223" s="380"/>
      <c r="P1223" s="380"/>
      <c r="Q1223" s="380"/>
      <c r="R1223" s="380"/>
      <c r="S1223" s="380"/>
      <c r="T1223" s="380"/>
      <c r="U1223" s="380"/>
      <c r="V1223" s="380"/>
      <c r="W1223" s="380"/>
      <c r="X1223" s="380"/>
      <c r="Y1223" s="380"/>
      <c r="Z1223" s="380"/>
    </row>
    <row r="1224" ht="15.75" customHeight="1">
      <c r="A1224" s="517" t="s">
        <v>3027</v>
      </c>
      <c r="B1224" s="517" t="s">
        <v>3028</v>
      </c>
      <c r="C1224" s="518" t="s">
        <v>86</v>
      </c>
      <c r="D1224" s="518" t="s">
        <v>6185</v>
      </c>
      <c r="E1224" s="518" t="s">
        <v>6186</v>
      </c>
      <c r="F1224" s="518" t="s">
        <v>6187</v>
      </c>
      <c r="G1224" s="523">
        <v>1.0</v>
      </c>
      <c r="H1224" s="523">
        <v>1.0</v>
      </c>
      <c r="I1224" s="518">
        <v>2.0</v>
      </c>
      <c r="J1224" s="518">
        <v>20.0</v>
      </c>
      <c r="K1224" s="521">
        <v>20.0</v>
      </c>
      <c r="L1224" s="77" t="s">
        <v>3032</v>
      </c>
      <c r="M1224" s="145"/>
      <c r="N1224" s="380"/>
      <c r="O1224" s="380"/>
      <c r="P1224" s="380"/>
      <c r="Q1224" s="380"/>
      <c r="R1224" s="380"/>
      <c r="S1224" s="380"/>
      <c r="T1224" s="380"/>
      <c r="U1224" s="380"/>
      <c r="V1224" s="380"/>
      <c r="W1224" s="380"/>
      <c r="X1224" s="380"/>
      <c r="Y1224" s="380"/>
      <c r="Z1224" s="380"/>
    </row>
    <row r="1225" ht="15.75" customHeight="1">
      <c r="A1225" s="517" t="s">
        <v>3027</v>
      </c>
      <c r="B1225" s="517" t="s">
        <v>3028</v>
      </c>
      <c r="C1225" s="518" t="s">
        <v>86</v>
      </c>
      <c r="D1225" s="518" t="s">
        <v>6188</v>
      </c>
      <c r="E1225" s="518" t="s">
        <v>6189</v>
      </c>
      <c r="F1225" s="520" t="s">
        <v>6190</v>
      </c>
      <c r="G1225" s="518">
        <v>1.0</v>
      </c>
      <c r="H1225" s="518">
        <v>1.0</v>
      </c>
      <c r="I1225" s="518">
        <v>2.0</v>
      </c>
      <c r="J1225" s="518">
        <v>20.0</v>
      </c>
      <c r="K1225" s="521">
        <v>20.0</v>
      </c>
      <c r="L1225" s="77" t="s">
        <v>3032</v>
      </c>
      <c r="M1225" s="145"/>
      <c r="N1225" s="380"/>
      <c r="O1225" s="380"/>
      <c r="P1225" s="380"/>
      <c r="Q1225" s="380"/>
      <c r="R1225" s="380"/>
      <c r="S1225" s="380"/>
      <c r="T1225" s="380"/>
      <c r="U1225" s="380"/>
      <c r="V1225" s="380"/>
      <c r="W1225" s="380"/>
      <c r="X1225" s="380"/>
      <c r="Y1225" s="380"/>
      <c r="Z1225" s="380"/>
    </row>
    <row r="1226" ht="15.75" customHeight="1">
      <c r="A1226" s="517" t="s">
        <v>3027</v>
      </c>
      <c r="B1226" s="517" t="s">
        <v>3028</v>
      </c>
      <c r="C1226" s="518" t="s">
        <v>86</v>
      </c>
      <c r="D1226" s="518" t="s">
        <v>3028</v>
      </c>
      <c r="E1226" s="518" t="s">
        <v>6191</v>
      </c>
      <c r="F1226" s="520" t="s">
        <v>6192</v>
      </c>
      <c r="G1226" s="518">
        <v>1.0</v>
      </c>
      <c r="H1226" s="518">
        <v>1.0</v>
      </c>
      <c r="I1226" s="518">
        <v>2.0</v>
      </c>
      <c r="J1226" s="518">
        <v>10.0</v>
      </c>
      <c r="K1226" s="521">
        <v>10.0</v>
      </c>
      <c r="L1226" s="77" t="s">
        <v>3032</v>
      </c>
      <c r="M1226" s="145"/>
      <c r="N1226" s="380"/>
      <c r="O1226" s="380"/>
      <c r="P1226" s="380"/>
      <c r="Q1226" s="380"/>
      <c r="R1226" s="380"/>
      <c r="S1226" s="380"/>
      <c r="T1226" s="380"/>
      <c r="U1226" s="380"/>
      <c r="V1226" s="380"/>
      <c r="W1226" s="380"/>
      <c r="X1226" s="380"/>
      <c r="Y1226" s="380"/>
      <c r="Z1226" s="380"/>
    </row>
    <row r="1227" ht="15.75" customHeight="1">
      <c r="A1227" s="517" t="s">
        <v>3027</v>
      </c>
      <c r="B1227" s="517" t="s">
        <v>3028</v>
      </c>
      <c r="C1227" s="518" t="s">
        <v>86</v>
      </c>
      <c r="D1227" s="518" t="s">
        <v>6193</v>
      </c>
      <c r="E1227" s="518" t="s">
        <v>6194</v>
      </c>
      <c r="F1227" s="503" t="s">
        <v>6195</v>
      </c>
      <c r="G1227" s="518">
        <v>1.0</v>
      </c>
      <c r="H1227" s="518">
        <v>1.0</v>
      </c>
      <c r="I1227" s="518">
        <v>2.0</v>
      </c>
      <c r="J1227" s="518">
        <v>10.0</v>
      </c>
      <c r="K1227" s="521">
        <v>10.0</v>
      </c>
      <c r="L1227" s="77" t="s">
        <v>3032</v>
      </c>
      <c r="M1227" s="145"/>
      <c r="N1227" s="380"/>
      <c r="O1227" s="380"/>
      <c r="P1227" s="380"/>
      <c r="Q1227" s="380"/>
      <c r="R1227" s="380"/>
      <c r="S1227" s="380"/>
      <c r="T1227" s="380"/>
      <c r="U1227" s="380"/>
      <c r="V1227" s="380"/>
      <c r="W1227" s="380"/>
      <c r="X1227" s="380"/>
      <c r="Y1227" s="380"/>
      <c r="Z1227" s="380"/>
    </row>
    <row r="1228" ht="15.75" customHeight="1">
      <c r="A1228" s="517" t="s">
        <v>3027</v>
      </c>
      <c r="B1228" s="517" t="s">
        <v>3028</v>
      </c>
      <c r="C1228" s="518" t="s">
        <v>86</v>
      </c>
      <c r="D1228" s="518" t="s">
        <v>6196</v>
      </c>
      <c r="E1228" s="518" t="s">
        <v>6197</v>
      </c>
      <c r="F1228" s="503" t="s">
        <v>6198</v>
      </c>
      <c r="G1228" s="523">
        <v>1.0</v>
      </c>
      <c r="H1228" s="523">
        <v>1.0</v>
      </c>
      <c r="I1228" s="518">
        <v>2.0</v>
      </c>
      <c r="J1228" s="518">
        <v>20.0</v>
      </c>
      <c r="K1228" s="521">
        <v>20.0</v>
      </c>
      <c r="L1228" s="77" t="s">
        <v>3032</v>
      </c>
      <c r="M1228" s="145"/>
      <c r="N1228" s="380"/>
      <c r="O1228" s="380"/>
      <c r="P1228" s="380"/>
      <c r="Q1228" s="380"/>
      <c r="R1228" s="380"/>
      <c r="S1228" s="380"/>
      <c r="T1228" s="380"/>
      <c r="U1228" s="380"/>
      <c r="V1228" s="380"/>
      <c r="W1228" s="380"/>
      <c r="X1228" s="380"/>
      <c r="Y1228" s="380"/>
      <c r="Z1228" s="380"/>
    </row>
    <row r="1229" ht="15.75" customHeight="1">
      <c r="A1229" s="517" t="s">
        <v>3027</v>
      </c>
      <c r="B1229" s="517" t="s">
        <v>3028</v>
      </c>
      <c r="C1229" s="518" t="s">
        <v>86</v>
      </c>
      <c r="D1229" s="518" t="s">
        <v>6199</v>
      </c>
      <c r="E1229" s="518" t="s">
        <v>6200</v>
      </c>
      <c r="F1229" s="520" t="s">
        <v>6201</v>
      </c>
      <c r="G1229" s="523">
        <v>1.0</v>
      </c>
      <c r="H1229" s="523">
        <v>1.0</v>
      </c>
      <c r="I1229" s="518">
        <v>2.0</v>
      </c>
      <c r="J1229" s="518">
        <v>20.0</v>
      </c>
      <c r="K1229" s="521">
        <v>20.0</v>
      </c>
      <c r="L1229" s="77" t="s">
        <v>3032</v>
      </c>
      <c r="M1229" s="145"/>
      <c r="N1229" s="380"/>
      <c r="O1229" s="380"/>
      <c r="P1229" s="380"/>
      <c r="Q1229" s="380"/>
      <c r="R1229" s="380"/>
      <c r="S1229" s="380"/>
      <c r="T1229" s="380"/>
      <c r="U1229" s="380"/>
      <c r="V1229" s="380"/>
      <c r="W1229" s="380"/>
      <c r="X1229" s="380"/>
      <c r="Y1229" s="380"/>
      <c r="Z1229" s="380"/>
    </row>
    <row r="1230" ht="15.75" customHeight="1">
      <c r="A1230" s="517" t="s">
        <v>3027</v>
      </c>
      <c r="B1230" s="517" t="s">
        <v>3028</v>
      </c>
      <c r="C1230" s="518" t="s">
        <v>86</v>
      </c>
      <c r="D1230" s="518" t="s">
        <v>6202</v>
      </c>
      <c r="E1230" s="518" t="s">
        <v>6203</v>
      </c>
      <c r="F1230" s="520" t="s">
        <v>6204</v>
      </c>
      <c r="G1230" s="523">
        <v>1.0</v>
      </c>
      <c r="H1230" s="523">
        <v>1.0</v>
      </c>
      <c r="I1230" s="518">
        <v>2.0</v>
      </c>
      <c r="J1230" s="518">
        <v>20.0</v>
      </c>
      <c r="K1230" s="521">
        <v>20.0</v>
      </c>
      <c r="L1230" s="77" t="s">
        <v>3032</v>
      </c>
      <c r="M1230" s="145"/>
      <c r="N1230" s="380"/>
      <c r="O1230" s="380"/>
      <c r="P1230" s="380"/>
      <c r="Q1230" s="380"/>
      <c r="R1230" s="380"/>
      <c r="S1230" s="380"/>
      <c r="T1230" s="380"/>
      <c r="U1230" s="380"/>
      <c r="V1230" s="380"/>
      <c r="W1230" s="380"/>
      <c r="X1230" s="380"/>
      <c r="Y1230" s="380"/>
      <c r="Z1230" s="380"/>
    </row>
    <row r="1231" ht="15.75" customHeight="1">
      <c r="A1231" s="517" t="s">
        <v>3027</v>
      </c>
      <c r="B1231" s="517" t="s">
        <v>3028</v>
      </c>
      <c r="C1231" s="518" t="s">
        <v>86</v>
      </c>
      <c r="D1231" s="518" t="s">
        <v>6205</v>
      </c>
      <c r="E1231" s="518" t="s">
        <v>6206</v>
      </c>
      <c r="F1231" s="520" t="s">
        <v>6207</v>
      </c>
      <c r="G1231" s="523">
        <v>1.0</v>
      </c>
      <c r="H1231" s="523">
        <v>1.0</v>
      </c>
      <c r="I1231" s="518">
        <v>2.0</v>
      </c>
      <c r="J1231" s="518">
        <v>20.0</v>
      </c>
      <c r="K1231" s="521">
        <v>20.0</v>
      </c>
      <c r="L1231" s="77" t="s">
        <v>3032</v>
      </c>
      <c r="M1231" s="145"/>
      <c r="N1231" s="380"/>
      <c r="O1231" s="380"/>
      <c r="P1231" s="380"/>
      <c r="Q1231" s="380"/>
      <c r="R1231" s="380"/>
      <c r="S1231" s="380"/>
      <c r="T1231" s="380"/>
      <c r="U1231" s="380"/>
      <c r="V1231" s="380"/>
      <c r="W1231" s="380"/>
      <c r="X1231" s="380"/>
      <c r="Y1231" s="380"/>
      <c r="Z1231" s="380"/>
    </row>
    <row r="1232" ht="15.75" customHeight="1">
      <c r="A1232" s="517" t="s">
        <v>3027</v>
      </c>
      <c r="B1232" s="517" t="s">
        <v>3028</v>
      </c>
      <c r="C1232" s="518" t="s">
        <v>86</v>
      </c>
      <c r="D1232" s="518" t="s">
        <v>6208</v>
      </c>
      <c r="E1232" s="518" t="s">
        <v>6209</v>
      </c>
      <c r="F1232" s="518" t="s">
        <v>6210</v>
      </c>
      <c r="G1232" s="523">
        <v>1.0</v>
      </c>
      <c r="H1232" s="523">
        <v>1.0</v>
      </c>
      <c r="I1232" s="518">
        <v>2.0</v>
      </c>
      <c r="J1232" s="518">
        <v>10.0</v>
      </c>
      <c r="K1232" s="521">
        <v>10.0</v>
      </c>
      <c r="L1232" s="77" t="s">
        <v>3032</v>
      </c>
      <c r="M1232" s="145"/>
      <c r="N1232" s="380"/>
      <c r="O1232" s="380"/>
      <c r="P1232" s="380"/>
      <c r="Q1232" s="380"/>
      <c r="R1232" s="380"/>
      <c r="S1232" s="380"/>
      <c r="T1232" s="380"/>
      <c r="U1232" s="380"/>
      <c r="V1232" s="380"/>
      <c r="W1232" s="380"/>
      <c r="X1232" s="380"/>
      <c r="Y1232" s="380"/>
      <c r="Z1232" s="380"/>
    </row>
    <row r="1233" ht="15.75" customHeight="1">
      <c r="A1233" s="517" t="s">
        <v>3027</v>
      </c>
      <c r="B1233" s="517" t="s">
        <v>3028</v>
      </c>
      <c r="C1233" s="518" t="s">
        <v>86</v>
      </c>
      <c r="D1233" s="518" t="s">
        <v>6211</v>
      </c>
      <c r="E1233" s="518" t="s">
        <v>6212</v>
      </c>
      <c r="F1233" s="520" t="s">
        <v>6213</v>
      </c>
      <c r="G1233" s="523">
        <v>1.0</v>
      </c>
      <c r="H1233" s="523">
        <v>1.0</v>
      </c>
      <c r="I1233" s="518">
        <v>2.0</v>
      </c>
      <c r="J1233" s="518">
        <v>20.0</v>
      </c>
      <c r="K1233" s="521">
        <v>20.0</v>
      </c>
      <c r="L1233" s="77" t="s">
        <v>3032</v>
      </c>
      <c r="M1233" s="145"/>
      <c r="N1233" s="380"/>
      <c r="O1233" s="380"/>
      <c r="P1233" s="380"/>
      <c r="Q1233" s="380"/>
      <c r="R1233" s="380"/>
      <c r="S1233" s="380"/>
      <c r="T1233" s="380"/>
      <c r="U1233" s="380"/>
      <c r="V1233" s="380"/>
      <c r="W1233" s="380"/>
      <c r="X1233" s="380"/>
      <c r="Y1233" s="380"/>
      <c r="Z1233" s="380"/>
    </row>
    <row r="1234" ht="15.75" customHeight="1">
      <c r="A1234" s="517" t="s">
        <v>3027</v>
      </c>
      <c r="B1234" s="517" t="s">
        <v>3028</v>
      </c>
      <c r="C1234" s="518" t="s">
        <v>86</v>
      </c>
      <c r="D1234" s="518" t="s">
        <v>6214</v>
      </c>
      <c r="E1234" s="518" t="s">
        <v>6215</v>
      </c>
      <c r="F1234" s="518" t="s">
        <v>6216</v>
      </c>
      <c r="G1234" s="523">
        <v>1.0</v>
      </c>
      <c r="H1234" s="523">
        <v>1.0</v>
      </c>
      <c r="I1234" s="518">
        <v>2.0</v>
      </c>
      <c r="J1234" s="518">
        <v>10.0</v>
      </c>
      <c r="K1234" s="521">
        <v>10.0</v>
      </c>
      <c r="L1234" s="77" t="s">
        <v>3032</v>
      </c>
      <c r="M1234" s="145"/>
      <c r="N1234" s="380"/>
      <c r="O1234" s="380"/>
      <c r="P1234" s="380"/>
      <c r="Q1234" s="380"/>
      <c r="R1234" s="380"/>
      <c r="S1234" s="380"/>
      <c r="T1234" s="380"/>
      <c r="U1234" s="380"/>
      <c r="V1234" s="380"/>
      <c r="W1234" s="380"/>
      <c r="X1234" s="380"/>
      <c r="Y1234" s="380"/>
      <c r="Z1234" s="380"/>
    </row>
    <row r="1235" ht="15.75" customHeight="1">
      <c r="A1235" s="517" t="s">
        <v>3027</v>
      </c>
      <c r="B1235" s="517" t="s">
        <v>3028</v>
      </c>
      <c r="C1235" s="518" t="s">
        <v>86</v>
      </c>
      <c r="D1235" s="518" t="s">
        <v>6217</v>
      </c>
      <c r="E1235" s="518" t="s">
        <v>6218</v>
      </c>
      <c r="F1235" s="518" t="s">
        <v>6219</v>
      </c>
      <c r="G1235" s="523">
        <v>1.0</v>
      </c>
      <c r="H1235" s="523">
        <v>1.0</v>
      </c>
      <c r="I1235" s="518">
        <v>2.0</v>
      </c>
      <c r="J1235" s="518">
        <v>10.0</v>
      </c>
      <c r="K1235" s="521">
        <v>10.0</v>
      </c>
      <c r="L1235" s="77" t="s">
        <v>3032</v>
      </c>
      <c r="M1235" s="145"/>
      <c r="N1235" s="380"/>
      <c r="O1235" s="380"/>
      <c r="P1235" s="380"/>
      <c r="Q1235" s="380"/>
      <c r="R1235" s="380"/>
      <c r="S1235" s="380"/>
      <c r="T1235" s="380"/>
      <c r="U1235" s="380"/>
      <c r="V1235" s="380"/>
      <c r="W1235" s="380"/>
      <c r="X1235" s="380"/>
      <c r="Y1235" s="380"/>
      <c r="Z1235" s="380"/>
    </row>
    <row r="1236" ht="15.75" customHeight="1">
      <c r="A1236" s="517" t="s">
        <v>3027</v>
      </c>
      <c r="B1236" s="517" t="s">
        <v>3028</v>
      </c>
      <c r="C1236" s="518" t="s">
        <v>86</v>
      </c>
      <c r="D1236" s="518" t="s">
        <v>6220</v>
      </c>
      <c r="E1236" s="518" t="s">
        <v>6221</v>
      </c>
      <c r="F1236" s="520" t="s">
        <v>6222</v>
      </c>
      <c r="G1236" s="523">
        <v>1.0</v>
      </c>
      <c r="H1236" s="523">
        <v>1.0</v>
      </c>
      <c r="I1236" s="518">
        <v>2.0</v>
      </c>
      <c r="J1236" s="518">
        <v>20.0</v>
      </c>
      <c r="K1236" s="521">
        <v>20.0</v>
      </c>
      <c r="L1236" s="77" t="s">
        <v>3032</v>
      </c>
      <c r="M1236" s="145"/>
      <c r="N1236" s="380"/>
      <c r="O1236" s="380"/>
      <c r="P1236" s="380"/>
      <c r="Q1236" s="380"/>
      <c r="R1236" s="380"/>
      <c r="S1236" s="380"/>
      <c r="T1236" s="380"/>
      <c r="U1236" s="380"/>
      <c r="V1236" s="380"/>
      <c r="W1236" s="380"/>
      <c r="X1236" s="380"/>
      <c r="Y1236" s="380"/>
      <c r="Z1236" s="380"/>
    </row>
    <row r="1237" ht="15.75" customHeight="1">
      <c r="A1237" s="517" t="s">
        <v>3027</v>
      </c>
      <c r="B1237" s="517" t="s">
        <v>3028</v>
      </c>
      <c r="C1237" s="518" t="s">
        <v>86</v>
      </c>
      <c r="D1237" s="518" t="s">
        <v>6223</v>
      </c>
      <c r="E1237" s="518" t="s">
        <v>6224</v>
      </c>
      <c r="F1237" s="518" t="s">
        <v>6225</v>
      </c>
      <c r="G1237" s="523">
        <v>1.0</v>
      </c>
      <c r="H1237" s="523">
        <v>1.0</v>
      </c>
      <c r="I1237" s="518">
        <v>2.0</v>
      </c>
      <c r="J1237" s="518">
        <v>10.0</v>
      </c>
      <c r="K1237" s="521">
        <v>10.0</v>
      </c>
      <c r="L1237" s="77" t="s">
        <v>3032</v>
      </c>
      <c r="M1237" s="145"/>
      <c r="N1237" s="380"/>
      <c r="O1237" s="380"/>
      <c r="P1237" s="380"/>
      <c r="Q1237" s="380"/>
      <c r="R1237" s="380"/>
      <c r="S1237" s="380"/>
      <c r="T1237" s="380"/>
      <c r="U1237" s="380"/>
      <c r="V1237" s="380"/>
      <c r="W1237" s="380"/>
      <c r="X1237" s="380"/>
      <c r="Y1237" s="380"/>
      <c r="Z1237" s="380"/>
    </row>
    <row r="1238" ht="15.75" customHeight="1">
      <c r="A1238" s="517" t="s">
        <v>3027</v>
      </c>
      <c r="B1238" s="517" t="s">
        <v>3028</v>
      </c>
      <c r="C1238" s="518" t="s">
        <v>86</v>
      </c>
      <c r="D1238" s="518" t="s">
        <v>6226</v>
      </c>
      <c r="E1238" s="518" t="s">
        <v>6227</v>
      </c>
      <c r="F1238" s="518" t="s">
        <v>6228</v>
      </c>
      <c r="G1238" s="523">
        <v>1.0</v>
      </c>
      <c r="H1238" s="523">
        <v>1.0</v>
      </c>
      <c r="I1238" s="518">
        <v>2.0</v>
      </c>
      <c r="J1238" s="518">
        <v>10.0</v>
      </c>
      <c r="K1238" s="521">
        <v>10.0</v>
      </c>
      <c r="L1238" s="77" t="s">
        <v>3032</v>
      </c>
      <c r="M1238" s="145"/>
      <c r="N1238" s="380"/>
      <c r="O1238" s="380"/>
      <c r="P1238" s="380"/>
      <c r="Q1238" s="380"/>
      <c r="R1238" s="380"/>
      <c r="S1238" s="380"/>
      <c r="T1238" s="380"/>
      <c r="U1238" s="380"/>
      <c r="V1238" s="380"/>
      <c r="W1238" s="380"/>
      <c r="X1238" s="380"/>
      <c r="Y1238" s="380"/>
      <c r="Z1238" s="380"/>
    </row>
    <row r="1239" ht="15.75" customHeight="1">
      <c r="A1239" s="517" t="s">
        <v>3027</v>
      </c>
      <c r="B1239" s="517" t="s">
        <v>3028</v>
      </c>
      <c r="C1239" s="518" t="s">
        <v>86</v>
      </c>
      <c r="D1239" s="518" t="s">
        <v>6229</v>
      </c>
      <c r="E1239" s="518" t="s">
        <v>6230</v>
      </c>
      <c r="F1239" s="520" t="s">
        <v>6231</v>
      </c>
      <c r="G1239" s="523">
        <v>1.0</v>
      </c>
      <c r="H1239" s="523">
        <v>1.0</v>
      </c>
      <c r="I1239" s="518">
        <v>2.0</v>
      </c>
      <c r="J1239" s="518">
        <v>20.0</v>
      </c>
      <c r="K1239" s="521">
        <v>20.0</v>
      </c>
      <c r="L1239" s="77" t="s">
        <v>3032</v>
      </c>
      <c r="M1239" s="145"/>
      <c r="N1239" s="380"/>
      <c r="O1239" s="380"/>
      <c r="P1239" s="380"/>
      <c r="Q1239" s="380"/>
      <c r="R1239" s="380"/>
      <c r="S1239" s="380"/>
      <c r="T1239" s="380"/>
      <c r="U1239" s="380"/>
      <c r="V1239" s="380"/>
      <c r="W1239" s="380"/>
      <c r="X1239" s="380"/>
      <c r="Y1239" s="380"/>
      <c r="Z1239" s="380"/>
    </row>
    <row r="1240" ht="15.75" customHeight="1">
      <c r="A1240" s="517" t="s">
        <v>3027</v>
      </c>
      <c r="B1240" s="517" t="s">
        <v>3028</v>
      </c>
      <c r="C1240" s="518" t="s">
        <v>86</v>
      </c>
      <c r="D1240" s="518" t="s">
        <v>6232</v>
      </c>
      <c r="E1240" s="518" t="s">
        <v>6233</v>
      </c>
      <c r="F1240" s="518" t="s">
        <v>6234</v>
      </c>
      <c r="G1240" s="523">
        <v>1.0</v>
      </c>
      <c r="H1240" s="523">
        <v>1.0</v>
      </c>
      <c r="I1240" s="518">
        <v>2.0</v>
      </c>
      <c r="J1240" s="518">
        <v>20.0</v>
      </c>
      <c r="K1240" s="521">
        <v>20.0</v>
      </c>
      <c r="L1240" s="77" t="s">
        <v>3032</v>
      </c>
      <c r="M1240" s="145"/>
      <c r="N1240" s="380"/>
      <c r="O1240" s="380"/>
      <c r="P1240" s="380"/>
      <c r="Q1240" s="380"/>
      <c r="R1240" s="380"/>
      <c r="S1240" s="380"/>
      <c r="T1240" s="380"/>
      <c r="U1240" s="380"/>
      <c r="V1240" s="380"/>
      <c r="W1240" s="380"/>
      <c r="X1240" s="380"/>
      <c r="Y1240" s="380"/>
      <c r="Z1240" s="380"/>
    </row>
    <row r="1241" ht="15.75" customHeight="1">
      <c r="A1241" s="517" t="s">
        <v>6235</v>
      </c>
      <c r="B1241" s="517" t="s">
        <v>6236</v>
      </c>
      <c r="C1241" s="518" t="s">
        <v>86</v>
      </c>
      <c r="D1241" s="518" t="s">
        <v>6237</v>
      </c>
      <c r="E1241" s="518" t="s">
        <v>6233</v>
      </c>
      <c r="F1241" s="520" t="s">
        <v>6238</v>
      </c>
      <c r="G1241" s="523">
        <v>2.0</v>
      </c>
      <c r="H1241" s="523">
        <v>1.0</v>
      </c>
      <c r="I1241" s="518">
        <v>2.0</v>
      </c>
      <c r="J1241" s="518">
        <v>20.0</v>
      </c>
      <c r="K1241" s="521">
        <v>10.0</v>
      </c>
      <c r="L1241" s="77" t="s">
        <v>3032</v>
      </c>
      <c r="M1241" s="145"/>
      <c r="N1241" s="380"/>
      <c r="O1241" s="380"/>
      <c r="P1241" s="380"/>
      <c r="Q1241" s="380"/>
      <c r="R1241" s="380"/>
      <c r="S1241" s="380"/>
      <c r="T1241" s="380"/>
      <c r="U1241" s="380"/>
      <c r="V1241" s="380"/>
      <c r="W1241" s="380"/>
      <c r="X1241" s="380"/>
      <c r="Y1241" s="380"/>
      <c r="Z1241" s="380"/>
    </row>
    <row r="1242" ht="15.75" customHeight="1">
      <c r="A1242" s="517" t="s">
        <v>3027</v>
      </c>
      <c r="B1242" s="517" t="s">
        <v>3028</v>
      </c>
      <c r="C1242" s="518" t="s">
        <v>86</v>
      </c>
      <c r="D1242" s="518" t="s">
        <v>6239</v>
      </c>
      <c r="E1242" s="518" t="s">
        <v>6240</v>
      </c>
      <c r="F1242" s="518" t="s">
        <v>6241</v>
      </c>
      <c r="G1242" s="523">
        <v>1.0</v>
      </c>
      <c r="H1242" s="523">
        <v>1.0</v>
      </c>
      <c r="I1242" s="518">
        <v>2.0</v>
      </c>
      <c r="J1242" s="518">
        <v>10.0</v>
      </c>
      <c r="K1242" s="521">
        <v>10.0</v>
      </c>
      <c r="L1242" s="77" t="s">
        <v>3032</v>
      </c>
      <c r="M1242" s="145"/>
      <c r="N1242" s="380"/>
      <c r="O1242" s="380"/>
      <c r="P1242" s="380"/>
      <c r="Q1242" s="380"/>
      <c r="R1242" s="380"/>
      <c r="S1242" s="380"/>
      <c r="T1242" s="380"/>
      <c r="U1242" s="380"/>
      <c r="V1242" s="380"/>
      <c r="W1242" s="380"/>
      <c r="X1242" s="380"/>
      <c r="Y1242" s="380"/>
      <c r="Z1242" s="380"/>
    </row>
    <row r="1243" ht="15.75" customHeight="1">
      <c r="A1243" s="517" t="s">
        <v>3027</v>
      </c>
      <c r="B1243" s="517" t="s">
        <v>3028</v>
      </c>
      <c r="C1243" s="518" t="s">
        <v>86</v>
      </c>
      <c r="D1243" s="524" t="s">
        <v>6242</v>
      </c>
      <c r="E1243" s="518" t="s">
        <v>6243</v>
      </c>
      <c r="F1243" s="518" t="s">
        <v>6244</v>
      </c>
      <c r="G1243" s="523">
        <v>1.0</v>
      </c>
      <c r="H1243" s="523">
        <v>1.0</v>
      </c>
      <c r="I1243" s="518">
        <v>2.0</v>
      </c>
      <c r="J1243" s="518">
        <v>10.0</v>
      </c>
      <c r="K1243" s="521">
        <v>10.0</v>
      </c>
      <c r="L1243" s="77" t="s">
        <v>3032</v>
      </c>
      <c r="M1243" s="145"/>
      <c r="N1243" s="380"/>
      <c r="O1243" s="380"/>
      <c r="P1243" s="380"/>
      <c r="Q1243" s="380"/>
      <c r="R1243" s="380"/>
      <c r="S1243" s="380"/>
      <c r="T1243" s="380"/>
      <c r="U1243" s="380"/>
      <c r="V1243" s="380"/>
      <c r="W1243" s="380"/>
      <c r="X1243" s="380"/>
      <c r="Y1243" s="380"/>
      <c r="Z1243" s="380"/>
    </row>
    <row r="1244" ht="15.75" customHeight="1">
      <c r="A1244" s="517" t="s">
        <v>3027</v>
      </c>
      <c r="B1244" s="517" t="s">
        <v>3028</v>
      </c>
      <c r="C1244" s="518" t="s">
        <v>86</v>
      </c>
      <c r="D1244" s="524" t="s">
        <v>6245</v>
      </c>
      <c r="E1244" s="518" t="s">
        <v>6246</v>
      </c>
      <c r="F1244" s="518" t="s">
        <v>3028</v>
      </c>
      <c r="G1244" s="518">
        <v>1.0</v>
      </c>
      <c r="H1244" s="523">
        <v>1.0</v>
      </c>
      <c r="I1244" s="518">
        <v>2.0</v>
      </c>
      <c r="J1244" s="518">
        <v>10.0</v>
      </c>
      <c r="K1244" s="521">
        <v>10.0</v>
      </c>
      <c r="L1244" s="77" t="s">
        <v>3032</v>
      </c>
      <c r="M1244" s="145"/>
      <c r="N1244" s="380"/>
      <c r="O1244" s="380"/>
      <c r="P1244" s="380"/>
      <c r="Q1244" s="380"/>
      <c r="R1244" s="380"/>
      <c r="S1244" s="380"/>
      <c r="T1244" s="380"/>
      <c r="U1244" s="380"/>
      <c r="V1244" s="380"/>
      <c r="W1244" s="380"/>
      <c r="X1244" s="380"/>
      <c r="Y1244" s="380"/>
      <c r="Z1244" s="380"/>
    </row>
    <row r="1245" ht="15.75" customHeight="1">
      <c r="A1245" s="517" t="s">
        <v>3027</v>
      </c>
      <c r="B1245" s="517" t="s">
        <v>3028</v>
      </c>
      <c r="C1245" s="518" t="s">
        <v>86</v>
      </c>
      <c r="D1245" s="524" t="s">
        <v>6247</v>
      </c>
      <c r="E1245" s="518" t="s">
        <v>6248</v>
      </c>
      <c r="F1245" s="518" t="s">
        <v>6249</v>
      </c>
      <c r="G1245" s="523">
        <v>1.0</v>
      </c>
      <c r="H1245" s="523">
        <v>1.0</v>
      </c>
      <c r="I1245" s="518">
        <v>2.0</v>
      </c>
      <c r="J1245" s="518">
        <v>10.0</v>
      </c>
      <c r="K1245" s="521">
        <v>10.0</v>
      </c>
      <c r="L1245" s="77" t="s">
        <v>3032</v>
      </c>
      <c r="M1245" s="145"/>
      <c r="N1245" s="380"/>
      <c r="O1245" s="380"/>
      <c r="P1245" s="380"/>
      <c r="Q1245" s="380"/>
      <c r="R1245" s="380"/>
      <c r="S1245" s="380"/>
      <c r="T1245" s="380"/>
      <c r="U1245" s="380"/>
      <c r="V1245" s="380"/>
      <c r="W1245" s="380"/>
      <c r="X1245" s="380"/>
      <c r="Y1245" s="380"/>
      <c r="Z1245" s="380"/>
    </row>
    <row r="1246" ht="15.75" customHeight="1">
      <c r="A1246" s="517" t="s">
        <v>6235</v>
      </c>
      <c r="B1246" s="517" t="s">
        <v>6236</v>
      </c>
      <c r="C1246" s="141" t="s">
        <v>86</v>
      </c>
      <c r="D1246" s="524" t="s">
        <v>6247</v>
      </c>
      <c r="E1246" s="141" t="s">
        <v>6248</v>
      </c>
      <c r="F1246" s="524" t="s">
        <v>6249</v>
      </c>
      <c r="G1246" s="525">
        <v>2.0</v>
      </c>
      <c r="H1246" s="525">
        <v>1.0</v>
      </c>
      <c r="I1246" s="526">
        <v>2.0</v>
      </c>
      <c r="J1246" s="526">
        <v>10.0</v>
      </c>
      <c r="K1246" s="527">
        <v>5.0</v>
      </c>
      <c r="L1246" s="77" t="s">
        <v>3032</v>
      </c>
      <c r="M1246" s="145"/>
      <c r="N1246" s="380"/>
      <c r="O1246" s="380"/>
      <c r="P1246" s="380"/>
      <c r="Q1246" s="380"/>
      <c r="R1246" s="380"/>
      <c r="S1246" s="380"/>
      <c r="T1246" s="380"/>
      <c r="U1246" s="380"/>
      <c r="V1246" s="380"/>
      <c r="W1246" s="380"/>
      <c r="X1246" s="380"/>
      <c r="Y1246" s="380"/>
      <c r="Z1246" s="380"/>
    </row>
    <row r="1247" ht="15.75" customHeight="1">
      <c r="A1247" s="528" t="s">
        <v>3033</v>
      </c>
      <c r="B1247" s="517" t="s">
        <v>6250</v>
      </c>
      <c r="C1247" s="141" t="s">
        <v>86</v>
      </c>
      <c r="D1247" s="524" t="s">
        <v>6247</v>
      </c>
      <c r="E1247" s="141" t="s">
        <v>6248</v>
      </c>
      <c r="F1247" s="141" t="s">
        <v>6249</v>
      </c>
      <c r="G1247" s="525">
        <v>1.0</v>
      </c>
      <c r="H1247" s="525">
        <v>1.0</v>
      </c>
      <c r="I1247" s="526">
        <v>1.0</v>
      </c>
      <c r="J1247" s="526">
        <v>10.0</v>
      </c>
      <c r="K1247" s="527">
        <v>10.0</v>
      </c>
      <c r="L1247" s="77" t="s">
        <v>3032</v>
      </c>
      <c r="M1247" s="145"/>
      <c r="N1247" s="380"/>
      <c r="O1247" s="380"/>
      <c r="P1247" s="380"/>
      <c r="Q1247" s="380"/>
      <c r="R1247" s="380"/>
      <c r="S1247" s="380"/>
      <c r="T1247" s="380"/>
      <c r="U1247" s="380"/>
      <c r="V1247" s="380"/>
      <c r="W1247" s="380"/>
      <c r="X1247" s="380"/>
      <c r="Y1247" s="380"/>
      <c r="Z1247" s="380"/>
    </row>
    <row r="1248" ht="15.75" customHeight="1">
      <c r="A1248" s="517" t="s">
        <v>3027</v>
      </c>
      <c r="B1248" s="517" t="s">
        <v>3028</v>
      </c>
      <c r="C1248" s="518" t="s">
        <v>86</v>
      </c>
      <c r="D1248" s="524" t="s">
        <v>6251</v>
      </c>
      <c r="E1248" s="141" t="s">
        <v>6252</v>
      </c>
      <c r="F1248" s="518" t="s">
        <v>6253</v>
      </c>
      <c r="G1248" s="525">
        <v>1.0</v>
      </c>
      <c r="H1248" s="525">
        <v>1.0</v>
      </c>
      <c r="I1248" s="526">
        <v>2.0</v>
      </c>
      <c r="J1248" s="526">
        <v>20.0</v>
      </c>
      <c r="K1248" s="527">
        <v>20.0</v>
      </c>
      <c r="L1248" s="77" t="s">
        <v>3032</v>
      </c>
      <c r="M1248" s="145"/>
      <c r="N1248" s="380"/>
      <c r="O1248" s="380"/>
      <c r="P1248" s="380"/>
      <c r="Q1248" s="380"/>
      <c r="R1248" s="380"/>
      <c r="S1248" s="380"/>
      <c r="T1248" s="380"/>
      <c r="U1248" s="380"/>
      <c r="V1248" s="380"/>
      <c r="W1248" s="380"/>
      <c r="X1248" s="380"/>
      <c r="Y1248" s="380"/>
      <c r="Z1248" s="380"/>
    </row>
    <row r="1249" ht="15.75" customHeight="1">
      <c r="A1249" s="517" t="s">
        <v>3027</v>
      </c>
      <c r="B1249" s="517" t="s">
        <v>3028</v>
      </c>
      <c r="C1249" s="518" t="s">
        <v>86</v>
      </c>
      <c r="D1249" s="524" t="s">
        <v>6254</v>
      </c>
      <c r="E1249" s="141" t="s">
        <v>6255</v>
      </c>
      <c r="F1249" s="141" t="s">
        <v>6256</v>
      </c>
      <c r="G1249" s="525">
        <v>1.0</v>
      </c>
      <c r="H1249" s="525">
        <v>1.0</v>
      </c>
      <c r="I1249" s="526">
        <v>2.0</v>
      </c>
      <c r="J1249" s="526">
        <v>10.0</v>
      </c>
      <c r="K1249" s="527">
        <v>10.0</v>
      </c>
      <c r="L1249" s="77" t="s">
        <v>3032</v>
      </c>
      <c r="M1249" s="145"/>
      <c r="N1249" s="380"/>
      <c r="O1249" s="380"/>
      <c r="P1249" s="380"/>
      <c r="Q1249" s="380"/>
      <c r="R1249" s="380"/>
      <c r="S1249" s="380"/>
      <c r="T1249" s="380"/>
      <c r="U1249" s="380"/>
      <c r="V1249" s="380"/>
      <c r="W1249" s="380"/>
      <c r="X1249" s="380"/>
      <c r="Y1249" s="380"/>
      <c r="Z1249" s="380"/>
    </row>
    <row r="1250" ht="15.75" customHeight="1">
      <c r="A1250" s="517" t="s">
        <v>3027</v>
      </c>
      <c r="B1250" s="517" t="s">
        <v>3028</v>
      </c>
      <c r="C1250" s="518" t="s">
        <v>86</v>
      </c>
      <c r="D1250" s="524" t="s">
        <v>6257</v>
      </c>
      <c r="E1250" s="141" t="s">
        <v>6258</v>
      </c>
      <c r="F1250" s="141" t="s">
        <v>6259</v>
      </c>
      <c r="G1250" s="525">
        <v>1.0</v>
      </c>
      <c r="H1250" s="525">
        <v>1.0</v>
      </c>
      <c r="I1250" s="526">
        <v>2.0</v>
      </c>
      <c r="J1250" s="526">
        <v>20.0</v>
      </c>
      <c r="K1250" s="527">
        <v>20.0</v>
      </c>
      <c r="L1250" s="77" t="s">
        <v>3032</v>
      </c>
      <c r="M1250" s="145"/>
      <c r="N1250" s="380"/>
      <c r="O1250" s="380"/>
      <c r="P1250" s="380"/>
      <c r="Q1250" s="380"/>
      <c r="R1250" s="380"/>
      <c r="S1250" s="380"/>
      <c r="T1250" s="380"/>
      <c r="U1250" s="380"/>
      <c r="V1250" s="380"/>
      <c r="W1250" s="380"/>
      <c r="X1250" s="380"/>
      <c r="Y1250" s="380"/>
      <c r="Z1250" s="380"/>
    </row>
    <row r="1251" ht="15.75" customHeight="1">
      <c r="A1251" s="517" t="s">
        <v>3027</v>
      </c>
      <c r="B1251" s="517" t="s">
        <v>3028</v>
      </c>
      <c r="C1251" s="141" t="s">
        <v>86</v>
      </c>
      <c r="D1251" s="524" t="s">
        <v>6260</v>
      </c>
      <c r="E1251" s="141" t="s">
        <v>6261</v>
      </c>
      <c r="F1251" s="141" t="s">
        <v>6262</v>
      </c>
      <c r="G1251" s="525">
        <v>1.0</v>
      </c>
      <c r="H1251" s="525">
        <v>1.0</v>
      </c>
      <c r="I1251" s="526">
        <v>2.0</v>
      </c>
      <c r="J1251" s="526">
        <v>10.0</v>
      </c>
      <c r="K1251" s="527">
        <v>10.0</v>
      </c>
      <c r="L1251" s="77" t="s">
        <v>3032</v>
      </c>
      <c r="M1251" s="145"/>
      <c r="N1251" s="380"/>
      <c r="O1251" s="380"/>
      <c r="P1251" s="380"/>
      <c r="Q1251" s="380"/>
      <c r="R1251" s="380"/>
      <c r="S1251" s="380"/>
      <c r="T1251" s="380"/>
      <c r="U1251" s="380"/>
      <c r="V1251" s="380"/>
      <c r="W1251" s="380"/>
      <c r="X1251" s="380"/>
      <c r="Y1251" s="380"/>
      <c r="Z1251" s="380"/>
    </row>
    <row r="1252" ht="15.75" customHeight="1">
      <c r="A1252" s="517" t="s">
        <v>3027</v>
      </c>
      <c r="B1252" s="517" t="s">
        <v>3028</v>
      </c>
      <c r="C1252" s="141" t="s">
        <v>86</v>
      </c>
      <c r="D1252" s="524" t="s">
        <v>6263</v>
      </c>
      <c r="E1252" s="141" t="s">
        <v>6264</v>
      </c>
      <c r="F1252" s="141" t="s">
        <v>6265</v>
      </c>
      <c r="G1252" s="525">
        <v>1.0</v>
      </c>
      <c r="H1252" s="525">
        <v>1.0</v>
      </c>
      <c r="I1252" s="526">
        <v>2.0</v>
      </c>
      <c r="J1252" s="526">
        <v>10.0</v>
      </c>
      <c r="K1252" s="527">
        <v>10.0</v>
      </c>
      <c r="L1252" s="77" t="s">
        <v>3032</v>
      </c>
      <c r="M1252" s="145"/>
      <c r="N1252" s="380"/>
      <c r="O1252" s="380"/>
      <c r="P1252" s="380"/>
      <c r="Q1252" s="380"/>
      <c r="R1252" s="380"/>
      <c r="S1252" s="380"/>
      <c r="T1252" s="380"/>
      <c r="U1252" s="380"/>
      <c r="V1252" s="380"/>
      <c r="W1252" s="380"/>
      <c r="X1252" s="380"/>
      <c r="Y1252" s="380"/>
      <c r="Z1252" s="380"/>
    </row>
    <row r="1253" ht="15.75" customHeight="1">
      <c r="A1253" s="517" t="s">
        <v>6235</v>
      </c>
      <c r="B1253" s="517" t="s">
        <v>6236</v>
      </c>
      <c r="C1253" s="518" t="s">
        <v>86</v>
      </c>
      <c r="D1253" s="524" t="s">
        <v>6266</v>
      </c>
      <c r="E1253" s="141" t="s">
        <v>6267</v>
      </c>
      <c r="F1253" s="518" t="s">
        <v>6268</v>
      </c>
      <c r="G1253" s="525">
        <v>2.0</v>
      </c>
      <c r="H1253" s="525">
        <v>1.0</v>
      </c>
      <c r="I1253" s="526">
        <v>2.0</v>
      </c>
      <c r="J1253" s="526">
        <v>20.0</v>
      </c>
      <c r="K1253" s="527">
        <v>10.0</v>
      </c>
      <c r="L1253" s="77" t="s">
        <v>3032</v>
      </c>
      <c r="M1253" s="145"/>
      <c r="N1253" s="380"/>
      <c r="O1253" s="380"/>
      <c r="P1253" s="380"/>
      <c r="Q1253" s="380"/>
      <c r="R1253" s="380"/>
      <c r="S1253" s="380"/>
      <c r="T1253" s="380"/>
      <c r="U1253" s="380"/>
      <c r="V1253" s="380"/>
      <c r="W1253" s="380"/>
      <c r="X1253" s="380"/>
      <c r="Y1253" s="380"/>
      <c r="Z1253" s="380"/>
    </row>
    <row r="1254" ht="15.75" customHeight="1">
      <c r="A1254" s="528" t="s">
        <v>3033</v>
      </c>
      <c r="B1254" s="517" t="s">
        <v>3034</v>
      </c>
      <c r="C1254" s="141" t="s">
        <v>86</v>
      </c>
      <c r="D1254" s="524" t="s">
        <v>6269</v>
      </c>
      <c r="E1254" s="141" t="s">
        <v>6270</v>
      </c>
      <c r="F1254" s="141" t="s">
        <v>6271</v>
      </c>
      <c r="G1254" s="525">
        <v>1.0</v>
      </c>
      <c r="H1254" s="525">
        <v>1.0</v>
      </c>
      <c r="I1254" s="526">
        <v>1.0</v>
      </c>
      <c r="J1254" s="526">
        <v>20.0</v>
      </c>
      <c r="K1254" s="527">
        <v>20.0</v>
      </c>
      <c r="L1254" s="77" t="s">
        <v>3032</v>
      </c>
      <c r="M1254" s="145"/>
      <c r="N1254" s="380"/>
      <c r="O1254" s="380"/>
      <c r="P1254" s="380"/>
      <c r="Q1254" s="380"/>
      <c r="R1254" s="380"/>
      <c r="S1254" s="380"/>
      <c r="T1254" s="380"/>
      <c r="U1254" s="380"/>
      <c r="V1254" s="380"/>
      <c r="W1254" s="380"/>
      <c r="X1254" s="380"/>
      <c r="Y1254" s="380"/>
      <c r="Z1254" s="380"/>
    </row>
    <row r="1255" ht="15.75" customHeight="1">
      <c r="A1255" s="528" t="s">
        <v>6272</v>
      </c>
      <c r="B1255" s="517" t="s">
        <v>6273</v>
      </c>
      <c r="C1255" s="141" t="s">
        <v>86</v>
      </c>
      <c r="D1255" s="524" t="s">
        <v>6274</v>
      </c>
      <c r="E1255" s="529" t="s">
        <v>6275</v>
      </c>
      <c r="F1255" s="141" t="s">
        <v>6276</v>
      </c>
      <c r="G1255" s="525">
        <v>1.0</v>
      </c>
      <c r="H1255" s="525">
        <v>1.0</v>
      </c>
      <c r="I1255" s="526">
        <v>3.0</v>
      </c>
      <c r="J1255" s="526">
        <v>20.0</v>
      </c>
      <c r="K1255" s="527">
        <v>20.0</v>
      </c>
      <c r="L1255" s="77" t="s">
        <v>3032</v>
      </c>
      <c r="M1255" s="145"/>
      <c r="N1255" s="380"/>
      <c r="O1255" s="380"/>
      <c r="P1255" s="380"/>
      <c r="Q1255" s="380"/>
      <c r="R1255" s="380"/>
      <c r="S1255" s="380"/>
      <c r="T1255" s="380"/>
      <c r="U1255" s="380"/>
      <c r="V1255" s="380"/>
      <c r="W1255" s="380"/>
      <c r="X1255" s="380"/>
      <c r="Y1255" s="380"/>
      <c r="Z1255" s="380"/>
    </row>
    <row r="1256" ht="15.75" customHeight="1">
      <c r="A1256" s="528" t="s">
        <v>6277</v>
      </c>
      <c r="B1256" s="530" t="s">
        <v>6278</v>
      </c>
      <c r="C1256" s="141" t="s">
        <v>86</v>
      </c>
      <c r="D1256" s="524" t="s">
        <v>6279</v>
      </c>
      <c r="E1256" s="529" t="s">
        <v>6280</v>
      </c>
      <c r="F1256" s="529" t="s">
        <v>6281</v>
      </c>
      <c r="G1256" s="525">
        <v>2.0</v>
      </c>
      <c r="H1256" s="525">
        <v>1.0</v>
      </c>
      <c r="I1256" s="526">
        <v>3.0</v>
      </c>
      <c r="J1256" s="526">
        <v>20.0</v>
      </c>
      <c r="K1256" s="527">
        <v>10.0</v>
      </c>
      <c r="L1256" s="77" t="s">
        <v>3032</v>
      </c>
      <c r="M1256" s="145"/>
      <c r="N1256" s="380"/>
      <c r="O1256" s="380"/>
      <c r="P1256" s="380"/>
      <c r="Q1256" s="380"/>
      <c r="R1256" s="380"/>
      <c r="S1256" s="380"/>
      <c r="T1256" s="380"/>
      <c r="U1256" s="380"/>
      <c r="V1256" s="380"/>
      <c r="W1256" s="380"/>
      <c r="X1256" s="380"/>
      <c r="Y1256" s="380"/>
      <c r="Z1256" s="380"/>
    </row>
    <row r="1257" ht="15.75" customHeight="1">
      <c r="A1257" s="531" t="s">
        <v>6272</v>
      </c>
      <c r="B1257" s="530" t="s">
        <v>6282</v>
      </c>
      <c r="C1257" s="141" t="s">
        <v>51</v>
      </c>
      <c r="D1257" s="532" t="s">
        <v>6283</v>
      </c>
      <c r="E1257" s="529" t="s">
        <v>6284</v>
      </c>
      <c r="F1257" s="529" t="s">
        <v>6285</v>
      </c>
      <c r="G1257" s="525">
        <v>1.0</v>
      </c>
      <c r="H1257" s="525">
        <v>1.0</v>
      </c>
      <c r="I1257" s="526">
        <v>3.0</v>
      </c>
      <c r="J1257" s="526">
        <v>20.0</v>
      </c>
      <c r="K1257" s="527">
        <v>20.0</v>
      </c>
      <c r="L1257" s="77" t="s">
        <v>3032</v>
      </c>
      <c r="M1257" s="145"/>
      <c r="N1257" s="380"/>
      <c r="O1257" s="380"/>
      <c r="P1257" s="380"/>
      <c r="Q1257" s="380"/>
      <c r="R1257" s="380"/>
      <c r="S1257" s="380"/>
      <c r="T1257" s="380"/>
      <c r="U1257" s="380"/>
      <c r="V1257" s="380"/>
      <c r="W1257" s="380"/>
      <c r="X1257" s="380"/>
      <c r="Y1257" s="380"/>
      <c r="Z1257" s="380"/>
    </row>
    <row r="1258" ht="15.75" customHeight="1">
      <c r="A1258" s="533" t="s">
        <v>6286</v>
      </c>
      <c r="B1258" s="533" t="s">
        <v>6287</v>
      </c>
      <c r="C1258" s="141" t="s">
        <v>86</v>
      </c>
      <c r="D1258" s="524" t="s">
        <v>6288</v>
      </c>
      <c r="E1258" s="141" t="s">
        <v>6289</v>
      </c>
      <c r="F1258" s="526" t="s">
        <v>6290</v>
      </c>
      <c r="G1258" s="525">
        <v>3.0</v>
      </c>
      <c r="H1258" s="525">
        <v>1.0</v>
      </c>
      <c r="I1258" s="526">
        <v>3.0</v>
      </c>
      <c r="J1258" s="526">
        <v>10.0</v>
      </c>
      <c r="K1258" s="527">
        <v>3.33</v>
      </c>
      <c r="L1258" s="77" t="s">
        <v>3032</v>
      </c>
      <c r="M1258" s="145"/>
      <c r="N1258" s="380"/>
      <c r="O1258" s="380"/>
      <c r="P1258" s="380"/>
      <c r="Q1258" s="380"/>
      <c r="R1258" s="380"/>
      <c r="S1258" s="380"/>
      <c r="T1258" s="380"/>
      <c r="U1258" s="380"/>
      <c r="V1258" s="380"/>
      <c r="W1258" s="380"/>
      <c r="X1258" s="380"/>
      <c r="Y1258" s="380"/>
      <c r="Z1258" s="380"/>
    </row>
    <row r="1259" ht="15.75" customHeight="1">
      <c r="A1259" s="85" t="s">
        <v>6291</v>
      </c>
      <c r="B1259" s="136" t="s">
        <v>2886</v>
      </c>
      <c r="C1259" s="77" t="s">
        <v>86</v>
      </c>
      <c r="D1259" s="75" t="s">
        <v>6292</v>
      </c>
      <c r="E1259" s="512" t="s">
        <v>6293</v>
      </c>
      <c r="F1259" s="77" t="s">
        <v>6132</v>
      </c>
      <c r="G1259" s="77">
        <v>3.0</v>
      </c>
      <c r="H1259" s="77">
        <v>3.0</v>
      </c>
      <c r="I1259" s="509">
        <v>3.0</v>
      </c>
      <c r="J1259" s="509">
        <v>20.0</v>
      </c>
      <c r="K1259" s="510">
        <f t="shared" ref="K1259:K1260" si="42">20/3</f>
        <v>6.666666667</v>
      </c>
      <c r="L1259" s="77" t="s">
        <v>3040</v>
      </c>
      <c r="M1259" s="145"/>
      <c r="N1259" s="380"/>
      <c r="O1259" s="380"/>
      <c r="P1259" s="380"/>
      <c r="Q1259" s="380"/>
      <c r="R1259" s="380"/>
      <c r="S1259" s="380"/>
      <c r="T1259" s="380"/>
      <c r="U1259" s="380"/>
      <c r="V1259" s="380"/>
      <c r="W1259" s="380"/>
      <c r="X1259" s="380"/>
      <c r="Y1259" s="380"/>
      <c r="Z1259" s="380"/>
    </row>
    <row r="1260" ht="15.75" customHeight="1">
      <c r="A1260" s="85" t="s">
        <v>6291</v>
      </c>
      <c r="B1260" s="136" t="s">
        <v>2886</v>
      </c>
      <c r="C1260" s="77" t="s">
        <v>86</v>
      </c>
      <c r="D1260" s="85" t="s">
        <v>6294</v>
      </c>
      <c r="E1260" s="355" t="s">
        <v>6295</v>
      </c>
      <c r="F1260" s="77" t="s">
        <v>6132</v>
      </c>
      <c r="G1260" s="77">
        <v>3.0</v>
      </c>
      <c r="H1260" s="77">
        <v>3.0</v>
      </c>
      <c r="I1260" s="509">
        <v>3.0</v>
      </c>
      <c r="J1260" s="509">
        <v>20.0</v>
      </c>
      <c r="K1260" s="510">
        <f t="shared" si="42"/>
        <v>6.666666667</v>
      </c>
      <c r="L1260" s="77" t="s">
        <v>3040</v>
      </c>
      <c r="M1260" s="145"/>
      <c r="N1260" s="380"/>
      <c r="O1260" s="380"/>
      <c r="P1260" s="380"/>
      <c r="Q1260" s="380"/>
      <c r="R1260" s="380"/>
      <c r="S1260" s="380"/>
      <c r="T1260" s="380"/>
      <c r="U1260" s="380"/>
      <c r="V1260" s="380"/>
      <c r="W1260" s="380"/>
      <c r="X1260" s="380"/>
      <c r="Y1260" s="380"/>
      <c r="Z1260" s="380"/>
    </row>
    <row r="1261" ht="15.75" customHeight="1">
      <c r="A1261" s="85" t="s">
        <v>6291</v>
      </c>
      <c r="B1261" s="136" t="s">
        <v>2886</v>
      </c>
      <c r="C1261" s="77" t="s">
        <v>86</v>
      </c>
      <c r="D1261" s="85" t="s">
        <v>6296</v>
      </c>
      <c r="E1261" s="355" t="s">
        <v>6297</v>
      </c>
      <c r="F1261" s="77"/>
      <c r="G1261" s="77">
        <v>3.0</v>
      </c>
      <c r="H1261" s="77">
        <v>3.0</v>
      </c>
      <c r="I1261" s="509">
        <v>3.0</v>
      </c>
      <c r="J1261" s="509">
        <v>20.0</v>
      </c>
      <c r="K1261" s="510">
        <f t="shared" ref="K1261:K1265" si="43">J1261/3</f>
        <v>6.666666667</v>
      </c>
      <c r="L1261" s="77" t="s">
        <v>3040</v>
      </c>
      <c r="M1261" s="145"/>
      <c r="N1261" s="380"/>
      <c r="O1261" s="380"/>
      <c r="P1261" s="380"/>
      <c r="Q1261" s="380"/>
      <c r="R1261" s="380"/>
      <c r="S1261" s="380"/>
      <c r="T1261" s="380"/>
      <c r="U1261" s="380"/>
      <c r="V1261" s="380"/>
      <c r="W1261" s="380"/>
      <c r="X1261" s="380"/>
      <c r="Y1261" s="380"/>
      <c r="Z1261" s="380"/>
    </row>
    <row r="1262" ht="15.75" customHeight="1">
      <c r="A1262" s="85" t="s">
        <v>6291</v>
      </c>
      <c r="B1262" s="136" t="s">
        <v>2886</v>
      </c>
      <c r="C1262" s="77" t="s">
        <v>86</v>
      </c>
      <c r="D1262" s="85" t="s">
        <v>6298</v>
      </c>
      <c r="E1262" s="512" t="s">
        <v>6299</v>
      </c>
      <c r="F1262" s="77"/>
      <c r="G1262" s="77">
        <v>3.0</v>
      </c>
      <c r="H1262" s="77">
        <v>3.0</v>
      </c>
      <c r="I1262" s="509">
        <v>3.0</v>
      </c>
      <c r="J1262" s="509">
        <v>20.0</v>
      </c>
      <c r="K1262" s="510">
        <f t="shared" si="43"/>
        <v>6.666666667</v>
      </c>
      <c r="L1262" s="77" t="s">
        <v>3040</v>
      </c>
      <c r="M1262" s="145"/>
      <c r="N1262" s="380"/>
      <c r="O1262" s="380"/>
      <c r="P1262" s="380"/>
      <c r="Q1262" s="380"/>
      <c r="R1262" s="380"/>
      <c r="S1262" s="380"/>
      <c r="T1262" s="380"/>
      <c r="U1262" s="380"/>
      <c r="V1262" s="380"/>
      <c r="W1262" s="380"/>
      <c r="X1262" s="380"/>
      <c r="Y1262" s="380"/>
      <c r="Z1262" s="380"/>
    </row>
    <row r="1263" ht="15.75" customHeight="1">
      <c r="A1263" s="85" t="s">
        <v>6291</v>
      </c>
      <c r="B1263" s="136" t="s">
        <v>2886</v>
      </c>
      <c r="C1263" s="77" t="s">
        <v>86</v>
      </c>
      <c r="D1263" s="85" t="s">
        <v>6300</v>
      </c>
      <c r="E1263" s="512" t="s">
        <v>5969</v>
      </c>
      <c r="F1263" s="77"/>
      <c r="G1263" s="77">
        <v>3.0</v>
      </c>
      <c r="H1263" s="77">
        <v>3.0</v>
      </c>
      <c r="I1263" s="509">
        <v>3.0</v>
      </c>
      <c r="J1263" s="509">
        <v>20.0</v>
      </c>
      <c r="K1263" s="510">
        <f t="shared" si="43"/>
        <v>6.666666667</v>
      </c>
      <c r="L1263" s="77" t="s">
        <v>3040</v>
      </c>
      <c r="M1263" s="145"/>
      <c r="N1263" s="380"/>
      <c r="O1263" s="380"/>
      <c r="P1263" s="380"/>
      <c r="Q1263" s="380"/>
      <c r="R1263" s="380"/>
      <c r="S1263" s="380"/>
      <c r="T1263" s="380"/>
      <c r="U1263" s="380"/>
      <c r="V1263" s="380"/>
      <c r="W1263" s="380"/>
      <c r="X1263" s="380"/>
      <c r="Y1263" s="380"/>
      <c r="Z1263" s="380"/>
    </row>
    <row r="1264" ht="15.75" customHeight="1">
      <c r="A1264" s="85" t="s">
        <v>6291</v>
      </c>
      <c r="B1264" s="136" t="s">
        <v>2886</v>
      </c>
      <c r="C1264" s="77" t="s">
        <v>86</v>
      </c>
      <c r="D1264" s="85" t="s">
        <v>6301</v>
      </c>
      <c r="E1264" s="512" t="s">
        <v>5971</v>
      </c>
      <c r="F1264" s="77"/>
      <c r="G1264" s="77">
        <v>3.0</v>
      </c>
      <c r="H1264" s="77">
        <v>3.0</v>
      </c>
      <c r="I1264" s="509">
        <v>3.0</v>
      </c>
      <c r="J1264" s="509">
        <v>20.0</v>
      </c>
      <c r="K1264" s="510">
        <f t="shared" si="43"/>
        <v>6.666666667</v>
      </c>
      <c r="L1264" s="77" t="s">
        <v>3040</v>
      </c>
      <c r="M1264" s="145"/>
      <c r="N1264" s="380"/>
      <c r="O1264" s="380"/>
      <c r="P1264" s="380"/>
      <c r="Q1264" s="380"/>
      <c r="R1264" s="380"/>
      <c r="S1264" s="380"/>
      <c r="T1264" s="380"/>
      <c r="U1264" s="380"/>
      <c r="V1264" s="380"/>
      <c r="W1264" s="380"/>
      <c r="X1264" s="380"/>
      <c r="Y1264" s="380"/>
      <c r="Z1264" s="380"/>
    </row>
    <row r="1265" ht="15.75" customHeight="1">
      <c r="A1265" s="85" t="s">
        <v>6291</v>
      </c>
      <c r="B1265" s="136" t="s">
        <v>2886</v>
      </c>
      <c r="C1265" s="77" t="s">
        <v>86</v>
      </c>
      <c r="D1265" s="85" t="s">
        <v>6302</v>
      </c>
      <c r="E1265" s="355" t="s">
        <v>5973</v>
      </c>
      <c r="F1265" s="77"/>
      <c r="G1265" s="77">
        <v>3.0</v>
      </c>
      <c r="H1265" s="77">
        <v>3.0</v>
      </c>
      <c r="I1265" s="509">
        <v>3.0</v>
      </c>
      <c r="J1265" s="509">
        <v>20.0</v>
      </c>
      <c r="K1265" s="510">
        <f t="shared" si="43"/>
        <v>6.666666667</v>
      </c>
      <c r="L1265" s="77" t="s">
        <v>3040</v>
      </c>
      <c r="M1265" s="145"/>
      <c r="N1265" s="380"/>
      <c r="O1265" s="380"/>
      <c r="P1265" s="380"/>
      <c r="Q1265" s="380"/>
      <c r="R1265" s="380"/>
      <c r="S1265" s="380"/>
      <c r="T1265" s="380"/>
      <c r="U1265" s="380"/>
      <c r="V1265" s="380"/>
      <c r="W1265" s="380"/>
      <c r="X1265" s="380"/>
      <c r="Y1265" s="380"/>
      <c r="Z1265" s="380"/>
    </row>
    <row r="1266" ht="15.75" customHeight="1">
      <c r="A1266" s="85" t="s">
        <v>6291</v>
      </c>
      <c r="B1266" s="136" t="s">
        <v>2886</v>
      </c>
      <c r="C1266" s="77" t="s">
        <v>86</v>
      </c>
      <c r="D1266" s="85" t="s">
        <v>6303</v>
      </c>
      <c r="E1266" s="355" t="s">
        <v>5975</v>
      </c>
      <c r="F1266" s="77"/>
      <c r="G1266" s="77">
        <v>3.0</v>
      </c>
      <c r="H1266" s="77">
        <v>3.0</v>
      </c>
      <c r="I1266" s="509">
        <v>3.0</v>
      </c>
      <c r="J1266" s="509">
        <v>20.0</v>
      </c>
      <c r="K1266" s="510">
        <f>20/3</f>
        <v>6.666666667</v>
      </c>
      <c r="L1266" s="77" t="s">
        <v>3040</v>
      </c>
      <c r="M1266" s="145"/>
      <c r="N1266" s="380"/>
      <c r="O1266" s="380"/>
      <c r="P1266" s="380"/>
      <c r="Q1266" s="380"/>
      <c r="R1266" s="380"/>
      <c r="S1266" s="380"/>
      <c r="T1266" s="380"/>
      <c r="U1266" s="380"/>
      <c r="V1266" s="380"/>
      <c r="W1266" s="380"/>
      <c r="X1266" s="380"/>
      <c r="Y1266" s="380"/>
      <c r="Z1266" s="380"/>
    </row>
    <row r="1267" ht="15.75" customHeight="1">
      <c r="A1267" s="85" t="s">
        <v>94</v>
      </c>
      <c r="B1267" s="85" t="s">
        <v>3053</v>
      </c>
      <c r="C1267" s="77" t="s">
        <v>86</v>
      </c>
      <c r="D1267" s="534" t="s">
        <v>6304</v>
      </c>
      <c r="E1267" s="512" t="s">
        <v>6305</v>
      </c>
      <c r="F1267" s="77"/>
      <c r="G1267" s="77">
        <v>1.0</v>
      </c>
      <c r="H1267" s="77">
        <v>1.0</v>
      </c>
      <c r="I1267" s="77">
        <v>1.0</v>
      </c>
      <c r="J1267" s="77">
        <v>20.0</v>
      </c>
      <c r="K1267" s="256">
        <v>20.0</v>
      </c>
      <c r="L1267" s="77" t="s">
        <v>3040</v>
      </c>
      <c r="M1267" s="145"/>
      <c r="N1267" s="380"/>
      <c r="O1267" s="380"/>
      <c r="P1267" s="380"/>
      <c r="Q1267" s="380"/>
      <c r="R1267" s="380"/>
      <c r="S1267" s="380"/>
      <c r="T1267" s="380"/>
      <c r="U1267" s="380"/>
      <c r="V1267" s="380"/>
      <c r="W1267" s="380"/>
      <c r="X1267" s="380"/>
      <c r="Y1267" s="380"/>
      <c r="Z1267" s="380"/>
    </row>
    <row r="1268" ht="15.75" customHeight="1">
      <c r="A1268" s="85" t="s">
        <v>94</v>
      </c>
      <c r="B1268" s="85" t="s">
        <v>3053</v>
      </c>
      <c r="C1268" s="77" t="s">
        <v>86</v>
      </c>
      <c r="D1268" s="534" t="s">
        <v>6306</v>
      </c>
      <c r="E1268" s="512" t="s">
        <v>6307</v>
      </c>
      <c r="F1268" s="77"/>
      <c r="G1268" s="77">
        <v>1.0</v>
      </c>
      <c r="H1268" s="77">
        <v>1.0</v>
      </c>
      <c r="I1268" s="77">
        <v>1.0</v>
      </c>
      <c r="J1268" s="77">
        <v>20.0</v>
      </c>
      <c r="K1268" s="256">
        <v>20.0</v>
      </c>
      <c r="L1268" s="77" t="s">
        <v>3040</v>
      </c>
      <c r="M1268" s="145"/>
      <c r="N1268" s="380"/>
      <c r="O1268" s="380"/>
      <c r="P1268" s="380"/>
      <c r="Q1268" s="380"/>
      <c r="R1268" s="380"/>
      <c r="S1268" s="380"/>
      <c r="T1268" s="380"/>
      <c r="U1268" s="380"/>
      <c r="V1268" s="380"/>
      <c r="W1268" s="380"/>
      <c r="X1268" s="380"/>
      <c r="Y1268" s="380"/>
      <c r="Z1268" s="380"/>
    </row>
    <row r="1269" ht="15.75" customHeight="1">
      <c r="A1269" s="85" t="s">
        <v>94</v>
      </c>
      <c r="B1269" s="85" t="s">
        <v>3053</v>
      </c>
      <c r="C1269" s="77" t="s">
        <v>86</v>
      </c>
      <c r="D1269" s="85" t="s">
        <v>6308</v>
      </c>
      <c r="E1269" s="355" t="s">
        <v>6309</v>
      </c>
      <c r="F1269" s="77"/>
      <c r="G1269" s="77">
        <v>1.0</v>
      </c>
      <c r="H1269" s="77">
        <v>1.0</v>
      </c>
      <c r="I1269" s="77">
        <v>1.0</v>
      </c>
      <c r="J1269" s="77">
        <v>10.0</v>
      </c>
      <c r="K1269" s="256">
        <v>10.0</v>
      </c>
      <c r="L1269" s="77" t="s">
        <v>3040</v>
      </c>
      <c r="M1269" s="145"/>
      <c r="N1269" s="380"/>
      <c r="O1269" s="380"/>
      <c r="P1269" s="380"/>
      <c r="Q1269" s="380"/>
      <c r="R1269" s="380"/>
      <c r="S1269" s="380"/>
      <c r="T1269" s="380"/>
      <c r="U1269" s="380"/>
      <c r="V1269" s="380"/>
      <c r="W1269" s="380"/>
      <c r="X1269" s="380"/>
      <c r="Y1269" s="380"/>
      <c r="Z1269" s="380"/>
    </row>
    <row r="1270" ht="15.75" customHeight="1">
      <c r="A1270" s="85" t="s">
        <v>94</v>
      </c>
      <c r="B1270" s="85" t="s">
        <v>3053</v>
      </c>
      <c r="C1270" s="77" t="s">
        <v>86</v>
      </c>
      <c r="D1270" s="85" t="s">
        <v>6310</v>
      </c>
      <c r="E1270" s="355" t="s">
        <v>6311</v>
      </c>
      <c r="F1270" s="77"/>
      <c r="G1270" s="77">
        <v>1.0</v>
      </c>
      <c r="H1270" s="77">
        <v>1.0</v>
      </c>
      <c r="I1270" s="77">
        <v>1.0</v>
      </c>
      <c r="J1270" s="77">
        <v>20.0</v>
      </c>
      <c r="K1270" s="256">
        <v>20.0</v>
      </c>
      <c r="L1270" s="77" t="s">
        <v>3040</v>
      </c>
      <c r="M1270" s="145"/>
      <c r="N1270" s="380"/>
      <c r="O1270" s="380"/>
      <c r="P1270" s="380"/>
      <c r="Q1270" s="380"/>
      <c r="R1270" s="380"/>
      <c r="S1270" s="380"/>
      <c r="T1270" s="380"/>
      <c r="U1270" s="380"/>
      <c r="V1270" s="380"/>
      <c r="W1270" s="380"/>
      <c r="X1270" s="380"/>
      <c r="Y1270" s="380"/>
      <c r="Z1270" s="380"/>
    </row>
    <row r="1271" ht="15.75" customHeight="1">
      <c r="A1271" s="85" t="s">
        <v>1259</v>
      </c>
      <c r="B1271" s="535" t="s">
        <v>3038</v>
      </c>
      <c r="C1271" s="77" t="s">
        <v>86</v>
      </c>
      <c r="D1271" s="85" t="s">
        <v>3056</v>
      </c>
      <c r="E1271" s="85" t="s">
        <v>3057</v>
      </c>
      <c r="F1271" s="77"/>
      <c r="G1271" s="77">
        <v>3.0</v>
      </c>
      <c r="H1271" s="77">
        <v>3.0</v>
      </c>
      <c r="I1271" s="77">
        <v>3.0</v>
      </c>
      <c r="J1271" s="77">
        <v>0.0</v>
      </c>
      <c r="K1271" s="256">
        <v>0.0</v>
      </c>
      <c r="L1271" s="77" t="s">
        <v>3040</v>
      </c>
      <c r="M1271" s="145"/>
      <c r="N1271" s="380"/>
      <c r="O1271" s="380"/>
      <c r="P1271" s="380"/>
      <c r="Q1271" s="380"/>
      <c r="R1271" s="380"/>
      <c r="S1271" s="380"/>
      <c r="T1271" s="380"/>
      <c r="U1271" s="380"/>
      <c r="V1271" s="380"/>
      <c r="W1271" s="380"/>
      <c r="X1271" s="380"/>
      <c r="Y1271" s="380"/>
      <c r="Z1271" s="380"/>
    </row>
    <row r="1272" ht="15.75" customHeight="1">
      <c r="A1272" s="85" t="s">
        <v>1259</v>
      </c>
      <c r="B1272" s="535" t="s">
        <v>3038</v>
      </c>
      <c r="C1272" s="77" t="s">
        <v>86</v>
      </c>
      <c r="D1272" s="85" t="s">
        <v>3058</v>
      </c>
      <c r="E1272" s="355" t="s">
        <v>3059</v>
      </c>
      <c r="F1272" s="77"/>
      <c r="G1272" s="77">
        <v>3.0</v>
      </c>
      <c r="H1272" s="77">
        <v>3.0</v>
      </c>
      <c r="I1272" s="77">
        <v>3.0</v>
      </c>
      <c r="J1272" s="77">
        <v>0.0</v>
      </c>
      <c r="K1272" s="256">
        <v>0.0</v>
      </c>
      <c r="L1272" s="77" t="s">
        <v>3040</v>
      </c>
      <c r="M1272" s="145"/>
      <c r="N1272" s="380"/>
      <c r="O1272" s="380"/>
      <c r="P1272" s="380"/>
      <c r="Q1272" s="380"/>
      <c r="R1272" s="380"/>
      <c r="S1272" s="380"/>
      <c r="T1272" s="380"/>
      <c r="U1272" s="380"/>
      <c r="V1272" s="380"/>
      <c r="W1272" s="380"/>
      <c r="X1272" s="380"/>
      <c r="Y1272" s="380"/>
      <c r="Z1272" s="380"/>
    </row>
    <row r="1273" ht="15.75" customHeight="1">
      <c r="A1273" s="85" t="s">
        <v>94</v>
      </c>
      <c r="B1273" s="355" t="s">
        <v>3061</v>
      </c>
      <c r="C1273" s="77" t="s">
        <v>86</v>
      </c>
      <c r="D1273" s="75" t="s">
        <v>3062</v>
      </c>
      <c r="E1273" s="512" t="s">
        <v>3063</v>
      </c>
      <c r="F1273" s="77" t="s">
        <v>4145</v>
      </c>
      <c r="G1273" s="77">
        <v>1.0</v>
      </c>
      <c r="H1273" s="77">
        <v>1.0</v>
      </c>
      <c r="I1273" s="77">
        <v>1.0</v>
      </c>
      <c r="J1273" s="77">
        <v>0.0</v>
      </c>
      <c r="K1273" s="256">
        <v>0.0</v>
      </c>
      <c r="L1273" s="77" t="s">
        <v>3040</v>
      </c>
      <c r="M1273" s="145"/>
      <c r="N1273" s="380"/>
      <c r="O1273" s="380"/>
      <c r="P1273" s="380"/>
      <c r="Q1273" s="380"/>
      <c r="R1273" s="380"/>
      <c r="S1273" s="380"/>
      <c r="T1273" s="380"/>
      <c r="U1273" s="380"/>
      <c r="V1273" s="380"/>
      <c r="W1273" s="380"/>
      <c r="X1273" s="380"/>
      <c r="Y1273" s="380"/>
      <c r="Z1273" s="380"/>
    </row>
    <row r="1274" ht="15.75" customHeight="1">
      <c r="A1274" s="85" t="s">
        <v>94</v>
      </c>
      <c r="B1274" s="536" t="s">
        <v>3064</v>
      </c>
      <c r="C1274" s="77" t="s">
        <v>86</v>
      </c>
      <c r="D1274" s="75" t="s">
        <v>6312</v>
      </c>
      <c r="E1274" s="512" t="s">
        <v>6313</v>
      </c>
      <c r="F1274" s="77"/>
      <c r="G1274" s="77">
        <v>1.0</v>
      </c>
      <c r="H1274" s="77">
        <v>1.0</v>
      </c>
      <c r="I1274" s="77">
        <v>1.0</v>
      </c>
      <c r="J1274" s="77">
        <v>0.0</v>
      </c>
      <c r="K1274" s="256">
        <v>0.0</v>
      </c>
      <c r="L1274" s="77" t="s">
        <v>3040</v>
      </c>
      <c r="M1274" s="145"/>
      <c r="N1274" s="380"/>
      <c r="O1274" s="380"/>
      <c r="P1274" s="380"/>
      <c r="Q1274" s="380"/>
      <c r="R1274" s="380"/>
      <c r="S1274" s="380"/>
      <c r="T1274" s="380"/>
      <c r="U1274" s="380"/>
      <c r="V1274" s="380"/>
      <c r="W1274" s="380"/>
      <c r="X1274" s="380"/>
      <c r="Y1274" s="380"/>
      <c r="Z1274" s="380"/>
    </row>
    <row r="1275" ht="15.75" customHeight="1">
      <c r="A1275" s="85" t="s">
        <v>94</v>
      </c>
      <c r="B1275" s="536" t="s">
        <v>3064</v>
      </c>
      <c r="C1275" s="77" t="s">
        <v>86</v>
      </c>
      <c r="D1275" s="75" t="s">
        <v>3065</v>
      </c>
      <c r="E1275" s="512" t="s">
        <v>3066</v>
      </c>
      <c r="F1275" s="77"/>
      <c r="G1275" s="77">
        <v>1.0</v>
      </c>
      <c r="H1275" s="77">
        <v>1.0</v>
      </c>
      <c r="I1275" s="77">
        <v>1.0</v>
      </c>
      <c r="J1275" s="77">
        <v>0.0</v>
      </c>
      <c r="K1275" s="256">
        <v>10.0</v>
      </c>
      <c r="L1275" s="77" t="s">
        <v>3040</v>
      </c>
      <c r="M1275" s="145"/>
      <c r="N1275" s="380"/>
      <c r="O1275" s="380"/>
      <c r="P1275" s="380"/>
      <c r="Q1275" s="380"/>
      <c r="R1275" s="380"/>
      <c r="S1275" s="380"/>
      <c r="T1275" s="380"/>
      <c r="U1275" s="380"/>
      <c r="V1275" s="380"/>
      <c r="W1275" s="380"/>
      <c r="X1275" s="380"/>
      <c r="Y1275" s="380"/>
      <c r="Z1275" s="380"/>
    </row>
    <row r="1276" ht="15.75" customHeight="1">
      <c r="A1276" s="85" t="s">
        <v>94</v>
      </c>
      <c r="B1276" s="536" t="s">
        <v>3064</v>
      </c>
      <c r="C1276" s="77" t="s">
        <v>86</v>
      </c>
      <c r="D1276" s="75" t="s">
        <v>6314</v>
      </c>
      <c r="E1276" s="512" t="s">
        <v>6315</v>
      </c>
      <c r="F1276" s="77"/>
      <c r="G1276" s="77">
        <v>1.0</v>
      </c>
      <c r="H1276" s="77">
        <v>1.0</v>
      </c>
      <c r="I1276" s="77">
        <v>1.0</v>
      </c>
      <c r="J1276" s="77">
        <v>10.0</v>
      </c>
      <c r="K1276" s="256">
        <v>10.0</v>
      </c>
      <c r="L1276" s="77" t="s">
        <v>3040</v>
      </c>
      <c r="M1276" s="145"/>
      <c r="N1276" s="380"/>
      <c r="O1276" s="380"/>
      <c r="P1276" s="380"/>
      <c r="Q1276" s="380"/>
      <c r="R1276" s="380"/>
      <c r="S1276" s="380"/>
      <c r="T1276" s="380"/>
      <c r="U1276" s="380"/>
      <c r="V1276" s="380"/>
      <c r="W1276" s="380"/>
      <c r="X1276" s="380"/>
      <c r="Y1276" s="380"/>
      <c r="Z1276" s="380"/>
    </row>
    <row r="1277" ht="15.75" customHeight="1">
      <c r="A1277" s="85" t="s">
        <v>94</v>
      </c>
      <c r="B1277" s="536" t="s">
        <v>3064</v>
      </c>
      <c r="C1277" s="77" t="s">
        <v>51</v>
      </c>
      <c r="D1277" s="75" t="s">
        <v>6316</v>
      </c>
      <c r="E1277" s="512" t="s">
        <v>6317</v>
      </c>
      <c r="F1277" s="77"/>
      <c r="G1277" s="77">
        <v>1.0</v>
      </c>
      <c r="H1277" s="77">
        <v>1.0</v>
      </c>
      <c r="I1277" s="77">
        <v>1.0</v>
      </c>
      <c r="J1277" s="77">
        <v>10.0</v>
      </c>
      <c r="K1277" s="256">
        <v>10.0</v>
      </c>
      <c r="L1277" s="77" t="s">
        <v>3040</v>
      </c>
      <c r="M1277" s="145"/>
      <c r="N1277" s="380"/>
      <c r="O1277" s="380"/>
      <c r="P1277" s="380"/>
      <c r="Q1277" s="380"/>
      <c r="R1277" s="380"/>
      <c r="S1277" s="380"/>
      <c r="T1277" s="380"/>
      <c r="U1277" s="380"/>
      <c r="V1277" s="380"/>
      <c r="W1277" s="380"/>
      <c r="X1277" s="380"/>
      <c r="Y1277" s="380"/>
      <c r="Z1277" s="380"/>
    </row>
    <row r="1278" ht="15.75" customHeight="1">
      <c r="A1278" s="85" t="s">
        <v>1259</v>
      </c>
      <c r="B1278" s="535" t="s">
        <v>3038</v>
      </c>
      <c r="C1278" s="77" t="s">
        <v>86</v>
      </c>
      <c r="D1278" s="537" t="s">
        <v>6168</v>
      </c>
      <c r="E1278" s="512" t="s">
        <v>6318</v>
      </c>
      <c r="F1278" s="77" t="s">
        <v>6162</v>
      </c>
      <c r="G1278" s="77">
        <v>3.0</v>
      </c>
      <c r="H1278" s="77">
        <v>3.0</v>
      </c>
      <c r="I1278" s="77">
        <v>3.0</v>
      </c>
      <c r="J1278" s="77">
        <v>10.0</v>
      </c>
      <c r="K1278" s="256">
        <f>10/3</f>
        <v>3.333333333</v>
      </c>
      <c r="L1278" s="77" t="s">
        <v>3040</v>
      </c>
      <c r="M1278" s="145"/>
      <c r="N1278" s="380"/>
      <c r="O1278" s="380"/>
      <c r="P1278" s="380"/>
      <c r="Q1278" s="380"/>
      <c r="R1278" s="380"/>
      <c r="S1278" s="380"/>
      <c r="T1278" s="380"/>
      <c r="U1278" s="380"/>
      <c r="V1278" s="380"/>
      <c r="W1278" s="380"/>
      <c r="X1278" s="380"/>
      <c r="Y1278" s="380"/>
      <c r="Z1278" s="380"/>
    </row>
    <row r="1279" ht="15.75" customHeight="1">
      <c r="A1279" s="85" t="s">
        <v>1259</v>
      </c>
      <c r="B1279" s="535" t="s">
        <v>3038</v>
      </c>
      <c r="C1279" s="77" t="s">
        <v>86</v>
      </c>
      <c r="D1279" s="75" t="s">
        <v>6319</v>
      </c>
      <c r="E1279" s="512" t="s">
        <v>3990</v>
      </c>
      <c r="F1279" s="141" t="s">
        <v>6320</v>
      </c>
      <c r="G1279" s="77">
        <v>3.0</v>
      </c>
      <c r="H1279" s="77">
        <v>3.0</v>
      </c>
      <c r="I1279" s="77">
        <v>3.0</v>
      </c>
      <c r="J1279" s="77">
        <v>20.0</v>
      </c>
      <c r="K1279" s="256">
        <v>6.66</v>
      </c>
      <c r="L1279" s="77" t="s">
        <v>3040</v>
      </c>
      <c r="M1279" s="145"/>
      <c r="N1279" s="380"/>
      <c r="O1279" s="380"/>
      <c r="P1279" s="380"/>
      <c r="Q1279" s="380"/>
      <c r="R1279" s="380"/>
      <c r="S1279" s="380"/>
      <c r="T1279" s="380"/>
      <c r="U1279" s="380"/>
      <c r="V1279" s="380"/>
      <c r="W1279" s="380"/>
      <c r="X1279" s="380"/>
      <c r="Y1279" s="380"/>
      <c r="Z1279" s="380"/>
    </row>
    <row r="1280" ht="15.75" customHeight="1">
      <c r="A1280" s="536" t="s">
        <v>2885</v>
      </c>
      <c r="B1280" s="536" t="s">
        <v>2886</v>
      </c>
      <c r="C1280" s="509" t="s">
        <v>86</v>
      </c>
      <c r="D1280" s="536" t="s">
        <v>5966</v>
      </c>
      <c r="E1280" s="355" t="s">
        <v>5967</v>
      </c>
      <c r="F1280" s="509" t="s">
        <v>2502</v>
      </c>
      <c r="G1280" s="509">
        <v>3.0</v>
      </c>
      <c r="H1280" s="509">
        <v>3.0</v>
      </c>
      <c r="I1280" s="509">
        <v>3.0</v>
      </c>
      <c r="J1280" s="509">
        <v>20.0</v>
      </c>
      <c r="K1280" s="510">
        <v>6.66</v>
      </c>
      <c r="L1280" s="77" t="s">
        <v>3040</v>
      </c>
      <c r="M1280" s="145"/>
      <c r="N1280" s="380"/>
      <c r="O1280" s="380"/>
      <c r="P1280" s="380"/>
      <c r="Q1280" s="380"/>
      <c r="R1280" s="380"/>
      <c r="S1280" s="380"/>
      <c r="T1280" s="380"/>
      <c r="U1280" s="380"/>
      <c r="V1280" s="380"/>
      <c r="W1280" s="380"/>
      <c r="X1280" s="380"/>
      <c r="Y1280" s="380"/>
      <c r="Z1280" s="380"/>
    </row>
    <row r="1281" ht="15.75" customHeight="1">
      <c r="A1281" s="85" t="s">
        <v>3079</v>
      </c>
      <c r="B1281" s="85" t="s">
        <v>6321</v>
      </c>
      <c r="C1281" s="77" t="s">
        <v>86</v>
      </c>
      <c r="D1281" s="85" t="s">
        <v>6322</v>
      </c>
      <c r="E1281" s="85" t="s">
        <v>6323</v>
      </c>
      <c r="F1281" s="77" t="s">
        <v>6324</v>
      </c>
      <c r="G1281" s="77">
        <v>1.0</v>
      </c>
      <c r="H1281" s="77">
        <v>1.0</v>
      </c>
      <c r="I1281" s="496">
        <v>1.0</v>
      </c>
      <c r="J1281" s="496">
        <v>10.0</v>
      </c>
      <c r="K1281" s="497">
        <v>10.0</v>
      </c>
      <c r="L1281" s="77" t="s">
        <v>613</v>
      </c>
      <c r="M1281" s="145"/>
      <c r="N1281" s="380"/>
      <c r="O1281" s="380"/>
      <c r="P1281" s="380"/>
      <c r="Q1281" s="380"/>
      <c r="R1281" s="380"/>
      <c r="S1281" s="380"/>
      <c r="T1281" s="380"/>
      <c r="U1281" s="380"/>
      <c r="V1281" s="380"/>
      <c r="W1281" s="380"/>
      <c r="X1281" s="380"/>
      <c r="Y1281" s="380"/>
      <c r="Z1281" s="380"/>
    </row>
    <row r="1282" ht="15.75" customHeight="1">
      <c r="A1282" s="85" t="s">
        <v>3079</v>
      </c>
      <c r="B1282" s="85" t="s">
        <v>6321</v>
      </c>
      <c r="C1282" s="77" t="s">
        <v>86</v>
      </c>
      <c r="D1282" s="85" t="s">
        <v>6325</v>
      </c>
      <c r="E1282" s="85" t="s">
        <v>6326</v>
      </c>
      <c r="F1282" s="77" t="s">
        <v>2502</v>
      </c>
      <c r="G1282" s="78">
        <v>1.0</v>
      </c>
      <c r="H1282" s="77">
        <v>1.0</v>
      </c>
      <c r="I1282" s="498">
        <v>1.0</v>
      </c>
      <c r="J1282" s="498">
        <v>20.0</v>
      </c>
      <c r="K1282" s="499">
        <v>20.0</v>
      </c>
      <c r="L1282" s="77" t="s">
        <v>613</v>
      </c>
      <c r="M1282" s="145"/>
      <c r="N1282" s="380"/>
      <c r="O1282" s="380"/>
      <c r="P1282" s="380"/>
      <c r="Q1282" s="380"/>
      <c r="R1282" s="380"/>
      <c r="S1282" s="380"/>
      <c r="T1282" s="380"/>
      <c r="U1282" s="380"/>
      <c r="V1282" s="380"/>
      <c r="W1282" s="380"/>
      <c r="X1282" s="380"/>
      <c r="Y1282" s="380"/>
      <c r="Z1282" s="380"/>
    </row>
    <row r="1283" ht="15.75" customHeight="1">
      <c r="A1283" s="85" t="s">
        <v>3079</v>
      </c>
      <c r="B1283" s="85" t="s">
        <v>6321</v>
      </c>
      <c r="C1283" s="77" t="s">
        <v>86</v>
      </c>
      <c r="D1283" s="85" t="s">
        <v>6327</v>
      </c>
      <c r="E1283" s="85" t="s">
        <v>6328</v>
      </c>
      <c r="F1283" s="77" t="s">
        <v>3598</v>
      </c>
      <c r="G1283" s="78">
        <v>1.0</v>
      </c>
      <c r="H1283" s="88">
        <v>1.0</v>
      </c>
      <c r="I1283" s="498">
        <v>1.0</v>
      </c>
      <c r="J1283" s="498">
        <v>20.0</v>
      </c>
      <c r="K1283" s="499">
        <v>20.0</v>
      </c>
      <c r="L1283" s="77" t="s">
        <v>613</v>
      </c>
      <c r="M1283" s="145"/>
      <c r="N1283" s="380"/>
      <c r="O1283" s="380"/>
      <c r="P1283" s="380"/>
      <c r="Q1283" s="380"/>
      <c r="R1283" s="380"/>
      <c r="S1283" s="380"/>
      <c r="T1283" s="380"/>
      <c r="U1283" s="380"/>
      <c r="V1283" s="380"/>
      <c r="W1283" s="380"/>
      <c r="X1283" s="380"/>
      <c r="Y1283" s="380"/>
      <c r="Z1283" s="380"/>
    </row>
    <row r="1284" ht="15.75" customHeight="1">
      <c r="A1284" s="85" t="s">
        <v>3079</v>
      </c>
      <c r="B1284" s="85" t="s">
        <v>3080</v>
      </c>
      <c r="C1284" s="77" t="s">
        <v>86</v>
      </c>
      <c r="D1284" s="85" t="s">
        <v>6329</v>
      </c>
      <c r="E1284" s="85" t="s">
        <v>6330</v>
      </c>
      <c r="F1284" s="77" t="s">
        <v>6331</v>
      </c>
      <c r="G1284" s="78">
        <v>1.0</v>
      </c>
      <c r="H1284" s="88">
        <v>1.0</v>
      </c>
      <c r="I1284" s="498">
        <v>1.0</v>
      </c>
      <c r="J1284" s="498">
        <v>20.0</v>
      </c>
      <c r="K1284" s="499">
        <v>20.0</v>
      </c>
      <c r="L1284" s="77" t="s">
        <v>613</v>
      </c>
      <c r="M1284" s="145"/>
      <c r="N1284" s="380"/>
      <c r="O1284" s="380"/>
      <c r="P1284" s="380"/>
      <c r="Q1284" s="380"/>
      <c r="R1284" s="380"/>
      <c r="S1284" s="380"/>
      <c r="T1284" s="380"/>
      <c r="U1284" s="380"/>
      <c r="V1284" s="380"/>
      <c r="W1284" s="380"/>
      <c r="X1284" s="380"/>
      <c r="Y1284" s="380"/>
      <c r="Z1284" s="380"/>
    </row>
    <row r="1285" ht="15.75" customHeight="1">
      <c r="A1285" s="85" t="s">
        <v>3079</v>
      </c>
      <c r="B1285" s="85" t="s">
        <v>3080</v>
      </c>
      <c r="C1285" s="77" t="s">
        <v>86</v>
      </c>
      <c r="D1285" s="85" t="s">
        <v>6332</v>
      </c>
      <c r="E1285" s="85" t="s">
        <v>6333</v>
      </c>
      <c r="F1285" s="77" t="s">
        <v>6334</v>
      </c>
      <c r="G1285" s="78">
        <v>1.0</v>
      </c>
      <c r="H1285" s="88">
        <v>1.0</v>
      </c>
      <c r="I1285" s="498">
        <v>1.0</v>
      </c>
      <c r="J1285" s="498">
        <v>20.0</v>
      </c>
      <c r="K1285" s="499">
        <v>20.0</v>
      </c>
      <c r="L1285" s="77" t="s">
        <v>613</v>
      </c>
      <c r="M1285" s="145"/>
      <c r="N1285" s="380"/>
      <c r="O1285" s="380"/>
      <c r="P1285" s="380"/>
      <c r="Q1285" s="380"/>
      <c r="R1285" s="380"/>
      <c r="S1285" s="380"/>
      <c r="T1285" s="380"/>
      <c r="U1285" s="380"/>
      <c r="V1285" s="380"/>
      <c r="W1285" s="380"/>
      <c r="X1285" s="380"/>
      <c r="Y1285" s="380"/>
      <c r="Z1285" s="380"/>
    </row>
    <row r="1286" ht="15.75" customHeight="1">
      <c r="A1286" s="85" t="s">
        <v>3079</v>
      </c>
      <c r="B1286" s="85" t="s">
        <v>3080</v>
      </c>
      <c r="C1286" s="77" t="s">
        <v>86</v>
      </c>
      <c r="D1286" s="85" t="s">
        <v>6335</v>
      </c>
      <c r="E1286" s="85" t="s">
        <v>6336</v>
      </c>
      <c r="F1286" s="77" t="s">
        <v>6337</v>
      </c>
      <c r="G1286" s="78">
        <v>1.0</v>
      </c>
      <c r="H1286" s="88">
        <v>1.0</v>
      </c>
      <c r="I1286" s="498">
        <v>1.0</v>
      </c>
      <c r="J1286" s="498">
        <v>20.0</v>
      </c>
      <c r="K1286" s="499">
        <v>20.0</v>
      </c>
      <c r="L1286" s="77" t="s">
        <v>613</v>
      </c>
      <c r="M1286" s="145"/>
      <c r="N1286" s="380"/>
      <c r="O1286" s="380"/>
      <c r="P1286" s="380"/>
      <c r="Q1286" s="380"/>
      <c r="R1286" s="380"/>
      <c r="S1286" s="380"/>
      <c r="T1286" s="380"/>
      <c r="U1286" s="380"/>
      <c r="V1286" s="380"/>
      <c r="W1286" s="380"/>
      <c r="X1286" s="380"/>
      <c r="Y1286" s="380"/>
      <c r="Z1286" s="380"/>
    </row>
    <row r="1287" ht="15.75" customHeight="1">
      <c r="A1287" s="85" t="s">
        <v>3079</v>
      </c>
      <c r="B1287" s="85" t="s">
        <v>3080</v>
      </c>
      <c r="C1287" s="77" t="s">
        <v>86</v>
      </c>
      <c r="D1287" s="85" t="s">
        <v>6338</v>
      </c>
      <c r="E1287" s="85" t="s">
        <v>6339</v>
      </c>
      <c r="F1287" s="77" t="s">
        <v>6340</v>
      </c>
      <c r="G1287" s="78">
        <v>1.0</v>
      </c>
      <c r="H1287" s="88">
        <v>1.0</v>
      </c>
      <c r="I1287" s="498">
        <v>1.0</v>
      </c>
      <c r="J1287" s="498">
        <v>10.0</v>
      </c>
      <c r="K1287" s="499">
        <v>10.0</v>
      </c>
      <c r="L1287" s="77" t="s">
        <v>613</v>
      </c>
      <c r="M1287" s="145"/>
      <c r="N1287" s="380"/>
      <c r="O1287" s="380"/>
      <c r="P1287" s="380"/>
      <c r="Q1287" s="380"/>
      <c r="R1287" s="380"/>
      <c r="S1287" s="380"/>
      <c r="T1287" s="380"/>
      <c r="U1287" s="380"/>
      <c r="V1287" s="380"/>
      <c r="W1287" s="380"/>
      <c r="X1287" s="380"/>
      <c r="Y1287" s="380"/>
      <c r="Z1287" s="380"/>
    </row>
    <row r="1288" ht="15.75" customHeight="1">
      <c r="A1288" s="85" t="s">
        <v>3079</v>
      </c>
      <c r="B1288" s="85" t="s">
        <v>3080</v>
      </c>
      <c r="C1288" s="77" t="s">
        <v>86</v>
      </c>
      <c r="D1288" s="85" t="s">
        <v>6341</v>
      </c>
      <c r="E1288" s="85" t="s">
        <v>6342</v>
      </c>
      <c r="F1288" s="77" t="s">
        <v>6343</v>
      </c>
      <c r="G1288" s="78">
        <v>1.0</v>
      </c>
      <c r="H1288" s="88">
        <v>1.0</v>
      </c>
      <c r="I1288" s="498">
        <v>1.0</v>
      </c>
      <c r="J1288" s="498">
        <v>20.0</v>
      </c>
      <c r="K1288" s="499">
        <v>20.0</v>
      </c>
      <c r="L1288" s="77" t="s">
        <v>613</v>
      </c>
      <c r="M1288" s="145"/>
      <c r="N1288" s="380"/>
      <c r="O1288" s="380"/>
      <c r="P1288" s="380"/>
      <c r="Q1288" s="380"/>
      <c r="R1288" s="380"/>
      <c r="S1288" s="380"/>
      <c r="T1288" s="380"/>
      <c r="U1288" s="380"/>
      <c r="V1288" s="380"/>
      <c r="W1288" s="380"/>
      <c r="X1288" s="380"/>
      <c r="Y1288" s="380"/>
      <c r="Z1288" s="380"/>
    </row>
    <row r="1289" ht="15.75" customHeight="1">
      <c r="A1289" s="85" t="s">
        <v>3079</v>
      </c>
      <c r="B1289" s="85" t="s">
        <v>6344</v>
      </c>
      <c r="C1289" s="77" t="s">
        <v>86</v>
      </c>
      <c r="D1289" s="85" t="s">
        <v>6345</v>
      </c>
      <c r="E1289" s="85" t="s">
        <v>6346</v>
      </c>
      <c r="F1289" s="77" t="s">
        <v>6347</v>
      </c>
      <c r="G1289" s="78">
        <v>1.0</v>
      </c>
      <c r="H1289" s="88">
        <v>1.0</v>
      </c>
      <c r="I1289" s="498">
        <v>1.0</v>
      </c>
      <c r="J1289" s="498">
        <v>20.0</v>
      </c>
      <c r="K1289" s="499">
        <v>20.0</v>
      </c>
      <c r="L1289" s="77" t="s">
        <v>613</v>
      </c>
      <c r="M1289" s="145"/>
      <c r="N1289" s="380"/>
      <c r="O1289" s="380"/>
      <c r="P1289" s="380"/>
      <c r="Q1289" s="380"/>
      <c r="R1289" s="380"/>
      <c r="S1289" s="380"/>
      <c r="T1289" s="380"/>
      <c r="U1289" s="380"/>
      <c r="V1289" s="380"/>
      <c r="W1289" s="380"/>
      <c r="X1289" s="380"/>
      <c r="Y1289" s="380"/>
      <c r="Z1289" s="380"/>
    </row>
    <row r="1290" ht="15.75" customHeight="1">
      <c r="A1290" s="85" t="s">
        <v>3079</v>
      </c>
      <c r="B1290" s="85" t="s">
        <v>6348</v>
      </c>
      <c r="C1290" s="77" t="s">
        <v>86</v>
      </c>
      <c r="D1290" s="85" t="s">
        <v>6349</v>
      </c>
      <c r="E1290" s="85" t="s">
        <v>6326</v>
      </c>
      <c r="F1290" s="77" t="s">
        <v>6350</v>
      </c>
      <c r="G1290" s="78">
        <v>1.0</v>
      </c>
      <c r="H1290" s="88">
        <v>1.0</v>
      </c>
      <c r="I1290" s="498">
        <v>1.0</v>
      </c>
      <c r="J1290" s="498">
        <v>20.0</v>
      </c>
      <c r="K1290" s="499">
        <v>20.0</v>
      </c>
      <c r="L1290" s="77" t="s">
        <v>613</v>
      </c>
      <c r="M1290" s="145"/>
      <c r="N1290" s="380"/>
      <c r="O1290" s="380"/>
      <c r="P1290" s="380"/>
      <c r="Q1290" s="380"/>
      <c r="R1290" s="380"/>
      <c r="S1290" s="380"/>
      <c r="T1290" s="380"/>
      <c r="U1290" s="380"/>
      <c r="V1290" s="380"/>
      <c r="W1290" s="380"/>
      <c r="X1290" s="380"/>
      <c r="Y1290" s="380"/>
      <c r="Z1290" s="380"/>
    </row>
    <row r="1291" ht="15.75" customHeight="1">
      <c r="A1291" s="85" t="s">
        <v>6351</v>
      </c>
      <c r="B1291" s="287" t="s">
        <v>6352</v>
      </c>
      <c r="C1291" s="77" t="s">
        <v>86</v>
      </c>
      <c r="D1291" s="85" t="s">
        <v>6353</v>
      </c>
      <c r="E1291" s="355" t="s">
        <v>6354</v>
      </c>
      <c r="F1291" s="77" t="s">
        <v>3746</v>
      </c>
      <c r="G1291" s="77">
        <v>2.0</v>
      </c>
      <c r="H1291" s="77">
        <v>2.0</v>
      </c>
      <c r="I1291" s="496">
        <v>2.0</v>
      </c>
      <c r="J1291" s="496">
        <v>20.0</v>
      </c>
      <c r="K1291" s="497">
        <v>10.0</v>
      </c>
      <c r="L1291" s="77" t="s">
        <v>3094</v>
      </c>
      <c r="M1291" s="145"/>
      <c r="N1291" s="380"/>
      <c r="O1291" s="380"/>
      <c r="P1291" s="380"/>
      <c r="Q1291" s="380"/>
      <c r="R1291" s="380"/>
      <c r="S1291" s="380"/>
      <c r="T1291" s="380"/>
      <c r="U1291" s="380"/>
      <c r="V1291" s="380"/>
      <c r="W1291" s="380"/>
      <c r="X1291" s="380"/>
      <c r="Y1291" s="380"/>
      <c r="Z1291" s="380"/>
    </row>
    <row r="1292" ht="15.75" customHeight="1">
      <c r="A1292" s="85" t="s">
        <v>6351</v>
      </c>
      <c r="B1292" s="287" t="s">
        <v>6352</v>
      </c>
      <c r="C1292" s="77" t="s">
        <v>86</v>
      </c>
      <c r="D1292" s="85" t="s">
        <v>6355</v>
      </c>
      <c r="E1292" s="355" t="s">
        <v>6356</v>
      </c>
      <c r="F1292" s="77" t="s">
        <v>3746</v>
      </c>
      <c r="G1292" s="78">
        <v>0.0</v>
      </c>
      <c r="H1292" s="88">
        <v>0.0</v>
      </c>
      <c r="I1292" s="498">
        <v>2.0</v>
      </c>
      <c r="J1292" s="498">
        <v>20.0</v>
      </c>
      <c r="K1292" s="499">
        <v>10.0</v>
      </c>
      <c r="L1292" s="77" t="s">
        <v>3094</v>
      </c>
      <c r="M1292" s="145"/>
      <c r="N1292" s="380"/>
      <c r="O1292" s="380"/>
      <c r="P1292" s="380"/>
      <c r="Q1292" s="380"/>
      <c r="R1292" s="380"/>
      <c r="S1292" s="380"/>
      <c r="T1292" s="380"/>
      <c r="U1292" s="380"/>
      <c r="V1292" s="380"/>
      <c r="W1292" s="380"/>
      <c r="X1292" s="380"/>
      <c r="Y1292" s="380"/>
      <c r="Z1292" s="380"/>
    </row>
    <row r="1293" ht="15.75" customHeight="1">
      <c r="A1293" s="85" t="s">
        <v>6351</v>
      </c>
      <c r="B1293" s="287" t="s">
        <v>6352</v>
      </c>
      <c r="C1293" s="77" t="s">
        <v>86</v>
      </c>
      <c r="D1293" s="85" t="s">
        <v>6357</v>
      </c>
      <c r="E1293" s="355" t="s">
        <v>6358</v>
      </c>
      <c r="F1293" s="77" t="s">
        <v>6359</v>
      </c>
      <c r="G1293" s="78">
        <v>0.0</v>
      </c>
      <c r="H1293" s="88">
        <v>0.0</v>
      </c>
      <c r="I1293" s="498">
        <v>2.0</v>
      </c>
      <c r="J1293" s="498">
        <v>20.0</v>
      </c>
      <c r="K1293" s="499">
        <v>10.0</v>
      </c>
      <c r="L1293" s="77" t="s">
        <v>3094</v>
      </c>
      <c r="M1293" s="145"/>
      <c r="N1293" s="380"/>
      <c r="O1293" s="380"/>
      <c r="P1293" s="380"/>
      <c r="Q1293" s="380"/>
      <c r="R1293" s="380"/>
      <c r="S1293" s="380"/>
      <c r="T1293" s="380"/>
      <c r="U1293" s="380"/>
      <c r="V1293" s="380"/>
      <c r="W1293" s="380"/>
      <c r="X1293" s="380"/>
      <c r="Y1293" s="380"/>
      <c r="Z1293" s="380"/>
    </row>
    <row r="1294" ht="15.75" customHeight="1">
      <c r="A1294" s="85" t="s">
        <v>6360</v>
      </c>
      <c r="B1294" s="287" t="s">
        <v>6361</v>
      </c>
      <c r="C1294" s="77" t="s">
        <v>86</v>
      </c>
      <c r="D1294" s="85" t="s">
        <v>6362</v>
      </c>
      <c r="E1294" s="355" t="s">
        <v>6363</v>
      </c>
      <c r="F1294" s="77" t="s">
        <v>3746</v>
      </c>
      <c r="G1294" s="78">
        <v>0.0</v>
      </c>
      <c r="H1294" s="88">
        <v>0.0</v>
      </c>
      <c r="I1294" s="498">
        <v>1.0</v>
      </c>
      <c r="J1294" s="498">
        <v>20.0</v>
      </c>
      <c r="K1294" s="499">
        <v>20.0</v>
      </c>
      <c r="L1294" s="77" t="s">
        <v>3094</v>
      </c>
      <c r="M1294" s="145"/>
      <c r="N1294" s="380"/>
      <c r="O1294" s="380"/>
      <c r="P1294" s="380"/>
      <c r="Q1294" s="380"/>
      <c r="R1294" s="380"/>
      <c r="S1294" s="380"/>
      <c r="T1294" s="380"/>
      <c r="U1294" s="380"/>
      <c r="V1294" s="380"/>
      <c r="W1294" s="380"/>
      <c r="X1294" s="380"/>
      <c r="Y1294" s="380"/>
      <c r="Z1294" s="380"/>
    </row>
    <row r="1295" ht="15.75" customHeight="1">
      <c r="A1295" s="85" t="s">
        <v>6364</v>
      </c>
      <c r="B1295" s="287" t="s">
        <v>6365</v>
      </c>
      <c r="C1295" s="77" t="s">
        <v>86</v>
      </c>
      <c r="D1295" s="85" t="s">
        <v>6366</v>
      </c>
      <c r="E1295" s="355" t="s">
        <v>6367</v>
      </c>
      <c r="F1295" s="77" t="s">
        <v>6368</v>
      </c>
      <c r="G1295" s="78">
        <v>0.0</v>
      </c>
      <c r="H1295" s="88">
        <v>0.0</v>
      </c>
      <c r="I1295" s="498">
        <v>2.0</v>
      </c>
      <c r="J1295" s="498">
        <v>10.0</v>
      </c>
      <c r="K1295" s="499">
        <v>5.0</v>
      </c>
      <c r="L1295" s="77" t="s">
        <v>3094</v>
      </c>
      <c r="M1295" s="145"/>
      <c r="N1295" s="380"/>
      <c r="O1295" s="380"/>
      <c r="P1295" s="380"/>
      <c r="Q1295" s="380"/>
      <c r="R1295" s="380"/>
      <c r="S1295" s="380"/>
      <c r="T1295" s="380"/>
      <c r="U1295" s="380"/>
      <c r="V1295" s="380"/>
      <c r="W1295" s="380"/>
      <c r="X1295" s="380"/>
      <c r="Y1295" s="380"/>
      <c r="Z1295" s="380"/>
    </row>
    <row r="1296" ht="15.75" customHeight="1">
      <c r="A1296" s="85" t="s">
        <v>3098</v>
      </c>
      <c r="B1296" s="85" t="s">
        <v>3099</v>
      </c>
      <c r="C1296" s="77" t="s">
        <v>2926</v>
      </c>
      <c r="D1296" s="75" t="s">
        <v>6369</v>
      </c>
      <c r="E1296" s="538" t="s">
        <v>6370</v>
      </c>
      <c r="F1296" s="77" t="s">
        <v>6371</v>
      </c>
      <c r="G1296" s="77">
        <v>1.0</v>
      </c>
      <c r="H1296" s="77">
        <v>1.0</v>
      </c>
      <c r="I1296" s="496">
        <v>3.0</v>
      </c>
      <c r="J1296" s="496">
        <v>20.0</v>
      </c>
      <c r="K1296" s="497">
        <v>20.0</v>
      </c>
      <c r="L1296" s="77" t="s">
        <v>614</v>
      </c>
      <c r="M1296" s="145"/>
      <c r="N1296" s="380"/>
      <c r="O1296" s="380"/>
      <c r="P1296" s="380"/>
      <c r="Q1296" s="380"/>
      <c r="R1296" s="380"/>
      <c r="S1296" s="380"/>
      <c r="T1296" s="380"/>
      <c r="U1296" s="380"/>
      <c r="V1296" s="380"/>
      <c r="W1296" s="380"/>
      <c r="X1296" s="380"/>
      <c r="Y1296" s="380"/>
      <c r="Z1296" s="380"/>
    </row>
    <row r="1297" ht="15.75" customHeight="1">
      <c r="A1297" s="85" t="s">
        <v>3098</v>
      </c>
      <c r="B1297" s="85" t="s">
        <v>3099</v>
      </c>
      <c r="C1297" s="77" t="s">
        <v>2926</v>
      </c>
      <c r="D1297" s="85" t="s">
        <v>6372</v>
      </c>
      <c r="E1297" s="538" t="s">
        <v>6373</v>
      </c>
      <c r="F1297" s="77" t="s">
        <v>6374</v>
      </c>
      <c r="G1297" s="77">
        <v>1.0</v>
      </c>
      <c r="H1297" s="77">
        <v>1.0</v>
      </c>
      <c r="I1297" s="496">
        <v>3.0</v>
      </c>
      <c r="J1297" s="496">
        <v>20.0</v>
      </c>
      <c r="K1297" s="497">
        <v>20.0</v>
      </c>
      <c r="L1297" s="77" t="s">
        <v>614</v>
      </c>
      <c r="M1297" s="145"/>
      <c r="N1297" s="380"/>
      <c r="O1297" s="380"/>
      <c r="P1297" s="380"/>
      <c r="Q1297" s="380"/>
      <c r="R1297" s="380"/>
      <c r="S1297" s="380"/>
      <c r="T1297" s="380"/>
      <c r="U1297" s="380"/>
      <c r="V1297" s="380"/>
      <c r="W1297" s="380"/>
      <c r="X1297" s="380"/>
      <c r="Y1297" s="380"/>
      <c r="Z1297" s="380"/>
    </row>
    <row r="1298" ht="15.75" customHeight="1">
      <c r="A1298" s="85" t="s">
        <v>3098</v>
      </c>
      <c r="B1298" s="85" t="s">
        <v>3099</v>
      </c>
      <c r="C1298" s="77" t="s">
        <v>2926</v>
      </c>
      <c r="D1298" s="85" t="s">
        <v>6375</v>
      </c>
      <c r="E1298" s="538" t="s">
        <v>6376</v>
      </c>
      <c r="F1298" s="77" t="s">
        <v>6377</v>
      </c>
      <c r="G1298" s="77">
        <v>1.0</v>
      </c>
      <c r="H1298" s="77">
        <v>1.0</v>
      </c>
      <c r="I1298" s="496">
        <v>3.0</v>
      </c>
      <c r="J1298" s="496">
        <v>20.0</v>
      </c>
      <c r="K1298" s="497">
        <v>20.0</v>
      </c>
      <c r="L1298" s="77" t="s">
        <v>614</v>
      </c>
      <c r="M1298" s="145"/>
      <c r="N1298" s="380"/>
      <c r="O1298" s="380"/>
      <c r="P1298" s="380"/>
      <c r="Q1298" s="380"/>
      <c r="R1298" s="380"/>
      <c r="S1298" s="380"/>
      <c r="T1298" s="380"/>
      <c r="U1298" s="380"/>
      <c r="V1298" s="380"/>
      <c r="W1298" s="380"/>
      <c r="X1298" s="380"/>
      <c r="Y1298" s="380"/>
      <c r="Z1298" s="380"/>
    </row>
    <row r="1299" ht="15.75" customHeight="1">
      <c r="A1299" s="85" t="s">
        <v>3098</v>
      </c>
      <c r="B1299" s="85" t="s">
        <v>3099</v>
      </c>
      <c r="C1299" s="77" t="s">
        <v>2926</v>
      </c>
      <c r="D1299" s="85" t="s">
        <v>6378</v>
      </c>
      <c r="E1299" s="503" t="s">
        <v>6379</v>
      </c>
      <c r="F1299" s="77" t="s">
        <v>248</v>
      </c>
      <c r="G1299" s="77">
        <v>1.0</v>
      </c>
      <c r="H1299" s="77">
        <v>1.0</v>
      </c>
      <c r="I1299" s="496">
        <v>3.0</v>
      </c>
      <c r="J1299" s="496">
        <v>20.0</v>
      </c>
      <c r="K1299" s="497">
        <v>20.0</v>
      </c>
      <c r="L1299" s="77" t="s">
        <v>614</v>
      </c>
      <c r="M1299" s="145"/>
      <c r="N1299" s="380"/>
      <c r="O1299" s="380"/>
      <c r="P1299" s="380"/>
      <c r="Q1299" s="380"/>
      <c r="R1299" s="380"/>
      <c r="S1299" s="380"/>
      <c r="T1299" s="380"/>
      <c r="U1299" s="380"/>
      <c r="V1299" s="380"/>
      <c r="W1299" s="380"/>
      <c r="X1299" s="380"/>
      <c r="Y1299" s="380"/>
      <c r="Z1299" s="380"/>
    </row>
    <row r="1300" ht="15.75" customHeight="1">
      <c r="A1300" s="85" t="s">
        <v>3098</v>
      </c>
      <c r="B1300" s="85" t="s">
        <v>3099</v>
      </c>
      <c r="C1300" s="77" t="s">
        <v>2926</v>
      </c>
      <c r="D1300" s="85" t="s">
        <v>6380</v>
      </c>
      <c r="E1300" s="538" t="s">
        <v>6381</v>
      </c>
      <c r="F1300" s="77" t="s">
        <v>6382</v>
      </c>
      <c r="G1300" s="77">
        <v>1.0</v>
      </c>
      <c r="H1300" s="77">
        <v>1.0</v>
      </c>
      <c r="I1300" s="496">
        <v>3.0</v>
      </c>
      <c r="J1300" s="496">
        <v>20.0</v>
      </c>
      <c r="K1300" s="497">
        <v>20.0</v>
      </c>
      <c r="L1300" s="77" t="s">
        <v>614</v>
      </c>
      <c r="M1300" s="145"/>
      <c r="N1300" s="380"/>
      <c r="O1300" s="380"/>
      <c r="P1300" s="380"/>
      <c r="Q1300" s="380"/>
      <c r="R1300" s="380"/>
      <c r="S1300" s="380"/>
      <c r="T1300" s="380"/>
      <c r="U1300" s="380"/>
      <c r="V1300" s="380"/>
      <c r="W1300" s="380"/>
      <c r="X1300" s="380"/>
      <c r="Y1300" s="380"/>
      <c r="Z1300" s="380"/>
    </row>
    <row r="1301" ht="15.75" customHeight="1">
      <c r="A1301" s="85" t="s">
        <v>3098</v>
      </c>
      <c r="B1301" s="85" t="s">
        <v>3099</v>
      </c>
      <c r="C1301" s="77" t="s">
        <v>2926</v>
      </c>
      <c r="D1301" s="85" t="s">
        <v>6383</v>
      </c>
      <c r="E1301" s="538" t="s">
        <v>5563</v>
      </c>
      <c r="F1301" s="77" t="s">
        <v>6384</v>
      </c>
      <c r="G1301" s="77">
        <v>1.0</v>
      </c>
      <c r="H1301" s="77">
        <v>1.0</v>
      </c>
      <c r="I1301" s="496">
        <v>3.0</v>
      </c>
      <c r="J1301" s="496">
        <v>20.0</v>
      </c>
      <c r="K1301" s="497">
        <v>20.0</v>
      </c>
      <c r="L1301" s="77" t="s">
        <v>614</v>
      </c>
      <c r="M1301" s="145"/>
      <c r="N1301" s="380"/>
      <c r="O1301" s="380"/>
      <c r="P1301" s="380"/>
      <c r="Q1301" s="380"/>
      <c r="R1301" s="380"/>
      <c r="S1301" s="380"/>
      <c r="T1301" s="380"/>
      <c r="U1301" s="380"/>
      <c r="V1301" s="380"/>
      <c r="W1301" s="380"/>
      <c r="X1301" s="380"/>
      <c r="Y1301" s="380"/>
      <c r="Z1301" s="380"/>
    </row>
    <row r="1302" ht="15.75" customHeight="1">
      <c r="A1302" s="85" t="s">
        <v>3098</v>
      </c>
      <c r="B1302" s="85" t="s">
        <v>3099</v>
      </c>
      <c r="C1302" s="77" t="s">
        <v>2926</v>
      </c>
      <c r="D1302" s="85" t="s">
        <v>6385</v>
      </c>
      <c r="E1302" s="538" t="s">
        <v>6386</v>
      </c>
      <c r="F1302" s="77" t="s">
        <v>6387</v>
      </c>
      <c r="G1302" s="77">
        <v>1.0</v>
      </c>
      <c r="H1302" s="77">
        <v>1.0</v>
      </c>
      <c r="I1302" s="496">
        <v>3.0</v>
      </c>
      <c r="J1302" s="496">
        <v>20.0</v>
      </c>
      <c r="K1302" s="497">
        <v>20.0</v>
      </c>
      <c r="L1302" s="77" t="s">
        <v>614</v>
      </c>
      <c r="M1302" s="145"/>
      <c r="N1302" s="380"/>
      <c r="O1302" s="380"/>
      <c r="P1302" s="380"/>
      <c r="Q1302" s="380"/>
      <c r="R1302" s="380"/>
      <c r="S1302" s="380"/>
      <c r="T1302" s="380"/>
      <c r="U1302" s="380"/>
      <c r="V1302" s="380"/>
      <c r="W1302" s="380"/>
      <c r="X1302" s="380"/>
      <c r="Y1302" s="380"/>
      <c r="Z1302" s="380"/>
    </row>
    <row r="1303" ht="15.75" customHeight="1">
      <c r="A1303" s="85" t="s">
        <v>3098</v>
      </c>
      <c r="B1303" s="85" t="s">
        <v>3099</v>
      </c>
      <c r="C1303" s="77" t="s">
        <v>2926</v>
      </c>
      <c r="D1303" s="85" t="s">
        <v>6388</v>
      </c>
      <c r="E1303" s="538" t="s">
        <v>6389</v>
      </c>
      <c r="F1303" s="77" t="s">
        <v>6390</v>
      </c>
      <c r="G1303" s="77">
        <v>1.0</v>
      </c>
      <c r="H1303" s="77">
        <v>1.0</v>
      </c>
      <c r="I1303" s="496">
        <v>3.0</v>
      </c>
      <c r="J1303" s="496">
        <v>10.0</v>
      </c>
      <c r="K1303" s="497">
        <v>10.0</v>
      </c>
      <c r="L1303" s="77" t="s">
        <v>614</v>
      </c>
      <c r="M1303" s="145"/>
      <c r="N1303" s="380"/>
      <c r="O1303" s="380"/>
      <c r="P1303" s="380"/>
      <c r="Q1303" s="380"/>
      <c r="R1303" s="380"/>
      <c r="S1303" s="380"/>
      <c r="T1303" s="380"/>
      <c r="U1303" s="380"/>
      <c r="V1303" s="380"/>
      <c r="W1303" s="380"/>
      <c r="X1303" s="380"/>
      <c r="Y1303" s="380"/>
      <c r="Z1303" s="380"/>
    </row>
    <row r="1304" ht="15.75" customHeight="1">
      <c r="A1304" s="85" t="s">
        <v>3098</v>
      </c>
      <c r="B1304" s="85" t="s">
        <v>3099</v>
      </c>
      <c r="C1304" s="77" t="s">
        <v>2926</v>
      </c>
      <c r="D1304" s="85" t="s">
        <v>6391</v>
      </c>
      <c r="E1304" s="538" t="s">
        <v>6392</v>
      </c>
      <c r="F1304" s="77" t="s">
        <v>6393</v>
      </c>
      <c r="G1304" s="77">
        <v>1.0</v>
      </c>
      <c r="H1304" s="77">
        <v>1.0</v>
      </c>
      <c r="I1304" s="496">
        <v>3.0</v>
      </c>
      <c r="J1304" s="496">
        <v>20.0</v>
      </c>
      <c r="K1304" s="497">
        <v>20.0</v>
      </c>
      <c r="L1304" s="77" t="s">
        <v>614</v>
      </c>
      <c r="M1304" s="145"/>
      <c r="N1304" s="380"/>
      <c r="O1304" s="380"/>
      <c r="P1304" s="380"/>
      <c r="Q1304" s="380"/>
      <c r="R1304" s="380"/>
      <c r="S1304" s="380"/>
      <c r="T1304" s="380"/>
      <c r="U1304" s="380"/>
      <c r="V1304" s="380"/>
      <c r="W1304" s="380"/>
      <c r="X1304" s="380"/>
      <c r="Y1304" s="380"/>
      <c r="Z1304" s="380"/>
    </row>
    <row r="1305" ht="15.75" customHeight="1">
      <c r="A1305" s="85" t="s">
        <v>3098</v>
      </c>
      <c r="B1305" s="85" t="s">
        <v>3099</v>
      </c>
      <c r="C1305" s="77" t="s">
        <v>2926</v>
      </c>
      <c r="D1305" s="85" t="s">
        <v>6394</v>
      </c>
      <c r="E1305" s="538" t="s">
        <v>6395</v>
      </c>
      <c r="F1305" s="77" t="s">
        <v>6396</v>
      </c>
      <c r="G1305" s="77">
        <v>1.0</v>
      </c>
      <c r="H1305" s="77">
        <v>1.0</v>
      </c>
      <c r="I1305" s="496">
        <v>3.0</v>
      </c>
      <c r="J1305" s="496">
        <v>20.0</v>
      </c>
      <c r="K1305" s="497">
        <v>20.0</v>
      </c>
      <c r="L1305" s="77" t="s">
        <v>614</v>
      </c>
      <c r="M1305" s="145"/>
      <c r="N1305" s="380"/>
      <c r="O1305" s="380"/>
      <c r="P1305" s="380"/>
      <c r="Q1305" s="380"/>
      <c r="R1305" s="380"/>
      <c r="S1305" s="380"/>
      <c r="T1305" s="380"/>
      <c r="U1305" s="380"/>
      <c r="V1305" s="380"/>
      <c r="W1305" s="380"/>
      <c r="X1305" s="380"/>
      <c r="Y1305" s="380"/>
      <c r="Z1305" s="380"/>
    </row>
    <row r="1306" ht="15.75" customHeight="1">
      <c r="A1306" s="85" t="s">
        <v>3098</v>
      </c>
      <c r="B1306" s="85" t="s">
        <v>3099</v>
      </c>
      <c r="C1306" s="77" t="s">
        <v>2926</v>
      </c>
      <c r="D1306" s="85" t="s">
        <v>6397</v>
      </c>
      <c r="E1306" s="538" t="s">
        <v>6398</v>
      </c>
      <c r="F1306" s="77" t="s">
        <v>6399</v>
      </c>
      <c r="G1306" s="77">
        <v>1.0</v>
      </c>
      <c r="H1306" s="77">
        <v>1.0</v>
      </c>
      <c r="I1306" s="496">
        <v>3.0</v>
      </c>
      <c r="J1306" s="496">
        <v>20.0</v>
      </c>
      <c r="K1306" s="497">
        <v>20.0</v>
      </c>
      <c r="L1306" s="77" t="s">
        <v>614</v>
      </c>
      <c r="M1306" s="145"/>
      <c r="N1306" s="380"/>
      <c r="O1306" s="380"/>
      <c r="P1306" s="380"/>
      <c r="Q1306" s="380"/>
      <c r="R1306" s="380"/>
      <c r="S1306" s="380"/>
      <c r="T1306" s="380"/>
      <c r="U1306" s="380"/>
      <c r="V1306" s="380"/>
      <c r="W1306" s="380"/>
      <c r="X1306" s="380"/>
      <c r="Y1306" s="380"/>
      <c r="Z1306" s="380"/>
    </row>
    <row r="1307" ht="15.75" customHeight="1">
      <c r="A1307" s="85" t="s">
        <v>3098</v>
      </c>
      <c r="B1307" s="85" t="s">
        <v>3099</v>
      </c>
      <c r="C1307" s="77" t="s">
        <v>2926</v>
      </c>
      <c r="D1307" s="85" t="s">
        <v>6400</v>
      </c>
      <c r="E1307" s="538" t="s">
        <v>5573</v>
      </c>
      <c r="F1307" s="77" t="s">
        <v>4176</v>
      </c>
      <c r="G1307" s="77">
        <v>1.0</v>
      </c>
      <c r="H1307" s="77">
        <v>1.0</v>
      </c>
      <c r="I1307" s="496">
        <v>3.0</v>
      </c>
      <c r="J1307" s="496">
        <v>20.0</v>
      </c>
      <c r="K1307" s="497">
        <v>20.0</v>
      </c>
      <c r="L1307" s="77" t="s">
        <v>614</v>
      </c>
      <c r="M1307" s="145"/>
      <c r="N1307" s="380"/>
      <c r="O1307" s="380"/>
      <c r="P1307" s="380"/>
      <c r="Q1307" s="380"/>
      <c r="R1307" s="380"/>
      <c r="S1307" s="380"/>
      <c r="T1307" s="380"/>
      <c r="U1307" s="380"/>
      <c r="V1307" s="380"/>
      <c r="W1307" s="380"/>
      <c r="X1307" s="380"/>
      <c r="Y1307" s="380"/>
      <c r="Z1307" s="380"/>
    </row>
    <row r="1308" ht="15.75" customHeight="1">
      <c r="A1308" s="85" t="s">
        <v>3098</v>
      </c>
      <c r="B1308" s="85" t="s">
        <v>3099</v>
      </c>
      <c r="C1308" s="77" t="s">
        <v>2926</v>
      </c>
      <c r="D1308" s="85" t="s">
        <v>6401</v>
      </c>
      <c r="E1308" s="538" t="s">
        <v>6402</v>
      </c>
      <c r="F1308" s="77" t="s">
        <v>6390</v>
      </c>
      <c r="G1308" s="77">
        <v>1.0</v>
      </c>
      <c r="H1308" s="77">
        <v>1.0</v>
      </c>
      <c r="I1308" s="496">
        <v>3.0</v>
      </c>
      <c r="J1308" s="496">
        <v>10.0</v>
      </c>
      <c r="K1308" s="497">
        <v>10.0</v>
      </c>
      <c r="L1308" s="77" t="s">
        <v>614</v>
      </c>
      <c r="M1308" s="145"/>
      <c r="N1308" s="380"/>
      <c r="O1308" s="380"/>
      <c r="P1308" s="380"/>
      <c r="Q1308" s="380"/>
      <c r="R1308" s="380"/>
      <c r="S1308" s="380"/>
      <c r="T1308" s="380"/>
      <c r="U1308" s="380"/>
      <c r="V1308" s="380"/>
      <c r="W1308" s="380"/>
      <c r="X1308" s="380"/>
      <c r="Y1308" s="380"/>
      <c r="Z1308" s="380"/>
    </row>
    <row r="1309" ht="15.75" customHeight="1">
      <c r="A1309" s="85" t="s">
        <v>3098</v>
      </c>
      <c r="B1309" s="85" t="s">
        <v>3099</v>
      </c>
      <c r="C1309" s="77" t="s">
        <v>2926</v>
      </c>
      <c r="D1309" s="85" t="s">
        <v>6403</v>
      </c>
      <c r="E1309" s="538" t="s">
        <v>6404</v>
      </c>
      <c r="F1309" s="77" t="s">
        <v>6390</v>
      </c>
      <c r="G1309" s="77">
        <v>1.0</v>
      </c>
      <c r="H1309" s="77">
        <v>1.0</v>
      </c>
      <c r="I1309" s="496">
        <v>3.0</v>
      </c>
      <c r="J1309" s="496">
        <v>10.0</v>
      </c>
      <c r="K1309" s="497">
        <v>10.0</v>
      </c>
      <c r="L1309" s="77" t="s">
        <v>614</v>
      </c>
      <c r="M1309" s="145"/>
      <c r="N1309" s="380"/>
      <c r="O1309" s="380"/>
      <c r="P1309" s="380"/>
      <c r="Q1309" s="380"/>
      <c r="R1309" s="380"/>
      <c r="S1309" s="380"/>
      <c r="T1309" s="380"/>
      <c r="U1309" s="380"/>
      <c r="V1309" s="380"/>
      <c r="W1309" s="380"/>
      <c r="X1309" s="380"/>
      <c r="Y1309" s="380"/>
      <c r="Z1309" s="380"/>
    </row>
    <row r="1310" ht="15.75" customHeight="1">
      <c r="A1310" s="85" t="s">
        <v>3098</v>
      </c>
      <c r="B1310" s="85" t="s">
        <v>3099</v>
      </c>
      <c r="C1310" s="77" t="s">
        <v>2926</v>
      </c>
      <c r="D1310" s="85" t="s">
        <v>6405</v>
      </c>
      <c r="E1310" s="538" t="s">
        <v>6406</v>
      </c>
      <c r="F1310" s="77" t="s">
        <v>6390</v>
      </c>
      <c r="G1310" s="77">
        <v>1.0</v>
      </c>
      <c r="H1310" s="77">
        <v>1.0</v>
      </c>
      <c r="I1310" s="496">
        <v>3.0</v>
      </c>
      <c r="J1310" s="496">
        <v>10.0</v>
      </c>
      <c r="K1310" s="497">
        <v>10.0</v>
      </c>
      <c r="L1310" s="77" t="s">
        <v>614</v>
      </c>
      <c r="M1310" s="145"/>
      <c r="N1310" s="380"/>
      <c r="O1310" s="380"/>
      <c r="P1310" s="380"/>
      <c r="Q1310" s="380"/>
      <c r="R1310" s="380"/>
      <c r="S1310" s="380"/>
      <c r="T1310" s="380"/>
      <c r="U1310" s="380"/>
      <c r="V1310" s="380"/>
      <c r="W1310" s="380"/>
      <c r="X1310" s="380"/>
      <c r="Y1310" s="380"/>
      <c r="Z1310" s="380"/>
    </row>
    <row r="1311" ht="15.75" customHeight="1">
      <c r="A1311" s="85" t="s">
        <v>2505</v>
      </c>
      <c r="B1311" s="85" t="s">
        <v>2506</v>
      </c>
      <c r="C1311" s="77" t="s">
        <v>86</v>
      </c>
      <c r="D1311" s="85" t="s">
        <v>5552</v>
      </c>
      <c r="E1311" s="538" t="s">
        <v>5553</v>
      </c>
      <c r="F1311" s="77" t="s">
        <v>5554</v>
      </c>
      <c r="G1311" s="77">
        <v>4.0</v>
      </c>
      <c r="H1311" s="77">
        <v>2.0</v>
      </c>
      <c r="I1311" s="500">
        <v>4.0</v>
      </c>
      <c r="J1311" s="500">
        <v>20.0</v>
      </c>
      <c r="K1311" s="501">
        <f t="shared" ref="K1311:K1333" si="44">J1311/I1311</f>
        <v>5</v>
      </c>
      <c r="L1311" s="77" t="s">
        <v>614</v>
      </c>
      <c r="M1311" s="145"/>
      <c r="N1311" s="380"/>
      <c r="O1311" s="380"/>
      <c r="P1311" s="380"/>
      <c r="Q1311" s="380"/>
      <c r="R1311" s="380"/>
      <c r="S1311" s="380"/>
      <c r="T1311" s="380"/>
      <c r="U1311" s="380"/>
      <c r="V1311" s="380"/>
      <c r="W1311" s="380"/>
      <c r="X1311" s="380"/>
      <c r="Y1311" s="380"/>
      <c r="Z1311" s="380"/>
    </row>
    <row r="1312" ht="15.75" customHeight="1">
      <c r="A1312" s="85" t="s">
        <v>2505</v>
      </c>
      <c r="B1312" s="85" t="s">
        <v>2506</v>
      </c>
      <c r="C1312" s="77" t="s">
        <v>86</v>
      </c>
      <c r="D1312" s="85" t="s">
        <v>5555</v>
      </c>
      <c r="E1312" s="538" t="s">
        <v>5556</v>
      </c>
      <c r="F1312" s="77" t="s">
        <v>2502</v>
      </c>
      <c r="G1312" s="77">
        <v>4.0</v>
      </c>
      <c r="H1312" s="77">
        <v>2.0</v>
      </c>
      <c r="I1312" s="500">
        <v>4.0</v>
      </c>
      <c r="J1312" s="500">
        <v>10.0</v>
      </c>
      <c r="K1312" s="501">
        <f t="shared" si="44"/>
        <v>2.5</v>
      </c>
      <c r="L1312" s="77" t="s">
        <v>614</v>
      </c>
      <c r="M1312" s="145"/>
      <c r="N1312" s="380"/>
      <c r="O1312" s="380"/>
      <c r="P1312" s="380"/>
      <c r="Q1312" s="380"/>
      <c r="R1312" s="380"/>
      <c r="S1312" s="380"/>
      <c r="T1312" s="380"/>
      <c r="U1312" s="380"/>
      <c r="V1312" s="380"/>
      <c r="W1312" s="380"/>
      <c r="X1312" s="380"/>
      <c r="Y1312" s="380"/>
      <c r="Z1312" s="380"/>
    </row>
    <row r="1313" ht="15.75" customHeight="1">
      <c r="A1313" s="85" t="s">
        <v>2505</v>
      </c>
      <c r="B1313" s="85" t="s">
        <v>2506</v>
      </c>
      <c r="C1313" s="77" t="s">
        <v>86</v>
      </c>
      <c r="D1313" s="85" t="s">
        <v>5557</v>
      </c>
      <c r="E1313" s="538" t="s">
        <v>5558</v>
      </c>
      <c r="F1313" s="77" t="s">
        <v>2502</v>
      </c>
      <c r="G1313" s="77">
        <v>4.0</v>
      </c>
      <c r="H1313" s="77">
        <v>2.0</v>
      </c>
      <c r="I1313" s="500">
        <v>4.0</v>
      </c>
      <c r="J1313" s="500">
        <v>10.0</v>
      </c>
      <c r="K1313" s="501">
        <f t="shared" si="44"/>
        <v>2.5</v>
      </c>
      <c r="L1313" s="77" t="s">
        <v>614</v>
      </c>
      <c r="M1313" s="145"/>
      <c r="N1313" s="380"/>
      <c r="O1313" s="380"/>
      <c r="P1313" s="380"/>
      <c r="Q1313" s="380"/>
      <c r="R1313" s="380"/>
      <c r="S1313" s="380"/>
      <c r="T1313" s="380"/>
      <c r="U1313" s="380"/>
      <c r="V1313" s="380"/>
      <c r="W1313" s="380"/>
      <c r="X1313" s="380"/>
      <c r="Y1313" s="380"/>
      <c r="Z1313" s="380"/>
    </row>
    <row r="1314" ht="15.75" customHeight="1">
      <c r="A1314" s="85" t="s">
        <v>2562</v>
      </c>
      <c r="B1314" s="85" t="s">
        <v>2563</v>
      </c>
      <c r="C1314" s="77" t="s">
        <v>86</v>
      </c>
      <c r="D1314" s="85" t="s">
        <v>5559</v>
      </c>
      <c r="E1314" s="538" t="s">
        <v>5560</v>
      </c>
      <c r="F1314" s="77" t="s">
        <v>5561</v>
      </c>
      <c r="G1314" s="77">
        <v>2.0</v>
      </c>
      <c r="H1314" s="77">
        <v>2.0</v>
      </c>
      <c r="I1314" s="500">
        <v>2.0</v>
      </c>
      <c r="J1314" s="500">
        <v>20.0</v>
      </c>
      <c r="K1314" s="501">
        <f t="shared" si="44"/>
        <v>10</v>
      </c>
      <c r="L1314" s="77" t="s">
        <v>614</v>
      </c>
      <c r="M1314" s="145"/>
      <c r="N1314" s="380"/>
      <c r="O1314" s="380"/>
      <c r="P1314" s="380"/>
      <c r="Q1314" s="380"/>
      <c r="R1314" s="380"/>
      <c r="S1314" s="380"/>
      <c r="T1314" s="380"/>
      <c r="U1314" s="380"/>
      <c r="V1314" s="380"/>
      <c r="W1314" s="380"/>
      <c r="X1314" s="380"/>
      <c r="Y1314" s="380"/>
      <c r="Z1314" s="380"/>
    </row>
    <row r="1315" ht="15.75" customHeight="1">
      <c r="A1315" s="85" t="s">
        <v>2562</v>
      </c>
      <c r="B1315" s="85" t="s">
        <v>2563</v>
      </c>
      <c r="C1315" s="77" t="s">
        <v>86</v>
      </c>
      <c r="D1315" s="85" t="s">
        <v>5562</v>
      </c>
      <c r="E1315" s="538" t="s">
        <v>5563</v>
      </c>
      <c r="F1315" s="77" t="s">
        <v>5564</v>
      </c>
      <c r="G1315" s="77">
        <v>2.0</v>
      </c>
      <c r="H1315" s="77">
        <v>2.0</v>
      </c>
      <c r="I1315" s="500">
        <v>2.0</v>
      </c>
      <c r="J1315" s="500">
        <v>20.0</v>
      </c>
      <c r="K1315" s="501">
        <f t="shared" si="44"/>
        <v>10</v>
      </c>
      <c r="L1315" s="77" t="s">
        <v>614</v>
      </c>
      <c r="M1315" s="145"/>
      <c r="N1315" s="380"/>
      <c r="O1315" s="380"/>
      <c r="P1315" s="380"/>
      <c r="Q1315" s="380"/>
      <c r="R1315" s="380"/>
      <c r="S1315" s="380"/>
      <c r="T1315" s="380"/>
      <c r="U1315" s="380"/>
      <c r="V1315" s="380"/>
      <c r="W1315" s="380"/>
      <c r="X1315" s="380"/>
      <c r="Y1315" s="380"/>
      <c r="Z1315" s="380"/>
    </row>
    <row r="1316" ht="15.75" customHeight="1">
      <c r="A1316" s="85" t="s">
        <v>2562</v>
      </c>
      <c r="B1316" s="85" t="s">
        <v>2563</v>
      </c>
      <c r="C1316" s="77" t="s">
        <v>86</v>
      </c>
      <c r="D1316" s="85" t="s">
        <v>5565</v>
      </c>
      <c r="E1316" s="538" t="s">
        <v>5566</v>
      </c>
      <c r="F1316" s="77" t="s">
        <v>5567</v>
      </c>
      <c r="G1316" s="77">
        <v>2.0</v>
      </c>
      <c r="H1316" s="77">
        <v>2.0</v>
      </c>
      <c r="I1316" s="500">
        <v>2.0</v>
      </c>
      <c r="J1316" s="500">
        <v>20.0</v>
      </c>
      <c r="K1316" s="501">
        <f t="shared" si="44"/>
        <v>10</v>
      </c>
      <c r="L1316" s="77" t="s">
        <v>614</v>
      </c>
      <c r="M1316" s="145"/>
      <c r="N1316" s="380"/>
      <c r="O1316" s="380"/>
      <c r="P1316" s="380"/>
      <c r="Q1316" s="380"/>
      <c r="R1316" s="380"/>
      <c r="S1316" s="380"/>
      <c r="T1316" s="380"/>
      <c r="U1316" s="380"/>
      <c r="V1316" s="380"/>
      <c r="W1316" s="380"/>
      <c r="X1316" s="380"/>
      <c r="Y1316" s="380"/>
      <c r="Z1316" s="380"/>
    </row>
    <row r="1317" ht="15.75" customHeight="1">
      <c r="A1317" s="85" t="s">
        <v>2562</v>
      </c>
      <c r="B1317" s="85" t="s">
        <v>2563</v>
      </c>
      <c r="C1317" s="77" t="s">
        <v>86</v>
      </c>
      <c r="D1317" s="85" t="s">
        <v>5568</v>
      </c>
      <c r="E1317" s="538" t="s">
        <v>5569</v>
      </c>
      <c r="F1317" s="77" t="s">
        <v>2502</v>
      </c>
      <c r="G1317" s="77">
        <v>2.0</v>
      </c>
      <c r="H1317" s="77">
        <v>2.0</v>
      </c>
      <c r="I1317" s="500">
        <v>2.0</v>
      </c>
      <c r="J1317" s="500">
        <v>10.0</v>
      </c>
      <c r="K1317" s="501">
        <f t="shared" si="44"/>
        <v>5</v>
      </c>
      <c r="L1317" s="77" t="s">
        <v>614</v>
      </c>
      <c r="M1317" s="145"/>
      <c r="N1317" s="380"/>
      <c r="O1317" s="380"/>
      <c r="P1317" s="380"/>
      <c r="Q1317" s="380"/>
      <c r="R1317" s="380"/>
      <c r="S1317" s="380"/>
      <c r="T1317" s="380"/>
      <c r="U1317" s="380"/>
      <c r="V1317" s="380"/>
      <c r="W1317" s="380"/>
      <c r="X1317" s="380"/>
      <c r="Y1317" s="380"/>
      <c r="Z1317" s="380"/>
    </row>
    <row r="1318" ht="15.75" customHeight="1">
      <c r="A1318" s="85" t="s">
        <v>2562</v>
      </c>
      <c r="B1318" s="85" t="s">
        <v>2563</v>
      </c>
      <c r="C1318" s="77" t="s">
        <v>86</v>
      </c>
      <c r="D1318" s="85" t="s">
        <v>5570</v>
      </c>
      <c r="E1318" s="538" t="s">
        <v>5571</v>
      </c>
      <c r="F1318" s="77" t="s">
        <v>2502</v>
      </c>
      <c r="G1318" s="77">
        <v>2.0</v>
      </c>
      <c r="H1318" s="77">
        <v>2.0</v>
      </c>
      <c r="I1318" s="500">
        <v>2.0</v>
      </c>
      <c r="J1318" s="500">
        <v>10.0</v>
      </c>
      <c r="K1318" s="501">
        <f t="shared" si="44"/>
        <v>5</v>
      </c>
      <c r="L1318" s="77" t="s">
        <v>614</v>
      </c>
      <c r="M1318" s="145"/>
      <c r="N1318" s="380"/>
      <c r="O1318" s="380"/>
      <c r="P1318" s="380"/>
      <c r="Q1318" s="380"/>
      <c r="R1318" s="380"/>
      <c r="S1318" s="380"/>
      <c r="T1318" s="380"/>
      <c r="U1318" s="380"/>
      <c r="V1318" s="380"/>
      <c r="W1318" s="380"/>
      <c r="X1318" s="380"/>
      <c r="Y1318" s="380"/>
      <c r="Z1318" s="380"/>
    </row>
    <row r="1319" ht="15.75" customHeight="1">
      <c r="A1319" s="85" t="s">
        <v>2562</v>
      </c>
      <c r="B1319" s="85" t="s">
        <v>2563</v>
      </c>
      <c r="C1319" s="77" t="s">
        <v>86</v>
      </c>
      <c r="D1319" s="85" t="s">
        <v>5572</v>
      </c>
      <c r="E1319" s="538" t="s">
        <v>5573</v>
      </c>
      <c r="F1319" s="77" t="s">
        <v>5574</v>
      </c>
      <c r="G1319" s="77">
        <v>2.0</v>
      </c>
      <c r="H1319" s="77">
        <v>2.0</v>
      </c>
      <c r="I1319" s="500">
        <v>2.0</v>
      </c>
      <c r="J1319" s="500">
        <v>20.0</v>
      </c>
      <c r="K1319" s="501">
        <f t="shared" si="44"/>
        <v>10</v>
      </c>
      <c r="L1319" s="77" t="s">
        <v>614</v>
      </c>
      <c r="M1319" s="145"/>
      <c r="N1319" s="380"/>
      <c r="O1319" s="380"/>
      <c r="P1319" s="380"/>
      <c r="Q1319" s="380"/>
      <c r="R1319" s="380"/>
      <c r="S1319" s="380"/>
      <c r="T1319" s="380"/>
      <c r="U1319" s="380"/>
      <c r="V1319" s="380"/>
      <c r="W1319" s="380"/>
      <c r="X1319" s="380"/>
      <c r="Y1319" s="380"/>
      <c r="Z1319" s="380"/>
    </row>
    <row r="1320" ht="15.75" customHeight="1">
      <c r="A1320" s="85" t="s">
        <v>6407</v>
      </c>
      <c r="B1320" s="85" t="s">
        <v>6408</v>
      </c>
      <c r="C1320" s="77" t="s">
        <v>86</v>
      </c>
      <c r="D1320" s="85" t="s">
        <v>6409</v>
      </c>
      <c r="E1320" s="538" t="s">
        <v>6410</v>
      </c>
      <c r="F1320" s="77" t="s">
        <v>2502</v>
      </c>
      <c r="G1320" s="77">
        <v>1.0</v>
      </c>
      <c r="H1320" s="77">
        <v>1.0</v>
      </c>
      <c r="I1320" s="500">
        <v>2.0</v>
      </c>
      <c r="J1320" s="500">
        <v>10.0</v>
      </c>
      <c r="K1320" s="501">
        <f t="shared" si="44"/>
        <v>5</v>
      </c>
      <c r="L1320" s="77" t="s">
        <v>614</v>
      </c>
      <c r="M1320" s="145"/>
      <c r="N1320" s="380"/>
      <c r="O1320" s="380"/>
      <c r="P1320" s="380"/>
      <c r="Q1320" s="380"/>
      <c r="R1320" s="380"/>
      <c r="S1320" s="380"/>
      <c r="T1320" s="380"/>
      <c r="U1320" s="380"/>
      <c r="V1320" s="380"/>
      <c r="W1320" s="380"/>
      <c r="X1320" s="380"/>
      <c r="Y1320" s="380"/>
      <c r="Z1320" s="380"/>
    </row>
    <row r="1321" ht="15.75" customHeight="1">
      <c r="A1321" s="85" t="s">
        <v>6411</v>
      </c>
      <c r="B1321" s="85" t="s">
        <v>6412</v>
      </c>
      <c r="C1321" s="77" t="s">
        <v>86</v>
      </c>
      <c r="D1321" s="85" t="s">
        <v>6413</v>
      </c>
      <c r="E1321" s="538" t="s">
        <v>4009</v>
      </c>
      <c r="F1321" s="77" t="s">
        <v>6414</v>
      </c>
      <c r="G1321" s="77">
        <v>3.0</v>
      </c>
      <c r="H1321" s="77">
        <v>3.0</v>
      </c>
      <c r="I1321" s="500">
        <v>3.0</v>
      </c>
      <c r="J1321" s="500">
        <v>20.0</v>
      </c>
      <c r="K1321" s="501">
        <f t="shared" si="44"/>
        <v>6.666666667</v>
      </c>
      <c r="L1321" s="77" t="s">
        <v>614</v>
      </c>
      <c r="M1321" s="145"/>
      <c r="N1321" s="380"/>
      <c r="O1321" s="380"/>
      <c r="P1321" s="380"/>
      <c r="Q1321" s="380"/>
      <c r="R1321" s="380"/>
      <c r="S1321" s="380"/>
      <c r="T1321" s="380"/>
      <c r="U1321" s="380"/>
      <c r="V1321" s="380"/>
      <c r="W1321" s="380"/>
      <c r="X1321" s="380"/>
      <c r="Y1321" s="380"/>
      <c r="Z1321" s="380"/>
    </row>
    <row r="1322" ht="15.75" customHeight="1">
      <c r="A1322" s="285" t="s">
        <v>2505</v>
      </c>
      <c r="B1322" s="85" t="s">
        <v>2539</v>
      </c>
      <c r="C1322" s="77" t="s">
        <v>86</v>
      </c>
      <c r="D1322" s="85" t="s">
        <v>5580</v>
      </c>
      <c r="E1322" s="538" t="s">
        <v>6415</v>
      </c>
      <c r="F1322" s="77" t="s">
        <v>5582</v>
      </c>
      <c r="G1322" s="77">
        <v>4.0</v>
      </c>
      <c r="H1322" s="77">
        <v>2.0</v>
      </c>
      <c r="I1322" s="500">
        <v>4.0</v>
      </c>
      <c r="J1322" s="500">
        <v>20.0</v>
      </c>
      <c r="K1322" s="501">
        <f t="shared" si="44"/>
        <v>5</v>
      </c>
      <c r="L1322" s="77" t="s">
        <v>614</v>
      </c>
      <c r="M1322" s="145"/>
      <c r="N1322" s="380"/>
      <c r="O1322" s="380"/>
      <c r="P1322" s="380"/>
      <c r="Q1322" s="380"/>
      <c r="R1322" s="380"/>
      <c r="S1322" s="380"/>
      <c r="T1322" s="380"/>
      <c r="U1322" s="380"/>
      <c r="V1322" s="380"/>
      <c r="W1322" s="380"/>
      <c r="X1322" s="380"/>
      <c r="Y1322" s="380"/>
      <c r="Z1322" s="380"/>
    </row>
    <row r="1323" ht="15.75" customHeight="1">
      <c r="A1323" s="285" t="s">
        <v>2505</v>
      </c>
      <c r="B1323" s="85" t="s">
        <v>2539</v>
      </c>
      <c r="C1323" s="77" t="s">
        <v>86</v>
      </c>
      <c r="D1323" s="85" t="s">
        <v>5583</v>
      </c>
      <c r="E1323" s="538" t="s">
        <v>5584</v>
      </c>
      <c r="F1323" s="77" t="s">
        <v>5585</v>
      </c>
      <c r="G1323" s="77">
        <v>4.0</v>
      </c>
      <c r="H1323" s="77">
        <v>2.0</v>
      </c>
      <c r="I1323" s="500">
        <v>4.0</v>
      </c>
      <c r="J1323" s="500">
        <v>20.0</v>
      </c>
      <c r="K1323" s="501">
        <f t="shared" si="44"/>
        <v>5</v>
      </c>
      <c r="L1323" s="77" t="s">
        <v>614</v>
      </c>
      <c r="M1323" s="145"/>
      <c r="N1323" s="380"/>
      <c r="O1323" s="380"/>
      <c r="P1323" s="380"/>
      <c r="Q1323" s="380"/>
      <c r="R1323" s="380"/>
      <c r="S1323" s="380"/>
      <c r="T1323" s="380"/>
      <c r="U1323" s="380"/>
      <c r="V1323" s="380"/>
      <c r="W1323" s="380"/>
      <c r="X1323" s="380"/>
      <c r="Y1323" s="380"/>
      <c r="Z1323" s="380"/>
    </row>
    <row r="1324" ht="15.75" customHeight="1">
      <c r="A1324" s="285" t="s">
        <v>2505</v>
      </c>
      <c r="B1324" s="85" t="s">
        <v>2532</v>
      </c>
      <c r="C1324" s="77" t="s">
        <v>86</v>
      </c>
      <c r="D1324" s="85" t="s">
        <v>5586</v>
      </c>
      <c r="E1324" s="538" t="s">
        <v>5587</v>
      </c>
      <c r="F1324" s="77" t="s">
        <v>5588</v>
      </c>
      <c r="G1324" s="77">
        <v>4.0</v>
      </c>
      <c r="H1324" s="77">
        <v>2.0</v>
      </c>
      <c r="I1324" s="500">
        <v>4.0</v>
      </c>
      <c r="J1324" s="500">
        <v>20.0</v>
      </c>
      <c r="K1324" s="501">
        <f t="shared" si="44"/>
        <v>5</v>
      </c>
      <c r="L1324" s="77" t="s">
        <v>614</v>
      </c>
      <c r="M1324" s="145"/>
      <c r="N1324" s="380"/>
      <c r="O1324" s="380"/>
      <c r="P1324" s="380"/>
      <c r="Q1324" s="380"/>
      <c r="R1324" s="380"/>
      <c r="S1324" s="380"/>
      <c r="T1324" s="380"/>
      <c r="U1324" s="380"/>
      <c r="V1324" s="380"/>
      <c r="W1324" s="380"/>
      <c r="X1324" s="380"/>
      <c r="Y1324" s="380"/>
      <c r="Z1324" s="380"/>
    </row>
    <row r="1325" ht="15.75" customHeight="1">
      <c r="A1325" s="285" t="s">
        <v>2505</v>
      </c>
      <c r="B1325" s="85" t="s">
        <v>2532</v>
      </c>
      <c r="C1325" s="77" t="s">
        <v>86</v>
      </c>
      <c r="D1325" s="85" t="s">
        <v>5586</v>
      </c>
      <c r="E1325" s="538" t="s">
        <v>5587</v>
      </c>
      <c r="F1325" s="77" t="s">
        <v>5588</v>
      </c>
      <c r="G1325" s="77">
        <v>4.0</v>
      </c>
      <c r="H1325" s="77">
        <v>2.0</v>
      </c>
      <c r="I1325" s="500">
        <v>4.0</v>
      </c>
      <c r="J1325" s="500">
        <v>20.0</v>
      </c>
      <c r="K1325" s="501">
        <f t="shared" si="44"/>
        <v>5</v>
      </c>
      <c r="L1325" s="77" t="s">
        <v>614</v>
      </c>
      <c r="M1325" s="145"/>
      <c r="N1325" s="380"/>
      <c r="O1325" s="380"/>
      <c r="P1325" s="380"/>
      <c r="Q1325" s="380"/>
      <c r="R1325" s="380"/>
      <c r="S1325" s="380"/>
      <c r="T1325" s="380"/>
      <c r="U1325" s="380"/>
      <c r="V1325" s="380"/>
      <c r="W1325" s="380"/>
      <c r="X1325" s="380"/>
      <c r="Y1325" s="380"/>
      <c r="Z1325" s="380"/>
    </row>
    <row r="1326" ht="15.75" customHeight="1">
      <c r="A1326" s="285" t="s">
        <v>2505</v>
      </c>
      <c r="B1326" s="85" t="s">
        <v>2532</v>
      </c>
      <c r="C1326" s="77" t="s">
        <v>86</v>
      </c>
      <c r="D1326" s="85" t="s">
        <v>5589</v>
      </c>
      <c r="E1326" s="538" t="s">
        <v>5590</v>
      </c>
      <c r="F1326" s="77" t="s">
        <v>2502</v>
      </c>
      <c r="G1326" s="77">
        <v>4.0</v>
      </c>
      <c r="H1326" s="77">
        <v>2.0</v>
      </c>
      <c r="I1326" s="500">
        <v>4.0</v>
      </c>
      <c r="J1326" s="500">
        <v>10.0</v>
      </c>
      <c r="K1326" s="501">
        <f t="shared" si="44"/>
        <v>2.5</v>
      </c>
      <c r="L1326" s="77" t="s">
        <v>614</v>
      </c>
      <c r="M1326" s="145"/>
      <c r="N1326" s="380"/>
      <c r="O1326" s="380"/>
      <c r="P1326" s="380"/>
      <c r="Q1326" s="380"/>
      <c r="R1326" s="380"/>
      <c r="S1326" s="380"/>
      <c r="T1326" s="380"/>
      <c r="U1326" s="380"/>
      <c r="V1326" s="380"/>
      <c r="W1326" s="380"/>
      <c r="X1326" s="380"/>
      <c r="Y1326" s="380"/>
      <c r="Z1326" s="380"/>
    </row>
    <row r="1327" ht="15.75" customHeight="1">
      <c r="A1327" s="285" t="s">
        <v>2505</v>
      </c>
      <c r="B1327" s="85" t="s">
        <v>2532</v>
      </c>
      <c r="C1327" s="77" t="s">
        <v>86</v>
      </c>
      <c r="D1327" s="85" t="s">
        <v>5591</v>
      </c>
      <c r="E1327" s="538" t="s">
        <v>5592</v>
      </c>
      <c r="F1327" s="77" t="s">
        <v>5593</v>
      </c>
      <c r="G1327" s="77">
        <v>4.0</v>
      </c>
      <c r="H1327" s="77">
        <v>2.0</v>
      </c>
      <c r="I1327" s="500">
        <v>4.0</v>
      </c>
      <c r="J1327" s="500">
        <v>20.0</v>
      </c>
      <c r="K1327" s="501">
        <f t="shared" si="44"/>
        <v>5</v>
      </c>
      <c r="L1327" s="77" t="s">
        <v>614</v>
      </c>
      <c r="M1327" s="145"/>
      <c r="N1327" s="380"/>
      <c r="O1327" s="380"/>
      <c r="P1327" s="380"/>
      <c r="Q1327" s="380"/>
      <c r="R1327" s="380"/>
      <c r="S1327" s="380"/>
      <c r="T1327" s="380"/>
      <c r="U1327" s="380"/>
      <c r="V1327" s="380"/>
      <c r="W1327" s="380"/>
      <c r="X1327" s="380"/>
      <c r="Y1327" s="380"/>
      <c r="Z1327" s="380"/>
    </row>
    <row r="1328" ht="15.75" customHeight="1">
      <c r="A1328" s="285" t="s">
        <v>3144</v>
      </c>
      <c r="B1328" s="85" t="s">
        <v>3145</v>
      </c>
      <c r="C1328" s="77" t="s">
        <v>86</v>
      </c>
      <c r="D1328" s="85" t="s">
        <v>6416</v>
      </c>
      <c r="E1328" s="538" t="s">
        <v>6356</v>
      </c>
      <c r="F1328" s="77" t="s">
        <v>6417</v>
      </c>
      <c r="G1328" s="77">
        <v>2.0</v>
      </c>
      <c r="H1328" s="77">
        <v>2.0</v>
      </c>
      <c r="I1328" s="500">
        <v>2.0</v>
      </c>
      <c r="J1328" s="500">
        <v>20.0</v>
      </c>
      <c r="K1328" s="501">
        <f t="shared" si="44"/>
        <v>10</v>
      </c>
      <c r="L1328" s="77" t="s">
        <v>614</v>
      </c>
      <c r="M1328" s="145"/>
      <c r="N1328" s="380"/>
      <c r="O1328" s="380"/>
      <c r="P1328" s="380"/>
      <c r="Q1328" s="380"/>
      <c r="R1328" s="380"/>
      <c r="S1328" s="380"/>
      <c r="T1328" s="380"/>
      <c r="U1328" s="380"/>
      <c r="V1328" s="380"/>
      <c r="W1328" s="380"/>
      <c r="X1328" s="380"/>
      <c r="Y1328" s="380"/>
      <c r="Z1328" s="380"/>
    </row>
    <row r="1329" ht="15.75" customHeight="1">
      <c r="A1329" s="285" t="s">
        <v>3144</v>
      </c>
      <c r="B1329" s="85" t="s">
        <v>3145</v>
      </c>
      <c r="C1329" s="77" t="s">
        <v>86</v>
      </c>
      <c r="D1329" s="85" t="s">
        <v>6418</v>
      </c>
      <c r="E1329" s="538" t="s">
        <v>6419</v>
      </c>
      <c r="F1329" s="77"/>
      <c r="G1329" s="77">
        <v>2.0</v>
      </c>
      <c r="H1329" s="77">
        <v>2.0</v>
      </c>
      <c r="I1329" s="500">
        <v>2.0</v>
      </c>
      <c r="J1329" s="500">
        <v>20.0</v>
      </c>
      <c r="K1329" s="501">
        <f t="shared" si="44"/>
        <v>10</v>
      </c>
      <c r="L1329" s="77" t="s">
        <v>614</v>
      </c>
      <c r="M1329" s="145"/>
      <c r="N1329" s="380"/>
      <c r="O1329" s="380"/>
      <c r="P1329" s="380"/>
      <c r="Q1329" s="380"/>
      <c r="R1329" s="380"/>
      <c r="S1329" s="380"/>
      <c r="T1329" s="380"/>
      <c r="U1329" s="380"/>
      <c r="V1329" s="380"/>
      <c r="W1329" s="380"/>
      <c r="X1329" s="380"/>
      <c r="Y1329" s="380"/>
      <c r="Z1329" s="380"/>
    </row>
    <row r="1330" ht="15.75" customHeight="1">
      <c r="A1330" s="85" t="s">
        <v>472</v>
      </c>
      <c r="B1330" s="85" t="s">
        <v>471</v>
      </c>
      <c r="C1330" s="77" t="s">
        <v>86</v>
      </c>
      <c r="D1330" s="85" t="s">
        <v>6420</v>
      </c>
      <c r="E1330" s="538" t="s">
        <v>6421</v>
      </c>
      <c r="F1330" s="77" t="s">
        <v>6390</v>
      </c>
      <c r="G1330" s="77">
        <v>4.0</v>
      </c>
      <c r="H1330" s="77">
        <v>4.0</v>
      </c>
      <c r="I1330" s="500">
        <v>4.0</v>
      </c>
      <c r="J1330" s="500">
        <v>10.0</v>
      </c>
      <c r="K1330" s="501">
        <f t="shared" si="44"/>
        <v>2.5</v>
      </c>
      <c r="L1330" s="77" t="s">
        <v>614</v>
      </c>
      <c r="M1330" s="145"/>
      <c r="N1330" s="380"/>
      <c r="O1330" s="380"/>
      <c r="P1330" s="380"/>
      <c r="Q1330" s="380"/>
      <c r="R1330" s="380"/>
      <c r="S1330" s="380"/>
      <c r="T1330" s="380"/>
      <c r="U1330" s="380"/>
      <c r="V1330" s="380"/>
      <c r="W1330" s="380"/>
      <c r="X1330" s="380"/>
      <c r="Y1330" s="380"/>
      <c r="Z1330" s="380"/>
    </row>
    <row r="1331" ht="15.75" customHeight="1">
      <c r="A1331" s="85" t="s">
        <v>472</v>
      </c>
      <c r="B1331" s="85" t="s">
        <v>471</v>
      </c>
      <c r="C1331" s="77" t="s">
        <v>86</v>
      </c>
      <c r="D1331" s="85" t="s">
        <v>6397</v>
      </c>
      <c r="E1331" s="538" t="s">
        <v>6398</v>
      </c>
      <c r="F1331" s="77" t="s">
        <v>6399</v>
      </c>
      <c r="G1331" s="77">
        <v>4.0</v>
      </c>
      <c r="H1331" s="77">
        <v>4.0</v>
      </c>
      <c r="I1331" s="500">
        <v>4.0</v>
      </c>
      <c r="J1331" s="500">
        <v>10.0</v>
      </c>
      <c r="K1331" s="501">
        <f t="shared" si="44"/>
        <v>2.5</v>
      </c>
      <c r="L1331" s="77" t="s">
        <v>614</v>
      </c>
      <c r="M1331" s="145"/>
      <c r="N1331" s="380"/>
      <c r="O1331" s="380"/>
      <c r="P1331" s="380"/>
      <c r="Q1331" s="380"/>
      <c r="R1331" s="380"/>
      <c r="S1331" s="380"/>
      <c r="T1331" s="380"/>
      <c r="U1331" s="380"/>
      <c r="V1331" s="380"/>
      <c r="W1331" s="380"/>
      <c r="X1331" s="380"/>
      <c r="Y1331" s="380"/>
      <c r="Z1331" s="380"/>
    </row>
    <row r="1332" ht="15.75" customHeight="1">
      <c r="A1332" s="85" t="s">
        <v>472</v>
      </c>
      <c r="B1332" s="85" t="s">
        <v>471</v>
      </c>
      <c r="C1332" s="77" t="s">
        <v>86</v>
      </c>
      <c r="D1332" s="85" t="s">
        <v>6422</v>
      </c>
      <c r="E1332" s="538" t="s">
        <v>6423</v>
      </c>
      <c r="F1332" s="77" t="s">
        <v>6390</v>
      </c>
      <c r="G1332" s="77">
        <v>4.0</v>
      </c>
      <c r="H1332" s="77">
        <v>4.0</v>
      </c>
      <c r="I1332" s="500">
        <v>4.0</v>
      </c>
      <c r="J1332" s="500">
        <v>10.0</v>
      </c>
      <c r="K1332" s="501">
        <f t="shared" si="44"/>
        <v>2.5</v>
      </c>
      <c r="L1332" s="77" t="s">
        <v>614</v>
      </c>
      <c r="M1332" s="145"/>
      <c r="N1332" s="380"/>
      <c r="O1332" s="380"/>
      <c r="P1332" s="380"/>
      <c r="Q1332" s="380"/>
      <c r="R1332" s="380"/>
      <c r="S1332" s="380"/>
      <c r="T1332" s="380"/>
      <c r="U1332" s="380"/>
      <c r="V1332" s="380"/>
      <c r="W1332" s="380"/>
      <c r="X1332" s="380"/>
      <c r="Y1332" s="380"/>
      <c r="Z1332" s="380"/>
    </row>
    <row r="1333" ht="15.75" customHeight="1">
      <c r="A1333" s="85" t="s">
        <v>6424</v>
      </c>
      <c r="B1333" s="85" t="s">
        <v>6425</v>
      </c>
      <c r="C1333" s="77" t="s">
        <v>86</v>
      </c>
      <c r="D1333" s="85" t="s">
        <v>6426</v>
      </c>
      <c r="E1333" s="538" t="s">
        <v>6427</v>
      </c>
      <c r="F1333" s="77" t="s">
        <v>6390</v>
      </c>
      <c r="G1333" s="77">
        <v>1.0</v>
      </c>
      <c r="H1333" s="77">
        <v>1.0</v>
      </c>
      <c r="I1333" s="500">
        <v>3.0</v>
      </c>
      <c r="J1333" s="500">
        <v>10.0</v>
      </c>
      <c r="K1333" s="501">
        <f t="shared" si="44"/>
        <v>3.333333333</v>
      </c>
      <c r="L1333" s="77" t="s">
        <v>614</v>
      </c>
      <c r="M1333" s="145"/>
      <c r="N1333" s="380"/>
      <c r="O1333" s="380"/>
      <c r="P1333" s="380"/>
      <c r="Q1333" s="380"/>
      <c r="R1333" s="380"/>
      <c r="S1333" s="380"/>
      <c r="T1333" s="380"/>
      <c r="U1333" s="380"/>
      <c r="V1333" s="380"/>
      <c r="W1333" s="380"/>
      <c r="X1333" s="380"/>
      <c r="Y1333" s="380"/>
      <c r="Z1333" s="380"/>
    </row>
    <row r="1334" ht="15.75" customHeight="1">
      <c r="A1334" s="85" t="s">
        <v>3152</v>
      </c>
      <c r="B1334" s="85" t="s">
        <v>3153</v>
      </c>
      <c r="C1334" s="77" t="s">
        <v>86</v>
      </c>
      <c r="D1334" s="75" t="s">
        <v>6428</v>
      </c>
      <c r="E1334" s="85" t="s">
        <v>6429</v>
      </c>
      <c r="F1334" s="77" t="s">
        <v>6430</v>
      </c>
      <c r="G1334" s="78">
        <v>2.0</v>
      </c>
      <c r="H1334" s="88">
        <v>2.0</v>
      </c>
      <c r="I1334" s="77">
        <v>2.0</v>
      </c>
      <c r="J1334" s="77">
        <v>20.0</v>
      </c>
      <c r="K1334" s="256">
        <v>10.0</v>
      </c>
      <c r="L1334" s="77" t="s">
        <v>625</v>
      </c>
      <c r="M1334" s="145"/>
      <c r="N1334" s="380"/>
      <c r="O1334" s="380"/>
      <c r="P1334" s="380"/>
      <c r="Q1334" s="380"/>
      <c r="R1334" s="380"/>
      <c r="S1334" s="380"/>
      <c r="T1334" s="380"/>
      <c r="U1334" s="380"/>
      <c r="V1334" s="380"/>
      <c r="W1334" s="380"/>
      <c r="X1334" s="380"/>
      <c r="Y1334" s="380"/>
      <c r="Z1334" s="380"/>
    </row>
    <row r="1335" ht="15.75" customHeight="1">
      <c r="A1335" s="85" t="s">
        <v>3912</v>
      </c>
      <c r="B1335" s="539" t="s">
        <v>6431</v>
      </c>
      <c r="C1335" s="77" t="s">
        <v>86</v>
      </c>
      <c r="D1335" s="75" t="s">
        <v>6432</v>
      </c>
      <c r="E1335" s="85" t="s">
        <v>3915</v>
      </c>
      <c r="F1335" s="77" t="s">
        <v>3916</v>
      </c>
      <c r="G1335" s="78">
        <v>2.0</v>
      </c>
      <c r="H1335" s="88">
        <v>2.0</v>
      </c>
      <c r="I1335" s="77">
        <v>2.0</v>
      </c>
      <c r="J1335" s="77">
        <v>20.0</v>
      </c>
      <c r="K1335" s="256">
        <v>10.0</v>
      </c>
      <c r="L1335" s="77" t="s">
        <v>625</v>
      </c>
      <c r="M1335" s="145"/>
      <c r="N1335" s="380"/>
      <c r="O1335" s="380"/>
      <c r="P1335" s="380"/>
      <c r="Q1335" s="380"/>
      <c r="R1335" s="380"/>
      <c r="S1335" s="380"/>
      <c r="T1335" s="380"/>
      <c r="U1335" s="380"/>
      <c r="V1335" s="380"/>
      <c r="W1335" s="380"/>
      <c r="X1335" s="380"/>
      <c r="Y1335" s="380"/>
      <c r="Z1335" s="380"/>
    </row>
    <row r="1336" ht="15.75" customHeight="1">
      <c r="A1336" s="85" t="s">
        <v>3912</v>
      </c>
      <c r="B1336" s="539" t="s">
        <v>6433</v>
      </c>
      <c r="C1336" s="77" t="s">
        <v>86</v>
      </c>
      <c r="D1336" s="75" t="s">
        <v>6434</v>
      </c>
      <c r="E1336" s="85" t="s">
        <v>3919</v>
      </c>
      <c r="F1336" s="77" t="s">
        <v>3920</v>
      </c>
      <c r="G1336" s="78">
        <v>2.0</v>
      </c>
      <c r="H1336" s="88">
        <v>2.0</v>
      </c>
      <c r="I1336" s="77">
        <v>2.0</v>
      </c>
      <c r="J1336" s="77">
        <v>20.0</v>
      </c>
      <c r="K1336" s="256">
        <v>10.0</v>
      </c>
      <c r="L1336" s="77" t="s">
        <v>625</v>
      </c>
      <c r="M1336" s="145"/>
      <c r="N1336" s="380"/>
      <c r="O1336" s="380"/>
      <c r="P1336" s="380"/>
      <c r="Q1336" s="380"/>
      <c r="R1336" s="380"/>
      <c r="S1336" s="380"/>
      <c r="T1336" s="380"/>
      <c r="U1336" s="380"/>
      <c r="V1336" s="380"/>
      <c r="W1336" s="380"/>
      <c r="X1336" s="380"/>
      <c r="Y1336" s="380"/>
      <c r="Z1336" s="380"/>
    </row>
    <row r="1337" ht="15.75" customHeight="1">
      <c r="A1337" s="85" t="s">
        <v>3912</v>
      </c>
      <c r="B1337" s="539" t="s">
        <v>6435</v>
      </c>
      <c r="C1337" s="77" t="s">
        <v>86</v>
      </c>
      <c r="D1337" s="75" t="s">
        <v>6436</v>
      </c>
      <c r="E1337" s="512" t="s">
        <v>3923</v>
      </c>
      <c r="F1337" s="518" t="s">
        <v>3924</v>
      </c>
      <c r="G1337" s="78">
        <v>2.0</v>
      </c>
      <c r="H1337" s="88">
        <v>2.0</v>
      </c>
      <c r="I1337" s="77">
        <v>2.0</v>
      </c>
      <c r="J1337" s="77">
        <v>20.0</v>
      </c>
      <c r="K1337" s="256">
        <v>10.0</v>
      </c>
      <c r="L1337" s="77" t="s">
        <v>625</v>
      </c>
      <c r="M1337" s="145"/>
      <c r="N1337" s="380"/>
      <c r="O1337" s="380"/>
      <c r="P1337" s="380"/>
      <c r="Q1337" s="380"/>
      <c r="R1337" s="380"/>
      <c r="S1337" s="380"/>
      <c r="T1337" s="380"/>
      <c r="U1337" s="380"/>
      <c r="V1337" s="380"/>
      <c r="W1337" s="380"/>
      <c r="X1337" s="380"/>
      <c r="Y1337" s="380"/>
      <c r="Z1337" s="380"/>
    </row>
    <row r="1338" ht="15.75" customHeight="1">
      <c r="A1338" s="59" t="s">
        <v>626</v>
      </c>
      <c r="B1338" s="183"/>
      <c r="C1338" s="370"/>
      <c r="D1338" s="47"/>
      <c r="E1338" s="47"/>
      <c r="F1338" s="370"/>
      <c r="G1338" s="374"/>
      <c r="H1338" s="292"/>
      <c r="I1338" s="292"/>
      <c r="J1338" s="292"/>
      <c r="K1338" s="366">
        <f>SUM(K15:K1337)</f>
        <v>12236.65556</v>
      </c>
      <c r="L1338" s="7"/>
      <c r="M1338" s="3"/>
      <c r="N1338" s="3"/>
      <c r="O1338" s="3"/>
      <c r="P1338" s="3"/>
      <c r="Q1338" s="3"/>
      <c r="R1338" s="3"/>
      <c r="S1338" s="3"/>
      <c r="T1338" s="3"/>
      <c r="U1338" s="3"/>
      <c r="V1338" s="3"/>
      <c r="W1338" s="3"/>
      <c r="X1338" s="3"/>
      <c r="Y1338" s="3"/>
      <c r="Z1338" s="3"/>
    </row>
    <row r="1339" ht="15.75" customHeight="1">
      <c r="A1339" s="175"/>
      <c r="B1339" s="183"/>
      <c r="C1339" s="370"/>
      <c r="D1339" s="47"/>
      <c r="E1339" s="47"/>
      <c r="F1339" s="370"/>
      <c r="G1339" s="370"/>
      <c r="H1339" s="2"/>
      <c r="I1339" s="292"/>
      <c r="J1339" s="292"/>
      <c r="K1339" s="292"/>
      <c r="L1339" s="7"/>
      <c r="M1339" s="3"/>
      <c r="N1339" s="3"/>
      <c r="O1339" s="3"/>
      <c r="P1339" s="3"/>
      <c r="Q1339" s="3"/>
      <c r="R1339" s="3"/>
      <c r="S1339" s="3"/>
      <c r="T1339" s="3"/>
      <c r="U1339" s="3"/>
      <c r="V1339" s="3"/>
      <c r="W1339" s="3"/>
      <c r="X1339" s="3"/>
      <c r="Y1339" s="3"/>
      <c r="Z1339" s="3"/>
    </row>
    <row r="1340" ht="15.75" customHeight="1">
      <c r="A1340" s="368" t="s">
        <v>627</v>
      </c>
      <c r="B1340" s="147"/>
      <c r="C1340" s="147"/>
      <c r="D1340" s="147"/>
      <c r="E1340" s="147"/>
      <c r="F1340" s="147"/>
      <c r="G1340" s="147"/>
      <c r="H1340" s="147"/>
      <c r="I1340" s="292"/>
      <c r="J1340" s="292"/>
      <c r="K1340" s="292"/>
      <c r="L1340" s="7"/>
      <c r="M1340" s="3"/>
      <c r="N1340" s="3"/>
      <c r="O1340" s="3"/>
      <c r="P1340" s="3"/>
      <c r="Q1340" s="3"/>
      <c r="R1340" s="3"/>
      <c r="S1340" s="3"/>
      <c r="T1340" s="3"/>
      <c r="U1340" s="3"/>
      <c r="V1340" s="3"/>
      <c r="W1340" s="3"/>
      <c r="X1340" s="3"/>
      <c r="Y1340" s="3"/>
      <c r="Z1340" s="3"/>
    </row>
    <row r="1341" ht="15.75" customHeight="1">
      <c r="A1341" s="175"/>
      <c r="B1341" s="183"/>
      <c r="C1341" s="370"/>
      <c r="D1341" s="47"/>
      <c r="E1341" s="47"/>
      <c r="F1341" s="370"/>
      <c r="G1341" s="370"/>
      <c r="H1341" s="2"/>
      <c r="I1341" s="292"/>
      <c r="J1341" s="292"/>
      <c r="K1341" s="292"/>
      <c r="L1341" s="7"/>
      <c r="M1341" s="3"/>
      <c r="N1341" s="3"/>
      <c r="O1341" s="3"/>
      <c r="P1341" s="3"/>
      <c r="Q1341" s="3"/>
      <c r="R1341" s="3"/>
      <c r="S1341" s="3"/>
      <c r="T1341" s="3"/>
      <c r="U1341" s="3"/>
      <c r="V1341" s="3"/>
      <c r="W1341" s="3"/>
      <c r="X1341" s="3"/>
      <c r="Y1341" s="3"/>
      <c r="Z1341" s="3"/>
    </row>
    <row r="1342" ht="15.75" customHeight="1">
      <c r="A1342" s="175"/>
      <c r="B1342" s="183"/>
      <c r="C1342" s="370"/>
      <c r="D1342" s="47"/>
      <c r="E1342" s="47"/>
      <c r="F1342" s="370"/>
      <c r="G1342" s="370"/>
      <c r="H1342" s="2"/>
      <c r="I1342" s="292"/>
      <c r="J1342" s="292"/>
      <c r="K1342" s="292"/>
      <c r="L1342" s="7"/>
      <c r="M1342" s="3"/>
      <c r="N1342" s="3"/>
      <c r="O1342" s="3"/>
      <c r="P1342" s="3"/>
      <c r="Q1342" s="3"/>
      <c r="R1342" s="3"/>
      <c r="S1342" s="3"/>
      <c r="T1342" s="3"/>
      <c r="U1342" s="3"/>
      <c r="V1342" s="3"/>
      <c r="W1342" s="3"/>
      <c r="X1342" s="3"/>
      <c r="Y1342" s="3"/>
      <c r="Z1342" s="3"/>
    </row>
    <row r="1343" ht="15.75" customHeight="1">
      <c r="A1343" s="175"/>
      <c r="B1343" s="183"/>
      <c r="C1343" s="370"/>
      <c r="D1343" s="47"/>
      <c r="E1343" s="47"/>
      <c r="F1343" s="370"/>
      <c r="G1343" s="370"/>
      <c r="H1343" s="2"/>
      <c r="I1343" s="292"/>
      <c r="J1343" s="292"/>
      <c r="K1343" s="292"/>
      <c r="L1343" s="7"/>
      <c r="M1343" s="3"/>
      <c r="N1343" s="3"/>
      <c r="O1343" s="3"/>
      <c r="P1343" s="3"/>
      <c r="Q1343" s="3"/>
      <c r="R1343" s="3"/>
      <c r="S1343" s="3"/>
      <c r="T1343" s="3"/>
      <c r="U1343" s="3"/>
      <c r="V1343" s="3"/>
      <c r="W1343" s="3"/>
      <c r="X1343" s="3"/>
      <c r="Y1343" s="3"/>
      <c r="Z1343" s="3"/>
    </row>
    <row r="1344" ht="15.75" customHeight="1">
      <c r="A1344" s="175"/>
      <c r="B1344" s="183"/>
      <c r="C1344" s="370"/>
      <c r="D1344" s="47"/>
      <c r="E1344" s="47"/>
      <c r="F1344" s="370"/>
      <c r="G1344" s="370"/>
      <c r="H1344" s="2"/>
      <c r="I1344" s="292"/>
      <c r="J1344" s="292"/>
      <c r="K1344" s="292"/>
      <c r="L1344" s="7"/>
      <c r="M1344" s="3"/>
      <c r="N1344" s="3"/>
      <c r="O1344" s="3"/>
      <c r="P1344" s="3"/>
      <c r="Q1344" s="3"/>
      <c r="R1344" s="3"/>
      <c r="S1344" s="3"/>
      <c r="T1344" s="3"/>
      <c r="U1344" s="3"/>
      <c r="V1344" s="3"/>
      <c r="W1344" s="3"/>
      <c r="X1344" s="3"/>
      <c r="Y1344" s="3"/>
      <c r="Z1344" s="3"/>
    </row>
    <row r="1345" ht="15.75" customHeight="1">
      <c r="A1345" s="175"/>
      <c r="B1345" s="183"/>
      <c r="C1345" s="370"/>
      <c r="D1345" s="47"/>
      <c r="E1345" s="47"/>
      <c r="F1345" s="370"/>
      <c r="G1345" s="370"/>
      <c r="H1345" s="2"/>
      <c r="I1345" s="292"/>
      <c r="J1345" s="292"/>
      <c r="K1345" s="292"/>
      <c r="L1345" s="7"/>
      <c r="M1345" s="3"/>
      <c r="N1345" s="3"/>
      <c r="O1345" s="3"/>
      <c r="P1345" s="3"/>
      <c r="Q1345" s="3"/>
      <c r="R1345" s="3"/>
      <c r="S1345" s="3"/>
      <c r="T1345" s="3"/>
      <c r="U1345" s="3"/>
      <c r="V1345" s="3"/>
      <c r="W1345" s="3"/>
      <c r="X1345" s="3"/>
      <c r="Y1345" s="3"/>
      <c r="Z1345" s="3"/>
    </row>
    <row r="1346" ht="15.75" customHeight="1">
      <c r="A1346" s="175"/>
      <c r="B1346" s="183"/>
      <c r="C1346" s="370"/>
      <c r="D1346" s="47"/>
      <c r="E1346" s="47"/>
      <c r="F1346" s="370"/>
      <c r="G1346" s="370"/>
      <c r="H1346" s="2"/>
      <c r="I1346" s="292"/>
      <c r="J1346" s="292"/>
      <c r="K1346" s="292"/>
      <c r="L1346" s="7"/>
      <c r="M1346" s="3"/>
      <c r="N1346" s="3"/>
      <c r="O1346" s="3"/>
      <c r="P1346" s="3"/>
      <c r="Q1346" s="3"/>
      <c r="R1346" s="3"/>
      <c r="S1346" s="3"/>
      <c r="T1346" s="3"/>
      <c r="U1346" s="3"/>
      <c r="V1346" s="3"/>
      <c r="W1346" s="3"/>
      <c r="X1346" s="3"/>
      <c r="Y1346" s="3"/>
      <c r="Z1346" s="3"/>
    </row>
    <row r="1347" ht="15.75" customHeight="1">
      <c r="A1347" s="175"/>
      <c r="B1347" s="183"/>
      <c r="C1347" s="370"/>
      <c r="D1347" s="47"/>
      <c r="E1347" s="47"/>
      <c r="F1347" s="370"/>
      <c r="G1347" s="370"/>
      <c r="H1347" s="2"/>
      <c r="I1347" s="292"/>
      <c r="J1347" s="292"/>
      <c r="K1347" s="292"/>
      <c r="L1347" s="292"/>
      <c r="M1347" s="3"/>
      <c r="N1347" s="3"/>
      <c r="O1347" s="3"/>
      <c r="P1347" s="3"/>
      <c r="Q1347" s="3"/>
      <c r="R1347" s="3"/>
      <c r="S1347" s="3"/>
      <c r="T1347" s="3"/>
      <c r="U1347" s="3"/>
      <c r="V1347" s="3"/>
      <c r="W1347" s="3"/>
      <c r="X1347" s="3"/>
      <c r="Y1347" s="3"/>
      <c r="Z1347" s="3"/>
    </row>
    <row r="1348" ht="15.75" customHeight="1">
      <c r="A1348" s="175"/>
      <c r="B1348" s="183"/>
      <c r="C1348" s="370"/>
      <c r="D1348" s="47"/>
      <c r="E1348" s="47"/>
      <c r="F1348" s="370"/>
      <c r="G1348" s="370"/>
      <c r="H1348" s="2"/>
      <c r="I1348" s="292"/>
      <c r="J1348" s="292"/>
      <c r="K1348" s="292"/>
      <c r="L1348" s="292"/>
      <c r="M1348" s="3"/>
      <c r="N1348" s="3"/>
      <c r="O1348" s="3"/>
      <c r="P1348" s="3"/>
      <c r="Q1348" s="3"/>
      <c r="R1348" s="3"/>
      <c r="S1348" s="3"/>
      <c r="T1348" s="3"/>
      <c r="U1348" s="3"/>
      <c r="V1348" s="3"/>
      <c r="W1348" s="3"/>
      <c r="X1348" s="3"/>
      <c r="Y1348" s="3"/>
      <c r="Z1348" s="3"/>
    </row>
    <row r="1349" ht="15.75" customHeight="1">
      <c r="A1349" s="175"/>
      <c r="B1349" s="183"/>
      <c r="C1349" s="370"/>
      <c r="D1349" s="47"/>
      <c r="E1349" s="47"/>
      <c r="F1349" s="370"/>
      <c r="G1349" s="370"/>
      <c r="H1349" s="2"/>
      <c r="I1349" s="292"/>
      <c r="J1349" s="292"/>
      <c r="K1349" s="292"/>
      <c r="L1349" s="292"/>
      <c r="M1349" s="3"/>
      <c r="N1349" s="3"/>
      <c r="O1349" s="3"/>
      <c r="P1349" s="3"/>
      <c r="Q1349" s="3"/>
      <c r="R1349" s="3"/>
      <c r="S1349" s="3"/>
      <c r="T1349" s="3"/>
      <c r="U1349" s="3"/>
      <c r="V1349" s="3"/>
      <c r="W1349" s="3"/>
      <c r="X1349" s="3"/>
      <c r="Y1349" s="3"/>
      <c r="Z1349" s="3"/>
    </row>
    <row r="1350" ht="15.75" customHeight="1">
      <c r="A1350" s="175"/>
      <c r="B1350" s="183"/>
      <c r="C1350" s="370"/>
      <c r="D1350" s="47"/>
      <c r="E1350" s="47"/>
      <c r="F1350" s="370"/>
      <c r="G1350" s="370"/>
      <c r="H1350" s="2"/>
      <c r="I1350" s="292"/>
      <c r="J1350" s="292"/>
      <c r="K1350" s="292"/>
      <c r="L1350" s="292"/>
      <c r="M1350" s="3"/>
      <c r="N1350" s="3"/>
      <c r="O1350" s="3"/>
      <c r="P1350" s="3"/>
      <c r="Q1350" s="3"/>
      <c r="R1350" s="3"/>
      <c r="S1350" s="3"/>
      <c r="T1350" s="3"/>
      <c r="U1350" s="3"/>
      <c r="V1350" s="3"/>
      <c r="W1350" s="3"/>
      <c r="X1350" s="3"/>
      <c r="Y1350" s="3"/>
      <c r="Z1350" s="3"/>
    </row>
    <row r="1351" ht="15.75" customHeight="1">
      <c r="A1351" s="175"/>
      <c r="B1351" s="183"/>
      <c r="C1351" s="370"/>
      <c r="D1351" s="47"/>
      <c r="E1351" s="47"/>
      <c r="F1351" s="370"/>
      <c r="G1351" s="370"/>
      <c r="H1351" s="2"/>
      <c r="I1351" s="292"/>
      <c r="J1351" s="292"/>
      <c r="K1351" s="292"/>
      <c r="L1351" s="292"/>
      <c r="M1351" s="3"/>
      <c r="N1351" s="3"/>
      <c r="O1351" s="3"/>
      <c r="P1351" s="3"/>
      <c r="Q1351" s="3"/>
      <c r="R1351" s="3"/>
      <c r="S1351" s="3"/>
      <c r="T1351" s="3"/>
      <c r="U1351" s="3"/>
      <c r="V1351" s="3"/>
      <c r="W1351" s="3"/>
      <c r="X1351" s="3"/>
      <c r="Y1351" s="3"/>
      <c r="Z1351" s="3"/>
    </row>
    <row r="1352" ht="15.75" customHeight="1">
      <c r="A1352" s="175"/>
      <c r="B1352" s="183"/>
      <c r="C1352" s="370"/>
      <c r="D1352" s="47"/>
      <c r="E1352" s="47"/>
      <c r="F1352" s="370"/>
      <c r="G1352" s="370"/>
      <c r="H1352" s="2"/>
      <c r="I1352" s="292"/>
      <c r="J1352" s="292"/>
      <c r="K1352" s="292"/>
      <c r="L1352" s="292"/>
      <c r="M1352" s="3"/>
      <c r="N1352" s="3"/>
      <c r="O1352" s="3"/>
      <c r="P1352" s="3"/>
      <c r="Q1352" s="3"/>
      <c r="R1352" s="3"/>
      <c r="S1352" s="3"/>
      <c r="T1352" s="3"/>
      <c r="U1352" s="3"/>
      <c r="V1352" s="3"/>
      <c r="W1352" s="3"/>
      <c r="X1352" s="3"/>
      <c r="Y1352" s="3"/>
      <c r="Z1352" s="3"/>
    </row>
    <row r="1353" ht="15.75" customHeight="1">
      <c r="A1353" s="175"/>
      <c r="B1353" s="183"/>
      <c r="C1353" s="370"/>
      <c r="D1353" s="47"/>
      <c r="E1353" s="47"/>
      <c r="F1353" s="370"/>
      <c r="G1353" s="370"/>
      <c r="H1353" s="2"/>
      <c r="I1353" s="292"/>
      <c r="J1353" s="292"/>
      <c r="K1353" s="292"/>
      <c r="L1353" s="292"/>
      <c r="M1353" s="3"/>
      <c r="N1353" s="3"/>
      <c r="O1353" s="3"/>
      <c r="P1353" s="3"/>
      <c r="Q1353" s="3"/>
      <c r="R1353" s="3"/>
      <c r="S1353" s="3"/>
      <c r="T1353" s="3"/>
      <c r="U1353" s="3"/>
      <c r="V1353" s="3"/>
      <c r="W1353" s="3"/>
      <c r="X1353" s="3"/>
      <c r="Y1353" s="3"/>
      <c r="Z1353" s="3"/>
    </row>
    <row r="1354" ht="15.75" customHeight="1">
      <c r="A1354" s="175"/>
      <c r="B1354" s="183"/>
      <c r="C1354" s="370"/>
      <c r="D1354" s="47"/>
      <c r="E1354" s="47"/>
      <c r="F1354" s="370"/>
      <c r="G1354" s="370"/>
      <c r="H1354" s="2"/>
      <c r="I1354" s="292"/>
      <c r="J1354" s="292"/>
      <c r="K1354" s="292"/>
      <c r="L1354" s="292"/>
      <c r="M1354" s="3"/>
      <c r="N1354" s="3"/>
      <c r="O1354" s="3"/>
      <c r="P1354" s="3"/>
      <c r="Q1354" s="3"/>
      <c r="R1354" s="3"/>
      <c r="S1354" s="3"/>
      <c r="T1354" s="3"/>
      <c r="U1354" s="3"/>
      <c r="V1354" s="3"/>
      <c r="W1354" s="3"/>
      <c r="X1354" s="3"/>
      <c r="Y1354" s="3"/>
      <c r="Z1354" s="3"/>
    </row>
    <row r="1355" ht="15.75" customHeight="1">
      <c r="A1355" s="175"/>
      <c r="B1355" s="183"/>
      <c r="C1355" s="370"/>
      <c r="D1355" s="47"/>
      <c r="E1355" s="47"/>
      <c r="F1355" s="370"/>
      <c r="G1355" s="370"/>
      <c r="H1355" s="2"/>
      <c r="I1355" s="292"/>
      <c r="J1355" s="292"/>
      <c r="K1355" s="292"/>
      <c r="L1355" s="292"/>
      <c r="M1355" s="3"/>
      <c r="N1355" s="3"/>
      <c r="O1355" s="3"/>
      <c r="P1355" s="3"/>
      <c r="Q1355" s="3"/>
      <c r="R1355" s="3"/>
      <c r="S1355" s="3"/>
      <c r="T1355" s="3"/>
      <c r="U1355" s="3"/>
      <c r="V1355" s="3"/>
      <c r="W1355" s="3"/>
      <c r="X1355" s="3"/>
      <c r="Y1355" s="3"/>
      <c r="Z1355" s="3"/>
    </row>
    <row r="1356" ht="15.75" customHeight="1">
      <c r="A1356" s="175"/>
      <c r="B1356" s="183"/>
      <c r="C1356" s="370"/>
      <c r="D1356" s="47"/>
      <c r="E1356" s="47"/>
      <c r="F1356" s="370"/>
      <c r="G1356" s="370"/>
      <c r="H1356" s="2"/>
      <c r="I1356" s="292"/>
      <c r="J1356" s="292"/>
      <c r="K1356" s="292"/>
      <c r="L1356" s="292"/>
      <c r="M1356" s="3"/>
      <c r="N1356" s="3"/>
      <c r="O1356" s="3"/>
      <c r="P1356" s="3"/>
      <c r="Q1356" s="3"/>
      <c r="R1356" s="3"/>
      <c r="S1356" s="3"/>
      <c r="T1356" s="3"/>
      <c r="U1356" s="3"/>
      <c r="V1356" s="3"/>
      <c r="W1356" s="3"/>
      <c r="X1356" s="3"/>
      <c r="Y1356" s="3"/>
      <c r="Z1356" s="3"/>
    </row>
    <row r="1357" ht="15.75" customHeight="1">
      <c r="A1357" s="175"/>
      <c r="B1357" s="183"/>
      <c r="C1357" s="370"/>
      <c r="D1357" s="47"/>
      <c r="E1357" s="47"/>
      <c r="F1357" s="370"/>
      <c r="G1357" s="370"/>
      <c r="H1357" s="2"/>
      <c r="I1357" s="292"/>
      <c r="J1357" s="292"/>
      <c r="K1357" s="292"/>
      <c r="L1357" s="292"/>
      <c r="M1357" s="3"/>
      <c r="N1357" s="3"/>
      <c r="O1357" s="3"/>
      <c r="P1357" s="3"/>
      <c r="Q1357" s="3"/>
      <c r="R1357" s="3"/>
      <c r="S1357" s="3"/>
      <c r="T1357" s="3"/>
      <c r="U1357" s="3"/>
      <c r="V1357" s="3"/>
      <c r="W1357" s="3"/>
      <c r="X1357" s="3"/>
      <c r="Y1357" s="3"/>
      <c r="Z1357" s="3"/>
    </row>
    <row r="1358" ht="15.75" customHeight="1">
      <c r="A1358" s="175"/>
      <c r="B1358" s="183"/>
      <c r="C1358" s="370"/>
      <c r="D1358" s="47"/>
      <c r="E1358" s="47"/>
      <c r="F1358" s="370"/>
      <c r="G1358" s="370"/>
      <c r="H1358" s="2"/>
      <c r="I1358" s="292"/>
      <c r="J1358" s="292"/>
      <c r="K1358" s="292"/>
      <c r="L1358" s="292"/>
      <c r="M1358" s="3"/>
      <c r="N1358" s="3"/>
      <c r="O1358" s="3"/>
      <c r="P1358" s="3"/>
      <c r="Q1358" s="3"/>
      <c r="R1358" s="3"/>
      <c r="S1358" s="3"/>
      <c r="T1358" s="3"/>
      <c r="U1358" s="3"/>
      <c r="V1358" s="3"/>
      <c r="W1358" s="3"/>
      <c r="X1358" s="3"/>
      <c r="Y1358" s="3"/>
      <c r="Z1358" s="3"/>
    </row>
    <row r="1359" ht="15.75" customHeight="1">
      <c r="A1359" s="175"/>
      <c r="B1359" s="183"/>
      <c r="C1359" s="370"/>
      <c r="D1359" s="47"/>
      <c r="E1359" s="47"/>
      <c r="F1359" s="370"/>
      <c r="G1359" s="370"/>
      <c r="H1359" s="2"/>
      <c r="I1359" s="292"/>
      <c r="J1359" s="292"/>
      <c r="K1359" s="292"/>
      <c r="L1359" s="292"/>
      <c r="M1359" s="3"/>
      <c r="N1359" s="3"/>
      <c r="O1359" s="3"/>
      <c r="P1359" s="3"/>
      <c r="Q1359" s="3"/>
      <c r="R1359" s="3"/>
      <c r="S1359" s="3"/>
      <c r="T1359" s="3"/>
      <c r="U1359" s="3"/>
      <c r="V1359" s="3"/>
      <c r="W1359" s="3"/>
      <c r="X1359" s="3"/>
      <c r="Y1359" s="3"/>
      <c r="Z1359" s="3"/>
    </row>
    <row r="1360" ht="15.75" customHeight="1">
      <c r="A1360" s="175"/>
      <c r="B1360" s="183"/>
      <c r="C1360" s="370"/>
      <c r="D1360" s="47"/>
      <c r="E1360" s="47"/>
      <c r="F1360" s="370"/>
      <c r="G1360" s="370"/>
      <c r="H1360" s="2"/>
      <c r="I1360" s="292"/>
      <c r="J1360" s="292"/>
      <c r="K1360" s="292"/>
      <c r="L1360" s="292"/>
      <c r="M1360" s="3"/>
      <c r="N1360" s="3"/>
      <c r="O1360" s="3"/>
      <c r="P1360" s="3"/>
      <c r="Q1360" s="3"/>
      <c r="R1360" s="3"/>
      <c r="S1360" s="3"/>
      <c r="T1360" s="3"/>
      <c r="U1360" s="3"/>
      <c r="V1360" s="3"/>
      <c r="W1360" s="3"/>
      <c r="X1360" s="3"/>
      <c r="Y1360" s="3"/>
      <c r="Z1360" s="3"/>
    </row>
    <row r="1361" ht="15.75" customHeight="1">
      <c r="A1361" s="175"/>
      <c r="B1361" s="183"/>
      <c r="C1361" s="370"/>
      <c r="D1361" s="47"/>
      <c r="E1361" s="47"/>
      <c r="F1361" s="370"/>
      <c r="G1361" s="370"/>
      <c r="H1361" s="2"/>
      <c r="I1361" s="292"/>
      <c r="J1361" s="292"/>
      <c r="K1361" s="292"/>
      <c r="L1361" s="292"/>
      <c r="M1361" s="3"/>
      <c r="N1361" s="3"/>
      <c r="O1361" s="3"/>
      <c r="P1361" s="3"/>
      <c r="Q1361" s="3"/>
      <c r="R1361" s="3"/>
      <c r="S1361" s="3"/>
      <c r="T1361" s="3"/>
      <c r="U1361" s="3"/>
      <c r="V1361" s="3"/>
      <c r="W1361" s="3"/>
      <c r="X1361" s="3"/>
      <c r="Y1361" s="3"/>
      <c r="Z1361" s="3"/>
    </row>
    <row r="1362" ht="15.75" customHeight="1">
      <c r="A1362" s="175"/>
      <c r="B1362" s="183"/>
      <c r="C1362" s="370"/>
      <c r="D1362" s="47"/>
      <c r="E1362" s="47"/>
      <c r="F1362" s="370"/>
      <c r="G1362" s="370"/>
      <c r="H1362" s="2"/>
      <c r="I1362" s="292"/>
      <c r="J1362" s="292"/>
      <c r="K1362" s="292"/>
      <c r="L1362" s="292"/>
      <c r="M1362" s="3"/>
      <c r="N1362" s="3"/>
      <c r="O1362" s="3"/>
      <c r="P1362" s="3"/>
      <c r="Q1362" s="3"/>
      <c r="R1362" s="3"/>
      <c r="S1362" s="3"/>
      <c r="T1362" s="3"/>
      <c r="U1362" s="3"/>
      <c r="V1362" s="3"/>
      <c r="W1362" s="3"/>
      <c r="X1362" s="3"/>
      <c r="Y1362" s="3"/>
      <c r="Z1362" s="3"/>
    </row>
    <row r="1363" ht="15.75" customHeight="1">
      <c r="A1363" s="175"/>
      <c r="B1363" s="183"/>
      <c r="C1363" s="370"/>
      <c r="D1363" s="47"/>
      <c r="E1363" s="47"/>
      <c r="F1363" s="370"/>
      <c r="G1363" s="370"/>
      <c r="H1363" s="2"/>
      <c r="I1363" s="292"/>
      <c r="J1363" s="292"/>
      <c r="K1363" s="292"/>
      <c r="L1363" s="292"/>
      <c r="M1363" s="3"/>
      <c r="N1363" s="3"/>
      <c r="O1363" s="3"/>
      <c r="P1363" s="3"/>
      <c r="Q1363" s="3"/>
      <c r="R1363" s="3"/>
      <c r="S1363" s="3"/>
      <c r="T1363" s="3"/>
      <c r="U1363" s="3"/>
      <c r="V1363" s="3"/>
      <c r="W1363" s="3"/>
      <c r="X1363" s="3"/>
      <c r="Y1363" s="3"/>
      <c r="Z1363" s="3"/>
    </row>
    <row r="1364" ht="15.75" customHeight="1">
      <c r="A1364" s="175"/>
      <c r="B1364" s="183"/>
      <c r="C1364" s="370"/>
      <c r="D1364" s="47"/>
      <c r="E1364" s="47"/>
      <c r="F1364" s="370"/>
      <c r="G1364" s="370"/>
      <c r="H1364" s="2"/>
      <c r="I1364" s="292"/>
      <c r="J1364" s="292"/>
      <c r="K1364" s="292"/>
      <c r="L1364" s="292"/>
      <c r="M1364" s="3"/>
      <c r="N1364" s="3"/>
      <c r="O1364" s="3"/>
      <c r="P1364" s="3"/>
      <c r="Q1364" s="3"/>
      <c r="R1364" s="3"/>
      <c r="S1364" s="3"/>
      <c r="T1364" s="3"/>
      <c r="U1364" s="3"/>
      <c r="V1364" s="3"/>
      <c r="W1364" s="3"/>
      <c r="X1364" s="3"/>
      <c r="Y1364" s="3"/>
      <c r="Z1364" s="3"/>
    </row>
    <row r="1365" ht="15.75" customHeight="1">
      <c r="A1365" s="175"/>
      <c r="B1365" s="183"/>
      <c r="C1365" s="370"/>
      <c r="D1365" s="47"/>
      <c r="E1365" s="47"/>
      <c r="F1365" s="370"/>
      <c r="G1365" s="370"/>
      <c r="H1365" s="2"/>
      <c r="I1365" s="292"/>
      <c r="J1365" s="292"/>
      <c r="K1365" s="292"/>
      <c r="L1365" s="292"/>
      <c r="M1365" s="3"/>
      <c r="N1365" s="3"/>
      <c r="O1365" s="3"/>
      <c r="P1365" s="3"/>
      <c r="Q1365" s="3"/>
      <c r="R1365" s="3"/>
      <c r="S1365" s="3"/>
      <c r="T1365" s="3"/>
      <c r="U1365" s="3"/>
      <c r="V1365" s="3"/>
      <c r="W1365" s="3"/>
      <c r="X1365" s="3"/>
      <c r="Y1365" s="3"/>
      <c r="Z1365" s="3"/>
    </row>
    <row r="1366" ht="15.75" customHeight="1">
      <c r="A1366" s="175"/>
      <c r="B1366" s="183"/>
      <c r="C1366" s="370"/>
      <c r="D1366" s="47"/>
      <c r="E1366" s="47"/>
      <c r="F1366" s="370"/>
      <c r="G1366" s="370"/>
      <c r="H1366" s="2"/>
      <c r="I1366" s="292"/>
      <c r="J1366" s="292"/>
      <c r="K1366" s="292"/>
      <c r="L1366" s="292"/>
      <c r="M1366" s="3"/>
      <c r="N1366" s="3"/>
      <c r="O1366" s="3"/>
      <c r="P1366" s="3"/>
      <c r="Q1366" s="3"/>
      <c r="R1366" s="3"/>
      <c r="S1366" s="3"/>
      <c r="T1366" s="3"/>
      <c r="U1366" s="3"/>
      <c r="V1366" s="3"/>
      <c r="W1366" s="3"/>
      <c r="X1366" s="3"/>
      <c r="Y1366" s="3"/>
      <c r="Z1366" s="3"/>
    </row>
    <row r="1367" ht="15.75" customHeight="1">
      <c r="A1367" s="175"/>
      <c r="B1367" s="183"/>
      <c r="C1367" s="370"/>
      <c r="D1367" s="47"/>
      <c r="E1367" s="47"/>
      <c r="F1367" s="370"/>
      <c r="G1367" s="370"/>
      <c r="H1367" s="2"/>
      <c r="I1367" s="292"/>
      <c r="J1367" s="292"/>
      <c r="K1367" s="292"/>
      <c r="L1367" s="292"/>
      <c r="M1367" s="3"/>
      <c r="N1367" s="3"/>
      <c r="O1367" s="3"/>
      <c r="P1367" s="3"/>
      <c r="Q1367" s="3"/>
      <c r="R1367" s="3"/>
      <c r="S1367" s="3"/>
      <c r="T1367" s="3"/>
      <c r="U1367" s="3"/>
      <c r="V1367" s="3"/>
      <c r="W1367" s="3"/>
      <c r="X1367" s="3"/>
      <c r="Y1367" s="3"/>
      <c r="Z1367" s="3"/>
    </row>
    <row r="1368" ht="15.75" customHeight="1">
      <c r="A1368" s="175"/>
      <c r="B1368" s="183"/>
      <c r="C1368" s="370"/>
      <c r="D1368" s="47"/>
      <c r="E1368" s="47"/>
      <c r="F1368" s="370"/>
      <c r="G1368" s="370"/>
      <c r="H1368" s="2"/>
      <c r="I1368" s="292"/>
      <c r="J1368" s="292"/>
      <c r="K1368" s="292"/>
      <c r="L1368" s="292"/>
      <c r="M1368" s="3"/>
      <c r="N1368" s="3"/>
      <c r="O1368" s="3"/>
      <c r="P1368" s="3"/>
      <c r="Q1368" s="3"/>
      <c r="R1368" s="3"/>
      <c r="S1368" s="3"/>
      <c r="T1368" s="3"/>
      <c r="U1368" s="3"/>
      <c r="V1368" s="3"/>
      <c r="W1368" s="3"/>
      <c r="X1368" s="3"/>
      <c r="Y1368" s="3"/>
      <c r="Z1368" s="3"/>
    </row>
    <row r="1369" ht="15.75" customHeight="1">
      <c r="A1369" s="175"/>
      <c r="B1369" s="183"/>
      <c r="C1369" s="370"/>
      <c r="D1369" s="47"/>
      <c r="E1369" s="47"/>
      <c r="F1369" s="370"/>
      <c r="G1369" s="370"/>
      <c r="H1369" s="2"/>
      <c r="I1369" s="292"/>
      <c r="J1369" s="292"/>
      <c r="K1369" s="292"/>
      <c r="L1369" s="292"/>
      <c r="M1369" s="3"/>
      <c r="N1369" s="3"/>
      <c r="O1369" s="3"/>
      <c r="P1369" s="3"/>
      <c r="Q1369" s="3"/>
      <c r="R1369" s="3"/>
      <c r="S1369" s="3"/>
      <c r="T1369" s="3"/>
      <c r="U1369" s="3"/>
      <c r="V1369" s="3"/>
      <c r="W1369" s="3"/>
      <c r="X1369" s="3"/>
      <c r="Y1369" s="3"/>
      <c r="Z1369" s="3"/>
    </row>
    <row r="1370" ht="15.75" customHeight="1">
      <c r="A1370" s="175"/>
      <c r="B1370" s="183"/>
      <c r="C1370" s="370"/>
      <c r="D1370" s="47"/>
      <c r="E1370" s="47"/>
      <c r="F1370" s="370"/>
      <c r="G1370" s="370"/>
      <c r="H1370" s="2"/>
      <c r="I1370" s="292"/>
      <c r="J1370" s="292"/>
      <c r="K1370" s="292"/>
      <c r="L1370" s="292"/>
      <c r="M1370" s="3"/>
      <c r="N1370" s="3"/>
      <c r="O1370" s="3"/>
      <c r="P1370" s="3"/>
      <c r="Q1370" s="3"/>
      <c r="R1370" s="3"/>
      <c r="S1370" s="3"/>
      <c r="T1370" s="3"/>
      <c r="U1370" s="3"/>
      <c r="V1370" s="3"/>
      <c r="W1370" s="3"/>
      <c r="X1370" s="3"/>
      <c r="Y1370" s="3"/>
      <c r="Z1370" s="3"/>
    </row>
    <row r="1371" ht="15.75" customHeight="1">
      <c r="A1371" s="175"/>
      <c r="B1371" s="183"/>
      <c r="C1371" s="370"/>
      <c r="D1371" s="47"/>
      <c r="E1371" s="47"/>
      <c r="F1371" s="370"/>
      <c r="G1371" s="370"/>
      <c r="H1371" s="2"/>
      <c r="I1371" s="292"/>
      <c r="J1371" s="292"/>
      <c r="K1371" s="292"/>
      <c r="L1371" s="292"/>
      <c r="M1371" s="3"/>
      <c r="N1371" s="3"/>
      <c r="O1371" s="3"/>
      <c r="P1371" s="3"/>
      <c r="Q1371" s="3"/>
      <c r="R1371" s="3"/>
      <c r="S1371" s="3"/>
      <c r="T1371" s="3"/>
      <c r="U1371" s="3"/>
      <c r="V1371" s="3"/>
      <c r="W1371" s="3"/>
      <c r="X1371" s="3"/>
      <c r="Y1371" s="3"/>
      <c r="Z1371" s="3"/>
    </row>
    <row r="1372" ht="15.75" customHeight="1">
      <c r="A1372" s="175"/>
      <c r="B1372" s="183"/>
      <c r="C1372" s="370"/>
      <c r="D1372" s="47"/>
      <c r="E1372" s="47"/>
      <c r="F1372" s="370"/>
      <c r="G1372" s="370"/>
      <c r="H1372" s="2"/>
      <c r="I1372" s="292"/>
      <c r="J1372" s="292"/>
      <c r="K1372" s="292"/>
      <c r="L1372" s="292"/>
      <c r="M1372" s="3"/>
      <c r="N1372" s="3"/>
      <c r="O1372" s="3"/>
      <c r="P1372" s="3"/>
      <c r="Q1372" s="3"/>
      <c r="R1372" s="3"/>
      <c r="S1372" s="3"/>
      <c r="T1372" s="3"/>
      <c r="U1372" s="3"/>
      <c r="V1372" s="3"/>
      <c r="W1372" s="3"/>
      <c r="X1372" s="3"/>
      <c r="Y1372" s="3"/>
      <c r="Z1372" s="3"/>
    </row>
    <row r="1373" ht="15.75" customHeight="1">
      <c r="A1373" s="175"/>
      <c r="B1373" s="183"/>
      <c r="C1373" s="370"/>
      <c r="D1373" s="47"/>
      <c r="E1373" s="47"/>
      <c r="F1373" s="370"/>
      <c r="G1373" s="370"/>
      <c r="H1373" s="2"/>
      <c r="I1373" s="292"/>
      <c r="J1373" s="292"/>
      <c r="K1373" s="292"/>
      <c r="L1373" s="292"/>
      <c r="M1373" s="3"/>
      <c r="N1373" s="3"/>
      <c r="O1373" s="3"/>
      <c r="P1373" s="3"/>
      <c r="Q1373" s="3"/>
      <c r="R1373" s="3"/>
      <c r="S1373" s="3"/>
      <c r="T1373" s="3"/>
      <c r="U1373" s="3"/>
      <c r="V1373" s="3"/>
      <c r="W1373" s="3"/>
      <c r="X1373" s="3"/>
      <c r="Y1373" s="3"/>
      <c r="Z1373" s="3"/>
    </row>
    <row r="1374" ht="15.75" customHeight="1">
      <c r="A1374" s="175"/>
      <c r="B1374" s="183"/>
      <c r="C1374" s="370"/>
      <c r="D1374" s="47"/>
      <c r="E1374" s="47"/>
      <c r="F1374" s="370"/>
      <c r="G1374" s="370"/>
      <c r="H1374" s="2"/>
      <c r="I1374" s="292"/>
      <c r="J1374" s="292"/>
      <c r="K1374" s="292"/>
      <c r="L1374" s="292"/>
      <c r="M1374" s="3"/>
      <c r="N1374" s="3"/>
      <c r="O1374" s="3"/>
      <c r="P1374" s="3"/>
      <c r="Q1374" s="3"/>
      <c r="R1374" s="3"/>
      <c r="S1374" s="3"/>
      <c r="T1374" s="3"/>
      <c r="U1374" s="3"/>
      <c r="V1374" s="3"/>
      <c r="W1374" s="3"/>
      <c r="X1374" s="3"/>
      <c r="Y1374" s="3"/>
      <c r="Z1374" s="3"/>
    </row>
    <row r="1375" ht="15.75" customHeight="1">
      <c r="A1375" s="175"/>
      <c r="B1375" s="183"/>
      <c r="C1375" s="370"/>
      <c r="D1375" s="47"/>
      <c r="E1375" s="47"/>
      <c r="F1375" s="370"/>
      <c r="G1375" s="370"/>
      <c r="H1375" s="2"/>
      <c r="I1375" s="292"/>
      <c r="J1375" s="292"/>
      <c r="K1375" s="292"/>
      <c r="L1375" s="292"/>
      <c r="M1375" s="3"/>
      <c r="N1375" s="3"/>
      <c r="O1375" s="3"/>
      <c r="P1375" s="3"/>
      <c r="Q1375" s="3"/>
      <c r="R1375" s="3"/>
      <c r="S1375" s="3"/>
      <c r="T1375" s="3"/>
      <c r="U1375" s="3"/>
      <c r="V1375" s="3"/>
      <c r="W1375" s="3"/>
      <c r="X1375" s="3"/>
      <c r="Y1375" s="3"/>
      <c r="Z1375" s="3"/>
    </row>
    <row r="1376" ht="15.75" customHeight="1">
      <c r="A1376" s="175"/>
      <c r="B1376" s="183"/>
      <c r="C1376" s="370"/>
      <c r="D1376" s="47"/>
      <c r="E1376" s="47"/>
      <c r="F1376" s="370"/>
      <c r="G1376" s="370"/>
      <c r="H1376" s="2"/>
      <c r="I1376" s="292"/>
      <c r="J1376" s="292"/>
      <c r="K1376" s="292"/>
      <c r="L1376" s="292"/>
      <c r="M1376" s="3"/>
      <c r="N1376" s="3"/>
      <c r="O1376" s="3"/>
      <c r="P1376" s="3"/>
      <c r="Q1376" s="3"/>
      <c r="R1376" s="3"/>
      <c r="S1376" s="3"/>
      <c r="T1376" s="3"/>
      <c r="U1376" s="3"/>
      <c r="V1376" s="3"/>
      <c r="W1376" s="3"/>
      <c r="X1376" s="3"/>
      <c r="Y1376" s="3"/>
      <c r="Z1376" s="3"/>
    </row>
    <row r="1377" ht="15.75" customHeight="1">
      <c r="A1377" s="175"/>
      <c r="B1377" s="183"/>
      <c r="C1377" s="370"/>
      <c r="D1377" s="47"/>
      <c r="E1377" s="47"/>
      <c r="F1377" s="370"/>
      <c r="G1377" s="370"/>
      <c r="H1377" s="2"/>
      <c r="I1377" s="292"/>
      <c r="J1377" s="292"/>
      <c r="K1377" s="292"/>
      <c r="L1377" s="292"/>
      <c r="M1377" s="3"/>
      <c r="N1377" s="3"/>
      <c r="O1377" s="3"/>
      <c r="P1377" s="3"/>
      <c r="Q1377" s="3"/>
      <c r="R1377" s="3"/>
      <c r="S1377" s="3"/>
      <c r="T1377" s="3"/>
      <c r="U1377" s="3"/>
      <c r="V1377" s="3"/>
      <c r="W1377" s="3"/>
      <c r="X1377" s="3"/>
      <c r="Y1377" s="3"/>
      <c r="Z1377" s="3"/>
    </row>
    <row r="1378" ht="15.75" customHeight="1">
      <c r="A1378" s="175"/>
      <c r="B1378" s="183"/>
      <c r="C1378" s="370"/>
      <c r="D1378" s="47"/>
      <c r="E1378" s="47"/>
      <c r="F1378" s="370"/>
      <c r="G1378" s="370"/>
      <c r="H1378" s="2"/>
      <c r="I1378" s="292"/>
      <c r="J1378" s="292"/>
      <c r="K1378" s="292"/>
      <c r="L1378" s="292"/>
      <c r="M1378" s="3"/>
      <c r="N1378" s="3"/>
      <c r="O1378" s="3"/>
      <c r="P1378" s="3"/>
      <c r="Q1378" s="3"/>
      <c r="R1378" s="3"/>
      <c r="S1378" s="3"/>
      <c r="T1378" s="3"/>
      <c r="U1378" s="3"/>
      <c r="V1378" s="3"/>
      <c r="W1378" s="3"/>
      <c r="X1378" s="3"/>
      <c r="Y1378" s="3"/>
      <c r="Z1378" s="3"/>
    </row>
    <row r="1379" ht="15.75" customHeight="1">
      <c r="A1379" s="175"/>
      <c r="B1379" s="183"/>
      <c r="C1379" s="370"/>
      <c r="D1379" s="47"/>
      <c r="E1379" s="47"/>
      <c r="F1379" s="370"/>
      <c r="G1379" s="370"/>
      <c r="H1379" s="2"/>
      <c r="I1379" s="292"/>
      <c r="J1379" s="292"/>
      <c r="K1379" s="292"/>
      <c r="L1379" s="292"/>
      <c r="M1379" s="3"/>
      <c r="N1379" s="3"/>
      <c r="O1379" s="3"/>
      <c r="P1379" s="3"/>
      <c r="Q1379" s="3"/>
      <c r="R1379" s="3"/>
      <c r="S1379" s="3"/>
      <c r="T1379" s="3"/>
      <c r="U1379" s="3"/>
      <c r="V1379" s="3"/>
      <c r="W1379" s="3"/>
      <c r="X1379" s="3"/>
      <c r="Y1379" s="3"/>
      <c r="Z1379" s="3"/>
    </row>
    <row r="1380" ht="15.75" customHeight="1">
      <c r="A1380" s="175"/>
      <c r="B1380" s="183"/>
      <c r="C1380" s="370"/>
      <c r="D1380" s="47"/>
      <c r="E1380" s="47"/>
      <c r="F1380" s="370"/>
      <c r="G1380" s="370"/>
      <c r="H1380" s="2"/>
      <c r="I1380" s="292"/>
      <c r="J1380" s="292"/>
      <c r="K1380" s="292"/>
      <c r="L1380" s="292"/>
      <c r="M1380" s="3"/>
      <c r="N1380" s="3"/>
      <c r="O1380" s="3"/>
      <c r="P1380" s="3"/>
      <c r="Q1380" s="3"/>
      <c r="R1380" s="3"/>
      <c r="S1380" s="3"/>
      <c r="T1380" s="3"/>
      <c r="U1380" s="3"/>
      <c r="V1380" s="3"/>
      <c r="W1380" s="3"/>
      <c r="X1380" s="3"/>
      <c r="Y1380" s="3"/>
      <c r="Z1380" s="3"/>
    </row>
    <row r="1381" ht="15.75" customHeight="1">
      <c r="A1381" s="175"/>
      <c r="B1381" s="183"/>
      <c r="C1381" s="370"/>
      <c r="D1381" s="47"/>
      <c r="E1381" s="47"/>
      <c r="F1381" s="370"/>
      <c r="G1381" s="370"/>
      <c r="H1381" s="2"/>
      <c r="I1381" s="292"/>
      <c r="J1381" s="292"/>
      <c r="K1381" s="292"/>
      <c r="L1381" s="292"/>
      <c r="M1381" s="3"/>
      <c r="N1381" s="3"/>
      <c r="O1381" s="3"/>
      <c r="P1381" s="3"/>
      <c r="Q1381" s="3"/>
      <c r="R1381" s="3"/>
      <c r="S1381" s="3"/>
      <c r="T1381" s="3"/>
      <c r="U1381" s="3"/>
      <c r="V1381" s="3"/>
      <c r="W1381" s="3"/>
      <c r="X1381" s="3"/>
      <c r="Y1381" s="3"/>
      <c r="Z1381" s="3"/>
    </row>
    <row r="1382" ht="15.75" customHeight="1">
      <c r="A1382" s="175"/>
      <c r="B1382" s="183"/>
      <c r="C1382" s="370"/>
      <c r="D1382" s="47"/>
      <c r="E1382" s="47"/>
      <c r="F1382" s="370"/>
      <c r="G1382" s="370"/>
      <c r="H1382" s="2"/>
      <c r="I1382" s="292"/>
      <c r="J1382" s="292"/>
      <c r="K1382" s="292"/>
      <c r="L1382" s="292"/>
      <c r="M1382" s="3"/>
      <c r="N1382" s="3"/>
      <c r="O1382" s="3"/>
      <c r="P1382" s="3"/>
      <c r="Q1382" s="3"/>
      <c r="R1382" s="3"/>
      <c r="S1382" s="3"/>
      <c r="T1382" s="3"/>
      <c r="U1382" s="3"/>
      <c r="V1382" s="3"/>
      <c r="W1382" s="3"/>
      <c r="X1382" s="3"/>
      <c r="Y1382" s="3"/>
      <c r="Z1382" s="3"/>
    </row>
    <row r="1383" ht="15.75" customHeight="1">
      <c r="A1383" s="175"/>
      <c r="B1383" s="183"/>
      <c r="C1383" s="370"/>
      <c r="D1383" s="47"/>
      <c r="E1383" s="47"/>
      <c r="F1383" s="370"/>
      <c r="G1383" s="370"/>
      <c r="H1383" s="2"/>
      <c r="I1383" s="292"/>
      <c r="J1383" s="292"/>
      <c r="K1383" s="292"/>
      <c r="L1383" s="292"/>
      <c r="M1383" s="3"/>
      <c r="N1383" s="3"/>
      <c r="O1383" s="3"/>
      <c r="P1383" s="3"/>
      <c r="Q1383" s="3"/>
      <c r="R1383" s="3"/>
      <c r="S1383" s="3"/>
      <c r="T1383" s="3"/>
      <c r="U1383" s="3"/>
      <c r="V1383" s="3"/>
      <c r="W1383" s="3"/>
      <c r="X1383" s="3"/>
      <c r="Y1383" s="3"/>
      <c r="Z1383" s="3"/>
    </row>
    <row r="1384" ht="15.75" customHeight="1">
      <c r="A1384" s="175"/>
      <c r="B1384" s="183"/>
      <c r="C1384" s="370"/>
      <c r="D1384" s="47"/>
      <c r="E1384" s="47"/>
      <c r="F1384" s="370"/>
      <c r="G1384" s="370"/>
      <c r="H1384" s="2"/>
      <c r="I1384" s="292"/>
      <c r="J1384" s="292"/>
      <c r="K1384" s="292"/>
      <c r="L1384" s="292"/>
      <c r="M1384" s="3"/>
      <c r="N1384" s="3"/>
      <c r="O1384" s="3"/>
      <c r="P1384" s="3"/>
      <c r="Q1384" s="3"/>
      <c r="R1384" s="3"/>
      <c r="S1384" s="3"/>
      <c r="T1384" s="3"/>
      <c r="U1384" s="3"/>
      <c r="V1384" s="3"/>
      <c r="W1384" s="3"/>
      <c r="X1384" s="3"/>
      <c r="Y1384" s="3"/>
      <c r="Z1384" s="3"/>
    </row>
    <row r="1385" ht="15.75" customHeight="1">
      <c r="A1385" s="175"/>
      <c r="B1385" s="183"/>
      <c r="C1385" s="370"/>
      <c r="D1385" s="47"/>
      <c r="E1385" s="47"/>
      <c r="F1385" s="370"/>
      <c r="G1385" s="370"/>
      <c r="H1385" s="2"/>
      <c r="I1385" s="292"/>
      <c r="J1385" s="292"/>
      <c r="K1385" s="292"/>
      <c r="L1385" s="292"/>
      <c r="M1385" s="3"/>
      <c r="N1385" s="3"/>
      <c r="O1385" s="3"/>
      <c r="P1385" s="3"/>
      <c r="Q1385" s="3"/>
      <c r="R1385" s="3"/>
      <c r="S1385" s="3"/>
      <c r="T1385" s="3"/>
      <c r="U1385" s="3"/>
      <c r="V1385" s="3"/>
      <c r="W1385" s="3"/>
      <c r="X1385" s="3"/>
      <c r="Y1385" s="3"/>
      <c r="Z1385" s="3"/>
    </row>
    <row r="1386" ht="15.75" customHeight="1">
      <c r="A1386" s="175"/>
      <c r="B1386" s="183"/>
      <c r="C1386" s="370"/>
      <c r="D1386" s="47"/>
      <c r="E1386" s="47"/>
      <c r="F1386" s="370"/>
      <c r="G1386" s="370"/>
      <c r="H1386" s="2"/>
      <c r="I1386" s="292"/>
      <c r="J1386" s="292"/>
      <c r="K1386" s="292"/>
      <c r="L1386" s="292"/>
      <c r="M1386" s="3"/>
      <c r="N1386" s="3"/>
      <c r="O1386" s="3"/>
      <c r="P1386" s="3"/>
      <c r="Q1386" s="3"/>
      <c r="R1386" s="3"/>
      <c r="S1386" s="3"/>
      <c r="T1386" s="3"/>
      <c r="U1386" s="3"/>
      <c r="V1386" s="3"/>
      <c r="W1386" s="3"/>
      <c r="X1386" s="3"/>
      <c r="Y1386" s="3"/>
      <c r="Z1386" s="3"/>
    </row>
    <row r="1387" ht="15.75" customHeight="1">
      <c r="A1387" s="175"/>
      <c r="B1387" s="183"/>
      <c r="C1387" s="370"/>
      <c r="D1387" s="47"/>
      <c r="E1387" s="47"/>
      <c r="F1387" s="370"/>
      <c r="G1387" s="370"/>
      <c r="H1387" s="2"/>
      <c r="I1387" s="292"/>
      <c r="J1387" s="292"/>
      <c r="K1387" s="292"/>
      <c r="L1387" s="292"/>
      <c r="M1387" s="3"/>
      <c r="N1387" s="3"/>
      <c r="O1387" s="3"/>
      <c r="P1387" s="3"/>
      <c r="Q1387" s="3"/>
      <c r="R1387" s="3"/>
      <c r="S1387" s="3"/>
      <c r="T1387" s="3"/>
      <c r="U1387" s="3"/>
      <c r="V1387" s="3"/>
      <c r="W1387" s="3"/>
      <c r="X1387" s="3"/>
      <c r="Y1387" s="3"/>
      <c r="Z1387" s="3"/>
    </row>
    <row r="1388" ht="15.75" customHeight="1">
      <c r="A1388" s="175"/>
      <c r="B1388" s="183"/>
      <c r="C1388" s="370"/>
      <c r="D1388" s="47"/>
      <c r="E1388" s="47"/>
      <c r="F1388" s="370"/>
      <c r="G1388" s="370"/>
      <c r="H1388" s="2"/>
      <c r="I1388" s="292"/>
      <c r="J1388" s="292"/>
      <c r="K1388" s="292"/>
      <c r="L1388" s="292"/>
      <c r="M1388" s="3"/>
      <c r="N1388" s="3"/>
      <c r="O1388" s="3"/>
      <c r="P1388" s="3"/>
      <c r="Q1388" s="3"/>
      <c r="R1388" s="3"/>
      <c r="S1388" s="3"/>
      <c r="T1388" s="3"/>
      <c r="U1388" s="3"/>
      <c r="V1388" s="3"/>
      <c r="W1388" s="3"/>
      <c r="X1388" s="3"/>
      <c r="Y1388" s="3"/>
      <c r="Z1388" s="3"/>
    </row>
    <row r="1389" ht="15.75" customHeight="1">
      <c r="A1389" s="175"/>
      <c r="B1389" s="183"/>
      <c r="C1389" s="370"/>
      <c r="D1389" s="47"/>
      <c r="E1389" s="47"/>
      <c r="F1389" s="370"/>
      <c r="G1389" s="370"/>
      <c r="H1389" s="2"/>
      <c r="I1389" s="292"/>
      <c r="J1389" s="292"/>
      <c r="K1389" s="292"/>
      <c r="L1389" s="292"/>
      <c r="M1389" s="3"/>
      <c r="N1389" s="3"/>
      <c r="O1389" s="3"/>
      <c r="P1389" s="3"/>
      <c r="Q1389" s="3"/>
      <c r="R1389" s="3"/>
      <c r="S1389" s="3"/>
      <c r="T1389" s="3"/>
      <c r="U1389" s="3"/>
      <c r="V1389" s="3"/>
      <c r="W1389" s="3"/>
      <c r="X1389" s="3"/>
      <c r="Y1389" s="3"/>
      <c r="Z1389" s="3"/>
    </row>
    <row r="1390" ht="15.75" customHeight="1">
      <c r="A1390" s="175"/>
      <c r="B1390" s="183"/>
      <c r="C1390" s="370"/>
      <c r="D1390" s="47"/>
      <c r="E1390" s="47"/>
      <c r="F1390" s="370"/>
      <c r="G1390" s="370"/>
      <c r="H1390" s="2"/>
      <c r="I1390" s="292"/>
      <c r="J1390" s="292"/>
      <c r="K1390" s="292"/>
      <c r="L1390" s="292"/>
      <c r="M1390" s="3"/>
      <c r="N1390" s="3"/>
      <c r="O1390" s="3"/>
      <c r="P1390" s="3"/>
      <c r="Q1390" s="3"/>
      <c r="R1390" s="3"/>
      <c r="S1390" s="3"/>
      <c r="T1390" s="3"/>
      <c r="U1390" s="3"/>
      <c r="V1390" s="3"/>
      <c r="W1390" s="3"/>
      <c r="X1390" s="3"/>
      <c r="Y1390" s="3"/>
      <c r="Z1390" s="3"/>
    </row>
    <row r="1391" ht="15.75" customHeight="1">
      <c r="A1391" s="175"/>
      <c r="B1391" s="183"/>
      <c r="C1391" s="370"/>
      <c r="D1391" s="47"/>
      <c r="E1391" s="47"/>
      <c r="F1391" s="370"/>
      <c r="G1391" s="370"/>
      <c r="H1391" s="2"/>
      <c r="I1391" s="292"/>
      <c r="J1391" s="292"/>
      <c r="K1391" s="292"/>
      <c r="L1391" s="292"/>
      <c r="M1391" s="3"/>
      <c r="N1391" s="3"/>
      <c r="O1391" s="3"/>
      <c r="P1391" s="3"/>
      <c r="Q1391" s="3"/>
      <c r="R1391" s="3"/>
      <c r="S1391" s="3"/>
      <c r="T1391" s="3"/>
      <c r="U1391" s="3"/>
      <c r="V1391" s="3"/>
      <c r="W1391" s="3"/>
      <c r="X1391" s="3"/>
      <c r="Y1391" s="3"/>
      <c r="Z1391" s="3"/>
    </row>
    <row r="1392" ht="15.75" customHeight="1">
      <c r="A1392" s="175"/>
      <c r="B1392" s="183"/>
      <c r="C1392" s="370"/>
      <c r="D1392" s="47"/>
      <c r="E1392" s="47"/>
      <c r="F1392" s="370"/>
      <c r="G1392" s="370"/>
      <c r="H1392" s="2"/>
      <c r="I1392" s="292"/>
      <c r="J1392" s="292"/>
      <c r="K1392" s="292"/>
      <c r="L1392" s="292"/>
      <c r="M1392" s="3"/>
      <c r="N1392" s="3"/>
      <c r="O1392" s="3"/>
      <c r="P1392" s="3"/>
      <c r="Q1392" s="3"/>
      <c r="R1392" s="3"/>
      <c r="S1392" s="3"/>
      <c r="T1392" s="3"/>
      <c r="U1392" s="3"/>
      <c r="V1392" s="3"/>
      <c r="W1392" s="3"/>
      <c r="X1392" s="3"/>
      <c r="Y1392" s="3"/>
      <c r="Z1392" s="3"/>
    </row>
    <row r="1393" ht="15.75" customHeight="1">
      <c r="A1393" s="175"/>
      <c r="B1393" s="183"/>
      <c r="C1393" s="370"/>
      <c r="D1393" s="47"/>
      <c r="E1393" s="47"/>
      <c r="F1393" s="370"/>
      <c r="G1393" s="370"/>
      <c r="H1393" s="2"/>
      <c r="I1393" s="292"/>
      <c r="J1393" s="292"/>
      <c r="K1393" s="292"/>
      <c r="L1393" s="292"/>
      <c r="M1393" s="3"/>
      <c r="N1393" s="3"/>
      <c r="O1393" s="3"/>
      <c r="P1393" s="3"/>
      <c r="Q1393" s="3"/>
      <c r="R1393" s="3"/>
      <c r="S1393" s="3"/>
      <c r="T1393" s="3"/>
      <c r="U1393" s="3"/>
      <c r="V1393" s="3"/>
      <c r="W1393" s="3"/>
      <c r="X1393" s="3"/>
      <c r="Y1393" s="3"/>
      <c r="Z1393" s="3"/>
    </row>
    <row r="1394" ht="15.75" customHeight="1">
      <c r="A1394" s="175"/>
      <c r="B1394" s="183"/>
      <c r="C1394" s="370"/>
      <c r="D1394" s="47"/>
      <c r="E1394" s="47"/>
      <c r="F1394" s="370"/>
      <c r="G1394" s="370"/>
      <c r="H1394" s="2"/>
      <c r="I1394" s="292"/>
      <c r="J1394" s="292"/>
      <c r="K1394" s="292"/>
      <c r="L1394" s="292"/>
      <c r="M1394" s="3"/>
      <c r="N1394" s="3"/>
      <c r="O1394" s="3"/>
      <c r="P1394" s="3"/>
      <c r="Q1394" s="3"/>
      <c r="R1394" s="3"/>
      <c r="S1394" s="3"/>
      <c r="T1394" s="3"/>
      <c r="U1394" s="3"/>
      <c r="V1394" s="3"/>
      <c r="W1394" s="3"/>
      <c r="X1394" s="3"/>
      <c r="Y1394" s="3"/>
      <c r="Z1394" s="3"/>
    </row>
    <row r="1395" ht="15.75" customHeight="1">
      <c r="A1395" s="175"/>
      <c r="B1395" s="183"/>
      <c r="C1395" s="370"/>
      <c r="D1395" s="47"/>
      <c r="E1395" s="47"/>
      <c r="F1395" s="370"/>
      <c r="G1395" s="370"/>
      <c r="H1395" s="2"/>
      <c r="I1395" s="292"/>
      <c r="J1395" s="292"/>
      <c r="K1395" s="292"/>
      <c r="L1395" s="292"/>
      <c r="M1395" s="3"/>
      <c r="N1395" s="3"/>
      <c r="O1395" s="3"/>
      <c r="P1395" s="3"/>
      <c r="Q1395" s="3"/>
      <c r="R1395" s="3"/>
      <c r="S1395" s="3"/>
      <c r="T1395" s="3"/>
      <c r="U1395" s="3"/>
      <c r="V1395" s="3"/>
      <c r="W1395" s="3"/>
      <c r="X1395" s="3"/>
      <c r="Y1395" s="3"/>
      <c r="Z1395" s="3"/>
    </row>
    <row r="1396" ht="15.75" customHeight="1">
      <c r="A1396" s="175"/>
      <c r="B1396" s="183"/>
      <c r="C1396" s="370"/>
      <c r="D1396" s="47"/>
      <c r="E1396" s="47"/>
      <c r="F1396" s="370"/>
      <c r="G1396" s="370"/>
      <c r="H1396" s="2"/>
      <c r="I1396" s="292"/>
      <c r="J1396" s="292"/>
      <c r="K1396" s="292"/>
      <c r="L1396" s="292"/>
      <c r="M1396" s="3"/>
      <c r="N1396" s="3"/>
      <c r="O1396" s="3"/>
      <c r="P1396" s="3"/>
      <c r="Q1396" s="3"/>
      <c r="R1396" s="3"/>
      <c r="S1396" s="3"/>
      <c r="T1396" s="3"/>
      <c r="U1396" s="3"/>
      <c r="V1396" s="3"/>
      <c r="W1396" s="3"/>
      <c r="X1396" s="3"/>
      <c r="Y1396" s="3"/>
      <c r="Z1396" s="3"/>
    </row>
    <row r="1397" ht="15.75" customHeight="1">
      <c r="A1397" s="175"/>
      <c r="B1397" s="183"/>
      <c r="C1397" s="370"/>
      <c r="D1397" s="47"/>
      <c r="E1397" s="47"/>
      <c r="F1397" s="370"/>
      <c r="G1397" s="370"/>
      <c r="H1397" s="2"/>
      <c r="I1397" s="292"/>
      <c r="J1397" s="292"/>
      <c r="K1397" s="292"/>
      <c r="L1397" s="292"/>
      <c r="M1397" s="3"/>
      <c r="N1397" s="3"/>
      <c r="O1397" s="3"/>
      <c r="P1397" s="3"/>
      <c r="Q1397" s="3"/>
      <c r="R1397" s="3"/>
      <c r="S1397" s="3"/>
      <c r="T1397" s="3"/>
      <c r="U1397" s="3"/>
      <c r="V1397" s="3"/>
      <c r="W1397" s="3"/>
      <c r="X1397" s="3"/>
      <c r="Y1397" s="3"/>
      <c r="Z1397" s="3"/>
    </row>
    <row r="1398" ht="15.75" customHeight="1">
      <c r="A1398" s="175"/>
      <c r="B1398" s="183"/>
      <c r="C1398" s="370"/>
      <c r="D1398" s="47"/>
      <c r="E1398" s="47"/>
      <c r="F1398" s="370"/>
      <c r="G1398" s="370"/>
      <c r="H1398" s="2"/>
      <c r="I1398" s="292"/>
      <c r="J1398" s="292"/>
      <c r="K1398" s="292"/>
      <c r="L1398" s="292"/>
      <c r="M1398" s="3"/>
      <c r="N1398" s="3"/>
      <c r="O1398" s="3"/>
      <c r="P1398" s="3"/>
      <c r="Q1398" s="3"/>
      <c r="R1398" s="3"/>
      <c r="S1398" s="3"/>
      <c r="T1398" s="3"/>
      <c r="U1398" s="3"/>
      <c r="V1398" s="3"/>
      <c r="W1398" s="3"/>
      <c r="X1398" s="3"/>
      <c r="Y1398" s="3"/>
      <c r="Z1398" s="3"/>
    </row>
    <row r="1399" ht="15.75" customHeight="1">
      <c r="A1399" s="175"/>
      <c r="B1399" s="183"/>
      <c r="C1399" s="370"/>
      <c r="D1399" s="47"/>
      <c r="E1399" s="47"/>
      <c r="F1399" s="370"/>
      <c r="G1399" s="370"/>
      <c r="H1399" s="2"/>
      <c r="I1399" s="292"/>
      <c r="J1399" s="292"/>
      <c r="K1399" s="292"/>
      <c r="L1399" s="292"/>
      <c r="M1399" s="3"/>
      <c r="N1399" s="3"/>
      <c r="O1399" s="3"/>
      <c r="P1399" s="3"/>
      <c r="Q1399" s="3"/>
      <c r="R1399" s="3"/>
      <c r="S1399" s="3"/>
      <c r="T1399" s="3"/>
      <c r="U1399" s="3"/>
      <c r="V1399" s="3"/>
      <c r="W1399" s="3"/>
      <c r="X1399" s="3"/>
      <c r="Y1399" s="3"/>
      <c r="Z1399" s="3"/>
    </row>
    <row r="1400" ht="15.75" customHeight="1">
      <c r="A1400" s="175"/>
      <c r="B1400" s="183"/>
      <c r="C1400" s="370"/>
      <c r="D1400" s="47"/>
      <c r="E1400" s="47"/>
      <c r="F1400" s="370"/>
      <c r="G1400" s="370"/>
      <c r="H1400" s="2"/>
      <c r="I1400" s="292"/>
      <c r="J1400" s="292"/>
      <c r="K1400" s="292"/>
      <c r="L1400" s="292"/>
      <c r="M1400" s="3"/>
      <c r="N1400" s="3"/>
      <c r="O1400" s="3"/>
      <c r="P1400" s="3"/>
      <c r="Q1400" s="3"/>
      <c r="R1400" s="3"/>
      <c r="S1400" s="3"/>
      <c r="T1400" s="3"/>
      <c r="U1400" s="3"/>
      <c r="V1400" s="3"/>
      <c r="W1400" s="3"/>
      <c r="X1400" s="3"/>
      <c r="Y1400" s="3"/>
      <c r="Z1400" s="3"/>
    </row>
    <row r="1401" ht="15.75" customHeight="1">
      <c r="A1401" s="175"/>
      <c r="B1401" s="183"/>
      <c r="C1401" s="370"/>
      <c r="D1401" s="47"/>
      <c r="E1401" s="47"/>
      <c r="F1401" s="370"/>
      <c r="G1401" s="370"/>
      <c r="H1401" s="2"/>
      <c r="I1401" s="292"/>
      <c r="J1401" s="292"/>
      <c r="K1401" s="292"/>
      <c r="L1401" s="292"/>
      <c r="M1401" s="3"/>
      <c r="N1401" s="3"/>
      <c r="O1401" s="3"/>
      <c r="P1401" s="3"/>
      <c r="Q1401" s="3"/>
      <c r="R1401" s="3"/>
      <c r="S1401" s="3"/>
      <c r="T1401" s="3"/>
      <c r="U1401" s="3"/>
      <c r="V1401" s="3"/>
      <c r="W1401" s="3"/>
      <c r="X1401" s="3"/>
      <c r="Y1401" s="3"/>
      <c r="Z1401" s="3"/>
    </row>
    <row r="1402" ht="15.75" customHeight="1">
      <c r="A1402" s="175"/>
      <c r="B1402" s="183"/>
      <c r="C1402" s="370"/>
      <c r="D1402" s="47"/>
      <c r="E1402" s="47"/>
      <c r="F1402" s="370"/>
      <c r="G1402" s="370"/>
      <c r="H1402" s="2"/>
      <c r="I1402" s="292"/>
      <c r="J1402" s="292"/>
      <c r="K1402" s="292"/>
      <c r="L1402" s="292"/>
      <c r="M1402" s="3"/>
      <c r="N1402" s="3"/>
      <c r="O1402" s="3"/>
      <c r="P1402" s="3"/>
      <c r="Q1402" s="3"/>
      <c r="R1402" s="3"/>
      <c r="S1402" s="3"/>
      <c r="T1402" s="3"/>
      <c r="U1402" s="3"/>
      <c r="V1402" s="3"/>
      <c r="W1402" s="3"/>
      <c r="X1402" s="3"/>
      <c r="Y1402" s="3"/>
      <c r="Z1402" s="3"/>
    </row>
    <row r="1403" ht="15.75" customHeight="1">
      <c r="A1403" s="175"/>
      <c r="B1403" s="183"/>
      <c r="C1403" s="370"/>
      <c r="D1403" s="47"/>
      <c r="E1403" s="47"/>
      <c r="F1403" s="370"/>
      <c r="G1403" s="370"/>
      <c r="H1403" s="2"/>
      <c r="I1403" s="292"/>
      <c r="J1403" s="292"/>
      <c r="K1403" s="292"/>
      <c r="L1403" s="292"/>
      <c r="M1403" s="3"/>
      <c r="N1403" s="3"/>
      <c r="O1403" s="3"/>
      <c r="P1403" s="3"/>
      <c r="Q1403" s="3"/>
      <c r="R1403" s="3"/>
      <c r="S1403" s="3"/>
      <c r="T1403" s="3"/>
      <c r="U1403" s="3"/>
      <c r="V1403" s="3"/>
      <c r="W1403" s="3"/>
      <c r="X1403" s="3"/>
      <c r="Y1403" s="3"/>
      <c r="Z1403" s="3"/>
    </row>
    <row r="1404" ht="15.75" customHeight="1">
      <c r="A1404" s="175"/>
      <c r="B1404" s="183"/>
      <c r="C1404" s="370"/>
      <c r="D1404" s="47"/>
      <c r="E1404" s="47"/>
      <c r="F1404" s="370"/>
      <c r="G1404" s="370"/>
      <c r="H1404" s="2"/>
      <c r="I1404" s="292"/>
      <c r="J1404" s="292"/>
      <c r="K1404" s="292"/>
      <c r="L1404" s="292"/>
      <c r="M1404" s="3"/>
      <c r="N1404" s="3"/>
      <c r="O1404" s="3"/>
      <c r="P1404" s="3"/>
      <c r="Q1404" s="3"/>
      <c r="R1404" s="3"/>
      <c r="S1404" s="3"/>
      <c r="T1404" s="3"/>
      <c r="U1404" s="3"/>
      <c r="V1404" s="3"/>
      <c r="W1404" s="3"/>
      <c r="X1404" s="3"/>
      <c r="Y1404" s="3"/>
      <c r="Z1404" s="3"/>
    </row>
    <row r="1405" ht="15.75" customHeight="1">
      <c r="A1405" s="175"/>
      <c r="B1405" s="183"/>
      <c r="C1405" s="370"/>
      <c r="D1405" s="47"/>
      <c r="E1405" s="47"/>
      <c r="F1405" s="370"/>
      <c r="G1405" s="370"/>
      <c r="H1405" s="2"/>
      <c r="I1405" s="292"/>
      <c r="J1405" s="292"/>
      <c r="K1405" s="292"/>
      <c r="L1405" s="292"/>
      <c r="M1405" s="3"/>
      <c r="N1405" s="3"/>
      <c r="O1405" s="3"/>
      <c r="P1405" s="3"/>
      <c r="Q1405" s="3"/>
      <c r="R1405" s="3"/>
      <c r="S1405" s="3"/>
      <c r="T1405" s="3"/>
      <c r="U1405" s="3"/>
      <c r="V1405" s="3"/>
      <c r="W1405" s="3"/>
      <c r="X1405" s="3"/>
      <c r="Y1405" s="3"/>
      <c r="Z1405" s="3"/>
    </row>
    <row r="1406" ht="15.75" customHeight="1">
      <c r="A1406" s="175"/>
      <c r="B1406" s="183"/>
      <c r="C1406" s="370"/>
      <c r="D1406" s="47"/>
      <c r="E1406" s="47"/>
      <c r="F1406" s="370"/>
      <c r="G1406" s="370"/>
      <c r="H1406" s="2"/>
      <c r="I1406" s="292"/>
      <c r="J1406" s="292"/>
      <c r="K1406" s="292"/>
      <c r="L1406" s="292"/>
      <c r="M1406" s="3"/>
      <c r="N1406" s="3"/>
      <c r="O1406" s="3"/>
      <c r="P1406" s="3"/>
      <c r="Q1406" s="3"/>
      <c r="R1406" s="3"/>
      <c r="S1406" s="3"/>
      <c r="T1406" s="3"/>
      <c r="U1406" s="3"/>
      <c r="V1406" s="3"/>
      <c r="W1406" s="3"/>
      <c r="X1406" s="3"/>
      <c r="Y1406" s="3"/>
      <c r="Z1406" s="3"/>
    </row>
    <row r="1407" ht="15.75" customHeight="1">
      <c r="A1407" s="175"/>
      <c r="B1407" s="183"/>
      <c r="C1407" s="370"/>
      <c r="D1407" s="47"/>
      <c r="E1407" s="47"/>
      <c r="F1407" s="370"/>
      <c r="G1407" s="370"/>
      <c r="H1407" s="2"/>
      <c r="I1407" s="292"/>
      <c r="J1407" s="292"/>
      <c r="K1407" s="292"/>
      <c r="L1407" s="292"/>
      <c r="M1407" s="3"/>
      <c r="N1407" s="3"/>
      <c r="O1407" s="3"/>
      <c r="P1407" s="3"/>
      <c r="Q1407" s="3"/>
      <c r="R1407" s="3"/>
      <c r="S1407" s="3"/>
      <c r="T1407" s="3"/>
      <c r="U1407" s="3"/>
      <c r="V1407" s="3"/>
      <c r="W1407" s="3"/>
      <c r="X1407" s="3"/>
      <c r="Y1407" s="3"/>
      <c r="Z1407" s="3"/>
    </row>
    <row r="1408" ht="15.75" customHeight="1">
      <c r="A1408" s="175"/>
      <c r="B1408" s="183"/>
      <c r="C1408" s="370"/>
      <c r="D1408" s="47"/>
      <c r="E1408" s="47"/>
      <c r="F1408" s="370"/>
      <c r="G1408" s="370"/>
      <c r="H1408" s="2"/>
      <c r="I1408" s="292"/>
      <c r="J1408" s="292"/>
      <c r="K1408" s="292"/>
      <c r="L1408" s="292"/>
      <c r="M1408" s="3"/>
      <c r="N1408" s="3"/>
      <c r="O1408" s="3"/>
      <c r="P1408" s="3"/>
      <c r="Q1408" s="3"/>
      <c r="R1408" s="3"/>
      <c r="S1408" s="3"/>
      <c r="T1408" s="3"/>
      <c r="U1408" s="3"/>
      <c r="V1408" s="3"/>
      <c r="W1408" s="3"/>
      <c r="X1408" s="3"/>
      <c r="Y1408" s="3"/>
      <c r="Z1408" s="3"/>
    </row>
    <row r="1409" ht="15.75" customHeight="1">
      <c r="A1409" s="175"/>
      <c r="B1409" s="183"/>
      <c r="C1409" s="370"/>
      <c r="D1409" s="47"/>
      <c r="E1409" s="47"/>
      <c r="F1409" s="370"/>
      <c r="G1409" s="370"/>
      <c r="H1409" s="2"/>
      <c r="I1409" s="292"/>
      <c r="J1409" s="292"/>
      <c r="K1409" s="292"/>
      <c r="L1409" s="292"/>
      <c r="M1409" s="3"/>
      <c r="N1409" s="3"/>
      <c r="O1409" s="3"/>
      <c r="P1409" s="3"/>
      <c r="Q1409" s="3"/>
      <c r="R1409" s="3"/>
      <c r="S1409" s="3"/>
      <c r="T1409" s="3"/>
      <c r="U1409" s="3"/>
      <c r="V1409" s="3"/>
      <c r="W1409" s="3"/>
      <c r="X1409" s="3"/>
      <c r="Y1409" s="3"/>
      <c r="Z1409" s="3"/>
    </row>
    <row r="1410" ht="15.75" customHeight="1">
      <c r="A1410" s="175"/>
      <c r="B1410" s="183"/>
      <c r="C1410" s="370"/>
      <c r="D1410" s="47"/>
      <c r="E1410" s="47"/>
      <c r="F1410" s="370"/>
      <c r="G1410" s="370"/>
      <c r="H1410" s="2"/>
      <c r="I1410" s="292"/>
      <c r="J1410" s="292"/>
      <c r="K1410" s="292"/>
      <c r="L1410" s="292"/>
      <c r="M1410" s="3"/>
      <c r="N1410" s="3"/>
      <c r="O1410" s="3"/>
      <c r="P1410" s="3"/>
      <c r="Q1410" s="3"/>
      <c r="R1410" s="3"/>
      <c r="S1410" s="3"/>
      <c r="T1410" s="3"/>
      <c r="U1410" s="3"/>
      <c r="V1410" s="3"/>
      <c r="W1410" s="3"/>
      <c r="X1410" s="3"/>
      <c r="Y1410" s="3"/>
      <c r="Z1410" s="3"/>
    </row>
    <row r="1411" ht="15.75" customHeight="1">
      <c r="A1411" s="175"/>
      <c r="B1411" s="183"/>
      <c r="C1411" s="370"/>
      <c r="D1411" s="47"/>
      <c r="E1411" s="47"/>
      <c r="F1411" s="370"/>
      <c r="G1411" s="370"/>
      <c r="H1411" s="2"/>
      <c r="I1411" s="292"/>
      <c r="J1411" s="292"/>
      <c r="K1411" s="292"/>
      <c r="L1411" s="292"/>
      <c r="M1411" s="3"/>
      <c r="N1411" s="3"/>
      <c r="O1411" s="3"/>
      <c r="P1411" s="3"/>
      <c r="Q1411" s="3"/>
      <c r="R1411" s="3"/>
      <c r="S1411" s="3"/>
      <c r="T1411" s="3"/>
      <c r="U1411" s="3"/>
      <c r="V1411" s="3"/>
      <c r="W1411" s="3"/>
      <c r="X1411" s="3"/>
      <c r="Y1411" s="3"/>
      <c r="Z1411" s="3"/>
    </row>
    <row r="1412" ht="15.75" customHeight="1">
      <c r="A1412" s="175"/>
      <c r="B1412" s="183"/>
      <c r="C1412" s="370"/>
      <c r="D1412" s="47"/>
      <c r="E1412" s="47"/>
      <c r="F1412" s="370"/>
      <c r="G1412" s="370"/>
      <c r="H1412" s="2"/>
      <c r="I1412" s="292"/>
      <c r="J1412" s="292"/>
      <c r="K1412" s="292"/>
      <c r="L1412" s="292"/>
      <c r="M1412" s="3"/>
      <c r="N1412" s="3"/>
      <c r="O1412" s="3"/>
      <c r="P1412" s="3"/>
      <c r="Q1412" s="3"/>
      <c r="R1412" s="3"/>
      <c r="S1412" s="3"/>
      <c r="T1412" s="3"/>
      <c r="U1412" s="3"/>
      <c r="V1412" s="3"/>
      <c r="W1412" s="3"/>
      <c r="X1412" s="3"/>
      <c r="Y1412" s="3"/>
      <c r="Z1412" s="3"/>
    </row>
    <row r="1413" ht="15.75" customHeight="1">
      <c r="A1413" s="175"/>
      <c r="B1413" s="183"/>
      <c r="C1413" s="370"/>
      <c r="D1413" s="47"/>
      <c r="E1413" s="47"/>
      <c r="F1413" s="370"/>
      <c r="G1413" s="370"/>
      <c r="H1413" s="2"/>
      <c r="I1413" s="292"/>
      <c r="J1413" s="292"/>
      <c r="K1413" s="292"/>
      <c r="L1413" s="292"/>
      <c r="M1413" s="3"/>
      <c r="N1413" s="3"/>
      <c r="O1413" s="3"/>
      <c r="P1413" s="3"/>
      <c r="Q1413" s="3"/>
      <c r="R1413" s="3"/>
      <c r="S1413" s="3"/>
      <c r="T1413" s="3"/>
      <c r="U1413" s="3"/>
      <c r="V1413" s="3"/>
      <c r="W1413" s="3"/>
      <c r="X1413" s="3"/>
      <c r="Y1413" s="3"/>
      <c r="Z1413" s="3"/>
    </row>
    <row r="1414" ht="15.75" customHeight="1">
      <c r="A1414" s="175"/>
      <c r="B1414" s="183"/>
      <c r="C1414" s="370"/>
      <c r="D1414" s="47"/>
      <c r="E1414" s="47"/>
      <c r="F1414" s="370"/>
      <c r="G1414" s="370"/>
      <c r="H1414" s="2"/>
      <c r="I1414" s="292"/>
      <c r="J1414" s="292"/>
      <c r="K1414" s="292"/>
      <c r="L1414" s="292"/>
      <c r="M1414" s="3"/>
      <c r="N1414" s="3"/>
      <c r="O1414" s="3"/>
      <c r="P1414" s="3"/>
      <c r="Q1414" s="3"/>
      <c r="R1414" s="3"/>
      <c r="S1414" s="3"/>
      <c r="T1414" s="3"/>
      <c r="U1414" s="3"/>
      <c r="V1414" s="3"/>
      <c r="W1414" s="3"/>
      <c r="X1414" s="3"/>
      <c r="Y1414" s="3"/>
      <c r="Z1414" s="3"/>
    </row>
    <row r="1415" ht="15.75" customHeight="1">
      <c r="A1415" s="175"/>
      <c r="B1415" s="183"/>
      <c r="C1415" s="370"/>
      <c r="D1415" s="47"/>
      <c r="E1415" s="47"/>
      <c r="F1415" s="370"/>
      <c r="G1415" s="370"/>
      <c r="H1415" s="2"/>
      <c r="I1415" s="292"/>
      <c r="J1415" s="292"/>
      <c r="K1415" s="292"/>
      <c r="L1415" s="292"/>
      <c r="M1415" s="3"/>
      <c r="N1415" s="3"/>
      <c r="O1415" s="3"/>
      <c r="P1415" s="3"/>
      <c r="Q1415" s="3"/>
      <c r="R1415" s="3"/>
      <c r="S1415" s="3"/>
      <c r="T1415" s="3"/>
      <c r="U1415" s="3"/>
      <c r="V1415" s="3"/>
      <c r="W1415" s="3"/>
      <c r="X1415" s="3"/>
      <c r="Y1415" s="3"/>
      <c r="Z1415" s="3"/>
    </row>
    <row r="1416" ht="15.75" customHeight="1">
      <c r="A1416" s="175"/>
      <c r="B1416" s="183"/>
      <c r="C1416" s="370"/>
      <c r="D1416" s="47"/>
      <c r="E1416" s="47"/>
      <c r="F1416" s="370"/>
      <c r="G1416" s="370"/>
      <c r="H1416" s="2"/>
      <c r="I1416" s="292"/>
      <c r="J1416" s="292"/>
      <c r="K1416" s="292"/>
      <c r="L1416" s="292"/>
      <c r="M1416" s="3"/>
      <c r="N1416" s="3"/>
      <c r="O1416" s="3"/>
      <c r="P1416" s="3"/>
      <c r="Q1416" s="3"/>
      <c r="R1416" s="3"/>
      <c r="S1416" s="3"/>
      <c r="T1416" s="3"/>
      <c r="U1416" s="3"/>
      <c r="V1416" s="3"/>
      <c r="W1416" s="3"/>
      <c r="X1416" s="3"/>
      <c r="Y1416" s="3"/>
      <c r="Z1416" s="3"/>
    </row>
    <row r="1417" ht="15.75" customHeight="1">
      <c r="A1417" s="175"/>
      <c r="B1417" s="183"/>
      <c r="C1417" s="370"/>
      <c r="D1417" s="47"/>
      <c r="E1417" s="47"/>
      <c r="F1417" s="370"/>
      <c r="G1417" s="370"/>
      <c r="H1417" s="2"/>
      <c r="I1417" s="292"/>
      <c r="J1417" s="292"/>
      <c r="K1417" s="292"/>
      <c r="L1417" s="292"/>
      <c r="M1417" s="3"/>
      <c r="N1417" s="3"/>
      <c r="O1417" s="3"/>
      <c r="P1417" s="3"/>
      <c r="Q1417" s="3"/>
      <c r="R1417" s="3"/>
      <c r="S1417" s="3"/>
      <c r="T1417" s="3"/>
      <c r="U1417" s="3"/>
      <c r="V1417" s="3"/>
      <c r="W1417" s="3"/>
      <c r="X1417" s="3"/>
      <c r="Y1417" s="3"/>
      <c r="Z1417" s="3"/>
    </row>
    <row r="1418" ht="15.75" customHeight="1">
      <c r="A1418" s="175"/>
      <c r="B1418" s="183"/>
      <c r="C1418" s="370"/>
      <c r="D1418" s="47"/>
      <c r="E1418" s="47"/>
      <c r="F1418" s="370"/>
      <c r="G1418" s="370"/>
      <c r="H1418" s="2"/>
      <c r="I1418" s="292"/>
      <c r="J1418" s="292"/>
      <c r="K1418" s="292"/>
      <c r="L1418" s="292"/>
      <c r="M1418" s="3"/>
      <c r="N1418" s="3"/>
      <c r="O1418" s="3"/>
      <c r="P1418" s="3"/>
      <c r="Q1418" s="3"/>
      <c r="R1418" s="3"/>
      <c r="S1418" s="3"/>
      <c r="T1418" s="3"/>
      <c r="U1418" s="3"/>
      <c r="V1418" s="3"/>
      <c r="W1418" s="3"/>
      <c r="X1418" s="3"/>
      <c r="Y1418" s="3"/>
      <c r="Z1418" s="3"/>
    </row>
    <row r="1419" ht="15.75" customHeight="1">
      <c r="A1419" s="175"/>
      <c r="B1419" s="183"/>
      <c r="C1419" s="370"/>
      <c r="D1419" s="47"/>
      <c r="E1419" s="47"/>
      <c r="F1419" s="370"/>
      <c r="G1419" s="370"/>
      <c r="H1419" s="2"/>
      <c r="I1419" s="292"/>
      <c r="J1419" s="292"/>
      <c r="K1419" s="292"/>
      <c r="L1419" s="292"/>
      <c r="M1419" s="3"/>
      <c r="N1419" s="3"/>
      <c r="O1419" s="3"/>
      <c r="P1419" s="3"/>
      <c r="Q1419" s="3"/>
      <c r="R1419" s="3"/>
      <c r="S1419" s="3"/>
      <c r="T1419" s="3"/>
      <c r="U1419" s="3"/>
      <c r="V1419" s="3"/>
      <c r="W1419" s="3"/>
      <c r="X1419" s="3"/>
      <c r="Y1419" s="3"/>
      <c r="Z1419" s="3"/>
    </row>
    <row r="1420" ht="15.75" customHeight="1">
      <c r="A1420" s="175"/>
      <c r="B1420" s="183"/>
      <c r="C1420" s="370"/>
      <c r="D1420" s="47"/>
      <c r="E1420" s="47"/>
      <c r="F1420" s="370"/>
      <c r="G1420" s="370"/>
      <c r="H1420" s="2"/>
      <c r="I1420" s="292"/>
      <c r="J1420" s="292"/>
      <c r="K1420" s="292"/>
      <c r="L1420" s="292"/>
      <c r="M1420" s="3"/>
      <c r="N1420" s="3"/>
      <c r="O1420" s="3"/>
      <c r="P1420" s="3"/>
      <c r="Q1420" s="3"/>
      <c r="R1420" s="3"/>
      <c r="S1420" s="3"/>
      <c r="T1420" s="3"/>
      <c r="U1420" s="3"/>
      <c r="V1420" s="3"/>
      <c r="W1420" s="3"/>
      <c r="X1420" s="3"/>
      <c r="Y1420" s="3"/>
      <c r="Z1420" s="3"/>
    </row>
    <row r="1421" ht="15.75" customHeight="1">
      <c r="A1421" s="175"/>
      <c r="B1421" s="183"/>
      <c r="C1421" s="370"/>
      <c r="D1421" s="47"/>
      <c r="E1421" s="47"/>
      <c r="F1421" s="370"/>
      <c r="G1421" s="370"/>
      <c r="H1421" s="2"/>
      <c r="I1421" s="292"/>
      <c r="J1421" s="292"/>
      <c r="K1421" s="292"/>
      <c r="L1421" s="292"/>
      <c r="M1421" s="3"/>
      <c r="N1421" s="3"/>
      <c r="O1421" s="3"/>
      <c r="P1421" s="3"/>
      <c r="Q1421" s="3"/>
      <c r="R1421" s="3"/>
      <c r="S1421" s="3"/>
      <c r="T1421" s="3"/>
      <c r="U1421" s="3"/>
      <c r="V1421" s="3"/>
      <c r="W1421" s="3"/>
      <c r="X1421" s="3"/>
      <c r="Y1421" s="3"/>
      <c r="Z1421" s="3"/>
    </row>
    <row r="1422" ht="15.75" customHeight="1">
      <c r="A1422" s="175"/>
      <c r="B1422" s="183"/>
      <c r="C1422" s="370"/>
      <c r="D1422" s="47"/>
      <c r="E1422" s="47"/>
      <c r="F1422" s="370"/>
      <c r="G1422" s="370"/>
      <c r="H1422" s="2"/>
      <c r="I1422" s="292"/>
      <c r="J1422" s="292"/>
      <c r="K1422" s="292"/>
      <c r="L1422" s="292"/>
      <c r="M1422" s="3"/>
      <c r="N1422" s="3"/>
      <c r="O1422" s="3"/>
      <c r="P1422" s="3"/>
      <c r="Q1422" s="3"/>
      <c r="R1422" s="3"/>
      <c r="S1422" s="3"/>
      <c r="T1422" s="3"/>
      <c r="U1422" s="3"/>
      <c r="V1422" s="3"/>
      <c r="W1422" s="3"/>
      <c r="X1422" s="3"/>
      <c r="Y1422" s="3"/>
      <c r="Z1422" s="3"/>
    </row>
    <row r="1423" ht="15.75" customHeight="1">
      <c r="A1423" s="175"/>
      <c r="B1423" s="183"/>
      <c r="C1423" s="370"/>
      <c r="D1423" s="47"/>
      <c r="E1423" s="47"/>
      <c r="F1423" s="370"/>
      <c r="G1423" s="370"/>
      <c r="H1423" s="2"/>
      <c r="I1423" s="292"/>
      <c r="J1423" s="292"/>
      <c r="K1423" s="292"/>
      <c r="L1423" s="292"/>
      <c r="M1423" s="3"/>
      <c r="N1423" s="3"/>
      <c r="O1423" s="3"/>
      <c r="P1423" s="3"/>
      <c r="Q1423" s="3"/>
      <c r="R1423" s="3"/>
      <c r="S1423" s="3"/>
      <c r="T1423" s="3"/>
      <c r="U1423" s="3"/>
      <c r="V1423" s="3"/>
      <c r="W1423" s="3"/>
      <c r="X1423" s="3"/>
      <c r="Y1423" s="3"/>
      <c r="Z1423" s="3"/>
    </row>
    <row r="1424" ht="15.75" customHeight="1">
      <c r="A1424" s="175"/>
      <c r="B1424" s="183"/>
      <c r="C1424" s="370"/>
      <c r="D1424" s="47"/>
      <c r="E1424" s="47"/>
      <c r="F1424" s="370"/>
      <c r="G1424" s="370"/>
      <c r="H1424" s="2"/>
      <c r="I1424" s="292"/>
      <c r="J1424" s="292"/>
      <c r="K1424" s="292"/>
      <c r="L1424" s="292"/>
      <c r="M1424" s="3"/>
      <c r="N1424" s="3"/>
      <c r="O1424" s="3"/>
      <c r="P1424" s="3"/>
      <c r="Q1424" s="3"/>
      <c r="R1424" s="3"/>
      <c r="S1424" s="3"/>
      <c r="T1424" s="3"/>
      <c r="U1424" s="3"/>
      <c r="V1424" s="3"/>
      <c r="W1424" s="3"/>
      <c r="X1424" s="3"/>
      <c r="Y1424" s="3"/>
      <c r="Z1424" s="3"/>
    </row>
    <row r="1425" ht="15.75" customHeight="1">
      <c r="A1425" s="175"/>
      <c r="B1425" s="183"/>
      <c r="C1425" s="370"/>
      <c r="D1425" s="47"/>
      <c r="E1425" s="47"/>
      <c r="F1425" s="370"/>
      <c r="G1425" s="370"/>
      <c r="H1425" s="2"/>
      <c r="I1425" s="292"/>
      <c r="J1425" s="292"/>
      <c r="K1425" s="292"/>
      <c r="L1425" s="292"/>
      <c r="M1425" s="3"/>
      <c r="N1425" s="3"/>
      <c r="O1425" s="3"/>
      <c r="P1425" s="3"/>
      <c r="Q1425" s="3"/>
      <c r="R1425" s="3"/>
      <c r="S1425" s="3"/>
      <c r="T1425" s="3"/>
      <c r="U1425" s="3"/>
      <c r="V1425" s="3"/>
      <c r="W1425" s="3"/>
      <c r="X1425" s="3"/>
      <c r="Y1425" s="3"/>
      <c r="Z1425" s="3"/>
    </row>
    <row r="1426" ht="15.75" customHeight="1">
      <c r="A1426" s="175"/>
      <c r="B1426" s="183"/>
      <c r="C1426" s="370"/>
      <c r="D1426" s="47"/>
      <c r="E1426" s="47"/>
      <c r="F1426" s="370"/>
      <c r="G1426" s="370"/>
      <c r="H1426" s="2"/>
      <c r="I1426" s="292"/>
      <c r="J1426" s="292"/>
      <c r="K1426" s="292"/>
      <c r="L1426" s="292"/>
      <c r="M1426" s="3"/>
      <c r="N1426" s="3"/>
      <c r="O1426" s="3"/>
      <c r="P1426" s="3"/>
      <c r="Q1426" s="3"/>
      <c r="R1426" s="3"/>
      <c r="S1426" s="3"/>
      <c r="T1426" s="3"/>
      <c r="U1426" s="3"/>
      <c r="V1426" s="3"/>
      <c r="W1426" s="3"/>
      <c r="X1426" s="3"/>
      <c r="Y1426" s="3"/>
      <c r="Z1426" s="3"/>
    </row>
    <row r="1427" ht="15.75" customHeight="1">
      <c r="A1427" s="175"/>
      <c r="B1427" s="183"/>
      <c r="C1427" s="370"/>
      <c r="D1427" s="47"/>
      <c r="E1427" s="47"/>
      <c r="F1427" s="370"/>
      <c r="G1427" s="370"/>
      <c r="H1427" s="2"/>
      <c r="I1427" s="292"/>
      <c r="J1427" s="292"/>
      <c r="K1427" s="292"/>
      <c r="L1427" s="292"/>
      <c r="M1427" s="3"/>
      <c r="N1427" s="3"/>
      <c r="O1427" s="3"/>
      <c r="P1427" s="3"/>
      <c r="Q1427" s="3"/>
      <c r="R1427" s="3"/>
      <c r="S1427" s="3"/>
      <c r="T1427" s="3"/>
      <c r="U1427" s="3"/>
      <c r="V1427" s="3"/>
      <c r="W1427" s="3"/>
      <c r="X1427" s="3"/>
      <c r="Y1427" s="3"/>
      <c r="Z1427" s="3"/>
    </row>
    <row r="1428" ht="15.75" customHeight="1">
      <c r="A1428" s="175"/>
      <c r="B1428" s="183"/>
      <c r="C1428" s="370"/>
      <c r="D1428" s="47"/>
      <c r="E1428" s="47"/>
      <c r="F1428" s="370"/>
      <c r="G1428" s="370"/>
      <c r="H1428" s="2"/>
      <c r="I1428" s="292"/>
      <c r="J1428" s="292"/>
      <c r="K1428" s="292"/>
      <c r="L1428" s="292"/>
      <c r="M1428" s="3"/>
      <c r="N1428" s="3"/>
      <c r="O1428" s="3"/>
      <c r="P1428" s="3"/>
      <c r="Q1428" s="3"/>
      <c r="R1428" s="3"/>
      <c r="S1428" s="3"/>
      <c r="T1428" s="3"/>
      <c r="U1428" s="3"/>
      <c r="V1428" s="3"/>
      <c r="W1428" s="3"/>
      <c r="X1428" s="3"/>
      <c r="Y1428" s="3"/>
      <c r="Z1428" s="3"/>
    </row>
    <row r="1429" ht="15.75" customHeight="1">
      <c r="A1429" s="175"/>
      <c r="B1429" s="183"/>
      <c r="C1429" s="370"/>
      <c r="D1429" s="47"/>
      <c r="E1429" s="47"/>
      <c r="F1429" s="370"/>
      <c r="G1429" s="370"/>
      <c r="H1429" s="2"/>
      <c r="I1429" s="292"/>
      <c r="J1429" s="292"/>
      <c r="K1429" s="292"/>
      <c r="L1429" s="292"/>
      <c r="M1429" s="3"/>
      <c r="N1429" s="3"/>
      <c r="O1429" s="3"/>
      <c r="P1429" s="3"/>
      <c r="Q1429" s="3"/>
      <c r="R1429" s="3"/>
      <c r="S1429" s="3"/>
      <c r="T1429" s="3"/>
      <c r="U1429" s="3"/>
      <c r="V1429" s="3"/>
      <c r="W1429" s="3"/>
      <c r="X1429" s="3"/>
      <c r="Y1429" s="3"/>
      <c r="Z1429" s="3"/>
    </row>
    <row r="1430" ht="15.75" customHeight="1">
      <c r="A1430" s="175"/>
      <c r="B1430" s="183"/>
      <c r="C1430" s="370"/>
      <c r="D1430" s="47"/>
      <c r="E1430" s="47"/>
      <c r="F1430" s="370"/>
      <c r="G1430" s="370"/>
      <c r="H1430" s="2"/>
      <c r="I1430" s="292"/>
      <c r="J1430" s="292"/>
      <c r="K1430" s="292"/>
      <c r="L1430" s="292"/>
      <c r="M1430" s="3"/>
      <c r="N1430" s="3"/>
      <c r="O1430" s="3"/>
      <c r="P1430" s="3"/>
      <c r="Q1430" s="3"/>
      <c r="R1430" s="3"/>
      <c r="S1430" s="3"/>
      <c r="T1430" s="3"/>
      <c r="U1430" s="3"/>
      <c r="V1430" s="3"/>
      <c r="W1430" s="3"/>
      <c r="X1430" s="3"/>
      <c r="Y1430" s="3"/>
      <c r="Z1430" s="3"/>
    </row>
    <row r="1431" ht="15.75" customHeight="1">
      <c r="A1431" s="175"/>
      <c r="B1431" s="183"/>
      <c r="C1431" s="370"/>
      <c r="D1431" s="47"/>
      <c r="E1431" s="47"/>
      <c r="F1431" s="370"/>
      <c r="G1431" s="370"/>
      <c r="H1431" s="2"/>
      <c r="I1431" s="292"/>
      <c r="J1431" s="292"/>
      <c r="K1431" s="292"/>
      <c r="L1431" s="292"/>
      <c r="M1431" s="3"/>
      <c r="N1431" s="3"/>
      <c r="O1431" s="3"/>
      <c r="P1431" s="3"/>
      <c r="Q1431" s="3"/>
      <c r="R1431" s="3"/>
      <c r="S1431" s="3"/>
      <c r="T1431" s="3"/>
      <c r="U1431" s="3"/>
      <c r="V1431" s="3"/>
      <c r="W1431" s="3"/>
      <c r="X1431" s="3"/>
      <c r="Y1431" s="3"/>
      <c r="Z1431" s="3"/>
    </row>
    <row r="1432" ht="15.75" customHeight="1">
      <c r="A1432" s="175"/>
      <c r="B1432" s="183"/>
      <c r="C1432" s="370"/>
      <c r="D1432" s="47"/>
      <c r="E1432" s="47"/>
      <c r="F1432" s="370"/>
      <c r="G1432" s="370"/>
      <c r="H1432" s="2"/>
      <c r="I1432" s="292"/>
      <c r="J1432" s="292"/>
      <c r="K1432" s="292"/>
      <c r="L1432" s="292"/>
      <c r="M1432" s="3"/>
      <c r="N1432" s="3"/>
      <c r="O1432" s="3"/>
      <c r="P1432" s="3"/>
      <c r="Q1432" s="3"/>
      <c r="R1432" s="3"/>
      <c r="S1432" s="3"/>
      <c r="T1432" s="3"/>
      <c r="U1432" s="3"/>
      <c r="V1432" s="3"/>
      <c r="W1432" s="3"/>
      <c r="X1432" s="3"/>
      <c r="Y1432" s="3"/>
      <c r="Z1432" s="3"/>
    </row>
    <row r="1433" ht="15.75" customHeight="1">
      <c r="A1433" s="175"/>
      <c r="B1433" s="183"/>
      <c r="C1433" s="370"/>
      <c r="D1433" s="47"/>
      <c r="E1433" s="47"/>
      <c r="F1433" s="370"/>
      <c r="G1433" s="370"/>
      <c r="H1433" s="2"/>
      <c r="I1433" s="292"/>
      <c r="J1433" s="292"/>
      <c r="K1433" s="292"/>
      <c r="L1433" s="292"/>
      <c r="M1433" s="3"/>
      <c r="N1433" s="3"/>
      <c r="O1433" s="3"/>
      <c r="P1433" s="3"/>
      <c r="Q1433" s="3"/>
      <c r="R1433" s="3"/>
      <c r="S1433" s="3"/>
      <c r="T1433" s="3"/>
      <c r="U1433" s="3"/>
      <c r="V1433" s="3"/>
      <c r="W1433" s="3"/>
      <c r="X1433" s="3"/>
      <c r="Y1433" s="3"/>
      <c r="Z1433" s="3"/>
    </row>
    <row r="1434" ht="15.75" customHeight="1">
      <c r="A1434" s="175"/>
      <c r="B1434" s="183"/>
      <c r="C1434" s="370"/>
      <c r="D1434" s="47"/>
      <c r="E1434" s="47"/>
      <c r="F1434" s="370"/>
      <c r="G1434" s="370"/>
      <c r="H1434" s="2"/>
      <c r="I1434" s="292"/>
      <c r="J1434" s="292"/>
      <c r="K1434" s="292"/>
      <c r="L1434" s="292"/>
      <c r="M1434" s="3"/>
      <c r="N1434" s="3"/>
      <c r="O1434" s="3"/>
      <c r="P1434" s="3"/>
      <c r="Q1434" s="3"/>
      <c r="R1434" s="3"/>
      <c r="S1434" s="3"/>
      <c r="T1434" s="3"/>
      <c r="U1434" s="3"/>
      <c r="V1434" s="3"/>
      <c r="W1434" s="3"/>
      <c r="X1434" s="3"/>
      <c r="Y1434" s="3"/>
      <c r="Z1434" s="3"/>
    </row>
    <row r="1435" ht="15.75" customHeight="1">
      <c r="A1435" s="175"/>
      <c r="B1435" s="183"/>
      <c r="C1435" s="370"/>
      <c r="D1435" s="47"/>
      <c r="E1435" s="47"/>
      <c r="F1435" s="370"/>
      <c r="G1435" s="370"/>
      <c r="H1435" s="2"/>
      <c r="I1435" s="292"/>
      <c r="J1435" s="292"/>
      <c r="K1435" s="292"/>
      <c r="L1435" s="292"/>
      <c r="M1435" s="3"/>
      <c r="N1435" s="3"/>
      <c r="O1435" s="3"/>
      <c r="P1435" s="3"/>
      <c r="Q1435" s="3"/>
      <c r="R1435" s="3"/>
      <c r="S1435" s="3"/>
      <c r="T1435" s="3"/>
      <c r="U1435" s="3"/>
      <c r="V1435" s="3"/>
      <c r="W1435" s="3"/>
      <c r="X1435" s="3"/>
      <c r="Y1435" s="3"/>
      <c r="Z1435" s="3"/>
    </row>
    <row r="1436" ht="15.75" customHeight="1">
      <c r="A1436" s="175"/>
      <c r="B1436" s="183"/>
      <c r="C1436" s="370"/>
      <c r="D1436" s="47"/>
      <c r="E1436" s="47"/>
      <c r="F1436" s="370"/>
      <c r="G1436" s="370"/>
      <c r="H1436" s="2"/>
      <c r="I1436" s="292"/>
      <c r="J1436" s="292"/>
      <c r="K1436" s="292"/>
      <c r="L1436" s="292"/>
      <c r="M1436" s="3"/>
      <c r="N1436" s="3"/>
      <c r="O1436" s="3"/>
      <c r="P1436" s="3"/>
      <c r="Q1436" s="3"/>
      <c r="R1436" s="3"/>
      <c r="S1436" s="3"/>
      <c r="T1436" s="3"/>
      <c r="U1436" s="3"/>
      <c r="V1436" s="3"/>
      <c r="W1436" s="3"/>
      <c r="X1436" s="3"/>
      <c r="Y1436" s="3"/>
      <c r="Z1436" s="3"/>
    </row>
    <row r="1437" ht="15.75" customHeight="1">
      <c r="A1437" s="175"/>
      <c r="B1437" s="183"/>
      <c r="C1437" s="370"/>
      <c r="D1437" s="47"/>
      <c r="E1437" s="47"/>
      <c r="F1437" s="370"/>
      <c r="G1437" s="370"/>
      <c r="H1437" s="2"/>
      <c r="I1437" s="292"/>
      <c r="J1437" s="292"/>
      <c r="K1437" s="292"/>
      <c r="L1437" s="292"/>
      <c r="M1437" s="3"/>
      <c r="N1437" s="3"/>
      <c r="O1437" s="3"/>
      <c r="P1437" s="3"/>
      <c r="Q1437" s="3"/>
      <c r="R1437" s="3"/>
      <c r="S1437" s="3"/>
      <c r="T1437" s="3"/>
      <c r="U1437" s="3"/>
      <c r="V1437" s="3"/>
      <c r="W1437" s="3"/>
      <c r="X1437" s="3"/>
      <c r="Y1437" s="3"/>
      <c r="Z1437" s="3"/>
    </row>
    <row r="1438" ht="15.75" customHeight="1">
      <c r="A1438" s="175"/>
      <c r="B1438" s="183"/>
      <c r="C1438" s="370"/>
      <c r="D1438" s="47"/>
      <c r="E1438" s="47"/>
      <c r="F1438" s="370"/>
      <c r="G1438" s="370"/>
      <c r="H1438" s="2"/>
      <c r="I1438" s="292"/>
      <c r="J1438" s="292"/>
      <c r="K1438" s="292"/>
      <c r="L1438" s="292"/>
      <c r="M1438" s="3"/>
      <c r="N1438" s="3"/>
      <c r="O1438" s="3"/>
      <c r="P1438" s="3"/>
      <c r="Q1438" s="3"/>
      <c r="R1438" s="3"/>
      <c r="S1438" s="3"/>
      <c r="T1438" s="3"/>
      <c r="U1438" s="3"/>
      <c r="V1438" s="3"/>
      <c r="W1438" s="3"/>
      <c r="X1438" s="3"/>
      <c r="Y1438" s="3"/>
      <c r="Z1438" s="3"/>
    </row>
    <row r="1439" ht="15.75" customHeight="1">
      <c r="A1439" s="175"/>
      <c r="B1439" s="183"/>
      <c r="C1439" s="370"/>
      <c r="D1439" s="47"/>
      <c r="E1439" s="47"/>
      <c r="F1439" s="370"/>
      <c r="G1439" s="370"/>
      <c r="H1439" s="2"/>
      <c r="I1439" s="292"/>
      <c r="J1439" s="292"/>
      <c r="K1439" s="292"/>
      <c r="L1439" s="292"/>
      <c r="M1439" s="3"/>
      <c r="N1439" s="3"/>
      <c r="O1439" s="3"/>
      <c r="P1439" s="3"/>
      <c r="Q1439" s="3"/>
      <c r="R1439" s="3"/>
      <c r="S1439" s="3"/>
      <c r="T1439" s="3"/>
      <c r="U1439" s="3"/>
      <c r="V1439" s="3"/>
      <c r="W1439" s="3"/>
      <c r="X1439" s="3"/>
      <c r="Y1439" s="3"/>
      <c r="Z1439" s="3"/>
    </row>
    <row r="1440" ht="15.75" customHeight="1">
      <c r="A1440" s="175"/>
      <c r="B1440" s="183"/>
      <c r="C1440" s="370"/>
      <c r="D1440" s="47"/>
      <c r="E1440" s="47"/>
      <c r="F1440" s="370"/>
      <c r="G1440" s="370"/>
      <c r="H1440" s="2"/>
      <c r="I1440" s="292"/>
      <c r="J1440" s="292"/>
      <c r="K1440" s="292"/>
      <c r="L1440" s="292"/>
      <c r="M1440" s="3"/>
      <c r="N1440" s="3"/>
      <c r="O1440" s="3"/>
      <c r="P1440" s="3"/>
      <c r="Q1440" s="3"/>
      <c r="R1440" s="3"/>
      <c r="S1440" s="3"/>
      <c r="T1440" s="3"/>
      <c r="U1440" s="3"/>
      <c r="V1440" s="3"/>
      <c r="W1440" s="3"/>
      <c r="X1440" s="3"/>
      <c r="Y1440" s="3"/>
      <c r="Z1440" s="3"/>
    </row>
    <row r="1441" ht="15.75" customHeight="1">
      <c r="A1441" s="175"/>
      <c r="B1441" s="183"/>
      <c r="C1441" s="370"/>
      <c r="D1441" s="47"/>
      <c r="E1441" s="47"/>
      <c r="F1441" s="370"/>
      <c r="G1441" s="370"/>
      <c r="H1441" s="2"/>
      <c r="I1441" s="292"/>
      <c r="J1441" s="292"/>
      <c r="K1441" s="292"/>
      <c r="L1441" s="292"/>
      <c r="M1441" s="3"/>
      <c r="N1441" s="3"/>
      <c r="O1441" s="3"/>
      <c r="P1441" s="3"/>
      <c r="Q1441" s="3"/>
      <c r="R1441" s="3"/>
      <c r="S1441" s="3"/>
      <c r="T1441" s="3"/>
      <c r="U1441" s="3"/>
      <c r="V1441" s="3"/>
      <c r="W1441" s="3"/>
      <c r="X1441" s="3"/>
      <c r="Y1441" s="3"/>
      <c r="Z1441" s="3"/>
    </row>
    <row r="1442" ht="15.75" customHeight="1">
      <c r="A1442" s="175"/>
      <c r="B1442" s="183"/>
      <c r="C1442" s="370"/>
      <c r="D1442" s="47"/>
      <c r="E1442" s="47"/>
      <c r="F1442" s="370"/>
      <c r="G1442" s="370"/>
      <c r="H1442" s="2"/>
      <c r="I1442" s="292"/>
      <c r="J1442" s="292"/>
      <c r="K1442" s="292"/>
      <c r="L1442" s="292"/>
      <c r="M1442" s="3"/>
      <c r="N1442" s="3"/>
      <c r="O1442" s="3"/>
      <c r="P1442" s="3"/>
      <c r="Q1442" s="3"/>
      <c r="R1442" s="3"/>
      <c r="S1442" s="3"/>
      <c r="T1442" s="3"/>
      <c r="U1442" s="3"/>
      <c r="V1442" s="3"/>
      <c r="W1442" s="3"/>
      <c r="X1442" s="3"/>
      <c r="Y1442" s="3"/>
      <c r="Z1442" s="3"/>
    </row>
    <row r="1443" ht="15.75" customHeight="1">
      <c r="A1443" s="175"/>
      <c r="B1443" s="183"/>
      <c r="C1443" s="370"/>
      <c r="D1443" s="47"/>
      <c r="E1443" s="47"/>
      <c r="F1443" s="370"/>
      <c r="G1443" s="370"/>
      <c r="H1443" s="2"/>
      <c r="I1443" s="292"/>
      <c r="J1443" s="292"/>
      <c r="K1443" s="292"/>
      <c r="L1443" s="292"/>
      <c r="M1443" s="3"/>
      <c r="N1443" s="3"/>
      <c r="O1443" s="3"/>
      <c r="P1443" s="3"/>
      <c r="Q1443" s="3"/>
      <c r="R1443" s="3"/>
      <c r="S1443" s="3"/>
      <c r="T1443" s="3"/>
      <c r="U1443" s="3"/>
      <c r="V1443" s="3"/>
      <c r="W1443" s="3"/>
      <c r="X1443" s="3"/>
      <c r="Y1443" s="3"/>
      <c r="Z1443" s="3"/>
    </row>
    <row r="1444" ht="15.75" customHeight="1">
      <c r="A1444" s="175"/>
      <c r="B1444" s="183"/>
      <c r="C1444" s="370"/>
      <c r="D1444" s="47"/>
      <c r="E1444" s="47"/>
      <c r="F1444" s="370"/>
      <c r="G1444" s="370"/>
      <c r="H1444" s="2"/>
      <c r="I1444" s="292"/>
      <c r="J1444" s="292"/>
      <c r="K1444" s="292"/>
      <c r="L1444" s="292"/>
      <c r="M1444" s="3"/>
      <c r="N1444" s="3"/>
      <c r="O1444" s="3"/>
      <c r="P1444" s="3"/>
      <c r="Q1444" s="3"/>
      <c r="R1444" s="3"/>
      <c r="S1444" s="3"/>
      <c r="T1444" s="3"/>
      <c r="U1444" s="3"/>
      <c r="V1444" s="3"/>
      <c r="W1444" s="3"/>
      <c r="X1444" s="3"/>
      <c r="Y1444" s="3"/>
      <c r="Z1444" s="3"/>
    </row>
    <row r="1445" ht="15.75" customHeight="1">
      <c r="A1445" s="175"/>
      <c r="B1445" s="183"/>
      <c r="C1445" s="370"/>
      <c r="D1445" s="47"/>
      <c r="E1445" s="47"/>
      <c r="F1445" s="370"/>
      <c r="G1445" s="370"/>
      <c r="H1445" s="2"/>
      <c r="I1445" s="292"/>
      <c r="J1445" s="292"/>
      <c r="K1445" s="292"/>
      <c r="L1445" s="292"/>
      <c r="M1445" s="3"/>
      <c r="N1445" s="3"/>
      <c r="O1445" s="3"/>
      <c r="P1445" s="3"/>
      <c r="Q1445" s="3"/>
      <c r="R1445" s="3"/>
      <c r="S1445" s="3"/>
      <c r="T1445" s="3"/>
      <c r="U1445" s="3"/>
      <c r="V1445" s="3"/>
      <c r="W1445" s="3"/>
      <c r="X1445" s="3"/>
      <c r="Y1445" s="3"/>
      <c r="Z1445" s="3"/>
    </row>
    <row r="1446" ht="15.75" customHeight="1">
      <c r="A1446" s="175"/>
      <c r="B1446" s="183"/>
      <c r="C1446" s="370"/>
      <c r="D1446" s="47"/>
      <c r="E1446" s="47"/>
      <c r="F1446" s="370"/>
      <c r="G1446" s="370"/>
      <c r="H1446" s="2"/>
      <c r="I1446" s="292"/>
      <c r="J1446" s="292"/>
      <c r="K1446" s="292"/>
      <c r="L1446" s="292"/>
      <c r="M1446" s="3"/>
      <c r="N1446" s="3"/>
      <c r="O1446" s="3"/>
      <c r="P1446" s="3"/>
      <c r="Q1446" s="3"/>
      <c r="R1446" s="3"/>
      <c r="S1446" s="3"/>
      <c r="T1446" s="3"/>
      <c r="U1446" s="3"/>
      <c r="V1446" s="3"/>
      <c r="W1446" s="3"/>
      <c r="X1446" s="3"/>
      <c r="Y1446" s="3"/>
      <c r="Z1446" s="3"/>
    </row>
    <row r="1447" ht="15.75" customHeight="1">
      <c r="A1447" s="175"/>
      <c r="B1447" s="183"/>
      <c r="C1447" s="370"/>
      <c r="D1447" s="47"/>
      <c r="E1447" s="47"/>
      <c r="F1447" s="370"/>
      <c r="G1447" s="370"/>
      <c r="H1447" s="2"/>
      <c r="I1447" s="292"/>
      <c r="J1447" s="292"/>
      <c r="K1447" s="292"/>
      <c r="L1447" s="292"/>
      <c r="M1447" s="3"/>
      <c r="N1447" s="3"/>
      <c r="O1447" s="3"/>
      <c r="P1447" s="3"/>
      <c r="Q1447" s="3"/>
      <c r="R1447" s="3"/>
      <c r="S1447" s="3"/>
      <c r="T1447" s="3"/>
      <c r="U1447" s="3"/>
      <c r="V1447" s="3"/>
      <c r="W1447" s="3"/>
      <c r="X1447" s="3"/>
      <c r="Y1447" s="3"/>
      <c r="Z1447" s="3"/>
    </row>
    <row r="1448" ht="15.75" customHeight="1">
      <c r="A1448" s="175"/>
      <c r="B1448" s="183"/>
      <c r="C1448" s="370"/>
      <c r="D1448" s="47"/>
      <c r="E1448" s="47"/>
      <c r="F1448" s="370"/>
      <c r="G1448" s="370"/>
      <c r="H1448" s="2"/>
      <c r="I1448" s="292"/>
      <c r="J1448" s="292"/>
      <c r="K1448" s="292"/>
      <c r="L1448" s="292"/>
      <c r="M1448" s="3"/>
      <c r="N1448" s="3"/>
      <c r="O1448" s="3"/>
      <c r="P1448" s="3"/>
      <c r="Q1448" s="3"/>
      <c r="R1448" s="3"/>
      <c r="S1448" s="3"/>
      <c r="T1448" s="3"/>
      <c r="U1448" s="3"/>
      <c r="V1448" s="3"/>
      <c r="W1448" s="3"/>
      <c r="X1448" s="3"/>
      <c r="Y1448" s="3"/>
      <c r="Z1448" s="3"/>
    </row>
    <row r="1449" ht="15.75" customHeight="1">
      <c r="A1449" s="175"/>
      <c r="B1449" s="183"/>
      <c r="C1449" s="370"/>
      <c r="D1449" s="47"/>
      <c r="E1449" s="47"/>
      <c r="F1449" s="370"/>
      <c r="G1449" s="370"/>
      <c r="H1449" s="2"/>
      <c r="I1449" s="292"/>
      <c r="J1449" s="292"/>
      <c r="K1449" s="292"/>
      <c r="L1449" s="292"/>
      <c r="M1449" s="3"/>
      <c r="N1449" s="3"/>
      <c r="O1449" s="3"/>
      <c r="P1449" s="3"/>
      <c r="Q1449" s="3"/>
      <c r="R1449" s="3"/>
      <c r="S1449" s="3"/>
      <c r="T1449" s="3"/>
      <c r="U1449" s="3"/>
      <c r="V1449" s="3"/>
      <c r="W1449" s="3"/>
      <c r="X1449" s="3"/>
      <c r="Y1449" s="3"/>
      <c r="Z1449" s="3"/>
    </row>
    <row r="1450" ht="15.75" customHeight="1">
      <c r="A1450" s="175"/>
      <c r="B1450" s="183"/>
      <c r="C1450" s="370"/>
      <c r="D1450" s="47"/>
      <c r="E1450" s="47"/>
      <c r="F1450" s="370"/>
      <c r="G1450" s="370"/>
      <c r="H1450" s="2"/>
      <c r="I1450" s="292"/>
      <c r="J1450" s="292"/>
      <c r="K1450" s="292"/>
      <c r="L1450" s="292"/>
      <c r="M1450" s="3"/>
      <c r="N1450" s="3"/>
      <c r="O1450" s="3"/>
      <c r="P1450" s="3"/>
      <c r="Q1450" s="3"/>
      <c r="R1450" s="3"/>
      <c r="S1450" s="3"/>
      <c r="T1450" s="3"/>
      <c r="U1450" s="3"/>
      <c r="V1450" s="3"/>
      <c r="W1450" s="3"/>
      <c r="X1450" s="3"/>
      <c r="Y1450" s="3"/>
      <c r="Z1450" s="3"/>
    </row>
    <row r="1451" ht="15.75" customHeight="1">
      <c r="A1451" s="175"/>
      <c r="B1451" s="183"/>
      <c r="C1451" s="370"/>
      <c r="D1451" s="47"/>
      <c r="E1451" s="47"/>
      <c r="F1451" s="370"/>
      <c r="G1451" s="370"/>
      <c r="H1451" s="2"/>
      <c r="I1451" s="292"/>
      <c r="J1451" s="292"/>
      <c r="K1451" s="292"/>
      <c r="L1451" s="292"/>
      <c r="M1451" s="3"/>
      <c r="N1451" s="3"/>
      <c r="O1451" s="3"/>
      <c r="P1451" s="3"/>
      <c r="Q1451" s="3"/>
      <c r="R1451" s="3"/>
      <c r="S1451" s="3"/>
      <c r="T1451" s="3"/>
      <c r="U1451" s="3"/>
      <c r="V1451" s="3"/>
      <c r="W1451" s="3"/>
      <c r="X1451" s="3"/>
      <c r="Y1451" s="3"/>
      <c r="Z1451" s="3"/>
    </row>
    <row r="1452" ht="15.75" customHeight="1">
      <c r="A1452" s="175"/>
      <c r="B1452" s="183"/>
      <c r="C1452" s="370"/>
      <c r="D1452" s="47"/>
      <c r="E1452" s="47"/>
      <c r="F1452" s="370"/>
      <c r="G1452" s="370"/>
      <c r="H1452" s="2"/>
      <c r="I1452" s="292"/>
      <c r="J1452" s="292"/>
      <c r="K1452" s="292"/>
      <c r="L1452" s="292"/>
      <c r="M1452" s="3"/>
      <c r="N1452" s="3"/>
      <c r="O1452" s="3"/>
      <c r="P1452" s="3"/>
      <c r="Q1452" s="3"/>
      <c r="R1452" s="3"/>
      <c r="S1452" s="3"/>
      <c r="T1452" s="3"/>
      <c r="U1452" s="3"/>
      <c r="V1452" s="3"/>
      <c r="W1452" s="3"/>
      <c r="X1452" s="3"/>
      <c r="Y1452" s="3"/>
      <c r="Z1452" s="3"/>
    </row>
    <row r="1453" ht="15.75" customHeight="1">
      <c r="A1453" s="175"/>
      <c r="B1453" s="183"/>
      <c r="C1453" s="370"/>
      <c r="D1453" s="47"/>
      <c r="E1453" s="47"/>
      <c r="F1453" s="370"/>
      <c r="G1453" s="370"/>
      <c r="H1453" s="2"/>
      <c r="I1453" s="292"/>
      <c r="J1453" s="292"/>
      <c r="K1453" s="292"/>
      <c r="L1453" s="292"/>
      <c r="M1453" s="3"/>
      <c r="N1453" s="3"/>
      <c r="O1453" s="3"/>
      <c r="P1453" s="3"/>
      <c r="Q1453" s="3"/>
      <c r="R1453" s="3"/>
      <c r="S1453" s="3"/>
      <c r="T1453" s="3"/>
      <c r="U1453" s="3"/>
      <c r="V1453" s="3"/>
      <c r="W1453" s="3"/>
      <c r="X1453" s="3"/>
      <c r="Y1453" s="3"/>
      <c r="Z1453" s="3"/>
    </row>
    <row r="1454" ht="15.75" customHeight="1">
      <c r="A1454" s="175"/>
      <c r="B1454" s="183"/>
      <c r="C1454" s="370"/>
      <c r="D1454" s="47"/>
      <c r="E1454" s="47"/>
      <c r="F1454" s="370"/>
      <c r="G1454" s="370"/>
      <c r="H1454" s="2"/>
      <c r="I1454" s="292"/>
      <c r="J1454" s="292"/>
      <c r="K1454" s="292"/>
      <c r="L1454" s="292"/>
      <c r="M1454" s="3"/>
      <c r="N1454" s="3"/>
      <c r="O1454" s="3"/>
      <c r="P1454" s="3"/>
      <c r="Q1454" s="3"/>
      <c r="R1454" s="3"/>
      <c r="S1454" s="3"/>
      <c r="T1454" s="3"/>
      <c r="U1454" s="3"/>
      <c r="V1454" s="3"/>
      <c r="W1454" s="3"/>
      <c r="X1454" s="3"/>
      <c r="Y1454" s="3"/>
      <c r="Z1454" s="3"/>
    </row>
    <row r="1455" ht="15.75" customHeight="1">
      <c r="A1455" s="175"/>
      <c r="B1455" s="183"/>
      <c r="C1455" s="370"/>
      <c r="D1455" s="47"/>
      <c r="E1455" s="47"/>
      <c r="F1455" s="370"/>
      <c r="G1455" s="370"/>
      <c r="H1455" s="2"/>
      <c r="I1455" s="292"/>
      <c r="J1455" s="292"/>
      <c r="K1455" s="292"/>
      <c r="L1455" s="292"/>
      <c r="M1455" s="3"/>
      <c r="N1455" s="3"/>
      <c r="O1455" s="3"/>
      <c r="P1455" s="3"/>
      <c r="Q1455" s="3"/>
      <c r="R1455" s="3"/>
      <c r="S1455" s="3"/>
      <c r="T1455" s="3"/>
      <c r="U1455" s="3"/>
      <c r="V1455" s="3"/>
      <c r="W1455" s="3"/>
      <c r="X1455" s="3"/>
      <c r="Y1455" s="3"/>
      <c r="Z1455" s="3"/>
    </row>
    <row r="1456" ht="15.75" customHeight="1">
      <c r="A1456" s="175"/>
      <c r="B1456" s="183"/>
      <c r="C1456" s="370"/>
      <c r="D1456" s="47"/>
      <c r="E1456" s="47"/>
      <c r="F1456" s="370"/>
      <c r="G1456" s="370"/>
      <c r="H1456" s="2"/>
      <c r="I1456" s="292"/>
      <c r="J1456" s="292"/>
      <c r="K1456" s="292"/>
      <c r="L1456" s="292"/>
      <c r="M1456" s="3"/>
      <c r="N1456" s="3"/>
      <c r="O1456" s="3"/>
      <c r="P1456" s="3"/>
      <c r="Q1456" s="3"/>
      <c r="R1456" s="3"/>
      <c r="S1456" s="3"/>
      <c r="T1456" s="3"/>
      <c r="U1456" s="3"/>
      <c r="V1456" s="3"/>
      <c r="W1456" s="3"/>
      <c r="X1456" s="3"/>
      <c r="Y1456" s="3"/>
      <c r="Z1456" s="3"/>
    </row>
    <row r="1457" ht="15.75" customHeight="1">
      <c r="A1457" s="175"/>
      <c r="B1457" s="183"/>
      <c r="C1457" s="370"/>
      <c r="D1457" s="47"/>
      <c r="E1457" s="47"/>
      <c r="F1457" s="370"/>
      <c r="G1457" s="370"/>
      <c r="H1457" s="2"/>
      <c r="I1457" s="292"/>
      <c r="J1457" s="292"/>
      <c r="K1457" s="292"/>
      <c r="L1457" s="292"/>
      <c r="M1457" s="3"/>
      <c r="N1457" s="3"/>
      <c r="O1457" s="3"/>
      <c r="P1457" s="3"/>
      <c r="Q1457" s="3"/>
      <c r="R1457" s="3"/>
      <c r="S1457" s="3"/>
      <c r="T1457" s="3"/>
      <c r="U1457" s="3"/>
      <c r="V1457" s="3"/>
      <c r="W1457" s="3"/>
      <c r="X1457" s="3"/>
      <c r="Y1457" s="3"/>
      <c r="Z1457" s="3"/>
    </row>
    <row r="1458" ht="15.75" customHeight="1">
      <c r="A1458" s="175"/>
      <c r="B1458" s="183"/>
      <c r="C1458" s="370"/>
      <c r="D1458" s="47"/>
      <c r="E1458" s="47"/>
      <c r="F1458" s="370"/>
      <c r="G1458" s="370"/>
      <c r="H1458" s="2"/>
      <c r="I1458" s="292"/>
      <c r="J1458" s="292"/>
      <c r="K1458" s="292"/>
      <c r="L1458" s="292"/>
      <c r="M1458" s="3"/>
      <c r="N1458" s="3"/>
      <c r="O1458" s="3"/>
      <c r="P1458" s="3"/>
      <c r="Q1458" s="3"/>
      <c r="R1458" s="3"/>
      <c r="S1458" s="3"/>
      <c r="T1458" s="3"/>
      <c r="U1458" s="3"/>
      <c r="V1458" s="3"/>
      <c r="W1458" s="3"/>
      <c r="X1458" s="3"/>
      <c r="Y1458" s="3"/>
      <c r="Z1458" s="3"/>
    </row>
    <row r="1459" ht="15.75" customHeight="1">
      <c r="A1459" s="175"/>
      <c r="B1459" s="183"/>
      <c r="C1459" s="370"/>
      <c r="D1459" s="47"/>
      <c r="E1459" s="47"/>
      <c r="F1459" s="370"/>
      <c r="G1459" s="370"/>
      <c r="H1459" s="2"/>
      <c r="I1459" s="292"/>
      <c r="J1459" s="292"/>
      <c r="K1459" s="292"/>
      <c r="L1459" s="292"/>
      <c r="M1459" s="3"/>
      <c r="N1459" s="3"/>
      <c r="O1459" s="3"/>
      <c r="P1459" s="3"/>
      <c r="Q1459" s="3"/>
      <c r="R1459" s="3"/>
      <c r="S1459" s="3"/>
      <c r="T1459" s="3"/>
      <c r="U1459" s="3"/>
      <c r="V1459" s="3"/>
      <c r="W1459" s="3"/>
      <c r="X1459" s="3"/>
      <c r="Y1459" s="3"/>
      <c r="Z1459" s="3"/>
    </row>
    <row r="1460" ht="15.75" customHeight="1">
      <c r="A1460" s="175"/>
      <c r="B1460" s="183"/>
      <c r="C1460" s="370"/>
      <c r="D1460" s="47"/>
      <c r="E1460" s="47"/>
      <c r="F1460" s="370"/>
      <c r="G1460" s="370"/>
      <c r="H1460" s="2"/>
      <c r="I1460" s="292"/>
      <c r="J1460" s="292"/>
      <c r="K1460" s="292"/>
      <c r="L1460" s="292"/>
      <c r="M1460" s="3"/>
      <c r="N1460" s="3"/>
      <c r="O1460" s="3"/>
      <c r="P1460" s="3"/>
      <c r="Q1460" s="3"/>
      <c r="R1460" s="3"/>
      <c r="S1460" s="3"/>
      <c r="T1460" s="3"/>
      <c r="U1460" s="3"/>
      <c r="V1460" s="3"/>
      <c r="W1460" s="3"/>
      <c r="X1460" s="3"/>
      <c r="Y1460" s="3"/>
      <c r="Z1460" s="3"/>
    </row>
    <row r="1461" ht="15.75" customHeight="1">
      <c r="A1461" s="175"/>
      <c r="B1461" s="183"/>
      <c r="C1461" s="370"/>
      <c r="D1461" s="47"/>
      <c r="E1461" s="47"/>
      <c r="F1461" s="370"/>
      <c r="G1461" s="370"/>
      <c r="H1461" s="2"/>
      <c r="I1461" s="292"/>
      <c r="J1461" s="292"/>
      <c r="K1461" s="292"/>
      <c r="L1461" s="292"/>
      <c r="M1461" s="3"/>
      <c r="N1461" s="3"/>
      <c r="O1461" s="3"/>
      <c r="P1461" s="3"/>
      <c r="Q1461" s="3"/>
      <c r="R1461" s="3"/>
      <c r="S1461" s="3"/>
      <c r="T1461" s="3"/>
      <c r="U1461" s="3"/>
      <c r="V1461" s="3"/>
      <c r="W1461" s="3"/>
      <c r="X1461" s="3"/>
      <c r="Y1461" s="3"/>
      <c r="Z1461" s="3"/>
    </row>
    <row r="1462" ht="15.75" customHeight="1">
      <c r="A1462" s="175"/>
      <c r="B1462" s="183"/>
      <c r="C1462" s="370"/>
      <c r="D1462" s="47"/>
      <c r="E1462" s="47"/>
      <c r="F1462" s="370"/>
      <c r="G1462" s="370"/>
      <c r="H1462" s="2"/>
      <c r="I1462" s="292"/>
      <c r="J1462" s="292"/>
      <c r="K1462" s="292"/>
      <c r="L1462" s="292"/>
      <c r="M1462" s="3"/>
      <c r="N1462" s="3"/>
      <c r="O1462" s="3"/>
      <c r="P1462" s="3"/>
      <c r="Q1462" s="3"/>
      <c r="R1462" s="3"/>
      <c r="S1462" s="3"/>
      <c r="T1462" s="3"/>
      <c r="U1462" s="3"/>
      <c r="V1462" s="3"/>
      <c r="W1462" s="3"/>
      <c r="X1462" s="3"/>
      <c r="Y1462" s="3"/>
      <c r="Z1462" s="3"/>
    </row>
    <row r="1463" ht="15.75" customHeight="1">
      <c r="A1463" s="175"/>
      <c r="B1463" s="183"/>
      <c r="C1463" s="370"/>
      <c r="D1463" s="47"/>
      <c r="E1463" s="47"/>
      <c r="F1463" s="370"/>
      <c r="G1463" s="370"/>
      <c r="H1463" s="2"/>
      <c r="I1463" s="292"/>
      <c r="J1463" s="292"/>
      <c r="K1463" s="292"/>
      <c r="L1463" s="292"/>
      <c r="M1463" s="3"/>
      <c r="N1463" s="3"/>
      <c r="O1463" s="3"/>
      <c r="P1463" s="3"/>
      <c r="Q1463" s="3"/>
      <c r="R1463" s="3"/>
      <c r="S1463" s="3"/>
      <c r="T1463" s="3"/>
      <c r="U1463" s="3"/>
      <c r="V1463" s="3"/>
      <c r="W1463" s="3"/>
      <c r="X1463" s="3"/>
      <c r="Y1463" s="3"/>
      <c r="Z1463" s="3"/>
    </row>
    <row r="1464" ht="15.75" customHeight="1">
      <c r="A1464" s="175"/>
      <c r="B1464" s="183"/>
      <c r="C1464" s="370"/>
      <c r="D1464" s="47"/>
      <c r="E1464" s="47"/>
      <c r="F1464" s="370"/>
      <c r="G1464" s="370"/>
      <c r="H1464" s="2"/>
      <c r="I1464" s="292"/>
      <c r="J1464" s="292"/>
      <c r="K1464" s="292"/>
      <c r="L1464" s="292"/>
      <c r="M1464" s="3"/>
      <c r="N1464" s="3"/>
      <c r="O1464" s="3"/>
      <c r="P1464" s="3"/>
      <c r="Q1464" s="3"/>
      <c r="R1464" s="3"/>
      <c r="S1464" s="3"/>
      <c r="T1464" s="3"/>
      <c r="U1464" s="3"/>
      <c r="V1464" s="3"/>
      <c r="W1464" s="3"/>
      <c r="X1464" s="3"/>
      <c r="Y1464" s="3"/>
      <c r="Z1464" s="3"/>
    </row>
    <row r="1465" ht="15.75" customHeight="1">
      <c r="A1465" s="175"/>
      <c r="B1465" s="183"/>
      <c r="C1465" s="370"/>
      <c r="D1465" s="47"/>
      <c r="E1465" s="47"/>
      <c r="F1465" s="370"/>
      <c r="G1465" s="370"/>
      <c r="H1465" s="2"/>
      <c r="I1465" s="292"/>
      <c r="J1465" s="292"/>
      <c r="K1465" s="292"/>
      <c r="L1465" s="292"/>
      <c r="M1465" s="3"/>
      <c r="N1465" s="3"/>
      <c r="O1465" s="3"/>
      <c r="P1465" s="3"/>
      <c r="Q1465" s="3"/>
      <c r="R1465" s="3"/>
      <c r="S1465" s="3"/>
      <c r="T1465" s="3"/>
      <c r="U1465" s="3"/>
      <c r="V1465" s="3"/>
      <c r="W1465" s="3"/>
      <c r="X1465" s="3"/>
      <c r="Y1465" s="3"/>
      <c r="Z1465" s="3"/>
    </row>
    <row r="1466" ht="15.75" customHeight="1">
      <c r="A1466" s="175"/>
      <c r="B1466" s="183"/>
      <c r="C1466" s="370"/>
      <c r="D1466" s="47"/>
      <c r="E1466" s="47"/>
      <c r="F1466" s="370"/>
      <c r="G1466" s="370"/>
      <c r="H1466" s="2"/>
      <c r="I1466" s="292"/>
      <c r="J1466" s="292"/>
      <c r="K1466" s="292"/>
      <c r="L1466" s="292"/>
      <c r="M1466" s="3"/>
      <c r="N1466" s="3"/>
      <c r="O1466" s="3"/>
      <c r="P1466" s="3"/>
      <c r="Q1466" s="3"/>
      <c r="R1466" s="3"/>
      <c r="S1466" s="3"/>
      <c r="T1466" s="3"/>
      <c r="U1466" s="3"/>
      <c r="V1466" s="3"/>
      <c r="W1466" s="3"/>
      <c r="X1466" s="3"/>
      <c r="Y1466" s="3"/>
      <c r="Z1466" s="3"/>
    </row>
    <row r="1467" ht="15.75" customHeight="1">
      <c r="A1467" s="175"/>
      <c r="B1467" s="183"/>
      <c r="C1467" s="370"/>
      <c r="D1467" s="47"/>
      <c r="E1467" s="47"/>
      <c r="F1467" s="370"/>
      <c r="G1467" s="370"/>
      <c r="H1467" s="2"/>
      <c r="I1467" s="292"/>
      <c r="J1467" s="292"/>
      <c r="K1467" s="292"/>
      <c r="L1467" s="292"/>
      <c r="M1467" s="3"/>
      <c r="N1467" s="3"/>
      <c r="O1467" s="3"/>
      <c r="P1467" s="3"/>
      <c r="Q1467" s="3"/>
      <c r="R1467" s="3"/>
      <c r="S1467" s="3"/>
      <c r="T1467" s="3"/>
      <c r="U1467" s="3"/>
      <c r="V1467" s="3"/>
      <c r="W1467" s="3"/>
      <c r="X1467" s="3"/>
      <c r="Y1467" s="3"/>
      <c r="Z1467" s="3"/>
    </row>
    <row r="1468" ht="15.75" customHeight="1">
      <c r="A1468" s="175"/>
      <c r="B1468" s="183"/>
      <c r="C1468" s="370"/>
      <c r="D1468" s="47"/>
      <c r="E1468" s="47"/>
      <c r="F1468" s="370"/>
      <c r="G1468" s="370"/>
      <c r="H1468" s="2"/>
      <c r="I1468" s="292"/>
      <c r="J1468" s="292"/>
      <c r="K1468" s="292"/>
      <c r="L1468" s="292"/>
      <c r="M1468" s="3"/>
      <c r="N1468" s="3"/>
      <c r="O1468" s="3"/>
      <c r="P1468" s="3"/>
      <c r="Q1468" s="3"/>
      <c r="R1468" s="3"/>
      <c r="S1468" s="3"/>
      <c r="T1468" s="3"/>
      <c r="U1468" s="3"/>
      <c r="V1468" s="3"/>
      <c r="W1468" s="3"/>
      <c r="X1468" s="3"/>
      <c r="Y1468" s="3"/>
      <c r="Z1468" s="3"/>
    </row>
    <row r="1469" ht="15.75" customHeight="1">
      <c r="A1469" s="175"/>
      <c r="B1469" s="183"/>
      <c r="C1469" s="370"/>
      <c r="D1469" s="47"/>
      <c r="E1469" s="47"/>
      <c r="F1469" s="370"/>
      <c r="G1469" s="370"/>
      <c r="H1469" s="2"/>
      <c r="I1469" s="292"/>
      <c r="J1469" s="292"/>
      <c r="K1469" s="292"/>
      <c r="L1469" s="292"/>
      <c r="M1469" s="3"/>
      <c r="N1469" s="3"/>
      <c r="O1469" s="3"/>
      <c r="P1469" s="3"/>
      <c r="Q1469" s="3"/>
      <c r="R1469" s="3"/>
      <c r="S1469" s="3"/>
      <c r="T1469" s="3"/>
      <c r="U1469" s="3"/>
      <c r="V1469" s="3"/>
      <c r="W1469" s="3"/>
      <c r="X1469" s="3"/>
      <c r="Y1469" s="3"/>
      <c r="Z1469" s="3"/>
    </row>
    <row r="1470" ht="15.75" customHeight="1">
      <c r="A1470" s="175"/>
      <c r="B1470" s="183"/>
      <c r="C1470" s="370"/>
      <c r="D1470" s="47"/>
      <c r="E1470" s="47"/>
      <c r="F1470" s="370"/>
      <c r="G1470" s="370"/>
      <c r="H1470" s="2"/>
      <c r="I1470" s="292"/>
      <c r="J1470" s="292"/>
      <c r="K1470" s="292"/>
      <c r="L1470" s="292"/>
      <c r="M1470" s="3"/>
      <c r="N1470" s="3"/>
      <c r="O1470" s="3"/>
      <c r="P1470" s="3"/>
      <c r="Q1470" s="3"/>
      <c r="R1470" s="3"/>
      <c r="S1470" s="3"/>
      <c r="T1470" s="3"/>
      <c r="U1470" s="3"/>
      <c r="V1470" s="3"/>
      <c r="W1470" s="3"/>
      <c r="X1470" s="3"/>
      <c r="Y1470" s="3"/>
      <c r="Z1470" s="3"/>
    </row>
    <row r="1471" ht="15.75" customHeight="1">
      <c r="A1471" s="175"/>
      <c r="B1471" s="183"/>
      <c r="C1471" s="370"/>
      <c r="D1471" s="47"/>
      <c r="E1471" s="47"/>
      <c r="F1471" s="370"/>
      <c r="G1471" s="370"/>
      <c r="H1471" s="2"/>
      <c r="I1471" s="292"/>
      <c r="J1471" s="292"/>
      <c r="K1471" s="292"/>
      <c r="L1471" s="292"/>
      <c r="M1471" s="3"/>
      <c r="N1471" s="3"/>
      <c r="O1471" s="3"/>
      <c r="P1471" s="3"/>
      <c r="Q1471" s="3"/>
      <c r="R1471" s="3"/>
      <c r="S1471" s="3"/>
      <c r="T1471" s="3"/>
      <c r="U1471" s="3"/>
      <c r="V1471" s="3"/>
      <c r="W1471" s="3"/>
      <c r="X1471" s="3"/>
      <c r="Y1471" s="3"/>
      <c r="Z1471" s="3"/>
    </row>
    <row r="1472" ht="15.75" customHeight="1">
      <c r="A1472" s="175"/>
      <c r="B1472" s="183"/>
      <c r="C1472" s="370"/>
      <c r="D1472" s="47"/>
      <c r="E1472" s="47"/>
      <c r="F1472" s="370"/>
      <c r="G1472" s="370"/>
      <c r="H1472" s="2"/>
      <c r="I1472" s="292"/>
      <c r="J1472" s="292"/>
      <c r="K1472" s="292"/>
      <c r="L1472" s="292"/>
      <c r="M1472" s="3"/>
      <c r="N1472" s="3"/>
      <c r="O1472" s="3"/>
      <c r="P1472" s="3"/>
      <c r="Q1472" s="3"/>
      <c r="R1472" s="3"/>
      <c r="S1472" s="3"/>
      <c r="T1472" s="3"/>
      <c r="U1472" s="3"/>
      <c r="V1472" s="3"/>
      <c r="W1472" s="3"/>
      <c r="X1472" s="3"/>
      <c r="Y1472" s="3"/>
      <c r="Z1472" s="3"/>
    </row>
    <row r="1473" ht="15.75" customHeight="1">
      <c r="A1473" s="175"/>
      <c r="B1473" s="183"/>
      <c r="C1473" s="370"/>
      <c r="D1473" s="47"/>
      <c r="E1473" s="47"/>
      <c r="F1473" s="370"/>
      <c r="G1473" s="370"/>
      <c r="H1473" s="2"/>
      <c r="I1473" s="292"/>
      <c r="J1473" s="292"/>
      <c r="K1473" s="292"/>
      <c r="L1473" s="292"/>
      <c r="M1473" s="3"/>
      <c r="N1473" s="3"/>
      <c r="O1473" s="3"/>
      <c r="P1473" s="3"/>
      <c r="Q1473" s="3"/>
      <c r="R1473" s="3"/>
      <c r="S1473" s="3"/>
      <c r="T1473" s="3"/>
      <c r="U1473" s="3"/>
      <c r="V1473" s="3"/>
      <c r="W1473" s="3"/>
      <c r="X1473" s="3"/>
      <c r="Y1473" s="3"/>
      <c r="Z1473" s="3"/>
    </row>
    <row r="1474" ht="15.75" customHeight="1">
      <c r="A1474" s="175"/>
      <c r="B1474" s="183"/>
      <c r="C1474" s="370"/>
      <c r="D1474" s="47"/>
      <c r="E1474" s="47"/>
      <c r="F1474" s="370"/>
      <c r="G1474" s="370"/>
      <c r="H1474" s="2"/>
      <c r="I1474" s="292"/>
      <c r="J1474" s="292"/>
      <c r="K1474" s="292"/>
      <c r="L1474" s="292"/>
      <c r="M1474" s="3"/>
      <c r="N1474" s="3"/>
      <c r="O1474" s="3"/>
      <c r="P1474" s="3"/>
      <c r="Q1474" s="3"/>
      <c r="R1474" s="3"/>
      <c r="S1474" s="3"/>
      <c r="T1474" s="3"/>
      <c r="U1474" s="3"/>
      <c r="V1474" s="3"/>
      <c r="W1474" s="3"/>
      <c r="X1474" s="3"/>
      <c r="Y1474" s="3"/>
      <c r="Z1474" s="3"/>
    </row>
    <row r="1475" ht="15.75" customHeight="1">
      <c r="A1475" s="175"/>
      <c r="B1475" s="183"/>
      <c r="C1475" s="370"/>
      <c r="D1475" s="47"/>
      <c r="E1475" s="47"/>
      <c r="F1475" s="370"/>
      <c r="G1475" s="370"/>
      <c r="H1475" s="2"/>
      <c r="I1475" s="292"/>
      <c r="J1475" s="292"/>
      <c r="K1475" s="292"/>
      <c r="L1475" s="292"/>
      <c r="M1475" s="3"/>
      <c r="N1475" s="3"/>
      <c r="O1475" s="3"/>
      <c r="P1475" s="3"/>
      <c r="Q1475" s="3"/>
      <c r="R1475" s="3"/>
      <c r="S1475" s="3"/>
      <c r="T1475" s="3"/>
      <c r="U1475" s="3"/>
      <c r="V1475" s="3"/>
      <c r="W1475" s="3"/>
      <c r="X1475" s="3"/>
      <c r="Y1475" s="3"/>
      <c r="Z1475" s="3"/>
    </row>
    <row r="1476" ht="15.75" customHeight="1">
      <c r="A1476" s="175"/>
      <c r="B1476" s="183"/>
      <c r="C1476" s="370"/>
      <c r="D1476" s="47"/>
      <c r="E1476" s="47"/>
      <c r="F1476" s="370"/>
      <c r="G1476" s="370"/>
      <c r="H1476" s="2"/>
      <c r="I1476" s="292"/>
      <c r="J1476" s="292"/>
      <c r="K1476" s="292"/>
      <c r="L1476" s="292"/>
      <c r="M1476" s="3"/>
      <c r="N1476" s="3"/>
      <c r="O1476" s="3"/>
      <c r="P1476" s="3"/>
      <c r="Q1476" s="3"/>
      <c r="R1476" s="3"/>
      <c r="S1476" s="3"/>
      <c r="T1476" s="3"/>
      <c r="U1476" s="3"/>
      <c r="V1476" s="3"/>
      <c r="W1476" s="3"/>
      <c r="X1476" s="3"/>
      <c r="Y1476" s="3"/>
      <c r="Z1476" s="3"/>
    </row>
    <row r="1477" ht="15.75" customHeight="1">
      <c r="A1477" s="175"/>
      <c r="B1477" s="183"/>
      <c r="C1477" s="370"/>
      <c r="D1477" s="47"/>
      <c r="E1477" s="47"/>
      <c r="F1477" s="370"/>
      <c r="G1477" s="370"/>
      <c r="H1477" s="2"/>
      <c r="I1477" s="292"/>
      <c r="J1477" s="292"/>
      <c r="K1477" s="292"/>
      <c r="L1477" s="292"/>
      <c r="M1477" s="3"/>
      <c r="N1477" s="3"/>
      <c r="O1477" s="3"/>
      <c r="P1477" s="3"/>
      <c r="Q1477" s="3"/>
      <c r="R1477" s="3"/>
      <c r="S1477" s="3"/>
      <c r="T1477" s="3"/>
      <c r="U1477" s="3"/>
      <c r="V1477" s="3"/>
      <c r="W1477" s="3"/>
      <c r="X1477" s="3"/>
      <c r="Y1477" s="3"/>
      <c r="Z1477" s="3"/>
    </row>
    <row r="1478" ht="15.75" customHeight="1">
      <c r="A1478" s="175"/>
      <c r="B1478" s="183"/>
      <c r="C1478" s="370"/>
      <c r="D1478" s="47"/>
      <c r="E1478" s="47"/>
      <c r="F1478" s="370"/>
      <c r="G1478" s="370"/>
      <c r="H1478" s="2"/>
      <c r="I1478" s="292"/>
      <c r="J1478" s="292"/>
      <c r="K1478" s="292"/>
      <c r="L1478" s="292"/>
      <c r="M1478" s="3"/>
      <c r="N1478" s="3"/>
      <c r="O1478" s="3"/>
      <c r="P1478" s="3"/>
      <c r="Q1478" s="3"/>
      <c r="R1478" s="3"/>
      <c r="S1478" s="3"/>
      <c r="T1478" s="3"/>
      <c r="U1478" s="3"/>
      <c r="V1478" s="3"/>
      <c r="W1478" s="3"/>
      <c r="X1478" s="3"/>
      <c r="Y1478" s="3"/>
      <c r="Z1478" s="3"/>
    </row>
    <row r="1479" ht="15.75" customHeight="1">
      <c r="A1479" s="175"/>
      <c r="B1479" s="183"/>
      <c r="C1479" s="370"/>
      <c r="D1479" s="47"/>
      <c r="E1479" s="47"/>
      <c r="F1479" s="370"/>
      <c r="G1479" s="370"/>
      <c r="H1479" s="2"/>
      <c r="I1479" s="292"/>
      <c r="J1479" s="292"/>
      <c r="K1479" s="292"/>
      <c r="L1479" s="292"/>
      <c r="M1479" s="3"/>
      <c r="N1479" s="3"/>
      <c r="O1479" s="3"/>
      <c r="P1479" s="3"/>
      <c r="Q1479" s="3"/>
      <c r="R1479" s="3"/>
      <c r="S1479" s="3"/>
      <c r="T1479" s="3"/>
      <c r="U1479" s="3"/>
      <c r="V1479" s="3"/>
      <c r="W1479" s="3"/>
      <c r="X1479" s="3"/>
      <c r="Y1479" s="3"/>
      <c r="Z1479" s="3"/>
    </row>
    <row r="1480" ht="15.75" customHeight="1">
      <c r="A1480" s="175"/>
      <c r="B1480" s="183"/>
      <c r="C1480" s="370"/>
      <c r="D1480" s="47"/>
      <c r="E1480" s="47"/>
      <c r="F1480" s="370"/>
      <c r="G1480" s="370"/>
      <c r="H1480" s="2"/>
      <c r="I1480" s="292"/>
      <c r="J1480" s="292"/>
      <c r="K1480" s="292"/>
      <c r="L1480" s="292"/>
      <c r="M1480" s="3"/>
      <c r="N1480" s="3"/>
      <c r="O1480" s="3"/>
      <c r="P1480" s="3"/>
      <c r="Q1480" s="3"/>
      <c r="R1480" s="3"/>
      <c r="S1480" s="3"/>
      <c r="T1480" s="3"/>
      <c r="U1480" s="3"/>
      <c r="V1480" s="3"/>
      <c r="W1480" s="3"/>
      <c r="X1480" s="3"/>
      <c r="Y1480" s="3"/>
      <c r="Z1480" s="3"/>
    </row>
    <row r="1481" ht="15.75" customHeight="1">
      <c r="A1481" s="175"/>
      <c r="B1481" s="183"/>
      <c r="C1481" s="370"/>
      <c r="D1481" s="47"/>
      <c r="E1481" s="47"/>
      <c r="F1481" s="370"/>
      <c r="G1481" s="370"/>
      <c r="H1481" s="2"/>
      <c r="I1481" s="292"/>
      <c r="J1481" s="292"/>
      <c r="K1481" s="292"/>
      <c r="L1481" s="292"/>
      <c r="M1481" s="3"/>
      <c r="N1481" s="3"/>
      <c r="O1481" s="3"/>
      <c r="P1481" s="3"/>
      <c r="Q1481" s="3"/>
      <c r="R1481" s="3"/>
      <c r="S1481" s="3"/>
      <c r="T1481" s="3"/>
      <c r="U1481" s="3"/>
      <c r="V1481" s="3"/>
      <c r="W1481" s="3"/>
      <c r="X1481" s="3"/>
      <c r="Y1481" s="3"/>
      <c r="Z1481" s="3"/>
    </row>
    <row r="1482" ht="15.75" customHeight="1">
      <c r="A1482" s="175"/>
      <c r="B1482" s="183"/>
      <c r="C1482" s="370"/>
      <c r="D1482" s="47"/>
      <c r="E1482" s="47"/>
      <c r="F1482" s="370"/>
      <c r="G1482" s="370"/>
      <c r="H1482" s="2"/>
      <c r="I1482" s="292"/>
      <c r="J1482" s="292"/>
      <c r="K1482" s="292"/>
      <c r="L1482" s="292"/>
      <c r="M1482" s="3"/>
      <c r="N1482" s="3"/>
      <c r="O1482" s="3"/>
      <c r="P1482" s="3"/>
      <c r="Q1482" s="3"/>
      <c r="R1482" s="3"/>
      <c r="S1482" s="3"/>
      <c r="T1482" s="3"/>
      <c r="U1482" s="3"/>
      <c r="V1482" s="3"/>
      <c r="W1482" s="3"/>
      <c r="X1482" s="3"/>
      <c r="Y1482" s="3"/>
      <c r="Z1482" s="3"/>
    </row>
    <row r="1483" ht="15.75" customHeight="1">
      <c r="A1483" s="175"/>
      <c r="B1483" s="183"/>
      <c r="C1483" s="370"/>
      <c r="D1483" s="47"/>
      <c r="E1483" s="47"/>
      <c r="F1483" s="370"/>
      <c r="G1483" s="370"/>
      <c r="H1483" s="2"/>
      <c r="I1483" s="292"/>
      <c r="J1483" s="292"/>
      <c r="K1483" s="292"/>
      <c r="L1483" s="292"/>
      <c r="M1483" s="3"/>
      <c r="N1483" s="3"/>
      <c r="O1483" s="3"/>
      <c r="P1483" s="3"/>
      <c r="Q1483" s="3"/>
      <c r="R1483" s="3"/>
      <c r="S1483" s="3"/>
      <c r="T1483" s="3"/>
      <c r="U1483" s="3"/>
      <c r="V1483" s="3"/>
      <c r="W1483" s="3"/>
      <c r="X1483" s="3"/>
      <c r="Y1483" s="3"/>
      <c r="Z1483" s="3"/>
    </row>
    <row r="1484" ht="15.75" customHeight="1">
      <c r="A1484" s="175"/>
      <c r="B1484" s="183"/>
      <c r="C1484" s="370"/>
      <c r="D1484" s="47"/>
      <c r="E1484" s="47"/>
      <c r="F1484" s="370"/>
      <c r="G1484" s="370"/>
      <c r="H1484" s="2"/>
      <c r="I1484" s="292"/>
      <c r="J1484" s="292"/>
      <c r="K1484" s="292"/>
      <c r="L1484" s="292"/>
      <c r="M1484" s="3"/>
      <c r="N1484" s="3"/>
      <c r="O1484" s="3"/>
      <c r="P1484" s="3"/>
      <c r="Q1484" s="3"/>
      <c r="R1484" s="3"/>
      <c r="S1484" s="3"/>
      <c r="T1484" s="3"/>
      <c r="U1484" s="3"/>
      <c r="V1484" s="3"/>
      <c r="W1484" s="3"/>
      <c r="X1484" s="3"/>
      <c r="Y1484" s="3"/>
      <c r="Z1484" s="3"/>
    </row>
    <row r="1485" ht="15.75" customHeight="1">
      <c r="A1485" s="175"/>
      <c r="B1485" s="183"/>
      <c r="C1485" s="370"/>
      <c r="D1485" s="47"/>
      <c r="E1485" s="47"/>
      <c r="F1485" s="370"/>
      <c r="G1485" s="370"/>
      <c r="H1485" s="2"/>
      <c r="I1485" s="292"/>
      <c r="J1485" s="292"/>
      <c r="K1485" s="292"/>
      <c r="L1485" s="292"/>
      <c r="M1485" s="3"/>
      <c r="N1485" s="3"/>
      <c r="O1485" s="3"/>
      <c r="P1485" s="3"/>
      <c r="Q1485" s="3"/>
      <c r="R1485" s="3"/>
      <c r="S1485" s="3"/>
      <c r="T1485" s="3"/>
      <c r="U1485" s="3"/>
      <c r="V1485" s="3"/>
      <c r="W1485" s="3"/>
      <c r="X1485" s="3"/>
      <c r="Y1485" s="3"/>
      <c r="Z1485" s="3"/>
    </row>
    <row r="1486" ht="15.75" customHeight="1">
      <c r="A1486" s="175"/>
      <c r="B1486" s="183"/>
      <c r="C1486" s="370"/>
      <c r="D1486" s="47"/>
      <c r="E1486" s="47"/>
      <c r="F1486" s="370"/>
      <c r="G1486" s="370"/>
      <c r="H1486" s="2"/>
      <c r="I1486" s="292"/>
      <c r="J1486" s="292"/>
      <c r="K1486" s="292"/>
      <c r="L1486" s="292"/>
      <c r="M1486" s="3"/>
      <c r="N1486" s="3"/>
      <c r="O1486" s="3"/>
      <c r="P1486" s="3"/>
      <c r="Q1486" s="3"/>
      <c r="R1486" s="3"/>
      <c r="S1486" s="3"/>
      <c r="T1486" s="3"/>
      <c r="U1486" s="3"/>
      <c r="V1486" s="3"/>
      <c r="W1486" s="3"/>
      <c r="X1486" s="3"/>
      <c r="Y1486" s="3"/>
      <c r="Z1486" s="3"/>
    </row>
    <row r="1487" ht="15.75" customHeight="1">
      <c r="A1487" s="175"/>
      <c r="B1487" s="183"/>
      <c r="C1487" s="370"/>
      <c r="D1487" s="47"/>
      <c r="E1487" s="47"/>
      <c r="F1487" s="370"/>
      <c r="G1487" s="370"/>
      <c r="H1487" s="2"/>
      <c r="I1487" s="292"/>
      <c r="J1487" s="292"/>
      <c r="K1487" s="292"/>
      <c r="L1487" s="292"/>
      <c r="M1487" s="3"/>
      <c r="N1487" s="3"/>
      <c r="O1487" s="3"/>
      <c r="P1487" s="3"/>
      <c r="Q1487" s="3"/>
      <c r="R1487" s="3"/>
      <c r="S1487" s="3"/>
      <c r="T1487" s="3"/>
      <c r="U1487" s="3"/>
      <c r="V1487" s="3"/>
      <c r="W1487" s="3"/>
      <c r="X1487" s="3"/>
      <c r="Y1487" s="3"/>
      <c r="Z1487" s="3"/>
    </row>
    <row r="1488" ht="15.75" customHeight="1">
      <c r="A1488" s="175"/>
      <c r="B1488" s="183"/>
      <c r="C1488" s="370"/>
      <c r="D1488" s="47"/>
      <c r="E1488" s="47"/>
      <c r="F1488" s="370"/>
      <c r="G1488" s="370"/>
      <c r="H1488" s="2"/>
      <c r="I1488" s="292"/>
      <c r="J1488" s="292"/>
      <c r="K1488" s="292"/>
      <c r="L1488" s="292"/>
      <c r="M1488" s="3"/>
      <c r="N1488" s="3"/>
      <c r="O1488" s="3"/>
      <c r="P1488" s="3"/>
      <c r="Q1488" s="3"/>
      <c r="R1488" s="3"/>
      <c r="S1488" s="3"/>
      <c r="T1488" s="3"/>
      <c r="U1488" s="3"/>
      <c r="V1488" s="3"/>
      <c r="W1488" s="3"/>
      <c r="X1488" s="3"/>
      <c r="Y1488" s="3"/>
      <c r="Z1488" s="3"/>
    </row>
    <row r="1489" ht="15.75" customHeight="1">
      <c r="A1489" s="175"/>
      <c r="B1489" s="183"/>
      <c r="C1489" s="370"/>
      <c r="D1489" s="47"/>
      <c r="E1489" s="47"/>
      <c r="F1489" s="370"/>
      <c r="G1489" s="370"/>
      <c r="H1489" s="2"/>
      <c r="I1489" s="292"/>
      <c r="J1489" s="292"/>
      <c r="K1489" s="292"/>
      <c r="L1489" s="292"/>
      <c r="M1489" s="3"/>
      <c r="N1489" s="3"/>
      <c r="O1489" s="3"/>
      <c r="P1489" s="3"/>
      <c r="Q1489" s="3"/>
      <c r="R1489" s="3"/>
      <c r="S1489" s="3"/>
      <c r="T1489" s="3"/>
      <c r="U1489" s="3"/>
      <c r="V1489" s="3"/>
      <c r="W1489" s="3"/>
      <c r="X1489" s="3"/>
      <c r="Y1489" s="3"/>
      <c r="Z1489" s="3"/>
    </row>
    <row r="1490" ht="15.75" customHeight="1">
      <c r="A1490" s="175"/>
      <c r="B1490" s="183"/>
      <c r="C1490" s="370"/>
      <c r="D1490" s="47"/>
      <c r="E1490" s="47"/>
      <c r="F1490" s="370"/>
      <c r="G1490" s="370"/>
      <c r="H1490" s="2"/>
      <c r="I1490" s="292"/>
      <c r="J1490" s="292"/>
      <c r="K1490" s="292"/>
      <c r="L1490" s="292"/>
      <c r="M1490" s="3"/>
      <c r="N1490" s="3"/>
      <c r="O1490" s="3"/>
      <c r="P1490" s="3"/>
      <c r="Q1490" s="3"/>
      <c r="R1490" s="3"/>
      <c r="S1490" s="3"/>
      <c r="T1490" s="3"/>
      <c r="U1490" s="3"/>
      <c r="V1490" s="3"/>
      <c r="W1490" s="3"/>
      <c r="X1490" s="3"/>
      <c r="Y1490" s="3"/>
      <c r="Z1490" s="3"/>
    </row>
    <row r="1491" ht="15.75" customHeight="1">
      <c r="A1491" s="175"/>
      <c r="B1491" s="183"/>
      <c r="C1491" s="370"/>
      <c r="D1491" s="47"/>
      <c r="E1491" s="47"/>
      <c r="F1491" s="370"/>
      <c r="G1491" s="370"/>
      <c r="H1491" s="2"/>
      <c r="I1491" s="292"/>
      <c r="J1491" s="292"/>
      <c r="K1491" s="292"/>
      <c r="L1491" s="292"/>
      <c r="M1491" s="3"/>
      <c r="N1491" s="3"/>
      <c r="O1491" s="3"/>
      <c r="P1491" s="3"/>
      <c r="Q1491" s="3"/>
      <c r="R1491" s="3"/>
      <c r="S1491" s="3"/>
      <c r="T1491" s="3"/>
      <c r="U1491" s="3"/>
      <c r="V1491" s="3"/>
      <c r="W1491" s="3"/>
      <c r="X1491" s="3"/>
      <c r="Y1491" s="3"/>
      <c r="Z1491" s="3"/>
    </row>
    <row r="1492" ht="15.75" customHeight="1">
      <c r="A1492" s="175"/>
      <c r="B1492" s="183"/>
      <c r="C1492" s="370"/>
      <c r="D1492" s="47"/>
      <c r="E1492" s="47"/>
      <c r="F1492" s="370"/>
      <c r="G1492" s="370"/>
      <c r="H1492" s="2"/>
      <c r="I1492" s="292"/>
      <c r="J1492" s="292"/>
      <c r="K1492" s="292"/>
      <c r="L1492" s="292"/>
      <c r="M1492" s="3"/>
      <c r="N1492" s="3"/>
      <c r="O1492" s="3"/>
      <c r="P1492" s="3"/>
      <c r="Q1492" s="3"/>
      <c r="R1492" s="3"/>
      <c r="S1492" s="3"/>
      <c r="T1492" s="3"/>
      <c r="U1492" s="3"/>
      <c r="V1492" s="3"/>
      <c r="W1492" s="3"/>
      <c r="X1492" s="3"/>
      <c r="Y1492" s="3"/>
      <c r="Z1492" s="3"/>
    </row>
    <row r="1493" ht="15.75" customHeight="1">
      <c r="A1493" s="175"/>
      <c r="B1493" s="183"/>
      <c r="C1493" s="370"/>
      <c r="D1493" s="47"/>
      <c r="E1493" s="47"/>
      <c r="F1493" s="370"/>
      <c r="G1493" s="370"/>
      <c r="H1493" s="2"/>
      <c r="I1493" s="292"/>
      <c r="J1493" s="292"/>
      <c r="K1493" s="292"/>
      <c r="L1493" s="292"/>
      <c r="M1493" s="3"/>
      <c r="N1493" s="3"/>
      <c r="O1493" s="3"/>
      <c r="P1493" s="3"/>
      <c r="Q1493" s="3"/>
      <c r="R1493" s="3"/>
      <c r="S1493" s="3"/>
      <c r="T1493" s="3"/>
      <c r="U1493" s="3"/>
      <c r="V1493" s="3"/>
      <c r="W1493" s="3"/>
      <c r="X1493" s="3"/>
      <c r="Y1493" s="3"/>
      <c r="Z1493" s="3"/>
    </row>
    <row r="1494" ht="15.75" customHeight="1">
      <c r="A1494" s="175"/>
      <c r="B1494" s="183"/>
      <c r="C1494" s="370"/>
      <c r="D1494" s="47"/>
      <c r="E1494" s="47"/>
      <c r="F1494" s="370"/>
      <c r="G1494" s="370"/>
      <c r="H1494" s="2"/>
      <c r="I1494" s="292"/>
      <c r="J1494" s="292"/>
      <c r="K1494" s="292"/>
      <c r="L1494" s="292"/>
      <c r="M1494" s="3"/>
      <c r="N1494" s="3"/>
      <c r="O1494" s="3"/>
      <c r="P1494" s="3"/>
      <c r="Q1494" s="3"/>
      <c r="R1494" s="3"/>
      <c r="S1494" s="3"/>
      <c r="T1494" s="3"/>
      <c r="U1494" s="3"/>
      <c r="V1494" s="3"/>
      <c r="W1494" s="3"/>
      <c r="X1494" s="3"/>
      <c r="Y1494" s="3"/>
      <c r="Z1494" s="3"/>
    </row>
    <row r="1495" ht="15.75" customHeight="1">
      <c r="A1495" s="175"/>
      <c r="B1495" s="183"/>
      <c r="C1495" s="370"/>
      <c r="D1495" s="47"/>
      <c r="E1495" s="47"/>
      <c r="F1495" s="370"/>
      <c r="G1495" s="370"/>
      <c r="H1495" s="2"/>
      <c r="I1495" s="292"/>
      <c r="J1495" s="292"/>
      <c r="K1495" s="292"/>
      <c r="L1495" s="292"/>
      <c r="M1495" s="3"/>
      <c r="N1495" s="3"/>
      <c r="O1495" s="3"/>
      <c r="P1495" s="3"/>
      <c r="Q1495" s="3"/>
      <c r="R1495" s="3"/>
      <c r="S1495" s="3"/>
      <c r="T1495" s="3"/>
      <c r="U1495" s="3"/>
      <c r="V1495" s="3"/>
      <c r="W1495" s="3"/>
      <c r="X1495" s="3"/>
      <c r="Y1495" s="3"/>
      <c r="Z1495" s="3"/>
    </row>
    <row r="1496" ht="15.75" customHeight="1">
      <c r="A1496" s="175"/>
      <c r="B1496" s="183"/>
      <c r="C1496" s="370"/>
      <c r="D1496" s="47"/>
      <c r="E1496" s="47"/>
      <c r="F1496" s="370"/>
      <c r="G1496" s="370"/>
      <c r="H1496" s="2"/>
      <c r="I1496" s="292"/>
      <c r="J1496" s="292"/>
      <c r="K1496" s="292"/>
      <c r="L1496" s="292"/>
      <c r="M1496" s="3"/>
      <c r="N1496" s="3"/>
      <c r="O1496" s="3"/>
      <c r="P1496" s="3"/>
      <c r="Q1496" s="3"/>
      <c r="R1496" s="3"/>
      <c r="S1496" s="3"/>
      <c r="T1496" s="3"/>
      <c r="U1496" s="3"/>
      <c r="V1496" s="3"/>
      <c r="W1496" s="3"/>
      <c r="X1496" s="3"/>
      <c r="Y1496" s="3"/>
      <c r="Z1496" s="3"/>
    </row>
    <row r="1497" ht="15.75" customHeight="1">
      <c r="A1497" s="175"/>
      <c r="B1497" s="183"/>
      <c r="C1497" s="370"/>
      <c r="D1497" s="47"/>
      <c r="E1497" s="47"/>
      <c r="F1497" s="370"/>
      <c r="G1497" s="370"/>
      <c r="H1497" s="2"/>
      <c r="I1497" s="292"/>
      <c r="J1497" s="292"/>
      <c r="K1497" s="292"/>
      <c r="L1497" s="292"/>
      <c r="M1497" s="3"/>
      <c r="N1497" s="3"/>
      <c r="O1497" s="3"/>
      <c r="P1497" s="3"/>
      <c r="Q1497" s="3"/>
      <c r="R1497" s="3"/>
      <c r="S1497" s="3"/>
      <c r="T1497" s="3"/>
      <c r="U1497" s="3"/>
      <c r="V1497" s="3"/>
      <c r="W1497" s="3"/>
      <c r="X1497" s="3"/>
      <c r="Y1497" s="3"/>
      <c r="Z1497" s="3"/>
    </row>
    <row r="1498" ht="15.75" customHeight="1">
      <c r="A1498" s="175"/>
      <c r="B1498" s="183"/>
      <c r="C1498" s="370"/>
      <c r="D1498" s="47"/>
      <c r="E1498" s="47"/>
      <c r="F1498" s="370"/>
      <c r="G1498" s="370"/>
      <c r="H1498" s="2"/>
      <c r="I1498" s="292"/>
      <c r="J1498" s="292"/>
      <c r="K1498" s="292"/>
      <c r="L1498" s="292"/>
      <c r="M1498" s="3"/>
      <c r="N1498" s="3"/>
      <c r="O1498" s="3"/>
      <c r="P1498" s="3"/>
      <c r="Q1498" s="3"/>
      <c r="R1498" s="3"/>
      <c r="S1498" s="3"/>
      <c r="T1498" s="3"/>
      <c r="U1498" s="3"/>
      <c r="V1498" s="3"/>
      <c r="W1498" s="3"/>
      <c r="X1498" s="3"/>
      <c r="Y1498" s="3"/>
      <c r="Z1498" s="3"/>
    </row>
    <row r="1499" ht="15.75" customHeight="1">
      <c r="A1499" s="175"/>
      <c r="B1499" s="183"/>
      <c r="C1499" s="370"/>
      <c r="D1499" s="47"/>
      <c r="E1499" s="47"/>
      <c r="F1499" s="370"/>
      <c r="G1499" s="370"/>
      <c r="H1499" s="2"/>
      <c r="I1499" s="292"/>
      <c r="J1499" s="292"/>
      <c r="K1499" s="292"/>
      <c r="L1499" s="292"/>
      <c r="M1499" s="3"/>
      <c r="N1499" s="3"/>
      <c r="O1499" s="3"/>
      <c r="P1499" s="3"/>
      <c r="Q1499" s="3"/>
      <c r="R1499" s="3"/>
      <c r="S1499" s="3"/>
      <c r="T1499" s="3"/>
      <c r="U1499" s="3"/>
      <c r="V1499" s="3"/>
      <c r="W1499" s="3"/>
      <c r="X1499" s="3"/>
      <c r="Y1499" s="3"/>
      <c r="Z1499" s="3"/>
    </row>
    <row r="1500" ht="15.75" customHeight="1">
      <c r="A1500" s="175"/>
      <c r="B1500" s="183"/>
      <c r="C1500" s="370"/>
      <c r="D1500" s="47"/>
      <c r="E1500" s="47"/>
      <c r="F1500" s="370"/>
      <c r="G1500" s="370"/>
      <c r="H1500" s="2"/>
      <c r="I1500" s="292"/>
      <c r="J1500" s="292"/>
      <c r="K1500" s="292"/>
      <c r="L1500" s="292"/>
      <c r="M1500" s="3"/>
      <c r="N1500" s="3"/>
      <c r="O1500" s="3"/>
      <c r="P1500" s="3"/>
      <c r="Q1500" s="3"/>
      <c r="R1500" s="3"/>
      <c r="S1500" s="3"/>
      <c r="T1500" s="3"/>
      <c r="U1500" s="3"/>
      <c r="V1500" s="3"/>
      <c r="W1500" s="3"/>
      <c r="X1500" s="3"/>
      <c r="Y1500" s="3"/>
      <c r="Z1500" s="3"/>
    </row>
    <row r="1501" ht="15.75" customHeight="1">
      <c r="A1501" s="175"/>
      <c r="B1501" s="183"/>
      <c r="C1501" s="370"/>
      <c r="D1501" s="47"/>
      <c r="E1501" s="47"/>
      <c r="F1501" s="370"/>
      <c r="G1501" s="370"/>
      <c r="H1501" s="2"/>
      <c r="I1501" s="292"/>
      <c r="J1501" s="292"/>
      <c r="K1501" s="292"/>
      <c r="L1501" s="292"/>
      <c r="M1501" s="3"/>
      <c r="N1501" s="3"/>
      <c r="O1501" s="3"/>
      <c r="P1501" s="3"/>
      <c r="Q1501" s="3"/>
      <c r="R1501" s="3"/>
      <c r="S1501" s="3"/>
      <c r="T1501" s="3"/>
      <c r="U1501" s="3"/>
      <c r="V1501" s="3"/>
      <c r="W1501" s="3"/>
      <c r="X1501" s="3"/>
      <c r="Y1501" s="3"/>
      <c r="Z1501" s="3"/>
    </row>
    <row r="1502" ht="15.75" customHeight="1">
      <c r="A1502" s="175"/>
      <c r="B1502" s="183"/>
      <c r="C1502" s="370"/>
      <c r="D1502" s="47"/>
      <c r="E1502" s="47"/>
      <c r="F1502" s="370"/>
      <c r="G1502" s="370"/>
      <c r="H1502" s="2"/>
      <c r="I1502" s="292"/>
      <c r="J1502" s="292"/>
      <c r="K1502" s="292"/>
      <c r="L1502" s="292"/>
      <c r="M1502" s="3"/>
      <c r="N1502" s="3"/>
      <c r="O1502" s="3"/>
      <c r="P1502" s="3"/>
      <c r="Q1502" s="3"/>
      <c r="R1502" s="3"/>
      <c r="S1502" s="3"/>
      <c r="T1502" s="3"/>
      <c r="U1502" s="3"/>
      <c r="V1502" s="3"/>
      <c r="W1502" s="3"/>
      <c r="X1502" s="3"/>
      <c r="Y1502" s="3"/>
      <c r="Z1502" s="3"/>
    </row>
    <row r="1503" ht="15.75" customHeight="1">
      <c r="A1503" s="175"/>
      <c r="B1503" s="183"/>
      <c r="C1503" s="370"/>
      <c r="D1503" s="47"/>
      <c r="E1503" s="47"/>
      <c r="F1503" s="370"/>
      <c r="G1503" s="370"/>
      <c r="H1503" s="2"/>
      <c r="I1503" s="292"/>
      <c r="J1503" s="292"/>
      <c r="K1503" s="292"/>
      <c r="L1503" s="292"/>
      <c r="M1503" s="3"/>
      <c r="N1503" s="3"/>
      <c r="O1503" s="3"/>
      <c r="P1503" s="3"/>
      <c r="Q1503" s="3"/>
      <c r="R1503" s="3"/>
      <c r="S1503" s="3"/>
      <c r="T1503" s="3"/>
      <c r="U1503" s="3"/>
      <c r="V1503" s="3"/>
      <c r="W1503" s="3"/>
      <c r="X1503" s="3"/>
      <c r="Y1503" s="3"/>
      <c r="Z1503" s="3"/>
    </row>
    <row r="1504" ht="15.75" customHeight="1">
      <c r="A1504" s="175"/>
      <c r="B1504" s="183"/>
      <c r="C1504" s="370"/>
      <c r="D1504" s="47"/>
      <c r="E1504" s="47"/>
      <c r="F1504" s="370"/>
      <c r="G1504" s="370"/>
      <c r="H1504" s="2"/>
      <c r="I1504" s="292"/>
      <c r="J1504" s="292"/>
      <c r="K1504" s="292"/>
      <c r="L1504" s="292"/>
      <c r="M1504" s="3"/>
      <c r="N1504" s="3"/>
      <c r="O1504" s="3"/>
      <c r="P1504" s="3"/>
      <c r="Q1504" s="3"/>
      <c r="R1504" s="3"/>
      <c r="S1504" s="3"/>
      <c r="T1504" s="3"/>
      <c r="U1504" s="3"/>
      <c r="V1504" s="3"/>
      <c r="W1504" s="3"/>
      <c r="X1504" s="3"/>
      <c r="Y1504" s="3"/>
      <c r="Z1504" s="3"/>
    </row>
    <row r="1505" ht="15.75" customHeight="1">
      <c r="A1505" s="175"/>
      <c r="B1505" s="183"/>
      <c r="C1505" s="370"/>
      <c r="D1505" s="47"/>
      <c r="E1505" s="47"/>
      <c r="F1505" s="370"/>
      <c r="G1505" s="370"/>
      <c r="H1505" s="2"/>
      <c r="I1505" s="292"/>
      <c r="J1505" s="292"/>
      <c r="K1505" s="292"/>
      <c r="L1505" s="292"/>
      <c r="M1505" s="3"/>
      <c r="N1505" s="3"/>
      <c r="O1505" s="3"/>
      <c r="P1505" s="3"/>
      <c r="Q1505" s="3"/>
      <c r="R1505" s="3"/>
      <c r="S1505" s="3"/>
      <c r="T1505" s="3"/>
      <c r="U1505" s="3"/>
      <c r="V1505" s="3"/>
      <c r="W1505" s="3"/>
      <c r="X1505" s="3"/>
      <c r="Y1505" s="3"/>
      <c r="Z1505" s="3"/>
    </row>
    <row r="1506" ht="15.75" customHeight="1">
      <c r="A1506" s="175"/>
      <c r="B1506" s="183"/>
      <c r="C1506" s="370"/>
      <c r="D1506" s="47"/>
      <c r="E1506" s="47"/>
      <c r="F1506" s="370"/>
      <c r="G1506" s="370"/>
      <c r="H1506" s="2"/>
      <c r="I1506" s="292"/>
      <c r="J1506" s="292"/>
      <c r="K1506" s="292"/>
      <c r="L1506" s="292"/>
      <c r="M1506" s="3"/>
      <c r="N1506" s="3"/>
      <c r="O1506" s="3"/>
      <c r="P1506" s="3"/>
      <c r="Q1506" s="3"/>
      <c r="R1506" s="3"/>
      <c r="S1506" s="3"/>
      <c r="T1506" s="3"/>
      <c r="U1506" s="3"/>
      <c r="V1506" s="3"/>
      <c r="W1506" s="3"/>
      <c r="X1506" s="3"/>
      <c r="Y1506" s="3"/>
      <c r="Z1506" s="3"/>
    </row>
    <row r="1507" ht="15.75" customHeight="1">
      <c r="A1507" s="175"/>
      <c r="B1507" s="183"/>
      <c r="C1507" s="370"/>
      <c r="D1507" s="47"/>
      <c r="E1507" s="47"/>
      <c r="F1507" s="370"/>
      <c r="G1507" s="370"/>
      <c r="H1507" s="2"/>
      <c r="I1507" s="292"/>
      <c r="J1507" s="292"/>
      <c r="K1507" s="292"/>
      <c r="L1507" s="292"/>
      <c r="M1507" s="3"/>
      <c r="N1507" s="3"/>
      <c r="O1507" s="3"/>
      <c r="P1507" s="3"/>
      <c r="Q1507" s="3"/>
      <c r="R1507" s="3"/>
      <c r="S1507" s="3"/>
      <c r="T1507" s="3"/>
      <c r="U1507" s="3"/>
      <c r="V1507" s="3"/>
      <c r="W1507" s="3"/>
      <c r="X1507" s="3"/>
      <c r="Y1507" s="3"/>
      <c r="Z1507" s="3"/>
    </row>
    <row r="1508" ht="15.75" customHeight="1">
      <c r="A1508" s="175"/>
      <c r="B1508" s="183"/>
      <c r="C1508" s="370"/>
      <c r="D1508" s="47"/>
      <c r="E1508" s="47"/>
      <c r="F1508" s="370"/>
      <c r="G1508" s="370"/>
      <c r="H1508" s="2"/>
      <c r="I1508" s="292"/>
      <c r="J1508" s="292"/>
      <c r="K1508" s="292"/>
      <c r="L1508" s="292"/>
      <c r="M1508" s="3"/>
      <c r="N1508" s="3"/>
      <c r="O1508" s="3"/>
      <c r="P1508" s="3"/>
      <c r="Q1508" s="3"/>
      <c r="R1508" s="3"/>
      <c r="S1508" s="3"/>
      <c r="T1508" s="3"/>
      <c r="U1508" s="3"/>
      <c r="V1508" s="3"/>
      <c r="W1508" s="3"/>
      <c r="X1508" s="3"/>
      <c r="Y1508" s="3"/>
      <c r="Z1508" s="3"/>
    </row>
    <row r="1509" ht="15.75" customHeight="1">
      <c r="A1509" s="175"/>
      <c r="B1509" s="183"/>
      <c r="C1509" s="370"/>
      <c r="D1509" s="47"/>
      <c r="E1509" s="47"/>
      <c r="F1509" s="370"/>
      <c r="G1509" s="370"/>
      <c r="H1509" s="2"/>
      <c r="I1509" s="292"/>
      <c r="J1509" s="292"/>
      <c r="K1509" s="292"/>
      <c r="L1509" s="292"/>
      <c r="M1509" s="3"/>
      <c r="N1509" s="3"/>
      <c r="O1509" s="3"/>
      <c r="P1509" s="3"/>
      <c r="Q1509" s="3"/>
      <c r="R1509" s="3"/>
      <c r="S1509" s="3"/>
      <c r="T1509" s="3"/>
      <c r="U1509" s="3"/>
      <c r="V1509" s="3"/>
      <c r="W1509" s="3"/>
      <c r="X1509" s="3"/>
      <c r="Y1509" s="3"/>
      <c r="Z1509" s="3"/>
    </row>
    <row r="1510" ht="15.75" customHeight="1">
      <c r="A1510" s="175"/>
      <c r="B1510" s="183"/>
      <c r="C1510" s="370"/>
      <c r="D1510" s="47"/>
      <c r="E1510" s="47"/>
      <c r="F1510" s="370"/>
      <c r="G1510" s="370"/>
      <c r="H1510" s="2"/>
      <c r="I1510" s="292"/>
      <c r="J1510" s="292"/>
      <c r="K1510" s="292"/>
      <c r="L1510" s="292"/>
      <c r="M1510" s="3"/>
      <c r="N1510" s="3"/>
      <c r="O1510" s="3"/>
      <c r="P1510" s="3"/>
      <c r="Q1510" s="3"/>
      <c r="R1510" s="3"/>
      <c r="S1510" s="3"/>
      <c r="T1510" s="3"/>
      <c r="U1510" s="3"/>
      <c r="V1510" s="3"/>
      <c r="W1510" s="3"/>
      <c r="X1510" s="3"/>
      <c r="Y1510" s="3"/>
      <c r="Z1510" s="3"/>
    </row>
    <row r="1511" ht="15.75" customHeight="1">
      <c r="A1511" s="175"/>
      <c r="B1511" s="183"/>
      <c r="C1511" s="370"/>
      <c r="D1511" s="47"/>
      <c r="E1511" s="47"/>
      <c r="F1511" s="370"/>
      <c r="G1511" s="370"/>
      <c r="H1511" s="2"/>
      <c r="I1511" s="292"/>
      <c r="J1511" s="292"/>
      <c r="K1511" s="292"/>
      <c r="L1511" s="292"/>
      <c r="M1511" s="3"/>
      <c r="N1511" s="3"/>
      <c r="O1511" s="3"/>
      <c r="P1511" s="3"/>
      <c r="Q1511" s="3"/>
      <c r="R1511" s="3"/>
      <c r="S1511" s="3"/>
      <c r="T1511" s="3"/>
      <c r="U1511" s="3"/>
      <c r="V1511" s="3"/>
      <c r="W1511" s="3"/>
      <c r="X1511" s="3"/>
      <c r="Y1511" s="3"/>
      <c r="Z1511" s="3"/>
    </row>
    <row r="1512" ht="15.75" customHeight="1">
      <c r="A1512" s="175"/>
      <c r="B1512" s="183"/>
      <c r="C1512" s="370"/>
      <c r="D1512" s="47"/>
      <c r="E1512" s="47"/>
      <c r="F1512" s="370"/>
      <c r="G1512" s="370"/>
      <c r="H1512" s="2"/>
      <c r="I1512" s="292"/>
      <c r="J1512" s="292"/>
      <c r="K1512" s="292"/>
      <c r="L1512" s="292"/>
      <c r="M1512" s="3"/>
      <c r="N1512" s="3"/>
      <c r="O1512" s="3"/>
      <c r="P1512" s="3"/>
      <c r="Q1512" s="3"/>
      <c r="R1512" s="3"/>
      <c r="S1512" s="3"/>
      <c r="T1512" s="3"/>
      <c r="U1512" s="3"/>
      <c r="V1512" s="3"/>
      <c r="W1512" s="3"/>
      <c r="X1512" s="3"/>
      <c r="Y1512" s="3"/>
      <c r="Z1512" s="3"/>
    </row>
    <row r="1513" ht="15.75" customHeight="1">
      <c r="A1513" s="175"/>
      <c r="B1513" s="183"/>
      <c r="C1513" s="370"/>
      <c r="D1513" s="47"/>
      <c r="E1513" s="47"/>
      <c r="F1513" s="370"/>
      <c r="G1513" s="370"/>
      <c r="H1513" s="2"/>
      <c r="I1513" s="292"/>
      <c r="J1513" s="292"/>
      <c r="K1513" s="292"/>
      <c r="L1513" s="292"/>
      <c r="M1513" s="3"/>
      <c r="N1513" s="3"/>
      <c r="O1513" s="3"/>
      <c r="P1513" s="3"/>
      <c r="Q1513" s="3"/>
      <c r="R1513" s="3"/>
      <c r="S1513" s="3"/>
      <c r="T1513" s="3"/>
      <c r="U1513" s="3"/>
      <c r="V1513" s="3"/>
      <c r="W1513" s="3"/>
      <c r="X1513" s="3"/>
      <c r="Y1513" s="3"/>
      <c r="Z1513" s="3"/>
    </row>
    <row r="1514" ht="15.75" customHeight="1">
      <c r="A1514" s="175"/>
      <c r="B1514" s="183"/>
      <c r="C1514" s="370"/>
      <c r="D1514" s="47"/>
      <c r="E1514" s="47"/>
      <c r="F1514" s="370"/>
      <c r="G1514" s="370"/>
      <c r="H1514" s="2"/>
      <c r="I1514" s="292"/>
      <c r="J1514" s="292"/>
      <c r="K1514" s="292"/>
      <c r="L1514" s="292"/>
      <c r="M1514" s="3"/>
      <c r="N1514" s="3"/>
      <c r="O1514" s="3"/>
      <c r="P1514" s="3"/>
      <c r="Q1514" s="3"/>
      <c r="R1514" s="3"/>
      <c r="S1514" s="3"/>
      <c r="T1514" s="3"/>
      <c r="U1514" s="3"/>
      <c r="V1514" s="3"/>
      <c r="W1514" s="3"/>
      <c r="X1514" s="3"/>
      <c r="Y1514" s="3"/>
      <c r="Z1514" s="3"/>
    </row>
    <row r="1515" ht="15.75" customHeight="1">
      <c r="A1515" s="175"/>
      <c r="B1515" s="183"/>
      <c r="C1515" s="370"/>
      <c r="D1515" s="47"/>
      <c r="E1515" s="47"/>
      <c r="F1515" s="370"/>
      <c r="G1515" s="370"/>
      <c r="H1515" s="2"/>
      <c r="I1515" s="292"/>
      <c r="J1515" s="292"/>
      <c r="K1515" s="292"/>
      <c r="L1515" s="292"/>
      <c r="M1515" s="3"/>
      <c r="N1515" s="3"/>
      <c r="O1515" s="3"/>
      <c r="P1515" s="3"/>
      <c r="Q1515" s="3"/>
      <c r="R1515" s="3"/>
      <c r="S1515" s="3"/>
      <c r="T1515" s="3"/>
      <c r="U1515" s="3"/>
      <c r="V1515" s="3"/>
      <c r="W1515" s="3"/>
      <c r="X1515" s="3"/>
      <c r="Y1515" s="3"/>
      <c r="Z1515" s="3"/>
    </row>
    <row r="1516" ht="15.75" customHeight="1">
      <c r="A1516" s="175"/>
      <c r="B1516" s="183"/>
      <c r="C1516" s="370"/>
      <c r="D1516" s="47"/>
      <c r="E1516" s="47"/>
      <c r="F1516" s="370"/>
      <c r="G1516" s="370"/>
      <c r="H1516" s="2"/>
      <c r="I1516" s="292"/>
      <c r="J1516" s="292"/>
      <c r="K1516" s="292"/>
      <c r="L1516" s="292"/>
      <c r="M1516" s="3"/>
      <c r="N1516" s="3"/>
      <c r="O1516" s="3"/>
      <c r="P1516" s="3"/>
      <c r="Q1516" s="3"/>
      <c r="R1516" s="3"/>
      <c r="S1516" s="3"/>
      <c r="T1516" s="3"/>
      <c r="U1516" s="3"/>
      <c r="V1516" s="3"/>
      <c r="W1516" s="3"/>
      <c r="X1516" s="3"/>
      <c r="Y1516" s="3"/>
      <c r="Z1516" s="3"/>
    </row>
    <row r="1517" ht="15.75" customHeight="1">
      <c r="A1517" s="175"/>
      <c r="B1517" s="183"/>
      <c r="C1517" s="370"/>
      <c r="D1517" s="47"/>
      <c r="E1517" s="47"/>
      <c r="F1517" s="370"/>
      <c r="G1517" s="370"/>
      <c r="H1517" s="2"/>
      <c r="I1517" s="292"/>
      <c r="J1517" s="292"/>
      <c r="K1517" s="292"/>
      <c r="L1517" s="292"/>
      <c r="M1517" s="3"/>
      <c r="N1517" s="3"/>
      <c r="O1517" s="3"/>
      <c r="P1517" s="3"/>
      <c r="Q1517" s="3"/>
      <c r="R1517" s="3"/>
      <c r="S1517" s="3"/>
      <c r="T1517" s="3"/>
      <c r="U1517" s="3"/>
      <c r="V1517" s="3"/>
      <c r="W1517" s="3"/>
      <c r="X1517" s="3"/>
      <c r="Y1517" s="3"/>
      <c r="Z1517" s="3"/>
    </row>
    <row r="1518" ht="15.75" customHeight="1">
      <c r="A1518" s="175"/>
      <c r="B1518" s="183"/>
      <c r="C1518" s="370"/>
      <c r="D1518" s="47"/>
      <c r="E1518" s="47"/>
      <c r="F1518" s="370"/>
      <c r="G1518" s="370"/>
      <c r="H1518" s="2"/>
      <c r="I1518" s="292"/>
      <c r="J1518" s="292"/>
      <c r="K1518" s="292"/>
      <c r="L1518" s="292"/>
      <c r="M1518" s="3"/>
      <c r="N1518" s="3"/>
      <c r="O1518" s="3"/>
      <c r="P1518" s="3"/>
      <c r="Q1518" s="3"/>
      <c r="R1518" s="3"/>
      <c r="S1518" s="3"/>
      <c r="T1518" s="3"/>
      <c r="U1518" s="3"/>
      <c r="V1518" s="3"/>
      <c r="W1518" s="3"/>
      <c r="X1518" s="3"/>
      <c r="Y1518" s="3"/>
      <c r="Z1518" s="3"/>
    </row>
    <row r="1519" ht="15.75" customHeight="1">
      <c r="A1519" s="175"/>
      <c r="B1519" s="183"/>
      <c r="C1519" s="370"/>
      <c r="D1519" s="47"/>
      <c r="E1519" s="47"/>
      <c r="F1519" s="370"/>
      <c r="G1519" s="370"/>
      <c r="H1519" s="2"/>
      <c r="I1519" s="292"/>
      <c r="J1519" s="292"/>
      <c r="K1519" s="292"/>
      <c r="L1519" s="292"/>
      <c r="M1519" s="3"/>
      <c r="N1519" s="3"/>
      <c r="O1519" s="3"/>
      <c r="P1519" s="3"/>
      <c r="Q1519" s="3"/>
      <c r="R1519" s="3"/>
      <c r="S1519" s="3"/>
      <c r="T1519" s="3"/>
      <c r="U1519" s="3"/>
      <c r="V1519" s="3"/>
      <c r="W1519" s="3"/>
      <c r="X1519" s="3"/>
      <c r="Y1519" s="3"/>
      <c r="Z1519" s="3"/>
    </row>
    <row r="1520" ht="15.75" customHeight="1">
      <c r="A1520" s="175"/>
      <c r="B1520" s="183"/>
      <c r="C1520" s="370"/>
      <c r="D1520" s="47"/>
      <c r="E1520" s="47"/>
      <c r="F1520" s="370"/>
      <c r="G1520" s="370"/>
      <c r="H1520" s="2"/>
      <c r="I1520" s="292"/>
      <c r="J1520" s="292"/>
      <c r="K1520" s="292"/>
      <c r="L1520" s="292"/>
      <c r="M1520" s="3"/>
      <c r="N1520" s="3"/>
      <c r="O1520" s="3"/>
      <c r="P1520" s="3"/>
      <c r="Q1520" s="3"/>
      <c r="R1520" s="3"/>
      <c r="S1520" s="3"/>
      <c r="T1520" s="3"/>
      <c r="U1520" s="3"/>
      <c r="V1520" s="3"/>
      <c r="W1520" s="3"/>
      <c r="X1520" s="3"/>
      <c r="Y1520" s="3"/>
      <c r="Z1520" s="3"/>
    </row>
    <row r="1521" ht="15.75" customHeight="1">
      <c r="A1521" s="175"/>
      <c r="B1521" s="183"/>
      <c r="C1521" s="370"/>
      <c r="D1521" s="47"/>
      <c r="E1521" s="47"/>
      <c r="F1521" s="370"/>
      <c r="G1521" s="370"/>
      <c r="H1521" s="2"/>
      <c r="I1521" s="292"/>
      <c r="J1521" s="292"/>
      <c r="K1521" s="292"/>
      <c r="L1521" s="292"/>
      <c r="M1521" s="3"/>
      <c r="N1521" s="3"/>
      <c r="O1521" s="3"/>
      <c r="P1521" s="3"/>
      <c r="Q1521" s="3"/>
      <c r="R1521" s="3"/>
      <c r="S1521" s="3"/>
      <c r="T1521" s="3"/>
      <c r="U1521" s="3"/>
      <c r="V1521" s="3"/>
      <c r="W1521" s="3"/>
      <c r="X1521" s="3"/>
      <c r="Y1521" s="3"/>
      <c r="Z1521" s="3"/>
    </row>
    <row r="1522" ht="15.75" customHeight="1">
      <c r="A1522" s="175"/>
      <c r="B1522" s="183"/>
      <c r="C1522" s="370"/>
      <c r="D1522" s="47"/>
      <c r="E1522" s="47"/>
      <c r="F1522" s="370"/>
      <c r="G1522" s="370"/>
      <c r="H1522" s="2"/>
      <c r="I1522" s="292"/>
      <c r="J1522" s="292"/>
      <c r="K1522" s="292"/>
      <c r="L1522" s="292"/>
      <c r="M1522" s="3"/>
      <c r="N1522" s="3"/>
      <c r="O1522" s="3"/>
      <c r="P1522" s="3"/>
      <c r="Q1522" s="3"/>
      <c r="R1522" s="3"/>
      <c r="S1522" s="3"/>
      <c r="T1522" s="3"/>
      <c r="U1522" s="3"/>
      <c r="V1522" s="3"/>
      <c r="W1522" s="3"/>
      <c r="X1522" s="3"/>
      <c r="Y1522" s="3"/>
      <c r="Z1522" s="3"/>
    </row>
    <row r="1523" ht="15.75" customHeight="1">
      <c r="A1523" s="175"/>
      <c r="B1523" s="183"/>
      <c r="C1523" s="370"/>
      <c r="D1523" s="47"/>
      <c r="E1523" s="47"/>
      <c r="F1523" s="370"/>
      <c r="G1523" s="370"/>
      <c r="H1523" s="2"/>
      <c r="I1523" s="292"/>
      <c r="J1523" s="292"/>
      <c r="K1523" s="292"/>
      <c r="L1523" s="292"/>
      <c r="M1523" s="3"/>
      <c r="N1523" s="3"/>
      <c r="O1523" s="3"/>
      <c r="P1523" s="3"/>
      <c r="Q1523" s="3"/>
      <c r="R1523" s="3"/>
      <c r="S1523" s="3"/>
      <c r="T1523" s="3"/>
      <c r="U1523" s="3"/>
      <c r="V1523" s="3"/>
      <c r="W1523" s="3"/>
      <c r="X1523" s="3"/>
      <c r="Y1523" s="3"/>
      <c r="Z1523" s="3"/>
    </row>
    <row r="1524" ht="15.75" customHeight="1">
      <c r="A1524" s="175"/>
      <c r="B1524" s="183"/>
      <c r="C1524" s="370"/>
      <c r="D1524" s="47"/>
      <c r="E1524" s="47"/>
      <c r="F1524" s="370"/>
      <c r="G1524" s="370"/>
      <c r="H1524" s="2"/>
      <c r="I1524" s="292"/>
      <c r="J1524" s="292"/>
      <c r="K1524" s="292"/>
      <c r="L1524" s="292"/>
      <c r="M1524" s="3"/>
      <c r="N1524" s="3"/>
      <c r="O1524" s="3"/>
      <c r="P1524" s="3"/>
      <c r="Q1524" s="3"/>
      <c r="R1524" s="3"/>
      <c r="S1524" s="3"/>
      <c r="T1524" s="3"/>
      <c r="U1524" s="3"/>
      <c r="V1524" s="3"/>
      <c r="W1524" s="3"/>
      <c r="X1524" s="3"/>
      <c r="Y1524" s="3"/>
      <c r="Z1524" s="3"/>
    </row>
    <row r="1525" ht="15.75" customHeight="1">
      <c r="A1525" s="175"/>
      <c r="B1525" s="183"/>
      <c r="C1525" s="370"/>
      <c r="D1525" s="47"/>
      <c r="E1525" s="47"/>
      <c r="F1525" s="370"/>
      <c r="G1525" s="370"/>
      <c r="H1525" s="2"/>
      <c r="I1525" s="292"/>
      <c r="J1525" s="292"/>
      <c r="K1525" s="292"/>
      <c r="L1525" s="292"/>
      <c r="M1525" s="3"/>
      <c r="N1525" s="3"/>
      <c r="O1525" s="3"/>
      <c r="P1525" s="3"/>
      <c r="Q1525" s="3"/>
      <c r="R1525" s="3"/>
      <c r="S1525" s="3"/>
      <c r="T1525" s="3"/>
      <c r="U1525" s="3"/>
      <c r="V1525" s="3"/>
      <c r="W1525" s="3"/>
      <c r="X1525" s="3"/>
      <c r="Y1525" s="3"/>
      <c r="Z1525" s="3"/>
    </row>
    <row r="1526" ht="15.75" customHeight="1">
      <c r="A1526" s="175"/>
      <c r="B1526" s="183"/>
      <c r="C1526" s="370"/>
      <c r="D1526" s="47"/>
      <c r="E1526" s="47"/>
      <c r="F1526" s="370"/>
      <c r="G1526" s="370"/>
      <c r="H1526" s="2"/>
      <c r="I1526" s="292"/>
      <c r="J1526" s="292"/>
      <c r="K1526" s="292"/>
      <c r="L1526" s="292"/>
      <c r="M1526" s="3"/>
      <c r="N1526" s="3"/>
      <c r="O1526" s="3"/>
      <c r="P1526" s="3"/>
      <c r="Q1526" s="3"/>
      <c r="R1526" s="3"/>
      <c r="S1526" s="3"/>
      <c r="T1526" s="3"/>
      <c r="U1526" s="3"/>
      <c r="V1526" s="3"/>
      <c r="W1526" s="3"/>
      <c r="X1526" s="3"/>
      <c r="Y1526" s="3"/>
      <c r="Z1526" s="3"/>
    </row>
    <row r="1527" ht="15.75" customHeight="1">
      <c r="A1527" s="175"/>
      <c r="B1527" s="183"/>
      <c r="C1527" s="370"/>
      <c r="D1527" s="47"/>
      <c r="E1527" s="47"/>
      <c r="F1527" s="370"/>
      <c r="G1527" s="370"/>
      <c r="H1527" s="2"/>
      <c r="I1527" s="292"/>
      <c r="J1527" s="292"/>
      <c r="K1527" s="292"/>
      <c r="L1527" s="292"/>
      <c r="M1527" s="3"/>
      <c r="N1527" s="3"/>
      <c r="O1527" s="3"/>
      <c r="P1527" s="3"/>
      <c r="Q1527" s="3"/>
      <c r="R1527" s="3"/>
      <c r="S1527" s="3"/>
      <c r="T1527" s="3"/>
      <c r="U1527" s="3"/>
      <c r="V1527" s="3"/>
      <c r="W1527" s="3"/>
      <c r="X1527" s="3"/>
      <c r="Y1527" s="3"/>
      <c r="Z1527" s="3"/>
    </row>
    <row r="1528" ht="15.75" customHeight="1">
      <c r="A1528" s="175"/>
      <c r="B1528" s="183"/>
      <c r="C1528" s="370"/>
      <c r="D1528" s="47"/>
      <c r="E1528" s="47"/>
      <c r="F1528" s="370"/>
      <c r="G1528" s="370"/>
      <c r="H1528" s="2"/>
      <c r="I1528" s="292"/>
      <c r="J1528" s="292"/>
      <c r="K1528" s="292"/>
      <c r="L1528" s="292"/>
      <c r="M1528" s="3"/>
      <c r="N1528" s="3"/>
      <c r="O1528" s="3"/>
      <c r="P1528" s="3"/>
      <c r="Q1528" s="3"/>
      <c r="R1528" s="3"/>
      <c r="S1528" s="3"/>
      <c r="T1528" s="3"/>
      <c r="U1528" s="3"/>
      <c r="V1528" s="3"/>
      <c r="W1528" s="3"/>
      <c r="X1528" s="3"/>
      <c r="Y1528" s="3"/>
      <c r="Z1528" s="3"/>
    </row>
    <row r="1529" ht="15.75" customHeight="1">
      <c r="A1529" s="175"/>
      <c r="B1529" s="183"/>
      <c r="C1529" s="370"/>
      <c r="D1529" s="47"/>
      <c r="E1529" s="47"/>
      <c r="F1529" s="370"/>
      <c r="G1529" s="370"/>
      <c r="H1529" s="2"/>
      <c r="I1529" s="292"/>
      <c r="J1529" s="292"/>
      <c r="K1529" s="292"/>
      <c r="L1529" s="292"/>
      <c r="M1529" s="3"/>
      <c r="N1529" s="3"/>
      <c r="O1529" s="3"/>
      <c r="P1529" s="3"/>
      <c r="Q1529" s="3"/>
      <c r="R1529" s="3"/>
      <c r="S1529" s="3"/>
      <c r="T1529" s="3"/>
      <c r="U1529" s="3"/>
      <c r="V1529" s="3"/>
      <c r="W1529" s="3"/>
      <c r="X1529" s="3"/>
      <c r="Y1529" s="3"/>
      <c r="Z1529" s="3"/>
    </row>
    <row r="1530" ht="15.75" customHeight="1">
      <c r="A1530" s="175"/>
      <c r="B1530" s="183"/>
      <c r="C1530" s="370"/>
      <c r="D1530" s="47"/>
      <c r="E1530" s="47"/>
      <c r="F1530" s="370"/>
      <c r="G1530" s="370"/>
      <c r="H1530" s="2"/>
      <c r="I1530" s="292"/>
      <c r="J1530" s="292"/>
      <c r="K1530" s="292"/>
      <c r="L1530" s="292"/>
      <c r="M1530" s="3"/>
      <c r="N1530" s="3"/>
      <c r="O1530" s="3"/>
      <c r="P1530" s="3"/>
      <c r="Q1530" s="3"/>
      <c r="R1530" s="3"/>
      <c r="S1530" s="3"/>
      <c r="T1530" s="3"/>
      <c r="U1530" s="3"/>
      <c r="V1530" s="3"/>
      <c r="W1530" s="3"/>
      <c r="X1530" s="3"/>
      <c r="Y1530" s="3"/>
      <c r="Z1530" s="3"/>
    </row>
    <row r="1531" ht="15.75" customHeight="1">
      <c r="A1531" s="175"/>
      <c r="B1531" s="183"/>
      <c r="C1531" s="370"/>
      <c r="D1531" s="47"/>
      <c r="E1531" s="47"/>
      <c r="F1531" s="370"/>
      <c r="G1531" s="370"/>
      <c r="H1531" s="2"/>
      <c r="I1531" s="292"/>
      <c r="J1531" s="292"/>
      <c r="K1531" s="292"/>
      <c r="L1531" s="292"/>
      <c r="M1531" s="3"/>
      <c r="N1531" s="3"/>
      <c r="O1531" s="3"/>
      <c r="P1531" s="3"/>
      <c r="Q1531" s="3"/>
      <c r="R1531" s="3"/>
      <c r="S1531" s="3"/>
      <c r="T1531" s="3"/>
      <c r="U1531" s="3"/>
      <c r="V1531" s="3"/>
      <c r="W1531" s="3"/>
      <c r="X1531" s="3"/>
      <c r="Y1531" s="3"/>
      <c r="Z1531" s="3"/>
    </row>
    <row r="1532" ht="15.75" customHeight="1">
      <c r="A1532" s="175"/>
      <c r="B1532" s="183"/>
      <c r="C1532" s="370"/>
      <c r="D1532" s="47"/>
      <c r="E1532" s="47"/>
      <c r="F1532" s="370"/>
      <c r="G1532" s="370"/>
      <c r="H1532" s="2"/>
      <c r="I1532" s="292"/>
      <c r="J1532" s="292"/>
      <c r="K1532" s="292"/>
      <c r="L1532" s="292"/>
      <c r="M1532" s="3"/>
      <c r="N1532" s="3"/>
      <c r="O1532" s="3"/>
      <c r="P1532" s="3"/>
      <c r="Q1532" s="3"/>
      <c r="R1532" s="3"/>
      <c r="S1532" s="3"/>
      <c r="T1532" s="3"/>
      <c r="U1532" s="3"/>
      <c r="V1532" s="3"/>
      <c r="W1532" s="3"/>
      <c r="X1532" s="3"/>
      <c r="Y1532" s="3"/>
      <c r="Z1532" s="3"/>
    </row>
    <row r="1533" ht="15.75" customHeight="1">
      <c r="A1533" s="175"/>
      <c r="B1533" s="183"/>
      <c r="C1533" s="370"/>
      <c r="D1533" s="47"/>
      <c r="E1533" s="47"/>
      <c r="F1533" s="370"/>
      <c r="G1533" s="370"/>
      <c r="H1533" s="2"/>
      <c r="I1533" s="292"/>
      <c r="J1533" s="292"/>
      <c r="K1533" s="292"/>
      <c r="L1533" s="292"/>
      <c r="M1533" s="3"/>
      <c r="N1533" s="3"/>
      <c r="O1533" s="3"/>
      <c r="P1533" s="3"/>
      <c r="Q1533" s="3"/>
      <c r="R1533" s="3"/>
      <c r="S1533" s="3"/>
      <c r="T1533" s="3"/>
      <c r="U1533" s="3"/>
      <c r="V1533" s="3"/>
      <c r="W1533" s="3"/>
      <c r="X1533" s="3"/>
      <c r="Y1533" s="3"/>
      <c r="Z1533" s="3"/>
    </row>
    <row r="1534" ht="15.75" customHeight="1">
      <c r="A1534" s="175"/>
      <c r="B1534" s="183"/>
      <c r="C1534" s="370"/>
      <c r="D1534" s="47"/>
      <c r="E1534" s="47"/>
      <c r="F1534" s="370"/>
      <c r="G1534" s="370"/>
      <c r="H1534" s="2"/>
      <c r="I1534" s="292"/>
      <c r="J1534" s="292"/>
      <c r="K1534" s="292"/>
      <c r="L1534" s="292"/>
      <c r="M1534" s="3"/>
      <c r="N1534" s="3"/>
      <c r="O1534" s="3"/>
      <c r="P1534" s="3"/>
      <c r="Q1534" s="3"/>
      <c r="R1534" s="3"/>
      <c r="S1534" s="3"/>
      <c r="T1534" s="3"/>
      <c r="U1534" s="3"/>
      <c r="V1534" s="3"/>
      <c r="W1534" s="3"/>
      <c r="X1534" s="3"/>
      <c r="Y1534" s="3"/>
      <c r="Z1534" s="3"/>
    </row>
    <row r="1535" ht="15.75" customHeight="1">
      <c r="A1535" s="175"/>
      <c r="B1535" s="183"/>
      <c r="C1535" s="370"/>
      <c r="D1535" s="47"/>
      <c r="E1535" s="47"/>
      <c r="F1535" s="370"/>
      <c r="G1535" s="370"/>
      <c r="H1535" s="2"/>
      <c r="I1535" s="292"/>
      <c r="J1535" s="292"/>
      <c r="K1535" s="292"/>
      <c r="L1535" s="292"/>
      <c r="M1535" s="3"/>
      <c r="N1535" s="3"/>
      <c r="O1535" s="3"/>
      <c r="P1535" s="3"/>
      <c r="Q1535" s="3"/>
      <c r="R1535" s="3"/>
      <c r="S1535" s="3"/>
      <c r="T1535" s="3"/>
      <c r="U1535" s="3"/>
      <c r="V1535" s="3"/>
      <c r="W1535" s="3"/>
      <c r="X1535" s="3"/>
      <c r="Y1535" s="3"/>
      <c r="Z1535" s="3"/>
    </row>
    <row r="1536" ht="15.75" customHeight="1">
      <c r="A1536" s="175"/>
      <c r="B1536" s="183"/>
      <c r="C1536" s="370"/>
      <c r="D1536" s="47"/>
      <c r="E1536" s="47"/>
      <c r="F1536" s="370"/>
      <c r="G1536" s="370"/>
      <c r="H1536" s="2"/>
      <c r="I1536" s="292"/>
      <c r="J1536" s="292"/>
      <c r="K1536" s="292"/>
      <c r="L1536" s="292"/>
      <c r="M1536" s="3"/>
      <c r="N1536" s="3"/>
      <c r="O1536" s="3"/>
      <c r="P1536" s="3"/>
      <c r="Q1536" s="3"/>
      <c r="R1536" s="3"/>
      <c r="S1536" s="3"/>
      <c r="T1536" s="3"/>
      <c r="U1536" s="3"/>
      <c r="V1536" s="3"/>
      <c r="W1536" s="3"/>
      <c r="X1536" s="3"/>
      <c r="Y1536" s="3"/>
      <c r="Z1536" s="3"/>
    </row>
    <row r="1537" ht="15.75" customHeight="1">
      <c r="A1537" s="175"/>
      <c r="B1537" s="183"/>
      <c r="C1537" s="370"/>
      <c r="D1537" s="47"/>
      <c r="E1537" s="47"/>
      <c r="F1537" s="370"/>
      <c r="G1537" s="370"/>
      <c r="H1537" s="2"/>
      <c r="I1537" s="292"/>
      <c r="J1537" s="292"/>
      <c r="K1537" s="292"/>
      <c r="L1537" s="292"/>
      <c r="M1537" s="3"/>
      <c r="N1537" s="3"/>
      <c r="O1537" s="3"/>
      <c r="P1537" s="3"/>
      <c r="Q1537" s="3"/>
      <c r="R1537" s="3"/>
      <c r="S1537" s="3"/>
      <c r="T1537" s="3"/>
      <c r="U1537" s="3"/>
      <c r="V1537" s="3"/>
      <c r="W1537" s="3"/>
      <c r="X1537" s="3"/>
      <c r="Y1537" s="3"/>
      <c r="Z1537" s="3"/>
    </row>
    <row r="1538" ht="15.75" customHeight="1">
      <c r="A1538" s="175"/>
      <c r="B1538" s="183"/>
      <c r="C1538" s="370"/>
      <c r="D1538" s="47"/>
      <c r="E1538" s="47"/>
      <c r="F1538" s="370"/>
      <c r="G1538" s="370"/>
      <c r="H1538" s="2"/>
      <c r="I1538" s="292"/>
      <c r="J1538" s="292"/>
      <c r="K1538" s="292"/>
      <c r="L1538" s="292"/>
      <c r="M1538" s="3"/>
      <c r="N1538" s="3"/>
      <c r="O1538" s="3"/>
      <c r="P1538" s="3"/>
      <c r="Q1538" s="3"/>
      <c r="R1538" s="3"/>
      <c r="S1538" s="3"/>
      <c r="T1538" s="3"/>
      <c r="U1538" s="3"/>
      <c r="V1538" s="3"/>
      <c r="W1538" s="3"/>
      <c r="X1538" s="3"/>
      <c r="Y1538" s="3"/>
      <c r="Z1538" s="3"/>
    </row>
    <row r="1539" ht="15.75" customHeight="1">
      <c r="A1539" s="175"/>
      <c r="B1539" s="183"/>
      <c r="C1539" s="370"/>
      <c r="D1539" s="47"/>
      <c r="E1539" s="47"/>
      <c r="F1539" s="370"/>
      <c r="G1539" s="370"/>
      <c r="H1539" s="2"/>
      <c r="I1539" s="292"/>
      <c r="J1539" s="292"/>
      <c r="K1539" s="292"/>
      <c r="L1539" s="292"/>
      <c r="M1539" s="3"/>
      <c r="N1539" s="3"/>
      <c r="O1539" s="3"/>
      <c r="P1539" s="3"/>
      <c r="Q1539" s="3"/>
      <c r="R1539" s="3"/>
      <c r="S1539" s="3"/>
      <c r="T1539" s="3"/>
      <c r="U1539" s="3"/>
      <c r="V1539" s="3"/>
      <c r="W1539" s="3"/>
      <c r="X1539" s="3"/>
      <c r="Y1539" s="3"/>
      <c r="Z1539" s="3"/>
    </row>
    <row r="1540" ht="15.75" customHeight="1">
      <c r="A1540" s="175"/>
      <c r="B1540" s="183"/>
      <c r="C1540" s="370"/>
      <c r="D1540" s="47"/>
      <c r="E1540" s="47"/>
      <c r="F1540" s="370"/>
      <c r="G1540" s="370"/>
      <c r="H1540" s="2"/>
      <c r="I1540" s="292"/>
      <c r="J1540" s="292"/>
      <c r="K1540" s="292"/>
      <c r="L1540" s="292"/>
      <c r="M1540" s="3"/>
      <c r="N1540" s="3"/>
      <c r="O1540" s="3"/>
      <c r="P1540" s="3"/>
      <c r="Q1540" s="3"/>
      <c r="R1540" s="3"/>
      <c r="S1540" s="3"/>
      <c r="T1540" s="3"/>
      <c r="U1540" s="3"/>
      <c r="V1540" s="3"/>
      <c r="W1540" s="3"/>
      <c r="X1540" s="3"/>
      <c r="Y1540" s="3"/>
      <c r="Z1540" s="3"/>
    </row>
    <row r="1541">
      <c r="A1541" s="242"/>
      <c r="B1541" s="242"/>
      <c r="F1541" s="292"/>
      <c r="G1541" s="292"/>
      <c r="H1541" s="292"/>
      <c r="I1541" s="292"/>
      <c r="J1541" s="292"/>
      <c r="K1541" s="292"/>
      <c r="L1541" s="292"/>
    </row>
    <row r="1542">
      <c r="A1542" s="242"/>
      <c r="B1542" s="242"/>
      <c r="F1542" s="292"/>
      <c r="G1542" s="292"/>
      <c r="H1542" s="292"/>
      <c r="I1542" s="292"/>
      <c r="J1542" s="292"/>
      <c r="K1542" s="292"/>
      <c r="L1542" s="292"/>
    </row>
    <row r="1543">
      <c r="A1543" s="242"/>
      <c r="B1543" s="242"/>
      <c r="F1543" s="292"/>
      <c r="G1543" s="292"/>
      <c r="H1543" s="292"/>
      <c r="I1543" s="292"/>
      <c r="J1543" s="292"/>
      <c r="K1543" s="292"/>
      <c r="L1543" s="292"/>
    </row>
    <row r="1544">
      <c r="A1544" s="242"/>
      <c r="B1544" s="242"/>
      <c r="F1544" s="292"/>
      <c r="G1544" s="292"/>
      <c r="H1544" s="292"/>
      <c r="I1544" s="292"/>
      <c r="J1544" s="292"/>
      <c r="K1544" s="292"/>
      <c r="L1544" s="292"/>
    </row>
    <row r="1545">
      <c r="A1545" s="242"/>
      <c r="B1545" s="242"/>
      <c r="F1545" s="292"/>
      <c r="G1545" s="292"/>
      <c r="H1545" s="292"/>
      <c r="I1545" s="292"/>
      <c r="J1545" s="292"/>
      <c r="K1545" s="292"/>
      <c r="L1545" s="292"/>
    </row>
    <row r="1546">
      <c r="A1546" s="242"/>
      <c r="B1546" s="242"/>
      <c r="F1546" s="292"/>
      <c r="G1546" s="292"/>
      <c r="H1546" s="292"/>
      <c r="I1546" s="292"/>
      <c r="J1546" s="292"/>
      <c r="K1546" s="292"/>
      <c r="L1546" s="292"/>
    </row>
    <row r="1547">
      <c r="A1547" s="242"/>
      <c r="B1547" s="242"/>
      <c r="F1547" s="292"/>
      <c r="G1547" s="292"/>
      <c r="H1547" s="292"/>
      <c r="I1547" s="292"/>
      <c r="J1547" s="292"/>
      <c r="K1547" s="292"/>
      <c r="L1547" s="292"/>
    </row>
    <row r="1548">
      <c r="A1548" s="242"/>
      <c r="B1548" s="242"/>
      <c r="F1548" s="292"/>
      <c r="G1548" s="292"/>
      <c r="H1548" s="292"/>
      <c r="I1548" s="292"/>
      <c r="J1548" s="292"/>
      <c r="K1548" s="292"/>
      <c r="L1548" s="292"/>
    </row>
    <row r="1549">
      <c r="A1549" s="242"/>
      <c r="B1549" s="242"/>
      <c r="F1549" s="292"/>
      <c r="G1549" s="292"/>
      <c r="H1549" s="292"/>
      <c r="I1549" s="292"/>
      <c r="J1549" s="292"/>
      <c r="K1549" s="292"/>
      <c r="L1549" s="292"/>
    </row>
    <row r="1550">
      <c r="A1550" s="242"/>
      <c r="B1550" s="242"/>
      <c r="F1550" s="292"/>
      <c r="G1550" s="292"/>
      <c r="H1550" s="292"/>
      <c r="I1550" s="292"/>
      <c r="J1550" s="292"/>
      <c r="K1550" s="292"/>
      <c r="L1550" s="292"/>
    </row>
    <row r="1551">
      <c r="A1551" s="242"/>
      <c r="B1551" s="242"/>
      <c r="F1551" s="292"/>
      <c r="G1551" s="292"/>
      <c r="H1551" s="292"/>
      <c r="I1551" s="292"/>
      <c r="J1551" s="292"/>
      <c r="K1551" s="292"/>
      <c r="L1551" s="292"/>
    </row>
    <row r="1552">
      <c r="A1552" s="242"/>
      <c r="B1552" s="242"/>
      <c r="F1552" s="292"/>
      <c r="G1552" s="292"/>
      <c r="H1552" s="292"/>
      <c r="I1552" s="292"/>
      <c r="J1552" s="292"/>
      <c r="K1552" s="292"/>
      <c r="L1552" s="292"/>
    </row>
    <row r="1553">
      <c r="A1553" s="242"/>
      <c r="B1553" s="242"/>
      <c r="F1553" s="292"/>
      <c r="G1553" s="292"/>
      <c r="H1553" s="292"/>
      <c r="I1553" s="292"/>
      <c r="J1553" s="292"/>
      <c r="K1553" s="292"/>
      <c r="L1553" s="292"/>
    </row>
    <row r="1554">
      <c r="A1554" s="242"/>
      <c r="B1554" s="242"/>
      <c r="F1554" s="292"/>
      <c r="G1554" s="292"/>
      <c r="H1554" s="292"/>
      <c r="I1554" s="292"/>
      <c r="J1554" s="292"/>
      <c r="K1554" s="292"/>
      <c r="L1554" s="292"/>
    </row>
  </sheetData>
  <mergeCells count="11">
    <mergeCell ref="A10:K10"/>
    <mergeCell ref="A11:K11"/>
    <mergeCell ref="A12:K12"/>
    <mergeCell ref="A1340:H1340"/>
    <mergeCell ref="A2:K2"/>
    <mergeCell ref="A4:K4"/>
    <mergeCell ref="A5:K5"/>
    <mergeCell ref="A6:K6"/>
    <mergeCell ref="A7:K7"/>
    <mergeCell ref="A8:K8"/>
    <mergeCell ref="A9:K9"/>
  </mergeCells>
  <conditionalFormatting sqref="K1128">
    <cfRule type="notContainsBlanks" dxfId="2" priority="1">
      <formula>LEN(TRIM(K1128))&gt;0</formula>
    </cfRule>
  </conditionalFormatting>
  <hyperlinks>
    <hyperlink r:id="rId1" ref="E60"/>
    <hyperlink r:id="rId2" ref="E63"/>
    <hyperlink r:id="rId3" ref="E64"/>
    <hyperlink r:id="rId4" ref="E71"/>
    <hyperlink r:id="rId5" ref="E72"/>
    <hyperlink r:id="rId6" ref="E73"/>
    <hyperlink r:id="rId7" ref="E74"/>
    <hyperlink r:id="rId8" ref="E75"/>
    <hyperlink r:id="rId9" ref="E78"/>
    <hyperlink r:id="rId10" location="page=131" ref="E79"/>
    <hyperlink r:id="rId11" ref="E80"/>
    <hyperlink r:id="rId12" ref="E87"/>
    <hyperlink r:id="rId13" ref="E92"/>
    <hyperlink r:id="rId14" ref="E96"/>
    <hyperlink r:id="rId15" ref="E97"/>
    <hyperlink r:id="rId16" location="article_cite" ref="E98"/>
    <hyperlink r:id="rId17" location="article_cite" ref="E99"/>
    <hyperlink r:id="rId18" location="article_cite" ref="E100"/>
    <hyperlink r:id="rId19" ref="E101"/>
    <hyperlink r:id="rId20" ref="E102"/>
    <hyperlink r:id="rId21" ref="E103"/>
    <hyperlink r:id="rId22" ref="E104"/>
    <hyperlink r:id="rId23" ref="E105"/>
    <hyperlink r:id="rId24" ref="E106"/>
    <hyperlink r:id="rId25" ref="E107"/>
    <hyperlink r:id="rId26" location="article_cite" ref="E108"/>
    <hyperlink r:id="rId27" ref="E109"/>
    <hyperlink r:id="rId28" ref="E110"/>
    <hyperlink r:id="rId29" ref="E111"/>
    <hyperlink r:id="rId30" ref="E112"/>
    <hyperlink r:id="rId31" location="article_cite" ref="E113"/>
    <hyperlink r:id="rId32" ref="E114"/>
    <hyperlink r:id="rId33" ref="E115"/>
    <hyperlink r:id="rId34" ref="E131"/>
    <hyperlink r:id="rId35" ref="E132"/>
    <hyperlink r:id="rId36" ref="E135"/>
    <hyperlink r:id="rId37" ref="E136"/>
    <hyperlink r:id="rId38" ref="E137"/>
    <hyperlink r:id="rId39" ref="E138"/>
    <hyperlink r:id="rId40" ref="E139"/>
    <hyperlink r:id="rId41" ref="E140"/>
    <hyperlink r:id="rId42" ref="E141"/>
    <hyperlink r:id="rId43" ref="E142"/>
    <hyperlink r:id="rId44" ref="E143"/>
    <hyperlink r:id="rId45" ref="E144"/>
    <hyperlink r:id="rId46" ref="E145"/>
    <hyperlink r:id="rId47" ref="E146"/>
    <hyperlink r:id="rId48" ref="E147"/>
    <hyperlink r:id="rId49" location="v=onepage&amp;q&amp;f=false" ref="E148"/>
    <hyperlink r:id="rId50" ref="E149"/>
    <hyperlink r:id="rId51" ref="E150"/>
    <hyperlink r:id="rId52" ref="E151"/>
    <hyperlink r:id="rId53" ref="E152"/>
    <hyperlink r:id="rId54" ref="E153"/>
    <hyperlink r:id="rId55" ref="E154"/>
    <hyperlink r:id="rId56" ref="E155"/>
    <hyperlink r:id="rId57" ref="E156"/>
    <hyperlink r:id="rId58" ref="E157"/>
    <hyperlink r:id="rId59" ref="E158"/>
    <hyperlink r:id="rId60" ref="E159"/>
    <hyperlink r:id="rId61" ref="E160"/>
    <hyperlink r:id="rId62" ref="E161"/>
    <hyperlink r:id="rId63" ref="E163"/>
    <hyperlink r:id="rId64" ref="E165"/>
    <hyperlink r:id="rId65" ref="E166"/>
    <hyperlink r:id="rId66" ref="E167"/>
    <hyperlink r:id="rId67" ref="E168"/>
    <hyperlink r:id="rId68" ref="E169"/>
    <hyperlink r:id="rId69" ref="E173"/>
    <hyperlink r:id="rId70" ref="E175"/>
    <hyperlink r:id="rId71" ref="E177"/>
    <hyperlink r:id="rId72" ref="E178"/>
    <hyperlink r:id="rId73" ref="E179"/>
    <hyperlink r:id="rId74" ref="E180"/>
    <hyperlink r:id="rId75" ref="E181"/>
    <hyperlink r:id="rId76" ref="E182"/>
    <hyperlink r:id="rId77" ref="B192"/>
    <hyperlink r:id="rId78" ref="E192"/>
    <hyperlink r:id="rId79" ref="B193"/>
    <hyperlink r:id="rId80" ref="E193"/>
    <hyperlink r:id="rId81" ref="B194"/>
    <hyperlink r:id="rId82" ref="E194"/>
    <hyperlink r:id="rId83" ref="B195"/>
    <hyperlink r:id="rId84" ref="E195"/>
    <hyperlink r:id="rId85" ref="B196"/>
    <hyperlink r:id="rId86" ref="E196"/>
    <hyperlink r:id="rId87" ref="E197"/>
    <hyperlink r:id="rId88" ref="E198"/>
    <hyperlink r:id="rId89" ref="E199"/>
    <hyperlink r:id="rId90" ref="E200"/>
    <hyperlink r:id="rId91" ref="E201"/>
    <hyperlink r:id="rId92" ref="E202"/>
    <hyperlink r:id="rId93" ref="E203"/>
    <hyperlink r:id="rId94" ref="E204"/>
    <hyperlink r:id="rId95" ref="E205"/>
    <hyperlink r:id="rId96" ref="E206"/>
    <hyperlink r:id="rId97" ref="E207"/>
    <hyperlink r:id="rId98" ref="E208"/>
    <hyperlink r:id="rId99" ref="E209"/>
    <hyperlink r:id="rId100" ref="E210"/>
    <hyperlink r:id="rId101" ref="E211"/>
    <hyperlink r:id="rId102" ref="B212"/>
    <hyperlink r:id="rId103" ref="D212"/>
    <hyperlink r:id="rId104" ref="E212"/>
    <hyperlink r:id="rId105" ref="B213"/>
    <hyperlink r:id="rId106" ref="D213"/>
    <hyperlink r:id="rId107" ref="E213"/>
    <hyperlink r:id="rId108" ref="B214"/>
    <hyperlink r:id="rId109" ref="D214"/>
    <hyperlink r:id="rId110" ref="B215"/>
    <hyperlink r:id="rId111" ref="E215"/>
    <hyperlink r:id="rId112" ref="B216"/>
    <hyperlink r:id="rId113" ref="E216"/>
    <hyperlink r:id="rId114" ref="B217"/>
    <hyperlink r:id="rId115" ref="E217"/>
    <hyperlink r:id="rId116" ref="B218"/>
    <hyperlink r:id="rId117" ref="D218"/>
    <hyperlink r:id="rId118" ref="E218"/>
    <hyperlink r:id="rId119" ref="B219"/>
    <hyperlink r:id="rId120" ref="D219"/>
    <hyperlink r:id="rId121" ref="E219"/>
    <hyperlink r:id="rId122" ref="E220"/>
    <hyperlink r:id="rId123" ref="E226"/>
    <hyperlink r:id="rId124" ref="E228"/>
    <hyperlink r:id="rId125" ref="E229"/>
    <hyperlink r:id="rId126" ref="E230"/>
    <hyperlink r:id="rId127" ref="F230"/>
    <hyperlink r:id="rId128" ref="E235"/>
    <hyperlink r:id="rId129" ref="F239"/>
    <hyperlink r:id="rId130" ref="F241"/>
    <hyperlink r:id="rId131" ref="E260"/>
    <hyperlink r:id="rId132" ref="E261"/>
    <hyperlink r:id="rId133" ref="E262"/>
    <hyperlink r:id="rId134" location="page=73" ref="E263"/>
    <hyperlink r:id="rId135" ref="E264"/>
    <hyperlink r:id="rId136" ref="E265"/>
    <hyperlink r:id="rId137" ref="E266"/>
    <hyperlink r:id="rId138" location="page=105" ref="E267"/>
    <hyperlink r:id="rId139" ref="E268"/>
    <hyperlink r:id="rId140" ref="E269"/>
    <hyperlink r:id="rId141" ref="E270"/>
    <hyperlink r:id="rId142" ref="E271"/>
    <hyperlink r:id="rId143" ref="E273"/>
    <hyperlink r:id="rId144" ref="E274"/>
    <hyperlink r:id="rId145" ref="E275"/>
    <hyperlink r:id="rId146" ref="E276"/>
    <hyperlink r:id="rId147" ref="E277"/>
    <hyperlink r:id="rId148" ref="E278"/>
    <hyperlink r:id="rId149" ref="E279"/>
    <hyperlink r:id="rId150" ref="E280"/>
    <hyperlink r:id="rId151" ref="E281"/>
    <hyperlink r:id="rId152" ref="E282"/>
    <hyperlink r:id="rId153" ref="E283"/>
    <hyperlink r:id="rId154" ref="E284"/>
    <hyperlink r:id="rId155" ref="E285"/>
    <hyperlink r:id="rId156" ref="E286"/>
    <hyperlink r:id="rId157" ref="E287"/>
    <hyperlink r:id="rId158" ref="E288"/>
    <hyperlink r:id="rId159" ref="E289"/>
    <hyperlink r:id="rId160" ref="E290"/>
    <hyperlink r:id="rId161" ref="E291"/>
    <hyperlink r:id="rId162" ref="E292"/>
    <hyperlink r:id="rId163" ref="E293"/>
    <hyperlink r:id="rId164" ref="E294"/>
    <hyperlink r:id="rId165" ref="E295"/>
    <hyperlink r:id="rId166" ref="E296"/>
    <hyperlink r:id="rId167" ref="E297"/>
    <hyperlink r:id="rId168" ref="E298"/>
    <hyperlink r:id="rId169" ref="E299"/>
    <hyperlink r:id="rId170" ref="E300"/>
    <hyperlink r:id="rId171" ref="E301"/>
    <hyperlink r:id="rId172" ref="E302"/>
    <hyperlink r:id="rId173" ref="E303"/>
    <hyperlink r:id="rId174" ref="E304"/>
    <hyperlink r:id="rId175" ref="E305"/>
    <hyperlink r:id="rId176" ref="E306"/>
    <hyperlink r:id="rId177" ref="E307"/>
    <hyperlink r:id="rId178" ref="E309"/>
    <hyperlink r:id="rId179" location="page=5" ref="E310"/>
    <hyperlink r:id="rId180" ref="E311"/>
    <hyperlink r:id="rId181" ref="E312"/>
    <hyperlink r:id="rId182" ref="E313"/>
    <hyperlink r:id="rId183" ref="E314"/>
    <hyperlink r:id="rId184" ref="E315"/>
    <hyperlink r:id="rId185" ref="E316"/>
    <hyperlink r:id="rId186" ref="E317"/>
    <hyperlink r:id="rId187" ref="E318"/>
    <hyperlink r:id="rId188" ref="E319"/>
    <hyperlink r:id="rId189" ref="E320"/>
    <hyperlink r:id="rId190" ref="E321"/>
    <hyperlink r:id="rId191" ref="E322"/>
    <hyperlink r:id="rId192" ref="E323"/>
    <hyperlink r:id="rId193" ref="E324"/>
    <hyperlink r:id="rId194" ref="E325"/>
    <hyperlink r:id="rId195" ref="E326"/>
    <hyperlink r:id="rId196" ref="E327"/>
    <hyperlink r:id="rId197" ref="E329"/>
    <hyperlink r:id="rId198" ref="E330"/>
    <hyperlink r:id="rId199" ref="E331"/>
    <hyperlink r:id="rId200" ref="E334"/>
    <hyperlink r:id="rId201" ref="E335"/>
    <hyperlink r:id="rId202" ref="E336"/>
    <hyperlink r:id="rId203" ref="E337"/>
    <hyperlink r:id="rId204" ref="E338"/>
    <hyperlink r:id="rId205" ref="E339"/>
    <hyperlink r:id="rId206" ref="E340"/>
    <hyperlink r:id="rId207" ref="E341"/>
    <hyperlink r:id="rId208" ref="E342"/>
    <hyperlink r:id="rId209" ref="E343"/>
    <hyperlink r:id="rId210" ref="E344"/>
    <hyperlink r:id="rId211" ref="E350"/>
    <hyperlink r:id="rId212" ref="E420"/>
    <hyperlink r:id="rId213" ref="E443"/>
    <hyperlink r:id="rId214" ref="E444"/>
    <hyperlink r:id="rId215" ref="E445"/>
    <hyperlink r:id="rId216" ref="E446"/>
    <hyperlink r:id="rId217" ref="E457"/>
    <hyperlink r:id="rId218" ref="E458"/>
    <hyperlink r:id="rId219" ref="E459"/>
    <hyperlink r:id="rId220" ref="E460"/>
    <hyperlink r:id="rId221" ref="E461"/>
    <hyperlink r:id="rId222" ref="E465"/>
    <hyperlink r:id="rId223" ref="E466"/>
    <hyperlink r:id="rId224" ref="E467"/>
    <hyperlink r:id="rId225" ref="E468"/>
    <hyperlink r:id="rId226" ref="E469"/>
    <hyperlink r:id="rId227" ref="E470"/>
    <hyperlink r:id="rId228" ref="E471"/>
    <hyperlink r:id="rId229" ref="E472"/>
    <hyperlink r:id="rId230" ref="E473"/>
    <hyperlink r:id="rId231" ref="E474"/>
    <hyperlink r:id="rId232" location="v=onepage&amp;q&amp;f=false" ref="E475"/>
    <hyperlink r:id="rId233" ref="E476"/>
    <hyperlink r:id="rId234" ref="E477"/>
    <hyperlink r:id="rId235" ref="E478"/>
    <hyperlink r:id="rId236" ref="E479"/>
    <hyperlink r:id="rId237" ref="E480"/>
    <hyperlink r:id="rId238" ref="E481"/>
    <hyperlink r:id="rId239" ref="E489"/>
    <hyperlink r:id="rId240" ref="E491"/>
    <hyperlink r:id="rId241" ref="E492"/>
    <hyperlink r:id="rId242" ref="E493"/>
    <hyperlink r:id="rId243" ref="E499"/>
    <hyperlink r:id="rId244" ref="E500"/>
    <hyperlink r:id="rId245" ref="E501"/>
    <hyperlink r:id="rId246" ref="E502"/>
    <hyperlink r:id="rId247" ref="E503"/>
    <hyperlink r:id="rId248" ref="E504"/>
    <hyperlink r:id="rId249" ref="E505"/>
    <hyperlink r:id="rId250" ref="E506"/>
    <hyperlink r:id="rId251" ref="E507"/>
    <hyperlink r:id="rId252" ref="E508"/>
    <hyperlink r:id="rId253" ref="E510"/>
    <hyperlink r:id="rId254" ref="E511"/>
    <hyperlink r:id="rId255" ref="E512"/>
    <hyperlink r:id="rId256" ref="E514"/>
    <hyperlink r:id="rId257" ref="E515"/>
    <hyperlink r:id="rId258" ref="E516"/>
    <hyperlink r:id="rId259" ref="E517"/>
    <hyperlink r:id="rId260" ref="E520"/>
    <hyperlink r:id="rId261" ref="E521"/>
    <hyperlink r:id="rId262" ref="E524"/>
    <hyperlink r:id="rId263" ref="E544"/>
    <hyperlink r:id="rId264" ref="E545"/>
    <hyperlink r:id="rId265" ref="E546"/>
    <hyperlink r:id="rId266" ref="E553"/>
    <hyperlink r:id="rId267" ref="E554"/>
    <hyperlink r:id="rId268" ref="E555"/>
    <hyperlink r:id="rId269" ref="E556"/>
    <hyperlink r:id="rId270" ref="E557"/>
    <hyperlink r:id="rId271" ref="E560"/>
    <hyperlink r:id="rId272" ref="E567"/>
    <hyperlink r:id="rId273" ref="F567"/>
    <hyperlink r:id="rId274" ref="E568"/>
    <hyperlink r:id="rId275" ref="E569"/>
    <hyperlink r:id="rId276" ref="E570"/>
    <hyperlink r:id="rId277" ref="E572"/>
    <hyperlink r:id="rId278" ref="B577"/>
    <hyperlink r:id="rId279" ref="E577"/>
    <hyperlink r:id="rId280" ref="E581"/>
    <hyperlink r:id="rId281" ref="B582"/>
    <hyperlink r:id="rId282" ref="F582"/>
    <hyperlink r:id="rId283" ref="B584"/>
    <hyperlink r:id="rId284" ref="B585"/>
    <hyperlink r:id="rId285" ref="E585"/>
    <hyperlink r:id="rId286" ref="F585"/>
    <hyperlink r:id="rId287" ref="B586"/>
    <hyperlink r:id="rId288" ref="B587"/>
    <hyperlink r:id="rId289" ref="F587"/>
    <hyperlink r:id="rId290" ref="B588"/>
    <hyperlink r:id="rId291" ref="B589"/>
    <hyperlink r:id="rId292" ref="E589"/>
    <hyperlink r:id="rId293" ref="B590"/>
    <hyperlink r:id="rId294" ref="B591"/>
    <hyperlink r:id="rId295" ref="E591"/>
    <hyperlink r:id="rId296" ref="B593"/>
    <hyperlink r:id="rId297" ref="B594"/>
    <hyperlink r:id="rId298" ref="B595"/>
    <hyperlink r:id="rId299" ref="B596"/>
    <hyperlink r:id="rId300" ref="B597"/>
    <hyperlink r:id="rId301" ref="F597"/>
    <hyperlink r:id="rId302" ref="B598"/>
    <hyperlink r:id="rId303" ref="B599"/>
    <hyperlink r:id="rId304" ref="B600"/>
    <hyperlink r:id="rId305" ref="B601"/>
    <hyperlink r:id="rId306" ref="D601"/>
    <hyperlink r:id="rId307" ref="B602"/>
    <hyperlink r:id="rId308" ref="D602"/>
    <hyperlink r:id="rId309" ref="B603"/>
    <hyperlink r:id="rId310" ref="E680"/>
    <hyperlink r:id="rId311" ref="E681"/>
    <hyperlink r:id="rId312" ref="E682"/>
    <hyperlink r:id="rId313" ref="E688"/>
    <hyperlink r:id="rId314" ref="E691"/>
    <hyperlink r:id="rId315" ref="E693"/>
    <hyperlink r:id="rId316" ref="E696"/>
    <hyperlink r:id="rId317" ref="E702"/>
    <hyperlink r:id="rId318" ref="E716"/>
    <hyperlink r:id="rId319" ref="E764"/>
    <hyperlink r:id="rId320" ref="E884"/>
    <hyperlink r:id="rId321" ref="E886"/>
    <hyperlink r:id="rId322" ref="E887"/>
    <hyperlink r:id="rId323" ref="E888"/>
    <hyperlink r:id="rId324" ref="E889"/>
    <hyperlink r:id="rId325" ref="E890"/>
    <hyperlink r:id="rId326" ref="E891"/>
    <hyperlink r:id="rId327" ref="E892"/>
    <hyperlink r:id="rId328" ref="E893"/>
    <hyperlink r:id="rId329" ref="E894"/>
    <hyperlink r:id="rId330" ref="E895"/>
    <hyperlink r:id="rId331" ref="E896"/>
    <hyperlink r:id="rId332" ref="E897"/>
    <hyperlink r:id="rId333" ref="E898"/>
    <hyperlink r:id="rId334" ref="E899"/>
    <hyperlink r:id="rId335" ref="E900"/>
    <hyperlink r:id="rId336" ref="E901"/>
    <hyperlink r:id="rId337" ref="E902"/>
    <hyperlink r:id="rId338" ref="E915"/>
    <hyperlink r:id="rId339" ref="E916"/>
    <hyperlink r:id="rId340" location="page=31" ref="E917"/>
    <hyperlink r:id="rId341" ref="E919"/>
    <hyperlink r:id="rId342" ref="E920"/>
    <hyperlink r:id="rId343" ref="E921"/>
    <hyperlink r:id="rId344" ref="E922"/>
    <hyperlink r:id="rId345" ref="E923"/>
    <hyperlink r:id="rId346" location="citeas" ref="E924"/>
    <hyperlink r:id="rId347" ref="E926"/>
    <hyperlink r:id="rId348" ref="E927"/>
    <hyperlink r:id="rId349" ref="E928"/>
    <hyperlink r:id="rId350" ref="E930"/>
    <hyperlink r:id="rId351" location="article_cite" ref="E931"/>
    <hyperlink r:id="rId352" ref="E932"/>
    <hyperlink r:id="rId353" ref="E933"/>
    <hyperlink r:id="rId354" ref="E934"/>
    <hyperlink r:id="rId355" ref="E935"/>
    <hyperlink r:id="rId356" ref="E937"/>
    <hyperlink r:id="rId357" ref="E938"/>
    <hyperlink r:id="rId358" ref="E940"/>
    <hyperlink r:id="rId359" ref="E944"/>
    <hyperlink r:id="rId360" ref="E945"/>
    <hyperlink r:id="rId361" ref="E946"/>
    <hyperlink r:id="rId362" ref="E947"/>
    <hyperlink r:id="rId363" ref="E948"/>
    <hyperlink r:id="rId364" ref="E949"/>
    <hyperlink r:id="rId365" ref="E950"/>
    <hyperlink r:id="rId366" ref="E953"/>
    <hyperlink r:id="rId367" ref="E999"/>
    <hyperlink r:id="rId368" location="page=204" ref="E1000"/>
    <hyperlink r:id="rId369" ref="E1001"/>
    <hyperlink r:id="rId370" ref="E1002"/>
    <hyperlink r:id="rId371" ref="E1003"/>
    <hyperlink r:id="rId372" ref="E1004"/>
    <hyperlink r:id="rId373" ref="E1005"/>
    <hyperlink r:id="rId374" ref="E1006"/>
    <hyperlink r:id="rId375" ref="E1007"/>
    <hyperlink r:id="rId376" ref="E1008"/>
    <hyperlink r:id="rId377" ref="E1009"/>
    <hyperlink r:id="rId378" ref="E1010"/>
    <hyperlink r:id="rId379" ref="E1104"/>
    <hyperlink r:id="rId380" ref="E1105"/>
    <hyperlink r:id="rId381" ref="E1106"/>
    <hyperlink r:id="rId382" ref="E1107"/>
    <hyperlink r:id="rId383" ref="E1108"/>
    <hyperlink r:id="rId384" ref="E1109"/>
    <hyperlink r:id="rId385" ref="E1110"/>
    <hyperlink r:id="rId386" ref="E1111"/>
    <hyperlink r:id="rId387" ref="E1112"/>
    <hyperlink r:id="rId388" ref="E1113"/>
    <hyperlink r:id="rId389" ref="E1114"/>
    <hyperlink r:id="rId390" ref="E1115"/>
    <hyperlink r:id="rId391" ref="E1116"/>
    <hyperlink r:id="rId392" ref="E1117"/>
    <hyperlink r:id="rId393" ref="E1118"/>
    <hyperlink r:id="rId394" ref="E1119"/>
    <hyperlink r:id="rId395" ref="E1120"/>
    <hyperlink r:id="rId396" ref="E1121"/>
    <hyperlink r:id="rId397" ref="E1122"/>
    <hyperlink r:id="rId398" ref="E1126"/>
    <hyperlink r:id="rId399" ref="E1127"/>
    <hyperlink r:id="rId400" location="page=88" ref="E1129"/>
    <hyperlink r:id="rId401" ref="E1130"/>
    <hyperlink r:id="rId402" location="page=10" ref="E1131"/>
    <hyperlink r:id="rId403" ref="E1132"/>
    <hyperlink r:id="rId404" ref="E1133"/>
    <hyperlink r:id="rId405" ref="E1141"/>
    <hyperlink r:id="rId406" ref="E1142"/>
    <hyperlink r:id="rId407" ref="E1143"/>
    <hyperlink r:id="rId408" ref="E1144"/>
    <hyperlink r:id="rId409" ref="E1145"/>
    <hyperlink r:id="rId410" ref="E1146"/>
    <hyperlink r:id="rId411" ref="E1147"/>
    <hyperlink r:id="rId412" ref="E1148"/>
    <hyperlink r:id="rId413" ref="E1149"/>
    <hyperlink r:id="rId414" ref="E1150"/>
    <hyperlink r:id="rId415" ref="E1151"/>
    <hyperlink r:id="rId416" ref="E1152"/>
    <hyperlink r:id="rId417" ref="E1153"/>
    <hyperlink r:id="rId418" ref="E1154"/>
    <hyperlink r:id="rId419" ref="E1155"/>
    <hyperlink r:id="rId420" ref="E1156"/>
    <hyperlink r:id="rId421" ref="E1157"/>
    <hyperlink r:id="rId422" ref="E1158"/>
    <hyperlink r:id="rId423" ref="E1159"/>
    <hyperlink r:id="rId424" ref="E1160"/>
    <hyperlink r:id="rId425" ref="E1162"/>
    <hyperlink r:id="rId426" ref="E1163"/>
    <hyperlink r:id="rId427" ref="E1164"/>
    <hyperlink r:id="rId428" ref="E1165"/>
    <hyperlink r:id="rId429" ref="E1166"/>
    <hyperlink r:id="rId430" ref="E1167"/>
    <hyperlink r:id="rId431" ref="E1168"/>
    <hyperlink r:id="rId432" ref="E1169"/>
    <hyperlink r:id="rId433" ref="E1170"/>
    <hyperlink r:id="rId434" ref="E1171"/>
    <hyperlink r:id="rId435" ref="E1174"/>
    <hyperlink r:id="rId436" ref="E1184"/>
    <hyperlink r:id="rId437" ref="E1185"/>
    <hyperlink r:id="rId438" ref="E1186"/>
    <hyperlink r:id="rId439" ref="E1194"/>
    <hyperlink r:id="rId440" ref="E1215"/>
    <hyperlink r:id="rId441" ref="E1216"/>
    <hyperlink r:id="rId442" ref="E1218"/>
    <hyperlink r:id="rId443" ref="F1220"/>
    <hyperlink r:id="rId444" ref="B1221"/>
    <hyperlink r:id="rId445" ref="F1222"/>
    <hyperlink r:id="rId446" ref="F1225"/>
    <hyperlink r:id="rId447" ref="F1226"/>
    <hyperlink r:id="rId448" ref="F1227"/>
    <hyperlink r:id="rId449" ref="F1228"/>
    <hyperlink r:id="rId450" ref="F1229"/>
    <hyperlink r:id="rId451" ref="F1230"/>
    <hyperlink r:id="rId452" ref="F1231"/>
    <hyperlink r:id="rId453" ref="F1233"/>
    <hyperlink r:id="rId454" ref="F1236"/>
    <hyperlink r:id="rId455" ref="F1239"/>
    <hyperlink r:id="rId456" ref="F1241"/>
    <hyperlink r:id="rId457" ref="E1255"/>
    <hyperlink r:id="rId458" ref="B1256"/>
    <hyperlink r:id="rId459" ref="F1256"/>
    <hyperlink r:id="rId460" ref="B1259"/>
    <hyperlink r:id="rId461" ref="E1259"/>
    <hyperlink r:id="rId462" ref="B1260"/>
    <hyperlink r:id="rId463" ref="E1260"/>
    <hyperlink r:id="rId464" ref="B1261"/>
    <hyperlink r:id="rId465" ref="E1261"/>
    <hyperlink r:id="rId466" ref="B1262"/>
    <hyperlink r:id="rId467" ref="E1262"/>
    <hyperlink r:id="rId468" ref="B1263"/>
    <hyperlink r:id="rId469" ref="E1263"/>
    <hyperlink r:id="rId470" ref="B1264"/>
    <hyperlink r:id="rId471" ref="E1264"/>
    <hyperlink r:id="rId472" ref="B1265"/>
    <hyperlink r:id="rId473" ref="E1265"/>
    <hyperlink r:id="rId474" ref="B1266"/>
    <hyperlink r:id="rId475" ref="E1266"/>
    <hyperlink r:id="rId476" ref="E1267"/>
    <hyperlink r:id="rId477" ref="E1268"/>
    <hyperlink r:id="rId478" ref="E1269"/>
    <hyperlink r:id="rId479" ref="E1270"/>
    <hyperlink r:id="rId480" ref="E1272"/>
    <hyperlink r:id="rId481" ref="B1273"/>
    <hyperlink r:id="rId482" ref="E1273"/>
    <hyperlink r:id="rId483" ref="E1274"/>
    <hyperlink r:id="rId484" ref="E1275"/>
    <hyperlink r:id="rId485" ref="E1276"/>
    <hyperlink r:id="rId486" ref="E1277"/>
    <hyperlink r:id="rId487" ref="E1278"/>
    <hyperlink r:id="rId488" ref="E1279"/>
    <hyperlink r:id="rId489" ref="E1280"/>
    <hyperlink r:id="rId490" ref="E1292"/>
    <hyperlink r:id="rId491" ref="E1293"/>
    <hyperlink r:id="rId492" ref="E1294"/>
    <hyperlink r:id="rId493" ref="E1295"/>
    <hyperlink r:id="rId494" ref="E1299"/>
    <hyperlink r:id="rId495" ref="E1337"/>
  </hyperlinks>
  <printOptions/>
  <pageMargins bottom="1.0" footer="0.0" header="0.0" left="0.75" right="0.75" top="1.0"/>
  <pageSetup orientation="landscape"/>
  <drawing r:id="rId496"/>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1.43"/>
    <col customWidth="1" min="9" max="9" width="8.0"/>
    <col customWidth="1" min="10" max="10" width="14.14"/>
    <col customWidth="1" min="11" max="26" width="8.0"/>
  </cols>
  <sheetData>
    <row r="1">
      <c r="A1" s="46"/>
      <c r="B1" s="47"/>
      <c r="C1" s="47"/>
      <c r="D1" s="47"/>
      <c r="E1" s="47"/>
      <c r="F1" s="1"/>
      <c r="G1" s="1"/>
      <c r="H1" s="3"/>
      <c r="I1" s="292"/>
      <c r="J1" s="3"/>
      <c r="K1" s="3"/>
      <c r="L1" s="3"/>
      <c r="M1" s="3"/>
      <c r="N1" s="3"/>
      <c r="O1" s="3"/>
      <c r="P1" s="3"/>
      <c r="Q1" s="3"/>
      <c r="R1" s="3"/>
      <c r="S1" s="3"/>
      <c r="T1" s="3"/>
      <c r="U1" s="3"/>
      <c r="V1" s="3"/>
      <c r="W1" s="3"/>
      <c r="X1" s="3"/>
      <c r="Y1" s="3"/>
      <c r="Z1" s="3"/>
    </row>
    <row r="2" ht="14.25" customHeight="1">
      <c r="A2" s="356" t="s">
        <v>6437</v>
      </c>
      <c r="B2" s="147"/>
      <c r="C2" s="147"/>
      <c r="D2" s="147"/>
      <c r="E2" s="147"/>
      <c r="F2" s="147"/>
      <c r="G2" s="147"/>
      <c r="H2" s="147"/>
      <c r="I2" s="147"/>
      <c r="J2" s="53"/>
      <c r="K2" s="53"/>
      <c r="L2" s="53"/>
      <c r="M2" s="53"/>
      <c r="N2" s="53"/>
      <c r="O2" s="53"/>
      <c r="P2" s="53"/>
      <c r="Q2" s="53"/>
      <c r="R2" s="53"/>
      <c r="S2" s="53"/>
      <c r="T2" s="53"/>
      <c r="U2" s="53"/>
      <c r="V2" s="53"/>
      <c r="W2" s="53"/>
      <c r="X2" s="53"/>
      <c r="Y2" s="53"/>
      <c r="Z2" s="53"/>
    </row>
    <row r="3">
      <c r="A3" s="197"/>
      <c r="B3" s="197"/>
      <c r="C3" s="197"/>
      <c r="D3" s="197"/>
      <c r="E3" s="197"/>
      <c r="F3" s="197"/>
      <c r="G3" s="52"/>
      <c r="H3" s="53"/>
      <c r="I3" s="371"/>
      <c r="J3" s="53"/>
      <c r="K3" s="53"/>
      <c r="L3" s="53"/>
      <c r="M3" s="53"/>
      <c r="N3" s="53"/>
      <c r="O3" s="53"/>
      <c r="P3" s="53"/>
      <c r="Q3" s="53"/>
      <c r="R3" s="53"/>
      <c r="S3" s="53"/>
      <c r="T3" s="53"/>
      <c r="U3" s="53"/>
      <c r="V3" s="53"/>
      <c r="W3" s="53"/>
      <c r="X3" s="53"/>
      <c r="Y3" s="53"/>
      <c r="Z3" s="53"/>
    </row>
    <row r="4" ht="14.25" customHeight="1">
      <c r="A4" s="54" t="s">
        <v>6438</v>
      </c>
      <c r="B4" s="49"/>
      <c r="C4" s="49"/>
      <c r="D4" s="49"/>
      <c r="E4" s="49"/>
      <c r="F4" s="49"/>
      <c r="G4" s="49"/>
      <c r="H4" s="49"/>
      <c r="I4" s="50"/>
      <c r="J4" s="53"/>
      <c r="K4" s="53"/>
      <c r="L4" s="53"/>
      <c r="M4" s="53"/>
      <c r="N4" s="53"/>
      <c r="O4" s="53"/>
      <c r="P4" s="53"/>
      <c r="Q4" s="53"/>
      <c r="R4" s="53"/>
      <c r="S4" s="53"/>
      <c r="T4" s="53"/>
      <c r="U4" s="53"/>
      <c r="V4" s="53"/>
      <c r="W4" s="53"/>
      <c r="X4" s="53"/>
      <c r="Y4" s="53"/>
      <c r="Z4" s="53"/>
    </row>
    <row r="5" ht="27.0" customHeight="1">
      <c r="A5" s="54" t="s">
        <v>6439</v>
      </c>
      <c r="B5" s="49"/>
      <c r="C5" s="49"/>
      <c r="D5" s="49"/>
      <c r="E5" s="49"/>
      <c r="F5" s="49"/>
      <c r="G5" s="49"/>
      <c r="H5" s="49"/>
      <c r="I5" s="50"/>
      <c r="J5" s="53"/>
      <c r="K5" s="53"/>
      <c r="L5" s="53"/>
      <c r="M5" s="53"/>
      <c r="N5" s="53"/>
      <c r="O5" s="53"/>
      <c r="P5" s="53"/>
      <c r="Q5" s="53"/>
      <c r="R5" s="53"/>
      <c r="S5" s="53"/>
      <c r="T5" s="53"/>
      <c r="U5" s="53"/>
      <c r="V5" s="53"/>
      <c r="W5" s="53"/>
      <c r="X5" s="53"/>
      <c r="Y5" s="53"/>
      <c r="Z5" s="53"/>
    </row>
    <row r="6" ht="14.25" customHeight="1">
      <c r="A6" s="54" t="s">
        <v>6440</v>
      </c>
      <c r="B6" s="49"/>
      <c r="C6" s="49"/>
      <c r="D6" s="49"/>
      <c r="E6" s="49"/>
      <c r="F6" s="49"/>
      <c r="G6" s="49"/>
      <c r="H6" s="49"/>
      <c r="I6" s="50"/>
      <c r="J6" s="53"/>
      <c r="K6" s="53"/>
      <c r="L6" s="53"/>
      <c r="M6" s="53"/>
      <c r="N6" s="53"/>
      <c r="O6" s="53"/>
      <c r="P6" s="53"/>
      <c r="Q6" s="53"/>
      <c r="R6" s="53"/>
      <c r="S6" s="53"/>
      <c r="T6" s="53"/>
      <c r="U6" s="53"/>
      <c r="V6" s="53"/>
      <c r="W6" s="53"/>
      <c r="X6" s="53"/>
      <c r="Y6" s="53"/>
      <c r="Z6" s="53"/>
    </row>
    <row r="7" ht="17.25" customHeight="1">
      <c r="A7" s="54" t="s">
        <v>6441</v>
      </c>
      <c r="B7" s="49"/>
      <c r="C7" s="49"/>
      <c r="D7" s="49"/>
      <c r="E7" s="49"/>
      <c r="F7" s="49"/>
      <c r="G7" s="49"/>
      <c r="H7" s="49"/>
      <c r="I7" s="50"/>
      <c r="J7" s="53"/>
      <c r="K7" s="53"/>
      <c r="L7" s="53"/>
      <c r="M7" s="53"/>
      <c r="N7" s="53"/>
      <c r="O7" s="53"/>
      <c r="P7" s="53"/>
      <c r="Q7" s="53"/>
      <c r="R7" s="53"/>
      <c r="S7" s="53"/>
      <c r="T7" s="53"/>
      <c r="U7" s="53"/>
      <c r="V7" s="53"/>
      <c r="W7" s="53"/>
      <c r="X7" s="53"/>
      <c r="Y7" s="53"/>
      <c r="Z7" s="53"/>
    </row>
    <row r="8" ht="30.0" customHeight="1">
      <c r="A8" s="54" t="s">
        <v>6442</v>
      </c>
      <c r="B8" s="49"/>
      <c r="C8" s="49"/>
      <c r="D8" s="49"/>
      <c r="E8" s="49"/>
      <c r="F8" s="49"/>
      <c r="G8" s="49"/>
      <c r="H8" s="49"/>
      <c r="I8" s="50"/>
      <c r="J8" s="53"/>
      <c r="K8" s="53"/>
      <c r="L8" s="53"/>
      <c r="M8" s="53"/>
      <c r="N8" s="53"/>
      <c r="O8" s="53"/>
      <c r="P8" s="53"/>
      <c r="Q8" s="53"/>
      <c r="R8" s="53"/>
      <c r="S8" s="53"/>
      <c r="T8" s="53"/>
      <c r="U8" s="53"/>
      <c r="V8" s="53"/>
      <c r="W8" s="53"/>
      <c r="X8" s="53"/>
      <c r="Y8" s="53"/>
      <c r="Z8" s="53"/>
    </row>
    <row r="9" ht="15.0" customHeight="1">
      <c r="A9" s="54" t="s">
        <v>6443</v>
      </c>
      <c r="B9" s="49"/>
      <c r="C9" s="49"/>
      <c r="D9" s="49"/>
      <c r="E9" s="49"/>
      <c r="F9" s="49"/>
      <c r="G9" s="49"/>
      <c r="H9" s="49"/>
      <c r="I9" s="50"/>
      <c r="J9" s="53"/>
      <c r="K9" s="53"/>
      <c r="L9" s="53"/>
      <c r="M9" s="53"/>
      <c r="N9" s="53"/>
      <c r="O9" s="53"/>
      <c r="P9" s="53"/>
      <c r="Q9" s="53"/>
      <c r="R9" s="53"/>
      <c r="S9" s="53"/>
      <c r="T9" s="53"/>
      <c r="U9" s="53"/>
      <c r="V9" s="53"/>
      <c r="W9" s="53"/>
      <c r="X9" s="53"/>
      <c r="Y9" s="53"/>
      <c r="Z9" s="53"/>
    </row>
    <row r="10" ht="24.75" customHeight="1">
      <c r="A10" s="54" t="s">
        <v>6444</v>
      </c>
      <c r="B10" s="49"/>
      <c r="C10" s="49"/>
      <c r="D10" s="49"/>
      <c r="E10" s="49"/>
      <c r="F10" s="49"/>
      <c r="G10" s="49"/>
      <c r="H10" s="49"/>
      <c r="I10" s="50"/>
      <c r="J10" s="53"/>
      <c r="K10" s="53"/>
      <c r="L10" s="53"/>
      <c r="M10" s="53"/>
      <c r="N10" s="53"/>
      <c r="O10" s="53"/>
      <c r="P10" s="53"/>
      <c r="Q10" s="53"/>
      <c r="R10" s="53"/>
      <c r="S10" s="53"/>
      <c r="T10" s="53"/>
      <c r="U10" s="53"/>
      <c r="V10" s="53"/>
      <c r="W10" s="53"/>
      <c r="X10" s="53"/>
      <c r="Y10" s="53"/>
      <c r="Z10" s="53"/>
    </row>
    <row r="11" ht="14.25" customHeight="1">
      <c r="A11" s="54" t="s">
        <v>6445</v>
      </c>
      <c r="B11" s="49"/>
      <c r="C11" s="49"/>
      <c r="D11" s="49"/>
      <c r="E11" s="49"/>
      <c r="F11" s="49"/>
      <c r="G11" s="49"/>
      <c r="H11" s="49"/>
      <c r="I11" s="50"/>
      <c r="J11" s="53"/>
      <c r="K11" s="53"/>
      <c r="L11" s="53"/>
      <c r="M11" s="53"/>
      <c r="N11" s="53"/>
      <c r="O11" s="53"/>
      <c r="P11" s="53"/>
      <c r="Q11" s="53"/>
      <c r="R11" s="53"/>
      <c r="S11" s="53"/>
      <c r="T11" s="53"/>
      <c r="U11" s="53"/>
      <c r="V11" s="53"/>
      <c r="W11" s="53"/>
      <c r="X11" s="53"/>
      <c r="Y11" s="53"/>
      <c r="Z11" s="53"/>
    </row>
    <row r="12" ht="15.75" customHeight="1">
      <c r="A12" s="54" t="s">
        <v>6446</v>
      </c>
      <c r="B12" s="49"/>
      <c r="C12" s="49"/>
      <c r="D12" s="49"/>
      <c r="E12" s="49"/>
      <c r="F12" s="49"/>
      <c r="G12" s="49"/>
      <c r="H12" s="49"/>
      <c r="I12" s="50"/>
      <c r="J12" s="53"/>
      <c r="K12" s="53"/>
      <c r="L12" s="53"/>
      <c r="M12" s="53"/>
      <c r="N12" s="53"/>
      <c r="O12" s="53"/>
      <c r="P12" s="53"/>
      <c r="Q12" s="53"/>
      <c r="R12" s="53"/>
      <c r="S12" s="53"/>
      <c r="T12" s="53"/>
      <c r="U12" s="53"/>
      <c r="V12" s="53"/>
      <c r="W12" s="53"/>
      <c r="X12" s="53"/>
      <c r="Y12" s="53"/>
      <c r="Z12" s="53"/>
    </row>
    <row r="13" ht="213.0" customHeight="1">
      <c r="A13" s="58" t="s">
        <v>6447</v>
      </c>
      <c r="B13" s="49"/>
      <c r="C13" s="49"/>
      <c r="D13" s="49"/>
      <c r="E13" s="49"/>
      <c r="F13" s="49"/>
      <c r="G13" s="49"/>
      <c r="H13" s="49"/>
      <c r="I13" s="50"/>
      <c r="J13" s="53"/>
      <c r="K13" s="53"/>
      <c r="L13" s="53"/>
      <c r="M13" s="53"/>
      <c r="N13" s="53"/>
      <c r="O13" s="53"/>
      <c r="P13" s="53"/>
      <c r="Q13" s="53"/>
      <c r="R13" s="53"/>
      <c r="S13" s="53"/>
      <c r="T13" s="53"/>
      <c r="U13" s="53"/>
      <c r="V13" s="53"/>
      <c r="W13" s="53"/>
      <c r="X13" s="53"/>
      <c r="Y13" s="53"/>
      <c r="Z13" s="53"/>
    </row>
    <row r="14">
      <c r="A14" s="59"/>
      <c r="B14" s="60"/>
      <c r="C14" s="60"/>
      <c r="D14" s="60"/>
      <c r="E14" s="60"/>
      <c r="F14" s="59"/>
      <c r="G14" s="52"/>
      <c r="H14" s="53"/>
      <c r="I14" s="371"/>
      <c r="J14" s="53"/>
      <c r="K14" s="53"/>
      <c r="L14" s="53"/>
      <c r="M14" s="53"/>
      <c r="N14" s="53"/>
      <c r="O14" s="53"/>
      <c r="P14" s="53"/>
      <c r="Q14" s="53"/>
      <c r="R14" s="53"/>
      <c r="S14" s="53"/>
      <c r="T14" s="53"/>
      <c r="U14" s="53"/>
      <c r="V14" s="53"/>
      <c r="W14" s="53"/>
      <c r="X14" s="53"/>
      <c r="Y14" s="53"/>
      <c r="Z14" s="53"/>
    </row>
    <row r="15" ht="45.0" customHeight="1">
      <c r="A15" s="176" t="s">
        <v>6</v>
      </c>
      <c r="B15" s="63" t="s">
        <v>7</v>
      </c>
      <c r="C15" s="176" t="s">
        <v>6448</v>
      </c>
      <c r="D15" s="540" t="s">
        <v>6449</v>
      </c>
      <c r="E15" s="313" t="s">
        <v>6450</v>
      </c>
      <c r="F15" s="176" t="s">
        <v>6451</v>
      </c>
      <c r="G15" s="176" t="s">
        <v>6452</v>
      </c>
      <c r="H15" s="176" t="s">
        <v>6453</v>
      </c>
      <c r="I15" s="359" t="s">
        <v>148</v>
      </c>
      <c r="J15" s="360" t="s">
        <v>149</v>
      </c>
      <c r="K15" s="3"/>
      <c r="L15" s="3"/>
      <c r="M15" s="3"/>
      <c r="N15" s="3"/>
      <c r="O15" s="3"/>
      <c r="P15" s="3"/>
      <c r="Q15" s="3"/>
      <c r="R15" s="3"/>
      <c r="S15" s="3"/>
      <c r="T15" s="3"/>
      <c r="U15" s="3"/>
      <c r="V15" s="3"/>
      <c r="W15" s="3"/>
      <c r="X15" s="3"/>
      <c r="Y15" s="3"/>
      <c r="Z15" s="3"/>
    </row>
    <row r="16" ht="15.0" customHeight="1">
      <c r="A16" s="85" t="s">
        <v>6454</v>
      </c>
      <c r="B16" s="85" t="s">
        <v>51</v>
      </c>
      <c r="C16" s="85" t="s">
        <v>297</v>
      </c>
      <c r="D16" s="85" t="s">
        <v>868</v>
      </c>
      <c r="E16" s="85"/>
      <c r="F16" s="85" t="s">
        <v>6455</v>
      </c>
      <c r="G16" s="77">
        <v>50.0</v>
      </c>
      <c r="H16" s="256"/>
      <c r="I16" s="278">
        <v>50.0</v>
      </c>
      <c r="J16" s="77" t="s">
        <v>50</v>
      </c>
      <c r="K16" s="541"/>
      <c r="L16" s="541"/>
      <c r="M16" s="185"/>
      <c r="N16" s="185"/>
      <c r="O16" s="185"/>
      <c r="P16" s="185"/>
      <c r="Q16" s="185"/>
      <c r="R16" s="185"/>
      <c r="S16" s="185"/>
      <c r="T16" s="185"/>
      <c r="U16" s="185"/>
      <c r="V16" s="185"/>
      <c r="W16" s="185"/>
      <c r="X16" s="185"/>
      <c r="Y16" s="185"/>
      <c r="Z16" s="185"/>
    </row>
    <row r="17" ht="15.0" customHeight="1">
      <c r="A17" s="85" t="s">
        <v>6454</v>
      </c>
      <c r="B17" s="85" t="s">
        <v>51</v>
      </c>
      <c r="C17" s="91" t="s">
        <v>6456</v>
      </c>
      <c r="D17" s="71" t="s">
        <v>868</v>
      </c>
      <c r="E17" s="71"/>
      <c r="F17" s="71" t="s">
        <v>6457</v>
      </c>
      <c r="G17" s="542">
        <v>50.0</v>
      </c>
      <c r="H17" s="543"/>
      <c r="I17" s="278">
        <v>50.0</v>
      </c>
      <c r="J17" s="77" t="s">
        <v>50</v>
      </c>
      <c r="K17" s="541"/>
      <c r="L17" s="541"/>
      <c r="M17" s="185"/>
      <c r="N17" s="185"/>
      <c r="O17" s="185"/>
      <c r="P17" s="185"/>
      <c r="Q17" s="185"/>
      <c r="R17" s="185"/>
      <c r="S17" s="185"/>
      <c r="T17" s="185"/>
      <c r="U17" s="185"/>
      <c r="V17" s="185"/>
      <c r="W17" s="185"/>
      <c r="X17" s="185"/>
      <c r="Y17" s="185"/>
      <c r="Z17" s="185"/>
    </row>
    <row r="18" ht="15.0" customHeight="1">
      <c r="A18" s="85" t="s">
        <v>6454</v>
      </c>
      <c r="B18" s="85" t="s">
        <v>51</v>
      </c>
      <c r="C18" s="91" t="s">
        <v>6458</v>
      </c>
      <c r="D18" s="85" t="s">
        <v>868</v>
      </c>
      <c r="E18" s="85"/>
      <c r="F18" s="85" t="s">
        <v>6459</v>
      </c>
      <c r="G18" s="78">
        <v>50.0</v>
      </c>
      <c r="H18" s="363"/>
      <c r="I18" s="278">
        <v>50.0</v>
      </c>
      <c r="J18" s="77" t="s">
        <v>50</v>
      </c>
      <c r="K18" s="541"/>
      <c r="L18" s="541"/>
      <c r="M18" s="185"/>
      <c r="N18" s="185"/>
      <c r="O18" s="185"/>
      <c r="P18" s="185"/>
      <c r="Q18" s="185"/>
      <c r="R18" s="185"/>
      <c r="S18" s="185"/>
      <c r="T18" s="185"/>
      <c r="U18" s="185"/>
      <c r="V18" s="185"/>
      <c r="W18" s="185"/>
      <c r="X18" s="185"/>
      <c r="Y18" s="185"/>
      <c r="Z18" s="185"/>
    </row>
    <row r="19" ht="15.0" customHeight="1">
      <c r="A19" s="85" t="s">
        <v>6454</v>
      </c>
      <c r="B19" s="85" t="s">
        <v>51</v>
      </c>
      <c r="C19" s="91" t="s">
        <v>6458</v>
      </c>
      <c r="D19" s="85" t="s">
        <v>6460</v>
      </c>
      <c r="E19" s="85"/>
      <c r="F19" s="85" t="s">
        <v>6461</v>
      </c>
      <c r="G19" s="78">
        <v>50.0</v>
      </c>
      <c r="H19" s="363"/>
      <c r="I19" s="278">
        <v>50.0</v>
      </c>
      <c r="J19" s="77" t="s">
        <v>50</v>
      </c>
      <c r="K19" s="541"/>
      <c r="L19" s="541"/>
      <c r="M19" s="185"/>
      <c r="N19" s="185"/>
      <c r="O19" s="185"/>
      <c r="P19" s="185"/>
      <c r="Q19" s="185"/>
      <c r="R19" s="185"/>
      <c r="S19" s="185"/>
      <c r="T19" s="185"/>
      <c r="U19" s="185"/>
      <c r="V19" s="185"/>
      <c r="W19" s="185"/>
      <c r="X19" s="185"/>
      <c r="Y19" s="185"/>
      <c r="Z19" s="185"/>
    </row>
    <row r="20" ht="15.0" customHeight="1">
      <c r="A20" s="91" t="s">
        <v>6454</v>
      </c>
      <c r="B20" s="91" t="s">
        <v>51</v>
      </c>
      <c r="C20" s="91" t="s">
        <v>6462</v>
      </c>
      <c r="D20" s="91" t="s">
        <v>6463</v>
      </c>
      <c r="E20" s="91" t="s">
        <v>6464</v>
      </c>
      <c r="F20" s="91"/>
      <c r="G20" s="123">
        <v>50.0</v>
      </c>
      <c r="H20" s="396" t="s">
        <v>6465</v>
      </c>
      <c r="I20" s="278">
        <v>75.0</v>
      </c>
      <c r="J20" s="77" t="s">
        <v>50</v>
      </c>
      <c r="K20" s="541"/>
      <c r="L20" s="541"/>
      <c r="M20" s="185"/>
      <c r="N20" s="185"/>
      <c r="O20" s="185"/>
      <c r="P20" s="185"/>
      <c r="Q20" s="185"/>
      <c r="R20" s="185"/>
      <c r="S20" s="185"/>
      <c r="T20" s="185"/>
      <c r="U20" s="185"/>
      <c r="V20" s="185"/>
      <c r="W20" s="185"/>
      <c r="X20" s="185"/>
      <c r="Y20" s="185"/>
      <c r="Z20" s="185"/>
    </row>
    <row r="21" ht="15.0" customHeight="1">
      <c r="A21" s="85" t="s">
        <v>6466</v>
      </c>
      <c r="B21" s="85" t="s">
        <v>51</v>
      </c>
      <c r="C21" s="91" t="s">
        <v>6467</v>
      </c>
      <c r="D21" s="85" t="s">
        <v>6468</v>
      </c>
      <c r="E21" s="121" t="s">
        <v>6469</v>
      </c>
      <c r="F21" s="85" t="s">
        <v>6470</v>
      </c>
      <c r="G21" s="77">
        <v>50.0</v>
      </c>
      <c r="H21" s="256" t="s">
        <v>6471</v>
      </c>
      <c r="I21" s="256">
        <f t="shared" ref="I21:I22" si="1">G21*1.5</f>
        <v>75</v>
      </c>
      <c r="J21" s="77" t="s">
        <v>179</v>
      </c>
      <c r="K21" s="541"/>
      <c r="L21" s="541"/>
      <c r="M21" s="185"/>
      <c r="N21" s="185"/>
      <c r="O21" s="185"/>
      <c r="P21" s="185"/>
      <c r="Q21" s="185"/>
      <c r="R21" s="185"/>
      <c r="S21" s="185"/>
      <c r="T21" s="185"/>
      <c r="U21" s="185"/>
      <c r="V21" s="185"/>
      <c r="W21" s="185"/>
      <c r="X21" s="185"/>
      <c r="Y21" s="185"/>
      <c r="Z21" s="185"/>
    </row>
    <row r="22" ht="15.0" customHeight="1">
      <c r="A22" s="85" t="s">
        <v>6466</v>
      </c>
      <c r="B22" s="85" t="s">
        <v>51</v>
      </c>
      <c r="C22" s="91" t="s">
        <v>3286</v>
      </c>
      <c r="D22" s="85" t="s">
        <v>6468</v>
      </c>
      <c r="E22" s="71" t="s">
        <v>6472</v>
      </c>
      <c r="F22" s="85" t="s">
        <v>6470</v>
      </c>
      <c r="G22" s="77">
        <v>50.0</v>
      </c>
      <c r="H22" s="256" t="s">
        <v>6471</v>
      </c>
      <c r="I22" s="256">
        <f t="shared" si="1"/>
        <v>75</v>
      </c>
      <c r="J22" s="77" t="s">
        <v>179</v>
      </c>
      <c r="K22" s="541"/>
      <c r="L22" s="541"/>
      <c r="M22" s="185"/>
      <c r="N22" s="185"/>
      <c r="O22" s="185"/>
      <c r="P22" s="185"/>
      <c r="Q22" s="185"/>
      <c r="R22" s="185"/>
      <c r="S22" s="185"/>
      <c r="T22" s="185"/>
      <c r="U22" s="185"/>
      <c r="V22" s="185"/>
      <c r="W22" s="185"/>
      <c r="X22" s="185"/>
      <c r="Y22" s="185"/>
      <c r="Z22" s="185"/>
    </row>
    <row r="23" ht="15.0" customHeight="1">
      <c r="A23" s="85" t="s">
        <v>6466</v>
      </c>
      <c r="B23" s="85" t="s">
        <v>51</v>
      </c>
      <c r="C23" s="91" t="s">
        <v>6473</v>
      </c>
      <c r="D23" s="85" t="s">
        <v>6474</v>
      </c>
      <c r="E23" s="85" t="s">
        <v>6475</v>
      </c>
      <c r="F23" s="85" t="s">
        <v>6476</v>
      </c>
      <c r="G23" s="77">
        <v>50.0</v>
      </c>
      <c r="H23" s="363" t="s">
        <v>6477</v>
      </c>
      <c r="I23" s="256">
        <f>G23*2</f>
        <v>100</v>
      </c>
      <c r="J23" s="77" t="s">
        <v>179</v>
      </c>
      <c r="K23" s="541"/>
      <c r="L23" s="541"/>
      <c r="M23" s="185"/>
      <c r="N23" s="185"/>
      <c r="O23" s="185"/>
      <c r="P23" s="185"/>
      <c r="Q23" s="185"/>
      <c r="R23" s="185"/>
      <c r="S23" s="185"/>
      <c r="T23" s="185"/>
      <c r="U23" s="185"/>
      <c r="V23" s="185"/>
      <c r="W23" s="185"/>
      <c r="X23" s="185"/>
      <c r="Y23" s="185"/>
      <c r="Z23" s="185"/>
    </row>
    <row r="24" ht="15.0" customHeight="1">
      <c r="A24" s="85" t="s">
        <v>6466</v>
      </c>
      <c r="B24" s="85" t="s">
        <v>51</v>
      </c>
      <c r="C24" s="85" t="s">
        <v>6478</v>
      </c>
      <c r="D24" s="82" t="s">
        <v>239</v>
      </c>
      <c r="E24" s="85" t="s">
        <v>6479</v>
      </c>
      <c r="F24" s="421" t="s">
        <v>6480</v>
      </c>
      <c r="G24" s="78">
        <v>50.0</v>
      </c>
      <c r="H24" s="363" t="s">
        <v>6481</v>
      </c>
      <c r="I24" s="256">
        <f>G24*2*3</f>
        <v>300</v>
      </c>
      <c r="J24" s="77" t="s">
        <v>179</v>
      </c>
      <c r="K24" s="541"/>
      <c r="L24" s="541"/>
      <c r="M24" s="185"/>
      <c r="N24" s="185"/>
      <c r="O24" s="185"/>
      <c r="P24" s="185"/>
      <c r="Q24" s="185"/>
      <c r="R24" s="185"/>
      <c r="S24" s="185"/>
      <c r="T24" s="185"/>
      <c r="U24" s="185"/>
      <c r="V24" s="185"/>
      <c r="W24" s="185"/>
      <c r="X24" s="185"/>
      <c r="Y24" s="185"/>
      <c r="Z24" s="185"/>
    </row>
    <row r="25" ht="15.0" customHeight="1">
      <c r="A25" s="85" t="s">
        <v>6466</v>
      </c>
      <c r="B25" s="85" t="s">
        <v>51</v>
      </c>
      <c r="C25" s="91" t="s">
        <v>6482</v>
      </c>
      <c r="D25" s="82" t="s">
        <v>6483</v>
      </c>
      <c r="E25" s="91" t="s">
        <v>6484</v>
      </c>
      <c r="F25" s="421" t="s">
        <v>6480</v>
      </c>
      <c r="G25" s="123">
        <v>50.0</v>
      </c>
      <c r="H25" s="256" t="s">
        <v>6471</v>
      </c>
      <c r="I25" s="256">
        <f>G25*2*1.5</f>
        <v>150</v>
      </c>
      <c r="J25" s="77" t="s">
        <v>179</v>
      </c>
      <c r="K25" s="541"/>
      <c r="L25" s="541"/>
      <c r="M25" s="185"/>
      <c r="N25" s="185"/>
      <c r="O25" s="185"/>
      <c r="P25" s="185"/>
      <c r="Q25" s="185"/>
      <c r="R25" s="185"/>
      <c r="S25" s="185"/>
      <c r="T25" s="185"/>
      <c r="U25" s="185"/>
      <c r="V25" s="185"/>
      <c r="W25" s="185"/>
      <c r="X25" s="185"/>
      <c r="Y25" s="185"/>
      <c r="Z25" s="185"/>
    </row>
    <row r="26" ht="15.0" customHeight="1">
      <c r="A26" s="85" t="s">
        <v>6466</v>
      </c>
      <c r="B26" s="85" t="s">
        <v>51</v>
      </c>
      <c r="C26" s="91" t="s">
        <v>6485</v>
      </c>
      <c r="D26" s="85" t="s">
        <v>6486</v>
      </c>
      <c r="E26" s="421" t="s">
        <v>6487</v>
      </c>
      <c r="F26" s="421" t="s">
        <v>6488</v>
      </c>
      <c r="G26" s="77">
        <v>50.0</v>
      </c>
      <c r="H26" s="363" t="s">
        <v>6489</v>
      </c>
      <c r="I26" s="256">
        <f>G26*2*3</f>
        <v>300</v>
      </c>
      <c r="J26" s="77" t="s">
        <v>179</v>
      </c>
      <c r="K26" s="541"/>
      <c r="L26" s="541"/>
      <c r="M26" s="185"/>
      <c r="N26" s="185"/>
      <c r="O26" s="185"/>
      <c r="P26" s="185"/>
      <c r="Q26" s="185"/>
      <c r="R26" s="185"/>
      <c r="S26" s="185"/>
      <c r="T26" s="185"/>
      <c r="U26" s="185"/>
      <c r="V26" s="185"/>
      <c r="W26" s="185"/>
      <c r="X26" s="185"/>
      <c r="Y26" s="185"/>
      <c r="Z26" s="185"/>
    </row>
    <row r="27" ht="15.0" customHeight="1">
      <c r="A27" s="85" t="s">
        <v>6466</v>
      </c>
      <c r="B27" s="85" t="s">
        <v>51</v>
      </c>
      <c r="C27" s="85" t="s">
        <v>6490</v>
      </c>
      <c r="D27" s="85" t="s">
        <v>6486</v>
      </c>
      <c r="E27" s="91"/>
      <c r="F27" s="91" t="s">
        <v>6491</v>
      </c>
      <c r="G27" s="123">
        <v>50.0</v>
      </c>
      <c r="H27" s="396"/>
      <c r="I27" s="445">
        <f>G27</f>
        <v>50</v>
      </c>
      <c r="J27" s="77" t="s">
        <v>179</v>
      </c>
      <c r="K27" s="541"/>
      <c r="L27" s="541"/>
      <c r="M27" s="185"/>
      <c r="N27" s="185"/>
      <c r="O27" s="185"/>
      <c r="P27" s="185"/>
      <c r="Q27" s="185"/>
      <c r="R27" s="185"/>
      <c r="S27" s="185"/>
      <c r="T27" s="185"/>
      <c r="U27" s="185"/>
      <c r="V27" s="185"/>
      <c r="W27" s="185"/>
      <c r="X27" s="185"/>
      <c r="Y27" s="185"/>
      <c r="Z27" s="185"/>
    </row>
    <row r="28" ht="15.0" customHeight="1">
      <c r="A28" s="85" t="s">
        <v>6466</v>
      </c>
      <c r="B28" s="85" t="s">
        <v>51</v>
      </c>
      <c r="C28" s="85" t="s">
        <v>346</v>
      </c>
      <c r="D28" s="85" t="s">
        <v>6486</v>
      </c>
      <c r="E28" s="421" t="s">
        <v>6492</v>
      </c>
      <c r="F28" s="421" t="s">
        <v>6493</v>
      </c>
      <c r="G28" s="77">
        <v>50.0</v>
      </c>
      <c r="H28" s="363" t="s">
        <v>6489</v>
      </c>
      <c r="I28" s="256">
        <f>G28*2*3</f>
        <v>300</v>
      </c>
      <c r="J28" s="77" t="s">
        <v>179</v>
      </c>
      <c r="K28" s="541"/>
      <c r="L28" s="541"/>
      <c r="M28" s="185"/>
      <c r="N28" s="185"/>
      <c r="O28" s="185"/>
      <c r="P28" s="185"/>
      <c r="Q28" s="185"/>
      <c r="R28" s="185"/>
      <c r="S28" s="185"/>
      <c r="T28" s="185"/>
      <c r="U28" s="185"/>
      <c r="V28" s="185"/>
      <c r="W28" s="185"/>
      <c r="X28" s="185"/>
      <c r="Y28" s="185"/>
      <c r="Z28" s="185"/>
    </row>
    <row r="29" ht="15.0" customHeight="1">
      <c r="A29" s="85" t="s">
        <v>6466</v>
      </c>
      <c r="B29" s="85" t="s">
        <v>51</v>
      </c>
      <c r="C29" s="91" t="s">
        <v>3225</v>
      </c>
      <c r="D29" s="348" t="s">
        <v>3229</v>
      </c>
      <c r="E29" s="421" t="s">
        <v>6494</v>
      </c>
      <c r="F29" s="421" t="s">
        <v>6480</v>
      </c>
      <c r="G29" s="77">
        <v>50.0</v>
      </c>
      <c r="H29" s="363" t="s">
        <v>6495</v>
      </c>
      <c r="I29" s="256">
        <f>G29*2</f>
        <v>100</v>
      </c>
      <c r="J29" s="77" t="s">
        <v>179</v>
      </c>
      <c r="K29" s="541"/>
      <c r="L29" s="541"/>
      <c r="M29" s="185"/>
      <c r="N29" s="185"/>
      <c r="O29" s="185"/>
      <c r="P29" s="185"/>
      <c r="Q29" s="185"/>
      <c r="R29" s="185"/>
      <c r="S29" s="185"/>
      <c r="T29" s="185"/>
      <c r="U29" s="185"/>
      <c r="V29" s="185"/>
      <c r="W29" s="185"/>
      <c r="X29" s="185"/>
      <c r="Y29" s="185"/>
      <c r="Z29" s="185"/>
    </row>
    <row r="30" ht="15.0" customHeight="1">
      <c r="A30" s="85" t="s">
        <v>6466</v>
      </c>
      <c r="B30" s="85" t="s">
        <v>51</v>
      </c>
      <c r="C30" s="85" t="s">
        <v>6496</v>
      </c>
      <c r="D30" s="85" t="s">
        <v>6486</v>
      </c>
      <c r="E30" s="421"/>
      <c r="F30" s="212" t="s">
        <v>6497</v>
      </c>
      <c r="G30" s="77">
        <v>50.0</v>
      </c>
      <c r="H30" s="363"/>
      <c r="I30" s="256">
        <v>50.0</v>
      </c>
      <c r="J30" s="77" t="s">
        <v>179</v>
      </c>
      <c r="K30" s="541"/>
      <c r="L30" s="541"/>
      <c r="M30" s="185"/>
      <c r="N30" s="185"/>
      <c r="O30" s="185"/>
      <c r="P30" s="185"/>
      <c r="Q30" s="185"/>
      <c r="R30" s="185"/>
      <c r="S30" s="185"/>
      <c r="T30" s="185"/>
      <c r="U30" s="185"/>
      <c r="V30" s="185"/>
      <c r="W30" s="185"/>
      <c r="X30" s="185"/>
      <c r="Y30" s="185"/>
      <c r="Z30" s="185"/>
    </row>
    <row r="31" ht="15.0" customHeight="1">
      <c r="A31" s="85" t="s">
        <v>6466</v>
      </c>
      <c r="B31" s="85" t="s">
        <v>51</v>
      </c>
      <c r="C31" s="91" t="s">
        <v>6496</v>
      </c>
      <c r="D31" s="85" t="s">
        <v>6486</v>
      </c>
      <c r="E31" s="421"/>
      <c r="F31" s="212" t="s">
        <v>6498</v>
      </c>
      <c r="G31" s="77">
        <v>50.0</v>
      </c>
      <c r="H31" s="363"/>
      <c r="I31" s="256">
        <v>50.0</v>
      </c>
      <c r="J31" s="77" t="s">
        <v>179</v>
      </c>
      <c r="K31" s="541"/>
      <c r="L31" s="541"/>
      <c r="M31" s="185"/>
      <c r="N31" s="185"/>
      <c r="O31" s="185"/>
      <c r="P31" s="185"/>
      <c r="Q31" s="185"/>
      <c r="R31" s="185"/>
      <c r="S31" s="185"/>
      <c r="T31" s="185"/>
      <c r="U31" s="185"/>
      <c r="V31" s="185"/>
      <c r="W31" s="185"/>
      <c r="X31" s="185"/>
      <c r="Y31" s="185"/>
      <c r="Z31" s="185"/>
    </row>
    <row r="32" ht="15.0" customHeight="1">
      <c r="A32" s="85" t="s">
        <v>6466</v>
      </c>
      <c r="B32" s="85" t="s">
        <v>51</v>
      </c>
      <c r="C32" s="91" t="s">
        <v>297</v>
      </c>
      <c r="D32" s="85" t="s">
        <v>6486</v>
      </c>
      <c r="E32" s="421"/>
      <c r="F32" s="212" t="s">
        <v>6499</v>
      </c>
      <c r="G32" s="77">
        <v>50.0</v>
      </c>
      <c r="H32" s="363"/>
      <c r="I32" s="256">
        <v>50.0</v>
      </c>
      <c r="J32" s="77" t="s">
        <v>179</v>
      </c>
      <c r="K32" s="541"/>
      <c r="L32" s="541"/>
      <c r="M32" s="185"/>
      <c r="N32" s="185"/>
      <c r="O32" s="185"/>
      <c r="P32" s="185"/>
      <c r="Q32" s="185"/>
      <c r="R32" s="185"/>
      <c r="S32" s="185"/>
      <c r="T32" s="185"/>
      <c r="U32" s="185"/>
      <c r="V32" s="185"/>
      <c r="W32" s="185"/>
      <c r="X32" s="185"/>
      <c r="Y32" s="185"/>
      <c r="Z32" s="185"/>
    </row>
    <row r="33" ht="15.0" customHeight="1">
      <c r="A33" s="85" t="s">
        <v>6466</v>
      </c>
      <c r="B33" s="85" t="s">
        <v>51</v>
      </c>
      <c r="C33" s="91" t="s">
        <v>297</v>
      </c>
      <c r="D33" s="85" t="s">
        <v>6486</v>
      </c>
      <c r="E33" s="421"/>
      <c r="F33" s="212" t="s">
        <v>6500</v>
      </c>
      <c r="G33" s="77">
        <v>50.0</v>
      </c>
      <c r="H33" s="363"/>
      <c r="I33" s="256">
        <v>50.0</v>
      </c>
      <c r="J33" s="77" t="s">
        <v>179</v>
      </c>
      <c r="K33" s="541"/>
      <c r="L33" s="541"/>
      <c r="M33" s="185"/>
      <c r="N33" s="185"/>
      <c r="O33" s="185"/>
      <c r="P33" s="185"/>
      <c r="Q33" s="185"/>
      <c r="R33" s="185"/>
      <c r="S33" s="185"/>
      <c r="T33" s="185"/>
      <c r="U33" s="185"/>
      <c r="V33" s="185"/>
      <c r="W33" s="185"/>
      <c r="X33" s="185"/>
      <c r="Y33" s="185"/>
      <c r="Z33" s="185"/>
    </row>
    <row r="34" ht="15.0" customHeight="1">
      <c r="A34" s="85" t="s">
        <v>6466</v>
      </c>
      <c r="B34" s="85" t="s">
        <v>51</v>
      </c>
      <c r="C34" s="91" t="s">
        <v>297</v>
      </c>
      <c r="D34" s="85" t="s">
        <v>6486</v>
      </c>
      <c r="E34" s="421"/>
      <c r="F34" s="212" t="s">
        <v>6501</v>
      </c>
      <c r="G34" s="77">
        <v>50.0</v>
      </c>
      <c r="H34" s="363"/>
      <c r="I34" s="256">
        <v>50.0</v>
      </c>
      <c r="J34" s="77" t="s">
        <v>179</v>
      </c>
      <c r="K34" s="541"/>
      <c r="L34" s="541"/>
      <c r="M34" s="185"/>
      <c r="N34" s="185"/>
      <c r="O34" s="185"/>
      <c r="P34" s="185"/>
      <c r="Q34" s="185"/>
      <c r="R34" s="185"/>
      <c r="S34" s="185"/>
      <c r="T34" s="185"/>
      <c r="U34" s="185"/>
      <c r="V34" s="185"/>
      <c r="W34" s="185"/>
      <c r="X34" s="185"/>
      <c r="Y34" s="185"/>
      <c r="Z34" s="185"/>
    </row>
    <row r="35" ht="15.0" customHeight="1">
      <c r="A35" s="85" t="s">
        <v>6466</v>
      </c>
      <c r="B35" s="85" t="s">
        <v>51</v>
      </c>
      <c r="C35" s="91" t="s">
        <v>6502</v>
      </c>
      <c r="D35" s="85" t="s">
        <v>6486</v>
      </c>
      <c r="E35" s="421"/>
      <c r="F35" s="212" t="s">
        <v>6503</v>
      </c>
      <c r="G35" s="77">
        <v>50.0</v>
      </c>
      <c r="H35" s="363"/>
      <c r="I35" s="256">
        <v>50.0</v>
      </c>
      <c r="J35" s="77" t="s">
        <v>179</v>
      </c>
      <c r="K35" s="541"/>
      <c r="L35" s="541"/>
      <c r="M35" s="185"/>
      <c r="N35" s="185"/>
      <c r="O35" s="185"/>
      <c r="P35" s="185"/>
      <c r="Q35" s="185"/>
      <c r="R35" s="185"/>
      <c r="S35" s="185"/>
      <c r="T35" s="185"/>
      <c r="U35" s="185"/>
      <c r="V35" s="185"/>
      <c r="W35" s="185"/>
      <c r="X35" s="185"/>
      <c r="Y35" s="185"/>
      <c r="Z35" s="185"/>
    </row>
    <row r="36" ht="15.0" customHeight="1">
      <c r="A36" s="85" t="s">
        <v>6466</v>
      </c>
      <c r="B36" s="85" t="s">
        <v>51</v>
      </c>
      <c r="C36" s="91" t="s">
        <v>6504</v>
      </c>
      <c r="D36" s="85" t="s">
        <v>239</v>
      </c>
      <c r="E36" s="421"/>
      <c r="F36" s="212" t="s">
        <v>6505</v>
      </c>
      <c r="G36" s="77">
        <v>50.0</v>
      </c>
      <c r="H36" s="363"/>
      <c r="I36" s="256">
        <v>50.0</v>
      </c>
      <c r="J36" s="77" t="s">
        <v>179</v>
      </c>
      <c r="K36" s="541"/>
      <c r="L36" s="541"/>
      <c r="M36" s="185"/>
      <c r="N36" s="185"/>
      <c r="O36" s="185"/>
      <c r="P36" s="185"/>
      <c r="Q36" s="185"/>
      <c r="R36" s="185"/>
      <c r="S36" s="185"/>
      <c r="T36" s="185"/>
      <c r="U36" s="185"/>
      <c r="V36" s="185"/>
      <c r="W36" s="185"/>
      <c r="X36" s="185"/>
      <c r="Y36" s="185"/>
      <c r="Z36" s="185"/>
    </row>
    <row r="37" ht="15.0" customHeight="1">
      <c r="A37" s="85" t="s">
        <v>6466</v>
      </c>
      <c r="B37" s="85" t="s">
        <v>51</v>
      </c>
      <c r="C37" s="91" t="s">
        <v>6506</v>
      </c>
      <c r="D37" s="85" t="s">
        <v>6486</v>
      </c>
      <c r="E37" s="421"/>
      <c r="F37" s="212" t="s">
        <v>6505</v>
      </c>
      <c r="G37" s="77">
        <v>50.0</v>
      </c>
      <c r="H37" s="363"/>
      <c r="I37" s="256">
        <v>50.0</v>
      </c>
      <c r="J37" s="77" t="s">
        <v>179</v>
      </c>
      <c r="K37" s="541"/>
      <c r="L37" s="541"/>
      <c r="M37" s="185"/>
      <c r="N37" s="185"/>
      <c r="O37" s="185"/>
      <c r="P37" s="185"/>
      <c r="Q37" s="185"/>
      <c r="R37" s="185"/>
      <c r="S37" s="185"/>
      <c r="T37" s="185"/>
      <c r="U37" s="185"/>
      <c r="V37" s="185"/>
      <c r="W37" s="185"/>
      <c r="X37" s="185"/>
      <c r="Y37" s="185"/>
      <c r="Z37" s="185"/>
    </row>
    <row r="38" ht="15.0" customHeight="1">
      <c r="A38" s="85" t="s">
        <v>6466</v>
      </c>
      <c r="B38" s="85" t="s">
        <v>51</v>
      </c>
      <c r="C38" s="91" t="s">
        <v>6507</v>
      </c>
      <c r="D38" s="85" t="s">
        <v>6486</v>
      </c>
      <c r="E38" s="421"/>
      <c r="F38" s="212" t="s">
        <v>6508</v>
      </c>
      <c r="G38" s="77">
        <v>50.0</v>
      </c>
      <c r="H38" s="363"/>
      <c r="I38" s="256">
        <v>50.0</v>
      </c>
      <c r="J38" s="77" t="s">
        <v>179</v>
      </c>
      <c r="K38" s="541"/>
      <c r="L38" s="541"/>
      <c r="M38" s="185"/>
      <c r="N38" s="185"/>
      <c r="O38" s="185"/>
      <c r="P38" s="185"/>
      <c r="Q38" s="185"/>
      <c r="R38" s="185"/>
      <c r="S38" s="185"/>
      <c r="T38" s="185"/>
      <c r="U38" s="185"/>
      <c r="V38" s="185"/>
      <c r="W38" s="185"/>
      <c r="X38" s="185"/>
      <c r="Y38" s="185"/>
      <c r="Z38" s="185"/>
    </row>
    <row r="39" ht="15.0" customHeight="1">
      <c r="A39" s="85" t="s">
        <v>6466</v>
      </c>
      <c r="B39" s="85" t="s">
        <v>51</v>
      </c>
      <c r="C39" s="91" t="s">
        <v>6507</v>
      </c>
      <c r="D39" s="85" t="s">
        <v>6486</v>
      </c>
      <c r="E39" s="421"/>
      <c r="F39" s="212" t="s">
        <v>6509</v>
      </c>
      <c r="G39" s="77">
        <v>50.0</v>
      </c>
      <c r="H39" s="363"/>
      <c r="I39" s="256">
        <v>50.0</v>
      </c>
      <c r="J39" s="77" t="s">
        <v>179</v>
      </c>
      <c r="K39" s="541"/>
      <c r="L39" s="541"/>
      <c r="M39" s="185"/>
      <c r="N39" s="185"/>
      <c r="O39" s="185"/>
      <c r="P39" s="185"/>
      <c r="Q39" s="185"/>
      <c r="R39" s="185"/>
      <c r="S39" s="185"/>
      <c r="T39" s="185"/>
      <c r="U39" s="185"/>
      <c r="V39" s="185"/>
      <c r="W39" s="185"/>
      <c r="X39" s="185"/>
      <c r="Y39" s="185"/>
      <c r="Z39" s="185"/>
    </row>
    <row r="40" ht="15.0" customHeight="1">
      <c r="A40" s="85" t="s">
        <v>6466</v>
      </c>
      <c r="B40" s="85" t="s">
        <v>51</v>
      </c>
      <c r="C40" s="91" t="s">
        <v>6510</v>
      </c>
      <c r="D40" s="85" t="s">
        <v>6486</v>
      </c>
      <c r="E40" s="421"/>
      <c r="F40" s="212" t="s">
        <v>6511</v>
      </c>
      <c r="G40" s="77">
        <v>50.0</v>
      </c>
      <c r="H40" s="363"/>
      <c r="I40" s="256">
        <v>50.0</v>
      </c>
      <c r="J40" s="77" t="s">
        <v>179</v>
      </c>
      <c r="K40" s="541"/>
      <c r="L40" s="541"/>
      <c r="M40" s="185"/>
      <c r="N40" s="185"/>
      <c r="O40" s="185"/>
      <c r="P40" s="185"/>
      <c r="Q40" s="185"/>
      <c r="R40" s="185"/>
      <c r="S40" s="185"/>
      <c r="T40" s="185"/>
      <c r="U40" s="185"/>
      <c r="V40" s="185"/>
      <c r="W40" s="185"/>
      <c r="X40" s="185"/>
      <c r="Y40" s="185"/>
      <c r="Z40" s="185"/>
    </row>
    <row r="41" ht="15.0" customHeight="1">
      <c r="A41" s="85" t="s">
        <v>6466</v>
      </c>
      <c r="B41" s="85" t="s">
        <v>51</v>
      </c>
      <c r="C41" s="91" t="s">
        <v>297</v>
      </c>
      <c r="D41" s="85" t="s">
        <v>6486</v>
      </c>
      <c r="E41" s="421"/>
      <c r="F41" s="212" t="s">
        <v>6512</v>
      </c>
      <c r="G41" s="77">
        <v>50.0</v>
      </c>
      <c r="H41" s="363"/>
      <c r="I41" s="256">
        <v>50.0</v>
      </c>
      <c r="J41" s="77" t="s">
        <v>179</v>
      </c>
      <c r="K41" s="541"/>
      <c r="L41" s="541"/>
      <c r="M41" s="185"/>
      <c r="N41" s="185"/>
      <c r="O41" s="185"/>
      <c r="P41" s="185"/>
      <c r="Q41" s="185"/>
      <c r="R41" s="185"/>
      <c r="S41" s="185"/>
      <c r="T41" s="185"/>
      <c r="U41" s="185"/>
      <c r="V41" s="185"/>
      <c r="W41" s="185"/>
      <c r="X41" s="185"/>
      <c r="Y41" s="185"/>
      <c r="Z41" s="185"/>
    </row>
    <row r="42" ht="15.0" customHeight="1">
      <c r="A42" s="85" t="s">
        <v>6466</v>
      </c>
      <c r="B42" s="85" t="s">
        <v>51</v>
      </c>
      <c r="C42" s="91" t="s">
        <v>297</v>
      </c>
      <c r="D42" s="85" t="s">
        <v>6486</v>
      </c>
      <c r="E42" s="421"/>
      <c r="F42" s="212" t="s">
        <v>6513</v>
      </c>
      <c r="G42" s="77">
        <v>50.0</v>
      </c>
      <c r="H42" s="363"/>
      <c r="I42" s="256">
        <v>50.0</v>
      </c>
      <c r="J42" s="77" t="s">
        <v>179</v>
      </c>
      <c r="K42" s="541"/>
      <c r="L42" s="541"/>
      <c r="M42" s="185"/>
      <c r="N42" s="185"/>
      <c r="O42" s="185"/>
      <c r="P42" s="185"/>
      <c r="Q42" s="185"/>
      <c r="R42" s="185"/>
      <c r="S42" s="185"/>
      <c r="T42" s="185"/>
      <c r="U42" s="185"/>
      <c r="V42" s="185"/>
      <c r="W42" s="185"/>
      <c r="X42" s="185"/>
      <c r="Y42" s="185"/>
      <c r="Z42" s="185"/>
    </row>
    <row r="43" ht="15.0" customHeight="1">
      <c r="A43" s="85" t="s">
        <v>6466</v>
      </c>
      <c r="B43" s="85" t="s">
        <v>51</v>
      </c>
      <c r="C43" s="91" t="s">
        <v>297</v>
      </c>
      <c r="D43" s="85" t="s">
        <v>6486</v>
      </c>
      <c r="E43" s="421"/>
      <c r="F43" s="212" t="s">
        <v>6514</v>
      </c>
      <c r="G43" s="77">
        <v>50.0</v>
      </c>
      <c r="H43" s="363"/>
      <c r="I43" s="256">
        <v>50.0</v>
      </c>
      <c r="J43" s="77" t="s">
        <v>179</v>
      </c>
      <c r="K43" s="541"/>
      <c r="L43" s="541"/>
      <c r="M43" s="185"/>
      <c r="N43" s="185"/>
      <c r="O43" s="185"/>
      <c r="P43" s="185"/>
      <c r="Q43" s="185"/>
      <c r="R43" s="185"/>
      <c r="S43" s="185"/>
      <c r="T43" s="185"/>
      <c r="U43" s="185"/>
      <c r="V43" s="185"/>
      <c r="W43" s="185"/>
      <c r="X43" s="185"/>
      <c r="Y43" s="185"/>
      <c r="Z43" s="185"/>
    </row>
    <row r="44" ht="15.0" customHeight="1">
      <c r="A44" s="85" t="s">
        <v>6466</v>
      </c>
      <c r="B44" s="85" t="s">
        <v>51</v>
      </c>
      <c r="C44" s="91" t="s">
        <v>297</v>
      </c>
      <c r="D44" s="85" t="s">
        <v>6486</v>
      </c>
      <c r="E44" s="421"/>
      <c r="F44" s="212" t="s">
        <v>6515</v>
      </c>
      <c r="G44" s="77">
        <v>50.0</v>
      </c>
      <c r="H44" s="363"/>
      <c r="I44" s="256">
        <v>50.0</v>
      </c>
      <c r="J44" s="77" t="s">
        <v>179</v>
      </c>
      <c r="K44" s="541"/>
      <c r="L44" s="541"/>
      <c r="M44" s="185"/>
      <c r="N44" s="185"/>
      <c r="O44" s="185"/>
      <c r="P44" s="185"/>
      <c r="Q44" s="185"/>
      <c r="R44" s="185"/>
      <c r="S44" s="185"/>
      <c r="T44" s="185"/>
      <c r="U44" s="185"/>
      <c r="V44" s="185"/>
      <c r="W44" s="185"/>
      <c r="X44" s="185"/>
      <c r="Y44" s="185"/>
      <c r="Z44" s="185"/>
    </row>
    <row r="45" ht="15.0" customHeight="1">
      <c r="A45" s="85" t="s">
        <v>6466</v>
      </c>
      <c r="B45" s="85" t="s">
        <v>51</v>
      </c>
      <c r="C45" s="91" t="s">
        <v>6516</v>
      </c>
      <c r="D45" s="85" t="s">
        <v>6486</v>
      </c>
      <c r="E45" s="421"/>
      <c r="F45" s="212" t="s">
        <v>6517</v>
      </c>
      <c r="G45" s="77">
        <v>50.0</v>
      </c>
      <c r="H45" s="363"/>
      <c r="I45" s="256">
        <v>50.0</v>
      </c>
      <c r="J45" s="77" t="s">
        <v>179</v>
      </c>
      <c r="K45" s="541"/>
      <c r="L45" s="541"/>
      <c r="M45" s="185"/>
      <c r="N45" s="185"/>
      <c r="O45" s="185"/>
      <c r="P45" s="185"/>
      <c r="Q45" s="185"/>
      <c r="R45" s="185"/>
      <c r="S45" s="185"/>
      <c r="T45" s="185"/>
      <c r="U45" s="185"/>
      <c r="V45" s="185"/>
      <c r="W45" s="185"/>
      <c r="X45" s="185"/>
      <c r="Y45" s="185"/>
      <c r="Z45" s="185"/>
    </row>
    <row r="46" ht="15.0" customHeight="1">
      <c r="A46" s="85" t="s">
        <v>6466</v>
      </c>
      <c r="B46" s="85" t="s">
        <v>51</v>
      </c>
      <c r="C46" s="91" t="s">
        <v>6506</v>
      </c>
      <c r="D46" s="85" t="s">
        <v>6486</v>
      </c>
      <c r="E46" s="421"/>
      <c r="F46" s="212" t="s">
        <v>6518</v>
      </c>
      <c r="G46" s="77">
        <v>50.0</v>
      </c>
      <c r="H46" s="363"/>
      <c r="I46" s="256">
        <v>50.0</v>
      </c>
      <c r="J46" s="77" t="s">
        <v>179</v>
      </c>
      <c r="K46" s="541"/>
      <c r="L46" s="541"/>
      <c r="M46" s="185"/>
      <c r="N46" s="185"/>
      <c r="O46" s="185"/>
      <c r="P46" s="185"/>
      <c r="Q46" s="185"/>
      <c r="R46" s="185"/>
      <c r="S46" s="185"/>
      <c r="T46" s="185"/>
      <c r="U46" s="185"/>
      <c r="V46" s="185"/>
      <c r="W46" s="185"/>
      <c r="X46" s="185"/>
      <c r="Y46" s="185"/>
      <c r="Z46" s="185"/>
    </row>
    <row r="47" ht="15.0" customHeight="1">
      <c r="A47" s="85" t="s">
        <v>6466</v>
      </c>
      <c r="B47" s="85" t="s">
        <v>51</v>
      </c>
      <c r="C47" s="91" t="s">
        <v>6516</v>
      </c>
      <c r="D47" s="85" t="s">
        <v>6486</v>
      </c>
      <c r="E47" s="421"/>
      <c r="F47" s="212" t="s">
        <v>6519</v>
      </c>
      <c r="G47" s="77">
        <v>50.0</v>
      </c>
      <c r="H47" s="363"/>
      <c r="I47" s="256">
        <v>50.0</v>
      </c>
      <c r="J47" s="77" t="s">
        <v>179</v>
      </c>
      <c r="K47" s="541"/>
      <c r="L47" s="541"/>
      <c r="M47" s="185"/>
      <c r="N47" s="185"/>
      <c r="O47" s="185"/>
      <c r="P47" s="185"/>
      <c r="Q47" s="185"/>
      <c r="R47" s="185"/>
      <c r="S47" s="185"/>
      <c r="T47" s="185"/>
      <c r="U47" s="185"/>
      <c r="V47" s="185"/>
      <c r="W47" s="185"/>
      <c r="X47" s="185"/>
      <c r="Y47" s="185"/>
      <c r="Z47" s="185"/>
    </row>
    <row r="48" ht="15.0" customHeight="1">
      <c r="A48" s="91" t="s">
        <v>55</v>
      </c>
      <c r="B48" s="91" t="s">
        <v>51</v>
      </c>
      <c r="C48" s="91" t="s">
        <v>3237</v>
      </c>
      <c r="D48" s="544" t="s">
        <v>6520</v>
      </c>
      <c r="E48" s="223" t="s">
        <v>6521</v>
      </c>
      <c r="F48" s="85" t="s">
        <v>6522</v>
      </c>
      <c r="G48" s="542">
        <v>50.0</v>
      </c>
      <c r="H48" s="256" t="s">
        <v>6523</v>
      </c>
      <c r="I48" s="278">
        <v>100.0</v>
      </c>
      <c r="J48" s="77" t="s">
        <v>55</v>
      </c>
      <c r="K48" s="541"/>
      <c r="L48" s="541"/>
      <c r="M48" s="185"/>
      <c r="N48" s="185"/>
      <c r="O48" s="185"/>
      <c r="P48" s="185"/>
      <c r="Q48" s="185"/>
      <c r="R48" s="185"/>
      <c r="S48" s="185"/>
      <c r="T48" s="185"/>
      <c r="U48" s="185"/>
      <c r="V48" s="185"/>
      <c r="W48" s="185"/>
      <c r="X48" s="185"/>
      <c r="Y48" s="185"/>
      <c r="Z48" s="185"/>
    </row>
    <row r="49" ht="15.0" customHeight="1">
      <c r="A49" s="91" t="s">
        <v>55</v>
      </c>
      <c r="B49" s="91" t="s">
        <v>51</v>
      </c>
      <c r="C49" s="91" t="s">
        <v>6524</v>
      </c>
      <c r="D49" s="71" t="s">
        <v>6525</v>
      </c>
      <c r="E49" s="545" t="s">
        <v>6526</v>
      </c>
      <c r="F49" s="71" t="s">
        <v>6527</v>
      </c>
      <c r="G49" s="542">
        <v>50.0</v>
      </c>
      <c r="H49" s="256" t="s">
        <v>6528</v>
      </c>
      <c r="I49" s="278">
        <v>125.0</v>
      </c>
      <c r="J49" s="77" t="s">
        <v>55</v>
      </c>
      <c r="K49" s="541"/>
      <c r="L49" s="541"/>
      <c r="M49" s="185"/>
      <c r="N49" s="185"/>
      <c r="O49" s="185"/>
      <c r="P49" s="185"/>
      <c r="Q49" s="185"/>
      <c r="R49" s="185"/>
      <c r="S49" s="185"/>
      <c r="T49" s="185"/>
      <c r="U49" s="185"/>
      <c r="V49" s="185"/>
      <c r="W49" s="185"/>
      <c r="X49" s="185"/>
      <c r="Y49" s="185"/>
      <c r="Z49" s="185"/>
    </row>
    <row r="50" ht="15.0" customHeight="1">
      <c r="A50" s="91" t="s">
        <v>55</v>
      </c>
      <c r="B50" s="91" t="s">
        <v>51</v>
      </c>
      <c r="C50" s="91" t="s">
        <v>6529</v>
      </c>
      <c r="D50" s="85" t="s">
        <v>6525</v>
      </c>
      <c r="E50" s="223" t="s">
        <v>6530</v>
      </c>
      <c r="F50" s="85" t="s">
        <v>6527</v>
      </c>
      <c r="G50" s="78">
        <v>50.0</v>
      </c>
      <c r="H50" s="363" t="s">
        <v>6523</v>
      </c>
      <c r="I50" s="278">
        <v>100.0</v>
      </c>
      <c r="J50" s="77" t="s">
        <v>55</v>
      </c>
      <c r="K50" s="541"/>
      <c r="L50" s="541"/>
      <c r="M50" s="185"/>
      <c r="N50" s="185"/>
      <c r="O50" s="185"/>
      <c r="P50" s="185"/>
      <c r="Q50" s="185"/>
      <c r="R50" s="185"/>
      <c r="S50" s="185"/>
      <c r="T50" s="185"/>
      <c r="U50" s="185"/>
      <c r="V50" s="185"/>
      <c r="W50" s="185"/>
      <c r="X50" s="185"/>
      <c r="Y50" s="185"/>
      <c r="Z50" s="185"/>
    </row>
    <row r="51" ht="15.0" customHeight="1">
      <c r="A51" s="85" t="s">
        <v>56</v>
      </c>
      <c r="B51" s="85" t="s">
        <v>51</v>
      </c>
      <c r="C51" s="85" t="s">
        <v>3237</v>
      </c>
      <c r="D51" s="85" t="s">
        <v>3241</v>
      </c>
      <c r="E51" s="85" t="s">
        <v>6521</v>
      </c>
      <c r="F51" s="546"/>
      <c r="G51" s="77" t="s">
        <v>6531</v>
      </c>
      <c r="H51" s="256" t="s">
        <v>6495</v>
      </c>
      <c r="I51" s="278">
        <v>100.0</v>
      </c>
      <c r="J51" s="77" t="s">
        <v>56</v>
      </c>
      <c r="K51" s="541"/>
      <c r="L51" s="541"/>
      <c r="M51" s="185"/>
      <c r="N51" s="185"/>
      <c r="O51" s="185"/>
      <c r="P51" s="185"/>
      <c r="Q51" s="185"/>
      <c r="R51" s="185"/>
      <c r="S51" s="185"/>
      <c r="T51" s="185"/>
      <c r="U51" s="185"/>
      <c r="V51" s="185"/>
      <c r="W51" s="185"/>
      <c r="X51" s="185"/>
      <c r="Y51" s="185"/>
      <c r="Z51" s="185"/>
    </row>
    <row r="52" ht="15.0" customHeight="1">
      <c r="A52" s="85" t="s">
        <v>58</v>
      </c>
      <c r="B52" s="85" t="s">
        <v>3274</v>
      </c>
      <c r="C52" s="85" t="s">
        <v>6532</v>
      </c>
      <c r="D52" s="85" t="s">
        <v>2509</v>
      </c>
      <c r="E52" s="121" t="s">
        <v>6533</v>
      </c>
      <c r="F52" s="85" t="s">
        <v>6534</v>
      </c>
      <c r="G52" s="77">
        <v>50.0</v>
      </c>
      <c r="H52" s="256"/>
      <c r="I52" s="256">
        <f t="shared" ref="I52:I53" si="2">G52*2</f>
        <v>100</v>
      </c>
      <c r="J52" s="77" t="s">
        <v>58</v>
      </c>
      <c r="K52" s="541"/>
      <c r="L52" s="541"/>
      <c r="M52" s="185"/>
      <c r="N52" s="185"/>
      <c r="O52" s="185"/>
      <c r="P52" s="185"/>
      <c r="Q52" s="185"/>
      <c r="R52" s="185"/>
      <c r="S52" s="185"/>
      <c r="T52" s="185"/>
      <c r="U52" s="185"/>
      <c r="V52" s="185"/>
      <c r="W52" s="185"/>
      <c r="X52" s="185"/>
      <c r="Y52" s="185"/>
      <c r="Z52" s="185"/>
    </row>
    <row r="53" ht="15.0" customHeight="1">
      <c r="A53" s="85" t="s">
        <v>6535</v>
      </c>
      <c r="B53" s="85" t="s">
        <v>3274</v>
      </c>
      <c r="C53" s="91" t="s">
        <v>3237</v>
      </c>
      <c r="D53" s="71" t="s">
        <v>6536</v>
      </c>
      <c r="E53" s="547" t="s">
        <v>6521</v>
      </c>
      <c r="F53" s="71" t="s">
        <v>6537</v>
      </c>
      <c r="G53" s="77">
        <v>50.0</v>
      </c>
      <c r="H53" s="256"/>
      <c r="I53" s="256">
        <f t="shared" si="2"/>
        <v>100</v>
      </c>
      <c r="J53" s="77" t="s">
        <v>58</v>
      </c>
      <c r="K53" s="541"/>
      <c r="L53" s="541"/>
      <c r="M53" s="185"/>
      <c r="N53" s="185"/>
      <c r="O53" s="185"/>
      <c r="P53" s="185"/>
      <c r="Q53" s="185"/>
      <c r="R53" s="185"/>
      <c r="S53" s="185"/>
      <c r="T53" s="185"/>
      <c r="U53" s="185"/>
      <c r="V53" s="185"/>
      <c r="W53" s="185"/>
      <c r="X53" s="185"/>
      <c r="Y53" s="185"/>
      <c r="Z53" s="185"/>
    </row>
    <row r="54" ht="15.0" customHeight="1">
      <c r="A54" s="85" t="s">
        <v>58</v>
      </c>
      <c r="B54" s="85" t="s">
        <v>3274</v>
      </c>
      <c r="C54" s="91" t="s">
        <v>297</v>
      </c>
      <c r="D54" s="85" t="s">
        <v>2509</v>
      </c>
      <c r="E54" s="121" t="s">
        <v>6538</v>
      </c>
      <c r="F54" s="548">
        <v>44964.0</v>
      </c>
      <c r="G54" s="77">
        <v>50.0</v>
      </c>
      <c r="H54" s="363"/>
      <c r="I54" s="256">
        <v>50.0</v>
      </c>
      <c r="J54" s="77" t="s">
        <v>58</v>
      </c>
      <c r="K54" s="541"/>
      <c r="L54" s="541"/>
      <c r="M54" s="185"/>
      <c r="N54" s="185"/>
      <c r="O54" s="185"/>
      <c r="P54" s="185"/>
      <c r="Q54" s="185"/>
      <c r="R54" s="185"/>
      <c r="S54" s="185"/>
      <c r="T54" s="185"/>
      <c r="U54" s="185"/>
      <c r="V54" s="185"/>
      <c r="W54" s="185"/>
      <c r="X54" s="185"/>
      <c r="Y54" s="185"/>
      <c r="Z54" s="185"/>
    </row>
    <row r="55" ht="15.0" customHeight="1">
      <c r="A55" s="85" t="s">
        <v>6535</v>
      </c>
      <c r="B55" s="85" t="s">
        <v>3274</v>
      </c>
      <c r="C55" s="91" t="s">
        <v>6539</v>
      </c>
      <c r="D55" s="85" t="s">
        <v>2509</v>
      </c>
      <c r="E55" s="121" t="s">
        <v>6540</v>
      </c>
      <c r="F55" s="548">
        <v>45040.0</v>
      </c>
      <c r="G55" s="77">
        <v>50.0</v>
      </c>
      <c r="H55" s="363"/>
      <c r="I55" s="256">
        <v>50.0</v>
      </c>
      <c r="J55" s="77" t="s">
        <v>58</v>
      </c>
      <c r="K55" s="541"/>
      <c r="L55" s="541"/>
      <c r="M55" s="185"/>
      <c r="N55" s="185"/>
      <c r="O55" s="185"/>
      <c r="P55" s="185"/>
      <c r="Q55" s="185"/>
      <c r="R55" s="185"/>
      <c r="S55" s="185"/>
      <c r="T55" s="185"/>
      <c r="U55" s="185"/>
      <c r="V55" s="185"/>
      <c r="W55" s="185"/>
      <c r="X55" s="185"/>
      <c r="Y55" s="185"/>
      <c r="Z55" s="185"/>
    </row>
    <row r="56" ht="15.0" customHeight="1">
      <c r="A56" s="85" t="s">
        <v>58</v>
      </c>
      <c r="B56" s="85" t="s">
        <v>3274</v>
      </c>
      <c r="C56" s="91" t="s">
        <v>297</v>
      </c>
      <c r="D56" s="85" t="s">
        <v>2509</v>
      </c>
      <c r="E56" s="121" t="s">
        <v>6538</v>
      </c>
      <c r="F56" s="548">
        <v>45107.0</v>
      </c>
      <c r="G56" s="78">
        <v>50.0</v>
      </c>
      <c r="H56" s="363"/>
      <c r="I56" s="278">
        <v>50.0</v>
      </c>
      <c r="J56" s="77" t="s">
        <v>58</v>
      </c>
      <c r="K56" s="541"/>
      <c r="L56" s="541"/>
      <c r="M56" s="185"/>
      <c r="N56" s="185"/>
      <c r="O56" s="185"/>
      <c r="P56" s="185"/>
      <c r="Q56" s="185"/>
      <c r="R56" s="185"/>
      <c r="S56" s="185"/>
      <c r="T56" s="185"/>
      <c r="U56" s="185"/>
      <c r="V56" s="185"/>
      <c r="W56" s="185"/>
      <c r="X56" s="185"/>
      <c r="Y56" s="185"/>
      <c r="Z56" s="185"/>
    </row>
    <row r="57" ht="15.0" customHeight="1">
      <c r="A57" s="85" t="s">
        <v>6535</v>
      </c>
      <c r="B57" s="85" t="s">
        <v>3274</v>
      </c>
      <c r="C57" s="91" t="s">
        <v>297</v>
      </c>
      <c r="D57" s="85" t="s">
        <v>2509</v>
      </c>
      <c r="E57" s="121" t="s">
        <v>6538</v>
      </c>
      <c r="F57" s="548">
        <v>45180.0</v>
      </c>
      <c r="G57" s="78">
        <v>50.0</v>
      </c>
      <c r="H57" s="363"/>
      <c r="I57" s="278">
        <v>50.0</v>
      </c>
      <c r="J57" s="77" t="s">
        <v>58</v>
      </c>
      <c r="K57" s="541"/>
      <c r="L57" s="541"/>
      <c r="M57" s="185"/>
      <c r="N57" s="185"/>
      <c r="O57" s="185"/>
      <c r="P57" s="185"/>
      <c r="Q57" s="185"/>
      <c r="R57" s="185"/>
      <c r="S57" s="185"/>
      <c r="T57" s="185"/>
      <c r="U57" s="185"/>
      <c r="V57" s="185"/>
      <c r="W57" s="185"/>
      <c r="X57" s="185"/>
      <c r="Y57" s="185"/>
      <c r="Z57" s="185"/>
    </row>
    <row r="58" ht="15.0" customHeight="1">
      <c r="A58" s="85" t="s">
        <v>58</v>
      </c>
      <c r="B58" s="85" t="s">
        <v>3274</v>
      </c>
      <c r="C58" s="91" t="s">
        <v>6456</v>
      </c>
      <c r="D58" s="85" t="s">
        <v>2509</v>
      </c>
      <c r="E58" s="121" t="s">
        <v>6541</v>
      </c>
      <c r="F58" s="548">
        <v>45213.0</v>
      </c>
      <c r="G58" s="78">
        <v>50.0</v>
      </c>
      <c r="H58" s="363"/>
      <c r="I58" s="278">
        <v>50.0</v>
      </c>
      <c r="J58" s="77" t="s">
        <v>58</v>
      </c>
      <c r="K58" s="541"/>
      <c r="L58" s="541"/>
      <c r="M58" s="185"/>
      <c r="N58" s="185"/>
      <c r="O58" s="185"/>
      <c r="P58" s="185"/>
      <c r="Q58" s="185"/>
      <c r="R58" s="185"/>
      <c r="S58" s="185"/>
      <c r="T58" s="185"/>
      <c r="U58" s="185"/>
      <c r="V58" s="185"/>
      <c r="W58" s="185"/>
      <c r="X58" s="185"/>
      <c r="Y58" s="185"/>
      <c r="Z58" s="185"/>
    </row>
    <row r="59" ht="15.0" customHeight="1">
      <c r="A59" s="85" t="s">
        <v>6535</v>
      </c>
      <c r="B59" s="85" t="s">
        <v>3274</v>
      </c>
      <c r="C59" s="91" t="s">
        <v>297</v>
      </c>
      <c r="D59" s="85" t="s">
        <v>2509</v>
      </c>
      <c r="E59" s="121" t="s">
        <v>6538</v>
      </c>
      <c r="F59" s="548">
        <v>45246.0</v>
      </c>
      <c r="G59" s="78">
        <v>50.0</v>
      </c>
      <c r="H59" s="363"/>
      <c r="I59" s="278">
        <v>50.0</v>
      </c>
      <c r="J59" s="77" t="s">
        <v>58</v>
      </c>
      <c r="K59" s="541"/>
      <c r="L59" s="541"/>
      <c r="M59" s="185"/>
      <c r="N59" s="185"/>
      <c r="O59" s="185"/>
      <c r="P59" s="185"/>
      <c r="Q59" s="185"/>
      <c r="R59" s="185"/>
      <c r="S59" s="185"/>
      <c r="T59" s="185"/>
      <c r="U59" s="185"/>
      <c r="V59" s="185"/>
      <c r="W59" s="185"/>
      <c r="X59" s="185"/>
      <c r="Y59" s="185"/>
      <c r="Z59" s="185"/>
    </row>
    <row r="60" ht="15.0" customHeight="1">
      <c r="A60" s="85" t="s">
        <v>58</v>
      </c>
      <c r="B60" s="85" t="s">
        <v>3274</v>
      </c>
      <c r="C60" s="91" t="s">
        <v>297</v>
      </c>
      <c r="D60" s="85" t="s">
        <v>2509</v>
      </c>
      <c r="E60" s="121" t="s">
        <v>6538</v>
      </c>
      <c r="F60" s="548">
        <v>45624.0</v>
      </c>
      <c r="G60" s="78">
        <v>50.0</v>
      </c>
      <c r="H60" s="363"/>
      <c r="I60" s="278">
        <v>50.0</v>
      </c>
      <c r="J60" s="77" t="s">
        <v>58</v>
      </c>
      <c r="K60" s="541"/>
      <c r="L60" s="541"/>
      <c r="M60" s="185"/>
      <c r="N60" s="185"/>
      <c r="O60" s="185"/>
      <c r="P60" s="185"/>
      <c r="Q60" s="185"/>
      <c r="R60" s="185"/>
      <c r="S60" s="185"/>
      <c r="T60" s="185"/>
      <c r="U60" s="185"/>
      <c r="V60" s="185"/>
      <c r="W60" s="185"/>
      <c r="X60" s="185"/>
      <c r="Y60" s="185"/>
      <c r="Z60" s="185"/>
    </row>
    <row r="61" ht="15.0" customHeight="1">
      <c r="A61" s="91" t="s">
        <v>62</v>
      </c>
      <c r="B61" s="91" t="s">
        <v>51</v>
      </c>
      <c r="C61" s="549" t="s">
        <v>3237</v>
      </c>
      <c r="D61" s="71" t="s">
        <v>6520</v>
      </c>
      <c r="E61" s="121" t="s">
        <v>6521</v>
      </c>
      <c r="F61" s="71" t="s">
        <v>6480</v>
      </c>
      <c r="G61" s="542">
        <v>50.0</v>
      </c>
      <c r="H61" s="256" t="s">
        <v>6495</v>
      </c>
      <c r="I61" s="550">
        <v>100.0</v>
      </c>
      <c r="J61" s="77" t="s">
        <v>284</v>
      </c>
      <c r="K61" s="541"/>
      <c r="L61" s="541"/>
      <c r="M61" s="185"/>
      <c r="N61" s="185"/>
      <c r="O61" s="185"/>
      <c r="P61" s="185"/>
      <c r="Q61" s="185"/>
      <c r="R61" s="185"/>
      <c r="S61" s="185"/>
      <c r="T61" s="185"/>
      <c r="U61" s="185"/>
      <c r="V61" s="185"/>
      <c r="W61" s="185"/>
      <c r="X61" s="185"/>
      <c r="Y61" s="185"/>
      <c r="Z61" s="185"/>
    </row>
    <row r="62" ht="15.0" customHeight="1">
      <c r="A62" s="91" t="s">
        <v>62</v>
      </c>
      <c r="B62" s="91" t="s">
        <v>51</v>
      </c>
      <c r="C62" s="91" t="s">
        <v>6542</v>
      </c>
      <c r="D62" s="85" t="s">
        <v>6543</v>
      </c>
      <c r="E62" s="85" t="s">
        <v>6544</v>
      </c>
      <c r="F62" s="551" t="s">
        <v>6545</v>
      </c>
      <c r="G62" s="542">
        <v>10.0</v>
      </c>
      <c r="H62" s="363"/>
      <c r="I62" s="550">
        <v>50.0</v>
      </c>
      <c r="J62" s="77" t="s">
        <v>284</v>
      </c>
      <c r="K62" s="541"/>
      <c r="L62" s="541"/>
      <c r="M62" s="185"/>
      <c r="N62" s="185"/>
      <c r="O62" s="185"/>
      <c r="P62" s="185"/>
      <c r="Q62" s="185"/>
      <c r="R62" s="185"/>
      <c r="S62" s="185"/>
      <c r="T62" s="185"/>
      <c r="U62" s="185"/>
      <c r="V62" s="185"/>
      <c r="W62" s="185"/>
      <c r="X62" s="185"/>
      <c r="Y62" s="185"/>
      <c r="Z62" s="185"/>
    </row>
    <row r="63" ht="15.0" customHeight="1">
      <c r="A63" s="91" t="s">
        <v>62</v>
      </c>
      <c r="B63" s="91" t="s">
        <v>51</v>
      </c>
      <c r="C63" s="91" t="s">
        <v>6546</v>
      </c>
      <c r="D63" s="85" t="s">
        <v>845</v>
      </c>
      <c r="E63" s="121" t="s">
        <v>6547</v>
      </c>
      <c r="F63" s="85" t="s">
        <v>6548</v>
      </c>
      <c r="G63" s="542">
        <v>10.0</v>
      </c>
      <c r="H63" s="363"/>
      <c r="I63" s="550">
        <v>50.0</v>
      </c>
      <c r="J63" s="77" t="s">
        <v>284</v>
      </c>
      <c r="K63" s="541"/>
      <c r="L63" s="541"/>
      <c r="M63" s="185"/>
      <c r="N63" s="185"/>
      <c r="O63" s="185"/>
      <c r="P63" s="185"/>
      <c r="Q63" s="185"/>
      <c r="R63" s="185"/>
      <c r="S63" s="185"/>
      <c r="T63" s="185"/>
      <c r="U63" s="185"/>
      <c r="V63" s="185"/>
      <c r="W63" s="185"/>
      <c r="X63" s="185"/>
      <c r="Y63" s="185"/>
      <c r="Z63" s="185"/>
    </row>
    <row r="64" ht="15.0" customHeight="1">
      <c r="A64" s="91" t="s">
        <v>62</v>
      </c>
      <c r="B64" s="91" t="s">
        <v>51</v>
      </c>
      <c r="C64" s="91" t="s">
        <v>6549</v>
      </c>
      <c r="D64" s="91" t="s">
        <v>848</v>
      </c>
      <c r="E64" s="121" t="s">
        <v>6550</v>
      </c>
      <c r="F64" s="91" t="s">
        <v>6551</v>
      </c>
      <c r="G64" s="542">
        <v>10.0</v>
      </c>
      <c r="H64" s="396"/>
      <c r="I64" s="550">
        <v>50.0</v>
      </c>
      <c r="J64" s="77" t="s">
        <v>284</v>
      </c>
      <c r="K64" s="541"/>
      <c r="L64" s="541"/>
      <c r="M64" s="185"/>
      <c r="N64" s="185"/>
      <c r="O64" s="185"/>
      <c r="P64" s="185"/>
      <c r="Q64" s="185"/>
      <c r="R64" s="185"/>
      <c r="S64" s="185"/>
      <c r="T64" s="185"/>
      <c r="U64" s="185"/>
      <c r="V64" s="185"/>
      <c r="W64" s="185"/>
      <c r="X64" s="185"/>
      <c r="Y64" s="185"/>
      <c r="Z64" s="185"/>
    </row>
    <row r="65" ht="15.0" customHeight="1">
      <c r="A65" s="91" t="s">
        <v>62</v>
      </c>
      <c r="B65" s="91" t="s">
        <v>51</v>
      </c>
      <c r="C65" s="91" t="s">
        <v>6552</v>
      </c>
      <c r="D65" s="91" t="s">
        <v>6553</v>
      </c>
      <c r="E65" s="121" t="s">
        <v>6554</v>
      </c>
      <c r="F65" s="91" t="s">
        <v>6555</v>
      </c>
      <c r="G65" s="542">
        <v>10.0</v>
      </c>
      <c r="H65" s="396"/>
      <c r="I65" s="550">
        <v>10.0</v>
      </c>
      <c r="J65" s="77" t="s">
        <v>284</v>
      </c>
      <c r="K65" s="541"/>
      <c r="L65" s="541"/>
      <c r="M65" s="185"/>
      <c r="N65" s="185"/>
      <c r="O65" s="185"/>
      <c r="P65" s="185"/>
      <c r="Q65" s="185"/>
      <c r="R65" s="185"/>
      <c r="S65" s="185"/>
      <c r="T65" s="185"/>
      <c r="U65" s="185"/>
      <c r="V65" s="185"/>
      <c r="W65" s="185"/>
      <c r="X65" s="185"/>
      <c r="Y65" s="185"/>
      <c r="Z65" s="185"/>
    </row>
    <row r="66" ht="15.0" customHeight="1">
      <c r="A66" s="85" t="s">
        <v>1278</v>
      </c>
      <c r="B66" s="85" t="s">
        <v>51</v>
      </c>
      <c r="C66" s="85" t="s">
        <v>6556</v>
      </c>
      <c r="D66" s="85" t="s">
        <v>3332</v>
      </c>
      <c r="E66" s="121" t="s">
        <v>6557</v>
      </c>
      <c r="F66" s="85"/>
      <c r="G66" s="77">
        <v>50.0</v>
      </c>
      <c r="H66" s="256">
        <v>1.0</v>
      </c>
      <c r="I66" s="278">
        <v>50.0</v>
      </c>
      <c r="J66" s="77" t="s">
        <v>1278</v>
      </c>
      <c r="K66" s="541"/>
      <c r="L66" s="541"/>
      <c r="M66" s="185"/>
      <c r="N66" s="185"/>
      <c r="O66" s="185"/>
      <c r="P66" s="185"/>
      <c r="Q66" s="185"/>
      <c r="R66" s="185"/>
      <c r="S66" s="185"/>
      <c r="T66" s="185"/>
      <c r="U66" s="185"/>
      <c r="V66" s="185"/>
      <c r="W66" s="185"/>
      <c r="X66" s="185"/>
      <c r="Y66" s="185"/>
      <c r="Z66" s="185"/>
    </row>
    <row r="67" ht="15.0" customHeight="1">
      <c r="A67" s="212" t="s">
        <v>1278</v>
      </c>
      <c r="B67" s="212" t="s">
        <v>51</v>
      </c>
      <c r="C67" s="212" t="s">
        <v>6558</v>
      </c>
      <c r="D67" s="212" t="s">
        <v>3332</v>
      </c>
      <c r="E67" s="436" t="s">
        <v>6557</v>
      </c>
      <c r="F67" s="212"/>
      <c r="G67" s="552">
        <v>50.0</v>
      </c>
      <c r="H67" s="470">
        <v>1.0</v>
      </c>
      <c r="I67" s="450">
        <v>50.0</v>
      </c>
      <c r="J67" s="77" t="s">
        <v>1278</v>
      </c>
      <c r="K67" s="541"/>
      <c r="L67" s="541"/>
      <c r="M67" s="185"/>
      <c r="N67" s="185"/>
      <c r="O67" s="185"/>
      <c r="P67" s="185"/>
      <c r="Q67" s="185"/>
      <c r="R67" s="185"/>
      <c r="S67" s="185"/>
      <c r="T67" s="185"/>
      <c r="U67" s="185"/>
      <c r="V67" s="185"/>
      <c r="W67" s="185"/>
      <c r="X67" s="185"/>
      <c r="Y67" s="185"/>
      <c r="Z67" s="185"/>
    </row>
    <row r="68" ht="15.0" customHeight="1">
      <c r="A68" s="85" t="s">
        <v>1278</v>
      </c>
      <c r="B68" s="85" t="s">
        <v>51</v>
      </c>
      <c r="C68" s="91" t="s">
        <v>6559</v>
      </c>
      <c r="D68" s="91" t="s">
        <v>6560</v>
      </c>
      <c r="E68" s="223" t="s">
        <v>6561</v>
      </c>
      <c r="F68" s="85"/>
      <c r="G68" s="78">
        <v>50.0</v>
      </c>
      <c r="H68" s="88">
        <v>2.0</v>
      </c>
      <c r="I68" s="451">
        <v>75.0</v>
      </c>
      <c r="J68" s="77" t="s">
        <v>1278</v>
      </c>
      <c r="K68" s="541"/>
      <c r="L68" s="541"/>
      <c r="M68" s="185"/>
      <c r="N68" s="185"/>
      <c r="O68" s="185"/>
      <c r="P68" s="185"/>
      <c r="Q68" s="185"/>
      <c r="R68" s="185"/>
      <c r="S68" s="185"/>
      <c r="T68" s="185"/>
      <c r="U68" s="185"/>
      <c r="V68" s="185"/>
      <c r="W68" s="185"/>
      <c r="X68" s="185"/>
      <c r="Y68" s="185"/>
      <c r="Z68" s="185"/>
    </row>
    <row r="69" ht="15.0" customHeight="1">
      <c r="A69" s="91" t="s">
        <v>1278</v>
      </c>
      <c r="B69" s="452" t="s">
        <v>51</v>
      </c>
      <c r="C69" s="91" t="s">
        <v>6562</v>
      </c>
      <c r="D69" s="553" t="s">
        <v>6563</v>
      </c>
      <c r="E69" s="121" t="s">
        <v>6564</v>
      </c>
      <c r="F69" s="91"/>
      <c r="G69" s="123">
        <v>200.0</v>
      </c>
      <c r="H69" s="128">
        <v>4.0</v>
      </c>
      <c r="I69" s="451">
        <v>200.0</v>
      </c>
      <c r="J69" s="77" t="s">
        <v>1278</v>
      </c>
      <c r="K69" s="541"/>
      <c r="L69" s="541"/>
      <c r="M69" s="185"/>
      <c r="N69" s="185"/>
      <c r="O69" s="185"/>
      <c r="P69" s="185"/>
      <c r="Q69" s="185"/>
      <c r="R69" s="185"/>
      <c r="S69" s="185"/>
      <c r="T69" s="185"/>
      <c r="U69" s="185"/>
      <c r="V69" s="185"/>
      <c r="W69" s="185"/>
      <c r="X69" s="185"/>
      <c r="Y69" s="185"/>
      <c r="Z69" s="185"/>
    </row>
    <row r="70" ht="15.0" customHeight="1">
      <c r="A70" s="91" t="s">
        <v>6565</v>
      </c>
      <c r="B70" s="91" t="s">
        <v>51</v>
      </c>
      <c r="C70" s="91" t="s">
        <v>3225</v>
      </c>
      <c r="D70" s="91" t="s">
        <v>6566</v>
      </c>
      <c r="E70" s="121" t="s">
        <v>6567</v>
      </c>
      <c r="F70" s="91"/>
      <c r="G70" s="123">
        <v>100.0</v>
      </c>
      <c r="H70" s="128">
        <v>4.0</v>
      </c>
      <c r="I70" s="451">
        <v>100.0</v>
      </c>
      <c r="J70" s="77" t="s">
        <v>1278</v>
      </c>
      <c r="K70" s="541"/>
      <c r="L70" s="541"/>
      <c r="M70" s="185"/>
      <c r="N70" s="185"/>
      <c r="O70" s="185"/>
      <c r="P70" s="185"/>
      <c r="Q70" s="185"/>
      <c r="R70" s="185"/>
      <c r="S70" s="185"/>
      <c r="T70" s="185"/>
      <c r="U70" s="185"/>
      <c r="V70" s="185"/>
      <c r="W70" s="185"/>
      <c r="X70" s="185"/>
      <c r="Y70" s="185"/>
      <c r="Z70" s="185"/>
    </row>
    <row r="71" ht="15.0" customHeight="1">
      <c r="A71" s="85" t="s">
        <v>64</v>
      </c>
      <c r="B71" s="85" t="s">
        <v>6568</v>
      </c>
      <c r="C71" s="85" t="s">
        <v>6569</v>
      </c>
      <c r="D71" s="85" t="s">
        <v>239</v>
      </c>
      <c r="E71" s="121" t="s">
        <v>6570</v>
      </c>
      <c r="F71" s="85"/>
      <c r="G71" s="77" t="s">
        <v>6571</v>
      </c>
      <c r="H71" s="256" t="s">
        <v>6572</v>
      </c>
      <c r="I71" s="278">
        <v>200.0</v>
      </c>
      <c r="J71" s="92" t="s">
        <v>64</v>
      </c>
      <c r="K71" s="541"/>
      <c r="L71" s="541"/>
      <c r="M71" s="185"/>
      <c r="N71" s="185"/>
      <c r="O71" s="185"/>
      <c r="P71" s="185"/>
      <c r="Q71" s="185"/>
      <c r="R71" s="185"/>
      <c r="S71" s="185"/>
      <c r="T71" s="185"/>
      <c r="U71" s="185"/>
      <c r="V71" s="185"/>
      <c r="W71" s="185"/>
      <c r="X71" s="185"/>
      <c r="Y71" s="185"/>
      <c r="Z71" s="185"/>
    </row>
    <row r="72" ht="15.0" customHeight="1">
      <c r="A72" s="91" t="s">
        <v>64</v>
      </c>
      <c r="B72" s="91" t="s">
        <v>6568</v>
      </c>
      <c r="C72" s="91" t="s">
        <v>6573</v>
      </c>
      <c r="D72" s="71" t="s">
        <v>6574</v>
      </c>
      <c r="E72" s="547" t="s">
        <v>6575</v>
      </c>
      <c r="F72" s="71"/>
      <c r="G72" s="542" t="s">
        <v>6576</v>
      </c>
      <c r="H72" s="543" t="s">
        <v>6577</v>
      </c>
      <c r="I72" s="278">
        <v>75.0</v>
      </c>
      <c r="J72" s="92" t="s">
        <v>64</v>
      </c>
      <c r="K72" s="541"/>
      <c r="L72" s="541"/>
      <c r="M72" s="185"/>
      <c r="N72" s="185"/>
      <c r="O72" s="185"/>
      <c r="P72" s="185"/>
      <c r="Q72" s="185"/>
      <c r="R72" s="185"/>
      <c r="S72" s="185"/>
      <c r="T72" s="185"/>
      <c r="U72" s="185"/>
      <c r="V72" s="185"/>
      <c r="W72" s="185"/>
      <c r="X72" s="185"/>
      <c r="Y72" s="185"/>
      <c r="Z72" s="185"/>
    </row>
    <row r="73" ht="15.0" customHeight="1">
      <c r="A73" s="91" t="s">
        <v>64</v>
      </c>
      <c r="B73" s="91" t="s">
        <v>6568</v>
      </c>
      <c r="C73" s="91" t="s">
        <v>287</v>
      </c>
      <c r="D73" s="85" t="s">
        <v>294</v>
      </c>
      <c r="E73" s="121" t="s">
        <v>6578</v>
      </c>
      <c r="F73" s="85"/>
      <c r="G73" s="78" t="s">
        <v>6571</v>
      </c>
      <c r="H73" s="363" t="s">
        <v>6579</v>
      </c>
      <c r="I73" s="278">
        <v>200.0</v>
      </c>
      <c r="J73" s="92" t="s">
        <v>64</v>
      </c>
      <c r="K73" s="541"/>
      <c r="L73" s="541"/>
      <c r="M73" s="185"/>
      <c r="N73" s="185"/>
      <c r="O73" s="185"/>
      <c r="P73" s="185"/>
      <c r="Q73" s="185"/>
      <c r="R73" s="185"/>
      <c r="S73" s="185"/>
      <c r="T73" s="185"/>
      <c r="U73" s="185"/>
      <c r="V73" s="185"/>
      <c r="W73" s="185"/>
      <c r="X73" s="185"/>
      <c r="Y73" s="185"/>
      <c r="Z73" s="185"/>
    </row>
    <row r="74" ht="15.0" customHeight="1">
      <c r="A74" s="91" t="s">
        <v>64</v>
      </c>
      <c r="B74" s="91" t="s">
        <v>6568</v>
      </c>
      <c r="C74" s="91" t="s">
        <v>6580</v>
      </c>
      <c r="D74" s="85" t="s">
        <v>294</v>
      </c>
      <c r="E74" s="121" t="s">
        <v>6581</v>
      </c>
      <c r="F74" s="85"/>
      <c r="G74" s="78" t="s">
        <v>6582</v>
      </c>
      <c r="H74" s="363" t="s">
        <v>6583</v>
      </c>
      <c r="I74" s="278">
        <v>150.0</v>
      </c>
      <c r="J74" s="92" t="s">
        <v>64</v>
      </c>
      <c r="K74" s="541"/>
      <c r="L74" s="541"/>
      <c r="M74" s="185"/>
      <c r="N74" s="185"/>
      <c r="O74" s="185"/>
      <c r="P74" s="185"/>
      <c r="Q74" s="185"/>
      <c r="R74" s="185"/>
      <c r="S74" s="185"/>
      <c r="T74" s="185"/>
      <c r="U74" s="185"/>
      <c r="V74" s="185"/>
      <c r="W74" s="185"/>
      <c r="X74" s="185"/>
      <c r="Y74" s="185"/>
      <c r="Z74" s="185"/>
    </row>
    <row r="75" ht="15.0" customHeight="1">
      <c r="A75" s="91" t="s">
        <v>64</v>
      </c>
      <c r="B75" s="91" t="s">
        <v>6568</v>
      </c>
      <c r="C75" s="91" t="s">
        <v>6584</v>
      </c>
      <c r="D75" s="91" t="s">
        <v>6585</v>
      </c>
      <c r="E75" s="121" t="s">
        <v>6586</v>
      </c>
      <c r="F75" s="91"/>
      <c r="G75" s="123">
        <v>100.0</v>
      </c>
      <c r="H75" s="396"/>
      <c r="I75" s="278">
        <v>100.0</v>
      </c>
      <c r="J75" s="92" t="s">
        <v>64</v>
      </c>
      <c r="K75" s="541"/>
      <c r="L75" s="541"/>
      <c r="M75" s="185"/>
      <c r="N75" s="185"/>
      <c r="O75" s="185"/>
      <c r="P75" s="185"/>
      <c r="Q75" s="185"/>
      <c r="R75" s="185"/>
      <c r="S75" s="185"/>
      <c r="T75" s="185"/>
      <c r="U75" s="185"/>
      <c r="V75" s="185"/>
      <c r="W75" s="185"/>
      <c r="X75" s="185"/>
      <c r="Y75" s="185"/>
      <c r="Z75" s="185"/>
    </row>
    <row r="76" ht="15.0" customHeight="1">
      <c r="A76" s="91" t="s">
        <v>64</v>
      </c>
      <c r="B76" s="91" t="s">
        <v>6568</v>
      </c>
      <c r="C76" s="91" t="s">
        <v>6587</v>
      </c>
      <c r="D76" s="91" t="s">
        <v>1066</v>
      </c>
      <c r="E76" s="91"/>
      <c r="F76" s="91" t="s">
        <v>6588</v>
      </c>
      <c r="G76" s="123" t="s">
        <v>6589</v>
      </c>
      <c r="H76" s="396">
        <v>4.0</v>
      </c>
      <c r="I76" s="278">
        <v>50.0</v>
      </c>
      <c r="J76" s="92" t="s">
        <v>64</v>
      </c>
      <c r="K76" s="541"/>
      <c r="L76" s="541"/>
      <c r="M76" s="185"/>
      <c r="N76" s="185"/>
      <c r="O76" s="185"/>
      <c r="P76" s="185"/>
      <c r="Q76" s="185"/>
      <c r="R76" s="185"/>
      <c r="S76" s="185"/>
      <c r="T76" s="185"/>
      <c r="U76" s="185"/>
      <c r="V76" s="185"/>
      <c r="W76" s="185"/>
      <c r="X76" s="185"/>
      <c r="Y76" s="185"/>
      <c r="Z76" s="185"/>
    </row>
    <row r="77" ht="15.0" customHeight="1">
      <c r="A77" s="85" t="s">
        <v>6590</v>
      </c>
      <c r="B77" s="91" t="s">
        <v>6568</v>
      </c>
      <c r="C77" s="85" t="s">
        <v>6591</v>
      </c>
      <c r="D77" s="85"/>
      <c r="E77" s="85" t="s">
        <v>6592</v>
      </c>
      <c r="F77" s="85"/>
      <c r="G77" s="77">
        <v>50.0</v>
      </c>
      <c r="H77" s="256" t="s">
        <v>6593</v>
      </c>
      <c r="I77" s="278">
        <v>75.0</v>
      </c>
      <c r="J77" s="92" t="s">
        <v>65</v>
      </c>
      <c r="K77" s="541"/>
      <c r="L77" s="541"/>
      <c r="M77" s="185"/>
      <c r="N77" s="185"/>
      <c r="O77" s="185"/>
      <c r="P77" s="185"/>
      <c r="Q77" s="185"/>
      <c r="R77" s="185"/>
      <c r="S77" s="185"/>
      <c r="T77" s="185"/>
      <c r="U77" s="185"/>
      <c r="V77" s="185"/>
      <c r="W77" s="185"/>
      <c r="X77" s="185"/>
      <c r="Y77" s="185"/>
      <c r="Z77" s="185"/>
    </row>
    <row r="78" ht="15.0" customHeight="1">
      <c r="A78" s="91" t="s">
        <v>6594</v>
      </c>
      <c r="B78" s="91" t="s">
        <v>6568</v>
      </c>
      <c r="C78" s="91" t="s">
        <v>297</v>
      </c>
      <c r="D78" s="71" t="s">
        <v>6595</v>
      </c>
      <c r="E78" s="71" t="s">
        <v>6596</v>
      </c>
      <c r="F78" s="71" t="s">
        <v>6597</v>
      </c>
      <c r="G78" s="542">
        <v>50.0</v>
      </c>
      <c r="H78" s="543"/>
      <c r="I78" s="278">
        <v>50.0</v>
      </c>
      <c r="J78" s="92" t="s">
        <v>65</v>
      </c>
      <c r="K78" s="541"/>
      <c r="L78" s="541"/>
      <c r="M78" s="185"/>
      <c r="N78" s="185"/>
      <c r="O78" s="185"/>
      <c r="P78" s="185"/>
      <c r="Q78" s="185"/>
      <c r="R78" s="185"/>
      <c r="S78" s="185"/>
      <c r="T78" s="185"/>
      <c r="U78" s="185"/>
      <c r="V78" s="185"/>
      <c r="W78" s="185"/>
      <c r="X78" s="185"/>
      <c r="Y78" s="185"/>
      <c r="Z78" s="185"/>
    </row>
    <row r="79" ht="15.0" customHeight="1">
      <c r="A79" s="91" t="s">
        <v>6594</v>
      </c>
      <c r="B79" s="91" t="s">
        <v>6568</v>
      </c>
      <c r="C79" s="91" t="s">
        <v>297</v>
      </c>
      <c r="D79" s="85" t="s">
        <v>6595</v>
      </c>
      <c r="E79" s="85" t="s">
        <v>6596</v>
      </c>
      <c r="F79" s="85" t="s">
        <v>6598</v>
      </c>
      <c r="G79" s="78">
        <v>50.0</v>
      </c>
      <c r="H79" s="363"/>
      <c r="I79" s="278">
        <v>50.0</v>
      </c>
      <c r="J79" s="92" t="s">
        <v>65</v>
      </c>
      <c r="K79" s="541"/>
      <c r="L79" s="541"/>
      <c r="M79" s="185"/>
      <c r="N79" s="185"/>
      <c r="O79" s="185"/>
      <c r="P79" s="185"/>
      <c r="Q79" s="185"/>
      <c r="R79" s="185"/>
      <c r="S79" s="185"/>
      <c r="T79" s="185"/>
      <c r="U79" s="185"/>
      <c r="V79" s="185"/>
      <c r="W79" s="185"/>
      <c r="X79" s="185"/>
      <c r="Y79" s="185"/>
      <c r="Z79" s="185"/>
    </row>
    <row r="80" ht="15.0" customHeight="1">
      <c r="A80" s="91" t="s">
        <v>6594</v>
      </c>
      <c r="B80" s="91" t="s">
        <v>6568</v>
      </c>
      <c r="C80" s="91" t="s">
        <v>297</v>
      </c>
      <c r="D80" s="85" t="s">
        <v>6595</v>
      </c>
      <c r="E80" s="85" t="s">
        <v>6596</v>
      </c>
      <c r="F80" s="85" t="s">
        <v>6599</v>
      </c>
      <c r="G80" s="78">
        <v>50.0</v>
      </c>
      <c r="H80" s="363"/>
      <c r="I80" s="278">
        <v>50.0</v>
      </c>
      <c r="J80" s="92" t="s">
        <v>65</v>
      </c>
      <c r="K80" s="541"/>
      <c r="L80" s="541"/>
      <c r="M80" s="185"/>
      <c r="N80" s="185"/>
      <c r="O80" s="185"/>
      <c r="P80" s="185"/>
      <c r="Q80" s="185"/>
      <c r="R80" s="185"/>
      <c r="S80" s="185"/>
      <c r="T80" s="185"/>
      <c r="U80" s="185"/>
      <c r="V80" s="185"/>
      <c r="W80" s="185"/>
      <c r="X80" s="185"/>
      <c r="Y80" s="185"/>
      <c r="Z80" s="185"/>
    </row>
    <row r="81" ht="15.0" customHeight="1">
      <c r="A81" s="91" t="s">
        <v>6594</v>
      </c>
      <c r="B81" s="91" t="s">
        <v>6568</v>
      </c>
      <c r="C81" s="91" t="s">
        <v>297</v>
      </c>
      <c r="D81" s="91" t="s">
        <v>6595</v>
      </c>
      <c r="E81" s="91" t="s">
        <v>6596</v>
      </c>
      <c r="F81" s="91" t="s">
        <v>6600</v>
      </c>
      <c r="G81" s="123">
        <v>50.0</v>
      </c>
      <c r="H81" s="396"/>
      <c r="I81" s="278">
        <v>50.0</v>
      </c>
      <c r="J81" s="92" t="s">
        <v>65</v>
      </c>
      <c r="K81" s="541"/>
      <c r="L81" s="541"/>
      <c r="M81" s="185"/>
      <c r="N81" s="185"/>
      <c r="O81" s="185"/>
      <c r="P81" s="185"/>
      <c r="Q81" s="185"/>
      <c r="R81" s="185"/>
      <c r="S81" s="185"/>
      <c r="T81" s="185"/>
      <c r="U81" s="185"/>
      <c r="V81" s="185"/>
      <c r="W81" s="185"/>
      <c r="X81" s="185"/>
      <c r="Y81" s="185"/>
      <c r="Z81" s="185"/>
    </row>
    <row r="82" ht="15.0" customHeight="1">
      <c r="A82" s="421" t="s">
        <v>6594</v>
      </c>
      <c r="B82" s="91" t="s">
        <v>6568</v>
      </c>
      <c r="C82" s="421" t="s">
        <v>297</v>
      </c>
      <c r="D82" s="421" t="s">
        <v>6595</v>
      </c>
      <c r="E82" s="421" t="s">
        <v>6596</v>
      </c>
      <c r="F82" s="421" t="s">
        <v>6601</v>
      </c>
      <c r="G82" s="448">
        <v>50.0</v>
      </c>
      <c r="H82" s="449"/>
      <c r="I82" s="283">
        <v>50.0</v>
      </c>
      <c r="J82" s="92" t="s">
        <v>65</v>
      </c>
      <c r="K82" s="541"/>
      <c r="L82" s="541"/>
      <c r="M82" s="185"/>
      <c r="N82" s="185"/>
      <c r="O82" s="185"/>
      <c r="P82" s="185"/>
      <c r="Q82" s="185"/>
      <c r="R82" s="185"/>
      <c r="S82" s="185"/>
      <c r="T82" s="185"/>
      <c r="U82" s="185"/>
      <c r="V82" s="185"/>
      <c r="W82" s="185"/>
      <c r="X82" s="185"/>
      <c r="Y82" s="185"/>
      <c r="Z82" s="185"/>
    </row>
    <row r="83" ht="15.0" customHeight="1">
      <c r="A83" s="91" t="s">
        <v>6594</v>
      </c>
      <c r="B83" s="91" t="s">
        <v>6568</v>
      </c>
      <c r="C83" s="91" t="s">
        <v>297</v>
      </c>
      <c r="D83" s="91" t="s">
        <v>6595</v>
      </c>
      <c r="E83" s="91" t="s">
        <v>6596</v>
      </c>
      <c r="F83" s="91" t="s">
        <v>6602</v>
      </c>
      <c r="G83" s="123">
        <v>50.0</v>
      </c>
      <c r="H83" s="128"/>
      <c r="I83" s="278">
        <v>50.0</v>
      </c>
      <c r="J83" s="92" t="s">
        <v>65</v>
      </c>
      <c r="K83" s="541"/>
      <c r="L83" s="541"/>
      <c r="M83" s="185"/>
      <c r="N83" s="185"/>
      <c r="O83" s="185"/>
      <c r="P83" s="185"/>
      <c r="Q83" s="185"/>
      <c r="R83" s="185"/>
      <c r="S83" s="185"/>
      <c r="T83" s="185"/>
      <c r="U83" s="185"/>
      <c r="V83" s="185"/>
      <c r="W83" s="185"/>
      <c r="X83" s="185"/>
      <c r="Y83" s="185"/>
      <c r="Z83" s="185"/>
    </row>
    <row r="84" ht="15.0" customHeight="1">
      <c r="A84" s="91" t="s">
        <v>6594</v>
      </c>
      <c r="B84" s="91" t="s">
        <v>6568</v>
      </c>
      <c r="C84" s="91" t="s">
        <v>297</v>
      </c>
      <c r="D84" s="91" t="s">
        <v>6595</v>
      </c>
      <c r="E84" s="91" t="s">
        <v>6596</v>
      </c>
      <c r="F84" s="91" t="s">
        <v>6603</v>
      </c>
      <c r="G84" s="123">
        <v>50.0</v>
      </c>
      <c r="H84" s="128"/>
      <c r="I84" s="278">
        <v>50.0</v>
      </c>
      <c r="J84" s="92" t="s">
        <v>65</v>
      </c>
      <c r="K84" s="541"/>
      <c r="L84" s="541"/>
      <c r="M84" s="185"/>
      <c r="N84" s="185"/>
      <c r="O84" s="185"/>
      <c r="P84" s="185"/>
      <c r="Q84" s="185"/>
      <c r="R84" s="185"/>
      <c r="S84" s="185"/>
      <c r="T84" s="185"/>
      <c r="U84" s="185"/>
      <c r="V84" s="185"/>
      <c r="W84" s="185"/>
      <c r="X84" s="185"/>
      <c r="Y84" s="185"/>
      <c r="Z84" s="185"/>
    </row>
    <row r="85" ht="15.0" customHeight="1">
      <c r="A85" s="91" t="s">
        <v>6594</v>
      </c>
      <c r="B85" s="91" t="s">
        <v>6568</v>
      </c>
      <c r="C85" s="91" t="s">
        <v>297</v>
      </c>
      <c r="D85" s="91" t="s">
        <v>6595</v>
      </c>
      <c r="E85" s="91" t="s">
        <v>6596</v>
      </c>
      <c r="F85" s="91" t="s">
        <v>6604</v>
      </c>
      <c r="G85" s="123">
        <v>50.0</v>
      </c>
      <c r="H85" s="128"/>
      <c r="I85" s="278">
        <v>50.0</v>
      </c>
      <c r="J85" s="92" t="s">
        <v>65</v>
      </c>
      <c r="K85" s="541"/>
      <c r="L85" s="541"/>
      <c r="M85" s="185"/>
      <c r="N85" s="185"/>
      <c r="O85" s="185"/>
      <c r="P85" s="185"/>
      <c r="Q85" s="185"/>
      <c r="R85" s="185"/>
      <c r="S85" s="185"/>
      <c r="T85" s="185"/>
      <c r="U85" s="185"/>
      <c r="V85" s="185"/>
      <c r="W85" s="185"/>
      <c r="X85" s="185"/>
      <c r="Y85" s="185"/>
      <c r="Z85" s="185"/>
    </row>
    <row r="86" ht="15.0" customHeight="1">
      <c r="A86" s="91" t="s">
        <v>6594</v>
      </c>
      <c r="B86" s="91" t="s">
        <v>6568</v>
      </c>
      <c r="C86" s="91" t="s">
        <v>297</v>
      </c>
      <c r="D86" s="91" t="s">
        <v>6595</v>
      </c>
      <c r="E86" s="91" t="s">
        <v>6596</v>
      </c>
      <c r="F86" s="91" t="s">
        <v>6605</v>
      </c>
      <c r="G86" s="123">
        <v>50.0</v>
      </c>
      <c r="H86" s="128"/>
      <c r="I86" s="278">
        <v>50.0</v>
      </c>
      <c r="J86" s="92" t="s">
        <v>65</v>
      </c>
      <c r="K86" s="541"/>
      <c r="L86" s="541"/>
      <c r="M86" s="185"/>
      <c r="N86" s="185"/>
      <c r="O86" s="185"/>
      <c r="P86" s="185"/>
      <c r="Q86" s="185"/>
      <c r="R86" s="185"/>
      <c r="S86" s="185"/>
      <c r="T86" s="185"/>
      <c r="U86" s="185"/>
      <c r="V86" s="185"/>
      <c r="W86" s="185"/>
      <c r="X86" s="185"/>
      <c r="Y86" s="185"/>
      <c r="Z86" s="185"/>
    </row>
    <row r="87" ht="15.0" customHeight="1">
      <c r="A87" s="91" t="s">
        <v>6594</v>
      </c>
      <c r="B87" s="91" t="s">
        <v>6568</v>
      </c>
      <c r="C87" s="91" t="s">
        <v>297</v>
      </c>
      <c r="D87" s="91" t="s">
        <v>6595</v>
      </c>
      <c r="E87" s="91" t="s">
        <v>6596</v>
      </c>
      <c r="F87" s="91" t="s">
        <v>6606</v>
      </c>
      <c r="G87" s="123">
        <v>50.0</v>
      </c>
      <c r="H87" s="128"/>
      <c r="I87" s="278">
        <v>50.0</v>
      </c>
      <c r="J87" s="92" t="s">
        <v>65</v>
      </c>
      <c r="K87" s="541"/>
      <c r="L87" s="541"/>
      <c r="M87" s="185"/>
      <c r="N87" s="185"/>
      <c r="O87" s="185"/>
      <c r="P87" s="185"/>
      <c r="Q87" s="185"/>
      <c r="R87" s="185"/>
      <c r="S87" s="185"/>
      <c r="T87" s="185"/>
      <c r="U87" s="185"/>
      <c r="V87" s="185"/>
      <c r="W87" s="185"/>
      <c r="X87" s="185"/>
      <c r="Y87" s="185"/>
      <c r="Z87" s="185"/>
    </row>
    <row r="88" ht="15.0" customHeight="1">
      <c r="A88" s="91" t="s">
        <v>6594</v>
      </c>
      <c r="B88" s="91" t="s">
        <v>6568</v>
      </c>
      <c r="C88" s="91" t="s">
        <v>297</v>
      </c>
      <c r="D88" s="91" t="s">
        <v>6595</v>
      </c>
      <c r="E88" s="91" t="s">
        <v>6596</v>
      </c>
      <c r="F88" s="91" t="s">
        <v>6607</v>
      </c>
      <c r="G88" s="123">
        <v>50.0</v>
      </c>
      <c r="H88" s="128"/>
      <c r="I88" s="278">
        <v>50.0</v>
      </c>
      <c r="J88" s="92" t="s">
        <v>65</v>
      </c>
      <c r="K88" s="541"/>
      <c r="L88" s="541"/>
      <c r="M88" s="185"/>
      <c r="N88" s="185"/>
      <c r="O88" s="185"/>
      <c r="P88" s="185"/>
      <c r="Q88" s="185"/>
      <c r="R88" s="185"/>
      <c r="S88" s="185"/>
      <c r="T88" s="185"/>
      <c r="U88" s="185"/>
      <c r="V88" s="185"/>
      <c r="W88" s="185"/>
      <c r="X88" s="185"/>
      <c r="Y88" s="185"/>
      <c r="Z88" s="185"/>
    </row>
    <row r="89" ht="15.0" customHeight="1">
      <c r="A89" s="91" t="s">
        <v>6594</v>
      </c>
      <c r="B89" s="91" t="s">
        <v>6568</v>
      </c>
      <c r="C89" s="91" t="s">
        <v>6608</v>
      </c>
      <c r="D89" s="91"/>
      <c r="E89" s="121" t="s">
        <v>6609</v>
      </c>
      <c r="F89" s="91"/>
      <c r="G89" s="123">
        <v>10.0</v>
      </c>
      <c r="H89" s="128"/>
      <c r="I89" s="278">
        <v>10.0</v>
      </c>
      <c r="J89" s="92" t="s">
        <v>65</v>
      </c>
      <c r="K89" s="541"/>
      <c r="L89" s="541"/>
      <c r="M89" s="185"/>
      <c r="N89" s="185"/>
      <c r="O89" s="185"/>
      <c r="P89" s="185"/>
      <c r="Q89" s="185"/>
      <c r="R89" s="185"/>
      <c r="S89" s="185"/>
      <c r="T89" s="185"/>
      <c r="U89" s="185"/>
      <c r="V89" s="185"/>
      <c r="W89" s="185"/>
      <c r="X89" s="185"/>
      <c r="Y89" s="185"/>
      <c r="Z89" s="185"/>
    </row>
    <row r="90" ht="15.0" customHeight="1">
      <c r="A90" s="220" t="s">
        <v>66</v>
      </c>
      <c r="B90" s="220" t="s">
        <v>51</v>
      </c>
      <c r="C90" s="220" t="s">
        <v>6610</v>
      </c>
      <c r="D90" s="220" t="s">
        <v>6611</v>
      </c>
      <c r="E90" s="441" t="s">
        <v>6612</v>
      </c>
      <c r="F90" s="220"/>
      <c r="G90" s="273" t="s">
        <v>6613</v>
      </c>
      <c r="H90" s="486">
        <v>3.0</v>
      </c>
      <c r="I90" s="457">
        <f>100*2*2</f>
        <v>400</v>
      </c>
      <c r="J90" s="77" t="s">
        <v>66</v>
      </c>
      <c r="K90" s="541"/>
      <c r="L90" s="541"/>
      <c r="M90" s="185"/>
      <c r="N90" s="185"/>
      <c r="O90" s="185"/>
      <c r="P90" s="185"/>
      <c r="Q90" s="185"/>
      <c r="R90" s="185"/>
      <c r="S90" s="185"/>
      <c r="T90" s="185"/>
      <c r="U90" s="185"/>
      <c r="V90" s="185"/>
      <c r="W90" s="185"/>
      <c r="X90" s="185"/>
      <c r="Y90" s="185"/>
      <c r="Z90" s="185"/>
    </row>
    <row r="91" ht="15.0" customHeight="1">
      <c r="A91" s="85" t="s">
        <v>66</v>
      </c>
      <c r="B91" s="91" t="s">
        <v>51</v>
      </c>
      <c r="C91" s="91" t="s">
        <v>6614</v>
      </c>
      <c r="D91" s="71" t="s">
        <v>6615</v>
      </c>
      <c r="E91" s="547" t="s">
        <v>6616</v>
      </c>
      <c r="F91" s="71"/>
      <c r="G91" s="542" t="s">
        <v>6617</v>
      </c>
      <c r="H91" s="543">
        <v>2.0</v>
      </c>
      <c r="I91" s="278">
        <f>50*2*1.5</f>
        <v>150</v>
      </c>
      <c r="J91" s="77" t="s">
        <v>66</v>
      </c>
      <c r="K91" s="541"/>
      <c r="L91" s="541"/>
      <c r="M91" s="185"/>
      <c r="N91" s="185"/>
      <c r="O91" s="185"/>
      <c r="P91" s="185"/>
      <c r="Q91" s="185"/>
      <c r="R91" s="185"/>
      <c r="S91" s="185"/>
      <c r="T91" s="185"/>
      <c r="U91" s="185"/>
      <c r="V91" s="185"/>
      <c r="W91" s="185"/>
      <c r="X91" s="185"/>
      <c r="Y91" s="185"/>
      <c r="Z91" s="185"/>
    </row>
    <row r="92" ht="15.0" customHeight="1">
      <c r="A92" s="85" t="s">
        <v>66</v>
      </c>
      <c r="B92" s="91" t="s">
        <v>51</v>
      </c>
      <c r="C92" s="91" t="s">
        <v>6618</v>
      </c>
      <c r="D92" s="85" t="s">
        <v>4164</v>
      </c>
      <c r="E92" s="121" t="s">
        <v>6619</v>
      </c>
      <c r="F92" s="85"/>
      <c r="G92" s="78" t="s">
        <v>6531</v>
      </c>
      <c r="H92" s="363">
        <v>4.0</v>
      </c>
      <c r="I92" s="278">
        <f>50*2</f>
        <v>100</v>
      </c>
      <c r="J92" s="77" t="s">
        <v>66</v>
      </c>
      <c r="K92" s="541"/>
      <c r="L92" s="541"/>
      <c r="M92" s="185"/>
      <c r="N92" s="185"/>
      <c r="O92" s="185"/>
      <c r="P92" s="185"/>
      <c r="Q92" s="185"/>
      <c r="R92" s="185"/>
      <c r="S92" s="185"/>
      <c r="T92" s="185"/>
      <c r="U92" s="185"/>
      <c r="V92" s="185"/>
      <c r="W92" s="185"/>
      <c r="X92" s="185"/>
      <c r="Y92" s="185"/>
      <c r="Z92" s="185"/>
    </row>
    <row r="93" ht="15.0" customHeight="1">
      <c r="A93" s="85" t="s">
        <v>66</v>
      </c>
      <c r="B93" s="91" t="s">
        <v>51</v>
      </c>
      <c r="C93" s="85" t="s">
        <v>3321</v>
      </c>
      <c r="D93" s="85" t="s">
        <v>6620</v>
      </c>
      <c r="E93" s="121" t="s">
        <v>6521</v>
      </c>
      <c r="F93" s="85"/>
      <c r="G93" s="78" t="s">
        <v>6531</v>
      </c>
      <c r="H93" s="363">
        <v>4.0</v>
      </c>
      <c r="I93" s="278">
        <v>100.0</v>
      </c>
      <c r="J93" s="77" t="s">
        <v>66</v>
      </c>
      <c r="K93" s="541"/>
      <c r="L93" s="541"/>
      <c r="M93" s="185"/>
      <c r="N93" s="185"/>
      <c r="O93" s="185"/>
      <c r="P93" s="185"/>
      <c r="Q93" s="185"/>
      <c r="R93" s="185"/>
      <c r="S93" s="185"/>
      <c r="T93" s="185"/>
      <c r="U93" s="185"/>
      <c r="V93" s="185"/>
      <c r="W93" s="185"/>
      <c r="X93" s="185"/>
      <c r="Y93" s="185"/>
      <c r="Z93" s="185"/>
    </row>
    <row r="94" ht="15.0" customHeight="1">
      <c r="A94" s="85" t="s">
        <v>66</v>
      </c>
      <c r="B94" s="91" t="s">
        <v>51</v>
      </c>
      <c r="C94" s="85" t="s">
        <v>6621</v>
      </c>
      <c r="D94" s="85" t="s">
        <v>6611</v>
      </c>
      <c r="E94" s="121" t="s">
        <v>6622</v>
      </c>
      <c r="F94" s="85"/>
      <c r="G94" s="78" t="s">
        <v>6623</v>
      </c>
      <c r="H94" s="363">
        <v>9.0</v>
      </c>
      <c r="I94" s="278">
        <f>50*2*3</f>
        <v>300</v>
      </c>
      <c r="J94" s="77" t="s">
        <v>66</v>
      </c>
      <c r="K94" s="541"/>
      <c r="L94" s="541"/>
      <c r="M94" s="185"/>
      <c r="N94" s="185"/>
      <c r="O94" s="185"/>
      <c r="P94" s="185"/>
      <c r="Q94" s="185"/>
      <c r="R94" s="185"/>
      <c r="S94" s="185"/>
      <c r="T94" s="185"/>
      <c r="U94" s="185"/>
      <c r="V94" s="185"/>
      <c r="W94" s="185"/>
      <c r="X94" s="185"/>
      <c r="Y94" s="185"/>
      <c r="Z94" s="185"/>
    </row>
    <row r="95" ht="15.0" customHeight="1">
      <c r="A95" s="85" t="s">
        <v>66</v>
      </c>
      <c r="B95" s="91" t="s">
        <v>51</v>
      </c>
      <c r="C95" s="85" t="s">
        <v>6624</v>
      </c>
      <c r="D95" s="85" t="s">
        <v>6611</v>
      </c>
      <c r="E95" s="121" t="s">
        <v>6625</v>
      </c>
      <c r="F95" s="85" t="s">
        <v>6626</v>
      </c>
      <c r="G95" s="78" t="s">
        <v>6589</v>
      </c>
      <c r="H95" s="363"/>
      <c r="I95" s="278">
        <v>50.0</v>
      </c>
      <c r="J95" s="77" t="s">
        <v>66</v>
      </c>
      <c r="K95" s="541"/>
      <c r="L95" s="541"/>
      <c r="M95" s="185"/>
      <c r="N95" s="185"/>
      <c r="O95" s="185"/>
      <c r="P95" s="185"/>
      <c r="Q95" s="185"/>
      <c r="R95" s="185"/>
      <c r="S95" s="185"/>
      <c r="T95" s="185"/>
      <c r="U95" s="185"/>
      <c r="V95" s="185"/>
      <c r="W95" s="185"/>
      <c r="X95" s="185"/>
      <c r="Y95" s="185"/>
      <c r="Z95" s="185"/>
    </row>
    <row r="96" ht="15.0" customHeight="1">
      <c r="A96" s="85" t="s">
        <v>66</v>
      </c>
      <c r="B96" s="91" t="s">
        <v>51</v>
      </c>
      <c r="C96" s="85" t="s">
        <v>6627</v>
      </c>
      <c r="D96" s="85" t="s">
        <v>834</v>
      </c>
      <c r="E96" s="121" t="s">
        <v>6628</v>
      </c>
      <c r="F96" s="85" t="s">
        <v>6629</v>
      </c>
      <c r="G96" s="78" t="s">
        <v>6589</v>
      </c>
      <c r="H96" s="363"/>
      <c r="I96" s="278">
        <v>50.0</v>
      </c>
      <c r="J96" s="77" t="s">
        <v>66</v>
      </c>
      <c r="K96" s="541"/>
      <c r="L96" s="541"/>
      <c r="M96" s="185"/>
      <c r="N96" s="185"/>
      <c r="O96" s="185"/>
      <c r="P96" s="185"/>
      <c r="Q96" s="185"/>
      <c r="R96" s="185"/>
      <c r="S96" s="185"/>
      <c r="T96" s="185"/>
      <c r="U96" s="185"/>
      <c r="V96" s="185"/>
      <c r="W96" s="185"/>
      <c r="X96" s="185"/>
      <c r="Y96" s="185"/>
      <c r="Z96" s="185"/>
    </row>
    <row r="97" ht="15.0" customHeight="1">
      <c r="A97" s="85" t="s">
        <v>66</v>
      </c>
      <c r="B97" s="91" t="s">
        <v>51</v>
      </c>
      <c r="C97" s="85" t="s">
        <v>6627</v>
      </c>
      <c r="D97" s="85" t="s">
        <v>834</v>
      </c>
      <c r="E97" s="121" t="s">
        <v>6628</v>
      </c>
      <c r="F97" s="85" t="s">
        <v>6630</v>
      </c>
      <c r="G97" s="78" t="s">
        <v>6589</v>
      </c>
      <c r="H97" s="363"/>
      <c r="I97" s="278">
        <v>50.0</v>
      </c>
      <c r="J97" s="77" t="s">
        <v>66</v>
      </c>
      <c r="K97" s="541"/>
      <c r="L97" s="541"/>
      <c r="M97" s="185"/>
      <c r="N97" s="185"/>
      <c r="O97" s="185"/>
      <c r="P97" s="185"/>
      <c r="Q97" s="185"/>
      <c r="R97" s="185"/>
      <c r="S97" s="185"/>
      <c r="T97" s="185"/>
      <c r="U97" s="185"/>
      <c r="V97" s="185"/>
      <c r="W97" s="185"/>
      <c r="X97" s="185"/>
      <c r="Y97" s="185"/>
      <c r="Z97" s="185"/>
    </row>
    <row r="98" ht="15.0" customHeight="1">
      <c r="A98" s="85" t="s">
        <v>66</v>
      </c>
      <c r="B98" s="91" t="s">
        <v>51</v>
      </c>
      <c r="C98" s="85" t="s">
        <v>6627</v>
      </c>
      <c r="D98" s="91" t="s">
        <v>834</v>
      </c>
      <c r="E98" s="121" t="s">
        <v>6628</v>
      </c>
      <c r="F98" s="91" t="s">
        <v>6631</v>
      </c>
      <c r="G98" s="123" t="s">
        <v>6589</v>
      </c>
      <c r="H98" s="396"/>
      <c r="I98" s="278">
        <v>50.0</v>
      </c>
      <c r="J98" s="77" t="s">
        <v>66</v>
      </c>
      <c r="K98" s="541"/>
      <c r="L98" s="541"/>
      <c r="M98" s="185"/>
      <c r="N98" s="185"/>
      <c r="O98" s="185"/>
      <c r="P98" s="185"/>
      <c r="Q98" s="185"/>
      <c r="R98" s="185"/>
      <c r="S98" s="185"/>
      <c r="T98" s="185"/>
      <c r="U98" s="185"/>
      <c r="V98" s="185"/>
      <c r="W98" s="185"/>
      <c r="X98" s="185"/>
      <c r="Y98" s="185"/>
      <c r="Z98" s="185"/>
    </row>
    <row r="99" ht="15.0" customHeight="1">
      <c r="A99" s="85" t="s">
        <v>6632</v>
      </c>
      <c r="B99" s="85" t="s">
        <v>51</v>
      </c>
      <c r="C99" s="85" t="s">
        <v>3286</v>
      </c>
      <c r="D99" s="85" t="s">
        <v>6633</v>
      </c>
      <c r="E99" s="121" t="s">
        <v>6634</v>
      </c>
      <c r="F99" s="85"/>
      <c r="G99" s="77">
        <v>100.0</v>
      </c>
      <c r="H99" s="77">
        <v>1.0</v>
      </c>
      <c r="I99" s="278">
        <v>100.0</v>
      </c>
      <c r="J99" s="92" t="s">
        <v>67</v>
      </c>
      <c r="K99" s="541"/>
      <c r="L99" s="541"/>
      <c r="M99" s="185"/>
      <c r="N99" s="185"/>
      <c r="O99" s="185"/>
      <c r="P99" s="185"/>
      <c r="Q99" s="185"/>
      <c r="R99" s="185"/>
      <c r="S99" s="185"/>
      <c r="T99" s="185"/>
      <c r="U99" s="185"/>
      <c r="V99" s="185"/>
      <c r="W99" s="185"/>
      <c r="X99" s="185"/>
      <c r="Y99" s="185"/>
      <c r="Z99" s="185"/>
    </row>
    <row r="100" ht="15.0" customHeight="1">
      <c r="A100" s="85" t="s">
        <v>6632</v>
      </c>
      <c r="B100" s="85" t="s">
        <v>51</v>
      </c>
      <c r="C100" s="85" t="s">
        <v>6635</v>
      </c>
      <c r="D100" s="85" t="s">
        <v>6636</v>
      </c>
      <c r="E100" s="121" t="s">
        <v>6637</v>
      </c>
      <c r="F100" s="85"/>
      <c r="G100" s="78">
        <v>100.0</v>
      </c>
      <c r="H100" s="88">
        <v>2.0</v>
      </c>
      <c r="I100" s="278">
        <f t="shared" ref="I100:I101" si="3">G100*1.5</f>
        <v>150</v>
      </c>
      <c r="J100" s="92" t="s">
        <v>67</v>
      </c>
      <c r="K100" s="541"/>
      <c r="L100" s="541"/>
      <c r="M100" s="185"/>
      <c r="N100" s="185"/>
      <c r="O100" s="185"/>
      <c r="P100" s="185"/>
      <c r="Q100" s="185"/>
      <c r="R100" s="185"/>
      <c r="S100" s="185"/>
      <c r="T100" s="185"/>
      <c r="U100" s="185"/>
      <c r="V100" s="185"/>
      <c r="W100" s="185"/>
      <c r="X100" s="185"/>
      <c r="Y100" s="185"/>
      <c r="Z100" s="185"/>
    </row>
    <row r="101" ht="15.0" customHeight="1">
      <c r="A101" s="85" t="s">
        <v>6632</v>
      </c>
      <c r="B101" s="85" t="s">
        <v>51</v>
      </c>
      <c r="C101" s="85" t="s">
        <v>6467</v>
      </c>
      <c r="D101" s="85" t="s">
        <v>6636</v>
      </c>
      <c r="E101" s="121" t="s">
        <v>6638</v>
      </c>
      <c r="F101" s="85"/>
      <c r="G101" s="78">
        <v>100.0</v>
      </c>
      <c r="H101" s="88">
        <v>2.0</v>
      </c>
      <c r="I101" s="278">
        <f t="shared" si="3"/>
        <v>150</v>
      </c>
      <c r="J101" s="92" t="s">
        <v>67</v>
      </c>
      <c r="K101" s="541"/>
      <c r="L101" s="541"/>
      <c r="M101" s="185"/>
      <c r="N101" s="185"/>
      <c r="O101" s="185"/>
      <c r="P101" s="185"/>
      <c r="Q101" s="185"/>
      <c r="R101" s="185"/>
      <c r="S101" s="185"/>
      <c r="T101" s="185"/>
      <c r="U101" s="185"/>
      <c r="V101" s="185"/>
      <c r="W101" s="185"/>
      <c r="X101" s="185"/>
      <c r="Y101" s="185"/>
      <c r="Z101" s="185"/>
    </row>
    <row r="102" ht="15.0" customHeight="1">
      <c r="A102" s="85" t="s">
        <v>6632</v>
      </c>
      <c r="B102" s="85" t="s">
        <v>51</v>
      </c>
      <c r="C102" s="91" t="s">
        <v>346</v>
      </c>
      <c r="D102" s="85" t="s">
        <v>741</v>
      </c>
      <c r="E102" s="121" t="s">
        <v>6639</v>
      </c>
      <c r="F102" s="546">
        <v>44942.0</v>
      </c>
      <c r="G102" s="78">
        <v>50.0</v>
      </c>
      <c r="H102" s="363"/>
      <c r="I102" s="445">
        <v>50.0</v>
      </c>
      <c r="J102" s="92" t="s">
        <v>67</v>
      </c>
      <c r="K102" s="541"/>
      <c r="L102" s="541"/>
      <c r="M102" s="185"/>
      <c r="N102" s="185"/>
      <c r="O102" s="185"/>
      <c r="P102" s="185"/>
      <c r="Q102" s="185"/>
      <c r="R102" s="185"/>
      <c r="S102" s="185"/>
      <c r="T102" s="185"/>
      <c r="U102" s="185"/>
      <c r="V102" s="185"/>
      <c r="W102" s="185"/>
      <c r="X102" s="185"/>
      <c r="Y102" s="185"/>
      <c r="Z102" s="185"/>
    </row>
    <row r="103" ht="15.0" customHeight="1">
      <c r="A103" s="85" t="s">
        <v>6632</v>
      </c>
      <c r="B103" s="85" t="s">
        <v>51</v>
      </c>
      <c r="C103" s="91" t="s">
        <v>346</v>
      </c>
      <c r="D103" s="85" t="s">
        <v>741</v>
      </c>
      <c r="E103" s="121" t="s">
        <v>6639</v>
      </c>
      <c r="F103" s="546">
        <v>44956.0</v>
      </c>
      <c r="G103" s="78">
        <v>50.0</v>
      </c>
      <c r="H103" s="363"/>
      <c r="I103" s="445">
        <v>50.0</v>
      </c>
      <c r="J103" s="92" t="s">
        <v>67</v>
      </c>
      <c r="K103" s="541"/>
      <c r="L103" s="541"/>
      <c r="M103" s="185"/>
      <c r="N103" s="185"/>
      <c r="O103" s="185"/>
      <c r="P103" s="185"/>
      <c r="Q103" s="185"/>
      <c r="R103" s="185"/>
      <c r="S103" s="185"/>
      <c r="T103" s="185"/>
      <c r="U103" s="185"/>
      <c r="V103" s="185"/>
      <c r="W103" s="185"/>
      <c r="X103" s="185"/>
      <c r="Y103" s="185"/>
      <c r="Z103" s="185"/>
    </row>
    <row r="104" ht="15.0" customHeight="1">
      <c r="A104" s="85" t="s">
        <v>6632</v>
      </c>
      <c r="B104" s="85" t="s">
        <v>51</v>
      </c>
      <c r="C104" s="91" t="s">
        <v>346</v>
      </c>
      <c r="D104" s="85" t="s">
        <v>741</v>
      </c>
      <c r="E104" s="121" t="s">
        <v>6639</v>
      </c>
      <c r="F104" s="546">
        <v>44980.0</v>
      </c>
      <c r="G104" s="78">
        <v>50.0</v>
      </c>
      <c r="H104" s="363"/>
      <c r="I104" s="445">
        <v>50.0</v>
      </c>
      <c r="J104" s="92" t="s">
        <v>67</v>
      </c>
      <c r="K104" s="541"/>
      <c r="L104" s="541"/>
      <c r="M104" s="185"/>
      <c r="N104" s="185"/>
      <c r="O104" s="185"/>
      <c r="P104" s="185"/>
      <c r="Q104" s="185"/>
      <c r="R104" s="185"/>
      <c r="S104" s="185"/>
      <c r="T104" s="185"/>
      <c r="U104" s="185"/>
      <c r="V104" s="185"/>
      <c r="W104" s="185"/>
      <c r="X104" s="185"/>
      <c r="Y104" s="185"/>
      <c r="Z104" s="185"/>
    </row>
    <row r="105" ht="15.0" customHeight="1">
      <c r="A105" s="85" t="s">
        <v>6632</v>
      </c>
      <c r="B105" s="85" t="s">
        <v>51</v>
      </c>
      <c r="C105" s="91" t="s">
        <v>6640</v>
      </c>
      <c r="D105" s="85" t="s">
        <v>741</v>
      </c>
      <c r="E105" s="85" t="s">
        <v>6641</v>
      </c>
      <c r="F105" s="546">
        <v>44997.0</v>
      </c>
      <c r="G105" s="78">
        <v>50.0</v>
      </c>
      <c r="H105" s="363"/>
      <c r="I105" s="445">
        <v>50.0</v>
      </c>
      <c r="J105" s="92" t="s">
        <v>67</v>
      </c>
      <c r="K105" s="541"/>
      <c r="L105" s="541"/>
      <c r="M105" s="185"/>
      <c r="N105" s="185"/>
      <c r="O105" s="185"/>
      <c r="P105" s="185"/>
      <c r="Q105" s="185"/>
      <c r="R105" s="185"/>
      <c r="S105" s="185"/>
      <c r="T105" s="185"/>
      <c r="U105" s="185"/>
      <c r="V105" s="185"/>
      <c r="W105" s="185"/>
      <c r="X105" s="185"/>
      <c r="Y105" s="185"/>
      <c r="Z105" s="185"/>
    </row>
    <row r="106" ht="15.0" customHeight="1">
      <c r="A106" s="85" t="s">
        <v>6632</v>
      </c>
      <c r="B106" s="85" t="s">
        <v>51</v>
      </c>
      <c r="C106" s="91" t="s">
        <v>297</v>
      </c>
      <c r="D106" s="85" t="s">
        <v>741</v>
      </c>
      <c r="E106" s="121" t="s">
        <v>6642</v>
      </c>
      <c r="F106" s="554">
        <v>45050.0</v>
      </c>
      <c r="G106" s="78">
        <v>50.0</v>
      </c>
      <c r="H106" s="396"/>
      <c r="I106" s="445">
        <v>50.0</v>
      </c>
      <c r="J106" s="92" t="s">
        <v>67</v>
      </c>
      <c r="K106" s="541"/>
      <c r="L106" s="541"/>
      <c r="M106" s="185"/>
      <c r="N106" s="185"/>
      <c r="O106" s="185"/>
      <c r="P106" s="185"/>
      <c r="Q106" s="185"/>
      <c r="R106" s="185"/>
      <c r="S106" s="185"/>
      <c r="T106" s="185"/>
      <c r="U106" s="185"/>
      <c r="V106" s="185"/>
      <c r="W106" s="185"/>
      <c r="X106" s="185"/>
      <c r="Y106" s="185"/>
      <c r="Z106" s="185"/>
    </row>
    <row r="107" ht="15.0" customHeight="1">
      <c r="A107" s="85" t="s">
        <v>6632</v>
      </c>
      <c r="B107" s="85" t="s">
        <v>51</v>
      </c>
      <c r="C107" s="91" t="s">
        <v>297</v>
      </c>
      <c r="D107" s="85" t="s">
        <v>741</v>
      </c>
      <c r="E107" s="121" t="s">
        <v>6642</v>
      </c>
      <c r="F107" s="554">
        <v>45083.0</v>
      </c>
      <c r="G107" s="78">
        <v>50.0</v>
      </c>
      <c r="H107" s="396"/>
      <c r="I107" s="445">
        <v>50.0</v>
      </c>
      <c r="J107" s="92" t="s">
        <v>67</v>
      </c>
      <c r="K107" s="541"/>
      <c r="L107" s="541"/>
      <c r="M107" s="185"/>
      <c r="N107" s="185"/>
      <c r="O107" s="185"/>
      <c r="P107" s="185"/>
      <c r="Q107" s="185"/>
      <c r="R107" s="185"/>
      <c r="S107" s="185"/>
      <c r="T107" s="185"/>
      <c r="U107" s="185"/>
      <c r="V107" s="185"/>
      <c r="W107" s="185"/>
      <c r="X107" s="185"/>
      <c r="Y107" s="185"/>
      <c r="Z107" s="185"/>
    </row>
    <row r="108" ht="15.0" customHeight="1">
      <c r="A108" s="85" t="s">
        <v>6643</v>
      </c>
      <c r="B108" s="85" t="s">
        <v>51</v>
      </c>
      <c r="C108" s="85" t="s">
        <v>6478</v>
      </c>
      <c r="D108" s="85" t="s">
        <v>868</v>
      </c>
      <c r="E108" s="121" t="s">
        <v>6644</v>
      </c>
      <c r="F108" s="85" t="s">
        <v>6645</v>
      </c>
      <c r="G108" s="77">
        <v>50.0</v>
      </c>
      <c r="H108" s="256" t="s">
        <v>6646</v>
      </c>
      <c r="I108" s="278">
        <v>50.0</v>
      </c>
      <c r="J108" s="77" t="s">
        <v>396</v>
      </c>
      <c r="K108" s="541"/>
      <c r="L108" s="541"/>
      <c r="M108" s="185"/>
      <c r="N108" s="185"/>
      <c r="O108" s="185"/>
      <c r="P108" s="185"/>
      <c r="Q108" s="185"/>
      <c r="R108" s="185"/>
      <c r="S108" s="185"/>
      <c r="T108" s="185"/>
      <c r="U108" s="185"/>
      <c r="V108" s="185"/>
      <c r="W108" s="185"/>
      <c r="X108" s="185"/>
      <c r="Y108" s="185"/>
      <c r="Z108" s="185"/>
    </row>
    <row r="109" ht="15.0" customHeight="1">
      <c r="A109" s="85" t="s">
        <v>6643</v>
      </c>
      <c r="B109" s="85" t="s">
        <v>51</v>
      </c>
      <c r="C109" s="85" t="s">
        <v>297</v>
      </c>
      <c r="D109" s="85" t="s">
        <v>868</v>
      </c>
      <c r="E109" s="121" t="s">
        <v>6647</v>
      </c>
      <c r="F109" s="85" t="s">
        <v>6648</v>
      </c>
      <c r="G109" s="77">
        <v>50.0</v>
      </c>
      <c r="H109" s="256" t="s">
        <v>6646</v>
      </c>
      <c r="I109" s="278">
        <v>50.0</v>
      </c>
      <c r="J109" s="77" t="s">
        <v>396</v>
      </c>
      <c r="K109" s="541"/>
      <c r="L109" s="541"/>
      <c r="M109" s="185"/>
      <c r="N109" s="185"/>
      <c r="O109" s="185"/>
      <c r="P109" s="185"/>
      <c r="Q109" s="185"/>
      <c r="R109" s="185"/>
      <c r="S109" s="185"/>
      <c r="T109" s="185"/>
      <c r="U109" s="185"/>
      <c r="V109" s="185"/>
      <c r="W109" s="185"/>
      <c r="X109" s="185"/>
      <c r="Y109" s="185"/>
      <c r="Z109" s="185"/>
    </row>
    <row r="110" ht="15.0" customHeight="1">
      <c r="A110" s="85" t="s">
        <v>6643</v>
      </c>
      <c r="B110" s="85" t="s">
        <v>51</v>
      </c>
      <c r="C110" s="85" t="s">
        <v>314</v>
      </c>
      <c r="D110" s="85" t="s">
        <v>868</v>
      </c>
      <c r="E110" s="121" t="s">
        <v>6649</v>
      </c>
      <c r="F110" s="85" t="s">
        <v>6650</v>
      </c>
      <c r="G110" s="77">
        <v>50.0</v>
      </c>
      <c r="H110" s="256" t="s">
        <v>6651</v>
      </c>
      <c r="I110" s="278">
        <v>50.0</v>
      </c>
      <c r="J110" s="77" t="s">
        <v>396</v>
      </c>
      <c r="K110" s="541"/>
      <c r="L110" s="541"/>
      <c r="M110" s="185"/>
      <c r="N110" s="185"/>
      <c r="O110" s="185"/>
      <c r="P110" s="185"/>
      <c r="Q110" s="185"/>
      <c r="R110" s="185"/>
      <c r="S110" s="185"/>
      <c r="T110" s="185"/>
      <c r="U110" s="185"/>
      <c r="V110" s="185"/>
      <c r="W110" s="185"/>
      <c r="X110" s="185"/>
      <c r="Y110" s="185"/>
      <c r="Z110" s="185"/>
    </row>
    <row r="111" ht="15.0" customHeight="1">
      <c r="A111" s="85" t="s">
        <v>77</v>
      </c>
      <c r="B111" s="85" t="s">
        <v>51</v>
      </c>
      <c r="C111" s="85" t="s">
        <v>3237</v>
      </c>
      <c r="D111" s="85" t="s">
        <v>3746</v>
      </c>
      <c r="E111" s="223" t="s">
        <v>6521</v>
      </c>
      <c r="F111" s="85" t="s">
        <v>361</v>
      </c>
      <c r="G111" s="77" t="s">
        <v>6531</v>
      </c>
      <c r="H111" s="256">
        <v>4.0</v>
      </c>
      <c r="I111" s="278">
        <v>100.0</v>
      </c>
      <c r="J111" s="77" t="s">
        <v>413</v>
      </c>
      <c r="K111" s="541"/>
      <c r="L111" s="541"/>
      <c r="M111" s="185"/>
      <c r="N111" s="185"/>
      <c r="O111" s="185"/>
      <c r="P111" s="185"/>
      <c r="Q111" s="185"/>
      <c r="R111" s="185"/>
      <c r="S111" s="185"/>
      <c r="T111" s="185"/>
      <c r="U111" s="185"/>
      <c r="V111" s="185"/>
      <c r="W111" s="185"/>
      <c r="X111" s="185"/>
      <c r="Y111" s="185"/>
      <c r="Z111" s="185"/>
    </row>
    <row r="112" ht="15.0" customHeight="1">
      <c r="A112" s="85" t="s">
        <v>77</v>
      </c>
      <c r="B112" s="85" t="s">
        <v>51</v>
      </c>
      <c r="C112" s="85" t="s">
        <v>6652</v>
      </c>
      <c r="D112" s="71" t="s">
        <v>3746</v>
      </c>
      <c r="E112" s="547" t="s">
        <v>6653</v>
      </c>
      <c r="F112" s="71"/>
      <c r="G112" s="77" t="s">
        <v>6531</v>
      </c>
      <c r="H112" s="543">
        <v>4.0</v>
      </c>
      <c r="I112" s="278">
        <v>100.0</v>
      </c>
      <c r="J112" s="77" t="s">
        <v>413</v>
      </c>
      <c r="K112" s="541"/>
      <c r="L112" s="541"/>
      <c r="M112" s="185"/>
      <c r="N112" s="185"/>
      <c r="O112" s="185"/>
      <c r="P112" s="185"/>
      <c r="Q112" s="185"/>
      <c r="R112" s="185"/>
      <c r="S112" s="185"/>
      <c r="T112" s="185"/>
      <c r="U112" s="185"/>
      <c r="V112" s="185"/>
      <c r="W112" s="185"/>
      <c r="X112" s="185"/>
      <c r="Y112" s="185"/>
      <c r="Z112" s="185"/>
    </row>
    <row r="113" ht="15.0" customHeight="1">
      <c r="A113" s="85" t="s">
        <v>77</v>
      </c>
      <c r="B113" s="85" t="s">
        <v>51</v>
      </c>
      <c r="C113" s="91" t="s">
        <v>6654</v>
      </c>
      <c r="D113" s="85" t="s">
        <v>3746</v>
      </c>
      <c r="E113" s="121" t="s">
        <v>6655</v>
      </c>
      <c r="F113" s="85"/>
      <c r="G113" s="77" t="s">
        <v>6531</v>
      </c>
      <c r="H113" s="363">
        <v>3.0</v>
      </c>
      <c r="I113" s="278">
        <v>100.0</v>
      </c>
      <c r="J113" s="77" t="s">
        <v>413</v>
      </c>
      <c r="K113" s="541"/>
      <c r="L113" s="541"/>
      <c r="M113" s="185"/>
      <c r="N113" s="185"/>
      <c r="O113" s="185"/>
      <c r="P113" s="185"/>
      <c r="Q113" s="185"/>
      <c r="R113" s="185"/>
      <c r="S113" s="185"/>
      <c r="T113" s="185"/>
      <c r="U113" s="185"/>
      <c r="V113" s="185"/>
      <c r="W113" s="185"/>
      <c r="X113" s="185"/>
      <c r="Y113" s="185"/>
      <c r="Z113" s="185"/>
    </row>
    <row r="114" ht="15.0" customHeight="1">
      <c r="A114" s="85" t="s">
        <v>77</v>
      </c>
      <c r="B114" s="85" t="s">
        <v>51</v>
      </c>
      <c r="C114" s="85" t="s">
        <v>297</v>
      </c>
      <c r="D114" s="85" t="s">
        <v>834</v>
      </c>
      <c r="E114" s="223" t="s">
        <v>6656</v>
      </c>
      <c r="F114" s="85"/>
      <c r="G114" s="78" t="s">
        <v>6589</v>
      </c>
      <c r="H114" s="363"/>
      <c r="I114" s="278">
        <v>50.0</v>
      </c>
      <c r="J114" s="77" t="s">
        <v>413</v>
      </c>
      <c r="K114" s="541"/>
      <c r="L114" s="541"/>
      <c r="M114" s="185"/>
      <c r="N114" s="185"/>
      <c r="O114" s="185"/>
      <c r="P114" s="185"/>
      <c r="Q114" s="185"/>
      <c r="R114" s="185"/>
      <c r="S114" s="185"/>
      <c r="T114" s="185"/>
      <c r="U114" s="185"/>
      <c r="V114" s="185"/>
      <c r="W114" s="185"/>
      <c r="X114" s="185"/>
      <c r="Y114" s="185"/>
      <c r="Z114" s="185"/>
    </row>
    <row r="115" ht="15.0" customHeight="1">
      <c r="A115" s="85" t="s">
        <v>77</v>
      </c>
      <c r="B115" s="85" t="s">
        <v>51</v>
      </c>
      <c r="C115" s="85" t="s">
        <v>297</v>
      </c>
      <c r="D115" s="85" t="s">
        <v>834</v>
      </c>
      <c r="E115" s="85" t="s">
        <v>6656</v>
      </c>
      <c r="F115" s="85"/>
      <c r="G115" s="78" t="s">
        <v>6589</v>
      </c>
      <c r="H115" s="363"/>
      <c r="I115" s="278">
        <v>50.0</v>
      </c>
      <c r="J115" s="77" t="s">
        <v>413</v>
      </c>
      <c r="K115" s="541"/>
      <c r="L115" s="541"/>
      <c r="M115" s="185"/>
      <c r="N115" s="185"/>
      <c r="O115" s="185"/>
      <c r="P115" s="185"/>
      <c r="Q115" s="185"/>
      <c r="R115" s="185"/>
      <c r="S115" s="185"/>
      <c r="T115" s="185"/>
      <c r="U115" s="185"/>
      <c r="V115" s="185"/>
      <c r="W115" s="185"/>
      <c r="X115" s="185"/>
      <c r="Y115" s="185"/>
      <c r="Z115" s="185"/>
    </row>
    <row r="116" ht="15.0" customHeight="1">
      <c r="A116" s="85" t="s">
        <v>77</v>
      </c>
      <c r="B116" s="85" t="s">
        <v>51</v>
      </c>
      <c r="C116" s="85" t="s">
        <v>297</v>
      </c>
      <c r="D116" s="85" t="s">
        <v>834</v>
      </c>
      <c r="E116" s="85" t="s">
        <v>6656</v>
      </c>
      <c r="F116" s="85"/>
      <c r="G116" s="78" t="s">
        <v>6589</v>
      </c>
      <c r="H116" s="363"/>
      <c r="I116" s="278">
        <v>50.0</v>
      </c>
      <c r="J116" s="77" t="s">
        <v>413</v>
      </c>
      <c r="K116" s="541"/>
      <c r="L116" s="541"/>
      <c r="M116" s="185"/>
      <c r="N116" s="185"/>
      <c r="O116" s="185"/>
      <c r="P116" s="185"/>
      <c r="Q116" s="185"/>
      <c r="R116" s="185"/>
      <c r="S116" s="185"/>
      <c r="T116" s="185"/>
      <c r="U116" s="185"/>
      <c r="V116" s="185"/>
      <c r="W116" s="185"/>
      <c r="X116" s="185"/>
      <c r="Y116" s="185"/>
      <c r="Z116" s="185"/>
    </row>
    <row r="117" ht="15.0" customHeight="1">
      <c r="A117" s="85" t="s">
        <v>77</v>
      </c>
      <c r="B117" s="85" t="s">
        <v>51</v>
      </c>
      <c r="C117" s="85" t="s">
        <v>6478</v>
      </c>
      <c r="D117" s="85" t="s">
        <v>834</v>
      </c>
      <c r="E117" s="85" t="s">
        <v>6656</v>
      </c>
      <c r="F117" s="85"/>
      <c r="G117" s="78" t="s">
        <v>6589</v>
      </c>
      <c r="H117" s="363"/>
      <c r="I117" s="278">
        <v>50.0</v>
      </c>
      <c r="J117" s="77" t="s">
        <v>413</v>
      </c>
      <c r="K117" s="541"/>
      <c r="L117" s="541"/>
      <c r="M117" s="185"/>
      <c r="N117" s="185"/>
      <c r="O117" s="185"/>
      <c r="P117" s="185"/>
      <c r="Q117" s="185"/>
      <c r="R117" s="185"/>
      <c r="S117" s="185"/>
      <c r="T117" s="185"/>
      <c r="U117" s="185"/>
      <c r="V117" s="185"/>
      <c r="W117" s="185"/>
      <c r="X117" s="185"/>
      <c r="Y117" s="185"/>
      <c r="Z117" s="185"/>
    </row>
    <row r="118" ht="15.0" customHeight="1">
      <c r="A118" s="85" t="s">
        <v>437</v>
      </c>
      <c r="B118" s="85" t="s">
        <v>51</v>
      </c>
      <c r="C118" s="85" t="s">
        <v>6657</v>
      </c>
      <c r="D118" s="85" t="s">
        <v>6658</v>
      </c>
      <c r="E118" s="85" t="s">
        <v>6659</v>
      </c>
      <c r="F118" s="85" t="s">
        <v>6660</v>
      </c>
      <c r="G118" s="77">
        <v>50.0</v>
      </c>
      <c r="H118" s="256">
        <v>2.0</v>
      </c>
      <c r="I118" s="278">
        <v>150.0</v>
      </c>
      <c r="J118" s="77" t="s">
        <v>437</v>
      </c>
      <c r="K118" s="541"/>
      <c r="L118" s="541"/>
      <c r="M118" s="185"/>
      <c r="N118" s="185"/>
      <c r="O118" s="185"/>
      <c r="P118" s="185"/>
      <c r="Q118" s="185"/>
      <c r="R118" s="185"/>
      <c r="S118" s="185"/>
      <c r="T118" s="185"/>
      <c r="U118" s="185"/>
      <c r="V118" s="185"/>
      <c r="W118" s="185"/>
      <c r="X118" s="185"/>
      <c r="Y118" s="185"/>
      <c r="Z118" s="185"/>
    </row>
    <row r="119" ht="15.0" customHeight="1">
      <c r="A119" s="91" t="s">
        <v>437</v>
      </c>
      <c r="B119" s="91" t="s">
        <v>51</v>
      </c>
      <c r="C119" s="91" t="s">
        <v>6661</v>
      </c>
      <c r="D119" s="71" t="s">
        <v>452</v>
      </c>
      <c r="E119" s="547" t="s">
        <v>6662</v>
      </c>
      <c r="F119" s="71" t="s">
        <v>6663</v>
      </c>
      <c r="G119" s="542">
        <v>50.0</v>
      </c>
      <c r="H119" s="543"/>
      <c r="I119" s="278">
        <v>50.0</v>
      </c>
      <c r="J119" s="77" t="s">
        <v>437</v>
      </c>
      <c r="K119" s="541"/>
      <c r="L119" s="541"/>
      <c r="M119" s="185"/>
      <c r="N119" s="185"/>
      <c r="O119" s="185"/>
      <c r="P119" s="185"/>
      <c r="Q119" s="185"/>
      <c r="R119" s="185"/>
      <c r="S119" s="185"/>
      <c r="T119" s="185"/>
      <c r="U119" s="185"/>
      <c r="V119" s="185"/>
      <c r="W119" s="185"/>
      <c r="X119" s="185"/>
      <c r="Y119" s="185"/>
      <c r="Z119" s="185"/>
    </row>
    <row r="120" ht="15.0" customHeight="1">
      <c r="A120" s="91" t="s">
        <v>437</v>
      </c>
      <c r="B120" s="91" t="s">
        <v>51</v>
      </c>
      <c r="C120" s="91" t="s">
        <v>6664</v>
      </c>
      <c r="D120" s="85" t="s">
        <v>3278</v>
      </c>
      <c r="E120" s="121" t="s">
        <v>6665</v>
      </c>
      <c r="F120" s="85" t="s">
        <v>6666</v>
      </c>
      <c r="G120" s="78">
        <v>50.0</v>
      </c>
      <c r="H120" s="363"/>
      <c r="I120" s="278">
        <v>50.0</v>
      </c>
      <c r="J120" s="77" t="s">
        <v>437</v>
      </c>
      <c r="K120" s="541"/>
      <c r="L120" s="541"/>
      <c r="M120" s="185"/>
      <c r="N120" s="185"/>
      <c r="O120" s="185"/>
      <c r="P120" s="185"/>
      <c r="Q120" s="185"/>
      <c r="R120" s="185"/>
      <c r="S120" s="185"/>
      <c r="T120" s="185"/>
      <c r="U120" s="185"/>
      <c r="V120" s="185"/>
      <c r="W120" s="185"/>
      <c r="X120" s="185"/>
      <c r="Y120" s="185"/>
      <c r="Z120" s="185"/>
    </row>
    <row r="121" ht="15.0" customHeight="1">
      <c r="A121" s="91" t="s">
        <v>437</v>
      </c>
      <c r="B121" s="91" t="s">
        <v>51</v>
      </c>
      <c r="C121" s="91" t="s">
        <v>3237</v>
      </c>
      <c r="D121" s="85" t="s">
        <v>6520</v>
      </c>
      <c r="E121" s="85" t="s">
        <v>6521</v>
      </c>
      <c r="F121" s="85" t="s">
        <v>6667</v>
      </c>
      <c r="G121" s="78">
        <v>50.0</v>
      </c>
      <c r="H121" s="363" t="s">
        <v>6495</v>
      </c>
      <c r="I121" s="278">
        <v>100.0</v>
      </c>
      <c r="J121" s="77" t="s">
        <v>437</v>
      </c>
      <c r="K121" s="541"/>
      <c r="L121" s="541"/>
      <c r="M121" s="185"/>
      <c r="N121" s="185"/>
      <c r="O121" s="185"/>
      <c r="P121" s="185"/>
      <c r="Q121" s="185"/>
      <c r="R121" s="185"/>
      <c r="S121" s="185"/>
      <c r="T121" s="185"/>
      <c r="U121" s="185"/>
      <c r="V121" s="185"/>
      <c r="W121" s="185"/>
      <c r="X121" s="185"/>
      <c r="Y121" s="185"/>
      <c r="Z121" s="185"/>
    </row>
    <row r="122" ht="15.0" customHeight="1">
      <c r="A122" s="85" t="s">
        <v>462</v>
      </c>
      <c r="B122" s="85" t="s">
        <v>51</v>
      </c>
      <c r="C122" s="85" t="s">
        <v>6668</v>
      </c>
      <c r="D122" s="85" t="s">
        <v>3332</v>
      </c>
      <c r="E122" s="121" t="s">
        <v>6669</v>
      </c>
      <c r="F122" s="85"/>
      <c r="G122" s="77">
        <v>50.0</v>
      </c>
      <c r="H122" s="256">
        <v>4.0</v>
      </c>
      <c r="I122" s="278">
        <v>100.0</v>
      </c>
      <c r="J122" s="77" t="s">
        <v>462</v>
      </c>
      <c r="K122" s="541"/>
      <c r="L122" s="541"/>
      <c r="M122" s="185"/>
      <c r="N122" s="185"/>
      <c r="O122" s="185"/>
      <c r="P122" s="185"/>
      <c r="Q122" s="185"/>
      <c r="R122" s="185"/>
      <c r="S122" s="185"/>
      <c r="T122" s="185"/>
      <c r="U122" s="185"/>
      <c r="V122" s="185"/>
      <c r="W122" s="185"/>
      <c r="X122" s="185"/>
      <c r="Y122" s="185"/>
      <c r="Z122" s="185"/>
    </row>
    <row r="123" ht="15.0" customHeight="1">
      <c r="A123" s="85" t="s">
        <v>83</v>
      </c>
      <c r="B123" s="85" t="s">
        <v>51</v>
      </c>
      <c r="C123" s="85" t="s">
        <v>6635</v>
      </c>
      <c r="D123" s="71" t="s">
        <v>6670</v>
      </c>
      <c r="E123" s="85" t="s">
        <v>6671</v>
      </c>
      <c r="F123" s="85" t="s">
        <v>6672</v>
      </c>
      <c r="G123" s="77">
        <v>50.0</v>
      </c>
      <c r="H123" s="256">
        <v>1.5</v>
      </c>
      <c r="I123" s="278">
        <v>75.0</v>
      </c>
      <c r="J123" s="77" t="s">
        <v>467</v>
      </c>
      <c r="K123" s="541"/>
      <c r="L123" s="541"/>
      <c r="M123" s="185"/>
      <c r="N123" s="185"/>
      <c r="O123" s="185"/>
      <c r="P123" s="185"/>
      <c r="Q123" s="185"/>
      <c r="R123" s="185"/>
      <c r="S123" s="185"/>
      <c r="T123" s="185"/>
      <c r="U123" s="185"/>
      <c r="V123" s="185"/>
      <c r="W123" s="185"/>
      <c r="X123" s="185"/>
      <c r="Y123" s="185"/>
      <c r="Z123" s="185"/>
    </row>
    <row r="124" ht="15.0" customHeight="1">
      <c r="A124" s="85" t="s">
        <v>83</v>
      </c>
      <c r="B124" s="85" t="s">
        <v>51</v>
      </c>
      <c r="C124" s="85" t="s">
        <v>6673</v>
      </c>
      <c r="D124" s="71" t="s">
        <v>6670</v>
      </c>
      <c r="E124" s="71" t="s">
        <v>6674</v>
      </c>
      <c r="F124" s="71" t="s">
        <v>6675</v>
      </c>
      <c r="G124" s="542">
        <v>50.0</v>
      </c>
      <c r="H124" s="543">
        <v>1.5</v>
      </c>
      <c r="I124" s="278">
        <v>75.0</v>
      </c>
      <c r="J124" s="77" t="s">
        <v>467</v>
      </c>
      <c r="K124" s="541"/>
      <c r="L124" s="541"/>
      <c r="M124" s="185"/>
      <c r="N124" s="185"/>
      <c r="O124" s="185"/>
      <c r="P124" s="185"/>
      <c r="Q124" s="185"/>
      <c r="R124" s="185"/>
      <c r="S124" s="185"/>
      <c r="T124" s="185"/>
      <c r="U124" s="185"/>
      <c r="V124" s="185"/>
      <c r="W124" s="185"/>
      <c r="X124" s="185"/>
      <c r="Y124" s="185"/>
      <c r="Z124" s="185"/>
    </row>
    <row r="125" ht="15.0" customHeight="1">
      <c r="A125" s="85" t="s">
        <v>83</v>
      </c>
      <c r="B125" s="85" t="s">
        <v>51</v>
      </c>
      <c r="C125" s="85" t="s">
        <v>6676</v>
      </c>
      <c r="D125" s="71" t="s">
        <v>3575</v>
      </c>
      <c r="E125" s="71" t="s">
        <v>6655</v>
      </c>
      <c r="F125" s="71" t="s">
        <v>6677</v>
      </c>
      <c r="G125" s="542">
        <v>50.0</v>
      </c>
      <c r="H125" s="543">
        <v>2.0</v>
      </c>
      <c r="I125" s="278">
        <v>100.0</v>
      </c>
      <c r="J125" s="77" t="s">
        <v>467</v>
      </c>
      <c r="K125" s="541"/>
      <c r="L125" s="541"/>
      <c r="M125" s="185"/>
      <c r="N125" s="185"/>
      <c r="O125" s="185"/>
      <c r="P125" s="185"/>
      <c r="Q125" s="185"/>
      <c r="R125" s="185"/>
      <c r="S125" s="185"/>
      <c r="T125" s="185"/>
      <c r="U125" s="185"/>
      <c r="V125" s="185"/>
      <c r="W125" s="185"/>
      <c r="X125" s="185"/>
      <c r="Y125" s="185"/>
      <c r="Z125" s="185"/>
    </row>
    <row r="126" ht="15.0" customHeight="1">
      <c r="A126" s="85" t="s">
        <v>83</v>
      </c>
      <c r="B126" s="85" t="s">
        <v>51</v>
      </c>
      <c r="C126" s="91" t="s">
        <v>6456</v>
      </c>
      <c r="D126" s="85" t="s">
        <v>834</v>
      </c>
      <c r="E126" s="85"/>
      <c r="F126" s="546">
        <v>45195.0</v>
      </c>
      <c r="G126" s="78">
        <v>10.0</v>
      </c>
      <c r="H126" s="363">
        <v>5.0</v>
      </c>
      <c r="I126" s="278">
        <v>50.0</v>
      </c>
      <c r="J126" s="77" t="s">
        <v>467</v>
      </c>
      <c r="K126" s="541"/>
      <c r="L126" s="541"/>
      <c r="M126" s="185"/>
      <c r="N126" s="185"/>
      <c r="O126" s="185"/>
      <c r="P126" s="185"/>
      <c r="Q126" s="185"/>
      <c r="R126" s="185"/>
      <c r="S126" s="185"/>
      <c r="T126" s="185"/>
      <c r="U126" s="185"/>
      <c r="V126" s="185"/>
      <c r="W126" s="185"/>
      <c r="X126" s="185"/>
      <c r="Y126" s="185"/>
      <c r="Z126" s="185"/>
    </row>
    <row r="127" ht="15.0" customHeight="1">
      <c r="A127" s="85" t="s">
        <v>83</v>
      </c>
      <c r="B127" s="85" t="s">
        <v>51</v>
      </c>
      <c r="C127" s="85" t="s">
        <v>6678</v>
      </c>
      <c r="D127" s="91" t="s">
        <v>834</v>
      </c>
      <c r="E127" s="91"/>
      <c r="F127" s="554">
        <v>44942.0</v>
      </c>
      <c r="G127" s="123">
        <v>10.0</v>
      </c>
      <c r="H127" s="396">
        <v>5.0</v>
      </c>
      <c r="I127" s="278">
        <v>50.0</v>
      </c>
      <c r="J127" s="77" t="s">
        <v>467</v>
      </c>
      <c r="K127" s="541"/>
      <c r="L127" s="541"/>
      <c r="M127" s="185"/>
      <c r="N127" s="185"/>
      <c r="O127" s="185"/>
      <c r="P127" s="185"/>
      <c r="Q127" s="185"/>
      <c r="R127" s="185"/>
      <c r="S127" s="185"/>
      <c r="T127" s="185"/>
      <c r="U127" s="185"/>
      <c r="V127" s="185"/>
      <c r="W127" s="185"/>
      <c r="X127" s="185"/>
      <c r="Y127" s="185"/>
      <c r="Z127" s="185"/>
    </row>
    <row r="128" ht="15.0" customHeight="1">
      <c r="A128" s="85" t="s">
        <v>6679</v>
      </c>
      <c r="B128" s="85" t="s">
        <v>51</v>
      </c>
      <c r="C128" s="85" t="s">
        <v>3286</v>
      </c>
      <c r="D128" s="85" t="s">
        <v>6633</v>
      </c>
      <c r="E128" s="121" t="s">
        <v>6634</v>
      </c>
      <c r="F128" s="85"/>
      <c r="G128" s="77">
        <v>100.0</v>
      </c>
      <c r="H128" s="77">
        <v>1.0</v>
      </c>
      <c r="I128" s="278">
        <v>100.0</v>
      </c>
      <c r="J128" s="77" t="s">
        <v>84</v>
      </c>
      <c r="K128" s="541"/>
      <c r="L128" s="541"/>
      <c r="M128" s="185"/>
      <c r="N128" s="185"/>
      <c r="O128" s="185"/>
      <c r="P128" s="185"/>
      <c r="Q128" s="185"/>
      <c r="R128" s="185"/>
      <c r="S128" s="185"/>
      <c r="T128" s="185"/>
      <c r="U128" s="185"/>
      <c r="V128" s="185"/>
      <c r="W128" s="185"/>
      <c r="X128" s="185"/>
      <c r="Y128" s="185"/>
      <c r="Z128" s="185"/>
    </row>
    <row r="129" ht="15.0" customHeight="1">
      <c r="A129" s="85" t="s">
        <v>6679</v>
      </c>
      <c r="B129" s="85" t="s">
        <v>51</v>
      </c>
      <c r="C129" s="85" t="s">
        <v>6635</v>
      </c>
      <c r="D129" s="85" t="s">
        <v>6636</v>
      </c>
      <c r="E129" s="121" t="s">
        <v>6637</v>
      </c>
      <c r="F129" s="85"/>
      <c r="G129" s="78">
        <v>100.0</v>
      </c>
      <c r="H129" s="88">
        <v>2.0</v>
      </c>
      <c r="I129" s="278">
        <v>150.0</v>
      </c>
      <c r="J129" s="77" t="s">
        <v>84</v>
      </c>
      <c r="K129" s="541"/>
      <c r="L129" s="541"/>
      <c r="M129" s="185"/>
      <c r="N129" s="185"/>
      <c r="O129" s="185"/>
      <c r="P129" s="185"/>
      <c r="Q129" s="185"/>
      <c r="R129" s="185"/>
      <c r="S129" s="185"/>
      <c r="T129" s="185"/>
      <c r="U129" s="185"/>
      <c r="V129" s="185"/>
      <c r="W129" s="185"/>
      <c r="X129" s="185"/>
      <c r="Y129" s="185"/>
      <c r="Z129" s="185"/>
    </row>
    <row r="130" ht="15.0" customHeight="1">
      <c r="A130" s="85" t="s">
        <v>6679</v>
      </c>
      <c r="B130" s="85" t="s">
        <v>51</v>
      </c>
      <c r="C130" s="85" t="s">
        <v>6467</v>
      </c>
      <c r="D130" s="85" t="s">
        <v>6636</v>
      </c>
      <c r="E130" s="121" t="s">
        <v>6638</v>
      </c>
      <c r="F130" s="85"/>
      <c r="G130" s="78">
        <v>100.0</v>
      </c>
      <c r="H130" s="88">
        <v>2.0</v>
      </c>
      <c r="I130" s="278">
        <v>150.0</v>
      </c>
      <c r="J130" s="77" t="s">
        <v>84</v>
      </c>
      <c r="K130" s="541"/>
      <c r="L130" s="541"/>
      <c r="M130" s="185"/>
      <c r="N130" s="185"/>
      <c r="O130" s="185"/>
      <c r="P130" s="185"/>
      <c r="Q130" s="185"/>
      <c r="R130" s="185"/>
      <c r="S130" s="185"/>
      <c r="T130" s="185"/>
      <c r="U130" s="185"/>
      <c r="V130" s="185"/>
      <c r="W130" s="185"/>
      <c r="X130" s="185"/>
      <c r="Y130" s="185"/>
      <c r="Z130" s="185"/>
    </row>
    <row r="131" ht="15.0" customHeight="1">
      <c r="A131" s="85" t="s">
        <v>6679</v>
      </c>
      <c r="B131" s="85" t="s">
        <v>51</v>
      </c>
      <c r="C131" s="85" t="s">
        <v>297</v>
      </c>
      <c r="D131" s="85" t="s">
        <v>6680</v>
      </c>
      <c r="E131" s="121" t="s">
        <v>6642</v>
      </c>
      <c r="F131" s="555">
        <v>44954.0</v>
      </c>
      <c r="G131" s="78">
        <v>50.0</v>
      </c>
      <c r="H131" s="88"/>
      <c r="I131" s="278">
        <v>50.0</v>
      </c>
      <c r="J131" s="77" t="s">
        <v>84</v>
      </c>
      <c r="K131" s="541"/>
      <c r="L131" s="541"/>
      <c r="M131" s="185"/>
      <c r="N131" s="185"/>
      <c r="O131" s="185"/>
      <c r="P131" s="185"/>
      <c r="Q131" s="185"/>
      <c r="R131" s="185"/>
      <c r="S131" s="185"/>
      <c r="T131" s="185"/>
      <c r="U131" s="185"/>
      <c r="V131" s="185"/>
      <c r="W131" s="185"/>
      <c r="X131" s="185"/>
      <c r="Y131" s="185"/>
      <c r="Z131" s="185"/>
    </row>
    <row r="132" ht="15.0" customHeight="1">
      <c r="A132" s="85" t="s">
        <v>6679</v>
      </c>
      <c r="B132" s="85" t="s">
        <v>51</v>
      </c>
      <c r="C132" s="85" t="s">
        <v>6507</v>
      </c>
      <c r="D132" s="85" t="s">
        <v>239</v>
      </c>
      <c r="E132" s="121" t="s">
        <v>6681</v>
      </c>
      <c r="F132" s="555">
        <v>44932.0</v>
      </c>
      <c r="G132" s="78">
        <v>50.0</v>
      </c>
      <c r="H132" s="88"/>
      <c r="I132" s="278">
        <v>50.0</v>
      </c>
      <c r="J132" s="77" t="s">
        <v>84</v>
      </c>
      <c r="K132" s="541"/>
      <c r="L132" s="541"/>
      <c r="M132" s="185"/>
      <c r="N132" s="185"/>
      <c r="O132" s="185"/>
      <c r="P132" s="185"/>
      <c r="Q132" s="185"/>
      <c r="R132" s="185"/>
      <c r="S132" s="185"/>
      <c r="T132" s="185"/>
      <c r="U132" s="185"/>
      <c r="V132" s="185"/>
      <c r="W132" s="185"/>
      <c r="X132" s="185"/>
      <c r="Y132" s="185"/>
      <c r="Z132" s="185"/>
    </row>
    <row r="133" ht="15.0" customHeight="1">
      <c r="A133" s="85" t="s">
        <v>6679</v>
      </c>
      <c r="B133" s="85" t="s">
        <v>51</v>
      </c>
      <c r="C133" s="85" t="s">
        <v>297</v>
      </c>
      <c r="D133" s="85" t="s">
        <v>6680</v>
      </c>
      <c r="E133" s="121" t="s">
        <v>6642</v>
      </c>
      <c r="F133" s="556">
        <v>44967.0</v>
      </c>
      <c r="G133" s="78">
        <v>50.0</v>
      </c>
      <c r="H133" s="88"/>
      <c r="I133" s="278">
        <v>50.0</v>
      </c>
      <c r="J133" s="77" t="s">
        <v>84</v>
      </c>
      <c r="K133" s="541"/>
      <c r="L133" s="541"/>
      <c r="M133" s="185"/>
      <c r="N133" s="185"/>
      <c r="O133" s="185"/>
      <c r="P133" s="185"/>
      <c r="Q133" s="185"/>
      <c r="R133" s="185"/>
      <c r="S133" s="185"/>
      <c r="T133" s="185"/>
      <c r="U133" s="185"/>
      <c r="V133" s="185"/>
      <c r="W133" s="185"/>
      <c r="X133" s="185"/>
      <c r="Y133" s="185"/>
      <c r="Z133" s="185"/>
    </row>
    <row r="134" ht="15.0" customHeight="1">
      <c r="A134" s="85" t="s">
        <v>6679</v>
      </c>
      <c r="B134" s="85" t="s">
        <v>51</v>
      </c>
      <c r="C134" s="85" t="s">
        <v>6682</v>
      </c>
      <c r="D134" s="85" t="s">
        <v>6680</v>
      </c>
      <c r="E134" s="121" t="s">
        <v>6683</v>
      </c>
      <c r="F134" s="556">
        <v>44978.0</v>
      </c>
      <c r="G134" s="78">
        <v>50.0</v>
      </c>
      <c r="H134" s="88"/>
      <c r="I134" s="278">
        <v>50.0</v>
      </c>
      <c r="J134" s="77" t="s">
        <v>84</v>
      </c>
      <c r="K134" s="541"/>
      <c r="L134" s="541"/>
      <c r="M134" s="185"/>
      <c r="N134" s="185"/>
      <c r="O134" s="185"/>
      <c r="P134" s="185"/>
      <c r="Q134" s="185"/>
      <c r="R134" s="185"/>
      <c r="S134" s="185"/>
      <c r="T134" s="185"/>
      <c r="U134" s="185"/>
      <c r="V134" s="185"/>
      <c r="W134" s="185"/>
      <c r="X134" s="185"/>
      <c r="Y134" s="185"/>
      <c r="Z134" s="185"/>
    </row>
    <row r="135" ht="15.0" customHeight="1">
      <c r="A135" s="85" t="s">
        <v>6679</v>
      </c>
      <c r="B135" s="85" t="s">
        <v>51</v>
      </c>
      <c r="C135" s="85" t="s">
        <v>297</v>
      </c>
      <c r="D135" s="85" t="s">
        <v>6680</v>
      </c>
      <c r="E135" s="121" t="s">
        <v>6642</v>
      </c>
      <c r="F135" s="556">
        <v>44963.0</v>
      </c>
      <c r="G135" s="78">
        <v>50.0</v>
      </c>
      <c r="H135" s="88"/>
      <c r="I135" s="278">
        <v>50.0</v>
      </c>
      <c r="J135" s="77" t="s">
        <v>84</v>
      </c>
      <c r="K135" s="541"/>
      <c r="L135" s="541"/>
      <c r="M135" s="185"/>
      <c r="N135" s="185"/>
      <c r="O135" s="185"/>
      <c r="P135" s="185"/>
      <c r="Q135" s="185"/>
      <c r="R135" s="185"/>
      <c r="S135" s="185"/>
      <c r="T135" s="185"/>
      <c r="U135" s="185"/>
      <c r="V135" s="185"/>
      <c r="W135" s="185"/>
      <c r="X135" s="185"/>
      <c r="Y135" s="185"/>
      <c r="Z135" s="185"/>
    </row>
    <row r="136" ht="15.0" customHeight="1">
      <c r="A136" s="85" t="s">
        <v>6679</v>
      </c>
      <c r="B136" s="85" t="s">
        <v>51</v>
      </c>
      <c r="C136" s="85" t="s">
        <v>6684</v>
      </c>
      <c r="D136" s="85" t="s">
        <v>239</v>
      </c>
      <c r="E136" s="121" t="s">
        <v>6685</v>
      </c>
      <c r="F136" s="556">
        <v>44980.0</v>
      </c>
      <c r="G136" s="78">
        <v>50.0</v>
      </c>
      <c r="H136" s="88"/>
      <c r="I136" s="278">
        <v>50.0</v>
      </c>
      <c r="J136" s="77" t="s">
        <v>84</v>
      </c>
      <c r="K136" s="541"/>
      <c r="L136" s="541"/>
      <c r="M136" s="185"/>
      <c r="N136" s="185"/>
      <c r="O136" s="185"/>
      <c r="P136" s="185"/>
      <c r="Q136" s="185"/>
      <c r="R136" s="185"/>
      <c r="S136" s="185"/>
      <c r="T136" s="185"/>
      <c r="U136" s="185"/>
      <c r="V136" s="185"/>
      <c r="W136" s="185"/>
      <c r="X136" s="185"/>
      <c r="Y136" s="185"/>
      <c r="Z136" s="185"/>
    </row>
    <row r="137" ht="15.0" customHeight="1">
      <c r="A137" s="85" t="s">
        <v>6679</v>
      </c>
      <c r="B137" s="85" t="s">
        <v>51</v>
      </c>
      <c r="C137" s="85" t="s">
        <v>346</v>
      </c>
      <c r="D137" s="85" t="s">
        <v>6680</v>
      </c>
      <c r="E137" s="121" t="s">
        <v>6639</v>
      </c>
      <c r="F137" s="556">
        <v>45017.0</v>
      </c>
      <c r="G137" s="78">
        <v>50.0</v>
      </c>
      <c r="H137" s="88"/>
      <c r="I137" s="278">
        <v>50.0</v>
      </c>
      <c r="J137" s="77" t="s">
        <v>84</v>
      </c>
      <c r="K137" s="541"/>
      <c r="L137" s="541"/>
      <c r="M137" s="185"/>
      <c r="N137" s="185"/>
      <c r="O137" s="185"/>
      <c r="P137" s="185"/>
      <c r="Q137" s="185"/>
      <c r="R137" s="185"/>
      <c r="S137" s="185"/>
      <c r="T137" s="185"/>
      <c r="U137" s="185"/>
      <c r="V137" s="185"/>
      <c r="W137" s="185"/>
      <c r="X137" s="185"/>
      <c r="Y137" s="185"/>
      <c r="Z137" s="185"/>
    </row>
    <row r="138" ht="15.0" customHeight="1">
      <c r="A138" s="85" t="s">
        <v>6679</v>
      </c>
      <c r="B138" s="85" t="s">
        <v>51</v>
      </c>
      <c r="C138" s="85" t="s">
        <v>6682</v>
      </c>
      <c r="D138" s="85" t="s">
        <v>6680</v>
      </c>
      <c r="E138" s="121" t="s">
        <v>6683</v>
      </c>
      <c r="F138" s="556">
        <v>45044.0</v>
      </c>
      <c r="G138" s="78">
        <v>50.0</v>
      </c>
      <c r="H138" s="88"/>
      <c r="I138" s="278">
        <v>50.0</v>
      </c>
      <c r="J138" s="77" t="s">
        <v>84</v>
      </c>
      <c r="K138" s="541"/>
      <c r="L138" s="541"/>
      <c r="M138" s="185"/>
      <c r="N138" s="185"/>
      <c r="O138" s="185"/>
      <c r="P138" s="185"/>
      <c r="Q138" s="185"/>
      <c r="R138" s="185"/>
      <c r="S138" s="185"/>
      <c r="T138" s="185"/>
      <c r="U138" s="185"/>
      <c r="V138" s="185"/>
      <c r="W138" s="185"/>
      <c r="X138" s="185"/>
      <c r="Y138" s="185"/>
      <c r="Z138" s="185"/>
    </row>
    <row r="139" ht="15.0" customHeight="1">
      <c r="A139" s="85" t="s">
        <v>6679</v>
      </c>
      <c r="B139" s="85" t="s">
        <v>51</v>
      </c>
      <c r="C139" s="85" t="s">
        <v>6682</v>
      </c>
      <c r="D139" s="85" t="s">
        <v>6680</v>
      </c>
      <c r="E139" s="121" t="s">
        <v>6683</v>
      </c>
      <c r="F139" s="556">
        <v>45062.0</v>
      </c>
      <c r="G139" s="78">
        <v>50.0</v>
      </c>
      <c r="H139" s="88"/>
      <c r="I139" s="278">
        <v>50.0</v>
      </c>
      <c r="J139" s="77" t="s">
        <v>84</v>
      </c>
      <c r="K139" s="541"/>
      <c r="L139" s="541"/>
      <c r="M139" s="185"/>
      <c r="N139" s="185"/>
      <c r="O139" s="185"/>
      <c r="P139" s="185"/>
      <c r="Q139" s="185"/>
      <c r="R139" s="185"/>
      <c r="S139" s="185"/>
      <c r="T139" s="185"/>
      <c r="U139" s="185"/>
      <c r="V139" s="185"/>
      <c r="W139" s="185"/>
      <c r="X139" s="185"/>
      <c r="Y139" s="185"/>
      <c r="Z139" s="185"/>
    </row>
    <row r="140" ht="15.0" customHeight="1">
      <c r="A140" s="85" t="s">
        <v>6679</v>
      </c>
      <c r="B140" s="85" t="s">
        <v>51</v>
      </c>
      <c r="C140" s="85" t="s">
        <v>6682</v>
      </c>
      <c r="D140" s="85" t="s">
        <v>6680</v>
      </c>
      <c r="E140" s="121" t="s">
        <v>6683</v>
      </c>
      <c r="F140" s="556">
        <v>45133.0</v>
      </c>
      <c r="G140" s="78">
        <v>50.0</v>
      </c>
      <c r="H140" s="88"/>
      <c r="I140" s="278">
        <v>50.0</v>
      </c>
      <c r="J140" s="77" t="s">
        <v>84</v>
      </c>
      <c r="K140" s="541"/>
      <c r="L140" s="541"/>
      <c r="M140" s="185"/>
      <c r="N140" s="185"/>
      <c r="O140" s="185"/>
      <c r="P140" s="185"/>
      <c r="Q140" s="185"/>
      <c r="R140" s="185"/>
      <c r="S140" s="185"/>
      <c r="T140" s="185"/>
      <c r="U140" s="185"/>
      <c r="V140" s="185"/>
      <c r="W140" s="185"/>
      <c r="X140" s="185"/>
      <c r="Y140" s="185"/>
      <c r="Z140" s="185"/>
    </row>
    <row r="141" ht="15.0" customHeight="1">
      <c r="A141" s="85" t="s">
        <v>6679</v>
      </c>
      <c r="B141" s="85" t="s">
        <v>51</v>
      </c>
      <c r="C141" s="85" t="s">
        <v>6682</v>
      </c>
      <c r="D141" s="85" t="s">
        <v>6680</v>
      </c>
      <c r="E141" s="121" t="s">
        <v>6683</v>
      </c>
      <c r="F141" s="556">
        <v>45146.0</v>
      </c>
      <c r="G141" s="78">
        <v>50.0</v>
      </c>
      <c r="H141" s="88"/>
      <c r="I141" s="278">
        <v>50.0</v>
      </c>
      <c r="J141" s="77" t="s">
        <v>84</v>
      </c>
      <c r="K141" s="541"/>
      <c r="L141" s="541"/>
      <c r="M141" s="185"/>
      <c r="N141" s="185"/>
      <c r="O141" s="185"/>
      <c r="P141" s="185"/>
      <c r="Q141" s="185"/>
      <c r="R141" s="185"/>
      <c r="S141" s="185"/>
      <c r="T141" s="185"/>
      <c r="U141" s="185"/>
      <c r="V141" s="185"/>
      <c r="W141" s="185"/>
      <c r="X141" s="185"/>
      <c r="Y141" s="185"/>
      <c r="Z141" s="185"/>
    </row>
    <row r="142" ht="15.0" customHeight="1">
      <c r="A142" s="85" t="s">
        <v>6679</v>
      </c>
      <c r="B142" s="85" t="s">
        <v>51</v>
      </c>
      <c r="C142" s="85" t="s">
        <v>6682</v>
      </c>
      <c r="D142" s="85" t="s">
        <v>6680</v>
      </c>
      <c r="E142" s="121" t="s">
        <v>6683</v>
      </c>
      <c r="F142" s="557">
        <v>45252.0</v>
      </c>
      <c r="G142" s="78">
        <v>50.0</v>
      </c>
      <c r="H142" s="88"/>
      <c r="I142" s="278">
        <v>50.0</v>
      </c>
      <c r="J142" s="77" t="s">
        <v>84</v>
      </c>
      <c r="K142" s="541"/>
      <c r="L142" s="541"/>
      <c r="M142" s="185"/>
      <c r="N142" s="185"/>
      <c r="O142" s="185"/>
      <c r="P142" s="185"/>
      <c r="Q142" s="185"/>
      <c r="R142" s="185"/>
      <c r="S142" s="185"/>
      <c r="T142" s="185"/>
      <c r="U142" s="185"/>
      <c r="V142" s="185"/>
      <c r="W142" s="185"/>
      <c r="X142" s="185"/>
      <c r="Y142" s="185"/>
      <c r="Z142" s="185"/>
    </row>
    <row r="143" ht="15.0" customHeight="1">
      <c r="A143" s="85" t="s">
        <v>6679</v>
      </c>
      <c r="B143" s="85" t="s">
        <v>51</v>
      </c>
      <c r="C143" s="85" t="s">
        <v>346</v>
      </c>
      <c r="D143" s="85" t="s">
        <v>6680</v>
      </c>
      <c r="E143" s="121" t="s">
        <v>6639</v>
      </c>
      <c r="F143" s="558">
        <v>45230.0</v>
      </c>
      <c r="G143" s="78">
        <v>50.0</v>
      </c>
      <c r="H143" s="88"/>
      <c r="I143" s="278">
        <v>50.0</v>
      </c>
      <c r="J143" s="77" t="s">
        <v>84</v>
      </c>
      <c r="K143" s="541"/>
      <c r="L143" s="541"/>
      <c r="M143" s="185"/>
      <c r="N143" s="185"/>
      <c r="O143" s="185"/>
      <c r="P143" s="185"/>
      <c r="Q143" s="185"/>
      <c r="R143" s="185"/>
      <c r="S143" s="185"/>
      <c r="T143" s="185"/>
      <c r="U143" s="185"/>
      <c r="V143" s="185"/>
      <c r="W143" s="185"/>
      <c r="X143" s="185"/>
      <c r="Y143" s="185"/>
      <c r="Z143" s="185"/>
    </row>
    <row r="144" ht="15.0" customHeight="1">
      <c r="A144" s="85" t="s">
        <v>6679</v>
      </c>
      <c r="B144" s="85" t="s">
        <v>51</v>
      </c>
      <c r="C144" s="85" t="s">
        <v>6686</v>
      </c>
      <c r="D144" s="85" t="s">
        <v>6680</v>
      </c>
      <c r="E144" s="121" t="s">
        <v>6687</v>
      </c>
      <c r="F144" s="558">
        <v>45194.0</v>
      </c>
      <c r="G144" s="78">
        <v>50.0</v>
      </c>
      <c r="H144" s="88"/>
      <c r="I144" s="278">
        <v>50.0</v>
      </c>
      <c r="J144" s="77" t="s">
        <v>84</v>
      </c>
      <c r="K144" s="541"/>
      <c r="L144" s="541"/>
      <c r="M144" s="185"/>
      <c r="N144" s="185"/>
      <c r="O144" s="185"/>
      <c r="P144" s="185"/>
      <c r="Q144" s="185"/>
      <c r="R144" s="185"/>
      <c r="S144" s="185"/>
      <c r="T144" s="185"/>
      <c r="U144" s="185"/>
      <c r="V144" s="185"/>
      <c r="W144" s="185"/>
      <c r="X144" s="185"/>
      <c r="Y144" s="185"/>
      <c r="Z144" s="185"/>
    </row>
    <row r="145" ht="15.0" customHeight="1">
      <c r="A145" s="85" t="s">
        <v>6679</v>
      </c>
      <c r="B145" s="85" t="s">
        <v>51</v>
      </c>
      <c r="C145" s="85" t="s">
        <v>6686</v>
      </c>
      <c r="D145" s="85" t="s">
        <v>6680</v>
      </c>
      <c r="E145" s="121" t="s">
        <v>6688</v>
      </c>
      <c r="F145" s="558">
        <v>45124.0</v>
      </c>
      <c r="G145" s="78">
        <v>50.0</v>
      </c>
      <c r="H145" s="88"/>
      <c r="I145" s="278">
        <v>50.0</v>
      </c>
      <c r="J145" s="77" t="s">
        <v>84</v>
      </c>
      <c r="K145" s="541"/>
      <c r="L145" s="541"/>
      <c r="M145" s="185"/>
      <c r="N145" s="185"/>
      <c r="O145" s="185"/>
      <c r="P145" s="185"/>
      <c r="Q145" s="185"/>
      <c r="R145" s="185"/>
      <c r="S145" s="185"/>
      <c r="T145" s="185"/>
      <c r="U145" s="185"/>
      <c r="V145" s="185"/>
      <c r="W145" s="185"/>
      <c r="X145" s="185"/>
      <c r="Y145" s="185"/>
      <c r="Z145" s="185"/>
    </row>
    <row r="146" ht="15.0" customHeight="1">
      <c r="A146" s="212" t="s">
        <v>6679</v>
      </c>
      <c r="B146" s="212" t="s">
        <v>51</v>
      </c>
      <c r="C146" s="212" t="s">
        <v>6686</v>
      </c>
      <c r="D146" s="212" t="s">
        <v>6680</v>
      </c>
      <c r="E146" s="436" t="s">
        <v>6689</v>
      </c>
      <c r="F146" s="559">
        <v>45085.0</v>
      </c>
      <c r="G146" s="552">
        <v>50.0</v>
      </c>
      <c r="H146" s="251"/>
      <c r="I146" s="283">
        <v>50.0</v>
      </c>
      <c r="J146" s="77" t="s">
        <v>84</v>
      </c>
      <c r="K146" s="541"/>
      <c r="L146" s="541"/>
      <c r="M146" s="185"/>
      <c r="N146" s="185"/>
      <c r="O146" s="185"/>
      <c r="P146" s="185"/>
      <c r="Q146" s="185"/>
      <c r="R146" s="185"/>
      <c r="S146" s="185"/>
      <c r="T146" s="185"/>
      <c r="U146" s="185"/>
      <c r="V146" s="185"/>
      <c r="W146" s="185"/>
      <c r="X146" s="185"/>
      <c r="Y146" s="185"/>
      <c r="Z146" s="185"/>
    </row>
    <row r="147" ht="15.0" customHeight="1">
      <c r="A147" s="85" t="s">
        <v>6679</v>
      </c>
      <c r="B147" s="85" t="s">
        <v>51</v>
      </c>
      <c r="C147" s="85" t="s">
        <v>6690</v>
      </c>
      <c r="D147" s="85" t="s">
        <v>6680</v>
      </c>
      <c r="E147" s="121" t="s">
        <v>6691</v>
      </c>
      <c r="F147" s="560">
        <v>45160.0</v>
      </c>
      <c r="G147" s="78">
        <v>50.0</v>
      </c>
      <c r="H147" s="88"/>
      <c r="I147" s="278">
        <v>50.0</v>
      </c>
      <c r="J147" s="77" t="s">
        <v>84</v>
      </c>
      <c r="K147" s="541"/>
      <c r="L147" s="541"/>
      <c r="M147" s="185"/>
      <c r="N147" s="185"/>
      <c r="O147" s="185"/>
      <c r="P147" s="185"/>
      <c r="Q147" s="185"/>
      <c r="R147" s="185"/>
      <c r="S147" s="185"/>
      <c r="T147" s="185"/>
      <c r="U147" s="185"/>
      <c r="V147" s="185"/>
      <c r="W147" s="185"/>
      <c r="X147" s="185"/>
      <c r="Y147" s="185"/>
      <c r="Z147" s="185"/>
    </row>
    <row r="148" ht="15.0" customHeight="1">
      <c r="A148" s="85" t="s">
        <v>6679</v>
      </c>
      <c r="B148" s="85" t="s">
        <v>51</v>
      </c>
      <c r="C148" s="85" t="s">
        <v>6690</v>
      </c>
      <c r="D148" s="85" t="s">
        <v>6680</v>
      </c>
      <c r="E148" s="121" t="s">
        <v>6691</v>
      </c>
      <c r="F148" s="560">
        <v>45052.0</v>
      </c>
      <c r="G148" s="78">
        <v>50.0</v>
      </c>
      <c r="H148" s="88"/>
      <c r="I148" s="278">
        <v>50.0</v>
      </c>
      <c r="J148" s="77" t="s">
        <v>84</v>
      </c>
      <c r="K148" s="541"/>
      <c r="L148" s="541"/>
      <c r="M148" s="185"/>
      <c r="N148" s="185"/>
      <c r="O148" s="185"/>
      <c r="P148" s="185"/>
      <c r="Q148" s="185"/>
      <c r="R148" s="185"/>
      <c r="S148" s="185"/>
      <c r="T148" s="185"/>
      <c r="U148" s="185"/>
      <c r="V148" s="185"/>
      <c r="W148" s="185"/>
      <c r="X148" s="185"/>
      <c r="Y148" s="185"/>
      <c r="Z148" s="185"/>
    </row>
    <row r="149" ht="15.0" customHeight="1">
      <c r="A149" s="85" t="s">
        <v>6679</v>
      </c>
      <c r="B149" s="85" t="s">
        <v>51</v>
      </c>
      <c r="C149" s="85" t="s">
        <v>6690</v>
      </c>
      <c r="D149" s="85" t="s">
        <v>6680</v>
      </c>
      <c r="E149" s="121" t="s">
        <v>6691</v>
      </c>
      <c r="F149" s="560">
        <v>44962.0</v>
      </c>
      <c r="G149" s="78">
        <v>50.0</v>
      </c>
      <c r="H149" s="88"/>
      <c r="I149" s="278">
        <v>50.0</v>
      </c>
      <c r="J149" s="77" t="s">
        <v>84</v>
      </c>
      <c r="K149" s="541"/>
      <c r="L149" s="541"/>
      <c r="M149" s="185"/>
      <c r="N149" s="185"/>
      <c r="O149" s="185"/>
      <c r="P149" s="185"/>
      <c r="Q149" s="185"/>
      <c r="R149" s="185"/>
      <c r="S149" s="185"/>
      <c r="T149" s="185"/>
      <c r="U149" s="185"/>
      <c r="V149" s="185"/>
      <c r="W149" s="185"/>
      <c r="X149" s="185"/>
      <c r="Y149" s="185"/>
      <c r="Z149" s="185"/>
    </row>
    <row r="150" ht="15.0" customHeight="1">
      <c r="A150" s="85" t="s">
        <v>6679</v>
      </c>
      <c r="B150" s="85" t="s">
        <v>51</v>
      </c>
      <c r="C150" s="85" t="s">
        <v>6692</v>
      </c>
      <c r="D150" s="85" t="s">
        <v>239</v>
      </c>
      <c r="E150" s="121" t="s">
        <v>6693</v>
      </c>
      <c r="F150" s="560">
        <v>44955.0</v>
      </c>
      <c r="G150" s="78">
        <v>50.0</v>
      </c>
      <c r="H150" s="88"/>
      <c r="I150" s="278">
        <v>50.0</v>
      </c>
      <c r="J150" s="77" t="s">
        <v>84</v>
      </c>
      <c r="K150" s="541"/>
      <c r="L150" s="541"/>
      <c r="M150" s="185"/>
      <c r="N150" s="185"/>
      <c r="O150" s="185"/>
      <c r="P150" s="185"/>
      <c r="Q150" s="185"/>
      <c r="R150" s="185"/>
      <c r="S150" s="185"/>
      <c r="T150" s="185"/>
      <c r="U150" s="185"/>
      <c r="V150" s="185"/>
      <c r="W150" s="185"/>
      <c r="X150" s="185"/>
      <c r="Y150" s="185"/>
      <c r="Z150" s="185"/>
    </row>
    <row r="151" ht="15.0" customHeight="1">
      <c r="A151" s="85" t="s">
        <v>6679</v>
      </c>
      <c r="B151" s="85" t="s">
        <v>51</v>
      </c>
      <c r="C151" s="206" t="s">
        <v>6694</v>
      </c>
      <c r="D151" s="85" t="s">
        <v>239</v>
      </c>
      <c r="E151" s="121" t="s">
        <v>6695</v>
      </c>
      <c r="F151" s="560">
        <v>45287.0</v>
      </c>
      <c r="G151" s="78">
        <v>50.0</v>
      </c>
      <c r="H151" s="88"/>
      <c r="I151" s="278">
        <v>50.0</v>
      </c>
      <c r="J151" s="77" t="s">
        <v>84</v>
      </c>
      <c r="K151" s="541"/>
      <c r="L151" s="541"/>
      <c r="M151" s="185"/>
      <c r="N151" s="185"/>
      <c r="O151" s="185"/>
      <c r="P151" s="185"/>
      <c r="Q151" s="185"/>
      <c r="R151" s="185"/>
      <c r="S151" s="185"/>
      <c r="T151" s="185"/>
      <c r="U151" s="185"/>
      <c r="V151" s="185"/>
      <c r="W151" s="185"/>
      <c r="X151" s="185"/>
      <c r="Y151" s="185"/>
      <c r="Z151" s="185"/>
    </row>
    <row r="152" ht="15.0" customHeight="1">
      <c r="A152" s="85" t="s">
        <v>6679</v>
      </c>
      <c r="B152" s="85" t="s">
        <v>51</v>
      </c>
      <c r="C152" s="206" t="s">
        <v>6694</v>
      </c>
      <c r="D152" s="85" t="s">
        <v>239</v>
      </c>
      <c r="E152" s="121" t="s">
        <v>6695</v>
      </c>
      <c r="F152" s="560">
        <v>45251.0</v>
      </c>
      <c r="G152" s="78">
        <v>50.0</v>
      </c>
      <c r="H152" s="88"/>
      <c r="I152" s="278">
        <v>50.0</v>
      </c>
      <c r="J152" s="77" t="s">
        <v>84</v>
      </c>
      <c r="K152" s="541"/>
      <c r="L152" s="541"/>
      <c r="M152" s="185"/>
      <c r="N152" s="185"/>
      <c r="O152" s="185"/>
      <c r="P152" s="185"/>
      <c r="Q152" s="185"/>
      <c r="R152" s="185"/>
      <c r="S152" s="185"/>
      <c r="T152" s="185"/>
      <c r="U152" s="185"/>
      <c r="V152" s="185"/>
      <c r="W152" s="185"/>
      <c r="X152" s="185"/>
      <c r="Y152" s="185"/>
      <c r="Z152" s="185"/>
    </row>
    <row r="153" ht="15.0" customHeight="1">
      <c r="A153" s="85" t="s">
        <v>6679</v>
      </c>
      <c r="B153" s="85" t="s">
        <v>51</v>
      </c>
      <c r="C153" s="206" t="s">
        <v>6694</v>
      </c>
      <c r="D153" s="85" t="s">
        <v>239</v>
      </c>
      <c r="E153" s="121" t="s">
        <v>6695</v>
      </c>
      <c r="F153" s="560">
        <v>45115.0</v>
      </c>
      <c r="G153" s="78">
        <v>50.0</v>
      </c>
      <c r="H153" s="88"/>
      <c r="I153" s="278">
        <v>50.0</v>
      </c>
      <c r="J153" s="77" t="s">
        <v>84</v>
      </c>
      <c r="K153" s="541"/>
      <c r="L153" s="541"/>
      <c r="M153" s="185"/>
      <c r="N153" s="185"/>
      <c r="O153" s="185"/>
      <c r="P153" s="185"/>
      <c r="Q153" s="185"/>
      <c r="R153" s="185"/>
      <c r="S153" s="185"/>
      <c r="T153" s="185"/>
      <c r="U153" s="185"/>
      <c r="V153" s="185"/>
      <c r="W153" s="185"/>
      <c r="X153" s="185"/>
      <c r="Y153" s="185"/>
      <c r="Z153" s="185"/>
    </row>
    <row r="154" ht="15.0" customHeight="1">
      <c r="A154" s="85" t="s">
        <v>6679</v>
      </c>
      <c r="B154" s="85" t="s">
        <v>51</v>
      </c>
      <c r="C154" s="206" t="s">
        <v>6694</v>
      </c>
      <c r="D154" s="85" t="s">
        <v>239</v>
      </c>
      <c r="E154" s="121" t="s">
        <v>6695</v>
      </c>
      <c r="F154" s="560">
        <v>45119.0</v>
      </c>
      <c r="G154" s="78">
        <v>50.0</v>
      </c>
      <c r="H154" s="88"/>
      <c r="I154" s="278">
        <v>50.0</v>
      </c>
      <c r="J154" s="77" t="s">
        <v>84</v>
      </c>
      <c r="K154" s="541"/>
      <c r="L154" s="541"/>
      <c r="M154" s="185"/>
      <c r="N154" s="185"/>
      <c r="O154" s="185"/>
      <c r="P154" s="185"/>
      <c r="Q154" s="185"/>
      <c r="R154" s="185"/>
      <c r="S154" s="185"/>
      <c r="T154" s="185"/>
      <c r="U154" s="185"/>
      <c r="V154" s="185"/>
      <c r="W154" s="185"/>
      <c r="X154" s="185"/>
      <c r="Y154" s="185"/>
      <c r="Z154" s="185"/>
    </row>
    <row r="155" ht="15.0" customHeight="1">
      <c r="A155" s="85" t="s">
        <v>87</v>
      </c>
      <c r="B155" s="85" t="s">
        <v>86</v>
      </c>
      <c r="C155" s="85" t="s">
        <v>3237</v>
      </c>
      <c r="D155" s="348" t="s">
        <v>3361</v>
      </c>
      <c r="E155" s="561" t="s">
        <v>6521</v>
      </c>
      <c r="F155" s="85" t="s">
        <v>361</v>
      </c>
      <c r="G155" s="77">
        <v>50.0</v>
      </c>
      <c r="H155" s="256" t="s">
        <v>6696</v>
      </c>
      <c r="I155" s="501">
        <f>G155*2</f>
        <v>100</v>
      </c>
      <c r="J155" s="77" t="s">
        <v>481</v>
      </c>
      <c r="K155" s="541"/>
      <c r="L155" s="541"/>
      <c r="M155" s="185"/>
      <c r="N155" s="185"/>
      <c r="O155" s="185"/>
      <c r="P155" s="185"/>
      <c r="Q155" s="185"/>
      <c r="R155" s="185"/>
      <c r="S155" s="185"/>
      <c r="T155" s="185"/>
      <c r="U155" s="185"/>
      <c r="V155" s="185"/>
      <c r="W155" s="185"/>
      <c r="X155" s="185"/>
      <c r="Y155" s="185"/>
      <c r="Z155" s="185"/>
    </row>
    <row r="156" ht="15.0" customHeight="1">
      <c r="A156" s="85" t="s">
        <v>87</v>
      </c>
      <c r="B156" s="85" t="s">
        <v>86</v>
      </c>
      <c r="C156" s="85" t="s">
        <v>6697</v>
      </c>
      <c r="D156" s="85" t="s">
        <v>1387</v>
      </c>
      <c r="E156" s="85"/>
      <c r="F156" s="546">
        <v>45100.0</v>
      </c>
      <c r="G156" s="500">
        <v>10.0</v>
      </c>
      <c r="H156" s="363"/>
      <c r="I156" s="501">
        <f t="shared" ref="I156:I158" si="4">G156*5</f>
        <v>50</v>
      </c>
      <c r="J156" s="77" t="s">
        <v>481</v>
      </c>
      <c r="K156" s="541"/>
      <c r="L156" s="541"/>
      <c r="M156" s="185"/>
      <c r="N156" s="185"/>
      <c r="O156" s="185"/>
      <c r="P156" s="185"/>
      <c r="Q156" s="185"/>
      <c r="R156" s="185"/>
      <c r="S156" s="185"/>
      <c r="T156" s="185"/>
      <c r="U156" s="185"/>
      <c r="V156" s="185"/>
      <c r="W156" s="185"/>
      <c r="X156" s="185"/>
      <c r="Y156" s="185"/>
      <c r="Z156" s="185"/>
    </row>
    <row r="157" ht="15.0" customHeight="1">
      <c r="A157" s="85" t="s">
        <v>87</v>
      </c>
      <c r="B157" s="85" t="s">
        <v>86</v>
      </c>
      <c r="C157" s="85" t="s">
        <v>6698</v>
      </c>
      <c r="D157" s="85" t="s">
        <v>6699</v>
      </c>
      <c r="E157" s="85"/>
      <c r="F157" s="546">
        <v>45053.0</v>
      </c>
      <c r="G157" s="500">
        <v>10.0</v>
      </c>
      <c r="H157" s="363"/>
      <c r="I157" s="501">
        <f t="shared" si="4"/>
        <v>50</v>
      </c>
      <c r="J157" s="77" t="s">
        <v>481</v>
      </c>
      <c r="K157" s="541"/>
      <c r="L157" s="541"/>
      <c r="M157" s="185"/>
      <c r="N157" s="185"/>
      <c r="O157" s="185"/>
      <c r="P157" s="185"/>
      <c r="Q157" s="185"/>
      <c r="R157" s="185"/>
      <c r="S157" s="185"/>
      <c r="T157" s="185"/>
      <c r="U157" s="185"/>
      <c r="V157" s="185"/>
      <c r="W157" s="185"/>
      <c r="X157" s="185"/>
      <c r="Y157" s="185"/>
      <c r="Z157" s="185"/>
    </row>
    <row r="158" ht="15.0" customHeight="1">
      <c r="A158" s="85" t="s">
        <v>87</v>
      </c>
      <c r="B158" s="85" t="s">
        <v>86</v>
      </c>
      <c r="C158" s="85" t="s">
        <v>6700</v>
      </c>
      <c r="D158" s="85" t="s">
        <v>6701</v>
      </c>
      <c r="E158" s="85"/>
      <c r="F158" s="546">
        <v>44939.0</v>
      </c>
      <c r="G158" s="500">
        <v>10.0</v>
      </c>
      <c r="H158" s="363"/>
      <c r="I158" s="501">
        <f t="shared" si="4"/>
        <v>50</v>
      </c>
      <c r="J158" s="77" t="s">
        <v>481</v>
      </c>
      <c r="K158" s="541"/>
      <c r="L158" s="541"/>
      <c r="M158" s="185"/>
      <c r="N158" s="185"/>
      <c r="O158" s="185"/>
      <c r="P158" s="185"/>
      <c r="Q158" s="185"/>
      <c r="R158" s="185"/>
      <c r="S158" s="185"/>
      <c r="T158" s="185"/>
      <c r="U158" s="185"/>
      <c r="V158" s="185"/>
      <c r="W158" s="185"/>
      <c r="X158" s="185"/>
      <c r="Y158" s="185"/>
      <c r="Z158" s="185"/>
    </row>
    <row r="159" ht="15.0" customHeight="1">
      <c r="A159" s="85" t="s">
        <v>6702</v>
      </c>
      <c r="B159" s="85" t="s">
        <v>86</v>
      </c>
      <c r="C159" s="85" t="s">
        <v>3286</v>
      </c>
      <c r="D159" s="241" t="s">
        <v>6703</v>
      </c>
      <c r="E159" s="355" t="s">
        <v>6704</v>
      </c>
      <c r="F159" s="85"/>
      <c r="G159" s="77">
        <v>50.0</v>
      </c>
      <c r="H159" s="363" t="s">
        <v>6705</v>
      </c>
      <c r="I159" s="497">
        <v>50.0</v>
      </c>
      <c r="J159" s="77" t="s">
        <v>670</v>
      </c>
      <c r="K159" s="541"/>
      <c r="L159" s="541"/>
      <c r="M159" s="185"/>
      <c r="N159" s="185"/>
      <c r="O159" s="185"/>
      <c r="P159" s="185"/>
      <c r="Q159" s="185"/>
      <c r="R159" s="185"/>
      <c r="S159" s="185"/>
      <c r="T159" s="185"/>
      <c r="U159" s="185"/>
      <c r="V159" s="185"/>
      <c r="W159" s="185"/>
      <c r="X159" s="185"/>
      <c r="Y159" s="185"/>
      <c r="Z159" s="185"/>
    </row>
    <row r="160" ht="15.0" customHeight="1">
      <c r="A160" s="85" t="s">
        <v>6702</v>
      </c>
      <c r="B160" s="85" t="s">
        <v>86</v>
      </c>
      <c r="C160" s="85" t="s">
        <v>6706</v>
      </c>
      <c r="D160" s="241" t="s">
        <v>6707</v>
      </c>
      <c r="E160" s="355" t="s">
        <v>6708</v>
      </c>
      <c r="F160" s="85"/>
      <c r="G160" s="77">
        <v>50.0</v>
      </c>
      <c r="H160" s="363" t="s">
        <v>6705</v>
      </c>
      <c r="I160" s="497">
        <v>50.0</v>
      </c>
      <c r="J160" s="77" t="s">
        <v>670</v>
      </c>
      <c r="K160" s="541"/>
      <c r="L160" s="541"/>
      <c r="M160" s="185"/>
      <c r="N160" s="185"/>
      <c r="O160" s="185"/>
      <c r="P160" s="185"/>
      <c r="Q160" s="185"/>
      <c r="R160" s="185"/>
      <c r="S160" s="185"/>
      <c r="T160" s="185"/>
      <c r="U160" s="185"/>
      <c r="V160" s="185"/>
      <c r="W160" s="185"/>
      <c r="X160" s="185"/>
      <c r="Y160" s="185"/>
      <c r="Z160" s="185"/>
    </row>
    <row r="161" ht="15.0" customHeight="1">
      <c r="A161" s="85" t="s">
        <v>6702</v>
      </c>
      <c r="B161" s="85" t="s">
        <v>86</v>
      </c>
      <c r="C161" s="85" t="s">
        <v>3412</v>
      </c>
      <c r="D161" s="85" t="s">
        <v>6709</v>
      </c>
      <c r="E161" s="355" t="s">
        <v>6659</v>
      </c>
      <c r="F161" s="85"/>
      <c r="G161" s="78">
        <f>50*2*1.5</f>
        <v>150</v>
      </c>
      <c r="H161" s="363" t="s">
        <v>6710</v>
      </c>
      <c r="I161" s="497">
        <v>150.0</v>
      </c>
      <c r="J161" s="77" t="s">
        <v>670</v>
      </c>
      <c r="K161" s="541"/>
      <c r="L161" s="541"/>
      <c r="M161" s="185"/>
      <c r="N161" s="185"/>
      <c r="O161" s="185"/>
      <c r="P161" s="185"/>
      <c r="Q161" s="185"/>
      <c r="R161" s="185"/>
      <c r="S161" s="185"/>
      <c r="T161" s="185"/>
      <c r="U161" s="185"/>
      <c r="V161" s="185"/>
      <c r="W161" s="185"/>
      <c r="X161" s="185"/>
      <c r="Y161" s="185"/>
      <c r="Z161" s="185"/>
    </row>
    <row r="162" ht="15.0" customHeight="1">
      <c r="A162" s="85" t="s">
        <v>6702</v>
      </c>
      <c r="B162" s="85" t="s">
        <v>86</v>
      </c>
      <c r="C162" s="85" t="s">
        <v>3237</v>
      </c>
      <c r="D162" s="85" t="s">
        <v>6711</v>
      </c>
      <c r="E162" s="355" t="s">
        <v>6521</v>
      </c>
      <c r="F162" s="85"/>
      <c r="G162" s="78">
        <f>50*2</f>
        <v>100</v>
      </c>
      <c r="H162" s="363" t="s">
        <v>6712</v>
      </c>
      <c r="I162" s="497">
        <v>100.0</v>
      </c>
      <c r="J162" s="77" t="s">
        <v>670</v>
      </c>
      <c r="K162" s="541"/>
      <c r="L162" s="541"/>
      <c r="M162" s="185"/>
      <c r="N162" s="185"/>
      <c r="O162" s="185"/>
      <c r="P162" s="185"/>
      <c r="Q162" s="185"/>
      <c r="R162" s="185"/>
      <c r="S162" s="185"/>
      <c r="T162" s="185"/>
      <c r="U162" s="185"/>
      <c r="V162" s="185"/>
      <c r="W162" s="185"/>
      <c r="X162" s="185"/>
      <c r="Y162" s="185"/>
      <c r="Z162" s="185"/>
    </row>
    <row r="163" ht="15.0" customHeight="1">
      <c r="A163" s="85" t="s">
        <v>6702</v>
      </c>
      <c r="B163" s="85" t="s">
        <v>86</v>
      </c>
      <c r="C163" s="85" t="s">
        <v>3237</v>
      </c>
      <c r="D163" s="85" t="s">
        <v>6711</v>
      </c>
      <c r="E163" s="355" t="s">
        <v>6521</v>
      </c>
      <c r="F163" s="562" t="s">
        <v>6713</v>
      </c>
      <c r="G163" s="78">
        <v>10.0</v>
      </c>
      <c r="H163" s="363"/>
      <c r="I163" s="497">
        <v>10.0</v>
      </c>
      <c r="J163" s="77" t="s">
        <v>670</v>
      </c>
      <c r="K163" s="541"/>
      <c r="L163" s="541"/>
      <c r="M163" s="185"/>
      <c r="N163" s="185"/>
      <c r="O163" s="185"/>
      <c r="P163" s="185"/>
      <c r="Q163" s="185"/>
      <c r="R163" s="185"/>
      <c r="S163" s="185"/>
      <c r="T163" s="185"/>
      <c r="U163" s="185"/>
      <c r="V163" s="185"/>
      <c r="W163" s="185"/>
      <c r="X163" s="185"/>
      <c r="Y163" s="185"/>
      <c r="Z163" s="185"/>
    </row>
    <row r="164" ht="15.0" customHeight="1">
      <c r="A164" s="85" t="s">
        <v>88</v>
      </c>
      <c r="B164" s="85" t="s">
        <v>86</v>
      </c>
      <c r="C164" s="85" t="s">
        <v>3423</v>
      </c>
      <c r="D164" s="85" t="s">
        <v>3344</v>
      </c>
      <c r="E164" s="355" t="s">
        <v>6659</v>
      </c>
      <c r="F164" s="546" t="s">
        <v>361</v>
      </c>
      <c r="G164" s="77">
        <v>150.0</v>
      </c>
      <c r="H164" s="256">
        <v>2.0</v>
      </c>
      <c r="I164" s="497">
        <v>150.0</v>
      </c>
      <c r="J164" s="77" t="s">
        <v>2618</v>
      </c>
      <c r="K164" s="541"/>
      <c r="L164" s="541"/>
      <c r="M164" s="185"/>
      <c r="N164" s="185"/>
      <c r="O164" s="185"/>
      <c r="P164" s="185"/>
      <c r="Q164" s="185"/>
      <c r="R164" s="185"/>
      <c r="S164" s="185"/>
      <c r="T164" s="185"/>
      <c r="U164" s="185"/>
      <c r="V164" s="185"/>
      <c r="W164" s="185"/>
      <c r="X164" s="185"/>
      <c r="Y164" s="185"/>
      <c r="Z164" s="185"/>
    </row>
    <row r="165" ht="15.0" customHeight="1">
      <c r="A165" s="85" t="s">
        <v>90</v>
      </c>
      <c r="B165" s="85" t="s">
        <v>86</v>
      </c>
      <c r="C165" s="85" t="s">
        <v>6714</v>
      </c>
      <c r="D165" s="85" t="s">
        <v>6715</v>
      </c>
      <c r="E165" s="502" t="s">
        <v>6716</v>
      </c>
      <c r="F165" s="85" t="s">
        <v>6717</v>
      </c>
      <c r="G165" s="77">
        <v>10.0</v>
      </c>
      <c r="H165" s="256"/>
      <c r="I165" s="501">
        <v>10.0</v>
      </c>
      <c r="J165" s="77" t="s">
        <v>493</v>
      </c>
      <c r="K165" s="541"/>
      <c r="L165" s="541"/>
      <c r="M165" s="185"/>
      <c r="N165" s="185"/>
      <c r="O165" s="185"/>
      <c r="P165" s="185"/>
      <c r="Q165" s="185"/>
      <c r="R165" s="185"/>
      <c r="S165" s="185"/>
      <c r="T165" s="185"/>
      <c r="U165" s="185"/>
      <c r="V165" s="185"/>
      <c r="W165" s="185"/>
      <c r="X165" s="185"/>
      <c r="Y165" s="185"/>
      <c r="Z165" s="185"/>
    </row>
    <row r="166" ht="15.0" customHeight="1">
      <c r="A166" s="85" t="s">
        <v>90</v>
      </c>
      <c r="B166" s="85" t="s">
        <v>86</v>
      </c>
      <c r="C166" s="85" t="s">
        <v>6718</v>
      </c>
      <c r="D166" s="85" t="s">
        <v>845</v>
      </c>
      <c r="E166" s="502" t="s">
        <v>6719</v>
      </c>
      <c r="F166" s="85" t="s">
        <v>6720</v>
      </c>
      <c r="G166" s="78">
        <v>50.0</v>
      </c>
      <c r="H166" s="363"/>
      <c r="I166" s="501">
        <v>50.0</v>
      </c>
      <c r="J166" s="77" t="s">
        <v>493</v>
      </c>
      <c r="K166" s="541"/>
      <c r="L166" s="541"/>
      <c r="M166" s="185"/>
      <c r="N166" s="185"/>
      <c r="O166" s="185"/>
      <c r="P166" s="185"/>
      <c r="Q166" s="185"/>
      <c r="R166" s="185"/>
      <c r="S166" s="185"/>
      <c r="T166" s="185"/>
      <c r="U166" s="185"/>
      <c r="V166" s="185"/>
      <c r="W166" s="185"/>
      <c r="X166" s="185"/>
      <c r="Y166" s="185"/>
      <c r="Z166" s="185"/>
    </row>
    <row r="167" ht="15.0" customHeight="1">
      <c r="A167" s="85" t="s">
        <v>90</v>
      </c>
      <c r="B167" s="85" t="s">
        <v>86</v>
      </c>
      <c r="C167" s="85" t="s">
        <v>6721</v>
      </c>
      <c r="D167" s="85" t="s">
        <v>845</v>
      </c>
      <c r="E167" s="502" t="s">
        <v>6722</v>
      </c>
      <c r="F167" s="85" t="s">
        <v>6723</v>
      </c>
      <c r="G167" s="78">
        <v>50.0</v>
      </c>
      <c r="H167" s="363"/>
      <c r="I167" s="501">
        <v>50.0</v>
      </c>
      <c r="J167" s="77" t="s">
        <v>493</v>
      </c>
      <c r="K167" s="541"/>
      <c r="L167" s="541"/>
      <c r="M167" s="185"/>
      <c r="N167" s="185"/>
      <c r="O167" s="185"/>
      <c r="P167" s="185"/>
      <c r="Q167" s="185"/>
      <c r="R167" s="185"/>
      <c r="S167" s="185"/>
      <c r="T167" s="185"/>
      <c r="U167" s="185"/>
      <c r="V167" s="185"/>
      <c r="W167" s="185"/>
      <c r="X167" s="185"/>
      <c r="Y167" s="185"/>
      <c r="Z167" s="185"/>
    </row>
    <row r="168" ht="15.0" customHeight="1">
      <c r="A168" s="85" t="s">
        <v>90</v>
      </c>
      <c r="B168" s="85" t="s">
        <v>86</v>
      </c>
      <c r="C168" s="85" t="s">
        <v>6724</v>
      </c>
      <c r="D168" s="85" t="s">
        <v>6725</v>
      </c>
      <c r="E168" s="502" t="s">
        <v>6726</v>
      </c>
      <c r="F168" s="85" t="s">
        <v>6727</v>
      </c>
      <c r="G168" s="78">
        <v>10.0</v>
      </c>
      <c r="H168" s="363"/>
      <c r="I168" s="501">
        <v>10.0</v>
      </c>
      <c r="J168" s="77" t="s">
        <v>493</v>
      </c>
      <c r="K168" s="541"/>
      <c r="L168" s="541"/>
      <c r="M168" s="185"/>
      <c r="N168" s="185"/>
      <c r="O168" s="185"/>
      <c r="P168" s="185"/>
      <c r="Q168" s="185"/>
      <c r="R168" s="185"/>
      <c r="S168" s="185"/>
      <c r="T168" s="185"/>
      <c r="U168" s="185"/>
      <c r="V168" s="185"/>
      <c r="W168" s="185"/>
      <c r="X168" s="185"/>
      <c r="Y168" s="185"/>
      <c r="Z168" s="185"/>
    </row>
    <row r="169" ht="15.0" customHeight="1">
      <c r="A169" s="85" t="s">
        <v>90</v>
      </c>
      <c r="B169" s="85" t="s">
        <v>86</v>
      </c>
      <c r="C169" s="85" t="s">
        <v>6728</v>
      </c>
      <c r="D169" s="85" t="s">
        <v>845</v>
      </c>
      <c r="E169" s="502" t="s">
        <v>6729</v>
      </c>
      <c r="F169" s="85" t="s">
        <v>6730</v>
      </c>
      <c r="G169" s="78">
        <v>50.0</v>
      </c>
      <c r="H169" s="363"/>
      <c r="I169" s="501">
        <v>50.0</v>
      </c>
      <c r="J169" s="77" t="s">
        <v>493</v>
      </c>
      <c r="K169" s="541"/>
      <c r="L169" s="541"/>
      <c r="M169" s="185"/>
      <c r="N169" s="185"/>
      <c r="O169" s="185"/>
      <c r="P169" s="185"/>
      <c r="Q169" s="185"/>
      <c r="R169" s="185"/>
      <c r="S169" s="185"/>
      <c r="T169" s="185"/>
      <c r="U169" s="185"/>
      <c r="V169" s="185"/>
      <c r="W169" s="185"/>
      <c r="X169" s="185"/>
      <c r="Y169" s="185"/>
      <c r="Z169" s="185"/>
    </row>
    <row r="170" ht="15.0" customHeight="1">
      <c r="A170" s="85" t="s">
        <v>90</v>
      </c>
      <c r="B170" s="85" t="s">
        <v>86</v>
      </c>
      <c r="C170" s="85" t="s">
        <v>6731</v>
      </c>
      <c r="D170" s="85" t="s">
        <v>6732</v>
      </c>
      <c r="E170" s="502" t="s">
        <v>6733</v>
      </c>
      <c r="F170" s="546">
        <v>45284.0</v>
      </c>
      <c r="G170" s="78">
        <v>10.0</v>
      </c>
      <c r="H170" s="363"/>
      <c r="I170" s="501">
        <v>10.0</v>
      </c>
      <c r="J170" s="77" t="s">
        <v>493</v>
      </c>
      <c r="K170" s="541"/>
      <c r="L170" s="541"/>
      <c r="M170" s="185"/>
      <c r="N170" s="185"/>
      <c r="O170" s="185"/>
      <c r="P170" s="185"/>
      <c r="Q170" s="185"/>
      <c r="R170" s="185"/>
      <c r="S170" s="185"/>
      <c r="T170" s="185"/>
      <c r="U170" s="185"/>
      <c r="V170" s="185"/>
      <c r="W170" s="185"/>
      <c r="X170" s="185"/>
      <c r="Y170" s="185"/>
      <c r="Z170" s="185"/>
    </row>
    <row r="171" ht="15.0" customHeight="1">
      <c r="A171" s="85" t="s">
        <v>90</v>
      </c>
      <c r="B171" s="85" t="s">
        <v>86</v>
      </c>
      <c r="C171" s="85" t="s">
        <v>6734</v>
      </c>
      <c r="D171" s="85" t="s">
        <v>239</v>
      </c>
      <c r="E171" s="502" t="s">
        <v>6735</v>
      </c>
      <c r="F171" s="85" t="s">
        <v>6736</v>
      </c>
      <c r="G171" s="78">
        <v>50.0</v>
      </c>
      <c r="H171" s="363"/>
      <c r="I171" s="501">
        <v>50.0</v>
      </c>
      <c r="J171" s="77" t="s">
        <v>493</v>
      </c>
      <c r="K171" s="541"/>
      <c r="L171" s="541"/>
      <c r="M171" s="185"/>
      <c r="N171" s="185"/>
      <c r="O171" s="185"/>
      <c r="P171" s="185"/>
      <c r="Q171" s="185"/>
      <c r="R171" s="185"/>
      <c r="S171" s="185"/>
      <c r="T171" s="185"/>
      <c r="U171" s="185"/>
      <c r="V171" s="185"/>
      <c r="W171" s="185"/>
      <c r="X171" s="185"/>
      <c r="Y171" s="185"/>
      <c r="Z171" s="185"/>
    </row>
    <row r="172" ht="15.0" customHeight="1">
      <c r="A172" s="85" t="s">
        <v>90</v>
      </c>
      <c r="B172" s="85" t="s">
        <v>86</v>
      </c>
      <c r="C172" s="85" t="s">
        <v>6478</v>
      </c>
      <c r="D172" s="85" t="s">
        <v>239</v>
      </c>
      <c r="E172" s="85" t="s">
        <v>6737</v>
      </c>
      <c r="F172" s="85" t="s">
        <v>6738</v>
      </c>
      <c r="G172" s="78">
        <v>50.0</v>
      </c>
      <c r="H172" s="363"/>
      <c r="I172" s="501">
        <v>50.0</v>
      </c>
      <c r="J172" s="77" t="s">
        <v>493</v>
      </c>
      <c r="K172" s="541"/>
      <c r="L172" s="541"/>
      <c r="M172" s="185"/>
      <c r="N172" s="185"/>
      <c r="O172" s="185"/>
      <c r="P172" s="185"/>
      <c r="Q172" s="185"/>
      <c r="R172" s="185"/>
      <c r="S172" s="185"/>
      <c r="T172" s="185"/>
      <c r="U172" s="185"/>
      <c r="V172" s="185"/>
      <c r="W172" s="185"/>
      <c r="X172" s="185"/>
      <c r="Y172" s="185"/>
      <c r="Z172" s="185"/>
    </row>
    <row r="173" ht="15.0" customHeight="1">
      <c r="A173" s="85" t="s">
        <v>90</v>
      </c>
      <c r="B173" s="85" t="s">
        <v>86</v>
      </c>
      <c r="C173" s="85" t="s">
        <v>6478</v>
      </c>
      <c r="D173" s="85" t="s">
        <v>239</v>
      </c>
      <c r="E173" s="85" t="s">
        <v>6737</v>
      </c>
      <c r="F173" s="85" t="s">
        <v>6739</v>
      </c>
      <c r="G173" s="78">
        <v>50.0</v>
      </c>
      <c r="H173" s="363"/>
      <c r="I173" s="501">
        <v>50.0</v>
      </c>
      <c r="J173" s="77" t="s">
        <v>493</v>
      </c>
      <c r="K173" s="541"/>
      <c r="L173" s="541"/>
      <c r="M173" s="185"/>
      <c r="N173" s="185"/>
      <c r="O173" s="185"/>
      <c r="P173" s="185"/>
      <c r="Q173" s="185"/>
      <c r="R173" s="185"/>
      <c r="S173" s="185"/>
      <c r="T173" s="185"/>
      <c r="U173" s="185"/>
      <c r="V173" s="185"/>
      <c r="W173" s="185"/>
      <c r="X173" s="185"/>
      <c r="Y173" s="185"/>
      <c r="Z173" s="185"/>
    </row>
    <row r="174" ht="15.0" customHeight="1">
      <c r="A174" s="85" t="s">
        <v>90</v>
      </c>
      <c r="B174" s="85" t="s">
        <v>86</v>
      </c>
      <c r="C174" s="85" t="s">
        <v>6740</v>
      </c>
      <c r="D174" s="85" t="s">
        <v>6741</v>
      </c>
      <c r="E174" s="502" t="s">
        <v>6742</v>
      </c>
      <c r="F174" s="85" t="s">
        <v>6743</v>
      </c>
      <c r="G174" s="78">
        <v>10.0</v>
      </c>
      <c r="H174" s="363"/>
      <c r="I174" s="501">
        <v>10.0</v>
      </c>
      <c r="J174" s="77" t="s">
        <v>493</v>
      </c>
      <c r="K174" s="541"/>
      <c r="L174" s="541"/>
      <c r="M174" s="185"/>
      <c r="N174" s="185"/>
      <c r="O174" s="185"/>
      <c r="P174" s="185"/>
      <c r="Q174" s="185"/>
      <c r="R174" s="185"/>
      <c r="S174" s="185"/>
      <c r="T174" s="185"/>
      <c r="U174" s="185"/>
      <c r="V174" s="185"/>
      <c r="W174" s="185"/>
      <c r="X174" s="185"/>
      <c r="Y174" s="185"/>
      <c r="Z174" s="185"/>
    </row>
    <row r="175" ht="15.0" customHeight="1">
      <c r="A175" s="85" t="s">
        <v>90</v>
      </c>
      <c r="B175" s="85" t="s">
        <v>86</v>
      </c>
      <c r="C175" s="85" t="s">
        <v>297</v>
      </c>
      <c r="D175" s="85" t="s">
        <v>868</v>
      </c>
      <c r="E175" s="502" t="s">
        <v>2142</v>
      </c>
      <c r="F175" s="85" t="s">
        <v>6744</v>
      </c>
      <c r="G175" s="78">
        <v>50.0</v>
      </c>
      <c r="H175" s="363"/>
      <c r="I175" s="501">
        <v>50.0</v>
      </c>
      <c r="J175" s="77" t="s">
        <v>493</v>
      </c>
      <c r="K175" s="541"/>
      <c r="L175" s="541"/>
      <c r="M175" s="185"/>
      <c r="N175" s="185"/>
      <c r="O175" s="185"/>
      <c r="P175" s="185"/>
      <c r="Q175" s="185"/>
      <c r="R175" s="185"/>
      <c r="S175" s="185"/>
      <c r="T175" s="185"/>
      <c r="U175" s="185"/>
      <c r="V175" s="185"/>
      <c r="W175" s="185"/>
      <c r="X175" s="185"/>
      <c r="Y175" s="185"/>
      <c r="Z175" s="185"/>
    </row>
    <row r="176" ht="15.0" customHeight="1">
      <c r="A176" s="85" t="s">
        <v>90</v>
      </c>
      <c r="B176" s="85" t="s">
        <v>86</v>
      </c>
      <c r="C176" s="85" t="s">
        <v>297</v>
      </c>
      <c r="D176" s="85" t="s">
        <v>868</v>
      </c>
      <c r="E176" s="502" t="s">
        <v>2142</v>
      </c>
      <c r="F176" s="85" t="s">
        <v>6745</v>
      </c>
      <c r="G176" s="78">
        <v>50.0</v>
      </c>
      <c r="H176" s="363"/>
      <c r="I176" s="501">
        <v>50.0</v>
      </c>
      <c r="J176" s="77" t="s">
        <v>493</v>
      </c>
      <c r="K176" s="541"/>
      <c r="L176" s="541"/>
      <c r="M176" s="185"/>
      <c r="N176" s="185"/>
      <c r="O176" s="185"/>
      <c r="P176" s="185"/>
      <c r="Q176" s="185"/>
      <c r="R176" s="185"/>
      <c r="S176" s="185"/>
      <c r="T176" s="185"/>
      <c r="U176" s="185"/>
      <c r="V176" s="185"/>
      <c r="W176" s="185"/>
      <c r="X176" s="185"/>
      <c r="Y176" s="185"/>
      <c r="Z176" s="185"/>
    </row>
    <row r="177" ht="15.0" customHeight="1">
      <c r="A177" s="85" t="s">
        <v>90</v>
      </c>
      <c r="B177" s="85" t="s">
        <v>86</v>
      </c>
      <c r="C177" s="85" t="s">
        <v>6746</v>
      </c>
      <c r="D177" s="85" t="s">
        <v>6747</v>
      </c>
      <c r="E177" s="502" t="s">
        <v>6748</v>
      </c>
      <c r="F177" s="85" t="s">
        <v>6749</v>
      </c>
      <c r="G177" s="78">
        <v>10.0</v>
      </c>
      <c r="H177" s="363"/>
      <c r="I177" s="501">
        <v>10.0</v>
      </c>
      <c r="J177" s="77" t="s">
        <v>493</v>
      </c>
      <c r="K177" s="541"/>
      <c r="L177" s="541"/>
      <c r="M177" s="185"/>
      <c r="N177" s="185"/>
      <c r="O177" s="185"/>
      <c r="P177" s="185"/>
      <c r="Q177" s="185"/>
      <c r="R177" s="185"/>
      <c r="S177" s="185"/>
      <c r="T177" s="185"/>
      <c r="U177" s="185"/>
      <c r="V177" s="185"/>
      <c r="W177" s="185"/>
      <c r="X177" s="185"/>
      <c r="Y177" s="185"/>
      <c r="Z177" s="185"/>
    </row>
    <row r="178" ht="15.0" customHeight="1">
      <c r="A178" s="85" t="s">
        <v>90</v>
      </c>
      <c r="B178" s="85" t="s">
        <v>86</v>
      </c>
      <c r="C178" s="85" t="s">
        <v>6746</v>
      </c>
      <c r="D178" s="85" t="s">
        <v>6747</v>
      </c>
      <c r="E178" s="502" t="s">
        <v>6748</v>
      </c>
      <c r="F178" s="85" t="s">
        <v>6749</v>
      </c>
      <c r="G178" s="78">
        <v>10.0</v>
      </c>
      <c r="H178" s="363"/>
      <c r="I178" s="501">
        <v>10.0</v>
      </c>
      <c r="J178" s="77" t="s">
        <v>493</v>
      </c>
      <c r="K178" s="541"/>
      <c r="L178" s="541"/>
      <c r="M178" s="185"/>
      <c r="N178" s="185"/>
      <c r="O178" s="185"/>
      <c r="P178" s="185"/>
      <c r="Q178" s="185"/>
      <c r="R178" s="185"/>
      <c r="S178" s="185"/>
      <c r="T178" s="185"/>
      <c r="U178" s="185"/>
      <c r="V178" s="185"/>
      <c r="W178" s="185"/>
      <c r="X178" s="185"/>
      <c r="Y178" s="185"/>
      <c r="Z178" s="185"/>
    </row>
    <row r="179" ht="15.0" customHeight="1">
      <c r="A179" s="85" t="s">
        <v>90</v>
      </c>
      <c r="B179" s="85" t="s">
        <v>86</v>
      </c>
      <c r="C179" s="85" t="s">
        <v>6746</v>
      </c>
      <c r="D179" s="85" t="s">
        <v>6747</v>
      </c>
      <c r="E179" s="502" t="s">
        <v>6748</v>
      </c>
      <c r="F179" s="85" t="s">
        <v>6738</v>
      </c>
      <c r="G179" s="78">
        <v>10.0</v>
      </c>
      <c r="H179" s="363"/>
      <c r="I179" s="501">
        <v>10.0</v>
      </c>
      <c r="J179" s="77" t="s">
        <v>493</v>
      </c>
      <c r="K179" s="541"/>
      <c r="L179" s="541"/>
      <c r="M179" s="185"/>
      <c r="N179" s="185"/>
      <c r="O179" s="185"/>
      <c r="P179" s="185"/>
      <c r="Q179" s="185"/>
      <c r="R179" s="185"/>
      <c r="S179" s="185"/>
      <c r="T179" s="185"/>
      <c r="U179" s="185"/>
      <c r="V179" s="185"/>
      <c r="W179" s="185"/>
      <c r="X179" s="185"/>
      <c r="Y179" s="185"/>
      <c r="Z179" s="185"/>
    </row>
    <row r="180" ht="15.0" customHeight="1">
      <c r="A180" s="85" t="s">
        <v>90</v>
      </c>
      <c r="B180" s="85" t="s">
        <v>86</v>
      </c>
      <c r="C180" s="85" t="s">
        <v>6746</v>
      </c>
      <c r="D180" s="85" t="s">
        <v>6747</v>
      </c>
      <c r="E180" s="502" t="s">
        <v>6748</v>
      </c>
      <c r="F180" s="85" t="s">
        <v>6750</v>
      </c>
      <c r="G180" s="78">
        <v>10.0</v>
      </c>
      <c r="H180" s="363"/>
      <c r="I180" s="501">
        <v>10.0</v>
      </c>
      <c r="J180" s="77" t="s">
        <v>493</v>
      </c>
      <c r="K180" s="541"/>
      <c r="L180" s="541"/>
      <c r="M180" s="185"/>
      <c r="N180" s="185"/>
      <c r="O180" s="185"/>
      <c r="P180" s="185"/>
      <c r="Q180" s="185"/>
      <c r="R180" s="185"/>
      <c r="S180" s="185"/>
      <c r="T180" s="185"/>
      <c r="U180" s="185"/>
      <c r="V180" s="185"/>
      <c r="W180" s="185"/>
      <c r="X180" s="185"/>
      <c r="Y180" s="185"/>
      <c r="Z180" s="185"/>
    </row>
    <row r="181" ht="15.0" customHeight="1">
      <c r="A181" s="85" t="s">
        <v>90</v>
      </c>
      <c r="B181" s="85" t="s">
        <v>86</v>
      </c>
      <c r="C181" s="85" t="s">
        <v>6746</v>
      </c>
      <c r="D181" s="85" t="s">
        <v>6747</v>
      </c>
      <c r="E181" s="502" t="s">
        <v>6748</v>
      </c>
      <c r="F181" s="85" t="s">
        <v>6751</v>
      </c>
      <c r="G181" s="78">
        <v>10.0</v>
      </c>
      <c r="H181" s="363"/>
      <c r="I181" s="501">
        <v>10.0</v>
      </c>
      <c r="J181" s="77" t="s">
        <v>493</v>
      </c>
      <c r="K181" s="541"/>
      <c r="L181" s="541"/>
      <c r="M181" s="185"/>
      <c r="N181" s="185"/>
      <c r="O181" s="185"/>
      <c r="P181" s="185"/>
      <c r="Q181" s="185"/>
      <c r="R181" s="185"/>
      <c r="S181" s="185"/>
      <c r="T181" s="185"/>
      <c r="U181" s="185"/>
      <c r="V181" s="185"/>
      <c r="W181" s="185"/>
      <c r="X181" s="185"/>
      <c r="Y181" s="185"/>
      <c r="Z181" s="185"/>
    </row>
    <row r="182" ht="15.0" customHeight="1">
      <c r="A182" s="85" t="s">
        <v>91</v>
      </c>
      <c r="B182" s="82" t="s">
        <v>86</v>
      </c>
      <c r="C182" s="85" t="s">
        <v>6752</v>
      </c>
      <c r="D182" s="250" t="s">
        <v>6753</v>
      </c>
      <c r="E182" s="136" t="s">
        <v>6754</v>
      </c>
      <c r="F182" s="212"/>
      <c r="G182" s="225" t="s">
        <v>6755</v>
      </c>
      <c r="H182" s="397" t="s">
        <v>6495</v>
      </c>
      <c r="I182" s="397">
        <v>200.0</v>
      </c>
      <c r="J182" s="77" t="s">
        <v>2657</v>
      </c>
      <c r="K182" s="541"/>
      <c r="L182" s="541"/>
      <c r="M182" s="185"/>
      <c r="N182" s="185"/>
      <c r="O182" s="185"/>
      <c r="P182" s="185"/>
      <c r="Q182" s="185"/>
      <c r="R182" s="185"/>
      <c r="S182" s="185"/>
      <c r="T182" s="185"/>
      <c r="U182" s="185"/>
      <c r="V182" s="185"/>
      <c r="W182" s="185"/>
      <c r="X182" s="185"/>
      <c r="Y182" s="185"/>
      <c r="Z182" s="185"/>
    </row>
    <row r="183" ht="15.0" customHeight="1">
      <c r="A183" s="85" t="s">
        <v>91</v>
      </c>
      <c r="B183" s="85" t="s">
        <v>86</v>
      </c>
      <c r="C183" s="85" t="s">
        <v>6756</v>
      </c>
      <c r="D183" s="241"/>
      <c r="E183" s="136" t="s">
        <v>6757</v>
      </c>
      <c r="F183" s="85"/>
      <c r="G183" s="77">
        <v>50.0</v>
      </c>
      <c r="H183" s="256" t="s">
        <v>6758</v>
      </c>
      <c r="I183" s="278">
        <v>50.0</v>
      </c>
      <c r="J183" s="77" t="s">
        <v>2657</v>
      </c>
      <c r="K183" s="541"/>
      <c r="L183" s="541"/>
      <c r="M183" s="185"/>
      <c r="N183" s="185"/>
      <c r="O183" s="185"/>
      <c r="P183" s="185"/>
      <c r="Q183" s="185"/>
      <c r="R183" s="185"/>
      <c r="S183" s="185"/>
      <c r="T183" s="185"/>
      <c r="U183" s="185"/>
      <c r="V183" s="185"/>
      <c r="W183" s="185"/>
      <c r="X183" s="185"/>
      <c r="Y183" s="185"/>
      <c r="Z183" s="185"/>
    </row>
    <row r="184" ht="15.0" customHeight="1">
      <c r="A184" s="85" t="s">
        <v>91</v>
      </c>
      <c r="B184" s="82" t="s">
        <v>86</v>
      </c>
      <c r="C184" s="85" t="s">
        <v>6759</v>
      </c>
      <c r="D184" s="85" t="s">
        <v>6760</v>
      </c>
      <c r="E184" s="563" t="s">
        <v>6761</v>
      </c>
      <c r="F184" s="85"/>
      <c r="G184" s="78" t="s">
        <v>6762</v>
      </c>
      <c r="H184" s="363" t="s">
        <v>6495</v>
      </c>
      <c r="I184" s="278">
        <v>100.0</v>
      </c>
      <c r="J184" s="77" t="s">
        <v>2657</v>
      </c>
      <c r="K184" s="541"/>
      <c r="L184" s="541"/>
      <c r="M184" s="185"/>
      <c r="N184" s="185"/>
      <c r="O184" s="185"/>
      <c r="P184" s="185"/>
      <c r="Q184" s="185"/>
      <c r="R184" s="185"/>
      <c r="S184" s="185"/>
      <c r="T184" s="185"/>
      <c r="U184" s="185"/>
      <c r="V184" s="185"/>
      <c r="W184" s="185"/>
      <c r="X184" s="185"/>
      <c r="Y184" s="185"/>
      <c r="Z184" s="185"/>
    </row>
    <row r="185" ht="15.0" customHeight="1">
      <c r="A185" s="85" t="s">
        <v>91</v>
      </c>
      <c r="B185" s="85" t="s">
        <v>86</v>
      </c>
      <c r="C185" s="564" t="s">
        <v>6763</v>
      </c>
      <c r="D185" s="212" t="s">
        <v>6764</v>
      </c>
      <c r="E185" s="565" t="s">
        <v>6765</v>
      </c>
      <c r="F185" s="212"/>
      <c r="G185" s="552" t="s">
        <v>6766</v>
      </c>
      <c r="H185" s="470" t="s">
        <v>6471</v>
      </c>
      <c r="I185" s="283">
        <v>75.0</v>
      </c>
      <c r="J185" s="77" t="s">
        <v>2657</v>
      </c>
      <c r="K185" s="541"/>
      <c r="L185" s="541"/>
      <c r="M185" s="185"/>
      <c r="N185" s="185"/>
      <c r="O185" s="185"/>
      <c r="P185" s="185"/>
      <c r="Q185" s="185"/>
      <c r="R185" s="185"/>
      <c r="S185" s="185"/>
      <c r="T185" s="185"/>
      <c r="U185" s="185"/>
      <c r="V185" s="185"/>
      <c r="W185" s="185"/>
      <c r="X185" s="185"/>
      <c r="Y185" s="185"/>
      <c r="Z185" s="185"/>
    </row>
    <row r="186" ht="15.0" customHeight="1">
      <c r="A186" s="212" t="s">
        <v>91</v>
      </c>
      <c r="B186" s="114" t="s">
        <v>86</v>
      </c>
      <c r="C186" s="212" t="s">
        <v>6767</v>
      </c>
      <c r="D186" s="212" t="s">
        <v>6768</v>
      </c>
      <c r="E186" s="566" t="s">
        <v>6521</v>
      </c>
      <c r="F186" s="212"/>
      <c r="G186" s="552" t="s">
        <v>6762</v>
      </c>
      <c r="H186" s="251" t="s">
        <v>6495</v>
      </c>
      <c r="I186" s="283">
        <v>100.0</v>
      </c>
      <c r="J186" s="77" t="s">
        <v>2657</v>
      </c>
      <c r="K186" s="541"/>
      <c r="L186" s="541"/>
      <c r="M186" s="185"/>
      <c r="N186" s="185"/>
      <c r="O186" s="185"/>
      <c r="P186" s="185"/>
      <c r="Q186" s="185"/>
      <c r="R186" s="185"/>
      <c r="S186" s="185"/>
      <c r="T186" s="185"/>
      <c r="U186" s="185"/>
      <c r="V186" s="185"/>
      <c r="W186" s="185"/>
      <c r="X186" s="185"/>
      <c r="Y186" s="185"/>
      <c r="Z186" s="185"/>
    </row>
    <row r="187" ht="15.0" customHeight="1">
      <c r="A187" s="85" t="s">
        <v>6769</v>
      </c>
      <c r="B187" s="85" t="s">
        <v>86</v>
      </c>
      <c r="C187" s="85" t="s">
        <v>6770</v>
      </c>
      <c r="D187" s="241" t="s">
        <v>6771</v>
      </c>
      <c r="E187" s="136" t="s">
        <v>6772</v>
      </c>
      <c r="F187" s="567"/>
      <c r="G187" s="77" t="s">
        <v>6773</v>
      </c>
      <c r="H187" s="77">
        <v>4.0</v>
      </c>
      <c r="I187" s="278">
        <v>100.0</v>
      </c>
      <c r="J187" s="77" t="s">
        <v>514</v>
      </c>
      <c r="K187" s="541"/>
      <c r="L187" s="541"/>
      <c r="M187" s="185"/>
      <c r="N187" s="185"/>
      <c r="O187" s="185"/>
      <c r="P187" s="185"/>
      <c r="Q187" s="185"/>
      <c r="R187" s="185"/>
      <c r="S187" s="185"/>
      <c r="T187" s="185"/>
      <c r="U187" s="185"/>
      <c r="V187" s="185"/>
      <c r="W187" s="185"/>
      <c r="X187" s="185"/>
      <c r="Y187" s="185"/>
      <c r="Z187" s="185"/>
    </row>
    <row r="188" ht="15.0" customHeight="1">
      <c r="A188" s="85" t="s">
        <v>6769</v>
      </c>
      <c r="B188" s="85" t="s">
        <v>86</v>
      </c>
      <c r="C188" s="85" t="s">
        <v>3380</v>
      </c>
      <c r="D188" s="241" t="s">
        <v>6774</v>
      </c>
      <c r="E188" s="355" t="s">
        <v>6775</v>
      </c>
      <c r="F188" s="567"/>
      <c r="G188" s="77" t="s">
        <v>6776</v>
      </c>
      <c r="H188" s="445">
        <v>2.0</v>
      </c>
      <c r="I188" s="256">
        <v>75.0</v>
      </c>
      <c r="J188" s="77" t="s">
        <v>514</v>
      </c>
      <c r="K188" s="541"/>
      <c r="L188" s="541"/>
      <c r="M188" s="185"/>
      <c r="N188" s="185"/>
      <c r="O188" s="185"/>
      <c r="P188" s="185"/>
      <c r="Q188" s="185"/>
      <c r="R188" s="185"/>
      <c r="S188" s="185"/>
      <c r="T188" s="185"/>
      <c r="U188" s="185"/>
      <c r="V188" s="185"/>
      <c r="W188" s="185"/>
      <c r="X188" s="185"/>
      <c r="Y188" s="185"/>
      <c r="Z188" s="185"/>
    </row>
    <row r="189" ht="15.0" customHeight="1">
      <c r="A189" s="85" t="s">
        <v>6769</v>
      </c>
      <c r="B189" s="85" t="s">
        <v>86</v>
      </c>
      <c r="C189" s="85" t="s">
        <v>6777</v>
      </c>
      <c r="D189" s="241" t="s">
        <v>6778</v>
      </c>
      <c r="E189" s="355" t="s">
        <v>6779</v>
      </c>
      <c r="F189" s="322"/>
      <c r="G189" s="77" t="s">
        <v>6776</v>
      </c>
      <c r="H189" s="445">
        <v>2.0</v>
      </c>
      <c r="I189" s="256">
        <v>75.0</v>
      </c>
      <c r="J189" s="77" t="s">
        <v>514</v>
      </c>
      <c r="K189" s="541"/>
      <c r="L189" s="541"/>
      <c r="M189" s="185"/>
      <c r="N189" s="185"/>
      <c r="O189" s="185"/>
      <c r="P189" s="185"/>
      <c r="Q189" s="185"/>
      <c r="R189" s="185"/>
      <c r="S189" s="185"/>
      <c r="T189" s="185"/>
      <c r="U189" s="185"/>
      <c r="V189" s="185"/>
      <c r="W189" s="185"/>
      <c r="X189" s="185"/>
      <c r="Y189" s="185"/>
      <c r="Z189" s="185"/>
    </row>
    <row r="190" ht="15.0" customHeight="1">
      <c r="A190" s="85" t="s">
        <v>6769</v>
      </c>
      <c r="B190" s="85" t="s">
        <v>86</v>
      </c>
      <c r="C190" s="85" t="s">
        <v>6780</v>
      </c>
      <c r="D190" s="241" t="s">
        <v>6781</v>
      </c>
      <c r="E190" s="136" t="s">
        <v>6782</v>
      </c>
      <c r="F190" s="85"/>
      <c r="G190" s="77" t="s">
        <v>6773</v>
      </c>
      <c r="H190" s="77">
        <v>4.0</v>
      </c>
      <c r="I190" s="278">
        <v>100.0</v>
      </c>
      <c r="J190" s="77" t="s">
        <v>514</v>
      </c>
      <c r="K190" s="541"/>
      <c r="L190" s="541"/>
      <c r="M190" s="185"/>
      <c r="N190" s="185"/>
      <c r="O190" s="185"/>
      <c r="P190" s="185"/>
      <c r="Q190" s="185"/>
      <c r="R190" s="185"/>
      <c r="S190" s="185"/>
      <c r="T190" s="185"/>
      <c r="U190" s="185"/>
      <c r="V190" s="185"/>
      <c r="W190" s="185"/>
      <c r="X190" s="185"/>
      <c r="Y190" s="185"/>
      <c r="Z190" s="185"/>
    </row>
    <row r="191" ht="15.0" customHeight="1">
      <c r="A191" s="85" t="s">
        <v>6783</v>
      </c>
      <c r="B191" s="85" t="s">
        <v>86</v>
      </c>
      <c r="C191" s="85" t="s">
        <v>6784</v>
      </c>
      <c r="D191" s="85" t="s">
        <v>6785</v>
      </c>
      <c r="E191" s="85" t="s">
        <v>6786</v>
      </c>
      <c r="F191" s="85"/>
      <c r="G191" s="78">
        <v>50.0</v>
      </c>
      <c r="H191" s="363"/>
      <c r="I191" s="445">
        <v>50.0</v>
      </c>
      <c r="J191" s="77" t="s">
        <v>514</v>
      </c>
      <c r="K191" s="541"/>
      <c r="L191" s="541"/>
      <c r="M191" s="185"/>
      <c r="N191" s="185"/>
      <c r="O191" s="185"/>
      <c r="P191" s="185"/>
      <c r="Q191" s="185"/>
      <c r="R191" s="185"/>
      <c r="S191" s="185"/>
      <c r="T191" s="185"/>
      <c r="U191" s="185"/>
      <c r="V191" s="185"/>
      <c r="W191" s="185"/>
      <c r="X191" s="185"/>
      <c r="Y191" s="185"/>
      <c r="Z191" s="185"/>
    </row>
    <row r="192" ht="15.0" customHeight="1">
      <c r="A192" s="85" t="s">
        <v>6783</v>
      </c>
      <c r="B192" s="85" t="s">
        <v>86</v>
      </c>
      <c r="C192" s="85" t="s">
        <v>6787</v>
      </c>
      <c r="D192" s="85" t="s">
        <v>868</v>
      </c>
      <c r="E192" s="85"/>
      <c r="F192" s="546">
        <v>44953.0</v>
      </c>
      <c r="G192" s="78" t="s">
        <v>6788</v>
      </c>
      <c r="H192" s="363"/>
      <c r="I192" s="445">
        <v>50.0</v>
      </c>
      <c r="J192" s="77" t="s">
        <v>514</v>
      </c>
      <c r="K192" s="541"/>
      <c r="L192" s="541"/>
      <c r="M192" s="185"/>
      <c r="N192" s="185"/>
      <c r="O192" s="185"/>
      <c r="P192" s="185"/>
      <c r="Q192" s="185"/>
      <c r="R192" s="185"/>
      <c r="S192" s="185"/>
      <c r="T192" s="185"/>
      <c r="U192" s="185"/>
      <c r="V192" s="185"/>
      <c r="W192" s="185"/>
      <c r="X192" s="185"/>
      <c r="Y192" s="185"/>
      <c r="Z192" s="185"/>
    </row>
    <row r="193" ht="15.0" customHeight="1">
      <c r="A193" s="85" t="s">
        <v>6783</v>
      </c>
      <c r="B193" s="85" t="s">
        <v>86</v>
      </c>
      <c r="C193" s="85" t="s">
        <v>6789</v>
      </c>
      <c r="D193" s="85" t="s">
        <v>868</v>
      </c>
      <c r="E193" s="85"/>
      <c r="F193" s="546">
        <v>44942.0</v>
      </c>
      <c r="G193" s="78" t="s">
        <v>6788</v>
      </c>
      <c r="H193" s="363"/>
      <c r="I193" s="445">
        <v>50.0</v>
      </c>
      <c r="J193" s="77" t="s">
        <v>514</v>
      </c>
      <c r="K193" s="541"/>
      <c r="L193" s="541"/>
      <c r="M193" s="185"/>
      <c r="N193" s="185"/>
      <c r="O193" s="185"/>
      <c r="P193" s="185"/>
      <c r="Q193" s="185"/>
      <c r="R193" s="185"/>
      <c r="S193" s="185"/>
      <c r="T193" s="185"/>
      <c r="U193" s="185"/>
      <c r="V193" s="185"/>
      <c r="W193" s="185"/>
      <c r="X193" s="185"/>
      <c r="Y193" s="185"/>
      <c r="Z193" s="185"/>
    </row>
    <row r="194" ht="15.0" customHeight="1">
      <c r="A194" s="85" t="s">
        <v>6783</v>
      </c>
      <c r="B194" s="85" t="s">
        <v>86</v>
      </c>
      <c r="C194" s="85" t="s">
        <v>6790</v>
      </c>
      <c r="D194" s="85" t="s">
        <v>868</v>
      </c>
      <c r="E194" s="85"/>
      <c r="F194" s="546">
        <v>44973.0</v>
      </c>
      <c r="G194" s="78" t="s">
        <v>6788</v>
      </c>
      <c r="H194" s="363"/>
      <c r="I194" s="445">
        <v>50.0</v>
      </c>
      <c r="J194" s="77" t="s">
        <v>514</v>
      </c>
      <c r="K194" s="541"/>
      <c r="L194" s="541"/>
      <c r="M194" s="185"/>
      <c r="N194" s="185"/>
      <c r="O194" s="185"/>
      <c r="P194" s="185"/>
      <c r="Q194" s="185"/>
      <c r="R194" s="185"/>
      <c r="S194" s="185"/>
      <c r="T194" s="185"/>
      <c r="U194" s="185"/>
      <c r="V194" s="185"/>
      <c r="W194" s="185"/>
      <c r="X194" s="185"/>
      <c r="Y194" s="185"/>
      <c r="Z194" s="185"/>
    </row>
    <row r="195" ht="15.0" customHeight="1">
      <c r="A195" s="85" t="s">
        <v>6783</v>
      </c>
      <c r="B195" s="85" t="s">
        <v>86</v>
      </c>
      <c r="C195" s="85" t="s">
        <v>6791</v>
      </c>
      <c r="D195" s="85" t="s">
        <v>868</v>
      </c>
      <c r="E195" s="85"/>
      <c r="F195" s="546">
        <v>44979.0</v>
      </c>
      <c r="G195" s="78" t="s">
        <v>6788</v>
      </c>
      <c r="H195" s="363"/>
      <c r="I195" s="445">
        <v>50.0</v>
      </c>
      <c r="J195" s="77" t="s">
        <v>514</v>
      </c>
      <c r="K195" s="541"/>
      <c r="L195" s="541"/>
      <c r="M195" s="185"/>
      <c r="N195" s="185"/>
      <c r="O195" s="185"/>
      <c r="P195" s="185"/>
      <c r="Q195" s="185"/>
      <c r="R195" s="185"/>
      <c r="S195" s="185"/>
      <c r="T195" s="185"/>
      <c r="U195" s="185"/>
      <c r="V195" s="185"/>
      <c r="W195" s="185"/>
      <c r="X195" s="185"/>
      <c r="Y195" s="185"/>
      <c r="Z195" s="185"/>
    </row>
    <row r="196" ht="15.0" customHeight="1">
      <c r="A196" s="85" t="s">
        <v>6783</v>
      </c>
      <c r="B196" s="85" t="s">
        <v>86</v>
      </c>
      <c r="C196" s="85" t="s">
        <v>6792</v>
      </c>
      <c r="D196" s="85" t="s">
        <v>868</v>
      </c>
      <c r="E196" s="85"/>
      <c r="F196" s="546">
        <v>45133.0</v>
      </c>
      <c r="G196" s="78" t="s">
        <v>6788</v>
      </c>
      <c r="H196" s="363"/>
      <c r="I196" s="445">
        <v>50.0</v>
      </c>
      <c r="J196" s="77" t="s">
        <v>514</v>
      </c>
      <c r="K196" s="541"/>
      <c r="L196" s="541"/>
      <c r="M196" s="185"/>
      <c r="N196" s="185"/>
      <c r="O196" s="185"/>
      <c r="P196" s="185"/>
      <c r="Q196" s="185"/>
      <c r="R196" s="185"/>
      <c r="S196" s="185"/>
      <c r="T196" s="185"/>
      <c r="U196" s="185"/>
      <c r="V196" s="185"/>
      <c r="W196" s="185"/>
      <c r="X196" s="185"/>
      <c r="Y196" s="185"/>
      <c r="Z196" s="185"/>
    </row>
    <row r="197" ht="15.0" customHeight="1">
      <c r="A197" s="85" t="s">
        <v>6783</v>
      </c>
      <c r="B197" s="85" t="s">
        <v>86</v>
      </c>
      <c r="C197" s="85" t="s">
        <v>6793</v>
      </c>
      <c r="D197" s="85" t="s">
        <v>868</v>
      </c>
      <c r="E197" s="85"/>
      <c r="F197" s="546">
        <v>45144.0</v>
      </c>
      <c r="G197" s="78" t="s">
        <v>6788</v>
      </c>
      <c r="H197" s="363"/>
      <c r="I197" s="445">
        <v>50.0</v>
      </c>
      <c r="J197" s="77" t="s">
        <v>514</v>
      </c>
      <c r="K197" s="541"/>
      <c r="L197" s="541"/>
      <c r="M197" s="185"/>
      <c r="N197" s="185"/>
      <c r="O197" s="185"/>
      <c r="P197" s="185"/>
      <c r="Q197" s="185"/>
      <c r="R197" s="185"/>
      <c r="S197" s="185"/>
      <c r="T197" s="185"/>
      <c r="U197" s="185"/>
      <c r="V197" s="185"/>
      <c r="W197" s="185"/>
      <c r="X197" s="185"/>
      <c r="Y197" s="185"/>
      <c r="Z197" s="185"/>
    </row>
    <row r="198" ht="15.0" customHeight="1">
      <c r="A198" s="85" t="s">
        <v>6783</v>
      </c>
      <c r="B198" s="85" t="s">
        <v>86</v>
      </c>
      <c r="C198" s="85" t="s">
        <v>6794</v>
      </c>
      <c r="D198" s="85" t="s">
        <v>868</v>
      </c>
      <c r="E198" s="85"/>
      <c r="F198" s="546">
        <v>45154.0</v>
      </c>
      <c r="G198" s="78" t="s">
        <v>6788</v>
      </c>
      <c r="H198" s="363"/>
      <c r="I198" s="445">
        <v>50.0</v>
      </c>
      <c r="J198" s="77" t="s">
        <v>514</v>
      </c>
      <c r="K198" s="541"/>
      <c r="L198" s="541"/>
      <c r="M198" s="185"/>
      <c r="N198" s="185"/>
      <c r="O198" s="185"/>
      <c r="P198" s="185"/>
      <c r="Q198" s="185"/>
      <c r="R198" s="185"/>
      <c r="S198" s="185"/>
      <c r="T198" s="185"/>
      <c r="U198" s="185"/>
      <c r="V198" s="185"/>
      <c r="W198" s="185"/>
      <c r="X198" s="185"/>
      <c r="Y198" s="185"/>
      <c r="Z198" s="185"/>
    </row>
    <row r="199" ht="15.0" customHeight="1">
      <c r="A199" s="85" t="s">
        <v>6783</v>
      </c>
      <c r="B199" s="85" t="s">
        <v>86</v>
      </c>
      <c r="C199" s="85" t="s">
        <v>6795</v>
      </c>
      <c r="D199" s="85" t="s">
        <v>868</v>
      </c>
      <c r="E199" s="85"/>
      <c r="F199" s="546">
        <v>44980.0</v>
      </c>
      <c r="G199" s="78" t="s">
        <v>6788</v>
      </c>
      <c r="H199" s="363"/>
      <c r="I199" s="445">
        <v>50.0</v>
      </c>
      <c r="J199" s="77" t="s">
        <v>514</v>
      </c>
      <c r="K199" s="541"/>
      <c r="L199" s="541"/>
      <c r="M199" s="185"/>
      <c r="N199" s="185"/>
      <c r="O199" s="185"/>
      <c r="P199" s="185"/>
      <c r="Q199" s="185"/>
      <c r="R199" s="185"/>
      <c r="S199" s="185"/>
      <c r="T199" s="185"/>
      <c r="U199" s="185"/>
      <c r="V199" s="185"/>
      <c r="W199" s="185"/>
      <c r="X199" s="185"/>
      <c r="Y199" s="185"/>
      <c r="Z199" s="185"/>
    </row>
    <row r="200" ht="15.0" customHeight="1">
      <c r="A200" s="85" t="s">
        <v>6783</v>
      </c>
      <c r="B200" s="85" t="s">
        <v>86</v>
      </c>
      <c r="C200" s="85" t="s">
        <v>6796</v>
      </c>
      <c r="D200" s="85" t="s">
        <v>868</v>
      </c>
      <c r="E200" s="85"/>
      <c r="F200" s="546">
        <v>45009.0</v>
      </c>
      <c r="G200" s="78" t="s">
        <v>6788</v>
      </c>
      <c r="H200" s="363"/>
      <c r="I200" s="445">
        <v>50.0</v>
      </c>
      <c r="J200" s="77" t="s">
        <v>514</v>
      </c>
      <c r="K200" s="541"/>
      <c r="L200" s="541"/>
      <c r="M200" s="185"/>
      <c r="N200" s="185"/>
      <c r="O200" s="185"/>
      <c r="P200" s="185"/>
      <c r="Q200" s="185"/>
      <c r="R200" s="185"/>
      <c r="S200" s="185"/>
      <c r="T200" s="185"/>
      <c r="U200" s="185"/>
      <c r="V200" s="185"/>
      <c r="W200" s="185"/>
      <c r="X200" s="185"/>
      <c r="Y200" s="185"/>
      <c r="Z200" s="185"/>
    </row>
    <row r="201" ht="15.0" customHeight="1">
      <c r="A201" s="85" t="s">
        <v>6783</v>
      </c>
      <c r="B201" s="85" t="s">
        <v>86</v>
      </c>
      <c r="C201" s="85" t="s">
        <v>6797</v>
      </c>
      <c r="D201" s="85" t="s">
        <v>868</v>
      </c>
      <c r="E201" s="85"/>
      <c r="F201" s="546">
        <v>45159.0</v>
      </c>
      <c r="G201" s="78" t="s">
        <v>6788</v>
      </c>
      <c r="H201" s="363"/>
      <c r="I201" s="445">
        <v>50.0</v>
      </c>
      <c r="J201" s="77" t="s">
        <v>514</v>
      </c>
      <c r="K201" s="541"/>
      <c r="L201" s="541"/>
      <c r="M201" s="185"/>
      <c r="N201" s="185"/>
      <c r="O201" s="185"/>
      <c r="P201" s="185"/>
      <c r="Q201" s="185"/>
      <c r="R201" s="185"/>
      <c r="S201" s="185"/>
      <c r="T201" s="185"/>
      <c r="U201" s="185"/>
      <c r="V201" s="185"/>
      <c r="W201" s="185"/>
      <c r="X201" s="185"/>
      <c r="Y201" s="185"/>
      <c r="Z201" s="185"/>
    </row>
    <row r="202" ht="15.0" customHeight="1">
      <c r="A202" s="85" t="s">
        <v>6783</v>
      </c>
      <c r="B202" s="85" t="s">
        <v>86</v>
      </c>
      <c r="C202" s="85" t="s">
        <v>6798</v>
      </c>
      <c r="D202" s="85" t="s">
        <v>868</v>
      </c>
      <c r="E202" s="85"/>
      <c r="F202" s="546">
        <v>45148.0</v>
      </c>
      <c r="G202" s="78" t="s">
        <v>6788</v>
      </c>
      <c r="H202" s="363"/>
      <c r="I202" s="445">
        <v>50.0</v>
      </c>
      <c r="J202" s="77" t="s">
        <v>514</v>
      </c>
      <c r="K202" s="541"/>
      <c r="L202" s="541"/>
      <c r="M202" s="185"/>
      <c r="N202" s="185"/>
      <c r="O202" s="185"/>
      <c r="P202" s="185"/>
      <c r="Q202" s="185"/>
      <c r="R202" s="185"/>
      <c r="S202" s="185"/>
      <c r="T202" s="185"/>
      <c r="U202" s="185"/>
      <c r="V202" s="185"/>
      <c r="W202" s="185"/>
      <c r="X202" s="185"/>
      <c r="Y202" s="185"/>
      <c r="Z202" s="185"/>
    </row>
    <row r="203" ht="15.0" customHeight="1">
      <c r="A203" s="85" t="s">
        <v>6783</v>
      </c>
      <c r="B203" s="85" t="s">
        <v>86</v>
      </c>
      <c r="C203" s="85" t="s">
        <v>6799</v>
      </c>
      <c r="D203" s="85" t="s">
        <v>868</v>
      </c>
      <c r="E203" s="85"/>
      <c r="F203" s="546">
        <v>45274.0</v>
      </c>
      <c r="G203" s="78" t="s">
        <v>6788</v>
      </c>
      <c r="H203" s="363"/>
      <c r="I203" s="445">
        <v>50.0</v>
      </c>
      <c r="J203" s="77" t="s">
        <v>514</v>
      </c>
      <c r="K203" s="541"/>
      <c r="L203" s="541"/>
      <c r="M203" s="185"/>
      <c r="N203" s="185"/>
      <c r="O203" s="185"/>
      <c r="P203" s="185"/>
      <c r="Q203" s="185"/>
      <c r="R203" s="185"/>
      <c r="S203" s="185"/>
      <c r="T203" s="185"/>
      <c r="U203" s="185"/>
      <c r="V203" s="185"/>
      <c r="W203" s="185"/>
      <c r="X203" s="185"/>
      <c r="Y203" s="185"/>
      <c r="Z203" s="185"/>
    </row>
    <row r="204" ht="15.0" customHeight="1">
      <c r="A204" s="85" t="s">
        <v>6783</v>
      </c>
      <c r="B204" s="85" t="s">
        <v>86</v>
      </c>
      <c r="C204" s="85" t="s">
        <v>6800</v>
      </c>
      <c r="D204" s="85" t="s">
        <v>868</v>
      </c>
      <c r="E204" s="85"/>
      <c r="F204" s="546">
        <v>44931.0</v>
      </c>
      <c r="G204" s="78" t="s">
        <v>6788</v>
      </c>
      <c r="H204" s="363"/>
      <c r="I204" s="445">
        <v>50.0</v>
      </c>
      <c r="J204" s="77" t="s">
        <v>514</v>
      </c>
      <c r="K204" s="541"/>
      <c r="L204" s="541"/>
      <c r="M204" s="185"/>
      <c r="N204" s="185"/>
      <c r="O204" s="185"/>
      <c r="P204" s="185"/>
      <c r="Q204" s="185"/>
      <c r="R204" s="185"/>
      <c r="S204" s="185"/>
      <c r="T204" s="185"/>
      <c r="U204" s="185"/>
      <c r="V204" s="185"/>
      <c r="W204" s="185"/>
      <c r="X204" s="185"/>
      <c r="Y204" s="185"/>
      <c r="Z204" s="185"/>
    </row>
    <row r="205" ht="15.0" customHeight="1">
      <c r="A205" s="85" t="s">
        <v>6783</v>
      </c>
      <c r="B205" s="85" t="s">
        <v>86</v>
      </c>
      <c r="C205" s="85" t="s">
        <v>6801</v>
      </c>
      <c r="D205" s="85" t="s">
        <v>868</v>
      </c>
      <c r="E205" s="85"/>
      <c r="F205" s="546">
        <v>45113.0</v>
      </c>
      <c r="G205" s="78" t="s">
        <v>6788</v>
      </c>
      <c r="H205" s="363"/>
      <c r="I205" s="445">
        <v>50.0</v>
      </c>
      <c r="J205" s="77" t="s">
        <v>514</v>
      </c>
      <c r="K205" s="541"/>
      <c r="L205" s="541"/>
      <c r="M205" s="185"/>
      <c r="N205" s="185"/>
      <c r="O205" s="185"/>
      <c r="P205" s="185"/>
      <c r="Q205" s="185"/>
      <c r="R205" s="185"/>
      <c r="S205" s="185"/>
      <c r="T205" s="185"/>
      <c r="U205" s="185"/>
      <c r="V205" s="185"/>
      <c r="W205" s="185"/>
      <c r="X205" s="185"/>
      <c r="Y205" s="185"/>
      <c r="Z205" s="185"/>
    </row>
    <row r="206" ht="15.0" customHeight="1">
      <c r="A206" s="85" t="s">
        <v>6783</v>
      </c>
      <c r="B206" s="85" t="s">
        <v>86</v>
      </c>
      <c r="C206" s="85" t="s">
        <v>6802</v>
      </c>
      <c r="D206" s="85" t="s">
        <v>868</v>
      </c>
      <c r="E206" s="85"/>
      <c r="F206" s="546">
        <v>45169.0</v>
      </c>
      <c r="G206" s="78" t="s">
        <v>6788</v>
      </c>
      <c r="H206" s="363"/>
      <c r="I206" s="445">
        <v>50.0</v>
      </c>
      <c r="J206" s="77" t="s">
        <v>514</v>
      </c>
      <c r="K206" s="541"/>
      <c r="L206" s="541"/>
      <c r="M206" s="185"/>
      <c r="N206" s="185"/>
      <c r="O206" s="185"/>
      <c r="P206" s="185"/>
      <c r="Q206" s="185"/>
      <c r="R206" s="185"/>
      <c r="S206" s="185"/>
      <c r="T206" s="185"/>
      <c r="U206" s="185"/>
      <c r="V206" s="185"/>
      <c r="W206" s="185"/>
      <c r="X206" s="185"/>
      <c r="Y206" s="185"/>
      <c r="Z206" s="185"/>
    </row>
    <row r="207" ht="15.0" customHeight="1">
      <c r="A207" s="85" t="s">
        <v>6783</v>
      </c>
      <c r="B207" s="85" t="s">
        <v>86</v>
      </c>
      <c r="C207" s="85" t="s">
        <v>6803</v>
      </c>
      <c r="D207" s="85" t="s">
        <v>868</v>
      </c>
      <c r="E207" s="85"/>
      <c r="F207" s="546">
        <v>44964.0</v>
      </c>
      <c r="G207" s="78" t="s">
        <v>6788</v>
      </c>
      <c r="H207" s="363"/>
      <c r="I207" s="445">
        <v>50.0</v>
      </c>
      <c r="J207" s="77" t="s">
        <v>514</v>
      </c>
      <c r="K207" s="541"/>
      <c r="L207" s="541"/>
      <c r="M207" s="185"/>
      <c r="N207" s="185"/>
      <c r="O207" s="185"/>
      <c r="P207" s="185"/>
      <c r="Q207" s="185"/>
      <c r="R207" s="185"/>
      <c r="S207" s="185"/>
      <c r="T207" s="185"/>
      <c r="U207" s="185"/>
      <c r="V207" s="185"/>
      <c r="W207" s="185"/>
      <c r="X207" s="185"/>
      <c r="Y207" s="185"/>
      <c r="Z207" s="185"/>
    </row>
    <row r="208" ht="15.0" customHeight="1">
      <c r="A208" s="85" t="s">
        <v>6783</v>
      </c>
      <c r="B208" s="85" t="s">
        <v>86</v>
      </c>
      <c r="C208" s="85" t="s">
        <v>6804</v>
      </c>
      <c r="D208" s="85" t="s">
        <v>868</v>
      </c>
      <c r="E208" s="85"/>
      <c r="F208" s="546">
        <v>45005.0</v>
      </c>
      <c r="G208" s="78" t="s">
        <v>6788</v>
      </c>
      <c r="H208" s="363"/>
      <c r="I208" s="445">
        <v>50.0</v>
      </c>
      <c r="J208" s="77" t="s">
        <v>514</v>
      </c>
      <c r="K208" s="541"/>
      <c r="L208" s="541"/>
      <c r="M208" s="185"/>
      <c r="N208" s="185"/>
      <c r="O208" s="185"/>
      <c r="P208" s="185"/>
      <c r="Q208" s="185"/>
      <c r="R208" s="185"/>
      <c r="S208" s="185"/>
      <c r="T208" s="185"/>
      <c r="U208" s="185"/>
      <c r="V208" s="185"/>
      <c r="W208" s="185"/>
      <c r="X208" s="185"/>
      <c r="Y208" s="185"/>
      <c r="Z208" s="185"/>
    </row>
    <row r="209" ht="15.0" customHeight="1">
      <c r="A209" s="85" t="s">
        <v>6783</v>
      </c>
      <c r="B209" s="85" t="s">
        <v>86</v>
      </c>
      <c r="C209" s="85" t="s">
        <v>6805</v>
      </c>
      <c r="D209" s="85" t="s">
        <v>868</v>
      </c>
      <c r="E209" s="85"/>
      <c r="F209" s="546">
        <v>45057.0</v>
      </c>
      <c r="G209" s="78" t="s">
        <v>6788</v>
      </c>
      <c r="H209" s="363"/>
      <c r="I209" s="445">
        <v>50.0</v>
      </c>
      <c r="J209" s="77" t="s">
        <v>514</v>
      </c>
      <c r="K209" s="541"/>
      <c r="L209" s="541"/>
      <c r="M209" s="185"/>
      <c r="N209" s="185"/>
      <c r="O209" s="185"/>
      <c r="P209" s="185"/>
      <c r="Q209" s="185"/>
      <c r="R209" s="185"/>
      <c r="S209" s="185"/>
      <c r="T209" s="185"/>
      <c r="U209" s="185"/>
      <c r="V209" s="185"/>
      <c r="W209" s="185"/>
      <c r="X209" s="185"/>
      <c r="Y209" s="185"/>
      <c r="Z209" s="185"/>
    </row>
    <row r="210" ht="15.0" customHeight="1">
      <c r="A210" s="85" t="s">
        <v>6783</v>
      </c>
      <c r="B210" s="85" t="s">
        <v>86</v>
      </c>
      <c r="C210" s="85" t="s">
        <v>6806</v>
      </c>
      <c r="D210" s="85" t="s">
        <v>868</v>
      </c>
      <c r="E210" s="85"/>
      <c r="F210" s="546">
        <v>45092.0</v>
      </c>
      <c r="G210" s="78" t="s">
        <v>6788</v>
      </c>
      <c r="H210" s="363"/>
      <c r="I210" s="445">
        <v>50.0</v>
      </c>
      <c r="J210" s="77" t="s">
        <v>514</v>
      </c>
      <c r="K210" s="541"/>
      <c r="L210" s="541"/>
      <c r="M210" s="185"/>
      <c r="N210" s="185"/>
      <c r="O210" s="185"/>
      <c r="P210" s="185"/>
      <c r="Q210" s="185"/>
      <c r="R210" s="185"/>
      <c r="S210" s="185"/>
      <c r="T210" s="185"/>
      <c r="U210" s="185"/>
      <c r="V210" s="185"/>
      <c r="W210" s="185"/>
      <c r="X210" s="185"/>
      <c r="Y210" s="185"/>
      <c r="Z210" s="185"/>
    </row>
    <row r="211" ht="15.0" customHeight="1">
      <c r="A211" s="85" t="s">
        <v>6783</v>
      </c>
      <c r="B211" s="85" t="s">
        <v>86</v>
      </c>
      <c r="C211" s="85" t="s">
        <v>6807</v>
      </c>
      <c r="D211" s="85" t="s">
        <v>868</v>
      </c>
      <c r="E211" s="85"/>
      <c r="F211" s="546">
        <v>45118.0</v>
      </c>
      <c r="G211" s="78" t="s">
        <v>6788</v>
      </c>
      <c r="H211" s="363"/>
      <c r="I211" s="445">
        <v>50.0</v>
      </c>
      <c r="J211" s="77" t="s">
        <v>514</v>
      </c>
      <c r="K211" s="541"/>
      <c r="L211" s="541"/>
      <c r="M211" s="185"/>
      <c r="N211" s="185"/>
      <c r="O211" s="185"/>
      <c r="P211" s="185"/>
      <c r="Q211" s="185"/>
      <c r="R211" s="185"/>
      <c r="S211" s="185"/>
      <c r="T211" s="185"/>
      <c r="U211" s="185"/>
      <c r="V211" s="185"/>
      <c r="W211" s="185"/>
      <c r="X211" s="185"/>
      <c r="Y211" s="185"/>
      <c r="Z211" s="185"/>
    </row>
    <row r="212" ht="15.0" customHeight="1">
      <c r="A212" s="85" t="s">
        <v>6783</v>
      </c>
      <c r="B212" s="85" t="s">
        <v>86</v>
      </c>
      <c r="C212" s="85" t="s">
        <v>6808</v>
      </c>
      <c r="D212" s="85" t="s">
        <v>868</v>
      </c>
      <c r="E212" s="85"/>
      <c r="F212" s="546">
        <v>45126.0</v>
      </c>
      <c r="G212" s="78" t="s">
        <v>6788</v>
      </c>
      <c r="H212" s="363"/>
      <c r="I212" s="445">
        <v>50.0</v>
      </c>
      <c r="J212" s="77" t="s">
        <v>514</v>
      </c>
      <c r="K212" s="541"/>
      <c r="L212" s="541"/>
      <c r="M212" s="185"/>
      <c r="N212" s="185"/>
      <c r="O212" s="185"/>
      <c r="P212" s="185"/>
      <c r="Q212" s="185"/>
      <c r="R212" s="185"/>
      <c r="S212" s="185"/>
      <c r="T212" s="185"/>
      <c r="U212" s="185"/>
      <c r="V212" s="185"/>
      <c r="W212" s="185"/>
      <c r="X212" s="185"/>
      <c r="Y212" s="185"/>
      <c r="Z212" s="185"/>
    </row>
    <row r="213" ht="15.0" customHeight="1">
      <c r="A213" s="85" t="s">
        <v>6783</v>
      </c>
      <c r="B213" s="85" t="s">
        <v>86</v>
      </c>
      <c r="C213" s="85" t="s">
        <v>6809</v>
      </c>
      <c r="D213" s="85" t="s">
        <v>868</v>
      </c>
      <c r="E213" s="85"/>
      <c r="F213" s="546">
        <v>45162.0</v>
      </c>
      <c r="G213" s="78" t="s">
        <v>6788</v>
      </c>
      <c r="H213" s="363"/>
      <c r="I213" s="445">
        <v>50.0</v>
      </c>
      <c r="J213" s="77" t="s">
        <v>514</v>
      </c>
      <c r="K213" s="541"/>
      <c r="L213" s="541"/>
      <c r="M213" s="185"/>
      <c r="N213" s="185"/>
      <c r="O213" s="185"/>
      <c r="P213" s="185"/>
      <c r="Q213" s="185"/>
      <c r="R213" s="185"/>
      <c r="S213" s="185"/>
      <c r="T213" s="185"/>
      <c r="U213" s="185"/>
      <c r="V213" s="185"/>
      <c r="W213" s="185"/>
      <c r="X213" s="185"/>
      <c r="Y213" s="185"/>
      <c r="Z213" s="185"/>
    </row>
    <row r="214" ht="15.0" customHeight="1">
      <c r="A214" s="85" t="s">
        <v>6783</v>
      </c>
      <c r="B214" s="85" t="s">
        <v>86</v>
      </c>
      <c r="C214" s="85" t="s">
        <v>6810</v>
      </c>
      <c r="D214" s="85" t="s">
        <v>868</v>
      </c>
      <c r="E214" s="85"/>
      <c r="F214" s="546">
        <v>45077.0</v>
      </c>
      <c r="G214" s="78" t="s">
        <v>6788</v>
      </c>
      <c r="H214" s="363"/>
      <c r="I214" s="445">
        <v>50.0</v>
      </c>
      <c r="J214" s="77" t="s">
        <v>514</v>
      </c>
      <c r="K214" s="541"/>
      <c r="L214" s="541"/>
      <c r="M214" s="185"/>
      <c r="N214" s="185"/>
      <c r="O214" s="185"/>
      <c r="P214" s="185"/>
      <c r="Q214" s="185"/>
      <c r="R214" s="185"/>
      <c r="S214" s="185"/>
      <c r="T214" s="185"/>
      <c r="U214" s="185"/>
      <c r="V214" s="185"/>
      <c r="W214" s="185"/>
      <c r="X214" s="185"/>
      <c r="Y214" s="185"/>
      <c r="Z214" s="185"/>
    </row>
    <row r="215" ht="15.0" customHeight="1">
      <c r="A215" s="85" t="s">
        <v>6783</v>
      </c>
      <c r="B215" s="85" t="s">
        <v>86</v>
      </c>
      <c r="C215" s="85" t="s">
        <v>6811</v>
      </c>
      <c r="D215" s="85" t="s">
        <v>868</v>
      </c>
      <c r="E215" s="85"/>
      <c r="F215" s="546">
        <v>45061.0</v>
      </c>
      <c r="G215" s="78" t="s">
        <v>6788</v>
      </c>
      <c r="H215" s="363"/>
      <c r="I215" s="445">
        <v>50.0</v>
      </c>
      <c r="J215" s="77" t="s">
        <v>514</v>
      </c>
      <c r="K215" s="541"/>
      <c r="L215" s="541"/>
      <c r="M215" s="185"/>
      <c r="N215" s="185"/>
      <c r="O215" s="185"/>
      <c r="P215" s="185"/>
      <c r="Q215" s="185"/>
      <c r="R215" s="185"/>
      <c r="S215" s="185"/>
      <c r="T215" s="185"/>
      <c r="U215" s="185"/>
      <c r="V215" s="185"/>
      <c r="W215" s="185"/>
      <c r="X215" s="185"/>
      <c r="Y215" s="185"/>
      <c r="Z215" s="185"/>
    </row>
    <row r="216" ht="15.0" customHeight="1">
      <c r="A216" s="85" t="s">
        <v>6783</v>
      </c>
      <c r="B216" s="85" t="s">
        <v>86</v>
      </c>
      <c r="C216" s="85" t="s">
        <v>6812</v>
      </c>
      <c r="D216" s="85" t="s">
        <v>868</v>
      </c>
      <c r="E216" s="85"/>
      <c r="F216" s="546">
        <v>45050.0</v>
      </c>
      <c r="G216" s="78" t="s">
        <v>6788</v>
      </c>
      <c r="H216" s="363"/>
      <c r="I216" s="445">
        <v>50.0</v>
      </c>
      <c r="J216" s="77" t="s">
        <v>514</v>
      </c>
      <c r="K216" s="541"/>
      <c r="L216" s="541"/>
      <c r="M216" s="185"/>
      <c r="N216" s="185"/>
      <c r="O216" s="185"/>
      <c r="P216" s="185"/>
      <c r="Q216" s="185"/>
      <c r="R216" s="185"/>
      <c r="S216" s="185"/>
      <c r="T216" s="185"/>
      <c r="U216" s="185"/>
      <c r="V216" s="185"/>
      <c r="W216" s="185"/>
      <c r="X216" s="185"/>
      <c r="Y216" s="185"/>
      <c r="Z216" s="185"/>
    </row>
    <row r="217" ht="15.0" customHeight="1">
      <c r="A217" s="85" t="s">
        <v>6783</v>
      </c>
      <c r="B217" s="85" t="s">
        <v>86</v>
      </c>
      <c r="C217" s="85" t="s">
        <v>6813</v>
      </c>
      <c r="D217" s="85" t="s">
        <v>868</v>
      </c>
      <c r="E217" s="85"/>
      <c r="F217" s="546">
        <v>45058.0</v>
      </c>
      <c r="G217" s="78" t="s">
        <v>6788</v>
      </c>
      <c r="H217" s="363"/>
      <c r="I217" s="445">
        <v>50.0</v>
      </c>
      <c r="J217" s="77" t="s">
        <v>514</v>
      </c>
      <c r="K217" s="541"/>
      <c r="L217" s="541"/>
      <c r="M217" s="185"/>
      <c r="N217" s="185"/>
      <c r="O217" s="185"/>
      <c r="P217" s="185"/>
      <c r="Q217" s="185"/>
      <c r="R217" s="185"/>
      <c r="S217" s="185"/>
      <c r="T217" s="185"/>
      <c r="U217" s="185"/>
      <c r="V217" s="185"/>
      <c r="W217" s="185"/>
      <c r="X217" s="185"/>
      <c r="Y217" s="185"/>
      <c r="Z217" s="185"/>
    </row>
    <row r="218" ht="15.0" customHeight="1">
      <c r="A218" s="85" t="s">
        <v>6783</v>
      </c>
      <c r="B218" s="85" t="s">
        <v>86</v>
      </c>
      <c r="C218" s="85" t="s">
        <v>6814</v>
      </c>
      <c r="D218" s="85" t="s">
        <v>868</v>
      </c>
      <c r="E218" s="85"/>
      <c r="F218" s="546">
        <v>45058.0</v>
      </c>
      <c r="G218" s="78" t="s">
        <v>6788</v>
      </c>
      <c r="H218" s="363"/>
      <c r="I218" s="445">
        <v>50.0</v>
      </c>
      <c r="J218" s="77" t="s">
        <v>514</v>
      </c>
      <c r="K218" s="541"/>
      <c r="L218" s="541"/>
      <c r="M218" s="185"/>
      <c r="N218" s="185"/>
      <c r="O218" s="185"/>
      <c r="P218" s="185"/>
      <c r="Q218" s="185"/>
      <c r="R218" s="185"/>
      <c r="S218" s="185"/>
      <c r="T218" s="185"/>
      <c r="U218" s="185"/>
      <c r="V218" s="185"/>
      <c r="W218" s="185"/>
      <c r="X218" s="185"/>
      <c r="Y218" s="185"/>
      <c r="Z218" s="185"/>
    </row>
    <row r="219" ht="15.0" customHeight="1">
      <c r="A219" s="85" t="s">
        <v>6783</v>
      </c>
      <c r="B219" s="85" t="s">
        <v>86</v>
      </c>
      <c r="C219" s="85" t="s">
        <v>6815</v>
      </c>
      <c r="D219" s="85" t="s">
        <v>868</v>
      </c>
      <c r="E219" s="85"/>
      <c r="F219" s="546">
        <v>45236.0</v>
      </c>
      <c r="G219" s="78" t="s">
        <v>6788</v>
      </c>
      <c r="H219" s="363"/>
      <c r="I219" s="445">
        <v>50.0</v>
      </c>
      <c r="J219" s="77" t="s">
        <v>514</v>
      </c>
      <c r="K219" s="541"/>
      <c r="L219" s="541"/>
      <c r="M219" s="185"/>
      <c r="N219" s="185"/>
      <c r="O219" s="185"/>
      <c r="P219" s="185"/>
      <c r="Q219" s="185"/>
      <c r="R219" s="185"/>
      <c r="S219" s="185"/>
      <c r="T219" s="185"/>
      <c r="U219" s="185"/>
      <c r="V219" s="185"/>
      <c r="W219" s="185"/>
      <c r="X219" s="185"/>
      <c r="Y219" s="185"/>
      <c r="Z219" s="185"/>
    </row>
    <row r="220" ht="15.0" customHeight="1">
      <c r="A220" s="85" t="s">
        <v>6783</v>
      </c>
      <c r="B220" s="85" t="s">
        <v>86</v>
      </c>
      <c r="C220" s="85" t="s">
        <v>6816</v>
      </c>
      <c r="D220" s="85" t="s">
        <v>868</v>
      </c>
      <c r="E220" s="85"/>
      <c r="F220" s="546">
        <v>45288.0</v>
      </c>
      <c r="G220" s="78" t="s">
        <v>6788</v>
      </c>
      <c r="H220" s="363"/>
      <c r="I220" s="445">
        <v>50.0</v>
      </c>
      <c r="J220" s="77" t="s">
        <v>514</v>
      </c>
      <c r="K220" s="541"/>
      <c r="L220" s="541"/>
      <c r="M220" s="185"/>
      <c r="N220" s="185"/>
      <c r="O220" s="185"/>
      <c r="P220" s="185"/>
      <c r="Q220" s="185"/>
      <c r="R220" s="185"/>
      <c r="S220" s="185"/>
      <c r="T220" s="185"/>
      <c r="U220" s="185"/>
      <c r="V220" s="185"/>
      <c r="W220" s="185"/>
      <c r="X220" s="185"/>
      <c r="Y220" s="185"/>
      <c r="Z220" s="185"/>
    </row>
    <row r="221" ht="15.0" customHeight="1">
      <c r="A221" s="85" t="s">
        <v>6783</v>
      </c>
      <c r="B221" s="85" t="s">
        <v>86</v>
      </c>
      <c r="C221" s="85" t="s">
        <v>6817</v>
      </c>
      <c r="D221" s="85" t="s">
        <v>868</v>
      </c>
      <c r="E221" s="85"/>
      <c r="F221" s="546">
        <v>45272.0</v>
      </c>
      <c r="G221" s="78" t="s">
        <v>6788</v>
      </c>
      <c r="H221" s="363"/>
      <c r="I221" s="445">
        <v>50.0</v>
      </c>
      <c r="J221" s="77" t="s">
        <v>514</v>
      </c>
      <c r="K221" s="541"/>
      <c r="L221" s="541"/>
      <c r="M221" s="185"/>
      <c r="N221" s="185"/>
      <c r="O221" s="185"/>
      <c r="P221" s="185"/>
      <c r="Q221" s="185"/>
      <c r="R221" s="185"/>
      <c r="S221" s="185"/>
      <c r="T221" s="185"/>
      <c r="U221" s="185"/>
      <c r="V221" s="185"/>
      <c r="W221" s="185"/>
      <c r="X221" s="185"/>
      <c r="Y221" s="185"/>
      <c r="Z221" s="185"/>
    </row>
    <row r="222" ht="15.0" customHeight="1">
      <c r="A222" s="85" t="s">
        <v>6783</v>
      </c>
      <c r="B222" s="85" t="s">
        <v>86</v>
      </c>
      <c r="C222" s="85" t="s">
        <v>6818</v>
      </c>
      <c r="D222" s="85" t="s">
        <v>868</v>
      </c>
      <c r="E222" s="85"/>
      <c r="F222" s="546">
        <v>45215.0</v>
      </c>
      <c r="G222" s="78" t="s">
        <v>6788</v>
      </c>
      <c r="H222" s="363"/>
      <c r="I222" s="445">
        <v>50.0</v>
      </c>
      <c r="J222" s="77" t="s">
        <v>514</v>
      </c>
      <c r="K222" s="541"/>
      <c r="L222" s="541"/>
      <c r="M222" s="185"/>
      <c r="N222" s="185"/>
      <c r="O222" s="185"/>
      <c r="P222" s="185"/>
      <c r="Q222" s="185"/>
      <c r="R222" s="185"/>
      <c r="S222" s="185"/>
      <c r="T222" s="185"/>
      <c r="U222" s="185"/>
      <c r="V222" s="185"/>
      <c r="W222" s="185"/>
      <c r="X222" s="185"/>
      <c r="Y222" s="185"/>
      <c r="Z222" s="185"/>
    </row>
    <row r="223" ht="15.0" customHeight="1">
      <c r="A223" s="85" t="s">
        <v>6783</v>
      </c>
      <c r="B223" s="85" t="s">
        <v>86</v>
      </c>
      <c r="C223" s="85" t="s">
        <v>6819</v>
      </c>
      <c r="D223" s="85" t="s">
        <v>868</v>
      </c>
      <c r="E223" s="85"/>
      <c r="F223" s="546">
        <v>45187.0</v>
      </c>
      <c r="G223" s="78" t="s">
        <v>6788</v>
      </c>
      <c r="H223" s="363"/>
      <c r="I223" s="445">
        <v>50.0</v>
      </c>
      <c r="J223" s="77" t="s">
        <v>514</v>
      </c>
      <c r="K223" s="541"/>
      <c r="L223" s="541"/>
      <c r="M223" s="185"/>
      <c r="N223" s="185"/>
      <c r="O223" s="185"/>
      <c r="P223" s="185"/>
      <c r="Q223" s="185"/>
      <c r="R223" s="185"/>
      <c r="S223" s="185"/>
      <c r="T223" s="185"/>
      <c r="U223" s="185"/>
      <c r="V223" s="185"/>
      <c r="W223" s="185"/>
      <c r="X223" s="185"/>
      <c r="Y223" s="185"/>
      <c r="Z223" s="185"/>
    </row>
    <row r="224" ht="15.0" customHeight="1">
      <c r="A224" s="85" t="s">
        <v>6783</v>
      </c>
      <c r="B224" s="85" t="s">
        <v>86</v>
      </c>
      <c r="C224" s="85" t="s">
        <v>6820</v>
      </c>
      <c r="D224" s="85" t="s">
        <v>868</v>
      </c>
      <c r="E224" s="85"/>
      <c r="F224" s="546">
        <v>45231.0</v>
      </c>
      <c r="G224" s="78" t="s">
        <v>6788</v>
      </c>
      <c r="H224" s="363"/>
      <c r="I224" s="445">
        <v>50.0</v>
      </c>
      <c r="J224" s="77" t="s">
        <v>514</v>
      </c>
      <c r="K224" s="541"/>
      <c r="L224" s="541"/>
      <c r="M224" s="185"/>
      <c r="N224" s="185"/>
      <c r="O224" s="185"/>
      <c r="P224" s="185"/>
      <c r="Q224" s="185"/>
      <c r="R224" s="185"/>
      <c r="S224" s="185"/>
      <c r="T224" s="185"/>
      <c r="U224" s="185"/>
      <c r="V224" s="185"/>
      <c r="W224" s="185"/>
      <c r="X224" s="185"/>
      <c r="Y224" s="185"/>
      <c r="Z224" s="185"/>
    </row>
    <row r="225" ht="15.0" customHeight="1">
      <c r="A225" s="85" t="s">
        <v>6783</v>
      </c>
      <c r="B225" s="85" t="s">
        <v>86</v>
      </c>
      <c r="C225" s="85" t="s">
        <v>6821</v>
      </c>
      <c r="D225" s="85" t="s">
        <v>868</v>
      </c>
      <c r="E225" s="85"/>
      <c r="F225" s="546">
        <v>45257.0</v>
      </c>
      <c r="G225" s="78" t="s">
        <v>6788</v>
      </c>
      <c r="H225" s="363"/>
      <c r="I225" s="445">
        <v>50.0</v>
      </c>
      <c r="J225" s="77" t="s">
        <v>514</v>
      </c>
      <c r="K225" s="541"/>
      <c r="L225" s="541"/>
      <c r="M225" s="185"/>
      <c r="N225" s="185"/>
      <c r="O225" s="185"/>
      <c r="P225" s="185"/>
      <c r="Q225" s="185"/>
      <c r="R225" s="185"/>
      <c r="S225" s="185"/>
      <c r="T225" s="185"/>
      <c r="U225" s="185"/>
      <c r="V225" s="185"/>
      <c r="W225" s="185"/>
      <c r="X225" s="185"/>
      <c r="Y225" s="185"/>
      <c r="Z225" s="185"/>
    </row>
    <row r="226" ht="15.0" customHeight="1">
      <c r="A226" s="85" t="s">
        <v>6783</v>
      </c>
      <c r="B226" s="85" t="s">
        <v>86</v>
      </c>
      <c r="C226" s="85" t="s">
        <v>6822</v>
      </c>
      <c r="D226" s="85" t="s">
        <v>452</v>
      </c>
      <c r="E226" s="85"/>
      <c r="F226" s="546">
        <v>45198.0</v>
      </c>
      <c r="G226" s="78" t="s">
        <v>6788</v>
      </c>
      <c r="H226" s="363"/>
      <c r="I226" s="445">
        <v>50.0</v>
      </c>
      <c r="J226" s="77" t="s">
        <v>514</v>
      </c>
      <c r="K226" s="541"/>
      <c r="L226" s="541"/>
      <c r="M226" s="185"/>
      <c r="N226" s="185"/>
      <c r="O226" s="185"/>
      <c r="P226" s="185"/>
      <c r="Q226" s="185"/>
      <c r="R226" s="185"/>
      <c r="S226" s="185"/>
      <c r="T226" s="185"/>
      <c r="U226" s="185"/>
      <c r="V226" s="185"/>
      <c r="W226" s="185"/>
      <c r="X226" s="185"/>
      <c r="Y226" s="185"/>
      <c r="Z226" s="185"/>
    </row>
    <row r="227" ht="15.0" customHeight="1">
      <c r="A227" s="85" t="s">
        <v>6783</v>
      </c>
      <c r="B227" s="85" t="s">
        <v>86</v>
      </c>
      <c r="C227" s="85" t="s">
        <v>6823</v>
      </c>
      <c r="D227" s="85" t="s">
        <v>868</v>
      </c>
      <c r="E227" s="85"/>
      <c r="F227" s="546">
        <v>45198.0</v>
      </c>
      <c r="G227" s="78" t="s">
        <v>6788</v>
      </c>
      <c r="H227" s="363"/>
      <c r="I227" s="445">
        <v>50.0</v>
      </c>
      <c r="J227" s="77" t="s">
        <v>514</v>
      </c>
      <c r="K227" s="541"/>
      <c r="L227" s="541"/>
      <c r="M227" s="185"/>
      <c r="N227" s="185"/>
      <c r="O227" s="185"/>
      <c r="P227" s="185"/>
      <c r="Q227" s="185"/>
      <c r="R227" s="185"/>
      <c r="S227" s="185"/>
      <c r="T227" s="185"/>
      <c r="U227" s="185"/>
      <c r="V227" s="185"/>
      <c r="W227" s="185"/>
      <c r="X227" s="185"/>
      <c r="Y227" s="185"/>
      <c r="Z227" s="185"/>
    </row>
    <row r="228" ht="15.0" customHeight="1">
      <c r="A228" s="85" t="s">
        <v>6783</v>
      </c>
      <c r="B228" s="85" t="s">
        <v>86</v>
      </c>
      <c r="C228" s="85" t="s">
        <v>6824</v>
      </c>
      <c r="D228" s="85" t="s">
        <v>868</v>
      </c>
      <c r="E228" s="85"/>
      <c r="F228" s="546">
        <v>45194.0</v>
      </c>
      <c r="G228" s="78" t="s">
        <v>6788</v>
      </c>
      <c r="H228" s="363"/>
      <c r="I228" s="445">
        <v>50.0</v>
      </c>
      <c r="J228" s="77" t="s">
        <v>514</v>
      </c>
      <c r="K228" s="541"/>
      <c r="L228" s="541"/>
      <c r="M228" s="185"/>
      <c r="N228" s="185"/>
      <c r="O228" s="185"/>
      <c r="P228" s="185"/>
      <c r="Q228" s="185"/>
      <c r="R228" s="185"/>
      <c r="S228" s="185"/>
      <c r="T228" s="185"/>
      <c r="U228" s="185"/>
      <c r="V228" s="185"/>
      <c r="W228" s="185"/>
      <c r="X228" s="185"/>
      <c r="Y228" s="185"/>
      <c r="Z228" s="185"/>
    </row>
    <row r="229" ht="15.0" customHeight="1">
      <c r="A229" s="85" t="s">
        <v>6783</v>
      </c>
      <c r="B229" s="85" t="s">
        <v>86</v>
      </c>
      <c r="C229" s="85" t="s">
        <v>6825</v>
      </c>
      <c r="D229" s="85" t="s">
        <v>868</v>
      </c>
      <c r="E229" s="85"/>
      <c r="F229" s="546">
        <v>45217.0</v>
      </c>
      <c r="G229" s="78" t="s">
        <v>6788</v>
      </c>
      <c r="H229" s="363"/>
      <c r="I229" s="445">
        <v>50.0</v>
      </c>
      <c r="J229" s="77" t="s">
        <v>514</v>
      </c>
      <c r="K229" s="541"/>
      <c r="L229" s="541"/>
      <c r="M229" s="185"/>
      <c r="N229" s="185"/>
      <c r="O229" s="185"/>
      <c r="P229" s="185"/>
      <c r="Q229" s="185"/>
      <c r="R229" s="185"/>
      <c r="S229" s="185"/>
      <c r="T229" s="185"/>
      <c r="U229" s="185"/>
      <c r="V229" s="185"/>
      <c r="W229" s="185"/>
      <c r="X229" s="185"/>
      <c r="Y229" s="185"/>
      <c r="Z229" s="185"/>
    </row>
    <row r="230" ht="15.0" customHeight="1">
      <c r="A230" s="85" t="s">
        <v>6783</v>
      </c>
      <c r="B230" s="85" t="s">
        <v>86</v>
      </c>
      <c r="C230" s="85" t="s">
        <v>6826</v>
      </c>
      <c r="D230" s="85" t="s">
        <v>452</v>
      </c>
      <c r="E230" s="85"/>
      <c r="F230" s="546">
        <v>45259.0</v>
      </c>
      <c r="G230" s="78" t="s">
        <v>6788</v>
      </c>
      <c r="H230" s="363"/>
      <c r="I230" s="445">
        <v>50.0</v>
      </c>
      <c r="J230" s="77" t="s">
        <v>514</v>
      </c>
      <c r="K230" s="541"/>
      <c r="L230" s="541"/>
      <c r="M230" s="185"/>
      <c r="N230" s="185"/>
      <c r="O230" s="185"/>
      <c r="P230" s="185"/>
      <c r="Q230" s="185"/>
      <c r="R230" s="185"/>
      <c r="S230" s="185"/>
      <c r="T230" s="185"/>
      <c r="U230" s="185"/>
      <c r="V230" s="185"/>
      <c r="W230" s="185"/>
      <c r="X230" s="185"/>
      <c r="Y230" s="185"/>
      <c r="Z230" s="185"/>
    </row>
    <row r="231" ht="15.0" customHeight="1">
      <c r="A231" s="85" t="s">
        <v>6783</v>
      </c>
      <c r="B231" s="85" t="s">
        <v>86</v>
      </c>
      <c r="C231" s="85" t="s">
        <v>6827</v>
      </c>
      <c r="D231" s="85" t="s">
        <v>452</v>
      </c>
      <c r="E231" s="85"/>
      <c r="F231" s="546">
        <v>45259.0</v>
      </c>
      <c r="G231" s="78" t="s">
        <v>6788</v>
      </c>
      <c r="H231" s="363"/>
      <c r="I231" s="445">
        <v>50.0</v>
      </c>
      <c r="J231" s="77" t="s">
        <v>514</v>
      </c>
      <c r="K231" s="541"/>
      <c r="L231" s="541"/>
      <c r="M231" s="185"/>
      <c r="N231" s="185"/>
      <c r="O231" s="185"/>
      <c r="P231" s="185"/>
      <c r="Q231" s="185"/>
      <c r="R231" s="185"/>
      <c r="S231" s="185"/>
      <c r="T231" s="185"/>
      <c r="U231" s="185"/>
      <c r="V231" s="185"/>
      <c r="W231" s="185"/>
      <c r="X231" s="185"/>
      <c r="Y231" s="185"/>
      <c r="Z231" s="185"/>
    </row>
    <row r="232" ht="15.0" customHeight="1">
      <c r="A232" s="85" t="s">
        <v>6783</v>
      </c>
      <c r="B232" s="85" t="s">
        <v>86</v>
      </c>
      <c r="C232" s="85" t="s">
        <v>6828</v>
      </c>
      <c r="D232" s="85" t="s">
        <v>452</v>
      </c>
      <c r="E232" s="85"/>
      <c r="F232" s="546">
        <v>45259.0</v>
      </c>
      <c r="G232" s="78" t="s">
        <v>6788</v>
      </c>
      <c r="H232" s="363"/>
      <c r="I232" s="445">
        <v>50.0</v>
      </c>
      <c r="J232" s="77" t="s">
        <v>514</v>
      </c>
      <c r="K232" s="541"/>
      <c r="L232" s="541"/>
      <c r="M232" s="185"/>
      <c r="N232" s="185"/>
      <c r="O232" s="185"/>
      <c r="P232" s="185"/>
      <c r="Q232" s="185"/>
      <c r="R232" s="185"/>
      <c r="S232" s="185"/>
      <c r="T232" s="185"/>
      <c r="U232" s="185"/>
      <c r="V232" s="185"/>
      <c r="W232" s="185"/>
      <c r="X232" s="185"/>
      <c r="Y232" s="185"/>
      <c r="Z232" s="185"/>
    </row>
    <row r="233" ht="15.0" customHeight="1">
      <c r="A233" s="85" t="s">
        <v>101</v>
      </c>
      <c r="B233" s="85" t="s">
        <v>86</v>
      </c>
      <c r="C233" s="85" t="s">
        <v>152</v>
      </c>
      <c r="D233" s="85" t="s">
        <v>6829</v>
      </c>
      <c r="E233" s="355" t="s">
        <v>6830</v>
      </c>
      <c r="F233" s="85"/>
      <c r="G233" s="77">
        <v>400.0</v>
      </c>
      <c r="H233" s="256">
        <v>3.0</v>
      </c>
      <c r="I233" s="497">
        <v>400.0</v>
      </c>
      <c r="J233" s="77" t="s">
        <v>546</v>
      </c>
      <c r="K233" s="541"/>
      <c r="L233" s="541"/>
      <c r="M233" s="185"/>
      <c r="N233" s="185"/>
      <c r="O233" s="185"/>
      <c r="P233" s="185"/>
      <c r="Q233" s="185"/>
      <c r="R233" s="185"/>
      <c r="S233" s="185"/>
      <c r="T233" s="185"/>
      <c r="U233" s="185"/>
      <c r="V233" s="185"/>
      <c r="W233" s="185"/>
      <c r="X233" s="185"/>
      <c r="Y233" s="185"/>
      <c r="Z233" s="185"/>
    </row>
    <row r="234" ht="15.0" customHeight="1">
      <c r="A234" s="85" t="s">
        <v>101</v>
      </c>
      <c r="B234" s="85" t="s">
        <v>86</v>
      </c>
      <c r="C234" s="85" t="s">
        <v>314</v>
      </c>
      <c r="D234" s="355" t="s">
        <v>6729</v>
      </c>
      <c r="E234" s="355" t="s">
        <v>6729</v>
      </c>
      <c r="F234" s="85" t="s">
        <v>6831</v>
      </c>
      <c r="G234" s="78">
        <v>50.0</v>
      </c>
      <c r="H234" s="363"/>
      <c r="I234" s="497">
        <v>50.0</v>
      </c>
      <c r="J234" s="77" t="s">
        <v>546</v>
      </c>
      <c r="K234" s="541"/>
      <c r="L234" s="541"/>
      <c r="M234" s="185"/>
      <c r="N234" s="185"/>
      <c r="O234" s="185"/>
      <c r="P234" s="185"/>
      <c r="Q234" s="185"/>
      <c r="R234" s="185"/>
      <c r="S234" s="185"/>
      <c r="T234" s="185"/>
      <c r="U234" s="185"/>
      <c r="V234" s="185"/>
      <c r="W234" s="185"/>
      <c r="X234" s="185"/>
      <c r="Y234" s="185"/>
      <c r="Z234" s="185"/>
    </row>
    <row r="235" ht="15.0" customHeight="1">
      <c r="A235" s="85" t="s">
        <v>101</v>
      </c>
      <c r="B235" s="85" t="s">
        <v>86</v>
      </c>
      <c r="C235" s="85" t="s">
        <v>6832</v>
      </c>
      <c r="D235" s="355"/>
      <c r="E235" s="355"/>
      <c r="F235" s="85" t="s">
        <v>6833</v>
      </c>
      <c r="G235" s="78">
        <v>10.0</v>
      </c>
      <c r="H235" s="363"/>
      <c r="I235" s="497">
        <v>10.0</v>
      </c>
      <c r="J235" s="77" t="s">
        <v>546</v>
      </c>
      <c r="K235" s="541"/>
      <c r="L235" s="541"/>
      <c r="M235" s="185"/>
      <c r="N235" s="185"/>
      <c r="O235" s="185"/>
      <c r="P235" s="185"/>
      <c r="Q235" s="185"/>
      <c r="R235" s="185"/>
      <c r="S235" s="185"/>
      <c r="T235" s="185"/>
      <c r="U235" s="185"/>
      <c r="V235" s="185"/>
      <c r="W235" s="185"/>
      <c r="X235" s="185"/>
      <c r="Y235" s="185"/>
      <c r="Z235" s="185"/>
    </row>
    <row r="236" ht="15.0" customHeight="1">
      <c r="A236" s="85" t="s">
        <v>101</v>
      </c>
      <c r="B236" s="85" t="s">
        <v>86</v>
      </c>
      <c r="C236" s="85" t="s">
        <v>6532</v>
      </c>
      <c r="D236" s="85" t="s">
        <v>834</v>
      </c>
      <c r="E236" s="355" t="s">
        <v>6533</v>
      </c>
      <c r="F236" s="85" t="s">
        <v>6834</v>
      </c>
      <c r="G236" s="78">
        <v>50.0</v>
      </c>
      <c r="H236" s="363"/>
      <c r="I236" s="497">
        <v>100.0</v>
      </c>
      <c r="J236" s="77" t="s">
        <v>546</v>
      </c>
      <c r="K236" s="541"/>
      <c r="L236" s="541"/>
      <c r="M236" s="185"/>
      <c r="N236" s="185"/>
      <c r="O236" s="185"/>
      <c r="P236" s="185"/>
      <c r="Q236" s="185"/>
      <c r="R236" s="185"/>
      <c r="S236" s="185"/>
      <c r="T236" s="185"/>
      <c r="U236" s="185"/>
      <c r="V236" s="185"/>
      <c r="W236" s="185"/>
      <c r="X236" s="185"/>
      <c r="Y236" s="185"/>
      <c r="Z236" s="185"/>
    </row>
    <row r="237" ht="15.0" customHeight="1">
      <c r="A237" s="85" t="s">
        <v>101</v>
      </c>
      <c r="B237" s="85" t="s">
        <v>86</v>
      </c>
      <c r="C237" s="85" t="s">
        <v>6835</v>
      </c>
      <c r="D237" s="85"/>
      <c r="E237" s="355" t="s">
        <v>6836</v>
      </c>
      <c r="F237" s="85" t="s">
        <v>6837</v>
      </c>
      <c r="G237" s="78">
        <v>50.0</v>
      </c>
      <c r="H237" s="363"/>
      <c r="I237" s="497">
        <v>50.0</v>
      </c>
      <c r="J237" s="77" t="s">
        <v>546</v>
      </c>
      <c r="K237" s="541"/>
      <c r="L237" s="541"/>
      <c r="M237" s="185"/>
      <c r="N237" s="185"/>
      <c r="O237" s="185"/>
      <c r="P237" s="185"/>
      <c r="Q237" s="185"/>
      <c r="R237" s="185"/>
      <c r="S237" s="185"/>
      <c r="T237" s="185"/>
      <c r="U237" s="185"/>
      <c r="V237" s="185"/>
      <c r="W237" s="185"/>
      <c r="X237" s="185"/>
      <c r="Y237" s="185"/>
      <c r="Z237" s="185"/>
    </row>
    <row r="238" ht="15.0" customHeight="1">
      <c r="A238" s="85" t="s">
        <v>101</v>
      </c>
      <c r="B238" s="85" t="s">
        <v>51</v>
      </c>
      <c r="C238" s="85" t="s">
        <v>6838</v>
      </c>
      <c r="D238" s="85"/>
      <c r="E238" s="355" t="s">
        <v>6839</v>
      </c>
      <c r="F238" s="355" t="s">
        <v>6840</v>
      </c>
      <c r="G238" s="78">
        <v>50.0</v>
      </c>
      <c r="H238" s="363"/>
      <c r="I238" s="497">
        <v>50.0</v>
      </c>
      <c r="J238" s="77" t="s">
        <v>546</v>
      </c>
      <c r="K238" s="541"/>
      <c r="L238" s="541"/>
      <c r="M238" s="185"/>
      <c r="N238" s="185"/>
      <c r="O238" s="185"/>
      <c r="P238" s="185"/>
      <c r="Q238" s="185"/>
      <c r="R238" s="185"/>
      <c r="S238" s="185"/>
      <c r="T238" s="185"/>
      <c r="U238" s="185"/>
      <c r="V238" s="185"/>
      <c r="W238" s="185"/>
      <c r="X238" s="185"/>
      <c r="Y238" s="185"/>
      <c r="Z238" s="185"/>
    </row>
    <row r="239" ht="15.0" customHeight="1">
      <c r="A239" s="85" t="s">
        <v>6841</v>
      </c>
      <c r="B239" s="85" t="s">
        <v>86</v>
      </c>
      <c r="C239" s="85" t="s">
        <v>6842</v>
      </c>
      <c r="D239" s="85" t="s">
        <v>3395</v>
      </c>
      <c r="E239" s="136" t="s">
        <v>6521</v>
      </c>
      <c r="F239" s="85" t="s">
        <v>361</v>
      </c>
      <c r="G239" s="77">
        <v>100.0</v>
      </c>
      <c r="H239" s="568" t="s">
        <v>6696</v>
      </c>
      <c r="I239" s="497">
        <v>100.0</v>
      </c>
      <c r="J239" s="77" t="s">
        <v>3396</v>
      </c>
      <c r="K239" s="541"/>
      <c r="L239" s="541"/>
      <c r="M239" s="185"/>
      <c r="N239" s="185"/>
      <c r="O239" s="185"/>
      <c r="P239" s="185"/>
      <c r="Q239" s="185"/>
      <c r="R239" s="185"/>
      <c r="S239" s="185"/>
      <c r="T239" s="185"/>
      <c r="U239" s="185"/>
      <c r="V239" s="185"/>
      <c r="W239" s="185"/>
      <c r="X239" s="185"/>
      <c r="Y239" s="185"/>
      <c r="Z239" s="185"/>
    </row>
    <row r="240" ht="15.0" customHeight="1">
      <c r="A240" s="85" t="s">
        <v>6841</v>
      </c>
      <c r="B240" s="85" t="s">
        <v>86</v>
      </c>
      <c r="C240" s="85" t="s">
        <v>6843</v>
      </c>
      <c r="D240" s="85" t="s">
        <v>6844</v>
      </c>
      <c r="E240" s="322"/>
      <c r="F240" s="546">
        <v>45114.0</v>
      </c>
      <c r="G240" s="500">
        <v>10.0</v>
      </c>
      <c r="H240" s="363"/>
      <c r="I240" s="497">
        <v>50.0</v>
      </c>
      <c r="J240" s="77" t="s">
        <v>3396</v>
      </c>
      <c r="K240" s="541"/>
      <c r="L240" s="541"/>
      <c r="M240" s="185"/>
      <c r="N240" s="185"/>
      <c r="O240" s="185"/>
      <c r="P240" s="185"/>
      <c r="Q240" s="185"/>
      <c r="R240" s="185"/>
      <c r="S240" s="185"/>
      <c r="T240" s="185"/>
      <c r="U240" s="185"/>
      <c r="V240" s="185"/>
      <c r="W240" s="185"/>
      <c r="X240" s="185"/>
      <c r="Y240" s="185"/>
      <c r="Z240" s="185"/>
    </row>
    <row r="241" ht="15.0" customHeight="1">
      <c r="A241" s="85" t="s">
        <v>6841</v>
      </c>
      <c r="B241" s="85" t="s">
        <v>86</v>
      </c>
      <c r="C241" s="85" t="s">
        <v>6843</v>
      </c>
      <c r="D241" s="85" t="s">
        <v>6844</v>
      </c>
      <c r="E241" s="85"/>
      <c r="F241" s="546">
        <v>45144.0</v>
      </c>
      <c r="G241" s="500">
        <v>10.0</v>
      </c>
      <c r="H241" s="363"/>
      <c r="I241" s="497">
        <v>50.0</v>
      </c>
      <c r="J241" s="77" t="s">
        <v>3396</v>
      </c>
      <c r="K241" s="541"/>
      <c r="L241" s="541"/>
      <c r="M241" s="185"/>
      <c r="N241" s="185"/>
      <c r="O241" s="185"/>
      <c r="P241" s="185"/>
      <c r="Q241" s="185"/>
      <c r="R241" s="185"/>
      <c r="S241" s="185"/>
      <c r="T241" s="185"/>
      <c r="U241" s="185"/>
      <c r="V241" s="185"/>
      <c r="W241" s="185"/>
      <c r="X241" s="185"/>
      <c r="Y241" s="185"/>
      <c r="Z241" s="185"/>
    </row>
    <row r="242" ht="15.0" customHeight="1">
      <c r="A242" s="85" t="s">
        <v>6841</v>
      </c>
      <c r="B242" s="85" t="s">
        <v>86</v>
      </c>
      <c r="C242" s="85" t="s">
        <v>6843</v>
      </c>
      <c r="D242" s="85" t="s">
        <v>6844</v>
      </c>
      <c r="E242" s="85"/>
      <c r="F242" s="546">
        <v>45193.0</v>
      </c>
      <c r="G242" s="500">
        <v>10.0</v>
      </c>
      <c r="H242" s="363"/>
      <c r="I242" s="497">
        <v>50.0</v>
      </c>
      <c r="J242" s="77" t="s">
        <v>3396</v>
      </c>
      <c r="K242" s="541"/>
      <c r="L242" s="541"/>
      <c r="M242" s="185"/>
      <c r="N242" s="185"/>
      <c r="O242" s="185"/>
      <c r="P242" s="185"/>
      <c r="Q242" s="185"/>
      <c r="R242" s="185"/>
      <c r="S242" s="185"/>
      <c r="T242" s="185"/>
      <c r="U242" s="185"/>
      <c r="V242" s="185"/>
      <c r="W242" s="185"/>
      <c r="X242" s="185"/>
      <c r="Y242" s="185"/>
      <c r="Z242" s="185"/>
    </row>
    <row r="243" ht="15.0" customHeight="1">
      <c r="A243" s="85" t="s">
        <v>6841</v>
      </c>
      <c r="B243" s="85" t="s">
        <v>86</v>
      </c>
      <c r="C243" s="85" t="s">
        <v>6697</v>
      </c>
      <c r="D243" s="85" t="s">
        <v>1387</v>
      </c>
      <c r="E243" s="85"/>
      <c r="F243" s="546">
        <v>45243.0</v>
      </c>
      <c r="G243" s="500">
        <v>10.0</v>
      </c>
      <c r="H243" s="363"/>
      <c r="I243" s="497">
        <v>50.0</v>
      </c>
      <c r="J243" s="77" t="s">
        <v>3396</v>
      </c>
      <c r="K243" s="541"/>
      <c r="L243" s="541"/>
      <c r="M243" s="185"/>
      <c r="N243" s="185"/>
      <c r="O243" s="185"/>
      <c r="P243" s="185"/>
      <c r="Q243" s="185"/>
      <c r="R243" s="185"/>
      <c r="S243" s="185"/>
      <c r="T243" s="185"/>
      <c r="U243" s="185"/>
      <c r="V243" s="185"/>
      <c r="W243" s="185"/>
      <c r="X243" s="185"/>
      <c r="Y243" s="185"/>
      <c r="Z243" s="185"/>
    </row>
    <row r="244" ht="15.0" customHeight="1">
      <c r="A244" s="85" t="s">
        <v>6841</v>
      </c>
      <c r="B244" s="85" t="s">
        <v>86</v>
      </c>
      <c r="C244" s="85" t="s">
        <v>6845</v>
      </c>
      <c r="D244" s="85" t="s">
        <v>6846</v>
      </c>
      <c r="E244" s="85"/>
      <c r="F244" s="546">
        <v>45283.0</v>
      </c>
      <c r="G244" s="500">
        <v>10.0</v>
      </c>
      <c r="H244" s="363"/>
      <c r="I244" s="497">
        <v>50.0</v>
      </c>
      <c r="J244" s="77" t="s">
        <v>3396</v>
      </c>
      <c r="K244" s="541"/>
      <c r="L244" s="541"/>
      <c r="M244" s="185"/>
      <c r="N244" s="185"/>
      <c r="O244" s="185"/>
      <c r="P244" s="185"/>
      <c r="Q244" s="185"/>
      <c r="R244" s="185"/>
      <c r="S244" s="185"/>
      <c r="T244" s="185"/>
      <c r="U244" s="185"/>
      <c r="V244" s="185"/>
      <c r="W244" s="185"/>
      <c r="X244" s="185"/>
      <c r="Y244" s="185"/>
      <c r="Z244" s="185"/>
    </row>
    <row r="245" ht="15.0" customHeight="1">
      <c r="A245" s="85" t="s">
        <v>103</v>
      </c>
      <c r="B245" s="85" t="s">
        <v>86</v>
      </c>
      <c r="C245" s="85" t="s">
        <v>3237</v>
      </c>
      <c r="D245" s="85" t="s">
        <v>6553</v>
      </c>
      <c r="E245" s="355" t="s">
        <v>6521</v>
      </c>
      <c r="F245" s="85" t="s">
        <v>361</v>
      </c>
      <c r="G245" s="77">
        <v>100.0</v>
      </c>
      <c r="H245" s="256">
        <v>4.0</v>
      </c>
      <c r="I245" s="497">
        <v>100.0</v>
      </c>
      <c r="J245" s="77" t="s">
        <v>2882</v>
      </c>
      <c r="K245" s="541"/>
      <c r="L245" s="541"/>
      <c r="M245" s="185"/>
      <c r="N245" s="185"/>
      <c r="O245" s="185"/>
      <c r="P245" s="185"/>
      <c r="Q245" s="185"/>
      <c r="R245" s="185"/>
      <c r="S245" s="185"/>
      <c r="T245" s="185"/>
      <c r="U245" s="185"/>
      <c r="V245" s="185"/>
      <c r="W245" s="185"/>
      <c r="X245" s="185"/>
      <c r="Y245" s="185"/>
      <c r="Z245" s="185"/>
    </row>
    <row r="246" ht="15.0" customHeight="1">
      <c r="A246" s="85" t="s">
        <v>103</v>
      </c>
      <c r="B246" s="85" t="s">
        <v>86</v>
      </c>
      <c r="C246" s="85" t="s">
        <v>3423</v>
      </c>
      <c r="D246" s="85" t="s">
        <v>3344</v>
      </c>
      <c r="E246" s="355" t="s">
        <v>6659</v>
      </c>
      <c r="F246" s="546" t="s">
        <v>361</v>
      </c>
      <c r="G246" s="77">
        <v>150.0</v>
      </c>
      <c r="H246" s="256">
        <v>2.0</v>
      </c>
      <c r="I246" s="497">
        <v>150.0</v>
      </c>
      <c r="J246" s="77" t="s">
        <v>2882</v>
      </c>
      <c r="K246" s="541"/>
      <c r="L246" s="541"/>
      <c r="M246" s="185"/>
      <c r="N246" s="185"/>
      <c r="O246" s="185"/>
      <c r="P246" s="185"/>
      <c r="Q246" s="185"/>
      <c r="R246" s="185"/>
      <c r="S246" s="185"/>
      <c r="T246" s="185"/>
      <c r="U246" s="185"/>
      <c r="V246" s="185"/>
      <c r="W246" s="185"/>
      <c r="X246" s="185"/>
      <c r="Y246" s="185"/>
      <c r="Z246" s="185"/>
    </row>
    <row r="247" ht="15.0" customHeight="1">
      <c r="A247" s="85" t="s">
        <v>716</v>
      </c>
      <c r="B247" s="85" t="s">
        <v>86</v>
      </c>
      <c r="C247" s="85" t="s">
        <v>6847</v>
      </c>
      <c r="D247" s="241" t="s">
        <v>6848</v>
      </c>
      <c r="E247" s="355" t="s">
        <v>6708</v>
      </c>
      <c r="F247" s="85"/>
      <c r="G247" s="77">
        <v>50.0</v>
      </c>
      <c r="H247" s="256">
        <v>1.0</v>
      </c>
      <c r="I247" s="497">
        <v>50.0</v>
      </c>
      <c r="J247" s="77" t="s">
        <v>554</v>
      </c>
      <c r="K247" s="541"/>
      <c r="L247" s="541"/>
      <c r="M247" s="185"/>
      <c r="N247" s="185"/>
      <c r="O247" s="185"/>
      <c r="P247" s="185"/>
      <c r="Q247" s="185"/>
      <c r="R247" s="185"/>
      <c r="S247" s="185"/>
      <c r="T247" s="185"/>
      <c r="U247" s="185"/>
      <c r="V247" s="185"/>
      <c r="W247" s="185"/>
      <c r="X247" s="185"/>
      <c r="Y247" s="185"/>
      <c r="Z247" s="185"/>
    </row>
    <row r="248" ht="15.0" customHeight="1">
      <c r="A248" s="85" t="s">
        <v>716</v>
      </c>
      <c r="B248" s="85" t="s">
        <v>86</v>
      </c>
      <c r="C248" s="85" t="s">
        <v>6849</v>
      </c>
      <c r="D248" s="85" t="s">
        <v>294</v>
      </c>
      <c r="E248" s="355" t="s">
        <v>6850</v>
      </c>
      <c r="F248" s="85" t="s">
        <v>6851</v>
      </c>
      <c r="G248" s="78">
        <v>50.0</v>
      </c>
      <c r="H248" s="363"/>
      <c r="I248" s="497">
        <v>50.0</v>
      </c>
      <c r="J248" s="77" t="s">
        <v>554</v>
      </c>
      <c r="K248" s="541"/>
      <c r="L248" s="541"/>
      <c r="M248" s="185"/>
      <c r="N248" s="185"/>
      <c r="O248" s="185"/>
      <c r="P248" s="185"/>
      <c r="Q248" s="185"/>
      <c r="R248" s="185"/>
      <c r="S248" s="185"/>
      <c r="T248" s="185"/>
      <c r="U248" s="185"/>
      <c r="V248" s="185"/>
      <c r="W248" s="185"/>
      <c r="X248" s="185"/>
      <c r="Y248" s="185"/>
      <c r="Z248" s="185"/>
    </row>
    <row r="249" ht="15.0" customHeight="1">
      <c r="A249" s="85" t="s">
        <v>716</v>
      </c>
      <c r="B249" s="85" t="s">
        <v>86</v>
      </c>
      <c r="C249" s="85" t="s">
        <v>6852</v>
      </c>
      <c r="D249" s="85" t="s">
        <v>294</v>
      </c>
      <c r="E249" s="355" t="s">
        <v>6853</v>
      </c>
      <c r="F249" s="85" t="s">
        <v>6854</v>
      </c>
      <c r="G249" s="78">
        <v>50.0</v>
      </c>
      <c r="H249" s="363"/>
      <c r="I249" s="497">
        <v>50.0</v>
      </c>
      <c r="J249" s="77" t="s">
        <v>554</v>
      </c>
      <c r="K249" s="541"/>
      <c r="L249" s="541"/>
      <c r="M249" s="185"/>
      <c r="N249" s="185"/>
      <c r="O249" s="185"/>
      <c r="P249" s="185"/>
      <c r="Q249" s="185"/>
      <c r="R249" s="185"/>
      <c r="S249" s="185"/>
      <c r="T249" s="185"/>
      <c r="U249" s="185"/>
      <c r="V249" s="185"/>
      <c r="W249" s="185"/>
      <c r="X249" s="185"/>
      <c r="Y249" s="185"/>
      <c r="Z249" s="185"/>
    </row>
    <row r="250" ht="15.0" customHeight="1">
      <c r="A250" s="85" t="s">
        <v>716</v>
      </c>
      <c r="B250" s="85" t="s">
        <v>86</v>
      </c>
      <c r="C250" s="85" t="s">
        <v>6855</v>
      </c>
      <c r="D250" s="85" t="s">
        <v>1066</v>
      </c>
      <c r="E250" s="355" t="s">
        <v>6856</v>
      </c>
      <c r="F250" s="85" t="s">
        <v>6551</v>
      </c>
      <c r="G250" s="78">
        <v>50.0</v>
      </c>
      <c r="H250" s="363"/>
      <c r="I250" s="497">
        <v>50.0</v>
      </c>
      <c r="J250" s="77" t="s">
        <v>554</v>
      </c>
      <c r="K250" s="541"/>
      <c r="L250" s="541"/>
      <c r="M250" s="185"/>
      <c r="N250" s="185"/>
      <c r="O250" s="185"/>
      <c r="P250" s="185"/>
      <c r="Q250" s="185"/>
      <c r="R250" s="185"/>
      <c r="S250" s="185"/>
      <c r="T250" s="185"/>
      <c r="U250" s="185"/>
      <c r="V250" s="185"/>
      <c r="W250" s="185"/>
      <c r="X250" s="185"/>
      <c r="Y250" s="185"/>
      <c r="Z250" s="185"/>
    </row>
    <row r="251" ht="15.0" customHeight="1">
      <c r="A251" s="85" t="s">
        <v>716</v>
      </c>
      <c r="B251" s="85" t="s">
        <v>86</v>
      </c>
      <c r="C251" s="85" t="s">
        <v>297</v>
      </c>
      <c r="D251" s="85" t="s">
        <v>1066</v>
      </c>
      <c r="E251" s="569" t="s">
        <v>6857</v>
      </c>
      <c r="F251" s="570">
        <v>45170.0</v>
      </c>
      <c r="G251" s="78">
        <v>50.0</v>
      </c>
      <c r="H251" s="363"/>
      <c r="I251" s="497">
        <v>50.0</v>
      </c>
      <c r="J251" s="77" t="s">
        <v>554</v>
      </c>
      <c r="K251" s="541"/>
      <c r="L251" s="541"/>
      <c r="M251" s="185"/>
      <c r="N251" s="185"/>
      <c r="O251" s="185"/>
      <c r="P251" s="185"/>
      <c r="Q251" s="185"/>
      <c r="R251" s="185"/>
      <c r="S251" s="185"/>
      <c r="T251" s="185"/>
      <c r="U251" s="185"/>
      <c r="V251" s="185"/>
      <c r="W251" s="185"/>
      <c r="X251" s="185"/>
      <c r="Y251" s="185"/>
      <c r="Z251" s="185"/>
    </row>
    <row r="252" ht="15.0" customHeight="1">
      <c r="A252" s="85" t="s">
        <v>716</v>
      </c>
      <c r="B252" s="85" t="s">
        <v>86</v>
      </c>
      <c r="C252" s="85" t="s">
        <v>297</v>
      </c>
      <c r="D252" s="85" t="s">
        <v>1066</v>
      </c>
      <c r="E252" s="569" t="s">
        <v>6857</v>
      </c>
      <c r="F252" s="570">
        <v>45200.0</v>
      </c>
      <c r="G252" s="78">
        <v>50.0</v>
      </c>
      <c r="H252" s="363"/>
      <c r="I252" s="497">
        <v>50.0</v>
      </c>
      <c r="J252" s="77" t="s">
        <v>554</v>
      </c>
      <c r="K252" s="541"/>
      <c r="L252" s="541"/>
      <c r="M252" s="185"/>
      <c r="N252" s="185"/>
      <c r="O252" s="185"/>
      <c r="P252" s="185"/>
      <c r="Q252" s="185"/>
      <c r="R252" s="185"/>
      <c r="S252" s="185"/>
      <c r="T252" s="185"/>
      <c r="U252" s="185"/>
      <c r="V252" s="185"/>
      <c r="W252" s="185"/>
      <c r="X252" s="185"/>
      <c r="Y252" s="185"/>
      <c r="Z252" s="185"/>
    </row>
    <row r="253" ht="15.0" customHeight="1">
      <c r="A253" s="85" t="s">
        <v>105</v>
      </c>
      <c r="B253" s="85" t="s">
        <v>86</v>
      </c>
      <c r="C253" s="85" t="s">
        <v>6858</v>
      </c>
      <c r="D253" s="85" t="s">
        <v>6859</v>
      </c>
      <c r="E253" s="355" t="s">
        <v>6860</v>
      </c>
      <c r="F253" s="85"/>
      <c r="G253" s="77">
        <v>50.0</v>
      </c>
      <c r="H253" s="256">
        <v>4.0</v>
      </c>
      <c r="I253" s="497">
        <v>100.0</v>
      </c>
      <c r="J253" s="77" t="s">
        <v>559</v>
      </c>
      <c r="K253" s="541"/>
      <c r="L253" s="541"/>
      <c r="M253" s="185"/>
      <c r="N253" s="185"/>
      <c r="O253" s="185"/>
      <c r="P253" s="185"/>
      <c r="Q253" s="185"/>
      <c r="R253" s="185"/>
      <c r="S253" s="185"/>
      <c r="T253" s="185"/>
      <c r="U253" s="185"/>
      <c r="V253" s="185"/>
      <c r="W253" s="185"/>
      <c r="X253" s="185"/>
      <c r="Y253" s="185"/>
      <c r="Z253" s="185"/>
    </row>
    <row r="254" ht="15.0" customHeight="1">
      <c r="A254" s="85" t="s">
        <v>105</v>
      </c>
      <c r="B254" s="85" t="s">
        <v>86</v>
      </c>
      <c r="C254" s="85" t="s">
        <v>6861</v>
      </c>
      <c r="D254" s="85" t="s">
        <v>6862</v>
      </c>
      <c r="E254" s="355" t="s">
        <v>6863</v>
      </c>
      <c r="F254" s="85"/>
      <c r="G254" s="78">
        <v>50.0</v>
      </c>
      <c r="H254" s="256">
        <v>4.0</v>
      </c>
      <c r="I254" s="497">
        <v>100.0</v>
      </c>
      <c r="J254" s="77" t="s">
        <v>559</v>
      </c>
      <c r="K254" s="541"/>
      <c r="L254" s="541"/>
      <c r="M254" s="185"/>
      <c r="N254" s="185"/>
      <c r="O254" s="185"/>
      <c r="P254" s="185"/>
      <c r="Q254" s="185"/>
      <c r="R254" s="185"/>
      <c r="S254" s="185"/>
      <c r="T254" s="185"/>
      <c r="U254" s="185"/>
      <c r="V254" s="185"/>
      <c r="W254" s="185"/>
      <c r="X254" s="185"/>
      <c r="Y254" s="185"/>
      <c r="Z254" s="185"/>
    </row>
    <row r="255" ht="15.0" customHeight="1">
      <c r="A255" s="85" t="s">
        <v>105</v>
      </c>
      <c r="B255" s="85" t="s">
        <v>86</v>
      </c>
      <c r="C255" s="85" t="s">
        <v>6832</v>
      </c>
      <c r="D255" s="85" t="s">
        <v>6670</v>
      </c>
      <c r="E255" s="85"/>
      <c r="F255" s="85" t="s">
        <v>6864</v>
      </c>
      <c r="G255" s="78">
        <v>10.0</v>
      </c>
      <c r="H255" s="363"/>
      <c r="I255" s="497">
        <v>10.0</v>
      </c>
      <c r="J255" s="77" t="s">
        <v>559</v>
      </c>
      <c r="K255" s="541"/>
      <c r="L255" s="541"/>
      <c r="M255" s="185"/>
      <c r="N255" s="185"/>
      <c r="O255" s="185"/>
      <c r="P255" s="185"/>
      <c r="Q255" s="185"/>
      <c r="R255" s="185"/>
      <c r="S255" s="185"/>
      <c r="T255" s="185"/>
      <c r="U255" s="185"/>
      <c r="V255" s="185"/>
      <c r="W255" s="185"/>
      <c r="X255" s="185"/>
      <c r="Y255" s="185"/>
      <c r="Z255" s="185"/>
    </row>
    <row r="256" ht="15.0" customHeight="1">
      <c r="A256" s="85" t="s">
        <v>106</v>
      </c>
      <c r="B256" s="85" t="s">
        <v>51</v>
      </c>
      <c r="C256" s="85" t="s">
        <v>6657</v>
      </c>
      <c r="D256" s="85" t="s">
        <v>6865</v>
      </c>
      <c r="E256" s="355" t="s">
        <v>6659</v>
      </c>
      <c r="F256" s="85" t="s">
        <v>6866</v>
      </c>
      <c r="G256" s="77" t="s">
        <v>6867</v>
      </c>
      <c r="H256" s="256">
        <v>2.0</v>
      </c>
      <c r="I256" s="497">
        <v>300.0</v>
      </c>
      <c r="J256" s="77" t="s">
        <v>567</v>
      </c>
      <c r="K256" s="541"/>
      <c r="L256" s="541"/>
      <c r="M256" s="185"/>
      <c r="N256" s="185"/>
      <c r="O256" s="185"/>
      <c r="P256" s="185"/>
      <c r="Q256" s="185"/>
      <c r="R256" s="185"/>
      <c r="S256" s="185"/>
      <c r="T256" s="185"/>
      <c r="U256" s="185"/>
      <c r="V256" s="185"/>
      <c r="W256" s="185"/>
      <c r="X256" s="185"/>
      <c r="Y256" s="185"/>
      <c r="Z256" s="185"/>
    </row>
    <row r="257" ht="15.0" customHeight="1">
      <c r="A257" s="85" t="s">
        <v>106</v>
      </c>
      <c r="B257" s="85" t="s">
        <v>51</v>
      </c>
      <c r="C257" s="85" t="s">
        <v>346</v>
      </c>
      <c r="D257" s="85" t="s">
        <v>1246</v>
      </c>
      <c r="E257" s="355" t="s">
        <v>6868</v>
      </c>
      <c r="F257" s="85" t="s">
        <v>6869</v>
      </c>
      <c r="G257" s="78">
        <v>100.0</v>
      </c>
      <c r="H257" s="363"/>
      <c r="I257" s="497">
        <v>100.0</v>
      </c>
      <c r="J257" s="77" t="s">
        <v>567</v>
      </c>
      <c r="K257" s="541"/>
      <c r="L257" s="541"/>
      <c r="M257" s="185"/>
      <c r="N257" s="185"/>
      <c r="O257" s="185"/>
      <c r="P257" s="185"/>
      <c r="Q257" s="185"/>
      <c r="R257" s="185"/>
      <c r="S257" s="185"/>
      <c r="T257" s="185"/>
      <c r="U257" s="185"/>
      <c r="V257" s="185"/>
      <c r="W257" s="185"/>
      <c r="X257" s="185"/>
      <c r="Y257" s="185"/>
      <c r="Z257" s="185"/>
    </row>
    <row r="258" ht="15.0" customHeight="1">
      <c r="A258" s="85" t="s">
        <v>106</v>
      </c>
      <c r="B258" s="85" t="s">
        <v>51</v>
      </c>
      <c r="C258" s="85" t="s">
        <v>6870</v>
      </c>
      <c r="D258" s="85" t="s">
        <v>6871</v>
      </c>
      <c r="E258" s="355" t="s">
        <v>6872</v>
      </c>
      <c r="F258" s="85" t="s">
        <v>6873</v>
      </c>
      <c r="G258" s="78" t="s">
        <v>6576</v>
      </c>
      <c r="H258" s="363">
        <v>2.0</v>
      </c>
      <c r="I258" s="497">
        <v>75.0</v>
      </c>
      <c r="J258" s="77" t="s">
        <v>567</v>
      </c>
      <c r="K258" s="541"/>
      <c r="L258" s="541"/>
      <c r="M258" s="185"/>
      <c r="N258" s="185"/>
      <c r="O258" s="185"/>
      <c r="P258" s="185"/>
      <c r="Q258" s="185"/>
      <c r="R258" s="185"/>
      <c r="S258" s="185"/>
      <c r="T258" s="185"/>
      <c r="U258" s="185"/>
      <c r="V258" s="185"/>
      <c r="W258" s="185"/>
      <c r="X258" s="185"/>
      <c r="Y258" s="185"/>
      <c r="Z258" s="185"/>
    </row>
    <row r="259" ht="15.0" customHeight="1">
      <c r="A259" s="85" t="s">
        <v>106</v>
      </c>
      <c r="B259" s="85" t="s">
        <v>51</v>
      </c>
      <c r="C259" s="85" t="s">
        <v>6874</v>
      </c>
      <c r="D259" s="85"/>
      <c r="E259" s="355" t="s">
        <v>6875</v>
      </c>
      <c r="F259" s="85" t="s">
        <v>6876</v>
      </c>
      <c r="G259" s="78">
        <v>50.0</v>
      </c>
      <c r="H259" s="363"/>
      <c r="I259" s="497">
        <v>50.0</v>
      </c>
      <c r="J259" s="77" t="s">
        <v>567</v>
      </c>
      <c r="K259" s="541"/>
      <c r="L259" s="541"/>
      <c r="M259" s="185"/>
      <c r="N259" s="185"/>
      <c r="O259" s="185"/>
      <c r="P259" s="185"/>
      <c r="Q259" s="185"/>
      <c r="R259" s="185"/>
      <c r="S259" s="185"/>
      <c r="T259" s="185"/>
      <c r="U259" s="185"/>
      <c r="V259" s="185"/>
      <c r="W259" s="185"/>
      <c r="X259" s="185"/>
      <c r="Y259" s="185"/>
      <c r="Z259" s="185"/>
    </row>
    <row r="260" ht="15.0" customHeight="1">
      <c r="A260" s="85" t="s">
        <v>106</v>
      </c>
      <c r="B260" s="85" t="s">
        <v>51</v>
      </c>
      <c r="C260" s="85" t="s">
        <v>277</v>
      </c>
      <c r="D260" s="85" t="s">
        <v>1246</v>
      </c>
      <c r="E260" s="85" t="s">
        <v>6877</v>
      </c>
      <c r="F260" s="546">
        <v>45012.0</v>
      </c>
      <c r="G260" s="78">
        <v>50.0</v>
      </c>
      <c r="H260" s="363"/>
      <c r="I260" s="571">
        <f t="shared" ref="I260:I274" si="5">G260</f>
        <v>50</v>
      </c>
      <c r="J260" s="77" t="s">
        <v>567</v>
      </c>
      <c r="K260" s="541"/>
      <c r="L260" s="541"/>
      <c r="M260" s="185"/>
      <c r="N260" s="185"/>
      <c r="O260" s="185"/>
      <c r="P260" s="185"/>
      <c r="Q260" s="185"/>
      <c r="R260" s="185"/>
      <c r="S260" s="185"/>
      <c r="T260" s="185"/>
      <c r="U260" s="185"/>
      <c r="V260" s="185"/>
      <c r="W260" s="185"/>
      <c r="X260" s="185"/>
      <c r="Y260" s="185"/>
      <c r="Z260" s="185"/>
    </row>
    <row r="261" ht="15.0" customHeight="1">
      <c r="A261" s="85" t="s">
        <v>106</v>
      </c>
      <c r="B261" s="85" t="s">
        <v>51</v>
      </c>
      <c r="C261" s="85" t="s">
        <v>6878</v>
      </c>
      <c r="D261" s="85" t="s">
        <v>1246</v>
      </c>
      <c r="E261" s="85" t="s">
        <v>6879</v>
      </c>
      <c r="F261" s="546">
        <v>44978.0</v>
      </c>
      <c r="G261" s="78">
        <v>50.0</v>
      </c>
      <c r="H261" s="363"/>
      <c r="I261" s="571">
        <f t="shared" si="5"/>
        <v>50</v>
      </c>
      <c r="J261" s="77" t="s">
        <v>567</v>
      </c>
      <c r="K261" s="541"/>
      <c r="L261" s="541"/>
      <c r="M261" s="185"/>
      <c r="N261" s="185"/>
      <c r="O261" s="185"/>
      <c r="P261" s="185"/>
      <c r="Q261" s="185"/>
      <c r="R261" s="185"/>
      <c r="S261" s="185"/>
      <c r="T261" s="185"/>
      <c r="U261" s="185"/>
      <c r="V261" s="185"/>
      <c r="W261" s="185"/>
      <c r="X261" s="185"/>
      <c r="Y261" s="185"/>
      <c r="Z261" s="185"/>
    </row>
    <row r="262" ht="15.0" customHeight="1">
      <c r="A262" s="85" t="s">
        <v>106</v>
      </c>
      <c r="B262" s="85" t="s">
        <v>51</v>
      </c>
      <c r="C262" s="85" t="s">
        <v>6880</v>
      </c>
      <c r="D262" s="85" t="s">
        <v>6881</v>
      </c>
      <c r="E262" s="85" t="s">
        <v>6882</v>
      </c>
      <c r="F262" s="546">
        <v>44979.0</v>
      </c>
      <c r="G262" s="78">
        <v>10.0</v>
      </c>
      <c r="H262" s="363"/>
      <c r="I262" s="571">
        <f t="shared" si="5"/>
        <v>10</v>
      </c>
      <c r="J262" s="77" t="s">
        <v>567</v>
      </c>
      <c r="K262" s="541"/>
      <c r="L262" s="541"/>
      <c r="M262" s="185"/>
      <c r="N262" s="185"/>
      <c r="O262" s="185"/>
      <c r="P262" s="185"/>
      <c r="Q262" s="185"/>
      <c r="R262" s="185"/>
      <c r="S262" s="185"/>
      <c r="T262" s="185"/>
      <c r="U262" s="185"/>
      <c r="V262" s="185"/>
      <c r="W262" s="185"/>
      <c r="X262" s="185"/>
      <c r="Y262" s="185"/>
      <c r="Z262" s="185"/>
    </row>
    <row r="263" ht="15.0" customHeight="1">
      <c r="A263" s="85" t="s">
        <v>106</v>
      </c>
      <c r="B263" s="85" t="s">
        <v>51</v>
      </c>
      <c r="C263" s="85" t="s">
        <v>6883</v>
      </c>
      <c r="D263" s="85" t="s">
        <v>1246</v>
      </c>
      <c r="E263" s="85" t="s">
        <v>6884</v>
      </c>
      <c r="F263" s="546">
        <v>44987.0</v>
      </c>
      <c r="G263" s="78">
        <v>50.0</v>
      </c>
      <c r="H263" s="363"/>
      <c r="I263" s="571">
        <f t="shared" si="5"/>
        <v>50</v>
      </c>
      <c r="J263" s="77" t="s">
        <v>567</v>
      </c>
      <c r="K263" s="541"/>
      <c r="L263" s="541"/>
      <c r="M263" s="185"/>
      <c r="N263" s="185"/>
      <c r="O263" s="185"/>
      <c r="P263" s="185"/>
      <c r="Q263" s="185"/>
      <c r="R263" s="185"/>
      <c r="S263" s="185"/>
      <c r="T263" s="185"/>
      <c r="U263" s="185"/>
      <c r="V263" s="185"/>
      <c r="W263" s="185"/>
      <c r="X263" s="185"/>
      <c r="Y263" s="185"/>
      <c r="Z263" s="185"/>
    </row>
    <row r="264" ht="15.0" customHeight="1">
      <c r="A264" s="85" t="s">
        <v>106</v>
      </c>
      <c r="B264" s="85" t="s">
        <v>51</v>
      </c>
      <c r="C264" s="85" t="s">
        <v>6880</v>
      </c>
      <c r="D264" s="85" t="s">
        <v>6881</v>
      </c>
      <c r="E264" s="85" t="s">
        <v>6882</v>
      </c>
      <c r="F264" s="546">
        <v>45021.0</v>
      </c>
      <c r="G264" s="78">
        <v>10.0</v>
      </c>
      <c r="H264" s="363"/>
      <c r="I264" s="571">
        <f t="shared" si="5"/>
        <v>10</v>
      </c>
      <c r="J264" s="77" t="s">
        <v>567</v>
      </c>
      <c r="K264" s="541"/>
      <c r="L264" s="541"/>
      <c r="M264" s="185"/>
      <c r="N264" s="185"/>
      <c r="O264" s="185"/>
      <c r="P264" s="185"/>
      <c r="Q264" s="185"/>
      <c r="R264" s="185"/>
      <c r="S264" s="185"/>
      <c r="T264" s="185"/>
      <c r="U264" s="185"/>
      <c r="V264" s="185"/>
      <c r="W264" s="185"/>
      <c r="X264" s="185"/>
      <c r="Y264" s="185"/>
      <c r="Z264" s="185"/>
    </row>
    <row r="265" ht="15.0" customHeight="1">
      <c r="A265" s="85" t="s">
        <v>106</v>
      </c>
      <c r="B265" s="85" t="s">
        <v>51</v>
      </c>
      <c r="C265" s="85" t="s">
        <v>297</v>
      </c>
      <c r="D265" s="85" t="s">
        <v>1246</v>
      </c>
      <c r="E265" s="85" t="s">
        <v>6642</v>
      </c>
      <c r="F265" s="546">
        <v>45035.0</v>
      </c>
      <c r="G265" s="78">
        <v>50.0</v>
      </c>
      <c r="H265" s="363"/>
      <c r="I265" s="571">
        <f t="shared" si="5"/>
        <v>50</v>
      </c>
      <c r="J265" s="77" t="s">
        <v>567</v>
      </c>
      <c r="K265" s="541"/>
      <c r="L265" s="541"/>
      <c r="M265" s="185"/>
      <c r="N265" s="185"/>
      <c r="O265" s="185"/>
      <c r="P265" s="185"/>
      <c r="Q265" s="185"/>
      <c r="R265" s="185"/>
      <c r="S265" s="185"/>
      <c r="T265" s="185"/>
      <c r="U265" s="185"/>
      <c r="V265" s="185"/>
      <c r="W265" s="185"/>
      <c r="X265" s="185"/>
      <c r="Y265" s="185"/>
      <c r="Z265" s="185"/>
    </row>
    <row r="266" ht="15.0" customHeight="1">
      <c r="A266" s="85" t="s">
        <v>106</v>
      </c>
      <c r="B266" s="85" t="s">
        <v>51</v>
      </c>
      <c r="C266" s="85" t="s">
        <v>277</v>
      </c>
      <c r="D266" s="85" t="s">
        <v>1246</v>
      </c>
      <c r="E266" s="85" t="s">
        <v>6877</v>
      </c>
      <c r="F266" s="546">
        <v>45102.0</v>
      </c>
      <c r="G266" s="78">
        <v>50.0</v>
      </c>
      <c r="H266" s="363"/>
      <c r="I266" s="571">
        <f t="shared" si="5"/>
        <v>50</v>
      </c>
      <c r="J266" s="77" t="s">
        <v>567</v>
      </c>
      <c r="K266" s="541"/>
      <c r="L266" s="541"/>
      <c r="M266" s="185"/>
      <c r="N266" s="185"/>
      <c r="O266" s="185"/>
      <c r="P266" s="185"/>
      <c r="Q266" s="185"/>
      <c r="R266" s="185"/>
      <c r="S266" s="185"/>
      <c r="T266" s="185"/>
      <c r="U266" s="185"/>
      <c r="V266" s="185"/>
      <c r="W266" s="185"/>
      <c r="X266" s="185"/>
      <c r="Y266" s="185"/>
      <c r="Z266" s="185"/>
    </row>
    <row r="267" ht="15.0" customHeight="1">
      <c r="A267" s="85" t="s">
        <v>106</v>
      </c>
      <c r="B267" s="85" t="s">
        <v>51</v>
      </c>
      <c r="C267" s="85" t="s">
        <v>6542</v>
      </c>
      <c r="D267" s="85" t="s">
        <v>1246</v>
      </c>
      <c r="E267" s="85" t="s">
        <v>6544</v>
      </c>
      <c r="F267" s="546">
        <v>45125.0</v>
      </c>
      <c r="G267" s="78">
        <v>50.0</v>
      </c>
      <c r="H267" s="363"/>
      <c r="I267" s="571">
        <f t="shared" si="5"/>
        <v>50</v>
      </c>
      <c r="J267" s="77" t="s">
        <v>567</v>
      </c>
      <c r="K267" s="541"/>
      <c r="L267" s="541"/>
      <c r="M267" s="185"/>
      <c r="N267" s="185"/>
      <c r="O267" s="185"/>
      <c r="P267" s="185"/>
      <c r="Q267" s="185"/>
      <c r="R267" s="185"/>
      <c r="S267" s="185"/>
      <c r="T267" s="185"/>
      <c r="U267" s="185"/>
      <c r="V267" s="185"/>
      <c r="W267" s="185"/>
      <c r="X267" s="185"/>
      <c r="Y267" s="185"/>
      <c r="Z267" s="185"/>
    </row>
    <row r="268" ht="15.0" customHeight="1">
      <c r="A268" s="85" t="s">
        <v>106</v>
      </c>
      <c r="B268" s="85" t="s">
        <v>51</v>
      </c>
      <c r="C268" s="85" t="s">
        <v>297</v>
      </c>
      <c r="D268" s="85" t="s">
        <v>1246</v>
      </c>
      <c r="E268" s="85" t="s">
        <v>6642</v>
      </c>
      <c r="F268" s="546">
        <v>45140.0</v>
      </c>
      <c r="G268" s="78">
        <v>50.0</v>
      </c>
      <c r="H268" s="363"/>
      <c r="I268" s="571">
        <f t="shared" si="5"/>
        <v>50</v>
      </c>
      <c r="J268" s="77" t="s">
        <v>567</v>
      </c>
      <c r="K268" s="541"/>
      <c r="L268" s="541"/>
      <c r="M268" s="185"/>
      <c r="N268" s="185"/>
      <c r="O268" s="185"/>
      <c r="P268" s="185"/>
      <c r="Q268" s="185"/>
      <c r="R268" s="185"/>
      <c r="S268" s="185"/>
      <c r="T268" s="185"/>
      <c r="U268" s="185"/>
      <c r="V268" s="185"/>
      <c r="W268" s="185"/>
      <c r="X268" s="185"/>
      <c r="Y268" s="185"/>
      <c r="Z268" s="185"/>
    </row>
    <row r="269" ht="15.0" customHeight="1">
      <c r="A269" s="85" t="s">
        <v>106</v>
      </c>
      <c r="B269" s="85" t="s">
        <v>51</v>
      </c>
      <c r="C269" s="85" t="s">
        <v>297</v>
      </c>
      <c r="D269" s="85" t="s">
        <v>1246</v>
      </c>
      <c r="E269" s="85" t="s">
        <v>6642</v>
      </c>
      <c r="F269" s="546">
        <v>45159.0</v>
      </c>
      <c r="G269" s="78">
        <v>50.0</v>
      </c>
      <c r="H269" s="363"/>
      <c r="I269" s="571">
        <f t="shared" si="5"/>
        <v>50</v>
      </c>
      <c r="J269" s="77" t="s">
        <v>567</v>
      </c>
      <c r="K269" s="541"/>
      <c r="L269" s="541"/>
      <c r="M269" s="185"/>
      <c r="N269" s="185"/>
      <c r="O269" s="185"/>
      <c r="P269" s="185"/>
      <c r="Q269" s="185"/>
      <c r="R269" s="185"/>
      <c r="S269" s="185"/>
      <c r="T269" s="185"/>
      <c r="U269" s="185"/>
      <c r="V269" s="185"/>
      <c r="W269" s="185"/>
      <c r="X269" s="185"/>
      <c r="Y269" s="185"/>
      <c r="Z269" s="185"/>
    </row>
    <row r="270" ht="15.0" customHeight="1">
      <c r="A270" s="85" t="s">
        <v>106</v>
      </c>
      <c r="B270" s="85" t="s">
        <v>51</v>
      </c>
      <c r="C270" s="85" t="s">
        <v>6880</v>
      </c>
      <c r="D270" s="85" t="s">
        <v>6881</v>
      </c>
      <c r="E270" s="85" t="s">
        <v>6882</v>
      </c>
      <c r="F270" s="546">
        <v>45160.0</v>
      </c>
      <c r="G270" s="78">
        <v>10.0</v>
      </c>
      <c r="H270" s="363"/>
      <c r="I270" s="571">
        <f t="shared" si="5"/>
        <v>10</v>
      </c>
      <c r="J270" s="77" t="s">
        <v>567</v>
      </c>
      <c r="K270" s="541"/>
      <c r="L270" s="541"/>
      <c r="M270" s="185"/>
      <c r="N270" s="185"/>
      <c r="O270" s="185"/>
      <c r="P270" s="185"/>
      <c r="Q270" s="185"/>
      <c r="R270" s="185"/>
      <c r="S270" s="185"/>
      <c r="T270" s="185"/>
      <c r="U270" s="185"/>
      <c r="V270" s="185"/>
      <c r="W270" s="185"/>
      <c r="X270" s="185"/>
      <c r="Y270" s="185"/>
      <c r="Z270" s="185"/>
    </row>
    <row r="271" ht="15.0" customHeight="1">
      <c r="A271" s="85" t="s">
        <v>106</v>
      </c>
      <c r="B271" s="85" t="s">
        <v>51</v>
      </c>
      <c r="C271" s="85" t="s">
        <v>297</v>
      </c>
      <c r="D271" s="85" t="s">
        <v>1246</v>
      </c>
      <c r="E271" s="85" t="s">
        <v>6642</v>
      </c>
      <c r="F271" s="546">
        <v>45197.0</v>
      </c>
      <c r="G271" s="78">
        <v>50.0</v>
      </c>
      <c r="H271" s="363"/>
      <c r="I271" s="571">
        <f t="shared" si="5"/>
        <v>50</v>
      </c>
      <c r="J271" s="77" t="s">
        <v>567</v>
      </c>
      <c r="K271" s="541"/>
      <c r="L271" s="541"/>
      <c r="M271" s="185"/>
      <c r="N271" s="185"/>
      <c r="O271" s="185"/>
      <c r="P271" s="185"/>
      <c r="Q271" s="185"/>
      <c r="R271" s="185"/>
      <c r="S271" s="185"/>
      <c r="T271" s="185"/>
      <c r="U271" s="185"/>
      <c r="V271" s="185"/>
      <c r="W271" s="185"/>
      <c r="X271" s="185"/>
      <c r="Y271" s="185"/>
      <c r="Z271" s="185"/>
    </row>
    <row r="272" ht="15.0" customHeight="1">
      <c r="A272" s="85" t="s">
        <v>106</v>
      </c>
      <c r="B272" s="85" t="s">
        <v>51</v>
      </c>
      <c r="C272" s="85" t="s">
        <v>297</v>
      </c>
      <c r="D272" s="85" t="s">
        <v>1246</v>
      </c>
      <c r="E272" s="85" t="s">
        <v>6642</v>
      </c>
      <c r="F272" s="546">
        <v>45221.0</v>
      </c>
      <c r="G272" s="78">
        <v>50.0</v>
      </c>
      <c r="H272" s="363"/>
      <c r="I272" s="571">
        <f t="shared" si="5"/>
        <v>50</v>
      </c>
      <c r="J272" s="77" t="s">
        <v>567</v>
      </c>
      <c r="K272" s="541"/>
      <c r="L272" s="541"/>
      <c r="M272" s="185"/>
      <c r="N272" s="185"/>
      <c r="O272" s="185"/>
      <c r="P272" s="185"/>
      <c r="Q272" s="185"/>
      <c r="R272" s="185"/>
      <c r="S272" s="185"/>
      <c r="T272" s="185"/>
      <c r="U272" s="185"/>
      <c r="V272" s="185"/>
      <c r="W272" s="185"/>
      <c r="X272" s="185"/>
      <c r="Y272" s="185"/>
      <c r="Z272" s="185"/>
    </row>
    <row r="273" ht="15.0" customHeight="1">
      <c r="A273" s="85" t="s">
        <v>106</v>
      </c>
      <c r="B273" s="85" t="s">
        <v>51</v>
      </c>
      <c r="C273" s="85" t="s">
        <v>6885</v>
      </c>
      <c r="D273" s="85" t="s">
        <v>1246</v>
      </c>
      <c r="E273" s="85" t="s">
        <v>6886</v>
      </c>
      <c r="F273" s="546">
        <v>45245.0</v>
      </c>
      <c r="G273" s="78">
        <v>50.0</v>
      </c>
      <c r="H273" s="363"/>
      <c r="I273" s="571">
        <f t="shared" si="5"/>
        <v>50</v>
      </c>
      <c r="J273" s="77" t="s">
        <v>567</v>
      </c>
      <c r="K273" s="541"/>
      <c r="L273" s="541"/>
      <c r="M273" s="185"/>
      <c r="N273" s="185"/>
      <c r="O273" s="185"/>
      <c r="P273" s="185"/>
      <c r="Q273" s="185"/>
      <c r="R273" s="185"/>
      <c r="S273" s="185"/>
      <c r="T273" s="185"/>
      <c r="U273" s="185"/>
      <c r="V273" s="185"/>
      <c r="W273" s="185"/>
      <c r="X273" s="185"/>
      <c r="Y273" s="185"/>
      <c r="Z273" s="185"/>
    </row>
    <row r="274" ht="15.0" customHeight="1">
      <c r="A274" s="85" t="s">
        <v>106</v>
      </c>
      <c r="B274" s="85" t="s">
        <v>51</v>
      </c>
      <c r="C274" s="85" t="s">
        <v>297</v>
      </c>
      <c r="D274" s="85" t="s">
        <v>1246</v>
      </c>
      <c r="E274" s="85" t="s">
        <v>6642</v>
      </c>
      <c r="F274" s="546">
        <v>45255.0</v>
      </c>
      <c r="G274" s="78">
        <v>50.0</v>
      </c>
      <c r="H274" s="363"/>
      <c r="I274" s="571">
        <f t="shared" si="5"/>
        <v>50</v>
      </c>
      <c r="J274" s="77" t="s">
        <v>567</v>
      </c>
      <c r="K274" s="541"/>
      <c r="L274" s="541"/>
      <c r="M274" s="185"/>
      <c r="N274" s="185"/>
      <c r="O274" s="185"/>
      <c r="P274" s="185"/>
      <c r="Q274" s="185"/>
      <c r="R274" s="185"/>
      <c r="S274" s="185"/>
      <c r="T274" s="185"/>
      <c r="U274" s="185"/>
      <c r="V274" s="185"/>
      <c r="W274" s="185"/>
      <c r="X274" s="185"/>
      <c r="Y274" s="185"/>
      <c r="Z274" s="185"/>
    </row>
    <row r="275" ht="15.0" customHeight="1">
      <c r="A275" s="85" t="s">
        <v>6887</v>
      </c>
      <c r="B275" s="85" t="s">
        <v>86</v>
      </c>
      <c r="C275" s="212" t="s">
        <v>6888</v>
      </c>
      <c r="D275" s="572" t="s">
        <v>6889</v>
      </c>
      <c r="E275" s="136" t="s">
        <v>6890</v>
      </c>
      <c r="F275" s="85"/>
      <c r="G275" s="77">
        <v>50.0</v>
      </c>
      <c r="H275" s="256" t="s">
        <v>6891</v>
      </c>
      <c r="I275" s="256">
        <v>100.0</v>
      </c>
      <c r="J275" s="77" t="s">
        <v>604</v>
      </c>
      <c r="K275" s="541"/>
      <c r="L275" s="541"/>
      <c r="M275" s="185"/>
      <c r="N275" s="185"/>
      <c r="O275" s="185"/>
      <c r="P275" s="185"/>
      <c r="Q275" s="185"/>
      <c r="R275" s="185"/>
      <c r="S275" s="185"/>
      <c r="T275" s="185"/>
      <c r="U275" s="185"/>
      <c r="V275" s="185"/>
      <c r="W275" s="185"/>
      <c r="X275" s="185"/>
      <c r="Y275" s="185"/>
      <c r="Z275" s="185"/>
    </row>
    <row r="276" ht="15.0" customHeight="1">
      <c r="A276" s="85" t="s">
        <v>6887</v>
      </c>
      <c r="B276" s="85" t="s">
        <v>86</v>
      </c>
      <c r="C276" s="85" t="s">
        <v>6892</v>
      </c>
      <c r="D276" s="241" t="s">
        <v>6893</v>
      </c>
      <c r="E276" s="136" t="s">
        <v>6894</v>
      </c>
      <c r="F276" s="85"/>
      <c r="G276" s="78">
        <v>50.0</v>
      </c>
      <c r="H276" s="363" t="s">
        <v>6465</v>
      </c>
      <c r="I276" s="256">
        <v>75.0</v>
      </c>
      <c r="J276" s="77" t="s">
        <v>604</v>
      </c>
      <c r="K276" s="541"/>
      <c r="L276" s="541"/>
      <c r="M276" s="185"/>
      <c r="N276" s="185"/>
      <c r="O276" s="185"/>
      <c r="P276" s="185"/>
      <c r="Q276" s="185"/>
      <c r="R276" s="185"/>
      <c r="S276" s="185"/>
      <c r="T276" s="185"/>
      <c r="U276" s="185"/>
      <c r="V276" s="185"/>
      <c r="W276" s="185"/>
      <c r="X276" s="185"/>
      <c r="Y276" s="185"/>
      <c r="Z276" s="185"/>
    </row>
    <row r="277" ht="15.0" customHeight="1">
      <c r="A277" s="85" t="s">
        <v>6887</v>
      </c>
      <c r="B277" s="85" t="s">
        <v>86</v>
      </c>
      <c r="C277" s="85" t="s">
        <v>6895</v>
      </c>
      <c r="D277" s="241" t="s">
        <v>6896</v>
      </c>
      <c r="E277" s="136" t="s">
        <v>6897</v>
      </c>
      <c r="F277" s="85"/>
      <c r="G277" s="78">
        <v>50.0</v>
      </c>
      <c r="H277" s="363" t="s">
        <v>6465</v>
      </c>
      <c r="I277" s="256">
        <v>75.0</v>
      </c>
      <c r="J277" s="77" t="s">
        <v>604</v>
      </c>
      <c r="K277" s="541"/>
      <c r="L277" s="541"/>
      <c r="M277" s="185"/>
      <c r="N277" s="185"/>
      <c r="O277" s="185"/>
      <c r="P277" s="185"/>
      <c r="Q277" s="185"/>
      <c r="R277" s="185"/>
      <c r="S277" s="185"/>
      <c r="T277" s="185"/>
      <c r="U277" s="185"/>
      <c r="V277" s="185"/>
      <c r="W277" s="185"/>
      <c r="X277" s="185"/>
      <c r="Y277" s="185"/>
      <c r="Z277" s="185"/>
    </row>
    <row r="278" ht="15.0" customHeight="1">
      <c r="A278" s="85" t="s">
        <v>6887</v>
      </c>
      <c r="B278" s="85" t="s">
        <v>86</v>
      </c>
      <c r="C278" s="85" t="s">
        <v>6898</v>
      </c>
      <c r="D278" s="241" t="s">
        <v>6899</v>
      </c>
      <c r="E278" s="136" t="s">
        <v>6900</v>
      </c>
      <c r="F278" s="85"/>
      <c r="G278" s="78">
        <v>50.0</v>
      </c>
      <c r="H278" s="363" t="s">
        <v>6465</v>
      </c>
      <c r="I278" s="256">
        <v>75.0</v>
      </c>
      <c r="J278" s="77" t="s">
        <v>604</v>
      </c>
      <c r="K278" s="541"/>
      <c r="L278" s="541"/>
      <c r="M278" s="185"/>
      <c r="N278" s="185"/>
      <c r="O278" s="185"/>
      <c r="P278" s="185"/>
      <c r="Q278" s="185"/>
      <c r="R278" s="185"/>
      <c r="S278" s="185"/>
      <c r="T278" s="185"/>
      <c r="U278" s="185"/>
      <c r="V278" s="185"/>
      <c r="W278" s="185"/>
      <c r="X278" s="185"/>
      <c r="Y278" s="185"/>
      <c r="Z278" s="185"/>
    </row>
    <row r="279" ht="15.0" customHeight="1">
      <c r="A279" s="85" t="s">
        <v>6887</v>
      </c>
      <c r="B279" s="85" t="s">
        <v>86</v>
      </c>
      <c r="C279" s="85" t="s">
        <v>6901</v>
      </c>
      <c r="D279" s="241" t="s">
        <v>6902</v>
      </c>
      <c r="E279" s="355" t="s">
        <v>6903</v>
      </c>
      <c r="F279" s="85"/>
      <c r="G279" s="78">
        <v>50.0</v>
      </c>
      <c r="H279" s="363" t="s">
        <v>6465</v>
      </c>
      <c r="I279" s="256">
        <v>75.0</v>
      </c>
      <c r="J279" s="77" t="s">
        <v>604</v>
      </c>
      <c r="K279" s="541"/>
      <c r="L279" s="541"/>
      <c r="M279" s="185"/>
      <c r="N279" s="185"/>
      <c r="O279" s="185"/>
      <c r="P279" s="185"/>
      <c r="Q279" s="185"/>
      <c r="R279" s="185"/>
      <c r="S279" s="185"/>
      <c r="T279" s="185"/>
      <c r="U279" s="185"/>
      <c r="V279" s="185"/>
      <c r="W279" s="185"/>
      <c r="X279" s="185"/>
      <c r="Y279" s="185"/>
      <c r="Z279" s="185"/>
    </row>
    <row r="280" ht="15.0" customHeight="1">
      <c r="A280" s="85" t="s">
        <v>6887</v>
      </c>
      <c r="B280" s="85" t="s">
        <v>86</v>
      </c>
      <c r="C280" s="85" t="s">
        <v>3237</v>
      </c>
      <c r="D280" s="241" t="s">
        <v>6520</v>
      </c>
      <c r="E280" s="355" t="s">
        <v>6521</v>
      </c>
      <c r="F280" s="85"/>
      <c r="G280" s="78">
        <v>50.0</v>
      </c>
      <c r="H280" s="256" t="s">
        <v>6891</v>
      </c>
      <c r="I280" s="256">
        <v>100.0</v>
      </c>
      <c r="J280" s="77" t="s">
        <v>604</v>
      </c>
      <c r="K280" s="541"/>
      <c r="L280" s="541"/>
      <c r="M280" s="185"/>
      <c r="N280" s="185"/>
      <c r="O280" s="185"/>
      <c r="P280" s="185"/>
      <c r="Q280" s="185"/>
      <c r="R280" s="185"/>
      <c r="S280" s="185"/>
      <c r="T280" s="185"/>
      <c r="U280" s="185"/>
      <c r="V280" s="185"/>
      <c r="W280" s="185"/>
      <c r="X280" s="185"/>
      <c r="Y280" s="185"/>
      <c r="Z280" s="185"/>
    </row>
    <row r="281" ht="15.0" customHeight="1">
      <c r="A281" s="220" t="s">
        <v>6887</v>
      </c>
      <c r="B281" s="220" t="s">
        <v>86</v>
      </c>
      <c r="C281" s="220" t="s">
        <v>6904</v>
      </c>
      <c r="D281" s="220" t="s">
        <v>868</v>
      </c>
      <c r="E281" s="355" t="s">
        <v>6905</v>
      </c>
      <c r="F281" s="85" t="s">
        <v>6854</v>
      </c>
      <c r="G281" s="78">
        <v>10.0</v>
      </c>
      <c r="H281" s="256" t="s">
        <v>6906</v>
      </c>
      <c r="I281" s="256">
        <v>50.0</v>
      </c>
      <c r="J281" s="77" t="s">
        <v>604</v>
      </c>
      <c r="K281" s="541"/>
      <c r="L281" s="541"/>
      <c r="M281" s="185"/>
      <c r="N281" s="185"/>
      <c r="O281" s="185"/>
      <c r="P281" s="185"/>
      <c r="Q281" s="185"/>
      <c r="R281" s="185"/>
      <c r="S281" s="185"/>
      <c r="T281" s="185"/>
      <c r="U281" s="185"/>
      <c r="V281" s="185"/>
      <c r="W281" s="185"/>
      <c r="X281" s="185"/>
      <c r="Y281" s="185"/>
      <c r="Z281" s="185"/>
    </row>
    <row r="282" ht="15.0" customHeight="1">
      <c r="A282" s="220" t="s">
        <v>6887</v>
      </c>
      <c r="B282" s="220" t="s">
        <v>86</v>
      </c>
      <c r="C282" s="85" t="s">
        <v>6907</v>
      </c>
      <c r="D282" s="85" t="s">
        <v>6908</v>
      </c>
      <c r="E282" s="85" t="s">
        <v>6737</v>
      </c>
      <c r="F282" s="85" t="s">
        <v>6854</v>
      </c>
      <c r="G282" s="78">
        <v>10.0</v>
      </c>
      <c r="H282" s="363" t="s">
        <v>6906</v>
      </c>
      <c r="I282" s="256">
        <v>50.0</v>
      </c>
      <c r="J282" s="77" t="s">
        <v>604</v>
      </c>
      <c r="K282" s="541"/>
      <c r="L282" s="541"/>
      <c r="M282" s="185"/>
      <c r="N282" s="185"/>
      <c r="O282" s="185"/>
      <c r="P282" s="185"/>
      <c r="Q282" s="185"/>
      <c r="R282" s="185"/>
      <c r="S282" s="185"/>
      <c r="T282" s="185"/>
      <c r="U282" s="185"/>
      <c r="V282" s="185"/>
      <c r="W282" s="185"/>
      <c r="X282" s="185"/>
      <c r="Y282" s="185"/>
      <c r="Z282" s="185"/>
    </row>
    <row r="283" ht="15.0" customHeight="1">
      <c r="A283" s="220" t="s">
        <v>6887</v>
      </c>
      <c r="B283" s="220" t="s">
        <v>86</v>
      </c>
      <c r="C283" s="85" t="s">
        <v>6907</v>
      </c>
      <c r="D283" s="85" t="s">
        <v>6908</v>
      </c>
      <c r="E283" s="85" t="s">
        <v>6737</v>
      </c>
      <c r="F283" s="85" t="s">
        <v>6831</v>
      </c>
      <c r="G283" s="78">
        <v>10.0</v>
      </c>
      <c r="H283" s="363" t="s">
        <v>6906</v>
      </c>
      <c r="I283" s="256">
        <v>50.0</v>
      </c>
      <c r="J283" s="77" t="s">
        <v>604</v>
      </c>
      <c r="K283" s="541"/>
      <c r="L283" s="541"/>
      <c r="M283" s="185"/>
      <c r="N283" s="185"/>
      <c r="O283" s="185"/>
      <c r="P283" s="185"/>
      <c r="Q283" s="185"/>
      <c r="R283" s="185"/>
      <c r="S283" s="185"/>
      <c r="T283" s="185"/>
      <c r="U283" s="185"/>
      <c r="V283" s="185"/>
      <c r="W283" s="185"/>
      <c r="X283" s="185"/>
      <c r="Y283" s="185"/>
      <c r="Z283" s="185"/>
    </row>
    <row r="284" ht="15.0" customHeight="1">
      <c r="A284" s="85" t="s">
        <v>6909</v>
      </c>
      <c r="B284" s="85" t="s">
        <v>86</v>
      </c>
      <c r="C284" s="85" t="s">
        <v>3237</v>
      </c>
      <c r="D284" s="85" t="s">
        <v>6910</v>
      </c>
      <c r="E284" s="85" t="s">
        <v>6521</v>
      </c>
      <c r="F284" s="85"/>
      <c r="G284" s="77">
        <v>50.0</v>
      </c>
      <c r="H284" s="256">
        <v>4.0</v>
      </c>
      <c r="I284" s="497">
        <v>100.0</v>
      </c>
      <c r="J284" s="77" t="s">
        <v>613</v>
      </c>
      <c r="K284" s="541"/>
      <c r="L284" s="541"/>
      <c r="M284" s="185"/>
      <c r="N284" s="185"/>
      <c r="O284" s="185"/>
      <c r="P284" s="185"/>
      <c r="Q284" s="185"/>
      <c r="R284" s="185"/>
      <c r="S284" s="185"/>
      <c r="T284" s="185"/>
      <c r="U284" s="185"/>
      <c r="V284" s="185"/>
      <c r="W284" s="185"/>
      <c r="X284" s="185"/>
      <c r="Y284" s="185"/>
      <c r="Z284" s="185"/>
    </row>
    <row r="285" ht="15.0" customHeight="1">
      <c r="A285" s="85" t="s">
        <v>97</v>
      </c>
      <c r="B285" s="85" t="s">
        <v>86</v>
      </c>
      <c r="C285" s="85" t="s">
        <v>3237</v>
      </c>
      <c r="D285" s="348" t="s">
        <v>3361</v>
      </c>
      <c r="E285" s="561" t="s">
        <v>6521</v>
      </c>
      <c r="F285" s="85"/>
      <c r="G285" s="77">
        <v>100.0</v>
      </c>
      <c r="H285" s="256" t="s">
        <v>6495</v>
      </c>
      <c r="I285" s="501">
        <v>200.0</v>
      </c>
      <c r="J285" s="77" t="s">
        <v>614</v>
      </c>
      <c r="K285" s="541"/>
      <c r="L285" s="541"/>
      <c r="M285" s="185"/>
      <c r="N285" s="185"/>
      <c r="O285" s="185"/>
      <c r="P285" s="185"/>
      <c r="Q285" s="185"/>
      <c r="R285" s="185"/>
      <c r="S285" s="185"/>
      <c r="T285" s="185"/>
      <c r="U285" s="185"/>
      <c r="V285" s="185"/>
      <c r="W285" s="185"/>
      <c r="X285" s="185"/>
      <c r="Y285" s="185"/>
      <c r="Z285" s="185"/>
    </row>
    <row r="286" ht="15.0" customHeight="1">
      <c r="A286" s="85" t="s">
        <v>97</v>
      </c>
      <c r="B286" s="85" t="s">
        <v>86</v>
      </c>
      <c r="C286" s="85" t="s">
        <v>6652</v>
      </c>
      <c r="D286" s="241" t="s">
        <v>6911</v>
      </c>
      <c r="E286" s="355" t="s">
        <v>6653</v>
      </c>
      <c r="F286" s="85"/>
      <c r="G286" s="77">
        <v>50.0</v>
      </c>
      <c r="H286" s="256" t="s">
        <v>6495</v>
      </c>
      <c r="I286" s="501">
        <v>200.0</v>
      </c>
      <c r="J286" s="77" t="s">
        <v>614</v>
      </c>
      <c r="K286" s="541"/>
      <c r="L286" s="541"/>
      <c r="M286" s="185"/>
      <c r="N286" s="185"/>
      <c r="O286" s="185"/>
      <c r="P286" s="185"/>
      <c r="Q286" s="185"/>
      <c r="R286" s="185"/>
      <c r="S286" s="185"/>
      <c r="T286" s="185"/>
      <c r="U286" s="185"/>
      <c r="V286" s="185"/>
      <c r="W286" s="185"/>
      <c r="X286" s="185"/>
      <c r="Y286" s="185"/>
      <c r="Z286" s="185"/>
    </row>
    <row r="287" ht="15.0" customHeight="1">
      <c r="A287" s="85" t="s">
        <v>97</v>
      </c>
      <c r="B287" s="85" t="s">
        <v>86</v>
      </c>
      <c r="C287" s="85" t="s">
        <v>6912</v>
      </c>
      <c r="D287" s="85" t="s">
        <v>6913</v>
      </c>
      <c r="E287" s="355" t="s">
        <v>6914</v>
      </c>
      <c r="F287" s="85"/>
      <c r="G287" s="77">
        <v>50.0</v>
      </c>
      <c r="H287" s="256" t="s">
        <v>6471</v>
      </c>
      <c r="I287" s="501">
        <v>75.0</v>
      </c>
      <c r="J287" s="77" t="s">
        <v>614</v>
      </c>
      <c r="K287" s="541"/>
      <c r="L287" s="541"/>
      <c r="M287" s="185"/>
      <c r="N287" s="185"/>
      <c r="O287" s="185"/>
      <c r="P287" s="185"/>
      <c r="Q287" s="185"/>
      <c r="R287" s="185"/>
      <c r="S287" s="185"/>
      <c r="T287" s="185"/>
      <c r="U287" s="185"/>
      <c r="V287" s="185"/>
      <c r="W287" s="185"/>
      <c r="X287" s="185"/>
      <c r="Y287" s="185"/>
      <c r="Z287" s="185"/>
    </row>
    <row r="288" ht="15.0" customHeight="1">
      <c r="A288" s="212" t="s">
        <v>97</v>
      </c>
      <c r="B288" s="212" t="s">
        <v>86</v>
      </c>
      <c r="C288" s="212" t="s">
        <v>6915</v>
      </c>
      <c r="D288" s="250" t="s">
        <v>6916</v>
      </c>
      <c r="E288" s="573" t="s">
        <v>6917</v>
      </c>
      <c r="F288" s="212"/>
      <c r="G288" s="225">
        <v>50.0</v>
      </c>
      <c r="H288" s="397" t="s">
        <v>6495</v>
      </c>
      <c r="I288" s="574">
        <v>200.0</v>
      </c>
      <c r="J288" s="77" t="s">
        <v>614</v>
      </c>
      <c r="K288" s="185"/>
      <c r="L288" s="185"/>
      <c r="M288" s="185"/>
      <c r="N288" s="185"/>
      <c r="O288" s="185"/>
      <c r="P288" s="185"/>
      <c r="Q288" s="185"/>
      <c r="R288" s="185"/>
      <c r="S288" s="185"/>
      <c r="T288" s="185"/>
      <c r="U288" s="185"/>
      <c r="V288" s="185"/>
      <c r="W288" s="185"/>
      <c r="X288" s="185"/>
      <c r="Y288" s="185"/>
      <c r="Z288" s="185"/>
    </row>
    <row r="289" ht="15.0" customHeight="1">
      <c r="A289" s="212" t="s">
        <v>97</v>
      </c>
      <c r="B289" s="212" t="s">
        <v>86</v>
      </c>
      <c r="C289" s="212" t="s">
        <v>6918</v>
      </c>
      <c r="D289" s="212" t="s">
        <v>6919</v>
      </c>
      <c r="E289" s="573" t="s">
        <v>6920</v>
      </c>
      <c r="F289" s="212"/>
      <c r="G289" s="225">
        <v>50.0</v>
      </c>
      <c r="H289" s="397" t="s">
        <v>6495</v>
      </c>
      <c r="I289" s="574">
        <v>100.0</v>
      </c>
      <c r="J289" s="77" t="s">
        <v>614</v>
      </c>
      <c r="K289" s="185"/>
      <c r="L289" s="185"/>
      <c r="M289" s="185"/>
      <c r="N289" s="185"/>
      <c r="O289" s="185"/>
      <c r="P289" s="185"/>
      <c r="Q289" s="185"/>
      <c r="R289" s="185"/>
      <c r="S289" s="185"/>
      <c r="T289" s="185"/>
      <c r="U289" s="185"/>
      <c r="V289" s="185"/>
      <c r="W289" s="185"/>
      <c r="X289" s="185"/>
      <c r="Y289" s="185"/>
      <c r="Z289" s="185"/>
    </row>
    <row r="290" ht="15.0" customHeight="1">
      <c r="A290" s="85" t="s">
        <v>97</v>
      </c>
      <c r="B290" s="85" t="s">
        <v>86</v>
      </c>
      <c r="C290" s="85" t="s">
        <v>6921</v>
      </c>
      <c r="D290" s="85"/>
      <c r="E290" s="355" t="s">
        <v>6922</v>
      </c>
      <c r="F290" s="85"/>
      <c r="G290" s="77">
        <v>50.0</v>
      </c>
      <c r="H290" s="77" t="s">
        <v>6923</v>
      </c>
      <c r="I290" s="501">
        <v>50.0</v>
      </c>
      <c r="J290" s="77" t="s">
        <v>614</v>
      </c>
      <c r="K290" s="185"/>
      <c r="L290" s="185"/>
      <c r="M290" s="185"/>
      <c r="N290" s="185"/>
      <c r="O290" s="185"/>
      <c r="P290" s="185"/>
      <c r="Q290" s="185"/>
      <c r="R290" s="185"/>
      <c r="S290" s="185"/>
      <c r="T290" s="185"/>
      <c r="U290" s="185"/>
      <c r="V290" s="185"/>
      <c r="W290" s="185"/>
      <c r="X290" s="185"/>
      <c r="Y290" s="185"/>
      <c r="Z290" s="185"/>
    </row>
    <row r="291" ht="15.0" customHeight="1">
      <c r="A291" s="85" t="s">
        <v>97</v>
      </c>
      <c r="B291" s="85" t="s">
        <v>86</v>
      </c>
      <c r="C291" s="85" t="s">
        <v>6924</v>
      </c>
      <c r="D291" s="85" t="s">
        <v>6916</v>
      </c>
      <c r="E291" s="85"/>
      <c r="F291" s="85" t="s">
        <v>6925</v>
      </c>
      <c r="G291" s="77">
        <v>10.0</v>
      </c>
      <c r="H291" s="77"/>
      <c r="I291" s="501">
        <v>50.0</v>
      </c>
      <c r="J291" s="77" t="s">
        <v>614</v>
      </c>
      <c r="K291" s="185"/>
      <c r="L291" s="185"/>
      <c r="M291" s="185"/>
      <c r="N291" s="185"/>
      <c r="O291" s="185"/>
      <c r="P291" s="185"/>
      <c r="Q291" s="185"/>
      <c r="R291" s="185"/>
      <c r="S291" s="185"/>
      <c r="T291" s="185"/>
      <c r="U291" s="185"/>
      <c r="V291" s="185"/>
      <c r="W291" s="185"/>
      <c r="X291" s="185"/>
      <c r="Y291" s="185"/>
      <c r="Z291" s="185"/>
    </row>
    <row r="292" ht="15.0" customHeight="1">
      <c r="A292" s="85" t="s">
        <v>97</v>
      </c>
      <c r="B292" s="85" t="s">
        <v>86</v>
      </c>
      <c r="C292" s="85" t="s">
        <v>6926</v>
      </c>
      <c r="D292" s="85" t="s">
        <v>6927</v>
      </c>
      <c r="E292" s="85"/>
      <c r="F292" s="85" t="s">
        <v>6928</v>
      </c>
      <c r="G292" s="77">
        <v>10.0</v>
      </c>
      <c r="H292" s="77"/>
      <c r="I292" s="501">
        <v>50.0</v>
      </c>
      <c r="J292" s="77" t="s">
        <v>614</v>
      </c>
      <c r="K292" s="185"/>
      <c r="L292" s="185"/>
      <c r="M292" s="185"/>
      <c r="N292" s="185"/>
      <c r="O292" s="185"/>
      <c r="P292" s="185"/>
      <c r="Q292" s="185"/>
      <c r="R292" s="185"/>
      <c r="S292" s="185"/>
      <c r="T292" s="185"/>
      <c r="U292" s="185"/>
      <c r="V292" s="185"/>
      <c r="W292" s="185"/>
      <c r="X292" s="185"/>
      <c r="Y292" s="185"/>
      <c r="Z292" s="185"/>
    </row>
    <row r="293" ht="15.75" customHeight="1">
      <c r="A293" s="51" t="s">
        <v>626</v>
      </c>
      <c r="B293" s="47"/>
      <c r="C293" s="47"/>
      <c r="D293" s="47"/>
      <c r="E293" s="47"/>
      <c r="F293" s="47"/>
      <c r="G293" s="60"/>
      <c r="H293" s="3"/>
      <c r="I293" s="366">
        <f>SUM(I16:I292)</f>
        <v>19570</v>
      </c>
      <c r="J293" s="3"/>
      <c r="K293" s="3"/>
      <c r="L293" s="3"/>
      <c r="M293" s="3"/>
      <c r="N293" s="3"/>
      <c r="O293" s="3"/>
      <c r="P293" s="3"/>
      <c r="Q293" s="3"/>
      <c r="R293" s="3"/>
      <c r="S293" s="3"/>
      <c r="T293" s="3"/>
      <c r="U293" s="3"/>
      <c r="V293" s="3"/>
      <c r="W293" s="3"/>
      <c r="X293" s="3"/>
      <c r="Y293" s="3"/>
      <c r="Z293" s="3"/>
    </row>
    <row r="294" ht="15.75" customHeight="1">
      <c r="A294" s="46"/>
      <c r="B294" s="47"/>
      <c r="C294" s="47"/>
      <c r="D294" s="47"/>
      <c r="E294" s="47"/>
      <c r="F294" s="47"/>
      <c r="G294" s="47"/>
      <c r="H294" s="1"/>
      <c r="I294" s="292"/>
      <c r="J294" s="3"/>
      <c r="K294" s="3"/>
      <c r="L294" s="3"/>
      <c r="M294" s="3"/>
      <c r="N294" s="3"/>
      <c r="O294" s="3"/>
      <c r="P294" s="3"/>
      <c r="Q294" s="3"/>
      <c r="R294" s="3"/>
      <c r="S294" s="3"/>
      <c r="T294" s="3"/>
      <c r="U294" s="3"/>
      <c r="V294" s="3"/>
      <c r="W294" s="3"/>
      <c r="X294" s="3"/>
      <c r="Y294" s="3"/>
      <c r="Z294" s="3"/>
    </row>
    <row r="295" ht="15.75" customHeight="1">
      <c r="A295" s="368" t="s">
        <v>627</v>
      </c>
      <c r="B295" s="147"/>
      <c r="C295" s="147"/>
      <c r="D295" s="147"/>
      <c r="E295" s="147"/>
      <c r="F295" s="147"/>
      <c r="G295" s="147"/>
      <c r="H295" s="147"/>
      <c r="I295" s="292"/>
      <c r="J295" s="3"/>
      <c r="K295" s="3"/>
      <c r="L295" s="3"/>
      <c r="M295" s="3"/>
      <c r="N295" s="3"/>
      <c r="O295" s="3"/>
      <c r="P295" s="3"/>
      <c r="Q295" s="3"/>
      <c r="R295" s="3"/>
      <c r="S295" s="3"/>
      <c r="T295" s="3"/>
      <c r="U295" s="3"/>
      <c r="V295" s="3"/>
      <c r="W295" s="3"/>
      <c r="X295" s="3"/>
      <c r="Y295" s="3"/>
      <c r="Z295" s="3"/>
    </row>
    <row r="296" ht="15.75" customHeight="1">
      <c r="A296" s="46"/>
      <c r="B296" s="47"/>
      <c r="C296" s="47"/>
      <c r="D296" s="47"/>
      <c r="E296" s="47"/>
      <c r="F296" s="47"/>
      <c r="G296" s="47"/>
      <c r="H296" s="1"/>
      <c r="I296" s="292"/>
      <c r="J296" s="3"/>
      <c r="K296" s="3"/>
      <c r="L296" s="3"/>
      <c r="M296" s="3"/>
      <c r="N296" s="3"/>
      <c r="O296" s="3"/>
      <c r="P296" s="3"/>
      <c r="Q296" s="3"/>
      <c r="R296" s="3"/>
      <c r="S296" s="3"/>
      <c r="T296" s="3"/>
      <c r="U296" s="3"/>
      <c r="V296" s="3"/>
      <c r="W296" s="3"/>
      <c r="X296" s="3"/>
      <c r="Y296" s="3"/>
      <c r="Z296" s="3"/>
    </row>
    <row r="297" ht="15.75" customHeight="1">
      <c r="A297" s="46"/>
      <c r="B297" s="47"/>
      <c r="C297" s="47"/>
      <c r="D297" s="47"/>
      <c r="E297" s="47"/>
      <c r="F297" s="1"/>
      <c r="G297" s="1"/>
      <c r="H297" s="3"/>
      <c r="I297" s="292"/>
      <c r="J297" s="3"/>
      <c r="K297" s="3"/>
      <c r="L297" s="3"/>
      <c r="M297" s="3"/>
      <c r="N297" s="3"/>
      <c r="O297" s="3"/>
      <c r="P297" s="3"/>
      <c r="Q297" s="3"/>
      <c r="R297" s="3"/>
      <c r="S297" s="3"/>
      <c r="T297" s="3"/>
      <c r="U297" s="3"/>
      <c r="V297" s="3"/>
      <c r="W297" s="3"/>
      <c r="X297" s="3"/>
      <c r="Y297" s="3"/>
      <c r="Z297" s="3"/>
    </row>
    <row r="298" ht="15.75" customHeight="1">
      <c r="A298" s="46"/>
      <c r="B298" s="47"/>
      <c r="C298" s="47"/>
      <c r="D298" s="47"/>
      <c r="E298" s="47"/>
      <c r="F298" s="1"/>
      <c r="G298" s="1"/>
      <c r="H298" s="3"/>
      <c r="I298" s="292"/>
      <c r="J298" s="3"/>
      <c r="K298" s="3"/>
      <c r="L298" s="3"/>
      <c r="M298" s="3"/>
      <c r="N298" s="3"/>
      <c r="O298" s="3"/>
      <c r="P298" s="3"/>
      <c r="Q298" s="3"/>
      <c r="R298" s="3"/>
      <c r="S298" s="3"/>
      <c r="T298" s="3"/>
      <c r="U298" s="3"/>
      <c r="V298" s="3"/>
      <c r="W298" s="3"/>
      <c r="X298" s="3"/>
      <c r="Y298" s="3"/>
      <c r="Z298" s="3"/>
    </row>
    <row r="299" ht="15.75" customHeight="1">
      <c r="A299" s="46"/>
      <c r="B299" s="47"/>
      <c r="C299" s="47"/>
      <c r="D299" s="47"/>
      <c r="E299" s="47"/>
      <c r="F299" s="1"/>
      <c r="G299" s="1"/>
      <c r="H299" s="3"/>
      <c r="I299" s="292"/>
      <c r="J299" s="3"/>
      <c r="K299" s="3"/>
      <c r="L299" s="3"/>
      <c r="M299" s="3"/>
      <c r="N299" s="3"/>
      <c r="O299" s="3"/>
      <c r="P299" s="3"/>
      <c r="Q299" s="3"/>
      <c r="R299" s="3"/>
      <c r="S299" s="3"/>
      <c r="T299" s="3"/>
      <c r="U299" s="3"/>
      <c r="V299" s="3"/>
      <c r="W299" s="3"/>
      <c r="X299" s="3"/>
      <c r="Y299" s="3"/>
      <c r="Z299" s="3"/>
    </row>
    <row r="300" ht="15.75" customHeight="1">
      <c r="A300" s="46"/>
      <c r="B300" s="47"/>
      <c r="C300" s="47"/>
      <c r="D300" s="47"/>
      <c r="E300" s="47"/>
      <c r="F300" s="1"/>
      <c r="G300" s="1"/>
      <c r="H300" s="3"/>
      <c r="I300" s="292"/>
      <c r="J300" s="3"/>
      <c r="K300" s="3"/>
      <c r="L300" s="3"/>
      <c r="M300" s="3"/>
      <c r="N300" s="3"/>
      <c r="O300" s="3"/>
      <c r="P300" s="3"/>
      <c r="Q300" s="3"/>
      <c r="R300" s="3"/>
      <c r="S300" s="3"/>
      <c r="T300" s="3"/>
      <c r="U300" s="3"/>
      <c r="V300" s="3"/>
      <c r="W300" s="3"/>
      <c r="X300" s="3"/>
      <c r="Y300" s="3"/>
      <c r="Z300" s="3"/>
    </row>
    <row r="301" ht="15.75" customHeight="1">
      <c r="A301" s="46"/>
      <c r="B301" s="47"/>
      <c r="C301" s="47"/>
      <c r="D301" s="47"/>
      <c r="E301" s="47"/>
      <c r="F301" s="1"/>
      <c r="G301" s="1"/>
      <c r="H301" s="3"/>
      <c r="I301" s="292"/>
      <c r="J301" s="3"/>
      <c r="K301" s="3"/>
      <c r="L301" s="3"/>
      <c r="M301" s="3"/>
      <c r="N301" s="3"/>
      <c r="O301" s="3"/>
      <c r="P301" s="3"/>
      <c r="Q301" s="3"/>
      <c r="R301" s="3"/>
      <c r="S301" s="3"/>
      <c r="T301" s="3"/>
      <c r="U301" s="3"/>
      <c r="V301" s="3"/>
      <c r="W301" s="3"/>
      <c r="X301" s="3"/>
      <c r="Y301" s="3"/>
      <c r="Z301" s="3"/>
    </row>
    <row r="302" ht="15.75" customHeight="1">
      <c r="A302" s="46"/>
      <c r="B302" s="47"/>
      <c r="C302" s="47"/>
      <c r="D302" s="47"/>
      <c r="E302" s="47"/>
      <c r="F302" s="1"/>
      <c r="G302" s="1"/>
      <c r="H302" s="3"/>
      <c r="I302" s="292"/>
      <c r="J302" s="3"/>
      <c r="K302" s="3"/>
      <c r="L302" s="3"/>
      <c r="M302" s="3"/>
      <c r="N302" s="3"/>
      <c r="O302" s="3"/>
      <c r="P302" s="3"/>
      <c r="Q302" s="3"/>
      <c r="R302" s="3"/>
      <c r="S302" s="3"/>
      <c r="T302" s="3"/>
      <c r="U302" s="3"/>
      <c r="V302" s="3"/>
      <c r="W302" s="3"/>
      <c r="X302" s="3"/>
      <c r="Y302" s="3"/>
      <c r="Z302" s="3"/>
    </row>
    <row r="303" ht="15.75" customHeight="1">
      <c r="A303" s="46"/>
      <c r="B303" s="47"/>
      <c r="C303" s="47"/>
      <c r="D303" s="47"/>
      <c r="E303" s="47"/>
      <c r="F303" s="1"/>
      <c r="G303" s="1"/>
      <c r="H303" s="3"/>
      <c r="I303" s="292"/>
      <c r="J303" s="3"/>
      <c r="K303" s="3"/>
      <c r="L303" s="3"/>
      <c r="M303" s="3"/>
      <c r="N303" s="3"/>
      <c r="O303" s="3"/>
      <c r="P303" s="3"/>
      <c r="Q303" s="3"/>
      <c r="R303" s="3"/>
      <c r="S303" s="3"/>
      <c r="T303" s="3"/>
      <c r="U303" s="3"/>
      <c r="V303" s="3"/>
      <c r="W303" s="3"/>
      <c r="X303" s="3"/>
      <c r="Y303" s="3"/>
      <c r="Z303" s="3"/>
    </row>
    <row r="304" ht="15.75" customHeight="1">
      <c r="A304" s="46"/>
      <c r="B304" s="47"/>
      <c r="C304" s="47"/>
      <c r="D304" s="47"/>
      <c r="E304" s="47"/>
      <c r="F304" s="1"/>
      <c r="G304" s="1"/>
      <c r="H304" s="3"/>
      <c r="I304" s="292"/>
      <c r="J304" s="3"/>
      <c r="K304" s="3"/>
      <c r="L304" s="3"/>
      <c r="M304" s="3"/>
      <c r="N304" s="3"/>
      <c r="O304" s="3"/>
      <c r="P304" s="3"/>
      <c r="Q304" s="3"/>
      <c r="R304" s="3"/>
      <c r="S304" s="3"/>
      <c r="T304" s="3"/>
      <c r="U304" s="3"/>
      <c r="V304" s="3"/>
      <c r="W304" s="3"/>
      <c r="X304" s="3"/>
      <c r="Y304" s="3"/>
      <c r="Z304" s="3"/>
    </row>
    <row r="305" ht="15.75" customHeight="1">
      <c r="A305" s="46"/>
      <c r="B305" s="47"/>
      <c r="C305" s="47"/>
      <c r="D305" s="47"/>
      <c r="E305" s="47"/>
      <c r="F305" s="1"/>
      <c r="G305" s="1"/>
      <c r="H305" s="3"/>
      <c r="I305" s="292"/>
      <c r="J305" s="3"/>
      <c r="K305" s="3"/>
      <c r="L305" s="3"/>
      <c r="M305" s="3"/>
      <c r="N305" s="3"/>
      <c r="O305" s="3"/>
      <c r="P305" s="3"/>
      <c r="Q305" s="3"/>
      <c r="R305" s="3"/>
      <c r="S305" s="3"/>
      <c r="T305" s="3"/>
      <c r="U305" s="3"/>
      <c r="V305" s="3"/>
      <c r="W305" s="3"/>
      <c r="X305" s="3"/>
      <c r="Y305" s="3"/>
      <c r="Z305" s="3"/>
    </row>
    <row r="306" ht="15.75" customHeight="1">
      <c r="A306" s="46"/>
      <c r="B306" s="47"/>
      <c r="C306" s="47"/>
      <c r="D306" s="47"/>
      <c r="E306" s="47"/>
      <c r="F306" s="1"/>
      <c r="G306" s="1"/>
      <c r="H306" s="3"/>
      <c r="I306" s="292"/>
      <c r="J306" s="3"/>
      <c r="K306" s="3"/>
      <c r="L306" s="3"/>
      <c r="M306" s="3"/>
      <c r="N306" s="3"/>
      <c r="O306" s="3"/>
      <c r="P306" s="3"/>
      <c r="Q306" s="3"/>
      <c r="R306" s="3"/>
      <c r="S306" s="3"/>
      <c r="T306" s="3"/>
      <c r="U306" s="3"/>
      <c r="V306" s="3"/>
      <c r="W306" s="3"/>
      <c r="X306" s="3"/>
      <c r="Y306" s="3"/>
      <c r="Z306" s="3"/>
    </row>
    <row r="307" ht="15.75" customHeight="1">
      <c r="A307" s="46"/>
      <c r="B307" s="47"/>
      <c r="C307" s="47"/>
      <c r="D307" s="47"/>
      <c r="E307" s="47"/>
      <c r="F307" s="1"/>
      <c r="G307" s="1"/>
      <c r="H307" s="3"/>
      <c r="I307" s="292"/>
      <c r="J307" s="3"/>
      <c r="K307" s="3"/>
      <c r="L307" s="3"/>
      <c r="M307" s="3"/>
      <c r="N307" s="3"/>
      <c r="O307" s="3"/>
      <c r="P307" s="3"/>
      <c r="Q307" s="3"/>
      <c r="R307" s="3"/>
      <c r="S307" s="3"/>
      <c r="T307" s="3"/>
      <c r="U307" s="3"/>
      <c r="V307" s="3"/>
      <c r="W307" s="3"/>
      <c r="X307" s="3"/>
      <c r="Y307" s="3"/>
      <c r="Z307" s="3"/>
    </row>
    <row r="308" ht="15.75" customHeight="1">
      <c r="A308" s="46"/>
      <c r="B308" s="47"/>
      <c r="C308" s="47"/>
      <c r="D308" s="47"/>
      <c r="E308" s="47"/>
      <c r="F308" s="1"/>
      <c r="G308" s="1"/>
      <c r="H308" s="3"/>
      <c r="I308" s="292"/>
      <c r="J308" s="3"/>
      <c r="K308" s="3"/>
      <c r="L308" s="3"/>
      <c r="M308" s="3"/>
      <c r="N308" s="3"/>
      <c r="O308" s="3"/>
      <c r="P308" s="3"/>
      <c r="Q308" s="3"/>
      <c r="R308" s="3"/>
      <c r="S308" s="3"/>
      <c r="T308" s="3"/>
      <c r="U308" s="3"/>
      <c r="V308" s="3"/>
      <c r="W308" s="3"/>
      <c r="X308" s="3"/>
      <c r="Y308" s="3"/>
      <c r="Z308" s="3"/>
    </row>
    <row r="309" ht="15.75" customHeight="1">
      <c r="A309" s="46"/>
      <c r="B309" s="47"/>
      <c r="C309" s="47"/>
      <c r="D309" s="47"/>
      <c r="E309" s="47"/>
      <c r="F309" s="1"/>
      <c r="G309" s="1"/>
      <c r="H309" s="3"/>
      <c r="I309" s="292"/>
      <c r="J309" s="3"/>
      <c r="K309" s="3"/>
      <c r="L309" s="3"/>
      <c r="M309" s="3"/>
      <c r="N309" s="3"/>
      <c r="O309" s="3"/>
      <c r="P309" s="3"/>
      <c r="Q309" s="3"/>
      <c r="R309" s="3"/>
      <c r="S309" s="3"/>
      <c r="T309" s="3"/>
      <c r="U309" s="3"/>
      <c r="V309" s="3"/>
      <c r="W309" s="3"/>
      <c r="X309" s="3"/>
      <c r="Y309" s="3"/>
      <c r="Z309" s="3"/>
    </row>
    <row r="310" ht="15.75" customHeight="1">
      <c r="A310" s="46"/>
      <c r="B310" s="47"/>
      <c r="C310" s="47"/>
      <c r="D310" s="47"/>
      <c r="E310" s="47"/>
      <c r="F310" s="1"/>
      <c r="G310" s="1"/>
      <c r="H310" s="3"/>
      <c r="I310" s="292"/>
      <c r="J310" s="3"/>
      <c r="K310" s="3"/>
      <c r="L310" s="3"/>
      <c r="M310" s="3"/>
      <c r="N310" s="3"/>
      <c r="O310" s="3"/>
      <c r="P310" s="3"/>
      <c r="Q310" s="3"/>
      <c r="R310" s="3"/>
      <c r="S310" s="3"/>
      <c r="T310" s="3"/>
      <c r="U310" s="3"/>
      <c r="V310" s="3"/>
      <c r="W310" s="3"/>
      <c r="X310" s="3"/>
      <c r="Y310" s="3"/>
      <c r="Z310" s="3"/>
    </row>
    <row r="311" ht="15.75" customHeight="1">
      <c r="A311" s="46"/>
      <c r="B311" s="47"/>
      <c r="C311" s="47"/>
      <c r="D311" s="47"/>
      <c r="E311" s="47"/>
      <c r="F311" s="1"/>
      <c r="G311" s="1"/>
      <c r="H311" s="3"/>
      <c r="I311" s="292"/>
      <c r="J311" s="3"/>
      <c r="K311" s="3"/>
      <c r="L311" s="3"/>
      <c r="M311" s="3"/>
      <c r="N311" s="3"/>
      <c r="O311" s="3"/>
      <c r="P311" s="3"/>
      <c r="Q311" s="3"/>
      <c r="R311" s="3"/>
      <c r="S311" s="3"/>
      <c r="T311" s="3"/>
      <c r="U311" s="3"/>
      <c r="V311" s="3"/>
      <c r="W311" s="3"/>
      <c r="X311" s="3"/>
      <c r="Y311" s="3"/>
      <c r="Z311" s="3"/>
    </row>
    <row r="312" ht="15.75" customHeight="1">
      <c r="A312" s="46"/>
      <c r="B312" s="47"/>
      <c r="C312" s="47"/>
      <c r="D312" s="47"/>
      <c r="E312" s="47"/>
      <c r="F312" s="1"/>
      <c r="G312" s="1"/>
      <c r="H312" s="3"/>
      <c r="I312" s="292"/>
      <c r="J312" s="3"/>
      <c r="K312" s="3"/>
      <c r="L312" s="3"/>
      <c r="M312" s="3"/>
      <c r="N312" s="3"/>
      <c r="O312" s="3"/>
      <c r="P312" s="3"/>
      <c r="Q312" s="3"/>
      <c r="R312" s="3"/>
      <c r="S312" s="3"/>
      <c r="T312" s="3"/>
      <c r="U312" s="3"/>
      <c r="V312" s="3"/>
      <c r="W312" s="3"/>
      <c r="X312" s="3"/>
      <c r="Y312" s="3"/>
      <c r="Z312" s="3"/>
    </row>
    <row r="313" ht="15.75" customHeight="1">
      <c r="A313" s="46"/>
      <c r="B313" s="47"/>
      <c r="C313" s="47"/>
      <c r="D313" s="47"/>
      <c r="E313" s="47"/>
      <c r="F313" s="1"/>
      <c r="G313" s="1"/>
      <c r="H313" s="3"/>
      <c r="I313" s="292"/>
      <c r="J313" s="3"/>
      <c r="K313" s="3"/>
      <c r="L313" s="3"/>
      <c r="M313" s="3"/>
      <c r="N313" s="3"/>
      <c r="O313" s="3"/>
      <c r="P313" s="3"/>
      <c r="Q313" s="3"/>
      <c r="R313" s="3"/>
      <c r="S313" s="3"/>
      <c r="T313" s="3"/>
      <c r="U313" s="3"/>
      <c r="V313" s="3"/>
      <c r="W313" s="3"/>
      <c r="X313" s="3"/>
      <c r="Y313" s="3"/>
      <c r="Z313" s="3"/>
    </row>
    <row r="314" ht="15.75" customHeight="1">
      <c r="A314" s="46"/>
      <c r="B314" s="47"/>
      <c r="C314" s="47"/>
      <c r="D314" s="47"/>
      <c r="E314" s="47"/>
      <c r="F314" s="1"/>
      <c r="G314" s="1"/>
      <c r="H314" s="3"/>
      <c r="I314" s="292"/>
      <c r="J314" s="3"/>
      <c r="K314" s="3"/>
      <c r="L314" s="3"/>
      <c r="M314" s="3"/>
      <c r="N314" s="3"/>
      <c r="O314" s="3"/>
      <c r="P314" s="3"/>
      <c r="Q314" s="3"/>
      <c r="R314" s="3"/>
      <c r="S314" s="3"/>
      <c r="T314" s="3"/>
      <c r="U314" s="3"/>
      <c r="V314" s="3"/>
      <c r="W314" s="3"/>
      <c r="X314" s="3"/>
      <c r="Y314" s="3"/>
      <c r="Z314" s="3"/>
    </row>
    <row r="315" ht="15.75" customHeight="1">
      <c r="A315" s="46"/>
      <c r="B315" s="47"/>
      <c r="C315" s="47"/>
      <c r="D315" s="47"/>
      <c r="E315" s="47"/>
      <c r="F315" s="1"/>
      <c r="G315" s="1"/>
      <c r="H315" s="3"/>
      <c r="I315" s="292"/>
      <c r="J315" s="3"/>
      <c r="K315" s="3"/>
      <c r="L315" s="3"/>
      <c r="M315" s="3"/>
      <c r="N315" s="3"/>
      <c r="O315" s="3"/>
      <c r="P315" s="3"/>
      <c r="Q315" s="3"/>
      <c r="R315" s="3"/>
      <c r="S315" s="3"/>
      <c r="T315" s="3"/>
      <c r="U315" s="3"/>
      <c r="V315" s="3"/>
      <c r="W315" s="3"/>
      <c r="X315" s="3"/>
      <c r="Y315" s="3"/>
      <c r="Z315" s="3"/>
    </row>
    <row r="316" ht="15.75" customHeight="1">
      <c r="A316" s="46"/>
      <c r="B316" s="47"/>
      <c r="C316" s="47"/>
      <c r="D316" s="47"/>
      <c r="E316" s="47"/>
      <c r="F316" s="1"/>
      <c r="G316" s="1"/>
      <c r="H316" s="3"/>
      <c r="I316" s="292"/>
      <c r="J316" s="3"/>
      <c r="K316" s="3"/>
      <c r="L316" s="3"/>
      <c r="M316" s="3"/>
      <c r="N316" s="3"/>
      <c r="O316" s="3"/>
      <c r="P316" s="3"/>
      <c r="Q316" s="3"/>
      <c r="R316" s="3"/>
      <c r="S316" s="3"/>
      <c r="T316" s="3"/>
      <c r="U316" s="3"/>
      <c r="V316" s="3"/>
      <c r="W316" s="3"/>
      <c r="X316" s="3"/>
      <c r="Y316" s="3"/>
      <c r="Z316" s="3"/>
    </row>
    <row r="317" ht="15.75" customHeight="1">
      <c r="A317" s="46"/>
      <c r="B317" s="47"/>
      <c r="C317" s="47"/>
      <c r="D317" s="47"/>
      <c r="E317" s="47"/>
      <c r="F317" s="1"/>
      <c r="G317" s="1"/>
      <c r="H317" s="3"/>
      <c r="I317" s="292"/>
      <c r="J317" s="3"/>
      <c r="K317" s="3"/>
      <c r="L317" s="3"/>
      <c r="M317" s="3"/>
      <c r="N317" s="3"/>
      <c r="O317" s="3"/>
      <c r="P317" s="3"/>
      <c r="Q317" s="3"/>
      <c r="R317" s="3"/>
      <c r="S317" s="3"/>
      <c r="T317" s="3"/>
      <c r="U317" s="3"/>
      <c r="V317" s="3"/>
      <c r="W317" s="3"/>
      <c r="X317" s="3"/>
      <c r="Y317" s="3"/>
      <c r="Z317" s="3"/>
    </row>
    <row r="318" ht="15.75" customHeight="1">
      <c r="A318" s="46"/>
      <c r="B318" s="47"/>
      <c r="C318" s="47"/>
      <c r="D318" s="47"/>
      <c r="E318" s="47"/>
      <c r="F318" s="1"/>
      <c r="G318" s="1"/>
      <c r="H318" s="3"/>
      <c r="I318" s="292"/>
      <c r="J318" s="3"/>
      <c r="K318" s="3"/>
      <c r="L318" s="3"/>
      <c r="M318" s="3"/>
      <c r="N318" s="3"/>
      <c r="O318" s="3"/>
      <c r="P318" s="3"/>
      <c r="Q318" s="3"/>
      <c r="R318" s="3"/>
      <c r="S318" s="3"/>
      <c r="T318" s="3"/>
      <c r="U318" s="3"/>
      <c r="V318" s="3"/>
      <c r="W318" s="3"/>
      <c r="X318" s="3"/>
      <c r="Y318" s="3"/>
      <c r="Z318" s="3"/>
    </row>
    <row r="319" ht="15.75" customHeight="1">
      <c r="A319" s="46"/>
      <c r="B319" s="47"/>
      <c r="C319" s="47"/>
      <c r="D319" s="47"/>
      <c r="E319" s="47"/>
      <c r="F319" s="1"/>
      <c r="G319" s="1"/>
      <c r="H319" s="3"/>
      <c r="I319" s="292"/>
      <c r="J319" s="3"/>
      <c r="K319" s="3"/>
      <c r="L319" s="3"/>
      <c r="M319" s="3"/>
      <c r="N319" s="3"/>
      <c r="O319" s="3"/>
      <c r="P319" s="3"/>
      <c r="Q319" s="3"/>
      <c r="R319" s="3"/>
      <c r="S319" s="3"/>
      <c r="T319" s="3"/>
      <c r="U319" s="3"/>
      <c r="V319" s="3"/>
      <c r="W319" s="3"/>
      <c r="X319" s="3"/>
      <c r="Y319" s="3"/>
      <c r="Z319" s="3"/>
    </row>
    <row r="320" ht="15.75" customHeight="1">
      <c r="A320" s="46"/>
      <c r="B320" s="47"/>
      <c r="C320" s="47"/>
      <c r="D320" s="47"/>
      <c r="E320" s="47"/>
      <c r="F320" s="1"/>
      <c r="G320" s="1"/>
      <c r="H320" s="3"/>
      <c r="I320" s="292"/>
      <c r="J320" s="3"/>
      <c r="K320" s="3"/>
      <c r="L320" s="3"/>
      <c r="M320" s="3"/>
      <c r="N320" s="3"/>
      <c r="O320" s="3"/>
      <c r="P320" s="3"/>
      <c r="Q320" s="3"/>
      <c r="R320" s="3"/>
      <c r="S320" s="3"/>
      <c r="T320" s="3"/>
      <c r="U320" s="3"/>
      <c r="V320" s="3"/>
      <c r="W320" s="3"/>
      <c r="X320" s="3"/>
      <c r="Y320" s="3"/>
      <c r="Z320" s="3"/>
    </row>
    <row r="321" ht="15.75" customHeight="1">
      <c r="A321" s="46"/>
      <c r="B321" s="47"/>
      <c r="C321" s="47"/>
      <c r="D321" s="47"/>
      <c r="E321" s="47"/>
      <c r="F321" s="1"/>
      <c r="G321" s="1"/>
      <c r="H321" s="3"/>
      <c r="I321" s="292"/>
      <c r="J321" s="3"/>
      <c r="K321" s="3"/>
      <c r="L321" s="3"/>
      <c r="M321" s="3"/>
      <c r="N321" s="3"/>
      <c r="O321" s="3"/>
      <c r="P321" s="3"/>
      <c r="Q321" s="3"/>
      <c r="R321" s="3"/>
      <c r="S321" s="3"/>
      <c r="T321" s="3"/>
      <c r="U321" s="3"/>
      <c r="V321" s="3"/>
      <c r="W321" s="3"/>
      <c r="X321" s="3"/>
      <c r="Y321" s="3"/>
      <c r="Z321" s="3"/>
    </row>
    <row r="322" ht="15.75" customHeight="1">
      <c r="A322" s="46"/>
      <c r="B322" s="47"/>
      <c r="C322" s="47"/>
      <c r="D322" s="47"/>
      <c r="E322" s="47"/>
      <c r="F322" s="1"/>
      <c r="G322" s="1"/>
      <c r="H322" s="3"/>
      <c r="I322" s="292"/>
      <c r="J322" s="3"/>
      <c r="K322" s="3"/>
      <c r="L322" s="3"/>
      <c r="M322" s="3"/>
      <c r="N322" s="3"/>
      <c r="O322" s="3"/>
      <c r="P322" s="3"/>
      <c r="Q322" s="3"/>
      <c r="R322" s="3"/>
      <c r="S322" s="3"/>
      <c r="T322" s="3"/>
      <c r="U322" s="3"/>
      <c r="V322" s="3"/>
      <c r="W322" s="3"/>
      <c r="X322" s="3"/>
      <c r="Y322" s="3"/>
      <c r="Z322" s="3"/>
    </row>
    <row r="323" ht="15.75" customHeight="1">
      <c r="A323" s="46"/>
      <c r="B323" s="47"/>
      <c r="C323" s="47"/>
      <c r="D323" s="47"/>
      <c r="E323" s="47"/>
      <c r="F323" s="1"/>
      <c r="G323" s="1"/>
      <c r="H323" s="3"/>
      <c r="I323" s="292"/>
      <c r="J323" s="3"/>
      <c r="K323" s="3"/>
      <c r="L323" s="3"/>
      <c r="M323" s="3"/>
      <c r="N323" s="3"/>
      <c r="O323" s="3"/>
      <c r="P323" s="3"/>
      <c r="Q323" s="3"/>
      <c r="R323" s="3"/>
      <c r="S323" s="3"/>
      <c r="T323" s="3"/>
      <c r="U323" s="3"/>
      <c r="V323" s="3"/>
      <c r="W323" s="3"/>
      <c r="X323" s="3"/>
      <c r="Y323" s="3"/>
      <c r="Z323" s="3"/>
    </row>
    <row r="324" ht="15.75" customHeight="1">
      <c r="A324" s="46"/>
      <c r="B324" s="47"/>
      <c r="C324" s="47"/>
      <c r="D324" s="47"/>
      <c r="E324" s="47"/>
      <c r="F324" s="1"/>
      <c r="G324" s="1"/>
      <c r="H324" s="3"/>
      <c r="I324" s="292"/>
      <c r="J324" s="3"/>
      <c r="K324" s="3"/>
      <c r="L324" s="3"/>
      <c r="M324" s="3"/>
      <c r="N324" s="3"/>
      <c r="O324" s="3"/>
      <c r="P324" s="3"/>
      <c r="Q324" s="3"/>
      <c r="R324" s="3"/>
      <c r="S324" s="3"/>
      <c r="T324" s="3"/>
      <c r="U324" s="3"/>
      <c r="V324" s="3"/>
      <c r="W324" s="3"/>
      <c r="X324" s="3"/>
      <c r="Y324" s="3"/>
      <c r="Z324" s="3"/>
    </row>
    <row r="325" ht="15.75" customHeight="1">
      <c r="A325" s="46"/>
      <c r="B325" s="47"/>
      <c r="C325" s="47"/>
      <c r="D325" s="47"/>
      <c r="E325" s="47"/>
      <c r="F325" s="1"/>
      <c r="G325" s="1"/>
      <c r="H325" s="3"/>
      <c r="I325" s="292"/>
      <c r="J325" s="3"/>
      <c r="K325" s="3"/>
      <c r="L325" s="3"/>
      <c r="M325" s="3"/>
      <c r="N325" s="3"/>
      <c r="O325" s="3"/>
      <c r="P325" s="3"/>
      <c r="Q325" s="3"/>
      <c r="R325" s="3"/>
      <c r="S325" s="3"/>
      <c r="T325" s="3"/>
      <c r="U325" s="3"/>
      <c r="V325" s="3"/>
      <c r="W325" s="3"/>
      <c r="X325" s="3"/>
      <c r="Y325" s="3"/>
      <c r="Z325" s="3"/>
    </row>
    <row r="326" ht="15.75" customHeight="1">
      <c r="A326" s="46"/>
      <c r="B326" s="47"/>
      <c r="C326" s="47"/>
      <c r="D326" s="47"/>
      <c r="E326" s="47"/>
      <c r="F326" s="1"/>
      <c r="G326" s="1"/>
      <c r="H326" s="3"/>
      <c r="I326" s="292"/>
      <c r="J326" s="3"/>
      <c r="K326" s="3"/>
      <c r="L326" s="3"/>
      <c r="M326" s="3"/>
      <c r="N326" s="3"/>
      <c r="O326" s="3"/>
      <c r="P326" s="3"/>
      <c r="Q326" s="3"/>
      <c r="R326" s="3"/>
      <c r="S326" s="3"/>
      <c r="T326" s="3"/>
      <c r="U326" s="3"/>
      <c r="V326" s="3"/>
      <c r="W326" s="3"/>
      <c r="X326" s="3"/>
      <c r="Y326" s="3"/>
      <c r="Z326" s="3"/>
    </row>
    <row r="327" ht="15.75" customHeight="1">
      <c r="A327" s="46"/>
      <c r="B327" s="47"/>
      <c r="C327" s="47"/>
      <c r="D327" s="47"/>
      <c r="E327" s="47"/>
      <c r="F327" s="1"/>
      <c r="G327" s="1"/>
      <c r="H327" s="3"/>
      <c r="I327" s="292"/>
      <c r="J327" s="3"/>
      <c r="K327" s="3"/>
      <c r="L327" s="3"/>
      <c r="M327" s="3"/>
      <c r="N327" s="3"/>
      <c r="O327" s="3"/>
      <c r="P327" s="3"/>
      <c r="Q327" s="3"/>
      <c r="R327" s="3"/>
      <c r="S327" s="3"/>
      <c r="T327" s="3"/>
      <c r="U327" s="3"/>
      <c r="V327" s="3"/>
      <c r="W327" s="3"/>
      <c r="X327" s="3"/>
      <c r="Y327" s="3"/>
      <c r="Z327" s="3"/>
    </row>
    <row r="328" ht="15.75" customHeight="1">
      <c r="A328" s="46"/>
      <c r="B328" s="47"/>
      <c r="C328" s="47"/>
      <c r="D328" s="47"/>
      <c r="E328" s="47"/>
      <c r="F328" s="1"/>
      <c r="G328" s="1"/>
      <c r="H328" s="3"/>
      <c r="I328" s="292"/>
      <c r="J328" s="3"/>
      <c r="K328" s="3"/>
      <c r="L328" s="3"/>
      <c r="M328" s="3"/>
      <c r="N328" s="3"/>
      <c r="O328" s="3"/>
      <c r="P328" s="3"/>
      <c r="Q328" s="3"/>
      <c r="R328" s="3"/>
      <c r="S328" s="3"/>
      <c r="T328" s="3"/>
      <c r="U328" s="3"/>
      <c r="V328" s="3"/>
      <c r="W328" s="3"/>
      <c r="X328" s="3"/>
      <c r="Y328" s="3"/>
      <c r="Z328" s="3"/>
    </row>
    <row r="329" ht="15.75" customHeight="1">
      <c r="A329" s="46"/>
      <c r="B329" s="47"/>
      <c r="C329" s="47"/>
      <c r="D329" s="47"/>
      <c r="E329" s="47"/>
      <c r="F329" s="1"/>
      <c r="G329" s="1"/>
      <c r="H329" s="3"/>
      <c r="I329" s="292"/>
      <c r="J329" s="3"/>
      <c r="K329" s="3"/>
      <c r="L329" s="3"/>
      <c r="M329" s="3"/>
      <c r="N329" s="3"/>
      <c r="O329" s="3"/>
      <c r="P329" s="3"/>
      <c r="Q329" s="3"/>
      <c r="R329" s="3"/>
      <c r="S329" s="3"/>
      <c r="T329" s="3"/>
      <c r="U329" s="3"/>
      <c r="V329" s="3"/>
      <c r="W329" s="3"/>
      <c r="X329" s="3"/>
      <c r="Y329" s="3"/>
      <c r="Z329" s="3"/>
    </row>
    <row r="330" ht="15.75" customHeight="1">
      <c r="A330" s="46"/>
      <c r="B330" s="47"/>
      <c r="C330" s="47"/>
      <c r="D330" s="47"/>
      <c r="E330" s="47"/>
      <c r="F330" s="1"/>
      <c r="G330" s="1"/>
      <c r="H330" s="3"/>
      <c r="I330" s="292"/>
      <c r="J330" s="3"/>
      <c r="K330" s="3"/>
      <c r="L330" s="3"/>
      <c r="M330" s="3"/>
      <c r="N330" s="3"/>
      <c r="O330" s="3"/>
      <c r="P330" s="3"/>
      <c r="Q330" s="3"/>
      <c r="R330" s="3"/>
      <c r="S330" s="3"/>
      <c r="T330" s="3"/>
      <c r="U330" s="3"/>
      <c r="V330" s="3"/>
      <c r="W330" s="3"/>
      <c r="X330" s="3"/>
      <c r="Y330" s="3"/>
      <c r="Z330" s="3"/>
    </row>
    <row r="331" ht="15.75" customHeight="1">
      <c r="A331" s="46"/>
      <c r="B331" s="47"/>
      <c r="C331" s="47"/>
      <c r="D331" s="47"/>
      <c r="E331" s="47"/>
      <c r="F331" s="1"/>
      <c r="G331" s="1"/>
      <c r="H331" s="3"/>
      <c r="I331" s="292"/>
      <c r="J331" s="3"/>
      <c r="K331" s="3"/>
      <c r="L331" s="3"/>
      <c r="M331" s="3"/>
      <c r="N331" s="3"/>
      <c r="O331" s="3"/>
      <c r="P331" s="3"/>
      <c r="Q331" s="3"/>
      <c r="R331" s="3"/>
      <c r="S331" s="3"/>
      <c r="T331" s="3"/>
      <c r="U331" s="3"/>
      <c r="V331" s="3"/>
      <c r="W331" s="3"/>
      <c r="X331" s="3"/>
      <c r="Y331" s="3"/>
      <c r="Z331" s="3"/>
    </row>
    <row r="332" ht="15.75" customHeight="1">
      <c r="A332" s="46"/>
      <c r="B332" s="47"/>
      <c r="C332" s="47"/>
      <c r="D332" s="47"/>
      <c r="E332" s="47"/>
      <c r="F332" s="1"/>
      <c r="G332" s="1"/>
      <c r="H332" s="3"/>
      <c r="I332" s="292"/>
      <c r="J332" s="3"/>
      <c r="K332" s="3"/>
      <c r="L332" s="3"/>
      <c r="M332" s="3"/>
      <c r="N332" s="3"/>
      <c r="O332" s="3"/>
      <c r="P332" s="3"/>
      <c r="Q332" s="3"/>
      <c r="R332" s="3"/>
      <c r="S332" s="3"/>
      <c r="T332" s="3"/>
      <c r="U332" s="3"/>
      <c r="V332" s="3"/>
      <c r="W332" s="3"/>
      <c r="X332" s="3"/>
      <c r="Y332" s="3"/>
      <c r="Z332" s="3"/>
    </row>
    <row r="333" ht="15.75" customHeight="1">
      <c r="A333" s="46"/>
      <c r="B333" s="47"/>
      <c r="C333" s="47"/>
      <c r="D333" s="47"/>
      <c r="E333" s="47"/>
      <c r="F333" s="1"/>
      <c r="G333" s="1"/>
      <c r="H333" s="3"/>
      <c r="I333" s="292"/>
      <c r="J333" s="3"/>
      <c r="K333" s="3"/>
      <c r="L333" s="3"/>
      <c r="M333" s="3"/>
      <c r="N333" s="3"/>
      <c r="O333" s="3"/>
      <c r="P333" s="3"/>
      <c r="Q333" s="3"/>
      <c r="R333" s="3"/>
      <c r="S333" s="3"/>
      <c r="T333" s="3"/>
      <c r="U333" s="3"/>
      <c r="V333" s="3"/>
      <c r="W333" s="3"/>
      <c r="X333" s="3"/>
      <c r="Y333" s="3"/>
      <c r="Z333" s="3"/>
    </row>
    <row r="334" ht="15.75" customHeight="1">
      <c r="A334" s="46"/>
      <c r="B334" s="47"/>
      <c r="C334" s="47"/>
      <c r="D334" s="47"/>
      <c r="E334" s="47"/>
      <c r="F334" s="1"/>
      <c r="G334" s="1"/>
      <c r="H334" s="3"/>
      <c r="I334" s="292"/>
      <c r="J334" s="3"/>
      <c r="K334" s="3"/>
      <c r="L334" s="3"/>
      <c r="M334" s="3"/>
      <c r="N334" s="3"/>
      <c r="O334" s="3"/>
      <c r="P334" s="3"/>
      <c r="Q334" s="3"/>
      <c r="R334" s="3"/>
      <c r="S334" s="3"/>
      <c r="T334" s="3"/>
      <c r="U334" s="3"/>
      <c r="V334" s="3"/>
      <c r="W334" s="3"/>
      <c r="X334" s="3"/>
      <c r="Y334" s="3"/>
      <c r="Z334" s="3"/>
    </row>
    <row r="335" ht="15.75" customHeight="1">
      <c r="A335" s="46"/>
      <c r="B335" s="47"/>
      <c r="C335" s="47"/>
      <c r="D335" s="47"/>
      <c r="E335" s="47"/>
      <c r="F335" s="1"/>
      <c r="G335" s="1"/>
      <c r="H335" s="3"/>
      <c r="I335" s="292"/>
      <c r="J335" s="3"/>
      <c r="K335" s="3"/>
      <c r="L335" s="3"/>
      <c r="M335" s="3"/>
      <c r="N335" s="3"/>
      <c r="O335" s="3"/>
      <c r="P335" s="3"/>
      <c r="Q335" s="3"/>
      <c r="R335" s="3"/>
      <c r="S335" s="3"/>
      <c r="T335" s="3"/>
      <c r="U335" s="3"/>
      <c r="V335" s="3"/>
      <c r="W335" s="3"/>
      <c r="X335" s="3"/>
      <c r="Y335" s="3"/>
      <c r="Z335" s="3"/>
    </row>
    <row r="336" ht="15.75" customHeight="1">
      <c r="A336" s="46"/>
      <c r="B336" s="47"/>
      <c r="C336" s="47"/>
      <c r="D336" s="47"/>
      <c r="E336" s="47"/>
      <c r="F336" s="1"/>
      <c r="G336" s="1"/>
      <c r="H336" s="3"/>
      <c r="I336" s="292"/>
      <c r="J336" s="3"/>
      <c r="K336" s="3"/>
      <c r="L336" s="3"/>
      <c r="M336" s="3"/>
      <c r="N336" s="3"/>
      <c r="O336" s="3"/>
      <c r="P336" s="3"/>
      <c r="Q336" s="3"/>
      <c r="R336" s="3"/>
      <c r="S336" s="3"/>
      <c r="T336" s="3"/>
      <c r="U336" s="3"/>
      <c r="V336" s="3"/>
      <c r="W336" s="3"/>
      <c r="X336" s="3"/>
      <c r="Y336" s="3"/>
      <c r="Z336" s="3"/>
    </row>
    <row r="337" ht="15.75" customHeight="1">
      <c r="A337" s="46"/>
      <c r="B337" s="47"/>
      <c r="C337" s="47"/>
      <c r="D337" s="47"/>
      <c r="E337" s="47"/>
      <c r="F337" s="1"/>
      <c r="G337" s="1"/>
      <c r="H337" s="3"/>
      <c r="I337" s="292"/>
      <c r="J337" s="3"/>
      <c r="K337" s="3"/>
      <c r="L337" s="3"/>
      <c r="M337" s="3"/>
      <c r="N337" s="3"/>
      <c r="O337" s="3"/>
      <c r="P337" s="3"/>
      <c r="Q337" s="3"/>
      <c r="R337" s="3"/>
      <c r="S337" s="3"/>
      <c r="T337" s="3"/>
      <c r="U337" s="3"/>
      <c r="V337" s="3"/>
      <c r="W337" s="3"/>
      <c r="X337" s="3"/>
      <c r="Y337" s="3"/>
      <c r="Z337" s="3"/>
    </row>
    <row r="338" ht="15.75" customHeight="1">
      <c r="A338" s="46"/>
      <c r="B338" s="47"/>
      <c r="C338" s="47"/>
      <c r="D338" s="47"/>
      <c r="E338" s="47"/>
      <c r="F338" s="1"/>
      <c r="G338" s="1"/>
      <c r="H338" s="3"/>
      <c r="I338" s="292"/>
      <c r="J338" s="3"/>
      <c r="K338" s="3"/>
      <c r="L338" s="3"/>
      <c r="M338" s="3"/>
      <c r="N338" s="3"/>
      <c r="O338" s="3"/>
      <c r="P338" s="3"/>
      <c r="Q338" s="3"/>
      <c r="R338" s="3"/>
      <c r="S338" s="3"/>
      <c r="T338" s="3"/>
      <c r="U338" s="3"/>
      <c r="V338" s="3"/>
      <c r="W338" s="3"/>
      <c r="X338" s="3"/>
      <c r="Y338" s="3"/>
      <c r="Z338" s="3"/>
    </row>
    <row r="339" ht="15.75" customHeight="1">
      <c r="A339" s="46"/>
      <c r="B339" s="47"/>
      <c r="C339" s="47"/>
      <c r="D339" s="47"/>
      <c r="E339" s="47"/>
      <c r="F339" s="1"/>
      <c r="G339" s="1"/>
      <c r="H339" s="3"/>
      <c r="I339" s="292"/>
      <c r="J339" s="3"/>
      <c r="K339" s="3"/>
      <c r="L339" s="3"/>
      <c r="M339" s="3"/>
      <c r="N339" s="3"/>
      <c r="O339" s="3"/>
      <c r="P339" s="3"/>
      <c r="Q339" s="3"/>
      <c r="R339" s="3"/>
      <c r="S339" s="3"/>
      <c r="T339" s="3"/>
      <c r="U339" s="3"/>
      <c r="V339" s="3"/>
      <c r="W339" s="3"/>
      <c r="X339" s="3"/>
      <c r="Y339" s="3"/>
      <c r="Z339" s="3"/>
    </row>
    <row r="340" ht="15.75" customHeight="1">
      <c r="A340" s="46"/>
      <c r="B340" s="47"/>
      <c r="C340" s="47"/>
      <c r="D340" s="47"/>
      <c r="E340" s="47"/>
      <c r="F340" s="1"/>
      <c r="G340" s="1"/>
      <c r="H340" s="3"/>
      <c r="I340" s="292"/>
      <c r="J340" s="3"/>
      <c r="K340" s="3"/>
      <c r="L340" s="3"/>
      <c r="M340" s="3"/>
      <c r="N340" s="3"/>
      <c r="O340" s="3"/>
      <c r="P340" s="3"/>
      <c r="Q340" s="3"/>
      <c r="R340" s="3"/>
      <c r="S340" s="3"/>
      <c r="T340" s="3"/>
      <c r="U340" s="3"/>
      <c r="V340" s="3"/>
      <c r="W340" s="3"/>
      <c r="X340" s="3"/>
      <c r="Y340" s="3"/>
      <c r="Z340" s="3"/>
    </row>
    <row r="341" ht="15.75" customHeight="1">
      <c r="A341" s="46"/>
      <c r="B341" s="47"/>
      <c r="C341" s="47"/>
      <c r="D341" s="47"/>
      <c r="E341" s="47"/>
      <c r="F341" s="1"/>
      <c r="G341" s="1"/>
      <c r="H341" s="3"/>
      <c r="I341" s="292"/>
      <c r="J341" s="3"/>
      <c r="K341" s="3"/>
      <c r="L341" s="3"/>
      <c r="M341" s="3"/>
      <c r="N341" s="3"/>
      <c r="O341" s="3"/>
      <c r="P341" s="3"/>
      <c r="Q341" s="3"/>
      <c r="R341" s="3"/>
      <c r="S341" s="3"/>
      <c r="T341" s="3"/>
      <c r="U341" s="3"/>
      <c r="V341" s="3"/>
      <c r="W341" s="3"/>
      <c r="X341" s="3"/>
      <c r="Y341" s="3"/>
      <c r="Z341" s="3"/>
    </row>
    <row r="342" ht="15.75" customHeight="1">
      <c r="A342" s="46"/>
      <c r="B342" s="47"/>
      <c r="C342" s="47"/>
      <c r="D342" s="47"/>
      <c r="E342" s="47"/>
      <c r="F342" s="1"/>
      <c r="G342" s="1"/>
      <c r="H342" s="3"/>
      <c r="I342" s="292"/>
      <c r="J342" s="3"/>
      <c r="K342" s="3"/>
      <c r="L342" s="3"/>
      <c r="M342" s="3"/>
      <c r="N342" s="3"/>
      <c r="O342" s="3"/>
      <c r="P342" s="3"/>
      <c r="Q342" s="3"/>
      <c r="R342" s="3"/>
      <c r="S342" s="3"/>
      <c r="T342" s="3"/>
      <c r="U342" s="3"/>
      <c r="V342" s="3"/>
      <c r="W342" s="3"/>
      <c r="X342" s="3"/>
      <c r="Y342" s="3"/>
      <c r="Z342" s="3"/>
    </row>
    <row r="343" ht="15.75" customHeight="1">
      <c r="A343" s="46"/>
      <c r="B343" s="47"/>
      <c r="C343" s="47"/>
      <c r="D343" s="47"/>
      <c r="E343" s="47"/>
      <c r="F343" s="1"/>
      <c r="G343" s="1"/>
      <c r="H343" s="3"/>
      <c r="I343" s="292"/>
      <c r="J343" s="3"/>
      <c r="K343" s="3"/>
      <c r="L343" s="3"/>
      <c r="M343" s="3"/>
      <c r="N343" s="3"/>
      <c r="O343" s="3"/>
      <c r="P343" s="3"/>
      <c r="Q343" s="3"/>
      <c r="R343" s="3"/>
      <c r="S343" s="3"/>
      <c r="T343" s="3"/>
      <c r="U343" s="3"/>
      <c r="V343" s="3"/>
      <c r="W343" s="3"/>
      <c r="X343" s="3"/>
      <c r="Y343" s="3"/>
      <c r="Z343" s="3"/>
    </row>
    <row r="344" ht="15.75" customHeight="1">
      <c r="A344" s="46"/>
      <c r="B344" s="47"/>
      <c r="C344" s="47"/>
      <c r="D344" s="47"/>
      <c r="E344" s="47"/>
      <c r="F344" s="1"/>
      <c r="G344" s="1"/>
      <c r="H344" s="3"/>
      <c r="I344" s="292"/>
      <c r="J344" s="3"/>
      <c r="K344" s="3"/>
      <c r="L344" s="3"/>
      <c r="M344" s="3"/>
      <c r="N344" s="3"/>
      <c r="O344" s="3"/>
      <c r="P344" s="3"/>
      <c r="Q344" s="3"/>
      <c r="R344" s="3"/>
      <c r="S344" s="3"/>
      <c r="T344" s="3"/>
      <c r="U344" s="3"/>
      <c r="V344" s="3"/>
      <c r="W344" s="3"/>
      <c r="X344" s="3"/>
      <c r="Y344" s="3"/>
      <c r="Z344" s="3"/>
    </row>
    <row r="345" ht="15.75" customHeight="1">
      <c r="A345" s="46"/>
      <c r="B345" s="47"/>
      <c r="C345" s="47"/>
      <c r="D345" s="47"/>
      <c r="E345" s="47"/>
      <c r="F345" s="1"/>
      <c r="G345" s="1"/>
      <c r="H345" s="3"/>
      <c r="I345" s="292"/>
      <c r="J345" s="3"/>
      <c r="K345" s="3"/>
      <c r="L345" s="3"/>
      <c r="M345" s="3"/>
      <c r="N345" s="3"/>
      <c r="O345" s="3"/>
      <c r="P345" s="3"/>
      <c r="Q345" s="3"/>
      <c r="R345" s="3"/>
      <c r="S345" s="3"/>
      <c r="T345" s="3"/>
      <c r="U345" s="3"/>
      <c r="V345" s="3"/>
      <c r="W345" s="3"/>
      <c r="X345" s="3"/>
      <c r="Y345" s="3"/>
      <c r="Z345" s="3"/>
    </row>
    <row r="346" ht="15.75" customHeight="1">
      <c r="A346" s="46"/>
      <c r="B346" s="47"/>
      <c r="C346" s="47"/>
      <c r="D346" s="47"/>
      <c r="E346" s="47"/>
      <c r="F346" s="1"/>
      <c r="G346" s="1"/>
      <c r="H346" s="3"/>
      <c r="I346" s="292"/>
      <c r="J346" s="3"/>
      <c r="K346" s="3"/>
      <c r="L346" s="3"/>
      <c r="M346" s="3"/>
      <c r="N346" s="3"/>
      <c r="O346" s="3"/>
      <c r="P346" s="3"/>
      <c r="Q346" s="3"/>
      <c r="R346" s="3"/>
      <c r="S346" s="3"/>
      <c r="T346" s="3"/>
      <c r="U346" s="3"/>
      <c r="V346" s="3"/>
      <c r="W346" s="3"/>
      <c r="X346" s="3"/>
      <c r="Y346" s="3"/>
      <c r="Z346" s="3"/>
    </row>
    <row r="347" ht="15.75" customHeight="1">
      <c r="A347" s="46"/>
      <c r="B347" s="47"/>
      <c r="C347" s="47"/>
      <c r="D347" s="47"/>
      <c r="E347" s="47"/>
      <c r="F347" s="1"/>
      <c r="G347" s="1"/>
      <c r="H347" s="3"/>
      <c r="I347" s="292"/>
      <c r="J347" s="3"/>
      <c r="K347" s="3"/>
      <c r="L347" s="3"/>
      <c r="M347" s="3"/>
      <c r="N347" s="3"/>
      <c r="O347" s="3"/>
      <c r="P347" s="3"/>
      <c r="Q347" s="3"/>
      <c r="R347" s="3"/>
      <c r="S347" s="3"/>
      <c r="T347" s="3"/>
      <c r="U347" s="3"/>
      <c r="V347" s="3"/>
      <c r="W347" s="3"/>
      <c r="X347" s="3"/>
      <c r="Y347" s="3"/>
      <c r="Z347" s="3"/>
    </row>
    <row r="348" ht="15.75" customHeight="1">
      <c r="A348" s="46"/>
      <c r="B348" s="47"/>
      <c r="C348" s="47"/>
      <c r="D348" s="47"/>
      <c r="E348" s="47"/>
      <c r="F348" s="1"/>
      <c r="G348" s="1"/>
      <c r="H348" s="3"/>
      <c r="I348" s="292"/>
      <c r="J348" s="3"/>
      <c r="K348" s="3"/>
      <c r="L348" s="3"/>
      <c r="M348" s="3"/>
      <c r="N348" s="3"/>
      <c r="O348" s="3"/>
      <c r="P348" s="3"/>
      <c r="Q348" s="3"/>
      <c r="R348" s="3"/>
      <c r="S348" s="3"/>
      <c r="T348" s="3"/>
      <c r="U348" s="3"/>
      <c r="V348" s="3"/>
      <c r="W348" s="3"/>
      <c r="X348" s="3"/>
      <c r="Y348" s="3"/>
      <c r="Z348" s="3"/>
    </row>
    <row r="349" ht="15.75" customHeight="1">
      <c r="A349" s="46"/>
      <c r="B349" s="47"/>
      <c r="C349" s="47"/>
      <c r="D349" s="47"/>
      <c r="E349" s="47"/>
      <c r="F349" s="1"/>
      <c r="G349" s="1"/>
      <c r="H349" s="3"/>
      <c r="I349" s="292"/>
      <c r="J349" s="3"/>
      <c r="K349" s="3"/>
      <c r="L349" s="3"/>
      <c r="M349" s="3"/>
      <c r="N349" s="3"/>
      <c r="O349" s="3"/>
      <c r="P349" s="3"/>
      <c r="Q349" s="3"/>
      <c r="R349" s="3"/>
      <c r="S349" s="3"/>
      <c r="T349" s="3"/>
      <c r="U349" s="3"/>
      <c r="V349" s="3"/>
      <c r="W349" s="3"/>
      <c r="X349" s="3"/>
      <c r="Y349" s="3"/>
      <c r="Z349" s="3"/>
    </row>
    <row r="350" ht="15.75" customHeight="1">
      <c r="A350" s="46"/>
      <c r="B350" s="47"/>
      <c r="C350" s="47"/>
      <c r="D350" s="47"/>
      <c r="E350" s="47"/>
      <c r="F350" s="1"/>
      <c r="G350" s="1"/>
      <c r="H350" s="3"/>
      <c r="I350" s="292"/>
      <c r="J350" s="3"/>
      <c r="K350" s="3"/>
      <c r="L350" s="3"/>
      <c r="M350" s="3"/>
      <c r="N350" s="3"/>
      <c r="O350" s="3"/>
      <c r="P350" s="3"/>
      <c r="Q350" s="3"/>
      <c r="R350" s="3"/>
      <c r="S350" s="3"/>
      <c r="T350" s="3"/>
      <c r="U350" s="3"/>
      <c r="V350" s="3"/>
      <c r="W350" s="3"/>
      <c r="X350" s="3"/>
      <c r="Y350" s="3"/>
      <c r="Z350" s="3"/>
    </row>
    <row r="351" ht="15.75" customHeight="1">
      <c r="A351" s="46"/>
      <c r="B351" s="47"/>
      <c r="C351" s="47"/>
      <c r="D351" s="47"/>
      <c r="E351" s="47"/>
      <c r="F351" s="1"/>
      <c r="G351" s="1"/>
      <c r="H351" s="3"/>
      <c r="I351" s="292"/>
      <c r="J351" s="3"/>
      <c r="K351" s="3"/>
      <c r="L351" s="3"/>
      <c r="M351" s="3"/>
      <c r="N351" s="3"/>
      <c r="O351" s="3"/>
      <c r="P351" s="3"/>
      <c r="Q351" s="3"/>
      <c r="R351" s="3"/>
      <c r="S351" s="3"/>
      <c r="T351" s="3"/>
      <c r="U351" s="3"/>
      <c r="V351" s="3"/>
      <c r="W351" s="3"/>
      <c r="X351" s="3"/>
      <c r="Y351" s="3"/>
      <c r="Z351" s="3"/>
    </row>
    <row r="352" ht="15.75" customHeight="1">
      <c r="A352" s="46"/>
      <c r="B352" s="47"/>
      <c r="C352" s="47"/>
      <c r="D352" s="47"/>
      <c r="E352" s="47"/>
      <c r="F352" s="1"/>
      <c r="G352" s="1"/>
      <c r="H352" s="3"/>
      <c r="I352" s="292"/>
      <c r="J352" s="3"/>
      <c r="K352" s="3"/>
      <c r="L352" s="3"/>
      <c r="M352" s="3"/>
      <c r="N352" s="3"/>
      <c r="O352" s="3"/>
      <c r="P352" s="3"/>
      <c r="Q352" s="3"/>
      <c r="R352" s="3"/>
      <c r="S352" s="3"/>
      <c r="T352" s="3"/>
      <c r="U352" s="3"/>
      <c r="V352" s="3"/>
      <c r="W352" s="3"/>
      <c r="X352" s="3"/>
      <c r="Y352" s="3"/>
      <c r="Z352" s="3"/>
    </row>
    <row r="353" ht="15.75" customHeight="1">
      <c r="A353" s="46"/>
      <c r="B353" s="47"/>
      <c r="C353" s="47"/>
      <c r="D353" s="47"/>
      <c r="E353" s="47"/>
      <c r="F353" s="1"/>
      <c r="G353" s="1"/>
      <c r="H353" s="3"/>
      <c r="I353" s="292"/>
      <c r="J353" s="3"/>
      <c r="K353" s="3"/>
      <c r="L353" s="3"/>
      <c r="M353" s="3"/>
      <c r="N353" s="3"/>
      <c r="O353" s="3"/>
      <c r="P353" s="3"/>
      <c r="Q353" s="3"/>
      <c r="R353" s="3"/>
      <c r="S353" s="3"/>
      <c r="T353" s="3"/>
      <c r="U353" s="3"/>
      <c r="V353" s="3"/>
      <c r="W353" s="3"/>
      <c r="X353" s="3"/>
      <c r="Y353" s="3"/>
      <c r="Z353" s="3"/>
    </row>
    <row r="354" ht="15.75" customHeight="1">
      <c r="A354" s="46"/>
      <c r="B354" s="47"/>
      <c r="C354" s="47"/>
      <c r="D354" s="47"/>
      <c r="E354" s="47"/>
      <c r="F354" s="1"/>
      <c r="G354" s="1"/>
      <c r="H354" s="3"/>
      <c r="I354" s="292"/>
      <c r="J354" s="3"/>
      <c r="K354" s="3"/>
      <c r="L354" s="3"/>
      <c r="M354" s="3"/>
      <c r="N354" s="3"/>
      <c r="O354" s="3"/>
      <c r="P354" s="3"/>
      <c r="Q354" s="3"/>
      <c r="R354" s="3"/>
      <c r="S354" s="3"/>
      <c r="T354" s="3"/>
      <c r="U354" s="3"/>
      <c r="V354" s="3"/>
      <c r="W354" s="3"/>
      <c r="X354" s="3"/>
      <c r="Y354" s="3"/>
      <c r="Z354" s="3"/>
    </row>
    <row r="355" ht="15.75" customHeight="1">
      <c r="A355" s="46"/>
      <c r="B355" s="47"/>
      <c r="C355" s="47"/>
      <c r="D355" s="47"/>
      <c r="E355" s="47"/>
      <c r="F355" s="1"/>
      <c r="G355" s="1"/>
      <c r="H355" s="3"/>
      <c r="I355" s="292"/>
      <c r="J355" s="3"/>
      <c r="K355" s="3"/>
      <c r="L355" s="3"/>
      <c r="M355" s="3"/>
      <c r="N355" s="3"/>
      <c r="O355" s="3"/>
      <c r="P355" s="3"/>
      <c r="Q355" s="3"/>
      <c r="R355" s="3"/>
      <c r="S355" s="3"/>
      <c r="T355" s="3"/>
      <c r="U355" s="3"/>
      <c r="V355" s="3"/>
      <c r="W355" s="3"/>
      <c r="X355" s="3"/>
      <c r="Y355" s="3"/>
      <c r="Z355" s="3"/>
    </row>
    <row r="356" ht="15.75" customHeight="1">
      <c r="A356" s="46"/>
      <c r="B356" s="47"/>
      <c r="C356" s="47"/>
      <c r="D356" s="47"/>
      <c r="E356" s="47"/>
      <c r="F356" s="1"/>
      <c r="G356" s="1"/>
      <c r="H356" s="3"/>
      <c r="I356" s="292"/>
      <c r="J356" s="3"/>
      <c r="K356" s="3"/>
      <c r="L356" s="3"/>
      <c r="M356" s="3"/>
      <c r="N356" s="3"/>
      <c r="O356" s="3"/>
      <c r="P356" s="3"/>
      <c r="Q356" s="3"/>
      <c r="R356" s="3"/>
      <c r="S356" s="3"/>
      <c r="T356" s="3"/>
      <c r="U356" s="3"/>
      <c r="V356" s="3"/>
      <c r="W356" s="3"/>
      <c r="X356" s="3"/>
      <c r="Y356" s="3"/>
      <c r="Z356" s="3"/>
    </row>
    <row r="357" ht="15.75" customHeight="1">
      <c r="A357" s="46"/>
      <c r="B357" s="47"/>
      <c r="C357" s="47"/>
      <c r="D357" s="47"/>
      <c r="E357" s="47"/>
      <c r="F357" s="1"/>
      <c r="G357" s="1"/>
      <c r="H357" s="3"/>
      <c r="I357" s="292"/>
      <c r="J357" s="3"/>
      <c r="K357" s="3"/>
      <c r="L357" s="3"/>
      <c r="M357" s="3"/>
      <c r="N357" s="3"/>
      <c r="O357" s="3"/>
      <c r="P357" s="3"/>
      <c r="Q357" s="3"/>
      <c r="R357" s="3"/>
      <c r="S357" s="3"/>
      <c r="T357" s="3"/>
      <c r="U357" s="3"/>
      <c r="V357" s="3"/>
      <c r="W357" s="3"/>
      <c r="X357" s="3"/>
      <c r="Y357" s="3"/>
      <c r="Z357" s="3"/>
    </row>
    <row r="358" ht="15.75" customHeight="1">
      <c r="A358" s="46"/>
      <c r="B358" s="47"/>
      <c r="C358" s="47"/>
      <c r="D358" s="47"/>
      <c r="E358" s="47"/>
      <c r="F358" s="1"/>
      <c r="G358" s="1"/>
      <c r="H358" s="3"/>
      <c r="I358" s="292"/>
      <c r="J358" s="3"/>
      <c r="K358" s="3"/>
      <c r="L358" s="3"/>
      <c r="M358" s="3"/>
      <c r="N358" s="3"/>
      <c r="O358" s="3"/>
      <c r="P358" s="3"/>
      <c r="Q358" s="3"/>
      <c r="R358" s="3"/>
      <c r="S358" s="3"/>
      <c r="T358" s="3"/>
      <c r="U358" s="3"/>
      <c r="V358" s="3"/>
      <c r="W358" s="3"/>
      <c r="X358" s="3"/>
      <c r="Y358" s="3"/>
      <c r="Z358" s="3"/>
    </row>
    <row r="359" ht="15.75" customHeight="1">
      <c r="A359" s="46"/>
      <c r="B359" s="47"/>
      <c r="C359" s="47"/>
      <c r="D359" s="47"/>
      <c r="E359" s="47"/>
      <c r="F359" s="1"/>
      <c r="G359" s="1"/>
      <c r="H359" s="3"/>
      <c r="I359" s="292"/>
      <c r="J359" s="3"/>
      <c r="K359" s="3"/>
      <c r="L359" s="3"/>
      <c r="M359" s="3"/>
      <c r="N359" s="3"/>
      <c r="O359" s="3"/>
      <c r="P359" s="3"/>
      <c r="Q359" s="3"/>
      <c r="R359" s="3"/>
      <c r="S359" s="3"/>
      <c r="T359" s="3"/>
      <c r="U359" s="3"/>
      <c r="V359" s="3"/>
      <c r="W359" s="3"/>
      <c r="X359" s="3"/>
      <c r="Y359" s="3"/>
      <c r="Z359" s="3"/>
    </row>
    <row r="360" ht="15.75" customHeight="1">
      <c r="A360" s="46"/>
      <c r="B360" s="47"/>
      <c r="C360" s="47"/>
      <c r="D360" s="47"/>
      <c r="E360" s="47"/>
      <c r="F360" s="1"/>
      <c r="G360" s="1"/>
      <c r="H360" s="3"/>
      <c r="I360" s="292"/>
      <c r="J360" s="3"/>
      <c r="K360" s="3"/>
      <c r="L360" s="3"/>
      <c r="M360" s="3"/>
      <c r="N360" s="3"/>
      <c r="O360" s="3"/>
      <c r="P360" s="3"/>
      <c r="Q360" s="3"/>
      <c r="R360" s="3"/>
      <c r="S360" s="3"/>
      <c r="T360" s="3"/>
      <c r="U360" s="3"/>
      <c r="V360" s="3"/>
      <c r="W360" s="3"/>
      <c r="X360" s="3"/>
      <c r="Y360" s="3"/>
      <c r="Z360" s="3"/>
    </row>
    <row r="361" ht="15.75" customHeight="1">
      <c r="A361" s="46"/>
      <c r="B361" s="47"/>
      <c r="C361" s="47"/>
      <c r="D361" s="47"/>
      <c r="E361" s="47"/>
      <c r="F361" s="1"/>
      <c r="G361" s="1"/>
      <c r="H361" s="3"/>
      <c r="I361" s="292"/>
      <c r="J361" s="3"/>
      <c r="K361" s="3"/>
      <c r="L361" s="3"/>
      <c r="M361" s="3"/>
      <c r="N361" s="3"/>
      <c r="O361" s="3"/>
      <c r="P361" s="3"/>
      <c r="Q361" s="3"/>
      <c r="R361" s="3"/>
      <c r="S361" s="3"/>
      <c r="T361" s="3"/>
      <c r="U361" s="3"/>
      <c r="V361" s="3"/>
      <c r="W361" s="3"/>
      <c r="X361" s="3"/>
      <c r="Y361" s="3"/>
      <c r="Z361" s="3"/>
    </row>
    <row r="362" ht="15.75" customHeight="1">
      <c r="A362" s="46"/>
      <c r="B362" s="47"/>
      <c r="C362" s="47"/>
      <c r="D362" s="47"/>
      <c r="E362" s="47"/>
      <c r="F362" s="1"/>
      <c r="G362" s="1"/>
      <c r="H362" s="3"/>
      <c r="I362" s="292"/>
      <c r="J362" s="3"/>
      <c r="K362" s="3"/>
      <c r="L362" s="3"/>
      <c r="M362" s="3"/>
      <c r="N362" s="3"/>
      <c r="O362" s="3"/>
      <c r="P362" s="3"/>
      <c r="Q362" s="3"/>
      <c r="R362" s="3"/>
      <c r="S362" s="3"/>
      <c r="T362" s="3"/>
      <c r="U362" s="3"/>
      <c r="V362" s="3"/>
      <c r="W362" s="3"/>
      <c r="X362" s="3"/>
      <c r="Y362" s="3"/>
      <c r="Z362" s="3"/>
    </row>
    <row r="363" ht="15.75" customHeight="1">
      <c r="A363" s="46"/>
      <c r="B363" s="47"/>
      <c r="C363" s="47"/>
      <c r="D363" s="47"/>
      <c r="E363" s="47"/>
      <c r="F363" s="1"/>
      <c r="G363" s="1"/>
      <c r="H363" s="3"/>
      <c r="I363" s="292"/>
      <c r="J363" s="3"/>
      <c r="K363" s="3"/>
      <c r="L363" s="3"/>
      <c r="M363" s="3"/>
      <c r="N363" s="3"/>
      <c r="O363" s="3"/>
      <c r="P363" s="3"/>
      <c r="Q363" s="3"/>
      <c r="R363" s="3"/>
      <c r="S363" s="3"/>
      <c r="T363" s="3"/>
      <c r="U363" s="3"/>
      <c r="V363" s="3"/>
      <c r="W363" s="3"/>
      <c r="X363" s="3"/>
      <c r="Y363" s="3"/>
      <c r="Z363" s="3"/>
    </row>
    <row r="364" ht="15.75" customHeight="1">
      <c r="A364" s="46"/>
      <c r="B364" s="47"/>
      <c r="C364" s="47"/>
      <c r="D364" s="47"/>
      <c r="E364" s="47"/>
      <c r="F364" s="1"/>
      <c r="G364" s="1"/>
      <c r="H364" s="3"/>
      <c r="I364" s="292"/>
      <c r="J364" s="3"/>
      <c r="K364" s="3"/>
      <c r="L364" s="3"/>
      <c r="M364" s="3"/>
      <c r="N364" s="3"/>
      <c r="O364" s="3"/>
      <c r="P364" s="3"/>
      <c r="Q364" s="3"/>
      <c r="R364" s="3"/>
      <c r="S364" s="3"/>
      <c r="T364" s="3"/>
      <c r="U364" s="3"/>
      <c r="V364" s="3"/>
      <c r="W364" s="3"/>
      <c r="X364" s="3"/>
      <c r="Y364" s="3"/>
      <c r="Z364" s="3"/>
    </row>
    <row r="365" ht="15.75" customHeight="1">
      <c r="A365" s="46"/>
      <c r="B365" s="47"/>
      <c r="C365" s="47"/>
      <c r="D365" s="47"/>
      <c r="E365" s="47"/>
      <c r="F365" s="1"/>
      <c r="G365" s="1"/>
      <c r="H365" s="3"/>
      <c r="I365" s="292"/>
      <c r="J365" s="3"/>
      <c r="K365" s="3"/>
      <c r="L365" s="3"/>
      <c r="M365" s="3"/>
      <c r="N365" s="3"/>
      <c r="O365" s="3"/>
      <c r="P365" s="3"/>
      <c r="Q365" s="3"/>
      <c r="R365" s="3"/>
      <c r="S365" s="3"/>
      <c r="T365" s="3"/>
      <c r="U365" s="3"/>
      <c r="V365" s="3"/>
      <c r="W365" s="3"/>
      <c r="X365" s="3"/>
      <c r="Y365" s="3"/>
      <c r="Z365" s="3"/>
    </row>
    <row r="366" ht="15.75" customHeight="1">
      <c r="A366" s="46"/>
      <c r="B366" s="47"/>
      <c r="C366" s="47"/>
      <c r="D366" s="47"/>
      <c r="E366" s="47"/>
      <c r="F366" s="1"/>
      <c r="G366" s="1"/>
      <c r="H366" s="3"/>
      <c r="I366" s="292"/>
      <c r="J366" s="3"/>
      <c r="K366" s="3"/>
      <c r="L366" s="3"/>
      <c r="M366" s="3"/>
      <c r="N366" s="3"/>
      <c r="O366" s="3"/>
      <c r="P366" s="3"/>
      <c r="Q366" s="3"/>
      <c r="R366" s="3"/>
      <c r="S366" s="3"/>
      <c r="T366" s="3"/>
      <c r="U366" s="3"/>
      <c r="V366" s="3"/>
      <c r="W366" s="3"/>
      <c r="X366" s="3"/>
      <c r="Y366" s="3"/>
      <c r="Z366" s="3"/>
    </row>
    <row r="367" ht="15.75" customHeight="1">
      <c r="A367" s="46"/>
      <c r="B367" s="47"/>
      <c r="C367" s="47"/>
      <c r="D367" s="47"/>
      <c r="E367" s="47"/>
      <c r="F367" s="1"/>
      <c r="G367" s="1"/>
      <c r="H367" s="3"/>
      <c r="I367" s="292"/>
      <c r="J367" s="3"/>
      <c r="K367" s="3"/>
      <c r="L367" s="3"/>
      <c r="M367" s="3"/>
      <c r="N367" s="3"/>
      <c r="O367" s="3"/>
      <c r="P367" s="3"/>
      <c r="Q367" s="3"/>
      <c r="R367" s="3"/>
      <c r="S367" s="3"/>
      <c r="T367" s="3"/>
      <c r="U367" s="3"/>
      <c r="V367" s="3"/>
      <c r="W367" s="3"/>
      <c r="X367" s="3"/>
      <c r="Y367" s="3"/>
      <c r="Z367" s="3"/>
    </row>
    <row r="368" ht="15.75" customHeight="1">
      <c r="A368" s="46"/>
      <c r="B368" s="47"/>
      <c r="C368" s="47"/>
      <c r="D368" s="47"/>
      <c r="E368" s="47"/>
      <c r="F368" s="1"/>
      <c r="G368" s="1"/>
      <c r="H368" s="3"/>
      <c r="I368" s="292"/>
      <c r="J368" s="3"/>
      <c r="K368" s="3"/>
      <c r="L368" s="3"/>
      <c r="M368" s="3"/>
      <c r="N368" s="3"/>
      <c r="O368" s="3"/>
      <c r="P368" s="3"/>
      <c r="Q368" s="3"/>
      <c r="R368" s="3"/>
      <c r="S368" s="3"/>
      <c r="T368" s="3"/>
      <c r="U368" s="3"/>
      <c r="V368" s="3"/>
      <c r="W368" s="3"/>
      <c r="X368" s="3"/>
      <c r="Y368" s="3"/>
      <c r="Z368" s="3"/>
    </row>
    <row r="369" ht="15.75" customHeight="1">
      <c r="A369" s="46"/>
      <c r="B369" s="47"/>
      <c r="C369" s="47"/>
      <c r="D369" s="47"/>
      <c r="E369" s="47"/>
      <c r="F369" s="1"/>
      <c r="G369" s="1"/>
      <c r="H369" s="3"/>
      <c r="I369" s="292"/>
      <c r="J369" s="3"/>
      <c r="K369" s="3"/>
      <c r="L369" s="3"/>
      <c r="M369" s="3"/>
      <c r="N369" s="3"/>
      <c r="O369" s="3"/>
      <c r="P369" s="3"/>
      <c r="Q369" s="3"/>
      <c r="R369" s="3"/>
      <c r="S369" s="3"/>
      <c r="T369" s="3"/>
      <c r="U369" s="3"/>
      <c r="V369" s="3"/>
      <c r="W369" s="3"/>
      <c r="X369" s="3"/>
      <c r="Y369" s="3"/>
      <c r="Z369" s="3"/>
    </row>
    <row r="370" ht="15.75" customHeight="1">
      <c r="A370" s="46"/>
      <c r="B370" s="47"/>
      <c r="C370" s="47"/>
      <c r="D370" s="47"/>
      <c r="E370" s="47"/>
      <c r="F370" s="1"/>
      <c r="G370" s="1"/>
      <c r="H370" s="3"/>
      <c r="I370" s="292"/>
      <c r="J370" s="3"/>
      <c r="K370" s="3"/>
      <c r="L370" s="3"/>
      <c r="M370" s="3"/>
      <c r="N370" s="3"/>
      <c r="O370" s="3"/>
      <c r="P370" s="3"/>
      <c r="Q370" s="3"/>
      <c r="R370" s="3"/>
      <c r="S370" s="3"/>
      <c r="T370" s="3"/>
      <c r="U370" s="3"/>
      <c r="V370" s="3"/>
      <c r="W370" s="3"/>
      <c r="X370" s="3"/>
      <c r="Y370" s="3"/>
      <c r="Z370" s="3"/>
    </row>
    <row r="371" ht="15.75" customHeight="1">
      <c r="A371" s="46"/>
      <c r="B371" s="47"/>
      <c r="C371" s="47"/>
      <c r="D371" s="47"/>
      <c r="E371" s="47"/>
      <c r="F371" s="1"/>
      <c r="G371" s="1"/>
      <c r="H371" s="3"/>
      <c r="I371" s="292"/>
      <c r="J371" s="3"/>
      <c r="K371" s="3"/>
      <c r="L371" s="3"/>
      <c r="M371" s="3"/>
      <c r="N371" s="3"/>
      <c r="O371" s="3"/>
      <c r="P371" s="3"/>
      <c r="Q371" s="3"/>
      <c r="R371" s="3"/>
      <c r="S371" s="3"/>
      <c r="T371" s="3"/>
      <c r="U371" s="3"/>
      <c r="V371" s="3"/>
      <c r="W371" s="3"/>
      <c r="X371" s="3"/>
      <c r="Y371" s="3"/>
      <c r="Z371" s="3"/>
    </row>
    <row r="372" ht="15.75" customHeight="1">
      <c r="A372" s="46"/>
      <c r="B372" s="47"/>
      <c r="C372" s="47"/>
      <c r="D372" s="47"/>
      <c r="E372" s="47"/>
      <c r="F372" s="1"/>
      <c r="G372" s="1"/>
      <c r="H372" s="3"/>
      <c r="I372" s="292"/>
      <c r="J372" s="3"/>
      <c r="K372" s="3"/>
      <c r="L372" s="3"/>
      <c r="M372" s="3"/>
      <c r="N372" s="3"/>
      <c r="O372" s="3"/>
      <c r="P372" s="3"/>
      <c r="Q372" s="3"/>
      <c r="R372" s="3"/>
      <c r="S372" s="3"/>
      <c r="T372" s="3"/>
      <c r="U372" s="3"/>
      <c r="V372" s="3"/>
      <c r="W372" s="3"/>
      <c r="X372" s="3"/>
      <c r="Y372" s="3"/>
      <c r="Z372" s="3"/>
    </row>
    <row r="373" ht="15.75" customHeight="1">
      <c r="A373" s="46"/>
      <c r="B373" s="47"/>
      <c r="C373" s="47"/>
      <c r="D373" s="47"/>
      <c r="E373" s="47"/>
      <c r="F373" s="1"/>
      <c r="G373" s="1"/>
      <c r="H373" s="3"/>
      <c r="I373" s="292"/>
      <c r="J373" s="3"/>
      <c r="K373" s="3"/>
      <c r="L373" s="3"/>
      <c r="M373" s="3"/>
      <c r="N373" s="3"/>
      <c r="O373" s="3"/>
      <c r="P373" s="3"/>
      <c r="Q373" s="3"/>
      <c r="R373" s="3"/>
      <c r="S373" s="3"/>
      <c r="T373" s="3"/>
      <c r="U373" s="3"/>
      <c r="V373" s="3"/>
      <c r="W373" s="3"/>
      <c r="X373" s="3"/>
      <c r="Y373" s="3"/>
      <c r="Z373" s="3"/>
    </row>
    <row r="374" ht="15.75" customHeight="1">
      <c r="A374" s="46"/>
      <c r="B374" s="47"/>
      <c r="C374" s="47"/>
      <c r="D374" s="47"/>
      <c r="E374" s="47"/>
      <c r="F374" s="1"/>
      <c r="G374" s="1"/>
      <c r="H374" s="3"/>
      <c r="I374" s="292"/>
      <c r="J374" s="3"/>
      <c r="K374" s="3"/>
      <c r="L374" s="3"/>
      <c r="M374" s="3"/>
      <c r="N374" s="3"/>
      <c r="O374" s="3"/>
      <c r="P374" s="3"/>
      <c r="Q374" s="3"/>
      <c r="R374" s="3"/>
      <c r="S374" s="3"/>
      <c r="T374" s="3"/>
      <c r="U374" s="3"/>
      <c r="V374" s="3"/>
      <c r="W374" s="3"/>
      <c r="X374" s="3"/>
      <c r="Y374" s="3"/>
      <c r="Z374" s="3"/>
    </row>
    <row r="375" ht="15.75" customHeight="1">
      <c r="A375" s="46"/>
      <c r="B375" s="47"/>
      <c r="C375" s="47"/>
      <c r="D375" s="47"/>
      <c r="E375" s="47"/>
      <c r="F375" s="1"/>
      <c r="G375" s="1"/>
      <c r="H375" s="3"/>
      <c r="I375" s="292"/>
      <c r="J375" s="3"/>
      <c r="K375" s="3"/>
      <c r="L375" s="3"/>
      <c r="M375" s="3"/>
      <c r="N375" s="3"/>
      <c r="O375" s="3"/>
      <c r="P375" s="3"/>
      <c r="Q375" s="3"/>
      <c r="R375" s="3"/>
      <c r="S375" s="3"/>
      <c r="T375" s="3"/>
      <c r="U375" s="3"/>
      <c r="V375" s="3"/>
      <c r="W375" s="3"/>
      <c r="X375" s="3"/>
      <c r="Y375" s="3"/>
      <c r="Z375" s="3"/>
    </row>
    <row r="376" ht="15.75" customHeight="1">
      <c r="A376" s="46"/>
      <c r="B376" s="47"/>
      <c r="C376" s="47"/>
      <c r="D376" s="47"/>
      <c r="E376" s="47"/>
      <c r="F376" s="1"/>
      <c r="G376" s="1"/>
      <c r="H376" s="3"/>
      <c r="I376" s="292"/>
      <c r="J376" s="3"/>
      <c r="K376" s="3"/>
      <c r="L376" s="3"/>
      <c r="M376" s="3"/>
      <c r="N376" s="3"/>
      <c r="O376" s="3"/>
      <c r="P376" s="3"/>
      <c r="Q376" s="3"/>
      <c r="R376" s="3"/>
      <c r="S376" s="3"/>
      <c r="T376" s="3"/>
      <c r="U376" s="3"/>
      <c r="V376" s="3"/>
      <c r="W376" s="3"/>
      <c r="X376" s="3"/>
      <c r="Y376" s="3"/>
      <c r="Z376" s="3"/>
    </row>
    <row r="377" ht="15.75" customHeight="1">
      <c r="A377" s="46"/>
      <c r="B377" s="47"/>
      <c r="C377" s="47"/>
      <c r="D377" s="47"/>
      <c r="E377" s="47"/>
      <c r="F377" s="1"/>
      <c r="G377" s="1"/>
      <c r="H377" s="3"/>
      <c r="I377" s="292"/>
      <c r="J377" s="3"/>
      <c r="K377" s="3"/>
      <c r="L377" s="3"/>
      <c r="M377" s="3"/>
      <c r="N377" s="3"/>
      <c r="O377" s="3"/>
      <c r="P377" s="3"/>
      <c r="Q377" s="3"/>
      <c r="R377" s="3"/>
      <c r="S377" s="3"/>
      <c r="T377" s="3"/>
      <c r="U377" s="3"/>
      <c r="V377" s="3"/>
      <c r="W377" s="3"/>
      <c r="X377" s="3"/>
      <c r="Y377" s="3"/>
      <c r="Z377" s="3"/>
    </row>
    <row r="378" ht="15.75" customHeight="1">
      <c r="A378" s="46"/>
      <c r="B378" s="47"/>
      <c r="C378" s="47"/>
      <c r="D378" s="47"/>
      <c r="E378" s="47"/>
      <c r="F378" s="1"/>
      <c r="G378" s="1"/>
      <c r="H378" s="3"/>
      <c r="I378" s="292"/>
      <c r="J378" s="3"/>
      <c r="K378" s="3"/>
      <c r="L378" s="3"/>
      <c r="M378" s="3"/>
      <c r="N378" s="3"/>
      <c r="O378" s="3"/>
      <c r="P378" s="3"/>
      <c r="Q378" s="3"/>
      <c r="R378" s="3"/>
      <c r="S378" s="3"/>
      <c r="T378" s="3"/>
      <c r="U378" s="3"/>
      <c r="V378" s="3"/>
      <c r="W378" s="3"/>
      <c r="X378" s="3"/>
      <c r="Y378" s="3"/>
      <c r="Z378" s="3"/>
    </row>
    <row r="379" ht="15.75" customHeight="1">
      <c r="A379" s="46"/>
      <c r="B379" s="47"/>
      <c r="C379" s="47"/>
      <c r="D379" s="47"/>
      <c r="E379" s="47"/>
      <c r="F379" s="1"/>
      <c r="G379" s="1"/>
      <c r="H379" s="3"/>
      <c r="I379" s="292"/>
      <c r="J379" s="3"/>
      <c r="K379" s="3"/>
      <c r="L379" s="3"/>
      <c r="M379" s="3"/>
      <c r="N379" s="3"/>
      <c r="O379" s="3"/>
      <c r="P379" s="3"/>
      <c r="Q379" s="3"/>
      <c r="R379" s="3"/>
      <c r="S379" s="3"/>
      <c r="T379" s="3"/>
      <c r="U379" s="3"/>
      <c r="V379" s="3"/>
      <c r="W379" s="3"/>
      <c r="X379" s="3"/>
      <c r="Y379" s="3"/>
      <c r="Z379" s="3"/>
    </row>
    <row r="380" ht="15.75" customHeight="1">
      <c r="A380" s="46"/>
      <c r="B380" s="47"/>
      <c r="C380" s="47"/>
      <c r="D380" s="47"/>
      <c r="E380" s="47"/>
      <c r="F380" s="1"/>
      <c r="G380" s="1"/>
      <c r="H380" s="3"/>
      <c r="I380" s="292"/>
      <c r="J380" s="3"/>
      <c r="K380" s="3"/>
      <c r="L380" s="3"/>
      <c r="M380" s="3"/>
      <c r="N380" s="3"/>
      <c r="O380" s="3"/>
      <c r="P380" s="3"/>
      <c r="Q380" s="3"/>
      <c r="R380" s="3"/>
      <c r="S380" s="3"/>
      <c r="T380" s="3"/>
      <c r="U380" s="3"/>
      <c r="V380" s="3"/>
      <c r="W380" s="3"/>
      <c r="X380" s="3"/>
      <c r="Y380" s="3"/>
      <c r="Z380" s="3"/>
    </row>
    <row r="381" ht="15.75" customHeight="1">
      <c r="A381" s="46"/>
      <c r="B381" s="47"/>
      <c r="C381" s="47"/>
      <c r="D381" s="47"/>
      <c r="E381" s="47"/>
      <c r="F381" s="1"/>
      <c r="G381" s="1"/>
      <c r="H381" s="3"/>
      <c r="I381" s="292"/>
      <c r="J381" s="3"/>
      <c r="K381" s="3"/>
      <c r="L381" s="3"/>
      <c r="M381" s="3"/>
      <c r="N381" s="3"/>
      <c r="O381" s="3"/>
      <c r="P381" s="3"/>
      <c r="Q381" s="3"/>
      <c r="R381" s="3"/>
      <c r="S381" s="3"/>
      <c r="T381" s="3"/>
      <c r="U381" s="3"/>
      <c r="V381" s="3"/>
      <c r="W381" s="3"/>
      <c r="X381" s="3"/>
      <c r="Y381" s="3"/>
      <c r="Z381" s="3"/>
    </row>
    <row r="382" ht="15.75" customHeight="1">
      <c r="A382" s="46"/>
      <c r="B382" s="47"/>
      <c r="C382" s="47"/>
      <c r="D382" s="47"/>
      <c r="E382" s="47"/>
      <c r="F382" s="1"/>
      <c r="G382" s="1"/>
      <c r="H382" s="3"/>
      <c r="I382" s="292"/>
      <c r="J382" s="3"/>
      <c r="K382" s="3"/>
      <c r="L382" s="3"/>
      <c r="M382" s="3"/>
      <c r="N382" s="3"/>
      <c r="O382" s="3"/>
      <c r="P382" s="3"/>
      <c r="Q382" s="3"/>
      <c r="R382" s="3"/>
      <c r="S382" s="3"/>
      <c r="T382" s="3"/>
      <c r="U382" s="3"/>
      <c r="V382" s="3"/>
      <c r="W382" s="3"/>
      <c r="X382" s="3"/>
      <c r="Y382" s="3"/>
      <c r="Z382" s="3"/>
    </row>
    <row r="383" ht="15.75" customHeight="1">
      <c r="A383" s="46"/>
      <c r="B383" s="47"/>
      <c r="C383" s="47"/>
      <c r="D383" s="47"/>
      <c r="E383" s="47"/>
      <c r="F383" s="1"/>
      <c r="G383" s="1"/>
      <c r="H383" s="3"/>
      <c r="I383" s="292"/>
      <c r="J383" s="3"/>
      <c r="K383" s="3"/>
      <c r="L383" s="3"/>
      <c r="M383" s="3"/>
      <c r="N383" s="3"/>
      <c r="O383" s="3"/>
      <c r="P383" s="3"/>
      <c r="Q383" s="3"/>
      <c r="R383" s="3"/>
      <c r="S383" s="3"/>
      <c r="T383" s="3"/>
      <c r="U383" s="3"/>
      <c r="V383" s="3"/>
      <c r="W383" s="3"/>
      <c r="X383" s="3"/>
      <c r="Y383" s="3"/>
      <c r="Z383" s="3"/>
    </row>
    <row r="384" ht="15.75" customHeight="1">
      <c r="A384" s="46"/>
      <c r="B384" s="47"/>
      <c r="C384" s="47"/>
      <c r="D384" s="47"/>
      <c r="E384" s="47"/>
      <c r="F384" s="1"/>
      <c r="G384" s="1"/>
      <c r="H384" s="3"/>
      <c r="I384" s="292"/>
      <c r="J384" s="3"/>
      <c r="K384" s="3"/>
      <c r="L384" s="3"/>
      <c r="M384" s="3"/>
      <c r="N384" s="3"/>
      <c r="O384" s="3"/>
      <c r="P384" s="3"/>
      <c r="Q384" s="3"/>
      <c r="R384" s="3"/>
      <c r="S384" s="3"/>
      <c r="T384" s="3"/>
      <c r="U384" s="3"/>
      <c r="V384" s="3"/>
      <c r="W384" s="3"/>
      <c r="X384" s="3"/>
      <c r="Y384" s="3"/>
      <c r="Z384" s="3"/>
    </row>
    <row r="385" ht="15.75" customHeight="1">
      <c r="A385" s="46"/>
      <c r="B385" s="47"/>
      <c r="C385" s="47"/>
      <c r="D385" s="47"/>
      <c r="E385" s="47"/>
      <c r="F385" s="1"/>
      <c r="G385" s="1"/>
      <c r="H385" s="3"/>
      <c r="I385" s="292"/>
      <c r="J385" s="3"/>
      <c r="K385" s="3"/>
      <c r="L385" s="3"/>
      <c r="M385" s="3"/>
      <c r="N385" s="3"/>
      <c r="O385" s="3"/>
      <c r="P385" s="3"/>
      <c r="Q385" s="3"/>
      <c r="R385" s="3"/>
      <c r="S385" s="3"/>
      <c r="T385" s="3"/>
      <c r="U385" s="3"/>
      <c r="V385" s="3"/>
      <c r="W385" s="3"/>
      <c r="X385" s="3"/>
      <c r="Y385" s="3"/>
      <c r="Z385" s="3"/>
    </row>
    <row r="386" ht="15.75" customHeight="1">
      <c r="A386" s="46"/>
      <c r="B386" s="47"/>
      <c r="C386" s="47"/>
      <c r="D386" s="47"/>
      <c r="E386" s="47"/>
      <c r="F386" s="1"/>
      <c r="G386" s="1"/>
      <c r="H386" s="3"/>
      <c r="I386" s="292"/>
      <c r="J386" s="3"/>
      <c r="K386" s="3"/>
      <c r="L386" s="3"/>
      <c r="M386" s="3"/>
      <c r="N386" s="3"/>
      <c r="O386" s="3"/>
      <c r="P386" s="3"/>
      <c r="Q386" s="3"/>
      <c r="R386" s="3"/>
      <c r="S386" s="3"/>
      <c r="T386" s="3"/>
      <c r="U386" s="3"/>
      <c r="V386" s="3"/>
      <c r="W386" s="3"/>
      <c r="X386" s="3"/>
      <c r="Y386" s="3"/>
      <c r="Z386" s="3"/>
    </row>
    <row r="387" ht="15.75" customHeight="1">
      <c r="A387" s="46"/>
      <c r="B387" s="47"/>
      <c r="C387" s="47"/>
      <c r="D387" s="47"/>
      <c r="E387" s="47"/>
      <c r="F387" s="1"/>
      <c r="G387" s="1"/>
      <c r="H387" s="3"/>
      <c r="I387" s="292"/>
      <c r="J387" s="3"/>
      <c r="K387" s="3"/>
      <c r="L387" s="3"/>
      <c r="M387" s="3"/>
      <c r="N387" s="3"/>
      <c r="O387" s="3"/>
      <c r="P387" s="3"/>
      <c r="Q387" s="3"/>
      <c r="R387" s="3"/>
      <c r="S387" s="3"/>
      <c r="T387" s="3"/>
      <c r="U387" s="3"/>
      <c r="V387" s="3"/>
      <c r="W387" s="3"/>
      <c r="X387" s="3"/>
      <c r="Y387" s="3"/>
      <c r="Z387" s="3"/>
    </row>
    <row r="388" ht="15.75" customHeight="1">
      <c r="A388" s="46"/>
      <c r="B388" s="47"/>
      <c r="C388" s="47"/>
      <c r="D388" s="47"/>
      <c r="E388" s="47"/>
      <c r="F388" s="1"/>
      <c r="G388" s="1"/>
      <c r="H388" s="3"/>
      <c r="I388" s="292"/>
      <c r="J388" s="3"/>
      <c r="K388" s="3"/>
      <c r="L388" s="3"/>
      <c r="M388" s="3"/>
      <c r="N388" s="3"/>
      <c r="O388" s="3"/>
      <c r="P388" s="3"/>
      <c r="Q388" s="3"/>
      <c r="R388" s="3"/>
      <c r="S388" s="3"/>
      <c r="T388" s="3"/>
      <c r="U388" s="3"/>
      <c r="V388" s="3"/>
      <c r="W388" s="3"/>
      <c r="X388" s="3"/>
      <c r="Y388" s="3"/>
      <c r="Z388" s="3"/>
    </row>
    <row r="389" ht="15.75" customHeight="1">
      <c r="A389" s="46"/>
      <c r="B389" s="47"/>
      <c r="C389" s="47"/>
      <c r="D389" s="47"/>
      <c r="E389" s="47"/>
      <c r="F389" s="1"/>
      <c r="G389" s="1"/>
      <c r="H389" s="3"/>
      <c r="I389" s="292"/>
      <c r="J389" s="3"/>
      <c r="K389" s="3"/>
      <c r="L389" s="3"/>
      <c r="M389" s="3"/>
      <c r="N389" s="3"/>
      <c r="O389" s="3"/>
      <c r="P389" s="3"/>
      <c r="Q389" s="3"/>
      <c r="R389" s="3"/>
      <c r="S389" s="3"/>
      <c r="T389" s="3"/>
      <c r="U389" s="3"/>
      <c r="V389" s="3"/>
      <c r="W389" s="3"/>
      <c r="X389" s="3"/>
      <c r="Y389" s="3"/>
      <c r="Z389" s="3"/>
    </row>
    <row r="390" ht="15.75" customHeight="1">
      <c r="A390" s="46"/>
      <c r="B390" s="47"/>
      <c r="C390" s="47"/>
      <c r="D390" s="47"/>
      <c r="E390" s="47"/>
      <c r="F390" s="1"/>
      <c r="G390" s="1"/>
      <c r="H390" s="3"/>
      <c r="I390" s="292"/>
      <c r="J390" s="3"/>
      <c r="K390" s="3"/>
      <c r="L390" s="3"/>
      <c r="M390" s="3"/>
      <c r="N390" s="3"/>
      <c r="O390" s="3"/>
      <c r="P390" s="3"/>
      <c r="Q390" s="3"/>
      <c r="R390" s="3"/>
      <c r="S390" s="3"/>
      <c r="T390" s="3"/>
      <c r="U390" s="3"/>
      <c r="V390" s="3"/>
      <c r="W390" s="3"/>
      <c r="X390" s="3"/>
      <c r="Y390" s="3"/>
      <c r="Z390" s="3"/>
    </row>
    <row r="391" ht="15.75" customHeight="1">
      <c r="A391" s="46"/>
      <c r="B391" s="47"/>
      <c r="C391" s="47"/>
      <c r="D391" s="47"/>
      <c r="E391" s="47"/>
      <c r="F391" s="1"/>
      <c r="G391" s="1"/>
      <c r="H391" s="3"/>
      <c r="I391" s="292"/>
      <c r="J391" s="3"/>
      <c r="K391" s="3"/>
      <c r="L391" s="3"/>
      <c r="M391" s="3"/>
      <c r="N391" s="3"/>
      <c r="O391" s="3"/>
      <c r="P391" s="3"/>
      <c r="Q391" s="3"/>
      <c r="R391" s="3"/>
      <c r="S391" s="3"/>
      <c r="T391" s="3"/>
      <c r="U391" s="3"/>
      <c r="V391" s="3"/>
      <c r="W391" s="3"/>
      <c r="X391" s="3"/>
      <c r="Y391" s="3"/>
      <c r="Z391" s="3"/>
    </row>
    <row r="392" ht="15.75" customHeight="1">
      <c r="A392" s="46"/>
      <c r="B392" s="47"/>
      <c r="C392" s="47"/>
      <c r="D392" s="47"/>
      <c r="E392" s="47"/>
      <c r="F392" s="1"/>
      <c r="G392" s="1"/>
      <c r="H392" s="3"/>
      <c r="I392" s="292"/>
      <c r="J392" s="3"/>
      <c r="K392" s="3"/>
      <c r="L392" s="3"/>
      <c r="M392" s="3"/>
      <c r="N392" s="3"/>
      <c r="O392" s="3"/>
      <c r="P392" s="3"/>
      <c r="Q392" s="3"/>
      <c r="R392" s="3"/>
      <c r="S392" s="3"/>
      <c r="T392" s="3"/>
      <c r="U392" s="3"/>
      <c r="V392" s="3"/>
      <c r="W392" s="3"/>
      <c r="X392" s="3"/>
      <c r="Y392" s="3"/>
      <c r="Z392" s="3"/>
    </row>
    <row r="393" ht="15.75" customHeight="1">
      <c r="A393" s="46"/>
      <c r="B393" s="47"/>
      <c r="C393" s="47"/>
      <c r="D393" s="47"/>
      <c r="E393" s="47"/>
      <c r="F393" s="1"/>
      <c r="G393" s="1"/>
      <c r="H393" s="3"/>
      <c r="I393" s="292"/>
      <c r="J393" s="3"/>
      <c r="K393" s="3"/>
      <c r="L393" s="3"/>
      <c r="M393" s="3"/>
      <c r="N393" s="3"/>
      <c r="O393" s="3"/>
      <c r="P393" s="3"/>
      <c r="Q393" s="3"/>
      <c r="R393" s="3"/>
      <c r="S393" s="3"/>
      <c r="T393" s="3"/>
      <c r="U393" s="3"/>
      <c r="V393" s="3"/>
      <c r="W393" s="3"/>
      <c r="X393" s="3"/>
      <c r="Y393" s="3"/>
      <c r="Z393" s="3"/>
    </row>
    <row r="394" ht="15.75" customHeight="1">
      <c r="A394" s="46"/>
      <c r="B394" s="47"/>
      <c r="C394" s="47"/>
      <c r="D394" s="47"/>
      <c r="E394" s="47"/>
      <c r="F394" s="1"/>
      <c r="G394" s="1"/>
      <c r="H394" s="3"/>
      <c r="I394" s="292"/>
      <c r="J394" s="3"/>
      <c r="K394" s="3"/>
      <c r="L394" s="3"/>
      <c r="M394" s="3"/>
      <c r="N394" s="3"/>
      <c r="O394" s="3"/>
      <c r="P394" s="3"/>
      <c r="Q394" s="3"/>
      <c r="R394" s="3"/>
      <c r="S394" s="3"/>
      <c r="T394" s="3"/>
      <c r="U394" s="3"/>
      <c r="V394" s="3"/>
      <c r="W394" s="3"/>
      <c r="X394" s="3"/>
      <c r="Y394" s="3"/>
      <c r="Z394" s="3"/>
    </row>
    <row r="395" ht="15.75" customHeight="1">
      <c r="A395" s="46"/>
      <c r="B395" s="47"/>
      <c r="C395" s="47"/>
      <c r="D395" s="47"/>
      <c r="E395" s="47"/>
      <c r="F395" s="1"/>
      <c r="G395" s="1"/>
      <c r="H395" s="3"/>
      <c r="I395" s="292"/>
      <c r="J395" s="3"/>
      <c r="K395" s="3"/>
      <c r="L395" s="3"/>
      <c r="M395" s="3"/>
      <c r="N395" s="3"/>
      <c r="O395" s="3"/>
      <c r="P395" s="3"/>
      <c r="Q395" s="3"/>
      <c r="R395" s="3"/>
      <c r="S395" s="3"/>
      <c r="T395" s="3"/>
      <c r="U395" s="3"/>
      <c r="V395" s="3"/>
      <c r="W395" s="3"/>
      <c r="X395" s="3"/>
      <c r="Y395" s="3"/>
      <c r="Z395" s="3"/>
    </row>
    <row r="396" ht="15.75" customHeight="1">
      <c r="A396" s="46"/>
      <c r="B396" s="47"/>
      <c r="C396" s="47"/>
      <c r="D396" s="47"/>
      <c r="E396" s="47"/>
      <c r="F396" s="1"/>
      <c r="G396" s="1"/>
      <c r="H396" s="3"/>
      <c r="I396" s="292"/>
      <c r="J396" s="3"/>
      <c r="K396" s="3"/>
      <c r="L396" s="3"/>
      <c r="M396" s="3"/>
      <c r="N396" s="3"/>
      <c r="O396" s="3"/>
      <c r="P396" s="3"/>
      <c r="Q396" s="3"/>
      <c r="R396" s="3"/>
      <c r="S396" s="3"/>
      <c r="T396" s="3"/>
      <c r="U396" s="3"/>
      <c r="V396" s="3"/>
      <c r="W396" s="3"/>
      <c r="X396" s="3"/>
      <c r="Y396" s="3"/>
      <c r="Z396" s="3"/>
    </row>
    <row r="397" ht="15.75" customHeight="1">
      <c r="A397" s="46"/>
      <c r="B397" s="47"/>
      <c r="C397" s="47"/>
      <c r="D397" s="47"/>
      <c r="E397" s="47"/>
      <c r="F397" s="1"/>
      <c r="G397" s="1"/>
      <c r="H397" s="3"/>
      <c r="I397" s="292"/>
      <c r="J397" s="3"/>
      <c r="K397" s="3"/>
      <c r="L397" s="3"/>
      <c r="M397" s="3"/>
      <c r="N397" s="3"/>
      <c r="O397" s="3"/>
      <c r="P397" s="3"/>
      <c r="Q397" s="3"/>
      <c r="R397" s="3"/>
      <c r="S397" s="3"/>
      <c r="T397" s="3"/>
      <c r="U397" s="3"/>
      <c r="V397" s="3"/>
      <c r="W397" s="3"/>
      <c r="X397" s="3"/>
      <c r="Y397" s="3"/>
      <c r="Z397" s="3"/>
    </row>
    <row r="398" ht="15.75" customHeight="1">
      <c r="A398" s="46"/>
      <c r="B398" s="47"/>
      <c r="C398" s="47"/>
      <c r="D398" s="47"/>
      <c r="E398" s="47"/>
      <c r="F398" s="1"/>
      <c r="G398" s="1"/>
      <c r="H398" s="3"/>
      <c r="I398" s="292"/>
      <c r="J398" s="3"/>
      <c r="K398" s="3"/>
      <c r="L398" s="3"/>
      <c r="M398" s="3"/>
      <c r="N398" s="3"/>
      <c r="O398" s="3"/>
      <c r="P398" s="3"/>
      <c r="Q398" s="3"/>
      <c r="R398" s="3"/>
      <c r="S398" s="3"/>
      <c r="T398" s="3"/>
      <c r="U398" s="3"/>
      <c r="V398" s="3"/>
      <c r="W398" s="3"/>
      <c r="X398" s="3"/>
      <c r="Y398" s="3"/>
      <c r="Z398" s="3"/>
    </row>
    <row r="399" ht="15.75" customHeight="1">
      <c r="A399" s="46"/>
      <c r="B399" s="47"/>
      <c r="C399" s="47"/>
      <c r="D399" s="47"/>
      <c r="E399" s="47"/>
      <c r="F399" s="1"/>
      <c r="G399" s="1"/>
      <c r="H399" s="3"/>
      <c r="I399" s="292"/>
      <c r="J399" s="3"/>
      <c r="K399" s="3"/>
      <c r="L399" s="3"/>
      <c r="M399" s="3"/>
      <c r="N399" s="3"/>
      <c r="O399" s="3"/>
      <c r="P399" s="3"/>
      <c r="Q399" s="3"/>
      <c r="R399" s="3"/>
      <c r="S399" s="3"/>
      <c r="T399" s="3"/>
      <c r="U399" s="3"/>
      <c r="V399" s="3"/>
      <c r="W399" s="3"/>
      <c r="X399" s="3"/>
      <c r="Y399" s="3"/>
      <c r="Z399" s="3"/>
    </row>
    <row r="400" ht="15.75" customHeight="1">
      <c r="A400" s="46"/>
      <c r="B400" s="47"/>
      <c r="C400" s="47"/>
      <c r="D400" s="47"/>
      <c r="E400" s="47"/>
      <c r="F400" s="1"/>
      <c r="G400" s="1"/>
      <c r="H400" s="3"/>
      <c r="I400" s="292"/>
      <c r="J400" s="3"/>
      <c r="K400" s="3"/>
      <c r="L400" s="3"/>
      <c r="M400" s="3"/>
      <c r="N400" s="3"/>
      <c r="O400" s="3"/>
      <c r="P400" s="3"/>
      <c r="Q400" s="3"/>
      <c r="R400" s="3"/>
      <c r="S400" s="3"/>
      <c r="T400" s="3"/>
      <c r="U400" s="3"/>
      <c r="V400" s="3"/>
      <c r="W400" s="3"/>
      <c r="X400" s="3"/>
      <c r="Y400" s="3"/>
      <c r="Z400" s="3"/>
    </row>
    <row r="401" ht="15.75" customHeight="1">
      <c r="A401" s="46"/>
      <c r="B401" s="47"/>
      <c r="C401" s="47"/>
      <c r="D401" s="47"/>
      <c r="E401" s="47"/>
      <c r="F401" s="1"/>
      <c r="G401" s="1"/>
      <c r="H401" s="3"/>
      <c r="I401" s="292"/>
      <c r="J401" s="3"/>
      <c r="K401" s="3"/>
      <c r="L401" s="3"/>
      <c r="M401" s="3"/>
      <c r="N401" s="3"/>
      <c r="O401" s="3"/>
      <c r="P401" s="3"/>
      <c r="Q401" s="3"/>
      <c r="R401" s="3"/>
      <c r="S401" s="3"/>
      <c r="T401" s="3"/>
      <c r="U401" s="3"/>
      <c r="V401" s="3"/>
      <c r="W401" s="3"/>
      <c r="X401" s="3"/>
      <c r="Y401" s="3"/>
      <c r="Z401" s="3"/>
    </row>
    <row r="402" ht="15.75" customHeight="1">
      <c r="A402" s="46"/>
      <c r="B402" s="47"/>
      <c r="C402" s="47"/>
      <c r="D402" s="47"/>
      <c r="E402" s="47"/>
      <c r="F402" s="1"/>
      <c r="G402" s="1"/>
      <c r="H402" s="3"/>
      <c r="I402" s="292"/>
      <c r="J402" s="3"/>
      <c r="K402" s="3"/>
      <c r="L402" s="3"/>
      <c r="M402" s="3"/>
      <c r="N402" s="3"/>
      <c r="O402" s="3"/>
      <c r="P402" s="3"/>
      <c r="Q402" s="3"/>
      <c r="R402" s="3"/>
      <c r="S402" s="3"/>
      <c r="T402" s="3"/>
      <c r="U402" s="3"/>
      <c r="V402" s="3"/>
      <c r="W402" s="3"/>
      <c r="X402" s="3"/>
      <c r="Y402" s="3"/>
      <c r="Z402" s="3"/>
    </row>
    <row r="403" ht="15.75" customHeight="1">
      <c r="A403" s="46"/>
      <c r="B403" s="47"/>
      <c r="C403" s="47"/>
      <c r="D403" s="47"/>
      <c r="E403" s="47"/>
      <c r="F403" s="1"/>
      <c r="G403" s="1"/>
      <c r="H403" s="3"/>
      <c r="I403" s="292"/>
      <c r="J403" s="3"/>
      <c r="K403" s="3"/>
      <c r="L403" s="3"/>
      <c r="M403" s="3"/>
      <c r="N403" s="3"/>
      <c r="O403" s="3"/>
      <c r="P403" s="3"/>
      <c r="Q403" s="3"/>
      <c r="R403" s="3"/>
      <c r="S403" s="3"/>
      <c r="T403" s="3"/>
      <c r="U403" s="3"/>
      <c r="V403" s="3"/>
      <c r="W403" s="3"/>
      <c r="X403" s="3"/>
      <c r="Y403" s="3"/>
      <c r="Z403" s="3"/>
    </row>
    <row r="404" ht="15.75" customHeight="1">
      <c r="A404" s="46"/>
      <c r="B404" s="47"/>
      <c r="C404" s="47"/>
      <c r="D404" s="47"/>
      <c r="E404" s="47"/>
      <c r="F404" s="1"/>
      <c r="G404" s="1"/>
      <c r="H404" s="3"/>
      <c r="I404" s="292"/>
      <c r="J404" s="3"/>
      <c r="K404" s="3"/>
      <c r="L404" s="3"/>
      <c r="M404" s="3"/>
      <c r="N404" s="3"/>
      <c r="O404" s="3"/>
      <c r="P404" s="3"/>
      <c r="Q404" s="3"/>
      <c r="R404" s="3"/>
      <c r="S404" s="3"/>
      <c r="T404" s="3"/>
      <c r="U404" s="3"/>
      <c r="V404" s="3"/>
      <c r="W404" s="3"/>
      <c r="X404" s="3"/>
      <c r="Y404" s="3"/>
      <c r="Z404" s="3"/>
    </row>
    <row r="405" ht="15.75" customHeight="1">
      <c r="A405" s="46"/>
      <c r="B405" s="47"/>
      <c r="C405" s="47"/>
      <c r="D405" s="47"/>
      <c r="E405" s="47"/>
      <c r="F405" s="1"/>
      <c r="G405" s="1"/>
      <c r="H405" s="3"/>
      <c r="I405" s="292"/>
      <c r="J405" s="3"/>
      <c r="K405" s="3"/>
      <c r="L405" s="3"/>
      <c r="M405" s="3"/>
      <c r="N405" s="3"/>
      <c r="O405" s="3"/>
      <c r="P405" s="3"/>
      <c r="Q405" s="3"/>
      <c r="R405" s="3"/>
      <c r="S405" s="3"/>
      <c r="T405" s="3"/>
      <c r="U405" s="3"/>
      <c r="V405" s="3"/>
      <c r="W405" s="3"/>
      <c r="X405" s="3"/>
      <c r="Y405" s="3"/>
      <c r="Z405" s="3"/>
    </row>
    <row r="406" ht="15.75" customHeight="1">
      <c r="A406" s="46"/>
      <c r="B406" s="47"/>
      <c r="C406" s="47"/>
      <c r="D406" s="47"/>
      <c r="E406" s="47"/>
      <c r="F406" s="1"/>
      <c r="G406" s="1"/>
      <c r="H406" s="3"/>
      <c r="I406" s="292"/>
      <c r="J406" s="3"/>
      <c r="K406" s="3"/>
      <c r="L406" s="3"/>
      <c r="M406" s="3"/>
      <c r="N406" s="3"/>
      <c r="O406" s="3"/>
      <c r="P406" s="3"/>
      <c r="Q406" s="3"/>
      <c r="R406" s="3"/>
      <c r="S406" s="3"/>
      <c r="T406" s="3"/>
      <c r="U406" s="3"/>
      <c r="V406" s="3"/>
      <c r="W406" s="3"/>
      <c r="X406" s="3"/>
      <c r="Y406" s="3"/>
      <c r="Z406" s="3"/>
    </row>
    <row r="407" ht="15.75" customHeight="1">
      <c r="A407" s="46"/>
      <c r="B407" s="47"/>
      <c r="C407" s="47"/>
      <c r="D407" s="47"/>
      <c r="E407" s="47"/>
      <c r="F407" s="1"/>
      <c r="G407" s="1"/>
      <c r="H407" s="3"/>
      <c r="I407" s="292"/>
      <c r="J407" s="3"/>
      <c r="K407" s="3"/>
      <c r="L407" s="3"/>
      <c r="M407" s="3"/>
      <c r="N407" s="3"/>
      <c r="O407" s="3"/>
      <c r="P407" s="3"/>
      <c r="Q407" s="3"/>
      <c r="R407" s="3"/>
      <c r="S407" s="3"/>
      <c r="T407" s="3"/>
      <c r="U407" s="3"/>
      <c r="V407" s="3"/>
      <c r="W407" s="3"/>
      <c r="X407" s="3"/>
      <c r="Y407" s="3"/>
      <c r="Z407" s="3"/>
    </row>
    <row r="408" ht="15.75" customHeight="1">
      <c r="A408" s="46"/>
      <c r="B408" s="47"/>
      <c r="C408" s="47"/>
      <c r="D408" s="47"/>
      <c r="E408" s="47"/>
      <c r="F408" s="1"/>
      <c r="G408" s="1"/>
      <c r="H408" s="3"/>
      <c r="I408" s="292"/>
      <c r="J408" s="3"/>
      <c r="K408" s="3"/>
      <c r="L408" s="3"/>
      <c r="M408" s="3"/>
      <c r="N408" s="3"/>
      <c r="O408" s="3"/>
      <c r="P408" s="3"/>
      <c r="Q408" s="3"/>
      <c r="R408" s="3"/>
      <c r="S408" s="3"/>
      <c r="T408" s="3"/>
      <c r="U408" s="3"/>
      <c r="V408" s="3"/>
      <c r="W408" s="3"/>
      <c r="X408" s="3"/>
      <c r="Y408" s="3"/>
      <c r="Z408" s="3"/>
    </row>
    <row r="409" ht="15.75" customHeight="1">
      <c r="A409" s="46"/>
      <c r="B409" s="47"/>
      <c r="C409" s="47"/>
      <c r="D409" s="47"/>
      <c r="E409" s="47"/>
      <c r="F409" s="1"/>
      <c r="G409" s="1"/>
      <c r="H409" s="3"/>
      <c r="I409" s="292"/>
      <c r="J409" s="3"/>
      <c r="K409" s="3"/>
      <c r="L409" s="3"/>
      <c r="M409" s="3"/>
      <c r="N409" s="3"/>
      <c r="O409" s="3"/>
      <c r="P409" s="3"/>
      <c r="Q409" s="3"/>
      <c r="R409" s="3"/>
      <c r="S409" s="3"/>
      <c r="T409" s="3"/>
      <c r="U409" s="3"/>
      <c r="V409" s="3"/>
      <c r="W409" s="3"/>
      <c r="X409" s="3"/>
      <c r="Y409" s="3"/>
      <c r="Z409" s="3"/>
    </row>
    <row r="410" ht="15.75" customHeight="1">
      <c r="A410" s="46"/>
      <c r="B410" s="47"/>
      <c r="C410" s="47"/>
      <c r="D410" s="47"/>
      <c r="E410" s="47"/>
      <c r="F410" s="1"/>
      <c r="G410" s="1"/>
      <c r="H410" s="3"/>
      <c r="I410" s="292"/>
      <c r="J410" s="3"/>
      <c r="K410" s="3"/>
      <c r="L410" s="3"/>
      <c r="M410" s="3"/>
      <c r="N410" s="3"/>
      <c r="O410" s="3"/>
      <c r="P410" s="3"/>
      <c r="Q410" s="3"/>
      <c r="R410" s="3"/>
      <c r="S410" s="3"/>
      <c r="T410" s="3"/>
      <c r="U410" s="3"/>
      <c r="V410" s="3"/>
      <c r="W410" s="3"/>
      <c r="X410" s="3"/>
      <c r="Y410" s="3"/>
      <c r="Z410" s="3"/>
    </row>
    <row r="411" ht="15.75" customHeight="1">
      <c r="A411" s="46"/>
      <c r="B411" s="47"/>
      <c r="C411" s="47"/>
      <c r="D411" s="47"/>
      <c r="E411" s="47"/>
      <c r="F411" s="1"/>
      <c r="G411" s="1"/>
      <c r="H411" s="3"/>
      <c r="I411" s="292"/>
      <c r="J411" s="3"/>
      <c r="K411" s="3"/>
      <c r="L411" s="3"/>
      <c r="M411" s="3"/>
      <c r="N411" s="3"/>
      <c r="O411" s="3"/>
      <c r="P411" s="3"/>
      <c r="Q411" s="3"/>
      <c r="R411" s="3"/>
      <c r="S411" s="3"/>
      <c r="T411" s="3"/>
      <c r="U411" s="3"/>
      <c r="V411" s="3"/>
      <c r="W411" s="3"/>
      <c r="X411" s="3"/>
      <c r="Y411" s="3"/>
      <c r="Z411" s="3"/>
    </row>
    <row r="412" ht="15.75" customHeight="1">
      <c r="A412" s="46"/>
      <c r="B412" s="47"/>
      <c r="C412" s="47"/>
      <c r="D412" s="47"/>
      <c r="E412" s="47"/>
      <c r="F412" s="1"/>
      <c r="G412" s="1"/>
      <c r="H412" s="3"/>
      <c r="I412" s="292"/>
      <c r="J412" s="3"/>
      <c r="K412" s="3"/>
      <c r="L412" s="3"/>
      <c r="M412" s="3"/>
      <c r="N412" s="3"/>
      <c r="O412" s="3"/>
      <c r="P412" s="3"/>
      <c r="Q412" s="3"/>
      <c r="R412" s="3"/>
      <c r="S412" s="3"/>
      <c r="T412" s="3"/>
      <c r="U412" s="3"/>
      <c r="V412" s="3"/>
      <c r="W412" s="3"/>
      <c r="X412" s="3"/>
      <c r="Y412" s="3"/>
      <c r="Z412" s="3"/>
    </row>
    <row r="413" ht="15.75" customHeight="1">
      <c r="A413" s="46"/>
      <c r="B413" s="47"/>
      <c r="C413" s="47"/>
      <c r="D413" s="47"/>
      <c r="E413" s="47"/>
      <c r="F413" s="1"/>
      <c r="G413" s="1"/>
      <c r="H413" s="3"/>
      <c r="I413" s="292"/>
      <c r="J413" s="3"/>
      <c r="K413" s="3"/>
      <c r="L413" s="3"/>
      <c r="M413" s="3"/>
      <c r="N413" s="3"/>
      <c r="O413" s="3"/>
      <c r="P413" s="3"/>
      <c r="Q413" s="3"/>
      <c r="R413" s="3"/>
      <c r="S413" s="3"/>
      <c r="T413" s="3"/>
      <c r="U413" s="3"/>
      <c r="V413" s="3"/>
      <c r="W413" s="3"/>
      <c r="X413" s="3"/>
      <c r="Y413" s="3"/>
      <c r="Z413" s="3"/>
    </row>
    <row r="414" ht="15.75" customHeight="1">
      <c r="A414" s="46"/>
      <c r="B414" s="47"/>
      <c r="C414" s="47"/>
      <c r="D414" s="47"/>
      <c r="E414" s="47"/>
      <c r="F414" s="1"/>
      <c r="G414" s="1"/>
      <c r="H414" s="3"/>
      <c r="I414" s="292"/>
      <c r="J414" s="3"/>
      <c r="K414" s="3"/>
      <c r="L414" s="3"/>
      <c r="M414" s="3"/>
      <c r="N414" s="3"/>
      <c r="O414" s="3"/>
      <c r="P414" s="3"/>
      <c r="Q414" s="3"/>
      <c r="R414" s="3"/>
      <c r="S414" s="3"/>
      <c r="T414" s="3"/>
      <c r="U414" s="3"/>
      <c r="V414" s="3"/>
      <c r="W414" s="3"/>
      <c r="X414" s="3"/>
      <c r="Y414" s="3"/>
      <c r="Z414" s="3"/>
    </row>
    <row r="415" ht="15.75" customHeight="1">
      <c r="A415" s="46"/>
      <c r="B415" s="47"/>
      <c r="C415" s="47"/>
      <c r="D415" s="47"/>
      <c r="E415" s="47"/>
      <c r="F415" s="1"/>
      <c r="G415" s="1"/>
      <c r="H415" s="3"/>
      <c r="I415" s="292"/>
      <c r="J415" s="3"/>
      <c r="K415" s="3"/>
      <c r="L415" s="3"/>
      <c r="M415" s="3"/>
      <c r="N415" s="3"/>
      <c r="O415" s="3"/>
      <c r="P415" s="3"/>
      <c r="Q415" s="3"/>
      <c r="R415" s="3"/>
      <c r="S415" s="3"/>
      <c r="T415" s="3"/>
      <c r="U415" s="3"/>
      <c r="V415" s="3"/>
      <c r="W415" s="3"/>
      <c r="X415" s="3"/>
      <c r="Y415" s="3"/>
      <c r="Z415" s="3"/>
    </row>
    <row r="416" ht="15.75" customHeight="1">
      <c r="A416" s="46"/>
      <c r="B416" s="47"/>
      <c r="C416" s="47"/>
      <c r="D416" s="47"/>
      <c r="E416" s="47"/>
      <c r="F416" s="1"/>
      <c r="G416" s="1"/>
      <c r="H416" s="3"/>
      <c r="I416" s="292"/>
      <c r="J416" s="3"/>
      <c r="K416" s="3"/>
      <c r="L416" s="3"/>
      <c r="M416" s="3"/>
      <c r="N416" s="3"/>
      <c r="O416" s="3"/>
      <c r="P416" s="3"/>
      <c r="Q416" s="3"/>
      <c r="R416" s="3"/>
      <c r="S416" s="3"/>
      <c r="T416" s="3"/>
      <c r="U416" s="3"/>
      <c r="V416" s="3"/>
      <c r="W416" s="3"/>
      <c r="X416" s="3"/>
      <c r="Y416" s="3"/>
      <c r="Z416" s="3"/>
    </row>
    <row r="417" ht="15.75" customHeight="1">
      <c r="A417" s="46"/>
      <c r="B417" s="47"/>
      <c r="C417" s="47"/>
      <c r="D417" s="47"/>
      <c r="E417" s="47"/>
      <c r="F417" s="1"/>
      <c r="G417" s="1"/>
      <c r="H417" s="3"/>
      <c r="I417" s="292"/>
      <c r="J417" s="3"/>
      <c r="K417" s="3"/>
      <c r="L417" s="3"/>
      <c r="M417" s="3"/>
      <c r="N417" s="3"/>
      <c r="O417" s="3"/>
      <c r="P417" s="3"/>
      <c r="Q417" s="3"/>
      <c r="R417" s="3"/>
      <c r="S417" s="3"/>
      <c r="T417" s="3"/>
      <c r="U417" s="3"/>
      <c r="V417" s="3"/>
      <c r="W417" s="3"/>
      <c r="X417" s="3"/>
      <c r="Y417" s="3"/>
      <c r="Z417" s="3"/>
    </row>
    <row r="418" ht="15.75" customHeight="1">
      <c r="A418" s="46"/>
      <c r="B418" s="47"/>
      <c r="C418" s="47"/>
      <c r="D418" s="47"/>
      <c r="E418" s="47"/>
      <c r="F418" s="1"/>
      <c r="G418" s="1"/>
      <c r="H418" s="3"/>
      <c r="I418" s="292"/>
      <c r="J418" s="3"/>
      <c r="K418" s="3"/>
      <c r="L418" s="3"/>
      <c r="M418" s="3"/>
      <c r="N418" s="3"/>
      <c r="O418" s="3"/>
      <c r="P418" s="3"/>
      <c r="Q418" s="3"/>
      <c r="R418" s="3"/>
      <c r="S418" s="3"/>
      <c r="T418" s="3"/>
      <c r="U418" s="3"/>
      <c r="V418" s="3"/>
      <c r="W418" s="3"/>
      <c r="X418" s="3"/>
      <c r="Y418" s="3"/>
      <c r="Z418" s="3"/>
    </row>
    <row r="419" ht="15.75" customHeight="1">
      <c r="A419" s="46"/>
      <c r="B419" s="47"/>
      <c r="C419" s="47"/>
      <c r="D419" s="47"/>
      <c r="E419" s="47"/>
      <c r="F419" s="1"/>
      <c r="G419" s="1"/>
      <c r="H419" s="3"/>
      <c r="I419" s="292"/>
      <c r="J419" s="3"/>
      <c r="K419" s="3"/>
      <c r="L419" s="3"/>
      <c r="M419" s="3"/>
      <c r="N419" s="3"/>
      <c r="O419" s="3"/>
      <c r="P419" s="3"/>
      <c r="Q419" s="3"/>
      <c r="R419" s="3"/>
      <c r="S419" s="3"/>
      <c r="T419" s="3"/>
      <c r="U419" s="3"/>
      <c r="V419" s="3"/>
      <c r="W419" s="3"/>
      <c r="X419" s="3"/>
      <c r="Y419" s="3"/>
      <c r="Z419" s="3"/>
    </row>
    <row r="420" ht="15.75" customHeight="1">
      <c r="A420" s="46"/>
      <c r="B420" s="47"/>
      <c r="C420" s="47"/>
      <c r="D420" s="47"/>
      <c r="E420" s="47"/>
      <c r="F420" s="1"/>
      <c r="G420" s="1"/>
      <c r="H420" s="3"/>
      <c r="I420" s="292"/>
      <c r="J420" s="3"/>
      <c r="K420" s="3"/>
      <c r="L420" s="3"/>
      <c r="M420" s="3"/>
      <c r="N420" s="3"/>
      <c r="O420" s="3"/>
      <c r="P420" s="3"/>
      <c r="Q420" s="3"/>
      <c r="R420" s="3"/>
      <c r="S420" s="3"/>
      <c r="T420" s="3"/>
      <c r="U420" s="3"/>
      <c r="V420" s="3"/>
      <c r="W420" s="3"/>
      <c r="X420" s="3"/>
      <c r="Y420" s="3"/>
      <c r="Z420" s="3"/>
    </row>
    <row r="421" ht="15.75" customHeight="1">
      <c r="A421" s="46"/>
      <c r="B421" s="47"/>
      <c r="C421" s="47"/>
      <c r="D421" s="47"/>
      <c r="E421" s="47"/>
      <c r="F421" s="1"/>
      <c r="G421" s="1"/>
      <c r="H421" s="3"/>
      <c r="I421" s="292"/>
      <c r="J421" s="3"/>
      <c r="K421" s="3"/>
      <c r="L421" s="3"/>
      <c r="M421" s="3"/>
      <c r="N421" s="3"/>
      <c r="O421" s="3"/>
      <c r="P421" s="3"/>
      <c r="Q421" s="3"/>
      <c r="R421" s="3"/>
      <c r="S421" s="3"/>
      <c r="T421" s="3"/>
      <c r="U421" s="3"/>
      <c r="V421" s="3"/>
      <c r="W421" s="3"/>
      <c r="X421" s="3"/>
      <c r="Y421" s="3"/>
      <c r="Z421" s="3"/>
    </row>
    <row r="422" ht="15.75" customHeight="1">
      <c r="A422" s="46"/>
      <c r="B422" s="47"/>
      <c r="C422" s="47"/>
      <c r="D422" s="47"/>
      <c r="E422" s="47"/>
      <c r="F422" s="1"/>
      <c r="G422" s="1"/>
      <c r="H422" s="3"/>
      <c r="I422" s="292"/>
      <c r="J422" s="3"/>
      <c r="K422" s="3"/>
      <c r="L422" s="3"/>
      <c r="M422" s="3"/>
      <c r="N422" s="3"/>
      <c r="O422" s="3"/>
      <c r="P422" s="3"/>
      <c r="Q422" s="3"/>
      <c r="R422" s="3"/>
      <c r="S422" s="3"/>
      <c r="T422" s="3"/>
      <c r="U422" s="3"/>
      <c r="V422" s="3"/>
      <c r="W422" s="3"/>
      <c r="X422" s="3"/>
      <c r="Y422" s="3"/>
      <c r="Z422" s="3"/>
    </row>
    <row r="423" ht="15.75" customHeight="1">
      <c r="A423" s="46"/>
      <c r="B423" s="47"/>
      <c r="C423" s="47"/>
      <c r="D423" s="47"/>
      <c r="E423" s="47"/>
      <c r="F423" s="1"/>
      <c r="G423" s="1"/>
      <c r="H423" s="3"/>
      <c r="I423" s="292"/>
      <c r="J423" s="3"/>
      <c r="K423" s="3"/>
      <c r="L423" s="3"/>
      <c r="M423" s="3"/>
      <c r="N423" s="3"/>
      <c r="O423" s="3"/>
      <c r="P423" s="3"/>
      <c r="Q423" s="3"/>
      <c r="R423" s="3"/>
      <c r="S423" s="3"/>
      <c r="T423" s="3"/>
      <c r="U423" s="3"/>
      <c r="V423" s="3"/>
      <c r="W423" s="3"/>
      <c r="X423" s="3"/>
      <c r="Y423" s="3"/>
      <c r="Z423" s="3"/>
    </row>
    <row r="424" ht="15.75" customHeight="1">
      <c r="A424" s="46"/>
      <c r="B424" s="47"/>
      <c r="C424" s="47"/>
      <c r="D424" s="47"/>
      <c r="E424" s="47"/>
      <c r="F424" s="1"/>
      <c r="G424" s="1"/>
      <c r="H424" s="3"/>
      <c r="I424" s="292"/>
      <c r="J424" s="3"/>
      <c r="K424" s="3"/>
      <c r="L424" s="3"/>
      <c r="M424" s="3"/>
      <c r="N424" s="3"/>
      <c r="O424" s="3"/>
      <c r="P424" s="3"/>
      <c r="Q424" s="3"/>
      <c r="R424" s="3"/>
      <c r="S424" s="3"/>
      <c r="T424" s="3"/>
      <c r="U424" s="3"/>
      <c r="V424" s="3"/>
      <c r="W424" s="3"/>
      <c r="X424" s="3"/>
      <c r="Y424" s="3"/>
      <c r="Z424" s="3"/>
    </row>
    <row r="425" ht="15.75" customHeight="1">
      <c r="A425" s="46"/>
      <c r="B425" s="47"/>
      <c r="C425" s="47"/>
      <c r="D425" s="47"/>
      <c r="E425" s="47"/>
      <c r="F425" s="1"/>
      <c r="G425" s="1"/>
      <c r="H425" s="3"/>
      <c r="I425" s="292"/>
      <c r="J425" s="3"/>
      <c r="K425" s="3"/>
      <c r="L425" s="3"/>
      <c r="M425" s="3"/>
      <c r="N425" s="3"/>
      <c r="O425" s="3"/>
      <c r="P425" s="3"/>
      <c r="Q425" s="3"/>
      <c r="R425" s="3"/>
      <c r="S425" s="3"/>
      <c r="T425" s="3"/>
      <c r="U425" s="3"/>
      <c r="V425" s="3"/>
      <c r="W425" s="3"/>
      <c r="X425" s="3"/>
      <c r="Y425" s="3"/>
      <c r="Z425" s="3"/>
    </row>
    <row r="426" ht="15.75" customHeight="1">
      <c r="A426" s="46"/>
      <c r="B426" s="47"/>
      <c r="C426" s="47"/>
      <c r="D426" s="47"/>
      <c r="E426" s="47"/>
      <c r="F426" s="1"/>
      <c r="G426" s="1"/>
      <c r="H426" s="3"/>
      <c r="I426" s="292"/>
      <c r="J426" s="3"/>
      <c r="K426" s="3"/>
      <c r="L426" s="3"/>
      <c r="M426" s="3"/>
      <c r="N426" s="3"/>
      <c r="O426" s="3"/>
      <c r="P426" s="3"/>
      <c r="Q426" s="3"/>
      <c r="R426" s="3"/>
      <c r="S426" s="3"/>
      <c r="T426" s="3"/>
      <c r="U426" s="3"/>
      <c r="V426" s="3"/>
      <c r="W426" s="3"/>
      <c r="X426" s="3"/>
      <c r="Y426" s="3"/>
      <c r="Z426" s="3"/>
    </row>
    <row r="427" ht="15.75" customHeight="1">
      <c r="A427" s="46"/>
      <c r="B427" s="47"/>
      <c r="C427" s="47"/>
      <c r="D427" s="47"/>
      <c r="E427" s="47"/>
      <c r="F427" s="1"/>
      <c r="G427" s="1"/>
      <c r="H427" s="3"/>
      <c r="I427" s="292"/>
      <c r="J427" s="3"/>
      <c r="K427" s="3"/>
      <c r="L427" s="3"/>
      <c r="M427" s="3"/>
      <c r="N427" s="3"/>
      <c r="O427" s="3"/>
      <c r="P427" s="3"/>
      <c r="Q427" s="3"/>
      <c r="R427" s="3"/>
      <c r="S427" s="3"/>
      <c r="T427" s="3"/>
      <c r="U427" s="3"/>
      <c r="V427" s="3"/>
      <c r="W427" s="3"/>
      <c r="X427" s="3"/>
      <c r="Y427" s="3"/>
      <c r="Z427" s="3"/>
    </row>
    <row r="428" ht="15.75" customHeight="1">
      <c r="A428" s="46"/>
      <c r="B428" s="47"/>
      <c r="C428" s="47"/>
      <c r="D428" s="47"/>
      <c r="E428" s="47"/>
      <c r="F428" s="1"/>
      <c r="G428" s="1"/>
      <c r="H428" s="3"/>
      <c r="I428" s="292"/>
      <c r="J428" s="3"/>
      <c r="K428" s="3"/>
      <c r="L428" s="3"/>
      <c r="M428" s="3"/>
      <c r="N428" s="3"/>
      <c r="O428" s="3"/>
      <c r="P428" s="3"/>
      <c r="Q428" s="3"/>
      <c r="R428" s="3"/>
      <c r="S428" s="3"/>
      <c r="T428" s="3"/>
      <c r="U428" s="3"/>
      <c r="V428" s="3"/>
      <c r="W428" s="3"/>
      <c r="X428" s="3"/>
      <c r="Y428" s="3"/>
      <c r="Z428" s="3"/>
    </row>
    <row r="429" ht="15.75" customHeight="1">
      <c r="A429" s="46"/>
      <c r="B429" s="47"/>
      <c r="C429" s="47"/>
      <c r="D429" s="47"/>
      <c r="E429" s="47"/>
      <c r="F429" s="1"/>
      <c r="G429" s="1"/>
      <c r="H429" s="3"/>
      <c r="I429" s="292"/>
      <c r="J429" s="3"/>
      <c r="K429" s="3"/>
      <c r="L429" s="3"/>
      <c r="M429" s="3"/>
      <c r="N429" s="3"/>
      <c r="O429" s="3"/>
      <c r="P429" s="3"/>
      <c r="Q429" s="3"/>
      <c r="R429" s="3"/>
      <c r="S429" s="3"/>
      <c r="T429" s="3"/>
      <c r="U429" s="3"/>
      <c r="V429" s="3"/>
      <c r="W429" s="3"/>
      <c r="X429" s="3"/>
      <c r="Y429" s="3"/>
      <c r="Z429" s="3"/>
    </row>
    <row r="430" ht="15.75" customHeight="1">
      <c r="A430" s="46"/>
      <c r="B430" s="47"/>
      <c r="C430" s="47"/>
      <c r="D430" s="47"/>
      <c r="E430" s="47"/>
      <c r="F430" s="1"/>
      <c r="G430" s="1"/>
      <c r="H430" s="3"/>
      <c r="I430" s="292"/>
      <c r="J430" s="3"/>
      <c r="K430" s="3"/>
      <c r="L430" s="3"/>
      <c r="M430" s="3"/>
      <c r="N430" s="3"/>
      <c r="O430" s="3"/>
      <c r="P430" s="3"/>
      <c r="Q430" s="3"/>
      <c r="R430" s="3"/>
      <c r="S430" s="3"/>
      <c r="T430" s="3"/>
      <c r="U430" s="3"/>
      <c r="V430" s="3"/>
      <c r="W430" s="3"/>
      <c r="X430" s="3"/>
      <c r="Y430" s="3"/>
      <c r="Z430" s="3"/>
    </row>
    <row r="431" ht="15.75" customHeight="1">
      <c r="A431" s="46"/>
      <c r="B431" s="47"/>
      <c r="C431" s="47"/>
      <c r="D431" s="47"/>
      <c r="E431" s="47"/>
      <c r="F431" s="1"/>
      <c r="G431" s="1"/>
      <c r="H431" s="3"/>
      <c r="I431" s="292"/>
      <c r="J431" s="3"/>
      <c r="K431" s="3"/>
      <c r="L431" s="3"/>
      <c r="M431" s="3"/>
      <c r="N431" s="3"/>
      <c r="O431" s="3"/>
      <c r="P431" s="3"/>
      <c r="Q431" s="3"/>
      <c r="R431" s="3"/>
      <c r="S431" s="3"/>
      <c r="T431" s="3"/>
      <c r="U431" s="3"/>
      <c r="V431" s="3"/>
      <c r="W431" s="3"/>
      <c r="X431" s="3"/>
      <c r="Y431" s="3"/>
      <c r="Z431" s="3"/>
    </row>
    <row r="432" ht="15.75" customHeight="1">
      <c r="A432" s="46"/>
      <c r="B432" s="47"/>
      <c r="C432" s="47"/>
      <c r="D432" s="47"/>
      <c r="E432" s="47"/>
      <c r="F432" s="1"/>
      <c r="G432" s="1"/>
      <c r="H432" s="3"/>
      <c r="I432" s="292"/>
      <c r="J432" s="3"/>
      <c r="K432" s="3"/>
      <c r="L432" s="3"/>
      <c r="M432" s="3"/>
      <c r="N432" s="3"/>
      <c r="O432" s="3"/>
      <c r="P432" s="3"/>
      <c r="Q432" s="3"/>
      <c r="R432" s="3"/>
      <c r="S432" s="3"/>
      <c r="T432" s="3"/>
      <c r="U432" s="3"/>
      <c r="V432" s="3"/>
      <c r="W432" s="3"/>
      <c r="X432" s="3"/>
      <c r="Y432" s="3"/>
      <c r="Z432" s="3"/>
    </row>
    <row r="433" ht="15.75" customHeight="1">
      <c r="A433" s="46"/>
      <c r="B433" s="47"/>
      <c r="C433" s="47"/>
      <c r="D433" s="47"/>
      <c r="E433" s="47"/>
      <c r="F433" s="1"/>
      <c r="G433" s="1"/>
      <c r="H433" s="3"/>
      <c r="I433" s="292"/>
      <c r="J433" s="3"/>
      <c r="K433" s="3"/>
      <c r="L433" s="3"/>
      <c r="M433" s="3"/>
      <c r="N433" s="3"/>
      <c r="O433" s="3"/>
      <c r="P433" s="3"/>
      <c r="Q433" s="3"/>
      <c r="R433" s="3"/>
      <c r="S433" s="3"/>
      <c r="T433" s="3"/>
      <c r="U433" s="3"/>
      <c r="V433" s="3"/>
      <c r="W433" s="3"/>
      <c r="X433" s="3"/>
      <c r="Y433" s="3"/>
      <c r="Z433" s="3"/>
    </row>
    <row r="434" ht="15.75" customHeight="1">
      <c r="A434" s="46"/>
      <c r="B434" s="47"/>
      <c r="C434" s="47"/>
      <c r="D434" s="47"/>
      <c r="E434" s="47"/>
      <c r="F434" s="1"/>
      <c r="G434" s="1"/>
      <c r="H434" s="3"/>
      <c r="I434" s="292"/>
      <c r="J434" s="3"/>
      <c r="K434" s="3"/>
      <c r="L434" s="3"/>
      <c r="M434" s="3"/>
      <c r="N434" s="3"/>
      <c r="O434" s="3"/>
      <c r="P434" s="3"/>
      <c r="Q434" s="3"/>
      <c r="R434" s="3"/>
      <c r="S434" s="3"/>
      <c r="T434" s="3"/>
      <c r="U434" s="3"/>
      <c r="V434" s="3"/>
      <c r="W434" s="3"/>
      <c r="X434" s="3"/>
      <c r="Y434" s="3"/>
      <c r="Z434" s="3"/>
    </row>
    <row r="435" ht="15.75" customHeight="1">
      <c r="A435" s="46"/>
      <c r="B435" s="47"/>
      <c r="C435" s="47"/>
      <c r="D435" s="47"/>
      <c r="E435" s="47"/>
      <c r="F435" s="1"/>
      <c r="G435" s="1"/>
      <c r="H435" s="3"/>
      <c r="I435" s="292"/>
      <c r="J435" s="3"/>
      <c r="K435" s="3"/>
      <c r="L435" s="3"/>
      <c r="M435" s="3"/>
      <c r="N435" s="3"/>
      <c r="O435" s="3"/>
      <c r="P435" s="3"/>
      <c r="Q435" s="3"/>
      <c r="R435" s="3"/>
      <c r="S435" s="3"/>
      <c r="T435" s="3"/>
      <c r="U435" s="3"/>
      <c r="V435" s="3"/>
      <c r="W435" s="3"/>
      <c r="X435" s="3"/>
      <c r="Y435" s="3"/>
      <c r="Z435" s="3"/>
    </row>
    <row r="436" ht="15.75" customHeight="1">
      <c r="A436" s="46"/>
      <c r="B436" s="47"/>
      <c r="C436" s="47"/>
      <c r="D436" s="47"/>
      <c r="E436" s="47"/>
      <c r="F436" s="1"/>
      <c r="G436" s="1"/>
      <c r="H436" s="3"/>
      <c r="I436" s="292"/>
      <c r="J436" s="3"/>
      <c r="K436" s="3"/>
      <c r="L436" s="3"/>
      <c r="M436" s="3"/>
      <c r="N436" s="3"/>
      <c r="O436" s="3"/>
      <c r="P436" s="3"/>
      <c r="Q436" s="3"/>
      <c r="R436" s="3"/>
      <c r="S436" s="3"/>
      <c r="T436" s="3"/>
      <c r="U436" s="3"/>
      <c r="V436" s="3"/>
      <c r="W436" s="3"/>
      <c r="X436" s="3"/>
      <c r="Y436" s="3"/>
      <c r="Z436" s="3"/>
    </row>
    <row r="437" ht="15.75" customHeight="1">
      <c r="A437" s="46"/>
      <c r="B437" s="47"/>
      <c r="C437" s="47"/>
      <c r="D437" s="47"/>
      <c r="E437" s="47"/>
      <c r="F437" s="1"/>
      <c r="G437" s="1"/>
      <c r="H437" s="3"/>
      <c r="I437" s="292"/>
      <c r="J437" s="3"/>
      <c r="K437" s="3"/>
      <c r="L437" s="3"/>
      <c r="M437" s="3"/>
      <c r="N437" s="3"/>
      <c r="O437" s="3"/>
      <c r="P437" s="3"/>
      <c r="Q437" s="3"/>
      <c r="R437" s="3"/>
      <c r="S437" s="3"/>
      <c r="T437" s="3"/>
      <c r="U437" s="3"/>
      <c r="V437" s="3"/>
      <c r="W437" s="3"/>
      <c r="X437" s="3"/>
      <c r="Y437" s="3"/>
      <c r="Z437" s="3"/>
    </row>
    <row r="438" ht="15.75" customHeight="1">
      <c r="A438" s="46"/>
      <c r="B438" s="47"/>
      <c r="C438" s="47"/>
      <c r="D438" s="47"/>
      <c r="E438" s="47"/>
      <c r="F438" s="1"/>
      <c r="G438" s="1"/>
      <c r="H438" s="3"/>
      <c r="I438" s="292"/>
      <c r="J438" s="3"/>
      <c r="K438" s="3"/>
      <c r="L438" s="3"/>
      <c r="M438" s="3"/>
      <c r="N438" s="3"/>
      <c r="O438" s="3"/>
      <c r="P438" s="3"/>
      <c r="Q438" s="3"/>
      <c r="R438" s="3"/>
      <c r="S438" s="3"/>
      <c r="T438" s="3"/>
      <c r="U438" s="3"/>
      <c r="V438" s="3"/>
      <c r="W438" s="3"/>
      <c r="X438" s="3"/>
      <c r="Y438" s="3"/>
      <c r="Z438" s="3"/>
    </row>
    <row r="439" ht="15.75" customHeight="1">
      <c r="A439" s="46"/>
      <c r="B439" s="47"/>
      <c r="C439" s="47"/>
      <c r="D439" s="47"/>
      <c r="E439" s="47"/>
      <c r="F439" s="1"/>
      <c r="G439" s="1"/>
      <c r="H439" s="3"/>
      <c r="I439" s="292"/>
      <c r="J439" s="3"/>
      <c r="K439" s="3"/>
      <c r="L439" s="3"/>
      <c r="M439" s="3"/>
      <c r="N439" s="3"/>
      <c r="O439" s="3"/>
      <c r="P439" s="3"/>
      <c r="Q439" s="3"/>
      <c r="R439" s="3"/>
      <c r="S439" s="3"/>
      <c r="T439" s="3"/>
      <c r="U439" s="3"/>
      <c r="V439" s="3"/>
      <c r="W439" s="3"/>
      <c r="X439" s="3"/>
      <c r="Y439" s="3"/>
      <c r="Z439" s="3"/>
    </row>
    <row r="440" ht="15.75" customHeight="1">
      <c r="A440" s="46"/>
      <c r="B440" s="47"/>
      <c r="C440" s="47"/>
      <c r="D440" s="47"/>
      <c r="E440" s="47"/>
      <c r="F440" s="1"/>
      <c r="G440" s="1"/>
      <c r="H440" s="3"/>
      <c r="I440" s="292"/>
      <c r="J440" s="3"/>
      <c r="K440" s="3"/>
      <c r="L440" s="3"/>
      <c r="M440" s="3"/>
      <c r="N440" s="3"/>
      <c r="O440" s="3"/>
      <c r="P440" s="3"/>
      <c r="Q440" s="3"/>
      <c r="R440" s="3"/>
      <c r="S440" s="3"/>
      <c r="T440" s="3"/>
      <c r="U440" s="3"/>
      <c r="V440" s="3"/>
      <c r="W440" s="3"/>
      <c r="X440" s="3"/>
      <c r="Y440" s="3"/>
      <c r="Z440" s="3"/>
    </row>
    <row r="441" ht="15.75" customHeight="1">
      <c r="A441" s="46"/>
      <c r="B441" s="47"/>
      <c r="C441" s="47"/>
      <c r="D441" s="47"/>
      <c r="E441" s="47"/>
      <c r="F441" s="1"/>
      <c r="G441" s="1"/>
      <c r="H441" s="3"/>
      <c r="I441" s="292"/>
      <c r="J441" s="3"/>
      <c r="K441" s="3"/>
      <c r="L441" s="3"/>
      <c r="M441" s="3"/>
      <c r="N441" s="3"/>
      <c r="O441" s="3"/>
      <c r="P441" s="3"/>
      <c r="Q441" s="3"/>
      <c r="R441" s="3"/>
      <c r="S441" s="3"/>
      <c r="T441" s="3"/>
      <c r="U441" s="3"/>
      <c r="V441" s="3"/>
      <c r="W441" s="3"/>
      <c r="X441" s="3"/>
      <c r="Y441" s="3"/>
      <c r="Z441" s="3"/>
    </row>
    <row r="442" ht="15.75" customHeight="1">
      <c r="A442" s="46"/>
      <c r="B442" s="47"/>
      <c r="C442" s="47"/>
      <c r="D442" s="47"/>
      <c r="E442" s="47"/>
      <c r="F442" s="1"/>
      <c r="G442" s="1"/>
      <c r="H442" s="3"/>
      <c r="I442" s="292"/>
      <c r="J442" s="3"/>
      <c r="K442" s="3"/>
      <c r="L442" s="3"/>
      <c r="M442" s="3"/>
      <c r="N442" s="3"/>
      <c r="O442" s="3"/>
      <c r="P442" s="3"/>
      <c r="Q442" s="3"/>
      <c r="R442" s="3"/>
      <c r="S442" s="3"/>
      <c r="T442" s="3"/>
      <c r="U442" s="3"/>
      <c r="V442" s="3"/>
      <c r="W442" s="3"/>
      <c r="X442" s="3"/>
      <c r="Y442" s="3"/>
      <c r="Z442" s="3"/>
    </row>
    <row r="443" ht="15.75" customHeight="1">
      <c r="A443" s="46"/>
      <c r="B443" s="47"/>
      <c r="C443" s="47"/>
      <c r="D443" s="47"/>
      <c r="E443" s="47"/>
      <c r="F443" s="1"/>
      <c r="G443" s="1"/>
      <c r="H443" s="3"/>
      <c r="I443" s="292"/>
      <c r="J443" s="3"/>
      <c r="K443" s="3"/>
      <c r="L443" s="3"/>
      <c r="M443" s="3"/>
      <c r="N443" s="3"/>
      <c r="O443" s="3"/>
      <c r="P443" s="3"/>
      <c r="Q443" s="3"/>
      <c r="R443" s="3"/>
      <c r="S443" s="3"/>
      <c r="T443" s="3"/>
      <c r="U443" s="3"/>
      <c r="V443" s="3"/>
      <c r="W443" s="3"/>
      <c r="X443" s="3"/>
      <c r="Y443" s="3"/>
      <c r="Z443" s="3"/>
    </row>
    <row r="444" ht="15.75" customHeight="1">
      <c r="A444" s="46"/>
      <c r="B444" s="47"/>
      <c r="C444" s="47"/>
      <c r="D444" s="47"/>
      <c r="E444" s="47"/>
      <c r="F444" s="1"/>
      <c r="G444" s="1"/>
      <c r="H444" s="3"/>
      <c r="I444" s="292"/>
      <c r="J444" s="3"/>
      <c r="K444" s="3"/>
      <c r="L444" s="3"/>
      <c r="M444" s="3"/>
      <c r="N444" s="3"/>
      <c r="O444" s="3"/>
      <c r="P444" s="3"/>
      <c r="Q444" s="3"/>
      <c r="R444" s="3"/>
      <c r="S444" s="3"/>
      <c r="T444" s="3"/>
      <c r="U444" s="3"/>
      <c r="V444" s="3"/>
      <c r="W444" s="3"/>
      <c r="X444" s="3"/>
      <c r="Y444" s="3"/>
      <c r="Z444" s="3"/>
    </row>
    <row r="445" ht="15.75" customHeight="1">
      <c r="A445" s="46"/>
      <c r="B445" s="47"/>
      <c r="C445" s="47"/>
      <c r="D445" s="47"/>
      <c r="E445" s="47"/>
      <c r="F445" s="1"/>
      <c r="G445" s="1"/>
      <c r="H445" s="3"/>
      <c r="I445" s="292"/>
      <c r="J445" s="3"/>
      <c r="K445" s="3"/>
      <c r="L445" s="3"/>
      <c r="M445" s="3"/>
      <c r="N445" s="3"/>
      <c r="O445" s="3"/>
      <c r="P445" s="3"/>
      <c r="Q445" s="3"/>
      <c r="R445" s="3"/>
      <c r="S445" s="3"/>
      <c r="T445" s="3"/>
      <c r="U445" s="3"/>
      <c r="V445" s="3"/>
      <c r="W445" s="3"/>
      <c r="X445" s="3"/>
      <c r="Y445" s="3"/>
      <c r="Z445" s="3"/>
    </row>
    <row r="446" ht="15.75" customHeight="1">
      <c r="A446" s="46"/>
      <c r="B446" s="47"/>
      <c r="C446" s="47"/>
      <c r="D446" s="47"/>
      <c r="E446" s="47"/>
      <c r="F446" s="1"/>
      <c r="G446" s="1"/>
      <c r="H446" s="3"/>
      <c r="I446" s="292"/>
      <c r="J446" s="3"/>
      <c r="K446" s="3"/>
      <c r="L446" s="3"/>
      <c r="M446" s="3"/>
      <c r="N446" s="3"/>
      <c r="O446" s="3"/>
      <c r="P446" s="3"/>
      <c r="Q446" s="3"/>
      <c r="R446" s="3"/>
      <c r="S446" s="3"/>
      <c r="T446" s="3"/>
      <c r="U446" s="3"/>
      <c r="V446" s="3"/>
      <c r="W446" s="3"/>
      <c r="X446" s="3"/>
      <c r="Y446" s="3"/>
      <c r="Z446" s="3"/>
    </row>
    <row r="447" ht="15.75" customHeight="1">
      <c r="A447" s="46"/>
      <c r="B447" s="47"/>
      <c r="C447" s="47"/>
      <c r="D447" s="47"/>
      <c r="E447" s="47"/>
      <c r="F447" s="1"/>
      <c r="G447" s="1"/>
      <c r="H447" s="3"/>
      <c r="I447" s="292"/>
      <c r="J447" s="3"/>
      <c r="K447" s="3"/>
      <c r="L447" s="3"/>
      <c r="M447" s="3"/>
      <c r="N447" s="3"/>
      <c r="O447" s="3"/>
      <c r="P447" s="3"/>
      <c r="Q447" s="3"/>
      <c r="R447" s="3"/>
      <c r="S447" s="3"/>
      <c r="T447" s="3"/>
      <c r="U447" s="3"/>
      <c r="V447" s="3"/>
      <c r="W447" s="3"/>
      <c r="X447" s="3"/>
      <c r="Y447" s="3"/>
      <c r="Z447" s="3"/>
    </row>
    <row r="448" ht="15.75" customHeight="1">
      <c r="A448" s="46"/>
      <c r="B448" s="47"/>
      <c r="C448" s="47"/>
      <c r="D448" s="47"/>
      <c r="E448" s="47"/>
      <c r="F448" s="1"/>
      <c r="G448" s="1"/>
      <c r="H448" s="3"/>
      <c r="I448" s="292"/>
      <c r="J448" s="3"/>
      <c r="K448" s="3"/>
      <c r="L448" s="3"/>
      <c r="M448" s="3"/>
      <c r="N448" s="3"/>
      <c r="O448" s="3"/>
      <c r="P448" s="3"/>
      <c r="Q448" s="3"/>
      <c r="R448" s="3"/>
      <c r="S448" s="3"/>
      <c r="T448" s="3"/>
      <c r="U448" s="3"/>
      <c r="V448" s="3"/>
      <c r="W448" s="3"/>
      <c r="X448" s="3"/>
      <c r="Y448" s="3"/>
      <c r="Z448" s="3"/>
    </row>
    <row r="449" ht="15.75" customHeight="1">
      <c r="A449" s="46"/>
      <c r="B449" s="47"/>
      <c r="C449" s="47"/>
      <c r="D449" s="47"/>
      <c r="E449" s="47"/>
      <c r="F449" s="1"/>
      <c r="G449" s="1"/>
      <c r="H449" s="3"/>
      <c r="I449" s="292"/>
      <c r="J449" s="3"/>
      <c r="K449" s="3"/>
      <c r="L449" s="3"/>
      <c r="M449" s="3"/>
      <c r="N449" s="3"/>
      <c r="O449" s="3"/>
      <c r="P449" s="3"/>
      <c r="Q449" s="3"/>
      <c r="R449" s="3"/>
      <c r="S449" s="3"/>
      <c r="T449" s="3"/>
      <c r="U449" s="3"/>
      <c r="V449" s="3"/>
      <c r="W449" s="3"/>
      <c r="X449" s="3"/>
      <c r="Y449" s="3"/>
      <c r="Z449" s="3"/>
    </row>
    <row r="450" ht="15.75" customHeight="1">
      <c r="A450" s="46"/>
      <c r="B450" s="47"/>
      <c r="C450" s="47"/>
      <c r="D450" s="47"/>
      <c r="E450" s="47"/>
      <c r="F450" s="1"/>
      <c r="G450" s="1"/>
      <c r="H450" s="3"/>
      <c r="I450" s="292"/>
      <c r="J450" s="3"/>
      <c r="K450" s="3"/>
      <c r="L450" s="3"/>
      <c r="M450" s="3"/>
      <c r="N450" s="3"/>
      <c r="O450" s="3"/>
      <c r="P450" s="3"/>
      <c r="Q450" s="3"/>
      <c r="R450" s="3"/>
      <c r="S450" s="3"/>
      <c r="T450" s="3"/>
      <c r="U450" s="3"/>
      <c r="V450" s="3"/>
      <c r="W450" s="3"/>
      <c r="X450" s="3"/>
      <c r="Y450" s="3"/>
      <c r="Z450" s="3"/>
    </row>
    <row r="451" ht="15.75" customHeight="1">
      <c r="A451" s="46"/>
      <c r="B451" s="47"/>
      <c r="C451" s="47"/>
      <c r="D451" s="47"/>
      <c r="E451" s="47"/>
      <c r="F451" s="1"/>
      <c r="G451" s="1"/>
      <c r="H451" s="3"/>
      <c r="I451" s="292"/>
      <c r="J451" s="3"/>
      <c r="K451" s="3"/>
      <c r="L451" s="3"/>
      <c r="M451" s="3"/>
      <c r="N451" s="3"/>
      <c r="O451" s="3"/>
      <c r="P451" s="3"/>
      <c r="Q451" s="3"/>
      <c r="R451" s="3"/>
      <c r="S451" s="3"/>
      <c r="T451" s="3"/>
      <c r="U451" s="3"/>
      <c r="V451" s="3"/>
      <c r="W451" s="3"/>
      <c r="X451" s="3"/>
      <c r="Y451" s="3"/>
      <c r="Z451" s="3"/>
    </row>
    <row r="452" ht="15.75" customHeight="1">
      <c r="A452" s="46"/>
      <c r="B452" s="47"/>
      <c r="C452" s="47"/>
      <c r="D452" s="47"/>
      <c r="E452" s="47"/>
      <c r="F452" s="1"/>
      <c r="G452" s="1"/>
      <c r="H452" s="3"/>
      <c r="I452" s="292"/>
      <c r="J452" s="3"/>
      <c r="K452" s="3"/>
      <c r="L452" s="3"/>
      <c r="M452" s="3"/>
      <c r="N452" s="3"/>
      <c r="O452" s="3"/>
      <c r="P452" s="3"/>
      <c r="Q452" s="3"/>
      <c r="R452" s="3"/>
      <c r="S452" s="3"/>
      <c r="T452" s="3"/>
      <c r="U452" s="3"/>
      <c r="V452" s="3"/>
      <c r="W452" s="3"/>
      <c r="X452" s="3"/>
      <c r="Y452" s="3"/>
      <c r="Z452" s="3"/>
    </row>
    <row r="453" ht="15.75" customHeight="1">
      <c r="A453" s="46"/>
      <c r="B453" s="47"/>
      <c r="C453" s="47"/>
      <c r="D453" s="47"/>
      <c r="E453" s="47"/>
      <c r="F453" s="1"/>
      <c r="G453" s="1"/>
      <c r="H453" s="3"/>
      <c r="I453" s="292"/>
      <c r="J453" s="3"/>
      <c r="K453" s="3"/>
      <c r="L453" s="3"/>
      <c r="M453" s="3"/>
      <c r="N453" s="3"/>
      <c r="O453" s="3"/>
      <c r="P453" s="3"/>
      <c r="Q453" s="3"/>
      <c r="R453" s="3"/>
      <c r="S453" s="3"/>
      <c r="T453" s="3"/>
      <c r="U453" s="3"/>
      <c r="V453" s="3"/>
      <c r="W453" s="3"/>
      <c r="X453" s="3"/>
      <c r="Y453" s="3"/>
      <c r="Z453" s="3"/>
    </row>
    <row r="454" ht="15.75" customHeight="1">
      <c r="A454" s="46"/>
      <c r="B454" s="47"/>
      <c r="C454" s="47"/>
      <c r="D454" s="47"/>
      <c r="E454" s="47"/>
      <c r="F454" s="1"/>
      <c r="G454" s="1"/>
      <c r="H454" s="3"/>
      <c r="I454" s="292"/>
      <c r="J454" s="3"/>
      <c r="K454" s="3"/>
      <c r="L454" s="3"/>
      <c r="M454" s="3"/>
      <c r="N454" s="3"/>
      <c r="O454" s="3"/>
      <c r="P454" s="3"/>
      <c r="Q454" s="3"/>
      <c r="R454" s="3"/>
      <c r="S454" s="3"/>
      <c r="T454" s="3"/>
      <c r="U454" s="3"/>
      <c r="V454" s="3"/>
      <c r="W454" s="3"/>
      <c r="X454" s="3"/>
      <c r="Y454" s="3"/>
      <c r="Z454" s="3"/>
    </row>
    <row r="455" ht="15.75" customHeight="1">
      <c r="A455" s="46"/>
      <c r="B455" s="47"/>
      <c r="C455" s="47"/>
      <c r="D455" s="47"/>
      <c r="E455" s="47"/>
      <c r="F455" s="1"/>
      <c r="G455" s="1"/>
      <c r="H455" s="3"/>
      <c r="I455" s="292"/>
      <c r="J455" s="3"/>
      <c r="K455" s="3"/>
      <c r="L455" s="3"/>
      <c r="M455" s="3"/>
      <c r="N455" s="3"/>
      <c r="O455" s="3"/>
      <c r="P455" s="3"/>
      <c r="Q455" s="3"/>
      <c r="R455" s="3"/>
      <c r="S455" s="3"/>
      <c r="T455" s="3"/>
      <c r="U455" s="3"/>
      <c r="V455" s="3"/>
      <c r="W455" s="3"/>
      <c r="X455" s="3"/>
      <c r="Y455" s="3"/>
      <c r="Z455" s="3"/>
    </row>
    <row r="456" ht="15.75" customHeight="1">
      <c r="A456" s="46"/>
      <c r="B456" s="47"/>
      <c r="C456" s="47"/>
      <c r="D456" s="47"/>
      <c r="E456" s="47"/>
      <c r="F456" s="1"/>
      <c r="G456" s="1"/>
      <c r="H456" s="3"/>
      <c r="I456" s="292"/>
      <c r="J456" s="3"/>
      <c r="K456" s="3"/>
      <c r="L456" s="3"/>
      <c r="M456" s="3"/>
      <c r="N456" s="3"/>
      <c r="O456" s="3"/>
      <c r="P456" s="3"/>
      <c r="Q456" s="3"/>
      <c r="R456" s="3"/>
      <c r="S456" s="3"/>
      <c r="T456" s="3"/>
      <c r="U456" s="3"/>
      <c r="V456" s="3"/>
      <c r="W456" s="3"/>
      <c r="X456" s="3"/>
      <c r="Y456" s="3"/>
      <c r="Z456" s="3"/>
    </row>
    <row r="457" ht="15.75" customHeight="1">
      <c r="A457" s="46"/>
      <c r="B457" s="47"/>
      <c r="C457" s="47"/>
      <c r="D457" s="47"/>
      <c r="E457" s="47"/>
      <c r="F457" s="1"/>
      <c r="G457" s="1"/>
      <c r="H457" s="3"/>
      <c r="I457" s="292"/>
      <c r="J457" s="3"/>
      <c r="K457" s="3"/>
      <c r="L457" s="3"/>
      <c r="M457" s="3"/>
      <c r="N457" s="3"/>
      <c r="O457" s="3"/>
      <c r="P457" s="3"/>
      <c r="Q457" s="3"/>
      <c r="R457" s="3"/>
      <c r="S457" s="3"/>
      <c r="T457" s="3"/>
      <c r="U457" s="3"/>
      <c r="V457" s="3"/>
      <c r="W457" s="3"/>
      <c r="X457" s="3"/>
      <c r="Y457" s="3"/>
      <c r="Z457" s="3"/>
    </row>
    <row r="458" ht="15.75" customHeight="1">
      <c r="A458" s="46"/>
      <c r="B458" s="47"/>
      <c r="C458" s="47"/>
      <c r="D458" s="47"/>
      <c r="E458" s="47"/>
      <c r="F458" s="1"/>
      <c r="G458" s="1"/>
      <c r="H458" s="3"/>
      <c r="I458" s="292"/>
      <c r="J458" s="3"/>
      <c r="K458" s="3"/>
      <c r="L458" s="3"/>
      <c r="M458" s="3"/>
      <c r="N458" s="3"/>
      <c r="O458" s="3"/>
      <c r="P458" s="3"/>
      <c r="Q458" s="3"/>
      <c r="R458" s="3"/>
      <c r="S458" s="3"/>
      <c r="T458" s="3"/>
      <c r="U458" s="3"/>
      <c r="V458" s="3"/>
      <c r="W458" s="3"/>
      <c r="X458" s="3"/>
      <c r="Y458" s="3"/>
      <c r="Z458" s="3"/>
    </row>
    <row r="459" ht="15.75" customHeight="1">
      <c r="A459" s="46"/>
      <c r="B459" s="47"/>
      <c r="C459" s="47"/>
      <c r="D459" s="47"/>
      <c r="E459" s="47"/>
      <c r="F459" s="1"/>
      <c r="G459" s="1"/>
      <c r="H459" s="3"/>
      <c r="I459" s="292"/>
      <c r="J459" s="3"/>
      <c r="K459" s="3"/>
      <c r="L459" s="3"/>
      <c r="M459" s="3"/>
      <c r="N459" s="3"/>
      <c r="O459" s="3"/>
      <c r="P459" s="3"/>
      <c r="Q459" s="3"/>
      <c r="R459" s="3"/>
      <c r="S459" s="3"/>
      <c r="T459" s="3"/>
      <c r="U459" s="3"/>
      <c r="V459" s="3"/>
      <c r="W459" s="3"/>
      <c r="X459" s="3"/>
      <c r="Y459" s="3"/>
      <c r="Z459" s="3"/>
    </row>
    <row r="460" ht="15.75" customHeight="1">
      <c r="A460" s="46"/>
      <c r="B460" s="47"/>
      <c r="C460" s="47"/>
      <c r="D460" s="47"/>
      <c r="E460" s="47"/>
      <c r="F460" s="1"/>
      <c r="G460" s="1"/>
      <c r="H460" s="3"/>
      <c r="I460" s="292"/>
      <c r="J460" s="3"/>
      <c r="K460" s="3"/>
      <c r="L460" s="3"/>
      <c r="M460" s="3"/>
      <c r="N460" s="3"/>
      <c r="O460" s="3"/>
      <c r="P460" s="3"/>
      <c r="Q460" s="3"/>
      <c r="R460" s="3"/>
      <c r="S460" s="3"/>
      <c r="T460" s="3"/>
      <c r="U460" s="3"/>
      <c r="V460" s="3"/>
      <c r="W460" s="3"/>
      <c r="X460" s="3"/>
      <c r="Y460" s="3"/>
      <c r="Z460" s="3"/>
    </row>
    <row r="461" ht="15.75" customHeight="1">
      <c r="A461" s="46"/>
      <c r="B461" s="47"/>
      <c r="C461" s="47"/>
      <c r="D461" s="47"/>
      <c r="E461" s="47"/>
      <c r="F461" s="1"/>
      <c r="G461" s="1"/>
      <c r="H461" s="3"/>
      <c r="I461" s="292"/>
      <c r="J461" s="3"/>
      <c r="K461" s="3"/>
      <c r="L461" s="3"/>
      <c r="M461" s="3"/>
      <c r="N461" s="3"/>
      <c r="O461" s="3"/>
      <c r="P461" s="3"/>
      <c r="Q461" s="3"/>
      <c r="R461" s="3"/>
      <c r="S461" s="3"/>
      <c r="T461" s="3"/>
      <c r="U461" s="3"/>
      <c r="V461" s="3"/>
      <c r="W461" s="3"/>
      <c r="X461" s="3"/>
      <c r="Y461" s="3"/>
      <c r="Z461" s="3"/>
    </row>
    <row r="462" ht="15.75" customHeight="1">
      <c r="A462" s="46"/>
      <c r="B462" s="47"/>
      <c r="C462" s="47"/>
      <c r="D462" s="47"/>
      <c r="E462" s="47"/>
      <c r="F462" s="1"/>
      <c r="G462" s="1"/>
      <c r="H462" s="3"/>
      <c r="I462" s="292"/>
      <c r="J462" s="3"/>
      <c r="K462" s="3"/>
      <c r="L462" s="3"/>
      <c r="M462" s="3"/>
      <c r="N462" s="3"/>
      <c r="O462" s="3"/>
      <c r="P462" s="3"/>
      <c r="Q462" s="3"/>
      <c r="R462" s="3"/>
      <c r="S462" s="3"/>
      <c r="T462" s="3"/>
      <c r="U462" s="3"/>
      <c r="V462" s="3"/>
      <c r="W462" s="3"/>
      <c r="X462" s="3"/>
      <c r="Y462" s="3"/>
      <c r="Z462" s="3"/>
    </row>
    <row r="463" ht="15.75" customHeight="1">
      <c r="A463" s="46"/>
      <c r="B463" s="47"/>
      <c r="C463" s="47"/>
      <c r="D463" s="47"/>
      <c r="E463" s="47"/>
      <c r="F463" s="1"/>
      <c r="G463" s="1"/>
      <c r="H463" s="3"/>
      <c r="I463" s="292"/>
      <c r="J463" s="3"/>
      <c r="K463" s="3"/>
      <c r="L463" s="3"/>
      <c r="M463" s="3"/>
      <c r="N463" s="3"/>
      <c r="O463" s="3"/>
      <c r="P463" s="3"/>
      <c r="Q463" s="3"/>
      <c r="R463" s="3"/>
      <c r="S463" s="3"/>
      <c r="T463" s="3"/>
      <c r="U463" s="3"/>
      <c r="V463" s="3"/>
      <c r="W463" s="3"/>
      <c r="X463" s="3"/>
      <c r="Y463" s="3"/>
      <c r="Z463" s="3"/>
    </row>
    <row r="464" ht="15.75" customHeight="1">
      <c r="A464" s="46"/>
      <c r="B464" s="47"/>
      <c r="C464" s="47"/>
      <c r="D464" s="47"/>
      <c r="E464" s="47"/>
      <c r="F464" s="1"/>
      <c r="G464" s="1"/>
      <c r="H464" s="3"/>
      <c r="I464" s="292"/>
      <c r="J464" s="3"/>
      <c r="K464" s="3"/>
      <c r="L464" s="3"/>
      <c r="M464" s="3"/>
      <c r="N464" s="3"/>
      <c r="O464" s="3"/>
      <c r="P464" s="3"/>
      <c r="Q464" s="3"/>
      <c r="R464" s="3"/>
      <c r="S464" s="3"/>
      <c r="T464" s="3"/>
      <c r="U464" s="3"/>
      <c r="V464" s="3"/>
      <c r="W464" s="3"/>
      <c r="X464" s="3"/>
      <c r="Y464" s="3"/>
      <c r="Z464" s="3"/>
    </row>
    <row r="465" ht="15.75" customHeight="1">
      <c r="A465" s="46"/>
      <c r="B465" s="47"/>
      <c r="C465" s="47"/>
      <c r="D465" s="47"/>
      <c r="E465" s="47"/>
      <c r="F465" s="1"/>
      <c r="G465" s="1"/>
      <c r="H465" s="3"/>
      <c r="I465" s="292"/>
      <c r="J465" s="3"/>
      <c r="K465" s="3"/>
      <c r="L465" s="3"/>
      <c r="M465" s="3"/>
      <c r="N465" s="3"/>
      <c r="O465" s="3"/>
      <c r="P465" s="3"/>
      <c r="Q465" s="3"/>
      <c r="R465" s="3"/>
      <c r="S465" s="3"/>
      <c r="T465" s="3"/>
      <c r="U465" s="3"/>
      <c r="V465" s="3"/>
      <c r="W465" s="3"/>
      <c r="X465" s="3"/>
      <c r="Y465" s="3"/>
      <c r="Z465" s="3"/>
    </row>
    <row r="466" ht="15.75" customHeight="1">
      <c r="A466" s="46"/>
      <c r="B466" s="47"/>
      <c r="C466" s="47"/>
      <c r="D466" s="47"/>
      <c r="E466" s="47"/>
      <c r="F466" s="1"/>
      <c r="G466" s="1"/>
      <c r="H466" s="3"/>
      <c r="I466" s="292"/>
      <c r="J466" s="3"/>
      <c r="K466" s="3"/>
      <c r="L466" s="3"/>
      <c r="M466" s="3"/>
      <c r="N466" s="3"/>
      <c r="O466" s="3"/>
      <c r="P466" s="3"/>
      <c r="Q466" s="3"/>
      <c r="R466" s="3"/>
      <c r="S466" s="3"/>
      <c r="T466" s="3"/>
      <c r="U466" s="3"/>
      <c r="V466" s="3"/>
      <c r="W466" s="3"/>
      <c r="X466" s="3"/>
      <c r="Y466" s="3"/>
      <c r="Z466" s="3"/>
    </row>
    <row r="467" ht="15.75" customHeight="1">
      <c r="A467" s="46"/>
      <c r="B467" s="47"/>
      <c r="C467" s="47"/>
      <c r="D467" s="47"/>
      <c r="E467" s="47"/>
      <c r="F467" s="1"/>
      <c r="G467" s="1"/>
      <c r="H467" s="3"/>
      <c r="I467" s="292"/>
      <c r="J467" s="3"/>
      <c r="K467" s="3"/>
      <c r="L467" s="3"/>
      <c r="M467" s="3"/>
      <c r="N467" s="3"/>
      <c r="O467" s="3"/>
      <c r="P467" s="3"/>
      <c r="Q467" s="3"/>
      <c r="R467" s="3"/>
      <c r="S467" s="3"/>
      <c r="T467" s="3"/>
      <c r="U467" s="3"/>
      <c r="V467" s="3"/>
      <c r="W467" s="3"/>
      <c r="X467" s="3"/>
      <c r="Y467" s="3"/>
      <c r="Z467" s="3"/>
    </row>
    <row r="468" ht="15.75" customHeight="1">
      <c r="A468" s="46"/>
      <c r="B468" s="47"/>
      <c r="C468" s="47"/>
      <c r="D468" s="47"/>
      <c r="E468" s="47"/>
      <c r="F468" s="1"/>
      <c r="G468" s="1"/>
      <c r="H468" s="3"/>
      <c r="I468" s="292"/>
      <c r="J468" s="3"/>
      <c r="K468" s="3"/>
      <c r="L468" s="3"/>
      <c r="M468" s="3"/>
      <c r="N468" s="3"/>
      <c r="O468" s="3"/>
      <c r="P468" s="3"/>
      <c r="Q468" s="3"/>
      <c r="R468" s="3"/>
      <c r="S468" s="3"/>
      <c r="T468" s="3"/>
      <c r="U468" s="3"/>
      <c r="V468" s="3"/>
      <c r="W468" s="3"/>
      <c r="X468" s="3"/>
      <c r="Y468" s="3"/>
      <c r="Z468" s="3"/>
    </row>
    <row r="469" ht="15.75" customHeight="1">
      <c r="A469" s="46"/>
      <c r="B469" s="47"/>
      <c r="C469" s="47"/>
      <c r="D469" s="47"/>
      <c r="E469" s="47"/>
      <c r="F469" s="1"/>
      <c r="G469" s="1"/>
      <c r="H469" s="3"/>
      <c r="I469" s="292"/>
      <c r="J469" s="3"/>
      <c r="K469" s="3"/>
      <c r="L469" s="3"/>
      <c r="M469" s="3"/>
      <c r="N469" s="3"/>
      <c r="O469" s="3"/>
      <c r="P469" s="3"/>
      <c r="Q469" s="3"/>
      <c r="R469" s="3"/>
      <c r="S469" s="3"/>
      <c r="T469" s="3"/>
      <c r="U469" s="3"/>
      <c r="V469" s="3"/>
      <c r="W469" s="3"/>
      <c r="X469" s="3"/>
      <c r="Y469" s="3"/>
      <c r="Z469" s="3"/>
    </row>
    <row r="470" ht="15.75" customHeight="1">
      <c r="A470" s="46"/>
      <c r="B470" s="47"/>
      <c r="C470" s="47"/>
      <c r="D470" s="47"/>
      <c r="E470" s="47"/>
      <c r="F470" s="1"/>
      <c r="G470" s="1"/>
      <c r="H470" s="3"/>
      <c r="I470" s="292"/>
      <c r="J470" s="3"/>
      <c r="K470" s="3"/>
      <c r="L470" s="3"/>
      <c r="M470" s="3"/>
      <c r="N470" s="3"/>
      <c r="O470" s="3"/>
      <c r="P470" s="3"/>
      <c r="Q470" s="3"/>
      <c r="R470" s="3"/>
      <c r="S470" s="3"/>
      <c r="T470" s="3"/>
      <c r="U470" s="3"/>
      <c r="V470" s="3"/>
      <c r="W470" s="3"/>
      <c r="X470" s="3"/>
      <c r="Y470" s="3"/>
      <c r="Z470" s="3"/>
    </row>
    <row r="471" ht="15.75" customHeight="1">
      <c r="A471" s="46"/>
      <c r="B471" s="47"/>
      <c r="C471" s="47"/>
      <c r="D471" s="47"/>
      <c r="E471" s="47"/>
      <c r="F471" s="1"/>
      <c r="G471" s="1"/>
      <c r="H471" s="3"/>
      <c r="I471" s="292"/>
      <c r="J471" s="3"/>
      <c r="K471" s="3"/>
      <c r="L471" s="3"/>
      <c r="M471" s="3"/>
      <c r="N471" s="3"/>
      <c r="O471" s="3"/>
      <c r="P471" s="3"/>
      <c r="Q471" s="3"/>
      <c r="R471" s="3"/>
      <c r="S471" s="3"/>
      <c r="T471" s="3"/>
      <c r="U471" s="3"/>
      <c r="V471" s="3"/>
      <c r="W471" s="3"/>
      <c r="X471" s="3"/>
      <c r="Y471" s="3"/>
      <c r="Z471" s="3"/>
    </row>
    <row r="472" ht="15.75" customHeight="1">
      <c r="A472" s="46"/>
      <c r="B472" s="47"/>
      <c r="C472" s="47"/>
      <c r="D472" s="47"/>
      <c r="E472" s="47"/>
      <c r="F472" s="1"/>
      <c r="G472" s="1"/>
      <c r="H472" s="3"/>
      <c r="I472" s="292"/>
      <c r="J472" s="3"/>
      <c r="K472" s="3"/>
      <c r="L472" s="3"/>
      <c r="M472" s="3"/>
      <c r="N472" s="3"/>
      <c r="O472" s="3"/>
      <c r="P472" s="3"/>
      <c r="Q472" s="3"/>
      <c r="R472" s="3"/>
      <c r="S472" s="3"/>
      <c r="T472" s="3"/>
      <c r="U472" s="3"/>
      <c r="V472" s="3"/>
      <c r="W472" s="3"/>
      <c r="X472" s="3"/>
      <c r="Y472" s="3"/>
      <c r="Z472" s="3"/>
    </row>
    <row r="473" ht="15.75" customHeight="1">
      <c r="A473" s="46"/>
      <c r="B473" s="47"/>
      <c r="C473" s="47"/>
      <c r="D473" s="47"/>
      <c r="E473" s="47"/>
      <c r="F473" s="1"/>
      <c r="G473" s="1"/>
      <c r="H473" s="3"/>
      <c r="I473" s="292"/>
      <c r="J473" s="3"/>
      <c r="K473" s="3"/>
      <c r="L473" s="3"/>
      <c r="M473" s="3"/>
      <c r="N473" s="3"/>
      <c r="O473" s="3"/>
      <c r="P473" s="3"/>
      <c r="Q473" s="3"/>
      <c r="R473" s="3"/>
      <c r="S473" s="3"/>
      <c r="T473" s="3"/>
      <c r="U473" s="3"/>
      <c r="V473" s="3"/>
      <c r="W473" s="3"/>
      <c r="X473" s="3"/>
      <c r="Y473" s="3"/>
      <c r="Z473" s="3"/>
    </row>
    <row r="474" ht="15.75" customHeight="1">
      <c r="A474" s="46"/>
      <c r="B474" s="47"/>
      <c r="C474" s="47"/>
      <c r="D474" s="47"/>
      <c r="E474" s="47"/>
      <c r="F474" s="1"/>
      <c r="G474" s="1"/>
      <c r="H474" s="3"/>
      <c r="I474" s="292"/>
      <c r="J474" s="3"/>
      <c r="K474" s="3"/>
      <c r="L474" s="3"/>
      <c r="M474" s="3"/>
      <c r="N474" s="3"/>
      <c r="O474" s="3"/>
      <c r="P474" s="3"/>
      <c r="Q474" s="3"/>
      <c r="R474" s="3"/>
      <c r="S474" s="3"/>
      <c r="T474" s="3"/>
      <c r="U474" s="3"/>
      <c r="V474" s="3"/>
      <c r="W474" s="3"/>
      <c r="X474" s="3"/>
      <c r="Y474" s="3"/>
      <c r="Z474" s="3"/>
    </row>
    <row r="475" ht="15.75" customHeight="1">
      <c r="A475" s="46"/>
      <c r="B475" s="47"/>
      <c r="C475" s="47"/>
      <c r="D475" s="47"/>
      <c r="E475" s="47"/>
      <c r="F475" s="1"/>
      <c r="G475" s="1"/>
      <c r="H475" s="3"/>
      <c r="I475" s="292"/>
      <c r="J475" s="3"/>
      <c r="K475" s="3"/>
      <c r="L475" s="3"/>
      <c r="M475" s="3"/>
      <c r="N475" s="3"/>
      <c r="O475" s="3"/>
      <c r="P475" s="3"/>
      <c r="Q475" s="3"/>
      <c r="R475" s="3"/>
      <c r="S475" s="3"/>
      <c r="T475" s="3"/>
      <c r="U475" s="3"/>
      <c r="V475" s="3"/>
      <c r="W475" s="3"/>
      <c r="X475" s="3"/>
      <c r="Y475" s="3"/>
      <c r="Z475" s="3"/>
    </row>
    <row r="476" ht="15.75" customHeight="1">
      <c r="A476" s="46"/>
      <c r="B476" s="47"/>
      <c r="C476" s="47"/>
      <c r="D476" s="47"/>
      <c r="E476" s="47"/>
      <c r="F476" s="1"/>
      <c r="G476" s="1"/>
      <c r="H476" s="3"/>
      <c r="I476" s="292"/>
      <c r="J476" s="3"/>
      <c r="K476" s="3"/>
      <c r="L476" s="3"/>
      <c r="M476" s="3"/>
      <c r="N476" s="3"/>
      <c r="O476" s="3"/>
      <c r="P476" s="3"/>
      <c r="Q476" s="3"/>
      <c r="R476" s="3"/>
      <c r="S476" s="3"/>
      <c r="T476" s="3"/>
      <c r="U476" s="3"/>
      <c r="V476" s="3"/>
      <c r="W476" s="3"/>
      <c r="X476" s="3"/>
      <c r="Y476" s="3"/>
      <c r="Z476" s="3"/>
    </row>
    <row r="477" ht="15.75" customHeight="1">
      <c r="A477" s="46"/>
      <c r="B477" s="47"/>
      <c r="C477" s="47"/>
      <c r="D477" s="47"/>
      <c r="E477" s="47"/>
      <c r="F477" s="1"/>
      <c r="G477" s="1"/>
      <c r="H477" s="3"/>
      <c r="I477" s="292"/>
      <c r="J477" s="3"/>
      <c r="K477" s="3"/>
      <c r="L477" s="3"/>
      <c r="M477" s="3"/>
      <c r="N477" s="3"/>
      <c r="O477" s="3"/>
      <c r="P477" s="3"/>
      <c r="Q477" s="3"/>
      <c r="R477" s="3"/>
      <c r="S477" s="3"/>
      <c r="T477" s="3"/>
      <c r="U477" s="3"/>
      <c r="V477" s="3"/>
      <c r="W477" s="3"/>
      <c r="X477" s="3"/>
      <c r="Y477" s="3"/>
      <c r="Z477" s="3"/>
    </row>
    <row r="478" ht="15.75" customHeight="1">
      <c r="A478" s="46"/>
      <c r="B478" s="47"/>
      <c r="C478" s="47"/>
      <c r="D478" s="47"/>
      <c r="E478" s="47"/>
      <c r="F478" s="1"/>
      <c r="G478" s="1"/>
      <c r="H478" s="3"/>
      <c r="I478" s="292"/>
      <c r="J478" s="3"/>
      <c r="K478" s="3"/>
      <c r="L478" s="3"/>
      <c r="M478" s="3"/>
      <c r="N478" s="3"/>
      <c r="O478" s="3"/>
      <c r="P478" s="3"/>
      <c r="Q478" s="3"/>
      <c r="R478" s="3"/>
      <c r="S478" s="3"/>
      <c r="T478" s="3"/>
      <c r="U478" s="3"/>
      <c r="V478" s="3"/>
      <c r="W478" s="3"/>
      <c r="X478" s="3"/>
      <c r="Y478" s="3"/>
      <c r="Z478" s="3"/>
    </row>
    <row r="479" ht="15.75" customHeight="1">
      <c r="A479" s="46"/>
      <c r="B479" s="47"/>
      <c r="C479" s="47"/>
      <c r="D479" s="47"/>
      <c r="E479" s="47"/>
      <c r="F479" s="1"/>
      <c r="G479" s="1"/>
      <c r="H479" s="3"/>
      <c r="I479" s="292"/>
      <c r="J479" s="3"/>
      <c r="K479" s="3"/>
      <c r="L479" s="3"/>
      <c r="M479" s="3"/>
      <c r="N479" s="3"/>
      <c r="O479" s="3"/>
      <c r="P479" s="3"/>
      <c r="Q479" s="3"/>
      <c r="R479" s="3"/>
      <c r="S479" s="3"/>
      <c r="T479" s="3"/>
      <c r="U479" s="3"/>
      <c r="V479" s="3"/>
      <c r="W479" s="3"/>
      <c r="X479" s="3"/>
      <c r="Y479" s="3"/>
      <c r="Z479" s="3"/>
    </row>
    <row r="480" ht="15.75" customHeight="1">
      <c r="A480" s="46"/>
      <c r="B480" s="47"/>
      <c r="C480" s="47"/>
      <c r="D480" s="47"/>
      <c r="E480" s="47"/>
      <c r="F480" s="1"/>
      <c r="G480" s="1"/>
      <c r="H480" s="3"/>
      <c r="I480" s="292"/>
      <c r="J480" s="3"/>
      <c r="K480" s="3"/>
      <c r="L480" s="3"/>
      <c r="M480" s="3"/>
      <c r="N480" s="3"/>
      <c r="O480" s="3"/>
      <c r="P480" s="3"/>
      <c r="Q480" s="3"/>
      <c r="R480" s="3"/>
      <c r="S480" s="3"/>
      <c r="T480" s="3"/>
      <c r="U480" s="3"/>
      <c r="V480" s="3"/>
      <c r="W480" s="3"/>
      <c r="X480" s="3"/>
      <c r="Y480" s="3"/>
      <c r="Z480" s="3"/>
    </row>
    <row r="481" ht="15.75" customHeight="1">
      <c r="A481" s="46"/>
      <c r="B481" s="47"/>
      <c r="C481" s="47"/>
      <c r="D481" s="47"/>
      <c r="E481" s="47"/>
      <c r="F481" s="1"/>
      <c r="G481" s="1"/>
      <c r="H481" s="3"/>
      <c r="I481" s="292"/>
      <c r="J481" s="3"/>
      <c r="K481" s="3"/>
      <c r="L481" s="3"/>
      <c r="M481" s="3"/>
      <c r="N481" s="3"/>
      <c r="O481" s="3"/>
      <c r="P481" s="3"/>
      <c r="Q481" s="3"/>
      <c r="R481" s="3"/>
      <c r="S481" s="3"/>
      <c r="T481" s="3"/>
      <c r="U481" s="3"/>
      <c r="V481" s="3"/>
      <c r="W481" s="3"/>
      <c r="X481" s="3"/>
      <c r="Y481" s="3"/>
      <c r="Z481" s="3"/>
    </row>
    <row r="482" ht="15.75" customHeight="1">
      <c r="A482" s="46"/>
      <c r="B482" s="47"/>
      <c r="C482" s="47"/>
      <c r="D482" s="47"/>
      <c r="E482" s="47"/>
      <c r="F482" s="1"/>
      <c r="G482" s="1"/>
      <c r="H482" s="3"/>
      <c r="I482" s="292"/>
      <c r="J482" s="3"/>
      <c r="K482" s="3"/>
      <c r="L482" s="3"/>
      <c r="M482" s="3"/>
      <c r="N482" s="3"/>
      <c r="O482" s="3"/>
      <c r="P482" s="3"/>
      <c r="Q482" s="3"/>
      <c r="R482" s="3"/>
      <c r="S482" s="3"/>
      <c r="T482" s="3"/>
      <c r="U482" s="3"/>
      <c r="V482" s="3"/>
      <c r="W482" s="3"/>
      <c r="X482" s="3"/>
      <c r="Y482" s="3"/>
      <c r="Z482" s="3"/>
    </row>
    <row r="483" ht="15.75" customHeight="1">
      <c r="A483" s="46"/>
      <c r="B483" s="47"/>
      <c r="C483" s="47"/>
      <c r="D483" s="47"/>
      <c r="E483" s="47"/>
      <c r="F483" s="1"/>
      <c r="G483" s="1"/>
      <c r="H483" s="3"/>
      <c r="I483" s="292"/>
      <c r="J483" s="3"/>
      <c r="K483" s="3"/>
      <c r="L483" s="3"/>
      <c r="M483" s="3"/>
      <c r="N483" s="3"/>
      <c r="O483" s="3"/>
      <c r="P483" s="3"/>
      <c r="Q483" s="3"/>
      <c r="R483" s="3"/>
      <c r="S483" s="3"/>
      <c r="T483" s="3"/>
      <c r="U483" s="3"/>
      <c r="V483" s="3"/>
      <c r="W483" s="3"/>
      <c r="X483" s="3"/>
      <c r="Y483" s="3"/>
      <c r="Z483" s="3"/>
    </row>
    <row r="484" ht="15.75" customHeight="1">
      <c r="A484" s="46"/>
      <c r="B484" s="47"/>
      <c r="C484" s="47"/>
      <c r="D484" s="47"/>
      <c r="E484" s="47"/>
      <c r="F484" s="1"/>
      <c r="G484" s="1"/>
      <c r="H484" s="3"/>
      <c r="I484" s="292"/>
      <c r="J484" s="3"/>
      <c r="K484" s="3"/>
      <c r="L484" s="3"/>
      <c r="M484" s="3"/>
      <c r="N484" s="3"/>
      <c r="O484" s="3"/>
      <c r="P484" s="3"/>
      <c r="Q484" s="3"/>
      <c r="R484" s="3"/>
      <c r="S484" s="3"/>
      <c r="T484" s="3"/>
      <c r="U484" s="3"/>
      <c r="V484" s="3"/>
      <c r="W484" s="3"/>
      <c r="X484" s="3"/>
      <c r="Y484" s="3"/>
      <c r="Z484" s="3"/>
    </row>
    <row r="485" ht="15.75" customHeight="1">
      <c r="A485" s="46"/>
      <c r="B485" s="47"/>
      <c r="C485" s="47"/>
      <c r="D485" s="47"/>
      <c r="E485" s="47"/>
      <c r="F485" s="1"/>
      <c r="G485" s="1"/>
      <c r="H485" s="3"/>
      <c r="I485" s="292"/>
      <c r="J485" s="3"/>
      <c r="K485" s="3"/>
      <c r="L485" s="3"/>
      <c r="M485" s="3"/>
      <c r="N485" s="3"/>
      <c r="O485" s="3"/>
      <c r="P485" s="3"/>
      <c r="Q485" s="3"/>
      <c r="R485" s="3"/>
      <c r="S485" s="3"/>
      <c r="T485" s="3"/>
      <c r="U485" s="3"/>
      <c r="V485" s="3"/>
      <c r="W485" s="3"/>
      <c r="X485" s="3"/>
      <c r="Y485" s="3"/>
      <c r="Z485" s="3"/>
    </row>
    <row r="486" ht="15.75" customHeight="1">
      <c r="A486" s="46"/>
      <c r="B486" s="47"/>
      <c r="C486" s="47"/>
      <c r="D486" s="47"/>
      <c r="E486" s="47"/>
      <c r="F486" s="1"/>
      <c r="G486" s="1"/>
      <c r="H486" s="3"/>
      <c r="I486" s="292"/>
      <c r="J486" s="3"/>
      <c r="K486" s="3"/>
      <c r="L486" s="3"/>
      <c r="M486" s="3"/>
      <c r="N486" s="3"/>
      <c r="O486" s="3"/>
      <c r="P486" s="3"/>
      <c r="Q486" s="3"/>
      <c r="R486" s="3"/>
      <c r="S486" s="3"/>
      <c r="T486" s="3"/>
      <c r="U486" s="3"/>
      <c r="V486" s="3"/>
      <c r="W486" s="3"/>
      <c r="X486" s="3"/>
      <c r="Y486" s="3"/>
      <c r="Z486" s="3"/>
    </row>
    <row r="487" ht="15.75" customHeight="1">
      <c r="A487" s="46"/>
      <c r="B487" s="47"/>
      <c r="C487" s="47"/>
      <c r="D487" s="47"/>
      <c r="E487" s="47"/>
      <c r="F487" s="1"/>
      <c r="G487" s="1"/>
      <c r="H487" s="3"/>
      <c r="I487" s="292"/>
      <c r="J487" s="3"/>
      <c r="K487" s="3"/>
      <c r="L487" s="3"/>
      <c r="M487" s="3"/>
      <c r="N487" s="3"/>
      <c r="O487" s="3"/>
      <c r="P487" s="3"/>
      <c r="Q487" s="3"/>
      <c r="R487" s="3"/>
      <c r="S487" s="3"/>
      <c r="T487" s="3"/>
      <c r="U487" s="3"/>
      <c r="V487" s="3"/>
      <c r="W487" s="3"/>
      <c r="X487" s="3"/>
      <c r="Y487" s="3"/>
      <c r="Z487" s="3"/>
    </row>
    <row r="488" ht="15.75" customHeight="1">
      <c r="A488" s="46"/>
      <c r="B488" s="47"/>
      <c r="C488" s="47"/>
      <c r="D488" s="47"/>
      <c r="E488" s="47"/>
      <c r="F488" s="1"/>
      <c r="G488" s="1"/>
      <c r="H488" s="3"/>
      <c r="I488" s="292"/>
      <c r="J488" s="3"/>
      <c r="K488" s="3"/>
      <c r="L488" s="3"/>
      <c r="M488" s="3"/>
      <c r="N488" s="3"/>
      <c r="O488" s="3"/>
      <c r="P488" s="3"/>
      <c r="Q488" s="3"/>
      <c r="R488" s="3"/>
      <c r="S488" s="3"/>
      <c r="T488" s="3"/>
      <c r="U488" s="3"/>
      <c r="V488" s="3"/>
      <c r="W488" s="3"/>
      <c r="X488" s="3"/>
      <c r="Y488" s="3"/>
      <c r="Z488" s="3"/>
    </row>
    <row r="489" ht="15.75" customHeight="1">
      <c r="A489" s="46"/>
      <c r="B489" s="47"/>
      <c r="C489" s="47"/>
      <c r="D489" s="47"/>
      <c r="E489" s="47"/>
      <c r="F489" s="1"/>
      <c r="G489" s="1"/>
      <c r="H489" s="3"/>
      <c r="I489" s="292"/>
      <c r="J489" s="3"/>
      <c r="K489" s="3"/>
      <c r="L489" s="3"/>
      <c r="M489" s="3"/>
      <c r="N489" s="3"/>
      <c r="O489" s="3"/>
      <c r="P489" s="3"/>
      <c r="Q489" s="3"/>
      <c r="R489" s="3"/>
      <c r="S489" s="3"/>
      <c r="T489" s="3"/>
      <c r="U489" s="3"/>
      <c r="V489" s="3"/>
      <c r="W489" s="3"/>
      <c r="X489" s="3"/>
      <c r="Y489" s="3"/>
      <c r="Z489" s="3"/>
    </row>
    <row r="490" ht="15.75" customHeight="1">
      <c r="A490" s="46"/>
      <c r="B490" s="47"/>
      <c r="C490" s="47"/>
      <c r="D490" s="47"/>
      <c r="E490" s="47"/>
      <c r="F490" s="1"/>
      <c r="G490" s="1"/>
      <c r="H490" s="3"/>
      <c r="I490" s="292"/>
      <c r="J490" s="3"/>
      <c r="K490" s="3"/>
      <c r="L490" s="3"/>
      <c r="M490" s="3"/>
      <c r="N490" s="3"/>
      <c r="O490" s="3"/>
      <c r="P490" s="3"/>
      <c r="Q490" s="3"/>
      <c r="R490" s="3"/>
      <c r="S490" s="3"/>
      <c r="T490" s="3"/>
      <c r="U490" s="3"/>
      <c r="V490" s="3"/>
      <c r="W490" s="3"/>
      <c r="X490" s="3"/>
      <c r="Y490" s="3"/>
      <c r="Z490" s="3"/>
    </row>
    <row r="491" ht="15.75" customHeight="1">
      <c r="A491" s="46"/>
      <c r="B491" s="47"/>
      <c r="C491" s="47"/>
      <c r="D491" s="47"/>
      <c r="E491" s="47"/>
      <c r="F491" s="1"/>
      <c r="G491" s="1"/>
      <c r="H491" s="3"/>
      <c r="I491" s="292"/>
      <c r="J491" s="3"/>
      <c r="K491" s="3"/>
      <c r="L491" s="3"/>
      <c r="M491" s="3"/>
      <c r="N491" s="3"/>
      <c r="O491" s="3"/>
      <c r="P491" s="3"/>
      <c r="Q491" s="3"/>
      <c r="R491" s="3"/>
      <c r="S491" s="3"/>
      <c r="T491" s="3"/>
      <c r="U491" s="3"/>
      <c r="V491" s="3"/>
      <c r="W491" s="3"/>
      <c r="X491" s="3"/>
      <c r="Y491" s="3"/>
      <c r="Z491" s="3"/>
    </row>
    <row r="492" ht="15.75" customHeight="1">
      <c r="A492" s="46"/>
      <c r="B492" s="47"/>
      <c r="C492" s="47"/>
      <c r="D492" s="47"/>
      <c r="E492" s="47"/>
      <c r="F492" s="1"/>
      <c r="G492" s="1"/>
      <c r="H492" s="3"/>
      <c r="I492" s="292"/>
      <c r="J492" s="3"/>
      <c r="K492" s="3"/>
      <c r="L492" s="3"/>
      <c r="M492" s="3"/>
      <c r="N492" s="3"/>
      <c r="O492" s="3"/>
      <c r="P492" s="3"/>
      <c r="Q492" s="3"/>
      <c r="R492" s="3"/>
      <c r="S492" s="3"/>
      <c r="T492" s="3"/>
      <c r="U492" s="3"/>
      <c r="V492" s="3"/>
      <c r="W492" s="3"/>
      <c r="X492" s="3"/>
      <c r="Y492" s="3"/>
      <c r="Z492" s="3"/>
    </row>
    <row r="493" ht="15.75" customHeight="1">
      <c r="A493" s="46"/>
      <c r="B493" s="47"/>
      <c r="C493" s="47"/>
      <c r="D493" s="47"/>
      <c r="E493" s="47"/>
      <c r="F493" s="1"/>
      <c r="G493" s="1"/>
      <c r="H493" s="3"/>
      <c r="I493" s="292"/>
      <c r="J493" s="3"/>
      <c r="K493" s="3"/>
      <c r="L493" s="3"/>
      <c r="M493" s="3"/>
      <c r="N493" s="3"/>
      <c r="O493" s="3"/>
      <c r="P493" s="3"/>
      <c r="Q493" s="3"/>
      <c r="R493" s="3"/>
      <c r="S493" s="3"/>
      <c r="T493" s="3"/>
      <c r="U493" s="3"/>
      <c r="V493" s="3"/>
      <c r="W493" s="3"/>
      <c r="X493" s="3"/>
      <c r="Y493" s="3"/>
      <c r="Z493" s="3"/>
    </row>
    <row r="494" ht="15.75" customHeight="1">
      <c r="A494" s="46"/>
      <c r="B494" s="47"/>
      <c r="C494" s="47"/>
      <c r="D494" s="47"/>
      <c r="E494" s="47"/>
      <c r="F494" s="1"/>
      <c r="G494" s="1"/>
      <c r="H494" s="3"/>
      <c r="I494" s="292"/>
      <c r="J494" s="3"/>
      <c r="K494" s="3"/>
      <c r="L494" s="3"/>
      <c r="M494" s="3"/>
      <c r="N494" s="3"/>
      <c r="O494" s="3"/>
      <c r="P494" s="3"/>
      <c r="Q494" s="3"/>
      <c r="R494" s="3"/>
      <c r="S494" s="3"/>
      <c r="T494" s="3"/>
      <c r="U494" s="3"/>
      <c r="V494" s="3"/>
      <c r="W494" s="3"/>
      <c r="X494" s="3"/>
      <c r="Y494" s="3"/>
      <c r="Z494" s="3"/>
    </row>
    <row r="495" ht="15.75" customHeight="1">
      <c r="A495" s="46"/>
      <c r="B495" s="47"/>
      <c r="C495" s="47"/>
      <c r="D495" s="47"/>
      <c r="E495" s="47"/>
      <c r="F495" s="1"/>
      <c r="G495" s="1"/>
      <c r="H495" s="3"/>
      <c r="I495" s="292"/>
      <c r="J495" s="3"/>
      <c r="K495" s="3"/>
      <c r="L495" s="3"/>
      <c r="M495" s="3"/>
      <c r="N495" s="3"/>
      <c r="O495" s="3"/>
      <c r="P495" s="3"/>
      <c r="Q495" s="3"/>
      <c r="R495" s="3"/>
      <c r="S495" s="3"/>
      <c r="T495" s="3"/>
      <c r="U495" s="3"/>
      <c r="V495" s="3"/>
      <c r="W495" s="3"/>
      <c r="X495" s="3"/>
      <c r="Y495" s="3"/>
      <c r="Z495" s="3"/>
    </row>
    <row r="496" ht="15.75" customHeight="1">
      <c r="I496" s="292"/>
    </row>
    <row r="497" ht="15.75" customHeight="1">
      <c r="I497" s="292"/>
    </row>
    <row r="498" ht="15.75" customHeight="1">
      <c r="I498" s="292"/>
    </row>
    <row r="499" ht="15.75" customHeight="1">
      <c r="I499" s="292"/>
    </row>
    <row r="500" ht="15.75" customHeight="1">
      <c r="I500" s="292"/>
    </row>
    <row r="501" ht="15.75" customHeight="1">
      <c r="I501" s="292"/>
    </row>
    <row r="502" ht="15.75" customHeight="1">
      <c r="I502" s="292"/>
    </row>
    <row r="503" ht="15.75" customHeight="1">
      <c r="I503" s="292"/>
    </row>
    <row r="504" ht="15.75" customHeight="1">
      <c r="I504" s="292"/>
    </row>
    <row r="505" ht="15.75" customHeight="1">
      <c r="I505" s="292"/>
    </row>
    <row r="506" ht="15.75" customHeight="1">
      <c r="I506" s="292"/>
    </row>
    <row r="507" ht="15.75" customHeight="1">
      <c r="I507" s="292"/>
    </row>
    <row r="508" ht="15.75" customHeight="1">
      <c r="I508" s="292"/>
    </row>
    <row r="509" ht="15.75" customHeight="1">
      <c r="I509" s="292"/>
    </row>
    <row r="510" ht="15.75" customHeight="1">
      <c r="I510" s="292"/>
    </row>
    <row r="511" ht="15.75" customHeight="1">
      <c r="I511" s="292"/>
    </row>
    <row r="512" ht="15.75" customHeight="1">
      <c r="I512" s="292"/>
    </row>
    <row r="513" ht="15.75" customHeight="1">
      <c r="I513" s="292"/>
    </row>
    <row r="514" ht="15.75" customHeight="1">
      <c r="I514" s="292"/>
    </row>
    <row r="515" ht="15.75" customHeight="1">
      <c r="I515" s="292"/>
    </row>
    <row r="516" ht="15.75" customHeight="1">
      <c r="I516" s="292"/>
    </row>
    <row r="517" ht="15.75" customHeight="1">
      <c r="I517" s="292"/>
    </row>
    <row r="518" ht="15.75" customHeight="1">
      <c r="I518" s="292"/>
    </row>
    <row r="519" ht="15.75" customHeight="1">
      <c r="I519" s="292"/>
    </row>
    <row r="520" ht="15.75" customHeight="1">
      <c r="I520" s="292"/>
    </row>
    <row r="521" ht="15.75" customHeight="1">
      <c r="I521" s="292"/>
    </row>
    <row r="522" ht="15.75" customHeight="1">
      <c r="I522" s="292"/>
    </row>
    <row r="523" ht="15.75" customHeight="1">
      <c r="I523" s="292"/>
    </row>
    <row r="524" ht="15.75" customHeight="1">
      <c r="I524" s="292"/>
    </row>
    <row r="525" ht="15.75" customHeight="1">
      <c r="I525" s="292"/>
    </row>
    <row r="526" ht="15.75" customHeight="1">
      <c r="I526" s="292"/>
    </row>
    <row r="527" ht="15.75" customHeight="1">
      <c r="I527" s="292"/>
    </row>
    <row r="528" ht="15.75" customHeight="1">
      <c r="I528" s="292"/>
    </row>
    <row r="529" ht="15.75" customHeight="1">
      <c r="I529" s="292"/>
    </row>
    <row r="530" ht="15.75" customHeight="1">
      <c r="I530" s="292"/>
    </row>
    <row r="531" ht="15.75" customHeight="1">
      <c r="I531" s="292"/>
    </row>
    <row r="532" ht="15.75" customHeight="1">
      <c r="I532" s="292"/>
    </row>
    <row r="533" ht="15.75" customHeight="1">
      <c r="I533" s="292"/>
    </row>
    <row r="534" ht="15.75" customHeight="1">
      <c r="I534" s="292"/>
    </row>
    <row r="535" ht="15.75" customHeight="1">
      <c r="I535" s="292"/>
    </row>
    <row r="536" ht="15.75" customHeight="1">
      <c r="I536" s="292"/>
    </row>
    <row r="537" ht="15.75" customHeight="1">
      <c r="I537" s="292"/>
    </row>
    <row r="538" ht="15.75" customHeight="1">
      <c r="I538" s="292"/>
    </row>
    <row r="539" ht="15.75" customHeight="1">
      <c r="I539" s="292"/>
    </row>
    <row r="540" ht="15.75" customHeight="1">
      <c r="I540" s="292"/>
    </row>
    <row r="541" ht="15.75" customHeight="1">
      <c r="I541" s="292"/>
    </row>
    <row r="542" ht="15.75" customHeight="1">
      <c r="I542" s="292"/>
    </row>
    <row r="543" ht="15.75" customHeight="1">
      <c r="I543" s="292"/>
    </row>
    <row r="544" ht="15.75" customHeight="1">
      <c r="I544" s="292"/>
    </row>
    <row r="545" ht="15.75" customHeight="1">
      <c r="I545" s="292"/>
    </row>
    <row r="546" ht="15.75" customHeight="1">
      <c r="I546" s="292"/>
    </row>
    <row r="547" ht="15.75" customHeight="1">
      <c r="I547" s="292"/>
    </row>
    <row r="548" ht="15.75" customHeight="1">
      <c r="I548" s="292"/>
    </row>
    <row r="549" ht="15.75" customHeight="1">
      <c r="I549" s="292"/>
    </row>
    <row r="550" ht="15.75" customHeight="1">
      <c r="I550" s="292"/>
    </row>
    <row r="551" ht="15.75" customHeight="1">
      <c r="I551" s="292"/>
    </row>
    <row r="552" ht="15.75" customHeight="1">
      <c r="I552" s="292"/>
    </row>
    <row r="553" ht="15.75" customHeight="1">
      <c r="I553" s="292"/>
    </row>
    <row r="554" ht="15.75" customHeight="1">
      <c r="I554" s="292"/>
    </row>
    <row r="555" ht="15.75" customHeight="1">
      <c r="I555" s="292"/>
    </row>
    <row r="556" ht="15.75" customHeight="1">
      <c r="I556" s="292"/>
    </row>
    <row r="557" ht="15.75" customHeight="1">
      <c r="I557" s="292"/>
    </row>
    <row r="558" ht="15.75" customHeight="1">
      <c r="I558" s="292"/>
    </row>
    <row r="559" ht="15.75" customHeight="1">
      <c r="I559" s="292"/>
    </row>
    <row r="560" ht="15.75" customHeight="1">
      <c r="I560" s="292"/>
    </row>
    <row r="561" ht="15.75" customHeight="1">
      <c r="I561" s="292"/>
    </row>
    <row r="562" ht="15.75" customHeight="1">
      <c r="I562" s="292"/>
    </row>
    <row r="563" ht="15.75" customHeight="1">
      <c r="I563" s="292"/>
    </row>
    <row r="564" ht="15.75" customHeight="1">
      <c r="I564" s="292"/>
    </row>
    <row r="565" ht="15.75" customHeight="1">
      <c r="I565" s="292"/>
    </row>
    <row r="566" ht="15.75" customHeight="1">
      <c r="I566" s="292"/>
    </row>
    <row r="567" ht="15.75" customHeight="1">
      <c r="I567" s="292"/>
    </row>
    <row r="568" ht="15.75" customHeight="1">
      <c r="I568" s="292"/>
    </row>
    <row r="569" ht="15.75" customHeight="1">
      <c r="I569" s="292"/>
    </row>
    <row r="570" ht="15.75" customHeight="1">
      <c r="I570" s="292"/>
    </row>
    <row r="571" ht="15.75" customHeight="1">
      <c r="I571" s="292"/>
    </row>
    <row r="572" ht="15.75" customHeight="1">
      <c r="I572" s="292"/>
    </row>
    <row r="573" ht="15.75" customHeight="1">
      <c r="I573" s="292"/>
    </row>
    <row r="574" ht="15.75" customHeight="1">
      <c r="I574" s="292"/>
    </row>
    <row r="575" ht="15.75" customHeight="1">
      <c r="I575" s="292"/>
    </row>
    <row r="576" ht="15.75" customHeight="1">
      <c r="I576" s="292"/>
    </row>
    <row r="577" ht="15.75" customHeight="1">
      <c r="I577" s="292"/>
    </row>
    <row r="578" ht="15.75" customHeight="1">
      <c r="I578" s="292"/>
    </row>
    <row r="579" ht="15.75" customHeight="1">
      <c r="I579" s="292"/>
    </row>
    <row r="580" ht="15.75" customHeight="1">
      <c r="I580" s="292"/>
    </row>
    <row r="581" ht="15.75" customHeight="1">
      <c r="I581" s="292"/>
    </row>
    <row r="582" ht="15.75" customHeight="1">
      <c r="I582" s="292"/>
    </row>
    <row r="583" ht="15.75" customHeight="1">
      <c r="I583" s="292"/>
    </row>
    <row r="584" ht="15.75" customHeight="1">
      <c r="I584" s="292"/>
    </row>
    <row r="585" ht="15.75" customHeight="1">
      <c r="I585" s="292"/>
    </row>
    <row r="586" ht="15.75" customHeight="1">
      <c r="I586" s="292"/>
    </row>
    <row r="587" ht="15.75" customHeight="1">
      <c r="I587" s="292"/>
    </row>
    <row r="588" ht="15.75" customHeight="1">
      <c r="I588" s="292"/>
    </row>
    <row r="589" ht="15.75" customHeight="1">
      <c r="I589" s="292"/>
    </row>
    <row r="590" ht="15.75" customHeight="1">
      <c r="I590" s="292"/>
    </row>
    <row r="591" ht="15.75" customHeight="1">
      <c r="I591" s="292"/>
    </row>
    <row r="592" ht="15.75" customHeight="1">
      <c r="I592" s="292"/>
    </row>
    <row r="593" ht="15.75" customHeight="1">
      <c r="I593" s="292"/>
    </row>
    <row r="594" ht="15.75" customHeight="1">
      <c r="I594" s="292"/>
    </row>
    <row r="595" ht="15.75" customHeight="1">
      <c r="I595" s="292"/>
    </row>
    <row r="596" ht="15.75" customHeight="1">
      <c r="I596" s="292"/>
    </row>
    <row r="597" ht="15.75" customHeight="1">
      <c r="I597" s="292"/>
    </row>
    <row r="598" ht="15.75" customHeight="1">
      <c r="I598" s="292"/>
    </row>
    <row r="599" ht="15.75" customHeight="1">
      <c r="I599" s="292"/>
    </row>
    <row r="600" ht="15.75" customHeight="1">
      <c r="I600" s="292"/>
    </row>
    <row r="601" ht="15.75" customHeight="1">
      <c r="I601" s="292"/>
    </row>
    <row r="602" ht="15.75" customHeight="1">
      <c r="I602" s="292"/>
    </row>
    <row r="603" ht="15.75" customHeight="1">
      <c r="I603" s="292"/>
    </row>
    <row r="604" ht="15.75" customHeight="1">
      <c r="I604" s="292"/>
    </row>
    <row r="605" ht="15.75" customHeight="1">
      <c r="I605" s="292"/>
    </row>
    <row r="606" ht="15.75" customHeight="1">
      <c r="I606" s="292"/>
    </row>
    <row r="607" ht="15.75" customHeight="1">
      <c r="I607" s="292"/>
    </row>
    <row r="608" ht="15.75" customHeight="1">
      <c r="I608" s="292"/>
    </row>
    <row r="609" ht="15.75" customHeight="1">
      <c r="I609" s="292"/>
    </row>
    <row r="610" ht="15.75" customHeight="1">
      <c r="I610" s="292"/>
    </row>
    <row r="611" ht="15.75" customHeight="1">
      <c r="I611" s="292"/>
    </row>
    <row r="612" ht="15.75" customHeight="1">
      <c r="I612" s="292"/>
    </row>
    <row r="613" ht="15.75" customHeight="1">
      <c r="I613" s="292"/>
    </row>
    <row r="614" ht="15.75" customHeight="1">
      <c r="I614" s="292"/>
    </row>
    <row r="615" ht="15.75" customHeight="1">
      <c r="I615" s="292"/>
    </row>
    <row r="616" ht="15.75" customHeight="1">
      <c r="I616" s="292"/>
    </row>
    <row r="617" ht="15.75" customHeight="1">
      <c r="I617" s="292"/>
    </row>
    <row r="618" ht="15.75" customHeight="1">
      <c r="I618" s="292"/>
    </row>
    <row r="619" ht="15.75" customHeight="1">
      <c r="I619" s="292"/>
    </row>
    <row r="620" ht="15.75" customHeight="1">
      <c r="I620" s="292"/>
    </row>
    <row r="621" ht="15.75" customHeight="1">
      <c r="I621" s="292"/>
    </row>
    <row r="622" ht="15.75" customHeight="1">
      <c r="I622" s="292"/>
    </row>
    <row r="623" ht="15.75" customHeight="1">
      <c r="I623" s="292"/>
    </row>
    <row r="624" ht="15.75" customHeight="1">
      <c r="I624" s="292"/>
    </row>
    <row r="625" ht="15.75" customHeight="1">
      <c r="I625" s="292"/>
    </row>
    <row r="626" ht="15.75" customHeight="1">
      <c r="I626" s="292"/>
    </row>
    <row r="627" ht="15.75" customHeight="1">
      <c r="I627" s="292"/>
    </row>
    <row r="628" ht="15.75" customHeight="1">
      <c r="I628" s="292"/>
    </row>
    <row r="629" ht="15.75" customHeight="1">
      <c r="I629" s="292"/>
    </row>
    <row r="630" ht="15.75" customHeight="1">
      <c r="I630" s="292"/>
    </row>
    <row r="631" ht="15.75" customHeight="1">
      <c r="I631" s="292"/>
    </row>
    <row r="632" ht="15.75" customHeight="1">
      <c r="I632" s="292"/>
    </row>
    <row r="633" ht="15.75" customHeight="1">
      <c r="I633" s="292"/>
    </row>
    <row r="634" ht="15.75" customHeight="1">
      <c r="I634" s="292"/>
    </row>
    <row r="635" ht="15.75" customHeight="1">
      <c r="I635" s="292"/>
    </row>
    <row r="636" ht="15.75" customHeight="1">
      <c r="I636" s="292"/>
    </row>
    <row r="637" ht="15.75" customHeight="1">
      <c r="I637" s="292"/>
    </row>
    <row r="638" ht="15.75" customHeight="1">
      <c r="I638" s="292"/>
    </row>
    <row r="639" ht="15.75" customHeight="1">
      <c r="I639" s="292"/>
    </row>
    <row r="640" ht="15.75" customHeight="1">
      <c r="I640" s="292"/>
    </row>
    <row r="641" ht="15.75" customHeight="1">
      <c r="I641" s="292"/>
    </row>
    <row r="642" ht="15.75" customHeight="1">
      <c r="I642" s="292"/>
    </row>
    <row r="643" ht="15.75" customHeight="1">
      <c r="I643" s="292"/>
    </row>
    <row r="644" ht="15.75" customHeight="1">
      <c r="I644" s="292"/>
    </row>
    <row r="645" ht="15.75" customHeight="1">
      <c r="I645" s="292"/>
    </row>
    <row r="646" ht="15.75" customHeight="1">
      <c r="I646" s="292"/>
    </row>
    <row r="647" ht="15.75" customHeight="1">
      <c r="I647" s="292"/>
    </row>
    <row r="648" ht="15.75" customHeight="1">
      <c r="I648" s="292"/>
    </row>
    <row r="649" ht="15.75" customHeight="1">
      <c r="I649" s="292"/>
    </row>
    <row r="650" ht="15.75" customHeight="1">
      <c r="I650" s="292"/>
    </row>
    <row r="651" ht="15.75" customHeight="1">
      <c r="I651" s="292"/>
    </row>
    <row r="652" ht="15.75" customHeight="1">
      <c r="I652" s="292"/>
    </row>
    <row r="653" ht="15.75" customHeight="1">
      <c r="I653" s="292"/>
    </row>
    <row r="654" ht="15.75" customHeight="1">
      <c r="I654" s="292"/>
    </row>
    <row r="655" ht="15.75" customHeight="1">
      <c r="I655" s="292"/>
    </row>
    <row r="656" ht="15.75" customHeight="1">
      <c r="I656" s="292"/>
    </row>
    <row r="657" ht="15.75" customHeight="1">
      <c r="I657" s="292"/>
    </row>
    <row r="658" ht="15.75" customHeight="1">
      <c r="I658" s="292"/>
    </row>
    <row r="659" ht="15.75" customHeight="1">
      <c r="I659" s="292"/>
    </row>
    <row r="660" ht="15.75" customHeight="1">
      <c r="I660" s="292"/>
    </row>
    <row r="661" ht="15.75" customHeight="1">
      <c r="I661" s="292"/>
    </row>
    <row r="662" ht="15.75" customHeight="1">
      <c r="I662" s="292"/>
    </row>
    <row r="663" ht="15.75" customHeight="1">
      <c r="I663" s="292"/>
    </row>
    <row r="664" ht="15.75" customHeight="1">
      <c r="I664" s="292"/>
    </row>
    <row r="665" ht="15.75" customHeight="1">
      <c r="I665" s="292"/>
    </row>
    <row r="666" ht="15.75" customHeight="1">
      <c r="I666" s="292"/>
    </row>
    <row r="667" ht="15.75" customHeight="1">
      <c r="I667" s="292"/>
    </row>
    <row r="668" ht="15.75" customHeight="1">
      <c r="I668" s="292"/>
    </row>
    <row r="669" ht="15.75" customHeight="1">
      <c r="I669" s="292"/>
    </row>
    <row r="670" ht="15.75" customHeight="1">
      <c r="I670" s="292"/>
    </row>
    <row r="671" ht="15.75" customHeight="1">
      <c r="I671" s="292"/>
    </row>
    <row r="672" ht="15.75" customHeight="1">
      <c r="I672" s="292"/>
    </row>
    <row r="673" ht="15.75" customHeight="1">
      <c r="I673" s="292"/>
    </row>
    <row r="674" ht="15.75" customHeight="1">
      <c r="I674" s="292"/>
    </row>
    <row r="675" ht="15.75" customHeight="1">
      <c r="I675" s="292"/>
    </row>
    <row r="676" ht="15.75" customHeight="1">
      <c r="I676" s="292"/>
    </row>
    <row r="677" ht="15.75" customHeight="1">
      <c r="I677" s="292"/>
    </row>
    <row r="678" ht="15.75" customHeight="1">
      <c r="I678" s="292"/>
    </row>
    <row r="679" ht="15.75" customHeight="1">
      <c r="I679" s="292"/>
    </row>
    <row r="680" ht="15.75" customHeight="1">
      <c r="I680" s="292"/>
    </row>
    <row r="681" ht="15.75" customHeight="1">
      <c r="I681" s="292"/>
    </row>
    <row r="682" ht="15.75" customHeight="1">
      <c r="I682" s="292"/>
    </row>
    <row r="683" ht="15.75" customHeight="1">
      <c r="I683" s="292"/>
    </row>
    <row r="684" ht="15.75" customHeight="1">
      <c r="I684" s="292"/>
    </row>
    <row r="685" ht="15.75" customHeight="1">
      <c r="I685" s="292"/>
    </row>
    <row r="686" ht="15.75" customHeight="1">
      <c r="I686" s="292"/>
    </row>
    <row r="687" ht="15.75" customHeight="1">
      <c r="I687" s="292"/>
    </row>
    <row r="688" ht="15.75" customHeight="1">
      <c r="I688" s="292"/>
    </row>
    <row r="689" ht="15.75" customHeight="1">
      <c r="I689" s="292"/>
    </row>
    <row r="690" ht="15.75" customHeight="1">
      <c r="I690" s="292"/>
    </row>
    <row r="691" ht="15.75" customHeight="1">
      <c r="I691" s="292"/>
    </row>
    <row r="692" ht="15.75" customHeight="1">
      <c r="I692" s="292"/>
    </row>
    <row r="693" ht="15.75" customHeight="1">
      <c r="I693" s="292"/>
    </row>
    <row r="694" ht="15.75" customHeight="1">
      <c r="I694" s="292"/>
    </row>
    <row r="695" ht="15.75" customHeight="1">
      <c r="I695" s="292"/>
    </row>
    <row r="696" ht="15.75" customHeight="1">
      <c r="I696" s="292"/>
    </row>
    <row r="697" ht="15.75" customHeight="1">
      <c r="I697" s="292"/>
    </row>
    <row r="698" ht="15.75" customHeight="1">
      <c r="I698" s="292"/>
    </row>
    <row r="699" ht="15.75" customHeight="1">
      <c r="I699" s="292"/>
    </row>
    <row r="700" ht="15.75" customHeight="1">
      <c r="I700" s="292"/>
    </row>
    <row r="701" ht="15.75" customHeight="1">
      <c r="I701" s="292"/>
    </row>
    <row r="702" ht="15.75" customHeight="1">
      <c r="I702" s="292"/>
    </row>
    <row r="703" ht="15.75" customHeight="1">
      <c r="I703" s="292"/>
    </row>
    <row r="704" ht="15.75" customHeight="1">
      <c r="I704" s="292"/>
    </row>
    <row r="705" ht="15.75" customHeight="1">
      <c r="I705" s="292"/>
    </row>
    <row r="706" ht="15.75" customHeight="1">
      <c r="I706" s="292"/>
    </row>
    <row r="707" ht="15.75" customHeight="1">
      <c r="I707" s="292"/>
    </row>
    <row r="708" ht="15.75" customHeight="1">
      <c r="I708" s="292"/>
    </row>
    <row r="709" ht="15.75" customHeight="1">
      <c r="I709" s="292"/>
    </row>
    <row r="710" ht="15.75" customHeight="1">
      <c r="I710" s="292"/>
    </row>
    <row r="711" ht="15.75" customHeight="1">
      <c r="I711" s="292"/>
    </row>
    <row r="712" ht="15.75" customHeight="1">
      <c r="I712" s="292"/>
    </row>
    <row r="713" ht="15.75" customHeight="1">
      <c r="I713" s="292"/>
    </row>
    <row r="714" ht="15.75" customHeight="1">
      <c r="I714" s="292"/>
    </row>
    <row r="715" ht="15.75" customHeight="1">
      <c r="I715" s="292"/>
    </row>
    <row r="716" ht="15.75" customHeight="1">
      <c r="I716" s="292"/>
    </row>
    <row r="717" ht="15.75" customHeight="1">
      <c r="I717" s="292"/>
    </row>
    <row r="718" ht="15.75" customHeight="1">
      <c r="I718" s="292"/>
    </row>
    <row r="719" ht="15.75" customHeight="1">
      <c r="I719" s="292"/>
    </row>
    <row r="720" ht="15.75" customHeight="1">
      <c r="I720" s="292"/>
    </row>
    <row r="721" ht="15.75" customHeight="1">
      <c r="I721" s="292"/>
    </row>
    <row r="722" ht="15.75" customHeight="1">
      <c r="I722" s="292"/>
    </row>
    <row r="723" ht="15.75" customHeight="1">
      <c r="I723" s="292"/>
    </row>
    <row r="724" ht="15.75" customHeight="1">
      <c r="I724" s="292"/>
    </row>
    <row r="725" ht="15.75" customHeight="1">
      <c r="I725" s="292"/>
    </row>
    <row r="726" ht="15.75" customHeight="1">
      <c r="I726" s="292"/>
    </row>
    <row r="727" ht="15.75" customHeight="1">
      <c r="I727" s="292"/>
    </row>
    <row r="728" ht="15.75" customHeight="1">
      <c r="I728" s="292"/>
    </row>
    <row r="729" ht="15.75" customHeight="1">
      <c r="I729" s="292"/>
    </row>
    <row r="730" ht="15.75" customHeight="1">
      <c r="I730" s="292"/>
    </row>
    <row r="731" ht="15.75" customHeight="1">
      <c r="I731" s="292"/>
    </row>
    <row r="732" ht="15.75" customHeight="1">
      <c r="I732" s="292"/>
    </row>
    <row r="733" ht="15.75" customHeight="1">
      <c r="I733" s="292"/>
    </row>
    <row r="734" ht="15.75" customHeight="1">
      <c r="I734" s="292"/>
    </row>
    <row r="735" ht="15.75" customHeight="1">
      <c r="I735" s="292"/>
    </row>
    <row r="736" ht="15.75" customHeight="1">
      <c r="I736" s="292"/>
    </row>
    <row r="737" ht="15.75" customHeight="1">
      <c r="I737" s="292"/>
    </row>
    <row r="738" ht="15.75" customHeight="1">
      <c r="I738" s="292"/>
    </row>
    <row r="739" ht="15.75" customHeight="1">
      <c r="I739" s="292"/>
    </row>
    <row r="740" ht="15.75" customHeight="1">
      <c r="I740" s="292"/>
    </row>
    <row r="741" ht="15.75" customHeight="1">
      <c r="I741" s="292"/>
    </row>
    <row r="742" ht="15.75" customHeight="1">
      <c r="I742" s="292"/>
    </row>
    <row r="743" ht="15.75" customHeight="1">
      <c r="I743" s="292"/>
    </row>
    <row r="744" ht="15.75" customHeight="1">
      <c r="I744" s="292"/>
    </row>
    <row r="745" ht="15.75" customHeight="1">
      <c r="I745" s="292"/>
    </row>
    <row r="746" ht="15.75" customHeight="1">
      <c r="I746" s="292"/>
    </row>
    <row r="747" ht="15.75" customHeight="1">
      <c r="I747" s="292"/>
    </row>
    <row r="748" ht="15.75" customHeight="1">
      <c r="I748" s="292"/>
    </row>
    <row r="749" ht="15.75" customHeight="1">
      <c r="I749" s="292"/>
    </row>
    <row r="750" ht="15.75" customHeight="1">
      <c r="I750" s="292"/>
    </row>
    <row r="751" ht="15.75" customHeight="1">
      <c r="I751" s="292"/>
    </row>
    <row r="752" ht="15.75" customHeight="1">
      <c r="I752" s="292"/>
    </row>
    <row r="753" ht="15.75" customHeight="1">
      <c r="I753" s="292"/>
    </row>
    <row r="754" ht="15.75" customHeight="1">
      <c r="I754" s="292"/>
    </row>
    <row r="755" ht="15.75" customHeight="1">
      <c r="I755" s="292"/>
    </row>
    <row r="756" ht="15.75" customHeight="1">
      <c r="I756" s="292"/>
    </row>
    <row r="757" ht="15.75" customHeight="1">
      <c r="I757" s="292"/>
    </row>
    <row r="758" ht="15.75" customHeight="1">
      <c r="I758" s="292"/>
    </row>
    <row r="759" ht="15.75" customHeight="1">
      <c r="I759" s="292"/>
    </row>
    <row r="760" ht="15.75" customHeight="1">
      <c r="I760" s="292"/>
    </row>
    <row r="761" ht="15.75" customHeight="1">
      <c r="I761" s="292"/>
    </row>
    <row r="762" ht="15.75" customHeight="1">
      <c r="I762" s="292"/>
    </row>
    <row r="763" ht="15.75" customHeight="1">
      <c r="I763" s="292"/>
    </row>
    <row r="764" ht="15.75" customHeight="1">
      <c r="I764" s="292"/>
    </row>
    <row r="765" ht="15.75" customHeight="1">
      <c r="I765" s="292"/>
    </row>
    <row r="766" ht="15.75" customHeight="1">
      <c r="I766" s="292"/>
    </row>
    <row r="767" ht="15.75" customHeight="1">
      <c r="I767" s="292"/>
    </row>
    <row r="768" ht="15.75" customHeight="1">
      <c r="I768" s="292"/>
    </row>
    <row r="769" ht="15.75" customHeight="1">
      <c r="I769" s="292"/>
    </row>
    <row r="770" ht="15.75" customHeight="1">
      <c r="I770" s="292"/>
    </row>
    <row r="771" ht="15.75" customHeight="1">
      <c r="I771" s="292"/>
    </row>
    <row r="772" ht="15.75" customHeight="1">
      <c r="I772" s="292"/>
    </row>
    <row r="773" ht="15.75" customHeight="1">
      <c r="I773" s="292"/>
    </row>
    <row r="774" ht="15.75" customHeight="1">
      <c r="I774" s="292"/>
    </row>
    <row r="775" ht="15.75" customHeight="1">
      <c r="I775" s="292"/>
    </row>
    <row r="776" ht="15.75" customHeight="1">
      <c r="I776" s="292"/>
    </row>
    <row r="777" ht="15.75" customHeight="1">
      <c r="I777" s="292"/>
    </row>
    <row r="778" ht="15.75" customHeight="1">
      <c r="I778" s="292"/>
    </row>
    <row r="779" ht="15.75" customHeight="1">
      <c r="I779" s="292"/>
    </row>
    <row r="780" ht="15.75" customHeight="1">
      <c r="I780" s="292"/>
    </row>
    <row r="781" ht="15.75" customHeight="1">
      <c r="I781" s="292"/>
    </row>
    <row r="782" ht="15.75" customHeight="1">
      <c r="I782" s="292"/>
    </row>
    <row r="783" ht="15.75" customHeight="1">
      <c r="I783" s="292"/>
    </row>
    <row r="784" ht="15.75" customHeight="1">
      <c r="I784" s="292"/>
    </row>
    <row r="785" ht="15.75" customHeight="1">
      <c r="I785" s="292"/>
    </row>
    <row r="786" ht="15.75" customHeight="1">
      <c r="I786" s="292"/>
    </row>
    <row r="787" ht="15.75" customHeight="1">
      <c r="I787" s="292"/>
    </row>
    <row r="788" ht="15.75" customHeight="1">
      <c r="I788" s="292"/>
    </row>
    <row r="789" ht="15.75" customHeight="1">
      <c r="I789" s="292"/>
    </row>
    <row r="790" ht="15.75" customHeight="1">
      <c r="I790" s="292"/>
    </row>
    <row r="791" ht="15.75" customHeight="1">
      <c r="I791" s="292"/>
    </row>
    <row r="792" ht="15.75" customHeight="1">
      <c r="I792" s="292"/>
    </row>
    <row r="793" ht="15.75" customHeight="1">
      <c r="I793" s="292"/>
    </row>
    <row r="794" ht="15.75" customHeight="1">
      <c r="I794" s="292"/>
    </row>
    <row r="795" ht="15.75" customHeight="1">
      <c r="I795" s="292"/>
    </row>
    <row r="796" ht="15.75" customHeight="1">
      <c r="I796" s="292"/>
    </row>
    <row r="797" ht="15.75" customHeight="1">
      <c r="I797" s="292"/>
    </row>
    <row r="798" ht="15.75" customHeight="1">
      <c r="I798" s="292"/>
    </row>
    <row r="799" ht="15.75" customHeight="1">
      <c r="I799" s="292"/>
    </row>
    <row r="800" ht="15.75" customHeight="1">
      <c r="I800" s="292"/>
    </row>
    <row r="801" ht="15.75" customHeight="1">
      <c r="I801" s="292"/>
    </row>
    <row r="802" ht="15.75" customHeight="1">
      <c r="I802" s="292"/>
    </row>
    <row r="803" ht="15.75" customHeight="1">
      <c r="I803" s="292"/>
    </row>
    <row r="804" ht="15.75" customHeight="1">
      <c r="I804" s="292"/>
    </row>
    <row r="805" ht="15.75" customHeight="1">
      <c r="I805" s="292"/>
    </row>
    <row r="806" ht="15.75" customHeight="1">
      <c r="I806" s="292"/>
    </row>
    <row r="807" ht="15.75" customHeight="1">
      <c r="I807" s="292"/>
    </row>
    <row r="808" ht="15.75" customHeight="1">
      <c r="I808" s="292"/>
    </row>
    <row r="809" ht="15.75" customHeight="1">
      <c r="I809" s="292"/>
    </row>
    <row r="810" ht="15.75" customHeight="1">
      <c r="I810" s="292"/>
    </row>
    <row r="811" ht="15.75" customHeight="1">
      <c r="I811" s="292"/>
    </row>
    <row r="812" ht="15.75" customHeight="1">
      <c r="I812" s="292"/>
    </row>
    <row r="813" ht="15.75" customHeight="1">
      <c r="I813" s="292"/>
    </row>
    <row r="814" ht="15.75" customHeight="1">
      <c r="I814" s="292"/>
    </row>
    <row r="815" ht="15.75" customHeight="1">
      <c r="I815" s="292"/>
    </row>
    <row r="816" ht="15.75" customHeight="1">
      <c r="I816" s="292"/>
    </row>
    <row r="817" ht="15.75" customHeight="1">
      <c r="I817" s="292"/>
    </row>
    <row r="818" ht="15.75" customHeight="1">
      <c r="I818" s="292"/>
    </row>
    <row r="819" ht="15.75" customHeight="1">
      <c r="I819" s="292"/>
    </row>
    <row r="820" ht="15.75" customHeight="1">
      <c r="I820" s="292"/>
    </row>
    <row r="821" ht="15.75" customHeight="1">
      <c r="I821" s="292"/>
    </row>
    <row r="822" ht="15.75" customHeight="1">
      <c r="I822" s="292"/>
    </row>
    <row r="823" ht="15.75" customHeight="1">
      <c r="I823" s="292"/>
    </row>
    <row r="824" ht="15.75" customHeight="1">
      <c r="I824" s="292"/>
    </row>
    <row r="825" ht="15.75" customHeight="1">
      <c r="I825" s="292"/>
    </row>
    <row r="826" ht="15.75" customHeight="1">
      <c r="I826" s="292"/>
    </row>
    <row r="827" ht="15.75" customHeight="1">
      <c r="I827" s="292"/>
    </row>
    <row r="828" ht="15.75" customHeight="1">
      <c r="I828" s="292"/>
    </row>
    <row r="829" ht="15.75" customHeight="1">
      <c r="I829" s="292"/>
    </row>
    <row r="830" ht="15.75" customHeight="1">
      <c r="I830" s="292"/>
    </row>
    <row r="831" ht="15.75" customHeight="1">
      <c r="I831" s="292"/>
    </row>
    <row r="832" ht="15.75" customHeight="1">
      <c r="I832" s="292"/>
    </row>
    <row r="833" ht="15.75" customHeight="1">
      <c r="I833" s="292"/>
    </row>
    <row r="834" ht="15.75" customHeight="1">
      <c r="I834" s="292"/>
    </row>
    <row r="835" ht="15.75" customHeight="1">
      <c r="I835" s="292"/>
    </row>
    <row r="836" ht="15.75" customHeight="1">
      <c r="I836" s="292"/>
    </row>
    <row r="837" ht="15.75" customHeight="1">
      <c r="I837" s="292"/>
    </row>
    <row r="838" ht="15.75" customHeight="1">
      <c r="I838" s="292"/>
    </row>
    <row r="839" ht="15.75" customHeight="1">
      <c r="I839" s="292"/>
    </row>
    <row r="840" ht="15.75" customHeight="1">
      <c r="I840" s="292"/>
    </row>
    <row r="841" ht="15.75" customHeight="1">
      <c r="I841" s="292"/>
    </row>
    <row r="842" ht="15.75" customHeight="1">
      <c r="I842" s="292"/>
    </row>
    <row r="843" ht="15.75" customHeight="1">
      <c r="I843" s="292"/>
    </row>
    <row r="844" ht="15.75" customHeight="1">
      <c r="I844" s="292"/>
    </row>
    <row r="845" ht="15.75" customHeight="1">
      <c r="I845" s="292"/>
    </row>
    <row r="846" ht="15.75" customHeight="1">
      <c r="I846" s="292"/>
    </row>
    <row r="847" ht="15.75" customHeight="1">
      <c r="I847" s="292"/>
    </row>
    <row r="848" ht="15.75" customHeight="1">
      <c r="I848" s="292"/>
    </row>
    <row r="849" ht="15.75" customHeight="1">
      <c r="I849" s="292"/>
    </row>
    <row r="850" ht="15.75" customHeight="1">
      <c r="I850" s="292"/>
    </row>
    <row r="851" ht="15.75" customHeight="1">
      <c r="I851" s="292"/>
    </row>
    <row r="852" ht="15.75" customHeight="1">
      <c r="I852" s="292"/>
    </row>
    <row r="853" ht="15.75" customHeight="1">
      <c r="I853" s="292"/>
    </row>
    <row r="854" ht="15.75" customHeight="1">
      <c r="I854" s="292"/>
    </row>
    <row r="855" ht="15.75" customHeight="1">
      <c r="I855" s="292"/>
    </row>
    <row r="856" ht="15.75" customHeight="1">
      <c r="I856" s="292"/>
    </row>
    <row r="857" ht="15.75" customHeight="1">
      <c r="I857" s="292"/>
    </row>
    <row r="858" ht="15.75" customHeight="1">
      <c r="I858" s="292"/>
    </row>
    <row r="859" ht="15.75" customHeight="1">
      <c r="I859" s="292"/>
    </row>
    <row r="860" ht="15.75" customHeight="1">
      <c r="I860" s="292"/>
    </row>
    <row r="861" ht="15.75" customHeight="1">
      <c r="I861" s="292"/>
    </row>
    <row r="862" ht="15.75" customHeight="1">
      <c r="I862" s="292"/>
    </row>
    <row r="863" ht="15.75" customHeight="1">
      <c r="I863" s="292"/>
    </row>
    <row r="864" ht="15.75" customHeight="1">
      <c r="I864" s="292"/>
    </row>
    <row r="865" ht="15.75" customHeight="1">
      <c r="I865" s="292"/>
    </row>
    <row r="866" ht="15.75" customHeight="1">
      <c r="I866" s="292"/>
    </row>
    <row r="867" ht="15.75" customHeight="1">
      <c r="I867" s="292"/>
    </row>
    <row r="868" ht="15.75" customHeight="1">
      <c r="I868" s="292"/>
    </row>
    <row r="869" ht="15.75" customHeight="1">
      <c r="I869" s="292"/>
    </row>
    <row r="870" ht="15.75" customHeight="1">
      <c r="I870" s="292"/>
    </row>
    <row r="871" ht="15.75" customHeight="1">
      <c r="I871" s="292"/>
    </row>
    <row r="872" ht="15.75" customHeight="1">
      <c r="I872" s="292"/>
    </row>
    <row r="873" ht="15.75" customHeight="1">
      <c r="I873" s="292"/>
    </row>
    <row r="874" ht="15.75" customHeight="1">
      <c r="I874" s="292"/>
    </row>
    <row r="875" ht="15.75" customHeight="1">
      <c r="I875" s="292"/>
    </row>
    <row r="876" ht="15.75" customHeight="1">
      <c r="I876" s="292"/>
    </row>
    <row r="877" ht="15.75" customHeight="1">
      <c r="I877" s="292"/>
    </row>
    <row r="878" ht="15.75" customHeight="1">
      <c r="I878" s="292"/>
    </row>
    <row r="879" ht="15.75" customHeight="1">
      <c r="I879" s="292"/>
    </row>
    <row r="880" ht="15.75" customHeight="1">
      <c r="I880" s="292"/>
    </row>
    <row r="881" ht="15.75" customHeight="1">
      <c r="I881" s="292"/>
    </row>
    <row r="882" ht="15.75" customHeight="1">
      <c r="I882" s="292"/>
    </row>
    <row r="883" ht="15.75" customHeight="1">
      <c r="I883" s="292"/>
    </row>
    <row r="884" ht="15.75" customHeight="1">
      <c r="I884" s="292"/>
    </row>
    <row r="885" ht="15.75" customHeight="1">
      <c r="I885" s="292"/>
    </row>
    <row r="886" ht="15.75" customHeight="1">
      <c r="I886" s="292"/>
    </row>
    <row r="887" ht="15.75" customHeight="1">
      <c r="I887" s="292"/>
    </row>
    <row r="888" ht="15.75" customHeight="1">
      <c r="I888" s="292"/>
    </row>
    <row r="889" ht="15.75" customHeight="1">
      <c r="I889" s="292"/>
    </row>
    <row r="890" ht="15.75" customHeight="1">
      <c r="I890" s="292"/>
    </row>
    <row r="891" ht="15.75" customHeight="1">
      <c r="I891" s="292"/>
    </row>
    <row r="892" ht="15.75" customHeight="1">
      <c r="I892" s="292"/>
    </row>
    <row r="893" ht="15.75" customHeight="1">
      <c r="I893" s="292"/>
    </row>
    <row r="894" ht="15.75" customHeight="1">
      <c r="I894" s="292"/>
    </row>
    <row r="895" ht="15.75" customHeight="1">
      <c r="I895" s="292"/>
    </row>
    <row r="896" ht="15.75" customHeight="1">
      <c r="I896" s="292"/>
    </row>
    <row r="897" ht="15.75" customHeight="1">
      <c r="I897" s="292"/>
    </row>
    <row r="898" ht="15.75" customHeight="1">
      <c r="I898" s="292"/>
    </row>
    <row r="899" ht="15.75" customHeight="1">
      <c r="I899" s="292"/>
    </row>
    <row r="900" ht="15.75" customHeight="1">
      <c r="I900" s="292"/>
    </row>
    <row r="901" ht="15.75" customHeight="1">
      <c r="I901" s="292"/>
    </row>
    <row r="902" ht="15.75" customHeight="1">
      <c r="I902" s="292"/>
    </row>
    <row r="903" ht="15.75" customHeight="1">
      <c r="I903" s="292"/>
    </row>
    <row r="904" ht="15.75" customHeight="1">
      <c r="I904" s="292"/>
    </row>
    <row r="905" ht="15.75" customHeight="1">
      <c r="I905" s="292"/>
    </row>
    <row r="906" ht="15.75" customHeight="1">
      <c r="I906" s="292"/>
    </row>
    <row r="907" ht="15.75" customHeight="1">
      <c r="I907" s="292"/>
    </row>
    <row r="908" ht="15.75" customHeight="1">
      <c r="I908" s="292"/>
    </row>
    <row r="909" ht="15.75" customHeight="1">
      <c r="I909" s="292"/>
    </row>
    <row r="910" ht="15.75" customHeight="1">
      <c r="I910" s="292"/>
    </row>
    <row r="911" ht="15.75" customHeight="1">
      <c r="I911" s="292"/>
    </row>
    <row r="912" ht="15.75" customHeight="1">
      <c r="I912" s="292"/>
    </row>
    <row r="913" ht="15.75" customHeight="1">
      <c r="I913" s="292"/>
    </row>
    <row r="914" ht="15.75" customHeight="1">
      <c r="I914" s="292"/>
    </row>
    <row r="915" ht="15.75" customHeight="1">
      <c r="I915" s="292"/>
    </row>
    <row r="916" ht="15.75" customHeight="1">
      <c r="I916" s="292"/>
    </row>
    <row r="917" ht="15.75" customHeight="1">
      <c r="I917" s="292"/>
    </row>
    <row r="918" ht="15.75" customHeight="1">
      <c r="I918" s="292"/>
    </row>
    <row r="919" ht="15.75" customHeight="1">
      <c r="I919" s="292"/>
    </row>
    <row r="920" ht="15.75" customHeight="1">
      <c r="I920" s="292"/>
    </row>
    <row r="921" ht="15.75" customHeight="1">
      <c r="I921" s="292"/>
    </row>
    <row r="922" ht="15.75" customHeight="1">
      <c r="I922" s="292"/>
    </row>
    <row r="923" ht="15.75" customHeight="1">
      <c r="I923" s="292"/>
    </row>
    <row r="924" ht="15.75" customHeight="1">
      <c r="I924" s="292"/>
    </row>
    <row r="925" ht="15.75" customHeight="1">
      <c r="I925" s="292"/>
    </row>
    <row r="926" ht="15.75" customHeight="1">
      <c r="I926" s="292"/>
    </row>
    <row r="927" ht="15.75" customHeight="1">
      <c r="I927" s="292"/>
    </row>
    <row r="928" ht="15.75" customHeight="1">
      <c r="I928" s="292"/>
    </row>
    <row r="929" ht="15.75" customHeight="1">
      <c r="I929" s="292"/>
    </row>
    <row r="930" ht="15.75" customHeight="1">
      <c r="I930" s="292"/>
    </row>
    <row r="931" ht="15.75" customHeight="1">
      <c r="I931" s="292"/>
    </row>
    <row r="932" ht="15.75" customHeight="1">
      <c r="I932" s="292"/>
    </row>
    <row r="933" ht="15.75" customHeight="1">
      <c r="I933" s="292"/>
    </row>
    <row r="934" ht="15.75" customHeight="1">
      <c r="I934" s="292"/>
    </row>
    <row r="935" ht="15.75" customHeight="1">
      <c r="I935" s="292"/>
    </row>
    <row r="936" ht="15.75" customHeight="1">
      <c r="I936" s="292"/>
    </row>
    <row r="937" ht="15.75" customHeight="1">
      <c r="I937" s="292"/>
    </row>
    <row r="938" ht="15.75" customHeight="1">
      <c r="I938" s="292"/>
    </row>
    <row r="939" ht="15.75" customHeight="1">
      <c r="I939" s="292"/>
    </row>
    <row r="940" ht="15.75" customHeight="1">
      <c r="I940" s="292"/>
    </row>
    <row r="941" ht="15.75" customHeight="1">
      <c r="I941" s="292"/>
    </row>
    <row r="942" ht="15.75" customHeight="1">
      <c r="I942" s="292"/>
    </row>
    <row r="943" ht="15.75" customHeight="1">
      <c r="I943" s="292"/>
    </row>
    <row r="944" ht="15.75" customHeight="1">
      <c r="I944" s="292"/>
    </row>
    <row r="945" ht="15.75" customHeight="1">
      <c r="I945" s="292"/>
    </row>
    <row r="946" ht="15.75" customHeight="1">
      <c r="I946" s="292"/>
    </row>
    <row r="947" ht="15.75" customHeight="1">
      <c r="I947" s="292"/>
    </row>
    <row r="948" ht="15.75" customHeight="1">
      <c r="I948" s="292"/>
    </row>
    <row r="949" ht="15.75" customHeight="1">
      <c r="I949" s="292"/>
    </row>
    <row r="950" ht="15.75" customHeight="1">
      <c r="I950" s="292"/>
    </row>
    <row r="951" ht="15.75" customHeight="1">
      <c r="I951" s="292"/>
    </row>
    <row r="952" ht="15.75" customHeight="1">
      <c r="I952" s="292"/>
    </row>
    <row r="953" ht="15.75" customHeight="1">
      <c r="I953" s="292"/>
    </row>
    <row r="954" ht="15.75" customHeight="1">
      <c r="I954" s="292"/>
    </row>
    <row r="955" ht="15.75" customHeight="1">
      <c r="I955" s="292"/>
    </row>
    <row r="956" ht="15.75" customHeight="1">
      <c r="I956" s="292"/>
    </row>
    <row r="957" ht="15.75" customHeight="1">
      <c r="I957" s="292"/>
    </row>
    <row r="958" ht="15.75" customHeight="1">
      <c r="I958" s="292"/>
    </row>
    <row r="959" ht="15.75" customHeight="1">
      <c r="I959" s="292"/>
    </row>
    <row r="960" ht="15.75" customHeight="1">
      <c r="I960" s="292"/>
    </row>
    <row r="961" ht="15.75" customHeight="1">
      <c r="I961" s="292"/>
    </row>
    <row r="962" ht="15.75" customHeight="1">
      <c r="I962" s="292"/>
    </row>
    <row r="963" ht="15.75" customHeight="1">
      <c r="I963" s="292"/>
    </row>
    <row r="964" ht="15.75" customHeight="1">
      <c r="I964" s="292"/>
    </row>
    <row r="965" ht="15.75" customHeight="1">
      <c r="I965" s="292"/>
    </row>
    <row r="966" ht="15.75" customHeight="1">
      <c r="I966" s="292"/>
    </row>
    <row r="967" ht="15.75" customHeight="1">
      <c r="I967" s="292"/>
    </row>
    <row r="968" ht="15.75" customHeight="1">
      <c r="I968" s="292"/>
    </row>
    <row r="969" ht="15.75" customHeight="1">
      <c r="I969" s="292"/>
    </row>
    <row r="970" ht="15.75" customHeight="1">
      <c r="I970" s="292"/>
    </row>
    <row r="971" ht="15.75" customHeight="1">
      <c r="I971" s="292"/>
    </row>
    <row r="972" ht="15.75" customHeight="1">
      <c r="I972" s="292"/>
    </row>
    <row r="973" ht="15.75" customHeight="1">
      <c r="I973" s="292"/>
    </row>
    <row r="974" ht="15.75" customHeight="1">
      <c r="I974" s="292"/>
    </row>
    <row r="975" ht="15.75" customHeight="1">
      <c r="I975" s="292"/>
    </row>
    <row r="976" ht="15.75" customHeight="1">
      <c r="I976" s="292"/>
    </row>
    <row r="977" ht="15.75" customHeight="1">
      <c r="I977" s="292"/>
    </row>
    <row r="978" ht="15.75" customHeight="1">
      <c r="I978" s="292"/>
    </row>
    <row r="979" ht="15.75" customHeight="1">
      <c r="I979" s="292"/>
    </row>
    <row r="980" ht="15.75" customHeight="1">
      <c r="I980" s="292"/>
    </row>
    <row r="981" ht="15.75" customHeight="1">
      <c r="I981" s="292"/>
    </row>
    <row r="982" ht="15.75" customHeight="1">
      <c r="I982" s="292"/>
    </row>
    <row r="983" ht="15.75" customHeight="1">
      <c r="I983" s="292"/>
    </row>
    <row r="984" ht="15.75" customHeight="1">
      <c r="I984" s="292"/>
    </row>
    <row r="985" ht="15.75" customHeight="1">
      <c r="I985" s="292"/>
    </row>
    <row r="986" ht="15.75" customHeight="1">
      <c r="I986" s="292"/>
    </row>
    <row r="987" ht="15.75" customHeight="1">
      <c r="I987" s="292"/>
    </row>
    <row r="988" ht="15.75" customHeight="1">
      <c r="I988" s="292"/>
    </row>
    <row r="989" ht="15.75" customHeight="1">
      <c r="I989" s="292"/>
    </row>
    <row r="990" ht="15.75" customHeight="1">
      <c r="I990" s="292"/>
    </row>
    <row r="991" ht="15.75" customHeight="1">
      <c r="I991" s="292"/>
    </row>
    <row r="992" ht="15.75" customHeight="1">
      <c r="I992" s="292"/>
    </row>
    <row r="993" ht="15.75" customHeight="1">
      <c r="I993" s="292"/>
    </row>
    <row r="994" ht="15.75" customHeight="1">
      <c r="I994" s="292"/>
    </row>
    <row r="995" ht="15.75" customHeight="1">
      <c r="I995" s="292"/>
    </row>
    <row r="996" ht="15.75" customHeight="1">
      <c r="I996" s="292"/>
    </row>
    <row r="997" ht="15.75" customHeight="1">
      <c r="I997" s="292"/>
    </row>
    <row r="998" ht="15.75" customHeight="1">
      <c r="I998" s="292"/>
    </row>
    <row r="999" ht="15.75" customHeight="1">
      <c r="I999" s="292"/>
    </row>
  </sheetData>
  <mergeCells count="12">
    <mergeCell ref="A10:I10"/>
    <mergeCell ref="A11:I11"/>
    <mergeCell ref="A12:I12"/>
    <mergeCell ref="A13:I13"/>
    <mergeCell ref="A295:H295"/>
    <mergeCell ref="A2:I2"/>
    <mergeCell ref="A4:I4"/>
    <mergeCell ref="A5:I5"/>
    <mergeCell ref="A6:I6"/>
    <mergeCell ref="A7:I7"/>
    <mergeCell ref="A8:I8"/>
    <mergeCell ref="A9:I9"/>
  </mergeCells>
  <hyperlinks>
    <hyperlink r:id="rId1" ref="E21"/>
    <hyperlink r:id="rId2" ref="E48"/>
    <hyperlink r:id="rId3" ref="E49"/>
    <hyperlink r:id="rId4" ref="E50"/>
    <hyperlink r:id="rId5" ref="E52"/>
    <hyperlink r:id="rId6" ref="E53"/>
    <hyperlink r:id="rId7" ref="E54"/>
    <hyperlink r:id="rId8" ref="E55"/>
    <hyperlink r:id="rId9" ref="E56"/>
    <hyperlink r:id="rId10" ref="E57"/>
    <hyperlink r:id="rId11" ref="E58"/>
    <hyperlink r:id="rId12" ref="E59"/>
    <hyperlink r:id="rId13" ref="E60"/>
    <hyperlink r:id="rId14" ref="E61"/>
    <hyperlink r:id="rId15" ref="E63"/>
    <hyperlink r:id="rId16" ref="E64"/>
    <hyperlink r:id="rId17" ref="E65"/>
    <hyperlink r:id="rId18" ref="E66"/>
    <hyperlink r:id="rId19" ref="E67"/>
    <hyperlink r:id="rId20" ref="E68"/>
    <hyperlink r:id="rId21" ref="E69"/>
    <hyperlink r:id="rId22" ref="E70"/>
    <hyperlink r:id="rId23" ref="E71"/>
    <hyperlink r:id="rId24" ref="E72"/>
    <hyperlink r:id="rId25" ref="E73"/>
    <hyperlink r:id="rId26" ref="E74"/>
    <hyperlink r:id="rId27" ref="E75"/>
    <hyperlink r:id="rId28" ref="E89"/>
    <hyperlink r:id="rId29" ref="E90"/>
    <hyperlink r:id="rId30" ref="E91"/>
    <hyperlink r:id="rId31" ref="E92"/>
    <hyperlink r:id="rId32" ref="E93"/>
    <hyperlink r:id="rId33" ref="E94"/>
    <hyperlink r:id="rId34" ref="E95"/>
    <hyperlink r:id="rId35" ref="E96"/>
    <hyperlink r:id="rId36" ref="E97"/>
    <hyperlink r:id="rId37" ref="E98"/>
    <hyperlink r:id="rId38" ref="E106"/>
    <hyperlink r:id="rId39" ref="E107"/>
    <hyperlink r:id="rId40" ref="E108"/>
    <hyperlink r:id="rId41" ref="E109"/>
    <hyperlink r:id="rId42" ref="E110"/>
    <hyperlink r:id="rId43" ref="E111"/>
    <hyperlink r:id="rId44" ref="E112"/>
    <hyperlink r:id="rId45" ref="E113"/>
    <hyperlink r:id="rId46" ref="E114"/>
    <hyperlink r:id="rId47" ref="E119"/>
    <hyperlink r:id="rId48" ref="E120"/>
    <hyperlink r:id="rId49" ref="E122"/>
    <hyperlink r:id="rId50" ref="E131"/>
    <hyperlink r:id="rId51" ref="E133"/>
    <hyperlink r:id="rId52" ref="E135"/>
    <hyperlink r:id="rId53" ref="E144"/>
    <hyperlink r:id="rId54" ref="E145"/>
    <hyperlink r:id="rId55" ref="E146"/>
    <hyperlink r:id="rId56" ref="E150"/>
    <hyperlink r:id="rId57" ref="E155"/>
    <hyperlink r:id="rId58" ref="E159"/>
    <hyperlink r:id="rId59" ref="E160"/>
    <hyperlink r:id="rId60" ref="E161"/>
    <hyperlink r:id="rId61" ref="E162"/>
    <hyperlink r:id="rId62" ref="E163"/>
    <hyperlink r:id="rId63" ref="E164"/>
    <hyperlink r:id="rId64" ref="E165"/>
    <hyperlink r:id="rId65" ref="E166"/>
    <hyperlink r:id="rId66" ref="E170"/>
    <hyperlink r:id="rId67" ref="E174"/>
    <hyperlink r:id="rId68" ref="E175"/>
    <hyperlink r:id="rId69" ref="E176"/>
    <hyperlink r:id="rId70" ref="E177"/>
    <hyperlink r:id="rId71" ref="E180"/>
    <hyperlink r:id="rId72" ref="E182"/>
    <hyperlink r:id="rId73" ref="E183"/>
    <hyperlink r:id="rId74" ref="E184"/>
    <hyperlink r:id="rId75" ref="E185"/>
    <hyperlink r:id="rId76" ref="E186"/>
    <hyperlink r:id="rId77" ref="E187"/>
    <hyperlink r:id="rId78" ref="E188"/>
    <hyperlink r:id="rId79" ref="E189"/>
    <hyperlink r:id="rId80" ref="E190"/>
    <hyperlink r:id="rId81" ref="E233"/>
    <hyperlink r:id="rId82" ref="E236"/>
    <hyperlink r:id="rId83" ref="E237"/>
    <hyperlink r:id="rId84" ref="E238"/>
    <hyperlink r:id="rId85" ref="F238"/>
    <hyperlink r:id="rId86" ref="E239"/>
    <hyperlink r:id="rId87" ref="E245"/>
    <hyperlink r:id="rId88" ref="E246"/>
    <hyperlink r:id="rId89" ref="E247"/>
    <hyperlink r:id="rId90" ref="E248"/>
    <hyperlink r:id="rId91" ref="E249"/>
    <hyperlink r:id="rId92" ref="E250"/>
    <hyperlink r:id="rId93" ref="E251"/>
    <hyperlink r:id="rId94" ref="E252"/>
    <hyperlink r:id="rId95" ref="E253"/>
    <hyperlink r:id="rId96" ref="E254"/>
    <hyperlink r:id="rId97" ref="E256"/>
    <hyperlink r:id="rId98" ref="E257"/>
    <hyperlink r:id="rId99" ref="E258"/>
    <hyperlink r:id="rId100" ref="E259"/>
    <hyperlink r:id="rId101" ref="E275"/>
    <hyperlink r:id="rId102" ref="E276"/>
    <hyperlink r:id="rId103" ref="E277"/>
    <hyperlink r:id="rId104" ref="E278"/>
    <hyperlink r:id="rId105" ref="E279"/>
    <hyperlink r:id="rId106" ref="E280"/>
    <hyperlink r:id="rId107" ref="E281"/>
    <hyperlink r:id="rId108" ref="E285"/>
    <hyperlink r:id="rId109" ref="E286"/>
    <hyperlink r:id="rId110" ref="E287"/>
    <hyperlink r:id="rId111" location="edboard-content" ref="E288"/>
    <hyperlink r:id="rId112" ref="E289"/>
    <hyperlink r:id="rId113" ref="E290"/>
  </hyperlinks>
  <printOptions/>
  <pageMargins bottom="1.0" footer="0.0" header="0.0" left="0.75" right="0.75" top="1.0"/>
  <pageSetup orientation="landscape"/>
  <drawing r:id="rId114"/>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43"/>
    <col customWidth="1" min="4" max="7" width="23.86"/>
    <col customWidth="1" min="8" max="8" width="23.43"/>
    <col customWidth="1" min="9" max="9" width="26.43"/>
    <col customWidth="1" min="10" max="13" width="8.86"/>
    <col customWidth="1" min="14" max="14" width="11.43"/>
    <col customWidth="1" min="15" max="15" width="8.0"/>
  </cols>
  <sheetData>
    <row r="1">
      <c r="A1" s="46"/>
      <c r="B1" s="47"/>
      <c r="C1" s="47"/>
      <c r="D1" s="47"/>
      <c r="E1" s="47"/>
      <c r="F1" s="47"/>
      <c r="G1" s="47"/>
      <c r="H1" s="1"/>
      <c r="I1" s="3"/>
      <c r="J1" s="380"/>
      <c r="K1" s="292"/>
      <c r="L1" s="292"/>
      <c r="M1" s="292"/>
      <c r="N1" s="292"/>
      <c r="O1" s="292"/>
      <c r="P1" s="3"/>
      <c r="Q1" s="3"/>
      <c r="R1" s="3"/>
      <c r="S1" s="3"/>
      <c r="T1" s="3"/>
      <c r="U1" s="3"/>
      <c r="V1" s="3"/>
      <c r="W1" s="3"/>
      <c r="X1" s="3"/>
      <c r="Y1" s="3"/>
      <c r="Z1" s="3"/>
    </row>
    <row r="2" ht="15.75" customHeight="1">
      <c r="A2" s="356" t="s">
        <v>6929</v>
      </c>
      <c r="B2" s="147"/>
      <c r="C2" s="147"/>
      <c r="D2" s="147"/>
      <c r="E2" s="147"/>
      <c r="F2" s="147"/>
      <c r="G2" s="147"/>
      <c r="H2" s="147"/>
      <c r="I2" s="147"/>
      <c r="J2" s="147"/>
      <c r="K2" s="147"/>
      <c r="L2" s="147"/>
      <c r="M2" s="147"/>
      <c r="N2" s="147"/>
      <c r="O2" s="147"/>
      <c r="P2" s="3"/>
      <c r="Q2" s="3"/>
      <c r="R2" s="3"/>
      <c r="S2" s="3"/>
      <c r="T2" s="3"/>
      <c r="U2" s="3"/>
      <c r="V2" s="3"/>
      <c r="W2" s="3"/>
      <c r="X2" s="3"/>
      <c r="Y2" s="3"/>
      <c r="Z2" s="3"/>
    </row>
    <row r="3">
      <c r="A3" s="171"/>
      <c r="B3" s="171"/>
      <c r="C3" s="171"/>
      <c r="D3" s="171"/>
      <c r="E3" s="171"/>
      <c r="F3" s="171"/>
      <c r="G3" s="171"/>
      <c r="H3" s="171"/>
      <c r="I3" s="3"/>
      <c r="J3" s="380"/>
      <c r="K3" s="292"/>
      <c r="L3" s="292"/>
      <c r="M3" s="292"/>
      <c r="N3" s="292"/>
      <c r="O3" s="292"/>
      <c r="P3" s="3"/>
      <c r="Q3" s="3"/>
      <c r="R3" s="3"/>
      <c r="S3" s="3"/>
      <c r="T3" s="3"/>
      <c r="U3" s="3"/>
      <c r="V3" s="3"/>
      <c r="W3" s="3"/>
      <c r="X3" s="3"/>
      <c r="Y3" s="3"/>
      <c r="Z3" s="3"/>
    </row>
    <row r="4" ht="21.75" customHeight="1">
      <c r="A4" s="340" t="s">
        <v>3212</v>
      </c>
      <c r="B4" s="49"/>
      <c r="C4" s="49"/>
      <c r="D4" s="49"/>
      <c r="E4" s="49"/>
      <c r="F4" s="49"/>
      <c r="G4" s="49"/>
      <c r="H4" s="49"/>
      <c r="I4" s="49"/>
      <c r="J4" s="49"/>
      <c r="K4" s="49"/>
      <c r="L4" s="49"/>
      <c r="M4" s="49"/>
      <c r="N4" s="49"/>
      <c r="O4" s="50"/>
      <c r="P4" s="3"/>
      <c r="Q4" s="3"/>
      <c r="R4" s="3"/>
      <c r="S4" s="3"/>
      <c r="T4" s="3"/>
      <c r="U4" s="3"/>
      <c r="V4" s="3"/>
      <c r="W4" s="3"/>
      <c r="X4" s="3"/>
      <c r="Y4" s="3"/>
      <c r="Z4" s="3"/>
    </row>
    <row r="5" ht="17.25" customHeight="1">
      <c r="A5" s="340" t="s">
        <v>6930</v>
      </c>
      <c r="B5" s="49"/>
      <c r="C5" s="49"/>
      <c r="D5" s="49"/>
      <c r="E5" s="49"/>
      <c r="F5" s="49"/>
      <c r="G5" s="49"/>
      <c r="H5" s="49"/>
      <c r="I5" s="49"/>
      <c r="J5" s="49"/>
      <c r="K5" s="49"/>
      <c r="L5" s="49"/>
      <c r="M5" s="49"/>
      <c r="N5" s="49"/>
      <c r="O5" s="50"/>
      <c r="P5" s="3"/>
      <c r="Q5" s="3"/>
      <c r="R5" s="3"/>
      <c r="S5" s="3"/>
      <c r="T5" s="3"/>
      <c r="U5" s="3"/>
      <c r="V5" s="3"/>
      <c r="W5" s="3"/>
      <c r="X5" s="3"/>
      <c r="Y5" s="3"/>
      <c r="Z5" s="3"/>
    </row>
    <row r="6" ht="26.25" customHeight="1">
      <c r="A6" s="575" t="s">
        <v>6931</v>
      </c>
      <c r="B6" s="49"/>
      <c r="C6" s="49"/>
      <c r="D6" s="49"/>
      <c r="E6" s="49"/>
      <c r="F6" s="49"/>
      <c r="G6" s="49"/>
      <c r="H6" s="49"/>
      <c r="I6" s="49"/>
      <c r="J6" s="49"/>
      <c r="K6" s="49"/>
      <c r="L6" s="49"/>
      <c r="M6" s="49"/>
      <c r="N6" s="49"/>
      <c r="O6" s="50"/>
      <c r="P6" s="3"/>
      <c r="Q6" s="3"/>
      <c r="R6" s="3"/>
      <c r="S6" s="3"/>
      <c r="T6" s="3"/>
      <c r="U6" s="3"/>
      <c r="V6" s="3"/>
      <c r="W6" s="3"/>
      <c r="X6" s="3"/>
      <c r="Y6" s="3"/>
      <c r="Z6" s="3"/>
    </row>
    <row r="7" ht="38.25" customHeight="1">
      <c r="A7" s="575" t="s">
        <v>6932</v>
      </c>
      <c r="B7" s="49"/>
      <c r="C7" s="49"/>
      <c r="D7" s="49"/>
      <c r="E7" s="49"/>
      <c r="F7" s="49"/>
      <c r="G7" s="49"/>
      <c r="H7" s="49"/>
      <c r="I7" s="49"/>
      <c r="J7" s="49"/>
      <c r="K7" s="49"/>
      <c r="L7" s="49"/>
      <c r="M7" s="49"/>
      <c r="N7" s="49"/>
      <c r="O7" s="50"/>
      <c r="P7" s="3"/>
      <c r="Q7" s="3"/>
      <c r="R7" s="3"/>
      <c r="S7" s="3"/>
      <c r="T7" s="3"/>
      <c r="U7" s="3"/>
      <c r="V7" s="3"/>
      <c r="W7" s="3"/>
      <c r="X7" s="3"/>
      <c r="Y7" s="3"/>
      <c r="Z7" s="3"/>
    </row>
    <row r="8" ht="14.25" customHeight="1">
      <c r="A8" s="575" t="s">
        <v>6933</v>
      </c>
      <c r="B8" s="49"/>
      <c r="C8" s="49"/>
      <c r="D8" s="49"/>
      <c r="E8" s="49"/>
      <c r="F8" s="49"/>
      <c r="G8" s="49"/>
      <c r="H8" s="49"/>
      <c r="I8" s="49"/>
      <c r="J8" s="49"/>
      <c r="K8" s="49"/>
      <c r="L8" s="49"/>
      <c r="M8" s="49"/>
      <c r="N8" s="49"/>
      <c r="O8" s="50"/>
      <c r="P8" s="3"/>
      <c r="Q8" s="3"/>
      <c r="R8" s="3"/>
      <c r="S8" s="3"/>
      <c r="T8" s="3"/>
      <c r="U8" s="3"/>
      <c r="V8" s="3"/>
      <c r="W8" s="3"/>
      <c r="X8" s="3"/>
      <c r="Y8" s="3"/>
      <c r="Z8" s="3"/>
    </row>
    <row r="9" ht="14.25" customHeight="1">
      <c r="A9" s="575" t="s">
        <v>6934</v>
      </c>
      <c r="B9" s="49"/>
      <c r="C9" s="49"/>
      <c r="D9" s="49"/>
      <c r="E9" s="49"/>
      <c r="F9" s="49"/>
      <c r="G9" s="49"/>
      <c r="H9" s="49"/>
      <c r="I9" s="49"/>
      <c r="J9" s="49"/>
      <c r="K9" s="49"/>
      <c r="L9" s="49"/>
      <c r="M9" s="49"/>
      <c r="N9" s="49"/>
      <c r="O9" s="50"/>
      <c r="P9" s="3"/>
      <c r="Q9" s="3"/>
      <c r="R9" s="3"/>
      <c r="S9" s="3"/>
      <c r="T9" s="3"/>
      <c r="U9" s="3"/>
      <c r="V9" s="3"/>
      <c r="W9" s="3"/>
      <c r="X9" s="3"/>
      <c r="Y9" s="3"/>
      <c r="Z9" s="3"/>
    </row>
    <row r="10" ht="14.25" customHeight="1">
      <c r="A10" s="575" t="s">
        <v>6935</v>
      </c>
      <c r="B10" s="49"/>
      <c r="C10" s="49"/>
      <c r="D10" s="49"/>
      <c r="E10" s="49"/>
      <c r="F10" s="49"/>
      <c r="G10" s="49"/>
      <c r="H10" s="49"/>
      <c r="I10" s="49"/>
      <c r="J10" s="49"/>
      <c r="K10" s="49"/>
      <c r="L10" s="49"/>
      <c r="M10" s="49"/>
      <c r="N10" s="49"/>
      <c r="O10" s="50"/>
      <c r="P10" s="3"/>
      <c r="Q10" s="3"/>
      <c r="R10" s="3"/>
      <c r="S10" s="3"/>
      <c r="T10" s="3"/>
      <c r="U10" s="3"/>
      <c r="V10" s="3"/>
      <c r="W10" s="3"/>
      <c r="X10" s="3"/>
      <c r="Y10" s="3"/>
      <c r="Z10" s="3"/>
    </row>
    <row r="11" ht="240.0" customHeight="1">
      <c r="A11" s="576" t="s">
        <v>6936</v>
      </c>
      <c r="B11" s="49"/>
      <c r="C11" s="49"/>
      <c r="D11" s="49"/>
      <c r="E11" s="49"/>
      <c r="F11" s="49"/>
      <c r="G11" s="49"/>
      <c r="H11" s="49"/>
      <c r="I11" s="49"/>
      <c r="J11" s="49"/>
      <c r="K11" s="49"/>
      <c r="L11" s="49"/>
      <c r="M11" s="49"/>
      <c r="N11" s="49"/>
      <c r="O11" s="50"/>
      <c r="P11" s="3"/>
      <c r="Q11" s="3"/>
      <c r="R11" s="3"/>
      <c r="S11" s="3"/>
      <c r="T11" s="3"/>
      <c r="U11" s="3"/>
      <c r="V11" s="3"/>
      <c r="W11" s="3"/>
      <c r="X11" s="3"/>
      <c r="Y11" s="3"/>
      <c r="Z11" s="3"/>
    </row>
    <row r="12">
      <c r="A12" s="59"/>
      <c r="B12" s="60"/>
      <c r="C12" s="60"/>
      <c r="D12" s="60"/>
      <c r="E12" s="60"/>
      <c r="F12" s="60"/>
      <c r="G12" s="60"/>
      <c r="H12" s="59"/>
      <c r="I12" s="3"/>
      <c r="J12" s="380"/>
      <c r="K12" s="292"/>
      <c r="L12" s="292"/>
      <c r="M12" s="292"/>
      <c r="N12" s="292"/>
      <c r="O12" s="292"/>
      <c r="P12" s="3"/>
      <c r="Q12" s="3"/>
      <c r="R12" s="3"/>
      <c r="S12" s="3"/>
      <c r="T12" s="3"/>
      <c r="U12" s="3"/>
      <c r="V12" s="3"/>
      <c r="W12" s="3"/>
      <c r="X12" s="3"/>
      <c r="Y12" s="3"/>
      <c r="Z12" s="3"/>
    </row>
    <row r="13" ht="61.5" customHeight="1">
      <c r="A13" s="330" t="s">
        <v>6</v>
      </c>
      <c r="B13" s="63" t="s">
        <v>7</v>
      </c>
      <c r="C13" s="330" t="s">
        <v>6937</v>
      </c>
      <c r="D13" s="330" t="s">
        <v>6938</v>
      </c>
      <c r="E13" s="330" t="s">
        <v>6939</v>
      </c>
      <c r="F13" s="330" t="s">
        <v>6940</v>
      </c>
      <c r="G13" s="330" t="s">
        <v>6941</v>
      </c>
      <c r="H13" s="330" t="s">
        <v>6942</v>
      </c>
      <c r="I13" s="330" t="s">
        <v>6943</v>
      </c>
      <c r="J13" s="330" t="s">
        <v>6944</v>
      </c>
      <c r="K13" s="62" t="s">
        <v>141</v>
      </c>
      <c r="L13" s="62" t="s">
        <v>142</v>
      </c>
      <c r="M13" s="62" t="s">
        <v>143</v>
      </c>
      <c r="N13" s="330" t="s">
        <v>144</v>
      </c>
      <c r="O13" s="577" t="s">
        <v>148</v>
      </c>
      <c r="P13" s="360" t="s">
        <v>149</v>
      </c>
      <c r="Q13" s="3"/>
      <c r="R13" s="3"/>
      <c r="S13" s="3"/>
      <c r="T13" s="3"/>
      <c r="U13" s="3"/>
      <c r="V13" s="3"/>
      <c r="W13" s="3"/>
      <c r="X13" s="3"/>
      <c r="Y13" s="3"/>
      <c r="Z13" s="3"/>
    </row>
    <row r="14" ht="15.0" customHeight="1">
      <c r="A14" s="84" t="s">
        <v>6454</v>
      </c>
      <c r="B14" s="84" t="s">
        <v>51</v>
      </c>
      <c r="C14" s="84" t="s">
        <v>6945</v>
      </c>
      <c r="D14" s="578"/>
      <c r="E14" s="578" t="s">
        <v>6946</v>
      </c>
      <c r="F14" s="578" t="s">
        <v>6947</v>
      </c>
      <c r="G14" s="578"/>
      <c r="H14" s="579" t="s">
        <v>6948</v>
      </c>
      <c r="I14" s="84"/>
      <c r="J14" s="580"/>
      <c r="K14" s="581">
        <v>2.0</v>
      </c>
      <c r="L14" s="581">
        <v>2.0</v>
      </c>
      <c r="M14" s="581">
        <v>2.0</v>
      </c>
      <c r="N14" s="5">
        <v>45.0</v>
      </c>
      <c r="O14" s="582">
        <v>22.5</v>
      </c>
      <c r="P14" s="583" t="s">
        <v>50</v>
      </c>
      <c r="Q14" s="193"/>
      <c r="R14" s="242"/>
      <c r="S14" s="242"/>
      <c r="T14" s="242"/>
      <c r="U14" s="242"/>
      <c r="V14" s="242"/>
      <c r="W14" s="242"/>
      <c r="X14" s="242"/>
      <c r="Y14" s="242"/>
      <c r="Z14" s="242"/>
    </row>
    <row r="15" ht="15.0" customHeight="1">
      <c r="A15" s="84" t="s">
        <v>6454</v>
      </c>
      <c r="B15" s="84" t="s">
        <v>51</v>
      </c>
      <c r="C15" s="84" t="s">
        <v>6945</v>
      </c>
      <c r="D15" s="578"/>
      <c r="E15" s="578" t="s">
        <v>6949</v>
      </c>
      <c r="F15" s="578" t="s">
        <v>6947</v>
      </c>
      <c r="G15" s="578"/>
      <c r="H15" s="584" t="s">
        <v>6948</v>
      </c>
      <c r="I15" s="84"/>
      <c r="J15" s="580"/>
      <c r="K15" s="581"/>
      <c r="L15" s="581"/>
      <c r="M15" s="581"/>
      <c r="N15" s="5" t="s">
        <v>6950</v>
      </c>
      <c r="O15" s="582">
        <v>112.5</v>
      </c>
      <c r="P15" s="583" t="s">
        <v>50</v>
      </c>
      <c r="Q15" s="193"/>
      <c r="R15" s="242"/>
      <c r="S15" s="242"/>
      <c r="T15" s="242"/>
      <c r="U15" s="242"/>
      <c r="V15" s="242"/>
      <c r="W15" s="242"/>
      <c r="X15" s="242"/>
      <c r="Y15" s="242"/>
      <c r="Z15" s="242"/>
    </row>
    <row r="16" ht="15.0" customHeight="1">
      <c r="A16" s="84" t="s">
        <v>6951</v>
      </c>
      <c r="B16" s="84" t="s">
        <v>51</v>
      </c>
      <c r="C16" s="84" t="s">
        <v>6952</v>
      </c>
      <c r="D16" s="578" t="s">
        <v>6953</v>
      </c>
      <c r="E16" s="585" t="s">
        <v>6954</v>
      </c>
      <c r="F16" s="578" t="s">
        <v>6955</v>
      </c>
      <c r="G16" s="578" t="s">
        <v>6956</v>
      </c>
      <c r="H16" s="84" t="s">
        <v>6957</v>
      </c>
      <c r="I16" s="578" t="s">
        <v>6480</v>
      </c>
      <c r="J16" s="84" t="s">
        <v>6958</v>
      </c>
      <c r="K16" s="581">
        <v>1.0</v>
      </c>
      <c r="L16" s="581">
        <v>1.0</v>
      </c>
      <c r="M16" s="581">
        <v>1.0</v>
      </c>
      <c r="N16" s="581">
        <v>50.0</v>
      </c>
      <c r="O16" s="586">
        <f>N16*1.5*1.5</f>
        <v>112.5</v>
      </c>
      <c r="P16" s="583" t="s">
        <v>179</v>
      </c>
      <c r="Q16" s="193"/>
      <c r="R16" s="242"/>
      <c r="S16" s="242"/>
      <c r="T16" s="242"/>
      <c r="U16" s="242"/>
      <c r="V16" s="242"/>
      <c r="W16" s="242"/>
      <c r="X16" s="242"/>
      <c r="Y16" s="242"/>
      <c r="Z16" s="242"/>
    </row>
    <row r="17" ht="15.0" customHeight="1">
      <c r="A17" s="84" t="s">
        <v>6466</v>
      </c>
      <c r="B17" s="84" t="s">
        <v>51</v>
      </c>
      <c r="C17" s="84" t="s">
        <v>6959</v>
      </c>
      <c r="D17" s="578" t="s">
        <v>6953</v>
      </c>
      <c r="E17" s="585" t="s">
        <v>6954</v>
      </c>
      <c r="F17" s="578" t="s">
        <v>6960</v>
      </c>
      <c r="G17" s="578" t="s">
        <v>6961</v>
      </c>
      <c r="H17" s="84" t="s">
        <v>6962</v>
      </c>
      <c r="I17" s="578" t="s">
        <v>6480</v>
      </c>
      <c r="J17" s="84" t="s">
        <v>6963</v>
      </c>
      <c r="K17" s="581">
        <v>1.0</v>
      </c>
      <c r="L17" s="581">
        <v>1.0</v>
      </c>
      <c r="M17" s="581">
        <v>1.0</v>
      </c>
      <c r="N17" s="581">
        <v>50.0</v>
      </c>
      <c r="O17" s="586">
        <f>N17*2*2</f>
        <v>200</v>
      </c>
      <c r="P17" s="583" t="s">
        <v>179</v>
      </c>
      <c r="Q17" s="193"/>
      <c r="R17" s="242"/>
      <c r="S17" s="242"/>
      <c r="T17" s="242"/>
      <c r="U17" s="242"/>
      <c r="V17" s="242"/>
      <c r="W17" s="242"/>
      <c r="X17" s="242"/>
      <c r="Y17" s="242"/>
      <c r="Z17" s="242"/>
    </row>
    <row r="18" ht="15.0" customHeight="1">
      <c r="A18" s="587" t="s">
        <v>6951</v>
      </c>
      <c r="B18" s="84" t="s">
        <v>51</v>
      </c>
      <c r="C18" s="587" t="s">
        <v>6964</v>
      </c>
      <c r="D18" s="588" t="s">
        <v>6953</v>
      </c>
      <c r="E18" s="589" t="s">
        <v>6965</v>
      </c>
      <c r="F18" s="588" t="s">
        <v>6966</v>
      </c>
      <c r="G18" s="588" t="s">
        <v>6956</v>
      </c>
      <c r="H18" s="587" t="s">
        <v>6967</v>
      </c>
      <c r="I18" s="588" t="s">
        <v>6965</v>
      </c>
      <c r="J18" s="590" t="s">
        <v>6968</v>
      </c>
      <c r="K18" s="591">
        <v>1.0</v>
      </c>
      <c r="L18" s="591">
        <v>1.0</v>
      </c>
      <c r="M18" s="591">
        <v>1.0</v>
      </c>
      <c r="N18" s="591">
        <v>100.0</v>
      </c>
      <c r="O18" s="592">
        <f>(N18/K18)*1.5*1.5</f>
        <v>225</v>
      </c>
      <c r="P18" s="583" t="s">
        <v>179</v>
      </c>
      <c r="Q18" s="193"/>
      <c r="R18" s="242"/>
      <c r="S18" s="242"/>
      <c r="T18" s="242"/>
      <c r="U18" s="242"/>
      <c r="V18" s="242"/>
      <c r="W18" s="242"/>
      <c r="X18" s="242"/>
      <c r="Y18" s="242"/>
      <c r="Z18" s="242"/>
    </row>
    <row r="19" ht="15.0" customHeight="1">
      <c r="A19" s="84" t="s">
        <v>6969</v>
      </c>
      <c r="B19" s="84" t="s">
        <v>51</v>
      </c>
      <c r="C19" s="84" t="s">
        <v>6964</v>
      </c>
      <c r="D19" s="578" t="s">
        <v>6953</v>
      </c>
      <c r="E19" s="585" t="s">
        <v>6970</v>
      </c>
      <c r="F19" s="578" t="s">
        <v>6966</v>
      </c>
      <c r="G19" s="588" t="s">
        <v>6956</v>
      </c>
      <c r="H19" s="84" t="s">
        <v>6971</v>
      </c>
      <c r="I19" s="578" t="s">
        <v>6972</v>
      </c>
      <c r="J19" s="590" t="s">
        <v>6968</v>
      </c>
      <c r="K19" s="581">
        <v>2.0</v>
      </c>
      <c r="L19" s="581">
        <v>2.0</v>
      </c>
      <c r="M19" s="581">
        <v>2.0</v>
      </c>
      <c r="N19" s="581">
        <v>30.0</v>
      </c>
      <c r="O19" s="586">
        <f>N19*1.5/K19</f>
        <v>22.5</v>
      </c>
      <c r="P19" s="583" t="s">
        <v>179</v>
      </c>
      <c r="Q19" s="193"/>
      <c r="R19" s="242"/>
      <c r="S19" s="242"/>
      <c r="T19" s="242"/>
      <c r="U19" s="242"/>
      <c r="V19" s="242"/>
      <c r="W19" s="242"/>
      <c r="X19" s="242"/>
      <c r="Y19" s="242"/>
      <c r="Z19" s="242"/>
    </row>
    <row r="20" ht="15.0" customHeight="1">
      <c r="A20" s="84" t="s">
        <v>6973</v>
      </c>
      <c r="B20" s="84" t="s">
        <v>51</v>
      </c>
      <c r="C20" s="84" t="s">
        <v>6959</v>
      </c>
      <c r="D20" s="578" t="s">
        <v>6953</v>
      </c>
      <c r="E20" s="578" t="s">
        <v>6974</v>
      </c>
      <c r="F20" s="578" t="s">
        <v>6960</v>
      </c>
      <c r="G20" s="578" t="s">
        <v>6961</v>
      </c>
      <c r="H20" s="84" t="s">
        <v>6962</v>
      </c>
      <c r="I20" s="578" t="s">
        <v>6972</v>
      </c>
      <c r="J20" s="84" t="s">
        <v>6963</v>
      </c>
      <c r="K20" s="581">
        <v>3.0</v>
      </c>
      <c r="L20" s="581">
        <v>3.0</v>
      </c>
      <c r="M20" s="581">
        <v>3.0</v>
      </c>
      <c r="N20" s="581">
        <v>30.0</v>
      </c>
      <c r="O20" s="586">
        <f>N20*2/K20</f>
        <v>20</v>
      </c>
      <c r="P20" s="583" t="s">
        <v>179</v>
      </c>
      <c r="Q20" s="193"/>
      <c r="R20" s="242"/>
      <c r="S20" s="242"/>
      <c r="T20" s="242"/>
      <c r="U20" s="242"/>
      <c r="V20" s="242"/>
      <c r="W20" s="242"/>
      <c r="X20" s="242"/>
      <c r="Y20" s="242"/>
      <c r="Z20" s="242"/>
    </row>
    <row r="21" ht="15.0" customHeight="1">
      <c r="A21" s="84" t="s">
        <v>6975</v>
      </c>
      <c r="B21" s="84" t="s">
        <v>51</v>
      </c>
      <c r="C21" s="84" t="s">
        <v>6959</v>
      </c>
      <c r="D21" s="578" t="s">
        <v>6953</v>
      </c>
      <c r="E21" s="578" t="s">
        <v>6976</v>
      </c>
      <c r="F21" s="578" t="s">
        <v>6960</v>
      </c>
      <c r="G21" s="578" t="s">
        <v>6961</v>
      </c>
      <c r="H21" s="584" t="s">
        <v>6962</v>
      </c>
      <c r="I21" s="578" t="s">
        <v>6972</v>
      </c>
      <c r="J21" s="84" t="s">
        <v>6963</v>
      </c>
      <c r="K21" s="581">
        <v>4.0</v>
      </c>
      <c r="L21" s="581">
        <v>2.0</v>
      </c>
      <c r="M21" s="581">
        <v>4.0</v>
      </c>
      <c r="N21" s="581">
        <v>30.0</v>
      </c>
      <c r="O21" s="586">
        <v>15.0</v>
      </c>
      <c r="P21" s="583" t="s">
        <v>179</v>
      </c>
      <c r="Q21" s="193"/>
      <c r="R21" s="242"/>
      <c r="S21" s="242"/>
      <c r="T21" s="242"/>
      <c r="U21" s="242"/>
      <c r="V21" s="242"/>
      <c r="W21" s="242"/>
      <c r="X21" s="242"/>
      <c r="Y21" s="242"/>
      <c r="Z21" s="242"/>
    </row>
    <row r="22" ht="15.0" customHeight="1">
      <c r="A22" s="84" t="s">
        <v>6977</v>
      </c>
      <c r="B22" s="84" t="s">
        <v>51</v>
      </c>
      <c r="C22" s="84" t="s">
        <v>6959</v>
      </c>
      <c r="D22" s="578" t="s">
        <v>6953</v>
      </c>
      <c r="E22" s="578" t="s">
        <v>6978</v>
      </c>
      <c r="F22" s="578" t="s">
        <v>6960</v>
      </c>
      <c r="G22" s="578" t="s">
        <v>6961</v>
      </c>
      <c r="H22" s="84" t="s">
        <v>6962</v>
      </c>
      <c r="I22" s="578" t="s">
        <v>6972</v>
      </c>
      <c r="J22" s="84" t="s">
        <v>6963</v>
      </c>
      <c r="K22" s="581">
        <v>5.0</v>
      </c>
      <c r="L22" s="581">
        <v>1.0</v>
      </c>
      <c r="M22" s="581">
        <v>5.0</v>
      </c>
      <c r="N22" s="581">
        <v>30.0</v>
      </c>
      <c r="O22" s="586">
        <v>12.0</v>
      </c>
      <c r="P22" s="583" t="s">
        <v>179</v>
      </c>
      <c r="Q22" s="193"/>
      <c r="R22" s="242"/>
      <c r="S22" s="242"/>
      <c r="T22" s="242"/>
      <c r="U22" s="242"/>
      <c r="V22" s="242"/>
      <c r="W22" s="242"/>
      <c r="X22" s="242"/>
      <c r="Y22" s="242"/>
      <c r="Z22" s="242"/>
    </row>
    <row r="23" ht="15.0" customHeight="1">
      <c r="A23" s="84" t="s">
        <v>6979</v>
      </c>
      <c r="B23" s="84" t="s">
        <v>51</v>
      </c>
      <c r="C23" s="84" t="s">
        <v>6959</v>
      </c>
      <c r="D23" s="578" t="s">
        <v>6953</v>
      </c>
      <c r="E23" s="578" t="s">
        <v>6980</v>
      </c>
      <c r="F23" s="578" t="s">
        <v>6960</v>
      </c>
      <c r="G23" s="578" t="s">
        <v>6961</v>
      </c>
      <c r="H23" s="84" t="s">
        <v>6962</v>
      </c>
      <c r="I23" s="578" t="s">
        <v>6972</v>
      </c>
      <c r="J23" s="84" t="s">
        <v>6963</v>
      </c>
      <c r="K23" s="581">
        <v>3.0</v>
      </c>
      <c r="L23" s="581">
        <v>1.0</v>
      </c>
      <c r="M23" s="581">
        <v>3.0</v>
      </c>
      <c r="N23" s="581">
        <v>30.0</v>
      </c>
      <c r="O23" s="586">
        <v>20.0</v>
      </c>
      <c r="P23" s="583" t="s">
        <v>179</v>
      </c>
      <c r="Q23" s="193"/>
      <c r="R23" s="242"/>
      <c r="S23" s="242"/>
      <c r="T23" s="242"/>
      <c r="U23" s="242"/>
      <c r="V23" s="242"/>
      <c r="W23" s="242"/>
      <c r="X23" s="242"/>
      <c r="Y23" s="242"/>
      <c r="Z23" s="242"/>
    </row>
    <row r="24" ht="15.0" customHeight="1">
      <c r="A24" s="84" t="s">
        <v>6981</v>
      </c>
      <c r="B24" s="84" t="s">
        <v>51</v>
      </c>
      <c r="C24" s="593" t="s">
        <v>6982</v>
      </c>
      <c r="D24" s="578" t="s">
        <v>6953</v>
      </c>
      <c r="E24" s="578" t="s">
        <v>6983</v>
      </c>
      <c r="F24" s="594" t="s">
        <v>6984</v>
      </c>
      <c r="G24" s="578"/>
      <c r="H24" s="578" t="s">
        <v>6985</v>
      </c>
      <c r="I24" s="578" t="s">
        <v>6972</v>
      </c>
      <c r="J24" s="84" t="s">
        <v>6986</v>
      </c>
      <c r="K24" s="581">
        <v>3.0</v>
      </c>
      <c r="L24" s="581">
        <v>1.0</v>
      </c>
      <c r="M24" s="581">
        <v>3.0</v>
      </c>
      <c r="N24" s="581">
        <v>30.0</v>
      </c>
      <c r="O24" s="582">
        <v>20.0</v>
      </c>
      <c r="P24" s="583" t="s">
        <v>179</v>
      </c>
      <c r="Q24" s="193"/>
      <c r="R24" s="242"/>
      <c r="S24" s="242"/>
      <c r="T24" s="242"/>
      <c r="U24" s="242"/>
      <c r="V24" s="242"/>
      <c r="W24" s="242"/>
      <c r="X24" s="242"/>
      <c r="Y24" s="242"/>
      <c r="Z24" s="242"/>
    </row>
    <row r="25" ht="15.0" customHeight="1">
      <c r="A25" s="84" t="s">
        <v>6987</v>
      </c>
      <c r="B25" s="84" t="s">
        <v>51</v>
      </c>
      <c r="C25" s="578" t="s">
        <v>6988</v>
      </c>
      <c r="D25" s="578" t="s">
        <v>6953</v>
      </c>
      <c r="E25" s="578" t="s">
        <v>6989</v>
      </c>
      <c r="F25" s="578" t="s">
        <v>6990</v>
      </c>
      <c r="G25" s="578"/>
      <c r="H25" s="593" t="s">
        <v>6991</v>
      </c>
      <c r="I25" s="578" t="s">
        <v>6972</v>
      </c>
      <c r="J25" s="593" t="s">
        <v>6992</v>
      </c>
      <c r="K25" s="581">
        <v>3.0</v>
      </c>
      <c r="L25" s="581">
        <v>1.0</v>
      </c>
      <c r="M25" s="581">
        <v>3.0</v>
      </c>
      <c r="N25" s="581"/>
      <c r="O25" s="582">
        <v>20.0</v>
      </c>
      <c r="P25" s="583" t="s">
        <v>179</v>
      </c>
      <c r="Q25" s="193"/>
      <c r="R25" s="242"/>
      <c r="S25" s="242"/>
      <c r="T25" s="242"/>
      <c r="U25" s="242"/>
      <c r="V25" s="242"/>
      <c r="W25" s="242"/>
      <c r="X25" s="242"/>
      <c r="Y25" s="242"/>
      <c r="Z25" s="242"/>
    </row>
    <row r="26" ht="15.0" customHeight="1">
      <c r="A26" s="587" t="s">
        <v>6993</v>
      </c>
      <c r="B26" s="84" t="s">
        <v>51</v>
      </c>
      <c r="C26" s="84" t="s">
        <v>6994</v>
      </c>
      <c r="D26" s="578" t="s">
        <v>6953</v>
      </c>
      <c r="E26" s="585" t="s">
        <v>6954</v>
      </c>
      <c r="F26" s="585" t="s">
        <v>6995</v>
      </c>
      <c r="G26" s="585"/>
      <c r="H26" s="84" t="s">
        <v>6996</v>
      </c>
      <c r="I26" s="585" t="s">
        <v>6954</v>
      </c>
      <c r="J26" s="595" t="s">
        <v>6997</v>
      </c>
      <c r="K26" s="581">
        <v>1.0</v>
      </c>
      <c r="L26" s="581">
        <v>1.0</v>
      </c>
      <c r="M26" s="581">
        <v>1.0</v>
      </c>
      <c r="N26" s="5">
        <v>50.0</v>
      </c>
      <c r="O26" s="582">
        <v>75.0</v>
      </c>
      <c r="P26" s="583" t="s">
        <v>179</v>
      </c>
      <c r="Q26" s="193"/>
      <c r="R26" s="242"/>
      <c r="S26" s="242"/>
      <c r="T26" s="242"/>
      <c r="U26" s="242"/>
      <c r="V26" s="242"/>
      <c r="W26" s="242"/>
      <c r="X26" s="242"/>
      <c r="Y26" s="242"/>
      <c r="Z26" s="242"/>
    </row>
    <row r="27" ht="15.0" customHeight="1">
      <c r="A27" s="84" t="s">
        <v>6998</v>
      </c>
      <c r="B27" s="84" t="s">
        <v>51</v>
      </c>
      <c r="C27" s="84" t="s">
        <v>6994</v>
      </c>
      <c r="D27" s="578" t="s">
        <v>6953</v>
      </c>
      <c r="E27" s="585" t="s">
        <v>6999</v>
      </c>
      <c r="F27" s="585" t="s">
        <v>6995</v>
      </c>
      <c r="G27" s="585"/>
      <c r="H27" s="84" t="s">
        <v>6996</v>
      </c>
      <c r="I27" s="596" t="s">
        <v>6972</v>
      </c>
      <c r="J27" s="595" t="s">
        <v>6997</v>
      </c>
      <c r="K27" s="581">
        <v>5.0</v>
      </c>
      <c r="L27" s="581">
        <v>1.0</v>
      </c>
      <c r="M27" s="581">
        <v>5.0</v>
      </c>
      <c r="N27" s="581">
        <v>30.0</v>
      </c>
      <c r="O27" s="586">
        <v>9.0</v>
      </c>
      <c r="P27" s="583" t="s">
        <v>179</v>
      </c>
      <c r="Q27" s="193"/>
      <c r="R27" s="242"/>
      <c r="S27" s="242"/>
      <c r="T27" s="242"/>
      <c r="U27" s="242"/>
      <c r="V27" s="242"/>
      <c r="W27" s="242"/>
      <c r="X27" s="242"/>
      <c r="Y27" s="242"/>
      <c r="Z27" s="242"/>
    </row>
    <row r="28" ht="15.0" customHeight="1">
      <c r="A28" s="84" t="s">
        <v>7000</v>
      </c>
      <c r="B28" s="84" t="s">
        <v>51</v>
      </c>
      <c r="C28" s="84" t="s">
        <v>7001</v>
      </c>
      <c r="D28" s="578" t="s">
        <v>6953</v>
      </c>
      <c r="E28" s="585" t="s">
        <v>7002</v>
      </c>
      <c r="F28" s="585" t="s">
        <v>6966</v>
      </c>
      <c r="G28" s="585"/>
      <c r="H28" s="84" t="s">
        <v>7003</v>
      </c>
      <c r="I28" s="596" t="s">
        <v>6972</v>
      </c>
      <c r="J28" s="595" t="s">
        <v>7004</v>
      </c>
      <c r="K28" s="581">
        <v>3.0</v>
      </c>
      <c r="L28" s="581">
        <v>1.0</v>
      </c>
      <c r="M28" s="581">
        <v>3.0</v>
      </c>
      <c r="N28" s="581">
        <v>30.0</v>
      </c>
      <c r="O28" s="586">
        <v>15.0</v>
      </c>
      <c r="P28" s="583" t="s">
        <v>179</v>
      </c>
      <c r="Q28" s="193"/>
      <c r="R28" s="242"/>
      <c r="S28" s="242"/>
      <c r="T28" s="242"/>
      <c r="U28" s="242"/>
      <c r="V28" s="242"/>
      <c r="W28" s="242"/>
      <c r="X28" s="242"/>
      <c r="Y28" s="242"/>
      <c r="Z28" s="242"/>
    </row>
    <row r="29" ht="15.0" customHeight="1">
      <c r="A29" s="84" t="s">
        <v>7005</v>
      </c>
      <c r="B29" s="597" t="s">
        <v>51</v>
      </c>
      <c r="C29" s="597" t="s">
        <v>7006</v>
      </c>
      <c r="D29" s="598" t="s">
        <v>6953</v>
      </c>
      <c r="E29" s="598" t="s">
        <v>6946</v>
      </c>
      <c r="F29" s="598" t="s">
        <v>7007</v>
      </c>
      <c r="G29" s="598" t="s">
        <v>7008</v>
      </c>
      <c r="H29" s="599" t="s">
        <v>7009</v>
      </c>
      <c r="I29" s="597"/>
      <c r="J29" s="600" t="s">
        <v>6968</v>
      </c>
      <c r="K29" s="581">
        <v>1.0</v>
      </c>
      <c r="L29" s="601">
        <v>1.0</v>
      </c>
      <c r="M29" s="601">
        <v>1.0</v>
      </c>
      <c r="N29" s="602" t="s">
        <v>7010</v>
      </c>
      <c r="O29" s="603">
        <v>45.0</v>
      </c>
      <c r="P29" s="583" t="s">
        <v>55</v>
      </c>
      <c r="Q29" s="193"/>
      <c r="R29" s="242"/>
      <c r="S29" s="242"/>
      <c r="T29" s="242"/>
      <c r="U29" s="242"/>
      <c r="V29" s="242"/>
      <c r="W29" s="242"/>
      <c r="X29" s="242"/>
      <c r="Y29" s="242"/>
      <c r="Z29" s="242"/>
    </row>
    <row r="30" ht="15.0" customHeight="1">
      <c r="A30" s="84" t="s">
        <v>7005</v>
      </c>
      <c r="B30" s="84" t="s">
        <v>51</v>
      </c>
      <c r="C30" s="597" t="s">
        <v>7011</v>
      </c>
      <c r="D30" s="598" t="s">
        <v>7012</v>
      </c>
      <c r="E30" s="598" t="s">
        <v>7013</v>
      </c>
      <c r="F30" s="598" t="s">
        <v>7007</v>
      </c>
      <c r="G30" s="604"/>
      <c r="H30" s="597" t="s">
        <v>7014</v>
      </c>
      <c r="I30" s="597" t="s">
        <v>7015</v>
      </c>
      <c r="J30" s="597" t="s">
        <v>7016</v>
      </c>
      <c r="K30" s="601">
        <v>1.0</v>
      </c>
      <c r="L30" s="601">
        <v>1.0</v>
      </c>
      <c r="M30" s="601">
        <v>1.0</v>
      </c>
      <c r="N30" s="601">
        <v>20.0</v>
      </c>
      <c r="O30" s="605">
        <v>20.0</v>
      </c>
      <c r="P30" s="583" t="s">
        <v>55</v>
      </c>
      <c r="Q30" s="193"/>
      <c r="R30" s="242"/>
      <c r="S30" s="242"/>
      <c r="T30" s="242"/>
      <c r="U30" s="242"/>
      <c r="V30" s="242"/>
      <c r="W30" s="242"/>
      <c r="X30" s="242"/>
      <c r="Y30" s="242"/>
      <c r="Z30" s="242"/>
    </row>
    <row r="31" ht="15.0" customHeight="1">
      <c r="A31" s="84" t="s">
        <v>58</v>
      </c>
      <c r="B31" s="84" t="s">
        <v>51</v>
      </c>
      <c r="C31" s="578" t="s">
        <v>7017</v>
      </c>
      <c r="D31" s="583" t="s">
        <v>7018</v>
      </c>
      <c r="E31" s="578" t="s">
        <v>7019</v>
      </c>
      <c r="F31" s="583" t="s">
        <v>7020</v>
      </c>
      <c r="G31" s="578" t="s">
        <v>7021</v>
      </c>
      <c r="H31" s="584" t="s">
        <v>7022</v>
      </c>
      <c r="I31" s="606"/>
      <c r="J31" s="84" t="s">
        <v>7023</v>
      </c>
      <c r="K31" s="581">
        <v>1.0</v>
      </c>
      <c r="L31" s="581">
        <v>1.0</v>
      </c>
      <c r="M31" s="5">
        <v>1.0</v>
      </c>
      <c r="N31" s="5">
        <v>30.0</v>
      </c>
      <c r="O31" s="582">
        <v>45.0</v>
      </c>
      <c r="P31" s="583" t="s">
        <v>58</v>
      </c>
      <c r="Q31" s="193"/>
      <c r="R31" s="242"/>
      <c r="S31" s="242"/>
      <c r="T31" s="242"/>
      <c r="U31" s="242"/>
      <c r="V31" s="242"/>
      <c r="W31" s="242"/>
      <c r="X31" s="242"/>
      <c r="Y31" s="242"/>
      <c r="Z31" s="242"/>
    </row>
    <row r="32" ht="15.0" customHeight="1">
      <c r="A32" s="84" t="s">
        <v>58</v>
      </c>
      <c r="B32" s="583" t="s">
        <v>51</v>
      </c>
      <c r="C32" s="84" t="s">
        <v>7024</v>
      </c>
      <c r="D32" s="84" t="s">
        <v>7025</v>
      </c>
      <c r="E32" s="84" t="s">
        <v>7026</v>
      </c>
      <c r="F32" s="583" t="s">
        <v>7020</v>
      </c>
      <c r="G32" s="578" t="s">
        <v>7021</v>
      </c>
      <c r="H32" s="607" t="s">
        <v>7014</v>
      </c>
      <c r="I32" s="84"/>
      <c r="J32" s="606">
        <v>45198.0</v>
      </c>
      <c r="K32" s="581">
        <v>1.0</v>
      </c>
      <c r="L32" s="581">
        <v>1.0</v>
      </c>
      <c r="M32" s="581">
        <v>1.0</v>
      </c>
      <c r="N32" s="5">
        <f>20</f>
        <v>20</v>
      </c>
      <c r="O32" s="582">
        <v>20.0</v>
      </c>
      <c r="P32" s="583" t="s">
        <v>58</v>
      </c>
      <c r="Q32" s="193"/>
      <c r="R32" s="242"/>
      <c r="S32" s="242"/>
      <c r="T32" s="242"/>
      <c r="U32" s="242"/>
      <c r="V32" s="242"/>
      <c r="W32" s="242"/>
      <c r="X32" s="242"/>
      <c r="Y32" s="242"/>
      <c r="Z32" s="242"/>
    </row>
    <row r="33" ht="15.0" customHeight="1">
      <c r="A33" s="84" t="s">
        <v>58</v>
      </c>
      <c r="B33" s="84" t="s">
        <v>3274</v>
      </c>
      <c r="C33" s="84" t="s">
        <v>7027</v>
      </c>
      <c r="D33" s="84" t="s">
        <v>7025</v>
      </c>
      <c r="E33" s="578" t="s">
        <v>7028</v>
      </c>
      <c r="F33" s="583" t="s">
        <v>7020</v>
      </c>
      <c r="G33" s="578"/>
      <c r="H33" s="608" t="s">
        <v>7029</v>
      </c>
      <c r="I33" s="84"/>
      <c r="J33" s="84" t="s">
        <v>7030</v>
      </c>
      <c r="K33" s="581">
        <v>2.0</v>
      </c>
      <c r="L33" s="581">
        <v>2.0</v>
      </c>
      <c r="M33" s="581">
        <v>2.0</v>
      </c>
      <c r="N33" s="5">
        <v>20.0</v>
      </c>
      <c r="O33" s="582">
        <f t="shared" ref="O33:O34" si="1">N33/M33</f>
        <v>10</v>
      </c>
      <c r="P33" s="583" t="s">
        <v>58</v>
      </c>
      <c r="Q33" s="193"/>
      <c r="R33" s="242"/>
      <c r="S33" s="242"/>
      <c r="T33" s="242"/>
      <c r="U33" s="242"/>
      <c r="V33" s="242"/>
      <c r="W33" s="242"/>
      <c r="X33" s="242"/>
      <c r="Y33" s="242"/>
      <c r="Z33" s="242"/>
    </row>
    <row r="34" ht="15.0" customHeight="1">
      <c r="A34" s="84" t="s">
        <v>58</v>
      </c>
      <c r="B34" s="84" t="s">
        <v>3274</v>
      </c>
      <c r="C34" s="84" t="s">
        <v>7027</v>
      </c>
      <c r="D34" s="84" t="s">
        <v>7025</v>
      </c>
      <c r="E34" s="578" t="s">
        <v>7031</v>
      </c>
      <c r="F34" s="583" t="s">
        <v>7020</v>
      </c>
      <c r="G34" s="578"/>
      <c r="H34" s="608" t="s">
        <v>7029</v>
      </c>
      <c r="I34" s="84"/>
      <c r="J34" s="84" t="s">
        <v>7030</v>
      </c>
      <c r="K34" s="581">
        <v>2.0</v>
      </c>
      <c r="L34" s="581">
        <v>2.0</v>
      </c>
      <c r="M34" s="581">
        <v>2.0</v>
      </c>
      <c r="N34" s="5">
        <v>20.0</v>
      </c>
      <c r="O34" s="582">
        <f t="shared" si="1"/>
        <v>10</v>
      </c>
      <c r="P34" s="583" t="s">
        <v>58</v>
      </c>
      <c r="Q34" s="193"/>
      <c r="R34" s="242"/>
      <c r="S34" s="242"/>
      <c r="T34" s="242"/>
      <c r="U34" s="242"/>
      <c r="V34" s="242"/>
      <c r="W34" s="242"/>
      <c r="X34" s="242"/>
      <c r="Y34" s="242"/>
      <c r="Z34" s="242"/>
    </row>
    <row r="35" ht="15.0" customHeight="1">
      <c r="A35" s="84" t="s">
        <v>60</v>
      </c>
      <c r="B35" s="84" t="s">
        <v>51</v>
      </c>
      <c r="C35" s="84" t="s">
        <v>6832</v>
      </c>
      <c r="D35" s="578" t="s">
        <v>7032</v>
      </c>
      <c r="E35" s="578" t="s">
        <v>6949</v>
      </c>
      <c r="F35" s="578" t="s">
        <v>6947</v>
      </c>
      <c r="G35" s="578" t="s">
        <v>7008</v>
      </c>
      <c r="H35" s="69" t="s">
        <v>7033</v>
      </c>
      <c r="I35" s="84" t="s">
        <v>7034</v>
      </c>
      <c r="J35" s="609" t="s">
        <v>7035</v>
      </c>
      <c r="K35" s="581"/>
      <c r="L35" s="581"/>
      <c r="M35" s="581"/>
      <c r="N35" s="5">
        <f>50*1.5*1.5</f>
        <v>112.5</v>
      </c>
      <c r="O35" s="582">
        <f t="shared" ref="O35:O36" si="2">N35</f>
        <v>112.5</v>
      </c>
      <c r="P35" s="583" t="s">
        <v>60</v>
      </c>
      <c r="Q35" s="193"/>
      <c r="R35" s="242"/>
      <c r="S35" s="242"/>
      <c r="T35" s="242"/>
      <c r="U35" s="242"/>
      <c r="V35" s="242"/>
      <c r="W35" s="242"/>
      <c r="X35" s="242"/>
      <c r="Y35" s="242"/>
      <c r="Z35" s="242"/>
    </row>
    <row r="36" ht="15.0" customHeight="1">
      <c r="A36" s="84" t="s">
        <v>60</v>
      </c>
      <c r="B36" s="84" t="s">
        <v>51</v>
      </c>
      <c r="C36" s="84" t="s">
        <v>6832</v>
      </c>
      <c r="D36" s="578" t="s">
        <v>7032</v>
      </c>
      <c r="E36" s="578" t="s">
        <v>7036</v>
      </c>
      <c r="F36" s="578"/>
      <c r="G36" s="578"/>
      <c r="H36" s="84"/>
      <c r="I36" s="84"/>
      <c r="J36" s="580"/>
      <c r="K36" s="581"/>
      <c r="L36" s="581"/>
      <c r="M36" s="581"/>
      <c r="N36" s="5">
        <f>30*1.5</f>
        <v>45</v>
      </c>
      <c r="O36" s="582">
        <f t="shared" si="2"/>
        <v>45</v>
      </c>
      <c r="P36" s="583" t="s">
        <v>60</v>
      </c>
      <c r="Q36" s="193"/>
      <c r="R36" s="242"/>
      <c r="S36" s="242"/>
      <c r="T36" s="242"/>
      <c r="U36" s="242"/>
      <c r="V36" s="242"/>
      <c r="W36" s="242"/>
      <c r="X36" s="242"/>
      <c r="Y36" s="242"/>
      <c r="Z36" s="242"/>
    </row>
    <row r="37" ht="15.0" customHeight="1">
      <c r="A37" s="84" t="s">
        <v>62</v>
      </c>
      <c r="B37" s="84" t="s">
        <v>51</v>
      </c>
      <c r="C37" s="84" t="s">
        <v>7037</v>
      </c>
      <c r="D37" s="578" t="s">
        <v>6953</v>
      </c>
      <c r="E37" s="578" t="s">
        <v>7038</v>
      </c>
      <c r="F37" s="578" t="s">
        <v>7007</v>
      </c>
      <c r="G37" s="578"/>
      <c r="H37" s="584" t="s">
        <v>7039</v>
      </c>
      <c r="I37" s="84"/>
      <c r="J37" s="580" t="s">
        <v>7040</v>
      </c>
      <c r="K37" s="581">
        <v>1.0</v>
      </c>
      <c r="L37" s="581">
        <v>1.0</v>
      </c>
      <c r="M37" s="581">
        <v>1.0</v>
      </c>
      <c r="N37" s="5" t="s">
        <v>7010</v>
      </c>
      <c r="O37" s="582">
        <v>45.0</v>
      </c>
      <c r="P37" s="583" t="s">
        <v>284</v>
      </c>
      <c r="Q37" s="193"/>
      <c r="R37" s="242"/>
      <c r="S37" s="242"/>
      <c r="T37" s="242"/>
      <c r="U37" s="242"/>
      <c r="V37" s="242"/>
      <c r="W37" s="242"/>
      <c r="X37" s="242"/>
      <c r="Y37" s="242"/>
      <c r="Z37" s="242"/>
    </row>
    <row r="38" ht="15.0" customHeight="1">
      <c r="A38" s="84" t="s">
        <v>62</v>
      </c>
      <c r="B38" s="84" t="s">
        <v>51</v>
      </c>
      <c r="C38" s="84" t="s">
        <v>7037</v>
      </c>
      <c r="D38" s="578" t="s">
        <v>6953</v>
      </c>
      <c r="E38" s="578" t="s">
        <v>7041</v>
      </c>
      <c r="F38" s="578" t="s">
        <v>7007</v>
      </c>
      <c r="G38" s="578" t="s">
        <v>7008</v>
      </c>
      <c r="H38" s="579" t="s">
        <v>7042</v>
      </c>
      <c r="I38" s="84" t="s">
        <v>7015</v>
      </c>
      <c r="J38" s="580" t="s">
        <v>7040</v>
      </c>
      <c r="K38" s="581"/>
      <c r="L38" s="581"/>
      <c r="M38" s="581"/>
      <c r="N38" s="581" t="s">
        <v>6950</v>
      </c>
      <c r="O38" s="582">
        <v>112.5</v>
      </c>
      <c r="P38" s="583" t="s">
        <v>284</v>
      </c>
      <c r="Q38" s="193"/>
      <c r="R38" s="242"/>
      <c r="S38" s="242"/>
      <c r="T38" s="242"/>
      <c r="U38" s="242"/>
      <c r="V38" s="242"/>
      <c r="W38" s="242"/>
      <c r="X38" s="242"/>
      <c r="Y38" s="242"/>
      <c r="Z38" s="242"/>
    </row>
    <row r="39" ht="15.0" customHeight="1">
      <c r="A39" s="84" t="s">
        <v>62</v>
      </c>
      <c r="B39" s="84" t="s">
        <v>51</v>
      </c>
      <c r="C39" s="84" t="s">
        <v>6549</v>
      </c>
      <c r="D39" s="84" t="s">
        <v>6953</v>
      </c>
      <c r="E39" s="578" t="s">
        <v>7043</v>
      </c>
      <c r="F39" s="578" t="s">
        <v>7007</v>
      </c>
      <c r="G39" s="578"/>
      <c r="H39" s="584" t="s">
        <v>7044</v>
      </c>
      <c r="I39" s="84"/>
      <c r="J39" s="580" t="s">
        <v>7045</v>
      </c>
      <c r="K39" s="581"/>
      <c r="L39" s="581"/>
      <c r="M39" s="581"/>
      <c r="N39" s="5" t="s">
        <v>7046</v>
      </c>
      <c r="O39" s="582">
        <v>75.0</v>
      </c>
      <c r="P39" s="583" t="s">
        <v>284</v>
      </c>
      <c r="Q39" s="193"/>
      <c r="R39" s="242"/>
      <c r="S39" s="242"/>
      <c r="T39" s="242"/>
      <c r="U39" s="242"/>
      <c r="V39" s="242"/>
      <c r="W39" s="242"/>
      <c r="X39" s="242"/>
      <c r="Y39" s="242"/>
      <c r="Z39" s="242"/>
    </row>
    <row r="40" ht="15.0" customHeight="1">
      <c r="A40" s="84" t="s">
        <v>1278</v>
      </c>
      <c r="B40" s="84" t="s">
        <v>51</v>
      </c>
      <c r="C40" s="610" t="s">
        <v>7017</v>
      </c>
      <c r="D40" s="578" t="s">
        <v>7032</v>
      </c>
      <c r="E40" s="578" t="s">
        <v>6949</v>
      </c>
      <c r="F40" s="578" t="s">
        <v>6947</v>
      </c>
      <c r="G40" s="578"/>
      <c r="H40" s="611" t="s">
        <v>7047</v>
      </c>
      <c r="I40" s="84" t="s">
        <v>7034</v>
      </c>
      <c r="J40" s="593" t="s">
        <v>7048</v>
      </c>
      <c r="K40" s="581"/>
      <c r="L40" s="581"/>
      <c r="M40" s="581"/>
      <c r="N40" s="5">
        <v>50.0</v>
      </c>
      <c r="O40" s="582">
        <v>112.5</v>
      </c>
      <c r="P40" s="583" t="s">
        <v>1278</v>
      </c>
      <c r="Q40" s="193"/>
      <c r="R40" s="242"/>
      <c r="S40" s="242"/>
      <c r="T40" s="242"/>
      <c r="U40" s="242"/>
      <c r="V40" s="242"/>
      <c r="W40" s="242"/>
      <c r="X40" s="242"/>
      <c r="Y40" s="242"/>
      <c r="Z40" s="242"/>
    </row>
    <row r="41" ht="15.0" customHeight="1">
      <c r="A41" s="84" t="s">
        <v>1278</v>
      </c>
      <c r="B41" s="84" t="s">
        <v>51</v>
      </c>
      <c r="C41" s="612" t="s">
        <v>7017</v>
      </c>
      <c r="D41" s="578" t="s">
        <v>7032</v>
      </c>
      <c r="E41" s="578" t="s">
        <v>6946</v>
      </c>
      <c r="F41" s="578" t="s">
        <v>6947</v>
      </c>
      <c r="G41" s="578"/>
      <c r="H41" s="610" t="s">
        <v>7047</v>
      </c>
      <c r="I41" s="84" t="s">
        <v>6946</v>
      </c>
      <c r="J41" s="84" t="s">
        <v>7048</v>
      </c>
      <c r="K41" s="581">
        <v>1.0</v>
      </c>
      <c r="L41" s="581">
        <v>1.0</v>
      </c>
      <c r="M41" s="581">
        <v>1.0</v>
      </c>
      <c r="N41" s="5">
        <v>30.0</v>
      </c>
      <c r="O41" s="582">
        <v>45.0</v>
      </c>
      <c r="P41" s="583" t="s">
        <v>1278</v>
      </c>
      <c r="Q41" s="193"/>
      <c r="R41" s="242"/>
      <c r="S41" s="242"/>
      <c r="T41" s="242"/>
      <c r="U41" s="242"/>
      <c r="V41" s="242"/>
      <c r="W41" s="242"/>
      <c r="X41" s="242"/>
      <c r="Y41" s="242"/>
      <c r="Z41" s="242"/>
    </row>
    <row r="42" ht="15.0" customHeight="1">
      <c r="A42" s="84" t="s">
        <v>7049</v>
      </c>
      <c r="B42" s="84" t="s">
        <v>51</v>
      </c>
      <c r="C42" s="610" t="s">
        <v>7017</v>
      </c>
      <c r="D42" s="578" t="s">
        <v>7032</v>
      </c>
      <c r="E42" s="578" t="s">
        <v>6946</v>
      </c>
      <c r="F42" s="578" t="s">
        <v>6947</v>
      </c>
      <c r="G42" s="578"/>
      <c r="H42" s="611" t="s">
        <v>7047</v>
      </c>
      <c r="I42" s="84" t="s">
        <v>6946</v>
      </c>
      <c r="J42" s="593" t="s">
        <v>7048</v>
      </c>
      <c r="K42" s="581">
        <v>2.0</v>
      </c>
      <c r="L42" s="581">
        <v>2.0</v>
      </c>
      <c r="M42" s="581">
        <v>2.0</v>
      </c>
      <c r="N42" s="5">
        <v>30.0</v>
      </c>
      <c r="O42" s="582">
        <v>22.5</v>
      </c>
      <c r="P42" s="583" t="s">
        <v>1278</v>
      </c>
      <c r="Q42" s="193"/>
      <c r="R42" s="242"/>
      <c r="S42" s="242"/>
      <c r="T42" s="242"/>
      <c r="U42" s="242"/>
      <c r="V42" s="242"/>
      <c r="W42" s="242"/>
      <c r="X42" s="242"/>
      <c r="Y42" s="242"/>
      <c r="Z42" s="242"/>
    </row>
    <row r="43" ht="15.0" customHeight="1">
      <c r="A43" s="84" t="s">
        <v>1278</v>
      </c>
      <c r="B43" s="84" t="s">
        <v>51</v>
      </c>
      <c r="C43" s="593" t="s">
        <v>7050</v>
      </c>
      <c r="D43" s="578" t="s">
        <v>7032</v>
      </c>
      <c r="E43" s="578" t="s">
        <v>6946</v>
      </c>
      <c r="F43" s="578" t="s">
        <v>7051</v>
      </c>
      <c r="G43" s="578"/>
      <c r="H43" s="584" t="s">
        <v>7052</v>
      </c>
      <c r="I43" s="84" t="s">
        <v>6946</v>
      </c>
      <c r="J43" s="580" t="s">
        <v>7053</v>
      </c>
      <c r="K43" s="581">
        <v>1.0</v>
      </c>
      <c r="L43" s="581">
        <v>1.0</v>
      </c>
      <c r="M43" s="581">
        <v>1.0</v>
      </c>
      <c r="N43" s="5">
        <v>30.0</v>
      </c>
      <c r="O43" s="582">
        <v>45.0</v>
      </c>
      <c r="P43" s="583" t="s">
        <v>1278</v>
      </c>
      <c r="Q43" s="193"/>
      <c r="R43" s="242"/>
      <c r="S43" s="242"/>
      <c r="T43" s="242"/>
      <c r="U43" s="242"/>
      <c r="V43" s="242"/>
      <c r="W43" s="242"/>
      <c r="X43" s="242"/>
      <c r="Y43" s="242"/>
      <c r="Z43" s="242"/>
    </row>
    <row r="44" ht="15.0" customHeight="1">
      <c r="A44" s="84" t="s">
        <v>64</v>
      </c>
      <c r="B44" s="84" t="s">
        <v>6568</v>
      </c>
      <c r="C44" s="84" t="s">
        <v>7024</v>
      </c>
      <c r="D44" s="578" t="s">
        <v>7054</v>
      </c>
      <c r="E44" s="578" t="s">
        <v>6946</v>
      </c>
      <c r="F44" s="578" t="s">
        <v>7055</v>
      </c>
      <c r="G44" s="578" t="s">
        <v>7056</v>
      </c>
      <c r="H44" s="579" t="s">
        <v>7057</v>
      </c>
      <c r="I44" s="84" t="s">
        <v>7034</v>
      </c>
      <c r="J44" s="613" t="s">
        <v>7058</v>
      </c>
      <c r="K44" s="581">
        <v>0.0</v>
      </c>
      <c r="L44" s="581">
        <v>1.0</v>
      </c>
      <c r="M44" s="581">
        <v>1.0</v>
      </c>
      <c r="N44" s="5">
        <v>20.0</v>
      </c>
      <c r="O44" s="582">
        <v>20.0</v>
      </c>
      <c r="P44" s="583" t="s">
        <v>64</v>
      </c>
      <c r="Q44" s="193"/>
      <c r="R44" s="242"/>
      <c r="S44" s="242"/>
      <c r="T44" s="242"/>
      <c r="U44" s="242"/>
      <c r="V44" s="242"/>
      <c r="W44" s="242"/>
      <c r="X44" s="242"/>
      <c r="Y44" s="242"/>
      <c r="Z44" s="242"/>
    </row>
    <row r="45" ht="15.0" customHeight="1">
      <c r="A45" s="84" t="s">
        <v>64</v>
      </c>
      <c r="B45" s="84" t="s">
        <v>6568</v>
      </c>
      <c r="C45" s="84" t="s">
        <v>7059</v>
      </c>
      <c r="D45" s="578" t="s">
        <v>7060</v>
      </c>
      <c r="E45" s="578" t="s">
        <v>6949</v>
      </c>
      <c r="F45" s="578" t="s">
        <v>7061</v>
      </c>
      <c r="G45" s="578" t="s">
        <v>7062</v>
      </c>
      <c r="H45" s="84" t="s">
        <v>7063</v>
      </c>
      <c r="I45" s="84" t="s">
        <v>6965</v>
      </c>
      <c r="J45" s="580" t="s">
        <v>7064</v>
      </c>
      <c r="K45" s="581">
        <v>0.0</v>
      </c>
      <c r="L45" s="581">
        <v>1.0</v>
      </c>
      <c r="M45" s="581">
        <v>3.0</v>
      </c>
      <c r="N45" s="5">
        <v>100.0</v>
      </c>
      <c r="O45" s="582">
        <v>100.0</v>
      </c>
      <c r="P45" s="583" t="s">
        <v>64</v>
      </c>
      <c r="Q45" s="193"/>
      <c r="R45" s="242"/>
      <c r="S45" s="242"/>
      <c r="T45" s="242"/>
      <c r="U45" s="242"/>
      <c r="V45" s="242"/>
      <c r="W45" s="242"/>
      <c r="X45" s="242"/>
      <c r="Y45" s="242"/>
      <c r="Z45" s="242"/>
    </row>
    <row r="46" ht="15.0" customHeight="1">
      <c r="A46" s="587" t="s">
        <v>64</v>
      </c>
      <c r="B46" s="587" t="s">
        <v>6568</v>
      </c>
      <c r="C46" s="84" t="s">
        <v>7065</v>
      </c>
      <c r="D46" s="578" t="s">
        <v>7032</v>
      </c>
      <c r="E46" s="578" t="s">
        <v>6949</v>
      </c>
      <c r="F46" s="578" t="s">
        <v>7066</v>
      </c>
      <c r="G46" s="578" t="s">
        <v>7067</v>
      </c>
      <c r="H46" s="584" t="s">
        <v>7068</v>
      </c>
      <c r="I46" s="84" t="s">
        <v>7069</v>
      </c>
      <c r="J46" s="580" t="s">
        <v>7070</v>
      </c>
      <c r="K46" s="581">
        <v>0.0</v>
      </c>
      <c r="L46" s="581">
        <v>1.0</v>
      </c>
      <c r="M46" s="581">
        <v>3.0</v>
      </c>
      <c r="N46" s="5">
        <v>100.0</v>
      </c>
      <c r="O46" s="582">
        <v>100.0</v>
      </c>
      <c r="P46" s="583" t="s">
        <v>64</v>
      </c>
      <c r="Q46" s="193"/>
      <c r="R46" s="242"/>
      <c r="S46" s="242"/>
      <c r="T46" s="242"/>
      <c r="U46" s="242"/>
      <c r="V46" s="242"/>
      <c r="W46" s="242"/>
      <c r="X46" s="242"/>
      <c r="Y46" s="242"/>
      <c r="Z46" s="242"/>
    </row>
    <row r="47" ht="15.0" customHeight="1">
      <c r="A47" s="84" t="s">
        <v>65</v>
      </c>
      <c r="B47" s="84" t="s">
        <v>3274</v>
      </c>
      <c r="C47" s="84" t="s">
        <v>7017</v>
      </c>
      <c r="D47" s="578" t="s">
        <v>7071</v>
      </c>
      <c r="E47" s="578" t="s">
        <v>6946</v>
      </c>
      <c r="F47" s="578" t="s">
        <v>7072</v>
      </c>
      <c r="G47" s="578" t="s">
        <v>7008</v>
      </c>
      <c r="H47" s="579" t="s">
        <v>7073</v>
      </c>
      <c r="I47" s="84"/>
      <c r="J47" s="580" t="s">
        <v>7040</v>
      </c>
      <c r="K47" s="581">
        <v>2.0</v>
      </c>
      <c r="L47" s="581">
        <v>2.0</v>
      </c>
      <c r="M47" s="581">
        <v>2.0</v>
      </c>
      <c r="N47" s="5">
        <v>45.0</v>
      </c>
      <c r="O47" s="582">
        <v>22.5</v>
      </c>
      <c r="P47" s="583" t="s">
        <v>65</v>
      </c>
      <c r="Q47" s="193"/>
      <c r="R47" s="242"/>
      <c r="S47" s="242"/>
      <c r="T47" s="242"/>
      <c r="U47" s="242"/>
      <c r="V47" s="242"/>
      <c r="W47" s="242"/>
      <c r="X47" s="242"/>
      <c r="Y47" s="242"/>
      <c r="Z47" s="242"/>
    </row>
    <row r="48" ht="15.0" customHeight="1">
      <c r="A48" s="84" t="s">
        <v>65</v>
      </c>
      <c r="B48" s="84" t="s">
        <v>3274</v>
      </c>
      <c r="C48" s="84" t="s">
        <v>7074</v>
      </c>
      <c r="D48" s="578" t="s">
        <v>7071</v>
      </c>
      <c r="E48" s="578" t="s">
        <v>6949</v>
      </c>
      <c r="F48" s="578" t="s">
        <v>7072</v>
      </c>
      <c r="G48" s="578" t="s">
        <v>7075</v>
      </c>
      <c r="H48" s="584" t="s">
        <v>7076</v>
      </c>
      <c r="I48" s="84" t="s">
        <v>7034</v>
      </c>
      <c r="J48" s="580" t="s">
        <v>7077</v>
      </c>
      <c r="K48" s="581">
        <v>1.0</v>
      </c>
      <c r="L48" s="581">
        <v>1.0</v>
      </c>
      <c r="M48" s="581">
        <v>1.0</v>
      </c>
      <c r="N48" s="5">
        <v>50.0</v>
      </c>
      <c r="O48" s="582">
        <v>75.0</v>
      </c>
      <c r="P48" s="583" t="s">
        <v>65</v>
      </c>
      <c r="Q48" s="193"/>
      <c r="R48" s="242"/>
      <c r="S48" s="242"/>
      <c r="T48" s="242"/>
      <c r="U48" s="242"/>
      <c r="V48" s="242"/>
      <c r="W48" s="242"/>
      <c r="X48" s="242"/>
      <c r="Y48" s="242"/>
      <c r="Z48" s="242"/>
    </row>
    <row r="49" ht="15.0" customHeight="1">
      <c r="A49" s="587" t="s">
        <v>7078</v>
      </c>
      <c r="B49" s="587" t="s">
        <v>3274</v>
      </c>
      <c r="C49" s="84" t="s">
        <v>7074</v>
      </c>
      <c r="D49" s="578" t="s">
        <v>7071</v>
      </c>
      <c r="E49" s="578" t="s">
        <v>7079</v>
      </c>
      <c r="F49" s="578" t="s">
        <v>7072</v>
      </c>
      <c r="G49" s="578" t="s">
        <v>7008</v>
      </c>
      <c r="H49" s="584" t="s">
        <v>7076</v>
      </c>
      <c r="I49" s="84"/>
      <c r="J49" s="580"/>
      <c r="K49" s="581">
        <v>3.0</v>
      </c>
      <c r="L49" s="581">
        <v>3.0</v>
      </c>
      <c r="M49" s="581">
        <v>3.0</v>
      </c>
      <c r="N49" s="5">
        <v>45.0</v>
      </c>
      <c r="O49" s="582">
        <v>15.0</v>
      </c>
      <c r="P49" s="583" t="s">
        <v>65</v>
      </c>
      <c r="Q49" s="193"/>
      <c r="R49" s="242"/>
      <c r="S49" s="242"/>
      <c r="T49" s="242"/>
      <c r="U49" s="242"/>
      <c r="V49" s="242"/>
      <c r="W49" s="242"/>
      <c r="X49" s="242"/>
      <c r="Y49" s="242"/>
      <c r="Z49" s="242"/>
    </row>
    <row r="50" ht="15.0" customHeight="1">
      <c r="A50" s="84" t="s">
        <v>7078</v>
      </c>
      <c r="B50" s="84" t="s">
        <v>3274</v>
      </c>
      <c r="C50" s="84" t="s">
        <v>7080</v>
      </c>
      <c r="D50" s="578" t="s">
        <v>7071</v>
      </c>
      <c r="E50" s="578" t="s">
        <v>7081</v>
      </c>
      <c r="F50" s="578" t="s">
        <v>7082</v>
      </c>
      <c r="G50" s="578" t="s">
        <v>7008</v>
      </c>
      <c r="H50" s="584" t="s">
        <v>7076</v>
      </c>
      <c r="I50" s="84"/>
      <c r="J50" s="580"/>
      <c r="K50" s="581"/>
      <c r="L50" s="581"/>
      <c r="M50" s="581"/>
      <c r="N50" s="5">
        <f>30*2</f>
        <v>60</v>
      </c>
      <c r="O50" s="582">
        <f>60/3</f>
        <v>20</v>
      </c>
      <c r="P50" s="583" t="s">
        <v>65</v>
      </c>
      <c r="Q50" s="193"/>
      <c r="R50" s="242"/>
      <c r="S50" s="242"/>
      <c r="T50" s="242"/>
      <c r="U50" s="242"/>
      <c r="V50" s="242"/>
      <c r="W50" s="242"/>
      <c r="X50" s="242"/>
      <c r="Y50" s="242"/>
      <c r="Z50" s="242"/>
    </row>
    <row r="51" ht="15.0" customHeight="1">
      <c r="A51" s="84" t="s">
        <v>66</v>
      </c>
      <c r="B51" s="84" t="s">
        <v>51</v>
      </c>
      <c r="C51" s="84" t="s">
        <v>7083</v>
      </c>
      <c r="D51" s="578" t="s">
        <v>7032</v>
      </c>
      <c r="E51" s="595" t="s">
        <v>7084</v>
      </c>
      <c r="F51" s="84" t="s">
        <v>7085</v>
      </c>
      <c r="G51" s="598"/>
      <c r="H51" s="579" t="s">
        <v>7086</v>
      </c>
      <c r="I51" s="84" t="s">
        <v>7087</v>
      </c>
      <c r="J51" s="580" t="s">
        <v>7088</v>
      </c>
      <c r="K51" s="581">
        <v>1.0</v>
      </c>
      <c r="L51" s="581">
        <v>1.0</v>
      </c>
      <c r="M51" s="581">
        <v>1.0</v>
      </c>
      <c r="N51" s="5">
        <v>30.0</v>
      </c>
      <c r="O51" s="582">
        <v>30.0</v>
      </c>
      <c r="P51" s="583" t="s">
        <v>66</v>
      </c>
      <c r="Q51" s="193"/>
      <c r="R51" s="242"/>
      <c r="S51" s="242"/>
      <c r="T51" s="242"/>
      <c r="U51" s="242"/>
      <c r="V51" s="242"/>
      <c r="W51" s="242"/>
      <c r="X51" s="242"/>
      <c r="Y51" s="242"/>
      <c r="Z51" s="242"/>
    </row>
    <row r="52" ht="15.0" customHeight="1">
      <c r="A52" s="84" t="s">
        <v>66</v>
      </c>
      <c r="B52" s="84" t="s">
        <v>51</v>
      </c>
      <c r="C52" s="84" t="s">
        <v>7083</v>
      </c>
      <c r="D52" s="578" t="s">
        <v>7032</v>
      </c>
      <c r="E52" s="595" t="s">
        <v>7089</v>
      </c>
      <c r="F52" s="84" t="s">
        <v>7085</v>
      </c>
      <c r="G52" s="598" t="s">
        <v>7090</v>
      </c>
      <c r="H52" s="579" t="s">
        <v>7091</v>
      </c>
      <c r="I52" s="84" t="s">
        <v>7092</v>
      </c>
      <c r="J52" s="580" t="s">
        <v>7088</v>
      </c>
      <c r="K52" s="581">
        <v>1.0</v>
      </c>
      <c r="L52" s="581">
        <v>1.0</v>
      </c>
      <c r="M52" s="581">
        <v>1.0</v>
      </c>
      <c r="N52" s="5" t="s">
        <v>7046</v>
      </c>
      <c r="O52" s="582">
        <f>50*1.5</f>
        <v>75</v>
      </c>
      <c r="P52" s="583" t="s">
        <v>66</v>
      </c>
      <c r="Q52" s="193"/>
      <c r="R52" s="242"/>
      <c r="S52" s="242"/>
      <c r="T52" s="242"/>
      <c r="U52" s="242"/>
      <c r="V52" s="242"/>
      <c r="W52" s="242"/>
      <c r="X52" s="242"/>
      <c r="Y52" s="242"/>
      <c r="Z52" s="242"/>
    </row>
    <row r="53" ht="15.0" customHeight="1">
      <c r="A53" s="84" t="s">
        <v>66</v>
      </c>
      <c r="B53" s="84" t="s">
        <v>51</v>
      </c>
      <c r="C53" s="84" t="s">
        <v>7017</v>
      </c>
      <c r="D53" s="578" t="s">
        <v>7032</v>
      </c>
      <c r="E53" s="578" t="s">
        <v>7084</v>
      </c>
      <c r="F53" s="614" t="s">
        <v>7093</v>
      </c>
      <c r="G53" s="578"/>
      <c r="H53" s="584" t="s">
        <v>7047</v>
      </c>
      <c r="I53" s="84" t="s">
        <v>7094</v>
      </c>
      <c r="J53" s="580" t="s">
        <v>7040</v>
      </c>
      <c r="K53" s="581">
        <v>1.0</v>
      </c>
      <c r="L53" s="581">
        <v>1.0</v>
      </c>
      <c r="M53" s="581">
        <v>2.0</v>
      </c>
      <c r="N53" s="5" t="s">
        <v>7010</v>
      </c>
      <c r="O53" s="582">
        <f>30*1.5</f>
        <v>45</v>
      </c>
      <c r="P53" s="583" t="s">
        <v>66</v>
      </c>
      <c r="Q53" s="193"/>
      <c r="R53" s="242"/>
      <c r="S53" s="242"/>
      <c r="T53" s="242"/>
      <c r="U53" s="242"/>
      <c r="V53" s="242"/>
      <c r="W53" s="242"/>
      <c r="X53" s="242"/>
      <c r="Y53" s="242"/>
      <c r="Z53" s="242"/>
    </row>
    <row r="54" ht="15.0" customHeight="1">
      <c r="A54" s="84" t="s">
        <v>66</v>
      </c>
      <c r="B54" s="587" t="s">
        <v>51</v>
      </c>
      <c r="C54" s="84" t="s">
        <v>7017</v>
      </c>
      <c r="D54" s="578" t="s">
        <v>7032</v>
      </c>
      <c r="E54" s="578" t="s">
        <v>7089</v>
      </c>
      <c r="F54" s="578" t="s">
        <v>7093</v>
      </c>
      <c r="G54" s="578" t="s">
        <v>7090</v>
      </c>
      <c r="H54" s="608" t="s">
        <v>7047</v>
      </c>
      <c r="I54" s="84" t="s">
        <v>7092</v>
      </c>
      <c r="J54" s="580" t="s">
        <v>7040</v>
      </c>
      <c r="K54" s="581">
        <v>1.0</v>
      </c>
      <c r="L54" s="581">
        <v>1.0</v>
      </c>
      <c r="M54" s="581">
        <v>1.0</v>
      </c>
      <c r="N54" s="581" t="s">
        <v>6950</v>
      </c>
      <c r="O54" s="582">
        <f>50*1.5*1.5</f>
        <v>112.5</v>
      </c>
      <c r="P54" s="583" t="s">
        <v>66</v>
      </c>
      <c r="Q54" s="193"/>
      <c r="R54" s="242"/>
      <c r="S54" s="242"/>
      <c r="T54" s="242"/>
      <c r="U54" s="242"/>
      <c r="V54" s="242"/>
      <c r="W54" s="242"/>
      <c r="X54" s="242"/>
      <c r="Y54" s="242"/>
      <c r="Z54" s="242"/>
    </row>
    <row r="55" ht="15.0" customHeight="1">
      <c r="A55" s="84" t="s">
        <v>67</v>
      </c>
      <c r="B55" s="84" t="s">
        <v>51</v>
      </c>
      <c r="C55" s="84" t="s">
        <v>7095</v>
      </c>
      <c r="D55" s="578" t="s">
        <v>7032</v>
      </c>
      <c r="E55" s="578" t="s">
        <v>7013</v>
      </c>
      <c r="F55" s="578" t="s">
        <v>7096</v>
      </c>
      <c r="G55" s="578" t="s">
        <v>7097</v>
      </c>
      <c r="H55" s="579" t="s">
        <v>7098</v>
      </c>
      <c r="I55" s="84" t="s">
        <v>7015</v>
      </c>
      <c r="J55" s="580" t="s">
        <v>7099</v>
      </c>
      <c r="K55" s="581"/>
      <c r="L55" s="581"/>
      <c r="M55" s="581"/>
      <c r="N55" s="5" t="s">
        <v>7046</v>
      </c>
      <c r="O55" s="582">
        <v>75.0</v>
      </c>
      <c r="P55" s="583" t="s">
        <v>67</v>
      </c>
      <c r="Q55" s="193"/>
      <c r="R55" s="242"/>
      <c r="S55" s="242"/>
      <c r="T55" s="242"/>
      <c r="U55" s="242"/>
      <c r="V55" s="242"/>
      <c r="W55" s="242"/>
      <c r="X55" s="242"/>
      <c r="Y55" s="242"/>
      <c r="Z55" s="242"/>
    </row>
    <row r="56" ht="15.0" customHeight="1">
      <c r="A56" s="84" t="s">
        <v>7100</v>
      </c>
      <c r="B56" s="84" t="s">
        <v>51</v>
      </c>
      <c r="C56" s="84" t="s">
        <v>7101</v>
      </c>
      <c r="D56" s="578" t="s">
        <v>6953</v>
      </c>
      <c r="E56" s="578" t="s">
        <v>6972</v>
      </c>
      <c r="F56" s="578" t="s">
        <v>7102</v>
      </c>
      <c r="G56" s="595" t="s">
        <v>7103</v>
      </c>
      <c r="H56" s="615" t="s">
        <v>7104</v>
      </c>
      <c r="I56" s="84" t="s">
        <v>7105</v>
      </c>
      <c r="J56" s="600" t="s">
        <v>7106</v>
      </c>
      <c r="K56" s="581">
        <v>2.0</v>
      </c>
      <c r="L56" s="581">
        <v>2.0</v>
      </c>
      <c r="M56" s="581">
        <v>2.0</v>
      </c>
      <c r="N56" s="5">
        <v>60.0</v>
      </c>
      <c r="O56" s="582">
        <v>30.0</v>
      </c>
      <c r="P56" s="583" t="s">
        <v>362</v>
      </c>
      <c r="Q56" s="193"/>
      <c r="R56" s="242"/>
      <c r="S56" s="242"/>
      <c r="T56" s="242"/>
      <c r="U56" s="242"/>
      <c r="V56" s="242"/>
      <c r="W56" s="242"/>
      <c r="X56" s="242"/>
      <c r="Y56" s="242"/>
      <c r="Z56" s="242"/>
    </row>
    <row r="57" ht="15.0" customHeight="1">
      <c r="A57" s="84" t="s">
        <v>7107</v>
      </c>
      <c r="B57" s="84" t="s">
        <v>51</v>
      </c>
      <c r="C57" s="84" t="s">
        <v>6964</v>
      </c>
      <c r="D57" s="578" t="s">
        <v>6953</v>
      </c>
      <c r="E57" s="578" t="s">
        <v>6972</v>
      </c>
      <c r="F57" s="578" t="s">
        <v>7108</v>
      </c>
      <c r="G57" s="595" t="s">
        <v>7109</v>
      </c>
      <c r="H57" s="579" t="s">
        <v>6971</v>
      </c>
      <c r="I57" s="84" t="s">
        <v>7105</v>
      </c>
      <c r="J57" s="600" t="s">
        <v>7110</v>
      </c>
      <c r="K57" s="581">
        <v>2.0</v>
      </c>
      <c r="L57" s="581">
        <v>1.0</v>
      </c>
      <c r="M57" s="581">
        <v>2.0</v>
      </c>
      <c r="N57" s="616">
        <v>45.0</v>
      </c>
      <c r="O57" s="582">
        <v>22.5</v>
      </c>
      <c r="P57" s="583" t="s">
        <v>362</v>
      </c>
      <c r="Q57" s="193"/>
      <c r="R57" s="242"/>
      <c r="S57" s="242"/>
      <c r="T57" s="242"/>
      <c r="U57" s="242"/>
      <c r="V57" s="242"/>
      <c r="W57" s="242"/>
      <c r="X57" s="242"/>
      <c r="Y57" s="242"/>
      <c r="Z57" s="242"/>
    </row>
    <row r="58" ht="15.0" customHeight="1">
      <c r="A58" s="587" t="s">
        <v>7111</v>
      </c>
      <c r="B58" s="587" t="s">
        <v>51</v>
      </c>
      <c r="C58" s="587" t="s">
        <v>7112</v>
      </c>
      <c r="D58" s="588" t="s">
        <v>7113</v>
      </c>
      <c r="E58" s="588" t="s">
        <v>7114</v>
      </c>
      <c r="F58" s="588" t="s">
        <v>7115</v>
      </c>
      <c r="G58" s="588"/>
      <c r="H58" s="617" t="s">
        <v>7014</v>
      </c>
      <c r="I58" s="618" t="s">
        <v>7015</v>
      </c>
      <c r="J58" s="590" t="s">
        <v>7016</v>
      </c>
      <c r="K58" s="591">
        <v>3.0</v>
      </c>
      <c r="L58" s="591">
        <v>3.0</v>
      </c>
      <c r="M58" s="592">
        <v>3.0</v>
      </c>
      <c r="N58" s="5">
        <v>20.0</v>
      </c>
      <c r="O58" s="619">
        <v>20.0</v>
      </c>
      <c r="P58" s="583" t="s">
        <v>362</v>
      </c>
      <c r="Q58" s="193"/>
      <c r="R58" s="242"/>
      <c r="S58" s="242"/>
      <c r="T58" s="242"/>
      <c r="U58" s="242"/>
      <c r="V58" s="242"/>
      <c r="W58" s="242"/>
      <c r="X58" s="242"/>
      <c r="Y58" s="242"/>
      <c r="Z58" s="242"/>
    </row>
    <row r="59" ht="15.0" customHeight="1">
      <c r="A59" s="84" t="s">
        <v>70</v>
      </c>
      <c r="B59" s="84" t="s">
        <v>51</v>
      </c>
      <c r="C59" s="84" t="s">
        <v>7116</v>
      </c>
      <c r="D59" s="84" t="s">
        <v>7071</v>
      </c>
      <c r="E59" s="84" t="s">
        <v>6949</v>
      </c>
      <c r="F59" s="84" t="s">
        <v>7007</v>
      </c>
      <c r="G59" s="84"/>
      <c r="H59" s="584" t="s">
        <v>7047</v>
      </c>
      <c r="I59" s="84" t="s">
        <v>7117</v>
      </c>
      <c r="J59" s="620">
        <v>45072.0</v>
      </c>
      <c r="K59" s="581"/>
      <c r="L59" s="581"/>
      <c r="M59" s="586"/>
      <c r="N59" s="5" t="s">
        <v>7118</v>
      </c>
      <c r="O59" s="621">
        <v>112.5</v>
      </c>
      <c r="P59" s="583" t="s">
        <v>70</v>
      </c>
      <c r="Q59" s="193"/>
      <c r="R59" s="242"/>
      <c r="S59" s="242"/>
      <c r="T59" s="242"/>
      <c r="U59" s="242"/>
      <c r="V59" s="242"/>
      <c r="W59" s="242"/>
      <c r="X59" s="242"/>
      <c r="Y59" s="242"/>
      <c r="Z59" s="242"/>
    </row>
    <row r="60" ht="15.0" customHeight="1">
      <c r="A60" s="84" t="s">
        <v>1835</v>
      </c>
      <c r="B60" s="84" t="s">
        <v>51</v>
      </c>
      <c r="C60" s="84" t="s">
        <v>7119</v>
      </c>
      <c r="D60" s="84" t="s">
        <v>6953</v>
      </c>
      <c r="E60" s="578" t="s">
        <v>7013</v>
      </c>
      <c r="F60" s="578" t="s">
        <v>7007</v>
      </c>
      <c r="G60" s="578" t="s">
        <v>7120</v>
      </c>
      <c r="H60" s="69" t="s">
        <v>7042</v>
      </c>
      <c r="I60" s="84" t="s">
        <v>7015</v>
      </c>
      <c r="J60" s="580" t="s">
        <v>7121</v>
      </c>
      <c r="K60" s="581">
        <v>1.0</v>
      </c>
      <c r="L60" s="581">
        <v>1.0</v>
      </c>
      <c r="M60" s="581">
        <v>1.0</v>
      </c>
      <c r="N60" s="622" t="s">
        <v>6950</v>
      </c>
      <c r="O60" s="586">
        <v>112.5</v>
      </c>
      <c r="P60" s="583" t="s">
        <v>71</v>
      </c>
      <c r="Q60" s="193"/>
      <c r="R60" s="242"/>
      <c r="S60" s="242"/>
      <c r="T60" s="242"/>
      <c r="U60" s="242"/>
      <c r="V60" s="242"/>
      <c r="W60" s="242"/>
      <c r="X60" s="242"/>
      <c r="Y60" s="242"/>
      <c r="Z60" s="242"/>
    </row>
    <row r="61" ht="15.0" customHeight="1">
      <c r="A61" s="84" t="s">
        <v>1835</v>
      </c>
      <c r="B61" s="84" t="s">
        <v>51</v>
      </c>
      <c r="C61" s="84" t="s">
        <v>7119</v>
      </c>
      <c r="D61" s="84" t="s">
        <v>6953</v>
      </c>
      <c r="E61" s="578" t="s">
        <v>6972</v>
      </c>
      <c r="F61" s="578" t="s">
        <v>7007</v>
      </c>
      <c r="G61" s="578" t="s">
        <v>7120</v>
      </c>
      <c r="H61" s="84" t="s">
        <v>6971</v>
      </c>
      <c r="I61" s="84" t="s">
        <v>7038</v>
      </c>
      <c r="J61" s="580" t="s">
        <v>7121</v>
      </c>
      <c r="K61" s="581">
        <v>1.0</v>
      </c>
      <c r="L61" s="581">
        <v>1.0</v>
      </c>
      <c r="M61" s="581">
        <v>1.0</v>
      </c>
      <c r="N61" s="581" t="s">
        <v>7122</v>
      </c>
      <c r="O61" s="586">
        <v>45.0</v>
      </c>
      <c r="P61" s="583" t="s">
        <v>71</v>
      </c>
      <c r="Q61" s="193"/>
      <c r="R61" s="242"/>
      <c r="S61" s="242"/>
      <c r="T61" s="242"/>
      <c r="U61" s="242"/>
      <c r="V61" s="242"/>
      <c r="W61" s="242"/>
      <c r="X61" s="242"/>
      <c r="Y61" s="242"/>
      <c r="Z61" s="242"/>
    </row>
    <row r="62" ht="15.0" customHeight="1">
      <c r="A62" s="84" t="s">
        <v>1835</v>
      </c>
      <c r="B62" s="84" t="s">
        <v>51</v>
      </c>
      <c r="C62" s="84" t="s">
        <v>7011</v>
      </c>
      <c r="D62" s="84" t="s">
        <v>7012</v>
      </c>
      <c r="E62" s="578" t="s">
        <v>7013</v>
      </c>
      <c r="F62" s="578" t="s">
        <v>7007</v>
      </c>
      <c r="G62" s="578"/>
      <c r="H62" s="84" t="s">
        <v>7014</v>
      </c>
      <c r="I62" s="84" t="s">
        <v>7015</v>
      </c>
      <c r="J62" s="580" t="s">
        <v>7016</v>
      </c>
      <c r="K62" s="581">
        <v>1.0</v>
      </c>
      <c r="L62" s="581">
        <v>1.0</v>
      </c>
      <c r="M62" s="581">
        <v>1.0</v>
      </c>
      <c r="N62" s="581">
        <v>20.0</v>
      </c>
      <c r="O62" s="586">
        <v>20.0</v>
      </c>
      <c r="P62" s="583" t="s">
        <v>71</v>
      </c>
      <c r="Q62" s="193"/>
      <c r="R62" s="242"/>
      <c r="S62" s="242"/>
      <c r="T62" s="242"/>
      <c r="U62" s="242"/>
      <c r="V62" s="242"/>
      <c r="W62" s="242"/>
      <c r="X62" s="242"/>
      <c r="Y62" s="242"/>
      <c r="Z62" s="242"/>
    </row>
    <row r="63" ht="15.0" customHeight="1">
      <c r="A63" s="84" t="s">
        <v>7123</v>
      </c>
      <c r="B63" s="84" t="s">
        <v>51</v>
      </c>
      <c r="C63" s="84" t="s">
        <v>7124</v>
      </c>
      <c r="D63" s="578" t="s">
        <v>7032</v>
      </c>
      <c r="E63" s="578" t="s">
        <v>6949</v>
      </c>
      <c r="F63" s="578" t="s">
        <v>6947</v>
      </c>
      <c r="G63" s="578" t="s">
        <v>7056</v>
      </c>
      <c r="H63" s="69" t="s">
        <v>7125</v>
      </c>
      <c r="I63" s="84" t="s">
        <v>7034</v>
      </c>
      <c r="J63" s="580" t="s">
        <v>6831</v>
      </c>
      <c r="K63" s="581">
        <v>1.0</v>
      </c>
      <c r="L63" s="581">
        <v>1.0</v>
      </c>
      <c r="M63" s="581">
        <v>1.0</v>
      </c>
      <c r="N63" s="5" t="s">
        <v>7118</v>
      </c>
      <c r="O63" s="582">
        <v>112.5</v>
      </c>
      <c r="P63" s="583" t="s">
        <v>72</v>
      </c>
      <c r="Q63" s="193"/>
      <c r="R63" s="242"/>
      <c r="S63" s="242"/>
      <c r="T63" s="242"/>
      <c r="U63" s="242"/>
      <c r="V63" s="242"/>
      <c r="W63" s="242"/>
      <c r="X63" s="242"/>
      <c r="Y63" s="242"/>
      <c r="Z63" s="242"/>
    </row>
    <row r="64" ht="15.0" customHeight="1">
      <c r="A64" s="84" t="s">
        <v>1852</v>
      </c>
      <c r="B64" s="84" t="s">
        <v>51</v>
      </c>
      <c r="C64" s="84" t="s">
        <v>7126</v>
      </c>
      <c r="D64" s="578" t="s">
        <v>7018</v>
      </c>
      <c r="E64" s="578" t="s">
        <v>7013</v>
      </c>
      <c r="F64" s="578" t="s">
        <v>6947</v>
      </c>
      <c r="G64" s="578" t="s">
        <v>7090</v>
      </c>
      <c r="H64" s="69" t="s">
        <v>7042</v>
      </c>
      <c r="I64" s="84" t="s">
        <v>7034</v>
      </c>
      <c r="J64" s="580" t="s">
        <v>7040</v>
      </c>
      <c r="K64" s="581"/>
      <c r="L64" s="581"/>
      <c r="M64" s="581"/>
      <c r="N64" s="5">
        <v>50.0</v>
      </c>
      <c r="O64" s="582">
        <v>112.5</v>
      </c>
      <c r="P64" s="583" t="s">
        <v>73</v>
      </c>
      <c r="Q64" s="193"/>
      <c r="R64" s="242"/>
      <c r="S64" s="242"/>
      <c r="T64" s="242"/>
      <c r="U64" s="242"/>
      <c r="V64" s="242"/>
      <c r="W64" s="242"/>
      <c r="X64" s="242"/>
      <c r="Y64" s="242"/>
      <c r="Z64" s="242"/>
    </row>
    <row r="65" ht="15.0" customHeight="1">
      <c r="A65" s="84" t="s">
        <v>1852</v>
      </c>
      <c r="B65" s="84" t="s">
        <v>51</v>
      </c>
      <c r="C65" s="84" t="s">
        <v>7126</v>
      </c>
      <c r="D65" s="578" t="s">
        <v>7018</v>
      </c>
      <c r="E65" s="578" t="s">
        <v>6972</v>
      </c>
      <c r="F65" s="578" t="s">
        <v>6947</v>
      </c>
      <c r="G65" s="578" t="s">
        <v>7090</v>
      </c>
      <c r="H65" s="84" t="s">
        <v>6971</v>
      </c>
      <c r="I65" s="84"/>
      <c r="J65" s="580" t="s">
        <v>7040</v>
      </c>
      <c r="K65" s="581">
        <v>2.0</v>
      </c>
      <c r="L65" s="581">
        <v>2.0</v>
      </c>
      <c r="M65" s="581">
        <v>2.0</v>
      </c>
      <c r="N65" s="5">
        <v>30.0</v>
      </c>
      <c r="O65" s="582">
        <v>22.5</v>
      </c>
      <c r="P65" s="583" t="s">
        <v>73</v>
      </c>
      <c r="Q65" s="193"/>
      <c r="R65" s="242"/>
      <c r="S65" s="242"/>
      <c r="T65" s="242"/>
      <c r="U65" s="242"/>
      <c r="V65" s="242"/>
      <c r="W65" s="242"/>
      <c r="X65" s="242"/>
      <c r="Y65" s="242"/>
      <c r="Z65" s="242"/>
    </row>
    <row r="66" ht="15.0" customHeight="1">
      <c r="A66" s="84" t="s">
        <v>1852</v>
      </c>
      <c r="B66" s="84" t="s">
        <v>51</v>
      </c>
      <c r="C66" s="593" t="s">
        <v>7112</v>
      </c>
      <c r="D66" s="578" t="s">
        <v>7012</v>
      </c>
      <c r="E66" s="578" t="s">
        <v>7013</v>
      </c>
      <c r="F66" s="578" t="s">
        <v>6947</v>
      </c>
      <c r="G66" s="578"/>
      <c r="H66" s="608" t="s">
        <v>7014</v>
      </c>
      <c r="I66" s="84"/>
      <c r="J66" s="580" t="s">
        <v>7016</v>
      </c>
      <c r="K66" s="581"/>
      <c r="L66" s="581"/>
      <c r="M66" s="581"/>
      <c r="N66" s="5">
        <v>20.0</v>
      </c>
      <c r="O66" s="582">
        <v>20.0</v>
      </c>
      <c r="P66" s="583" t="s">
        <v>73</v>
      </c>
      <c r="Q66" s="193"/>
      <c r="R66" s="242"/>
      <c r="S66" s="242"/>
      <c r="T66" s="242"/>
      <c r="U66" s="242"/>
      <c r="V66" s="242"/>
      <c r="W66" s="242"/>
      <c r="X66" s="242"/>
      <c r="Y66" s="242"/>
      <c r="Z66" s="242"/>
    </row>
    <row r="67" ht="15.0" customHeight="1">
      <c r="A67" s="84" t="s">
        <v>1852</v>
      </c>
      <c r="B67" s="580" t="s">
        <v>51</v>
      </c>
      <c r="C67" s="84" t="s">
        <v>7127</v>
      </c>
      <c r="D67" s="598" t="s">
        <v>7018</v>
      </c>
      <c r="E67" s="578" t="s">
        <v>7128</v>
      </c>
      <c r="F67" s="578" t="s">
        <v>7129</v>
      </c>
      <c r="G67" s="578"/>
      <c r="H67" s="84" t="s">
        <v>7130</v>
      </c>
      <c r="I67" s="578" t="s">
        <v>7128</v>
      </c>
      <c r="J67" s="580" t="s">
        <v>7131</v>
      </c>
      <c r="K67" s="581"/>
      <c r="L67" s="581"/>
      <c r="M67" s="581"/>
      <c r="N67" s="5">
        <v>50.0</v>
      </c>
      <c r="O67" s="582">
        <v>100.0</v>
      </c>
      <c r="P67" s="583" t="s">
        <v>73</v>
      </c>
      <c r="Q67" s="193"/>
      <c r="R67" s="242"/>
      <c r="S67" s="242"/>
      <c r="T67" s="242"/>
      <c r="U67" s="242"/>
      <c r="V67" s="242"/>
      <c r="W67" s="242"/>
      <c r="X67" s="242"/>
      <c r="Y67" s="242"/>
      <c r="Z67" s="242"/>
    </row>
    <row r="68" ht="15.0" customHeight="1">
      <c r="A68" s="84" t="s">
        <v>1852</v>
      </c>
      <c r="B68" s="580" t="s">
        <v>51</v>
      </c>
      <c r="C68" s="84" t="s">
        <v>7127</v>
      </c>
      <c r="D68" s="598" t="s">
        <v>7018</v>
      </c>
      <c r="E68" s="578" t="s">
        <v>6972</v>
      </c>
      <c r="F68" s="578" t="s">
        <v>7129</v>
      </c>
      <c r="G68" s="585"/>
      <c r="H68" s="584" t="s">
        <v>7132</v>
      </c>
      <c r="I68" s="596"/>
      <c r="J68" s="580" t="s">
        <v>7131</v>
      </c>
      <c r="K68" s="581">
        <v>1.0</v>
      </c>
      <c r="L68" s="581">
        <v>1.0</v>
      </c>
      <c r="M68" s="581">
        <v>3.0</v>
      </c>
      <c r="N68" s="5">
        <v>30.0</v>
      </c>
      <c r="O68" s="582">
        <v>60.0</v>
      </c>
      <c r="P68" s="583" t="s">
        <v>73</v>
      </c>
      <c r="Q68" s="193"/>
      <c r="R68" s="242"/>
      <c r="S68" s="242"/>
      <c r="T68" s="242"/>
      <c r="U68" s="242"/>
      <c r="V68" s="242"/>
      <c r="W68" s="242"/>
      <c r="X68" s="242"/>
      <c r="Y68" s="242"/>
      <c r="Z68" s="242"/>
    </row>
    <row r="69" ht="15.0" customHeight="1">
      <c r="A69" s="84" t="s">
        <v>75</v>
      </c>
      <c r="B69" s="84" t="s">
        <v>51</v>
      </c>
      <c r="C69" s="84" t="s">
        <v>7133</v>
      </c>
      <c r="D69" s="578" t="s">
        <v>7071</v>
      </c>
      <c r="E69" s="578" t="s">
        <v>6946</v>
      </c>
      <c r="F69" s="578" t="s">
        <v>7134</v>
      </c>
      <c r="G69" s="578" t="s">
        <v>7135</v>
      </c>
      <c r="H69" s="579" t="s">
        <v>7136</v>
      </c>
      <c r="I69" s="84" t="s">
        <v>6946</v>
      </c>
      <c r="J69" s="580" t="s">
        <v>6831</v>
      </c>
      <c r="K69" s="581">
        <v>2.0</v>
      </c>
      <c r="L69" s="581">
        <v>2.0</v>
      </c>
      <c r="M69" s="581">
        <v>2.0</v>
      </c>
      <c r="N69" s="5" t="s">
        <v>7137</v>
      </c>
      <c r="O69" s="582">
        <v>30.0</v>
      </c>
      <c r="P69" s="583" t="s">
        <v>75</v>
      </c>
      <c r="Q69" s="193"/>
      <c r="R69" s="242"/>
      <c r="S69" s="242"/>
      <c r="T69" s="242"/>
      <c r="U69" s="242"/>
      <c r="V69" s="242"/>
      <c r="W69" s="242"/>
      <c r="X69" s="242"/>
      <c r="Y69" s="242"/>
      <c r="Z69" s="242"/>
    </row>
    <row r="70" ht="15.0" customHeight="1">
      <c r="A70" s="84" t="s">
        <v>75</v>
      </c>
      <c r="B70" s="84" t="s">
        <v>51</v>
      </c>
      <c r="C70" s="84" t="s">
        <v>7017</v>
      </c>
      <c r="D70" s="578" t="s">
        <v>7071</v>
      </c>
      <c r="E70" s="578" t="s">
        <v>6946</v>
      </c>
      <c r="F70" s="578" t="s">
        <v>7007</v>
      </c>
      <c r="G70" s="578" t="s">
        <v>7135</v>
      </c>
      <c r="H70" s="584" t="s">
        <v>7138</v>
      </c>
      <c r="I70" s="84" t="s">
        <v>6946</v>
      </c>
      <c r="J70" s="580" t="s">
        <v>7121</v>
      </c>
      <c r="K70" s="581">
        <v>2.0</v>
      </c>
      <c r="L70" s="581">
        <v>2.0</v>
      </c>
      <c r="M70" s="581">
        <v>2.0</v>
      </c>
      <c r="N70" s="5" t="s">
        <v>7010</v>
      </c>
      <c r="O70" s="582">
        <v>22.5</v>
      </c>
      <c r="P70" s="583" t="s">
        <v>75</v>
      </c>
      <c r="Q70" s="193"/>
      <c r="R70" s="242"/>
      <c r="S70" s="242"/>
      <c r="T70" s="242"/>
      <c r="U70" s="242"/>
      <c r="V70" s="242"/>
      <c r="W70" s="242"/>
      <c r="X70" s="242"/>
      <c r="Y70" s="242"/>
      <c r="Z70" s="242"/>
    </row>
    <row r="71" ht="15.0" customHeight="1">
      <c r="A71" s="84" t="s">
        <v>6643</v>
      </c>
      <c r="B71" s="84" t="s">
        <v>51</v>
      </c>
      <c r="C71" s="84" t="s">
        <v>7139</v>
      </c>
      <c r="D71" s="578" t="s">
        <v>7071</v>
      </c>
      <c r="E71" s="578" t="s">
        <v>6972</v>
      </c>
      <c r="F71" s="578" t="s">
        <v>7140</v>
      </c>
      <c r="G71" s="578" t="s">
        <v>7141</v>
      </c>
      <c r="H71" s="84"/>
      <c r="I71" s="84"/>
      <c r="J71" s="623" t="s">
        <v>7142</v>
      </c>
      <c r="K71" s="581">
        <v>1.0</v>
      </c>
      <c r="L71" s="581">
        <v>1.0</v>
      </c>
      <c r="M71" s="581">
        <v>1.0</v>
      </c>
      <c r="N71" s="5">
        <v>60.0</v>
      </c>
      <c r="O71" s="582">
        <v>60.0</v>
      </c>
      <c r="P71" s="583" t="s">
        <v>396</v>
      </c>
      <c r="Q71" s="193"/>
      <c r="R71" s="242"/>
      <c r="S71" s="242"/>
      <c r="T71" s="242"/>
      <c r="U71" s="242"/>
      <c r="V71" s="242"/>
      <c r="W71" s="242"/>
      <c r="X71" s="242"/>
      <c r="Y71" s="242"/>
      <c r="Z71" s="242"/>
    </row>
    <row r="72" ht="15.0" customHeight="1">
      <c r="A72" s="587" t="s">
        <v>6643</v>
      </c>
      <c r="B72" s="587" t="s">
        <v>51</v>
      </c>
      <c r="C72" s="587" t="s">
        <v>7143</v>
      </c>
      <c r="D72" s="588" t="s">
        <v>7071</v>
      </c>
      <c r="E72" s="588" t="s">
        <v>6972</v>
      </c>
      <c r="F72" s="588" t="s">
        <v>7144</v>
      </c>
      <c r="G72" s="588" t="s">
        <v>7141</v>
      </c>
      <c r="H72" s="624" t="s">
        <v>7145</v>
      </c>
      <c r="I72" s="587"/>
      <c r="J72" s="625" t="s">
        <v>7146</v>
      </c>
      <c r="K72" s="591">
        <v>1.0</v>
      </c>
      <c r="L72" s="591">
        <v>1.0</v>
      </c>
      <c r="M72" s="591">
        <v>1.0</v>
      </c>
      <c r="N72" s="616">
        <v>60.0</v>
      </c>
      <c r="O72" s="626">
        <v>60.0</v>
      </c>
      <c r="P72" s="583" t="s">
        <v>396</v>
      </c>
      <c r="Q72" s="193"/>
      <c r="R72" s="242"/>
      <c r="S72" s="242"/>
      <c r="T72" s="242"/>
      <c r="U72" s="242"/>
      <c r="V72" s="242"/>
      <c r="W72" s="242"/>
      <c r="X72" s="242"/>
      <c r="Y72" s="242"/>
      <c r="Z72" s="242"/>
    </row>
    <row r="73" ht="15.0" customHeight="1">
      <c r="A73" s="84" t="s">
        <v>77</v>
      </c>
      <c r="B73" s="84" t="s">
        <v>51</v>
      </c>
      <c r="C73" s="84" t="s">
        <v>7017</v>
      </c>
      <c r="D73" s="578" t="s">
        <v>6953</v>
      </c>
      <c r="E73" s="578" t="s">
        <v>6949</v>
      </c>
      <c r="F73" s="578" t="s">
        <v>7007</v>
      </c>
      <c r="G73" s="578" t="s">
        <v>7008</v>
      </c>
      <c r="H73" s="579" t="s">
        <v>7042</v>
      </c>
      <c r="I73" s="84" t="s">
        <v>7034</v>
      </c>
      <c r="J73" s="627">
        <v>45072.0</v>
      </c>
      <c r="K73" s="581" t="s">
        <v>361</v>
      </c>
      <c r="L73" s="581" t="s">
        <v>361</v>
      </c>
      <c r="M73" s="581" t="s">
        <v>361</v>
      </c>
      <c r="N73" s="5">
        <v>112.5</v>
      </c>
      <c r="O73" s="582">
        <v>112.5</v>
      </c>
      <c r="P73" s="583" t="s">
        <v>413</v>
      </c>
      <c r="Q73" s="193"/>
      <c r="R73" s="242"/>
      <c r="S73" s="242"/>
      <c r="T73" s="242"/>
      <c r="U73" s="242"/>
      <c r="V73" s="242"/>
      <c r="W73" s="242"/>
      <c r="X73" s="242"/>
      <c r="Y73" s="242"/>
      <c r="Z73" s="242"/>
    </row>
    <row r="74" ht="15.0" customHeight="1">
      <c r="A74" s="84" t="s">
        <v>77</v>
      </c>
      <c r="B74" s="84" t="s">
        <v>51</v>
      </c>
      <c r="C74" s="84" t="s">
        <v>7017</v>
      </c>
      <c r="D74" s="578" t="s">
        <v>6953</v>
      </c>
      <c r="E74" s="578" t="s">
        <v>6946</v>
      </c>
      <c r="F74" s="578" t="s">
        <v>7007</v>
      </c>
      <c r="G74" s="578" t="s">
        <v>7008</v>
      </c>
      <c r="H74" s="579" t="s">
        <v>6971</v>
      </c>
      <c r="I74" s="84" t="s">
        <v>361</v>
      </c>
      <c r="J74" s="627">
        <v>45072.0</v>
      </c>
      <c r="K74" s="581">
        <v>3.0</v>
      </c>
      <c r="L74" s="581">
        <v>3.0</v>
      </c>
      <c r="M74" s="581">
        <v>3.0</v>
      </c>
      <c r="N74" s="5">
        <v>45.0</v>
      </c>
      <c r="O74" s="582">
        <v>15.0</v>
      </c>
      <c r="P74" s="583" t="s">
        <v>413</v>
      </c>
      <c r="Q74" s="193"/>
      <c r="R74" s="242"/>
      <c r="S74" s="242"/>
      <c r="T74" s="242"/>
      <c r="U74" s="242"/>
      <c r="V74" s="242"/>
      <c r="W74" s="242"/>
      <c r="X74" s="242"/>
      <c r="Y74" s="242"/>
      <c r="Z74" s="242"/>
    </row>
    <row r="75" ht="15.0" customHeight="1">
      <c r="A75" s="587" t="s">
        <v>77</v>
      </c>
      <c r="B75" s="84" t="s">
        <v>51</v>
      </c>
      <c r="C75" s="84" t="s">
        <v>7112</v>
      </c>
      <c r="D75" s="578" t="s">
        <v>7012</v>
      </c>
      <c r="E75" s="578" t="s">
        <v>6949</v>
      </c>
      <c r="F75" s="578" t="s">
        <v>7007</v>
      </c>
      <c r="G75" s="578" t="s">
        <v>361</v>
      </c>
      <c r="H75" s="608" t="s">
        <v>7014</v>
      </c>
      <c r="I75" s="84" t="s">
        <v>7034</v>
      </c>
      <c r="J75" s="627">
        <v>45198.0</v>
      </c>
      <c r="K75" s="581" t="s">
        <v>361</v>
      </c>
      <c r="L75" s="581" t="s">
        <v>361</v>
      </c>
      <c r="M75" s="581" t="s">
        <v>361</v>
      </c>
      <c r="N75" s="5">
        <v>20.0</v>
      </c>
      <c r="O75" s="582">
        <v>20.0</v>
      </c>
      <c r="P75" s="583" t="s">
        <v>413</v>
      </c>
      <c r="Q75" s="193"/>
      <c r="R75" s="242"/>
      <c r="S75" s="242"/>
      <c r="T75" s="242"/>
      <c r="U75" s="242"/>
      <c r="V75" s="242"/>
      <c r="W75" s="242"/>
      <c r="X75" s="242"/>
      <c r="Y75" s="242"/>
      <c r="Z75" s="242"/>
    </row>
    <row r="76" ht="15.0" customHeight="1">
      <c r="A76" s="84" t="s">
        <v>77</v>
      </c>
      <c r="B76" s="84" t="s">
        <v>51</v>
      </c>
      <c r="C76" s="84" t="s">
        <v>7147</v>
      </c>
      <c r="D76" s="578" t="s">
        <v>6953</v>
      </c>
      <c r="E76" s="578" t="s">
        <v>7013</v>
      </c>
      <c r="F76" s="578" t="s">
        <v>7007</v>
      </c>
      <c r="G76" s="578" t="s">
        <v>7148</v>
      </c>
      <c r="H76" s="628" t="s">
        <v>7149</v>
      </c>
      <c r="I76" s="614" t="s">
        <v>7041</v>
      </c>
      <c r="J76" s="580" t="s">
        <v>7150</v>
      </c>
      <c r="K76" s="629"/>
      <c r="L76" s="629"/>
      <c r="M76" s="629"/>
      <c r="N76" s="586">
        <v>50.0</v>
      </c>
      <c r="O76" s="582">
        <v>50.0</v>
      </c>
      <c r="P76" s="583" t="s">
        <v>413</v>
      </c>
      <c r="Q76" s="193"/>
      <c r="R76" s="242"/>
      <c r="S76" s="242"/>
      <c r="T76" s="242"/>
      <c r="U76" s="242"/>
      <c r="V76" s="242"/>
      <c r="W76" s="242"/>
      <c r="X76" s="242"/>
      <c r="Y76" s="242"/>
      <c r="Z76" s="242"/>
    </row>
    <row r="77" ht="15.0" customHeight="1">
      <c r="A77" s="84" t="s">
        <v>437</v>
      </c>
      <c r="B77" s="84" t="s">
        <v>51</v>
      </c>
      <c r="C77" s="84" t="s">
        <v>6832</v>
      </c>
      <c r="D77" s="578" t="s">
        <v>7032</v>
      </c>
      <c r="E77" s="578" t="s">
        <v>6949</v>
      </c>
      <c r="F77" s="578" t="s">
        <v>6947</v>
      </c>
      <c r="G77" s="578" t="s">
        <v>7008</v>
      </c>
      <c r="H77" s="69" t="s">
        <v>7151</v>
      </c>
      <c r="I77" s="84" t="s">
        <v>7034</v>
      </c>
      <c r="J77" s="580" t="s">
        <v>6968</v>
      </c>
      <c r="K77" s="581"/>
      <c r="L77" s="581"/>
      <c r="M77" s="581"/>
      <c r="N77" s="5">
        <v>50.0</v>
      </c>
      <c r="O77" s="582">
        <v>112.5</v>
      </c>
      <c r="P77" s="583" t="s">
        <v>437</v>
      </c>
      <c r="Q77" s="193"/>
      <c r="R77" s="242"/>
      <c r="S77" s="242"/>
      <c r="T77" s="242"/>
      <c r="U77" s="242"/>
      <c r="V77" s="242"/>
      <c r="W77" s="242"/>
      <c r="X77" s="242"/>
      <c r="Y77" s="242"/>
      <c r="Z77" s="242"/>
    </row>
    <row r="78" ht="15.0" customHeight="1">
      <c r="A78" s="84" t="s">
        <v>437</v>
      </c>
      <c r="B78" s="84" t="s">
        <v>51</v>
      </c>
      <c r="C78" s="84" t="s">
        <v>7152</v>
      </c>
      <c r="D78" s="578" t="s">
        <v>7153</v>
      </c>
      <c r="E78" s="578" t="s">
        <v>6946</v>
      </c>
      <c r="F78" s="578" t="s">
        <v>6947</v>
      </c>
      <c r="G78" s="578"/>
      <c r="H78" s="84"/>
      <c r="I78" s="84" t="s">
        <v>7154</v>
      </c>
      <c r="J78" s="580" t="s">
        <v>7155</v>
      </c>
      <c r="K78" s="581"/>
      <c r="L78" s="581"/>
      <c r="M78" s="581"/>
      <c r="N78" s="5">
        <v>20.0</v>
      </c>
      <c r="O78" s="582">
        <v>20.0</v>
      </c>
      <c r="P78" s="583" t="s">
        <v>437</v>
      </c>
      <c r="Q78" s="193"/>
      <c r="R78" s="242"/>
      <c r="S78" s="242"/>
      <c r="T78" s="242"/>
      <c r="U78" s="242"/>
      <c r="V78" s="242"/>
      <c r="W78" s="242"/>
      <c r="X78" s="242"/>
      <c r="Y78" s="242"/>
      <c r="Z78" s="242"/>
    </row>
    <row r="79" ht="15.0" customHeight="1">
      <c r="A79" s="84" t="s">
        <v>437</v>
      </c>
      <c r="B79" s="84" t="s">
        <v>51</v>
      </c>
      <c r="C79" s="84" t="s">
        <v>7156</v>
      </c>
      <c r="D79" s="578" t="s">
        <v>7032</v>
      </c>
      <c r="E79" s="578" t="s">
        <v>6949</v>
      </c>
      <c r="F79" s="578" t="s">
        <v>6947</v>
      </c>
      <c r="G79" s="578"/>
      <c r="H79" s="584" t="s">
        <v>7157</v>
      </c>
      <c r="I79" s="84" t="s">
        <v>7158</v>
      </c>
      <c r="J79" s="580" t="s">
        <v>7159</v>
      </c>
      <c r="K79" s="581"/>
      <c r="L79" s="581"/>
      <c r="M79" s="581"/>
      <c r="N79" s="5">
        <v>50.0</v>
      </c>
      <c r="O79" s="582">
        <v>75.0</v>
      </c>
      <c r="P79" s="583" t="s">
        <v>437</v>
      </c>
      <c r="Q79" s="193"/>
      <c r="R79" s="242"/>
      <c r="S79" s="242"/>
      <c r="T79" s="242"/>
      <c r="U79" s="242"/>
      <c r="V79" s="242"/>
      <c r="W79" s="242"/>
      <c r="X79" s="242"/>
      <c r="Y79" s="242"/>
      <c r="Z79" s="242"/>
    </row>
    <row r="80" ht="15.0" customHeight="1">
      <c r="A80" s="84" t="s">
        <v>437</v>
      </c>
      <c r="B80" s="84" t="s">
        <v>51</v>
      </c>
      <c r="C80" s="84" t="s">
        <v>7160</v>
      </c>
      <c r="D80" s="578" t="s">
        <v>7032</v>
      </c>
      <c r="E80" s="578" t="s">
        <v>6946</v>
      </c>
      <c r="F80" s="578" t="s">
        <v>7161</v>
      </c>
      <c r="G80" s="578"/>
      <c r="H80" s="584" t="s">
        <v>7162</v>
      </c>
      <c r="I80" s="84" t="s">
        <v>7163</v>
      </c>
      <c r="J80" s="580" t="s">
        <v>7164</v>
      </c>
      <c r="K80" s="581"/>
      <c r="L80" s="581"/>
      <c r="M80" s="581"/>
      <c r="N80" s="5" t="s">
        <v>7165</v>
      </c>
      <c r="O80" s="582">
        <v>100.0</v>
      </c>
      <c r="P80" s="583" t="s">
        <v>437</v>
      </c>
      <c r="Q80" s="193"/>
      <c r="R80" s="242"/>
      <c r="S80" s="242"/>
      <c r="T80" s="242"/>
      <c r="U80" s="242"/>
      <c r="V80" s="242"/>
      <c r="W80" s="242"/>
      <c r="X80" s="242"/>
      <c r="Y80" s="242"/>
      <c r="Z80" s="242"/>
    </row>
    <row r="81" ht="15.0" customHeight="1">
      <c r="A81" s="84" t="s">
        <v>3320</v>
      </c>
      <c r="B81" s="84" t="s">
        <v>51</v>
      </c>
      <c r="C81" s="84" t="s">
        <v>7017</v>
      </c>
      <c r="D81" s="578" t="s">
        <v>7032</v>
      </c>
      <c r="E81" s="578" t="s">
        <v>6949</v>
      </c>
      <c r="F81" s="578" t="s">
        <v>7166</v>
      </c>
      <c r="G81" s="578" t="s">
        <v>7008</v>
      </c>
      <c r="H81" s="69" t="s">
        <v>7167</v>
      </c>
      <c r="I81" s="84" t="s">
        <v>7034</v>
      </c>
      <c r="J81" s="580" t="s">
        <v>6968</v>
      </c>
      <c r="K81" s="581"/>
      <c r="L81" s="581"/>
      <c r="M81" s="581"/>
      <c r="N81" s="5" t="s">
        <v>7118</v>
      </c>
      <c r="O81" s="582">
        <v>112.5</v>
      </c>
      <c r="P81" s="583" t="s">
        <v>3326</v>
      </c>
      <c r="Q81" s="193"/>
      <c r="R81" s="242"/>
      <c r="S81" s="242"/>
      <c r="T81" s="242"/>
      <c r="U81" s="242"/>
      <c r="V81" s="242"/>
      <c r="W81" s="242"/>
      <c r="X81" s="242"/>
      <c r="Y81" s="242"/>
      <c r="Z81" s="242"/>
    </row>
    <row r="82" ht="15.0" customHeight="1">
      <c r="A82" s="84" t="s">
        <v>3320</v>
      </c>
      <c r="B82" s="84" t="s">
        <v>51</v>
      </c>
      <c r="C82" s="84" t="s">
        <v>7017</v>
      </c>
      <c r="D82" s="578" t="s">
        <v>7032</v>
      </c>
      <c r="E82" s="578" t="s">
        <v>6946</v>
      </c>
      <c r="F82" s="578" t="s">
        <v>7166</v>
      </c>
      <c r="G82" s="578" t="s">
        <v>7008</v>
      </c>
      <c r="H82" s="69" t="s">
        <v>7167</v>
      </c>
      <c r="I82" s="84"/>
      <c r="J82" s="580" t="s">
        <v>6968</v>
      </c>
      <c r="K82" s="581">
        <v>1.0</v>
      </c>
      <c r="L82" s="581">
        <v>1.0</v>
      </c>
      <c r="M82" s="581">
        <v>1.0</v>
      </c>
      <c r="N82" s="5" t="s">
        <v>7122</v>
      </c>
      <c r="O82" s="582">
        <v>45.0</v>
      </c>
      <c r="P82" s="583" t="s">
        <v>3326</v>
      </c>
      <c r="Q82" s="193"/>
      <c r="R82" s="242"/>
      <c r="S82" s="242"/>
      <c r="T82" s="242"/>
      <c r="U82" s="242"/>
      <c r="V82" s="242"/>
      <c r="W82" s="242"/>
      <c r="X82" s="242"/>
      <c r="Y82" s="242"/>
      <c r="Z82" s="242"/>
    </row>
    <row r="83" ht="15.0" customHeight="1">
      <c r="A83" s="84" t="s">
        <v>3320</v>
      </c>
      <c r="B83" s="84" t="s">
        <v>51</v>
      </c>
      <c r="C83" s="84" t="s">
        <v>7168</v>
      </c>
      <c r="D83" s="578" t="s">
        <v>7032</v>
      </c>
      <c r="E83" s="578" t="s">
        <v>6946</v>
      </c>
      <c r="F83" s="578" t="s">
        <v>7169</v>
      </c>
      <c r="G83" s="578" t="s">
        <v>7008</v>
      </c>
      <c r="H83" s="584" t="s">
        <v>7170</v>
      </c>
      <c r="I83" s="84"/>
      <c r="J83" s="580" t="s">
        <v>7171</v>
      </c>
      <c r="K83" s="581">
        <v>1.0</v>
      </c>
      <c r="L83" s="581">
        <v>1.0</v>
      </c>
      <c r="M83" s="581">
        <v>1.0</v>
      </c>
      <c r="N83" s="5">
        <v>45.0</v>
      </c>
      <c r="O83" s="582">
        <v>45.0</v>
      </c>
      <c r="P83" s="583" t="s">
        <v>3326</v>
      </c>
      <c r="Q83" s="193"/>
      <c r="R83" s="242"/>
      <c r="S83" s="242"/>
      <c r="T83" s="242"/>
      <c r="U83" s="242"/>
      <c r="V83" s="242"/>
      <c r="W83" s="242"/>
      <c r="X83" s="242"/>
      <c r="Y83" s="242"/>
      <c r="Z83" s="242"/>
    </row>
    <row r="84" ht="15.0" customHeight="1">
      <c r="A84" s="84" t="s">
        <v>3320</v>
      </c>
      <c r="B84" s="84" t="s">
        <v>51</v>
      </c>
      <c r="C84" s="84" t="s">
        <v>7172</v>
      </c>
      <c r="D84" s="578" t="s">
        <v>7153</v>
      </c>
      <c r="E84" s="578" t="s">
        <v>7173</v>
      </c>
      <c r="F84" s="578" t="s">
        <v>7166</v>
      </c>
      <c r="G84" s="578" t="s">
        <v>7008</v>
      </c>
      <c r="H84" s="584" t="s">
        <v>7174</v>
      </c>
      <c r="I84" s="84" t="s">
        <v>7173</v>
      </c>
      <c r="J84" s="609">
        <v>45198.0</v>
      </c>
      <c r="K84" s="581"/>
      <c r="L84" s="581"/>
      <c r="M84" s="581"/>
      <c r="N84" s="5">
        <v>20.0</v>
      </c>
      <c r="O84" s="582">
        <v>20.0</v>
      </c>
      <c r="P84" s="583" t="s">
        <v>3326</v>
      </c>
      <c r="Q84" s="193"/>
      <c r="R84" s="242"/>
      <c r="S84" s="242"/>
      <c r="T84" s="242"/>
      <c r="U84" s="242"/>
      <c r="V84" s="242"/>
      <c r="W84" s="242"/>
      <c r="X84" s="242"/>
      <c r="Y84" s="242"/>
      <c r="Z84" s="242"/>
    </row>
    <row r="85" ht="15.0" customHeight="1">
      <c r="A85" s="84" t="s">
        <v>462</v>
      </c>
      <c r="B85" s="84" t="s">
        <v>51</v>
      </c>
      <c r="C85" s="84" t="s">
        <v>7095</v>
      </c>
      <c r="D85" s="578" t="s">
        <v>7175</v>
      </c>
      <c r="E85" s="578" t="s">
        <v>7013</v>
      </c>
      <c r="F85" s="578" t="s">
        <v>7176</v>
      </c>
      <c r="G85" s="578" t="s">
        <v>7097</v>
      </c>
      <c r="H85" s="579" t="s">
        <v>7098</v>
      </c>
      <c r="I85" s="84" t="s">
        <v>7177</v>
      </c>
      <c r="J85" s="580" t="s">
        <v>7178</v>
      </c>
      <c r="K85" s="581"/>
      <c r="L85" s="581"/>
      <c r="M85" s="581"/>
      <c r="N85" s="5">
        <v>100.0</v>
      </c>
      <c r="O85" s="582">
        <v>100.0</v>
      </c>
      <c r="P85" s="583" t="s">
        <v>462</v>
      </c>
      <c r="Q85" s="193"/>
      <c r="R85" s="242"/>
      <c r="S85" s="242"/>
      <c r="T85" s="242"/>
      <c r="U85" s="242"/>
      <c r="V85" s="242"/>
      <c r="W85" s="242"/>
      <c r="X85" s="242"/>
      <c r="Y85" s="242"/>
      <c r="Z85" s="242"/>
    </row>
    <row r="86" ht="15.0" customHeight="1">
      <c r="A86" s="84" t="s">
        <v>7179</v>
      </c>
      <c r="B86" s="84" t="s">
        <v>51</v>
      </c>
      <c r="C86" s="84" t="s">
        <v>7095</v>
      </c>
      <c r="D86" s="578" t="s">
        <v>7175</v>
      </c>
      <c r="E86" s="578" t="s">
        <v>7180</v>
      </c>
      <c r="F86" s="578" t="s">
        <v>6947</v>
      </c>
      <c r="G86" s="578" t="s">
        <v>7097</v>
      </c>
      <c r="H86" s="579" t="s">
        <v>7098</v>
      </c>
      <c r="I86" s="84"/>
      <c r="J86" s="580" t="s">
        <v>7181</v>
      </c>
      <c r="K86" s="581">
        <v>3.0</v>
      </c>
      <c r="L86" s="581">
        <v>3.0</v>
      </c>
      <c r="M86" s="581">
        <v>3.0</v>
      </c>
      <c r="N86" s="5">
        <v>45.0</v>
      </c>
      <c r="O86" s="582">
        <v>15.0</v>
      </c>
      <c r="P86" s="583" t="s">
        <v>462</v>
      </c>
      <c r="Q86" s="193"/>
      <c r="R86" s="242"/>
      <c r="S86" s="242"/>
      <c r="T86" s="242"/>
      <c r="U86" s="242"/>
      <c r="V86" s="242"/>
      <c r="W86" s="242"/>
      <c r="X86" s="242"/>
      <c r="Y86" s="242"/>
      <c r="Z86" s="242"/>
    </row>
    <row r="87" ht="15.0" customHeight="1">
      <c r="A87" s="84" t="s">
        <v>462</v>
      </c>
      <c r="B87" s="84" t="s">
        <v>51</v>
      </c>
      <c r="C87" s="84" t="s">
        <v>7182</v>
      </c>
      <c r="D87" s="578" t="s">
        <v>7175</v>
      </c>
      <c r="E87" s="578" t="s">
        <v>7183</v>
      </c>
      <c r="F87" s="578" t="s">
        <v>7082</v>
      </c>
      <c r="G87" s="578" t="s">
        <v>7097</v>
      </c>
      <c r="H87" s="584" t="s">
        <v>7184</v>
      </c>
      <c r="I87" s="84"/>
      <c r="J87" s="580" t="s">
        <v>7185</v>
      </c>
      <c r="K87" s="581">
        <v>3.0</v>
      </c>
      <c r="L87" s="581">
        <v>3.0</v>
      </c>
      <c r="M87" s="581">
        <v>3.0</v>
      </c>
      <c r="N87" s="5">
        <v>60.0</v>
      </c>
      <c r="O87" s="582">
        <v>20.0</v>
      </c>
      <c r="P87" s="583" t="s">
        <v>462</v>
      </c>
      <c r="Q87" s="193"/>
      <c r="R87" s="242"/>
      <c r="S87" s="242"/>
      <c r="T87" s="242"/>
      <c r="U87" s="242"/>
      <c r="V87" s="242"/>
      <c r="W87" s="242"/>
      <c r="X87" s="242"/>
      <c r="Y87" s="242"/>
      <c r="Z87" s="242"/>
    </row>
    <row r="88" ht="15.0" customHeight="1">
      <c r="A88" s="84" t="s">
        <v>2162</v>
      </c>
      <c r="B88" s="84" t="s">
        <v>51</v>
      </c>
      <c r="C88" s="84" t="s">
        <v>7112</v>
      </c>
      <c r="D88" s="578"/>
      <c r="E88" s="578"/>
      <c r="F88" s="578"/>
      <c r="G88" s="578"/>
      <c r="H88" s="84"/>
      <c r="I88" s="84"/>
      <c r="J88" s="609">
        <v>45198.0</v>
      </c>
      <c r="K88" s="581"/>
      <c r="L88" s="581"/>
      <c r="M88" s="581"/>
      <c r="N88" s="5">
        <v>20.0</v>
      </c>
      <c r="O88" s="582">
        <v>20.0</v>
      </c>
      <c r="P88" s="583" t="s">
        <v>2162</v>
      </c>
      <c r="Q88" s="193"/>
      <c r="R88" s="242"/>
      <c r="S88" s="242"/>
      <c r="T88" s="242"/>
      <c r="U88" s="242"/>
      <c r="V88" s="242"/>
      <c r="W88" s="242"/>
      <c r="X88" s="242"/>
      <c r="Y88" s="242"/>
      <c r="Z88" s="242"/>
    </row>
    <row r="89" ht="15.0" customHeight="1">
      <c r="A89" s="84" t="s">
        <v>2162</v>
      </c>
      <c r="B89" s="84" t="s">
        <v>51</v>
      </c>
      <c r="C89" s="84" t="s">
        <v>7095</v>
      </c>
      <c r="D89" s="578" t="s">
        <v>7032</v>
      </c>
      <c r="E89" s="578" t="s">
        <v>6949</v>
      </c>
      <c r="F89" s="578" t="s">
        <v>7186</v>
      </c>
      <c r="G89" s="578"/>
      <c r="H89" s="84" t="s">
        <v>7098</v>
      </c>
      <c r="I89" s="84" t="s">
        <v>7034</v>
      </c>
      <c r="J89" s="580" t="s">
        <v>7187</v>
      </c>
      <c r="K89" s="581"/>
      <c r="L89" s="581"/>
      <c r="M89" s="581"/>
      <c r="N89" s="5" t="s">
        <v>7188</v>
      </c>
      <c r="O89" s="582">
        <v>75.0</v>
      </c>
      <c r="P89" s="583" t="s">
        <v>2162</v>
      </c>
      <c r="Q89" s="193"/>
      <c r="R89" s="242"/>
      <c r="S89" s="242"/>
      <c r="T89" s="242"/>
      <c r="U89" s="242"/>
      <c r="V89" s="242"/>
      <c r="W89" s="242"/>
      <c r="X89" s="242"/>
      <c r="Y89" s="242"/>
      <c r="Z89" s="242"/>
    </row>
    <row r="90" ht="15.0" customHeight="1">
      <c r="A90" s="84" t="s">
        <v>83</v>
      </c>
      <c r="B90" s="84" t="s">
        <v>51</v>
      </c>
      <c r="C90" s="84" t="s">
        <v>7006</v>
      </c>
      <c r="D90" s="578" t="s">
        <v>6953</v>
      </c>
      <c r="E90" s="578" t="s">
        <v>7189</v>
      </c>
      <c r="F90" s="578" t="s">
        <v>7072</v>
      </c>
      <c r="G90" s="578" t="s">
        <v>6956</v>
      </c>
      <c r="H90" s="584" t="s">
        <v>7190</v>
      </c>
      <c r="I90" s="84" t="s">
        <v>7189</v>
      </c>
      <c r="J90" s="627">
        <v>44344.0</v>
      </c>
      <c r="K90" s="581"/>
      <c r="L90" s="581"/>
      <c r="M90" s="581"/>
      <c r="N90" s="5">
        <v>30.0</v>
      </c>
      <c r="O90" s="582">
        <v>67.5</v>
      </c>
      <c r="P90" s="583" t="s">
        <v>467</v>
      </c>
      <c r="Q90" s="193"/>
      <c r="R90" s="242"/>
      <c r="S90" s="242"/>
      <c r="T90" s="242"/>
      <c r="U90" s="242"/>
      <c r="V90" s="242"/>
      <c r="W90" s="242"/>
      <c r="X90" s="242"/>
      <c r="Y90" s="242"/>
      <c r="Z90" s="242"/>
    </row>
    <row r="91" ht="15.0" customHeight="1">
      <c r="A91" s="583" t="s">
        <v>83</v>
      </c>
      <c r="B91" s="583" t="s">
        <v>51</v>
      </c>
      <c r="C91" s="583" t="s">
        <v>7191</v>
      </c>
      <c r="D91" s="630" t="s">
        <v>6953</v>
      </c>
      <c r="E91" s="630" t="s">
        <v>7013</v>
      </c>
      <c r="F91" s="630" t="s">
        <v>7072</v>
      </c>
      <c r="G91" s="630" t="s">
        <v>7192</v>
      </c>
      <c r="H91" s="610" t="s">
        <v>7098</v>
      </c>
      <c r="I91" s="583" t="s">
        <v>7015</v>
      </c>
      <c r="J91" s="580" t="s">
        <v>7193</v>
      </c>
      <c r="K91" s="5"/>
      <c r="L91" s="5"/>
      <c r="M91" s="5"/>
      <c r="N91" s="5">
        <v>50.0</v>
      </c>
      <c r="O91" s="582">
        <v>75.0</v>
      </c>
      <c r="P91" s="583" t="s">
        <v>467</v>
      </c>
      <c r="Q91" s="193"/>
      <c r="R91" s="242"/>
      <c r="S91" s="242"/>
      <c r="T91" s="242"/>
      <c r="U91" s="242"/>
      <c r="V91" s="242"/>
      <c r="W91" s="242"/>
      <c r="X91" s="242"/>
      <c r="Y91" s="242"/>
      <c r="Z91" s="242"/>
    </row>
    <row r="92" ht="15.0" customHeight="1">
      <c r="A92" s="583" t="s">
        <v>83</v>
      </c>
      <c r="B92" s="583" t="s">
        <v>51</v>
      </c>
      <c r="C92" s="583" t="s">
        <v>7194</v>
      </c>
      <c r="D92" s="630" t="s">
        <v>6953</v>
      </c>
      <c r="E92" s="630" t="s">
        <v>7013</v>
      </c>
      <c r="F92" s="630" t="s">
        <v>7195</v>
      </c>
      <c r="G92" s="630" t="s">
        <v>7192</v>
      </c>
      <c r="H92" s="583" t="s">
        <v>7196</v>
      </c>
      <c r="I92" s="583" t="s">
        <v>7197</v>
      </c>
      <c r="J92" s="580" t="s">
        <v>7198</v>
      </c>
      <c r="K92" s="5"/>
      <c r="L92" s="5"/>
      <c r="M92" s="5"/>
      <c r="N92" s="5">
        <v>50.0</v>
      </c>
      <c r="O92" s="582">
        <v>100.0</v>
      </c>
      <c r="P92" s="583" t="s">
        <v>467</v>
      </c>
      <c r="Q92" s="193"/>
      <c r="R92" s="242"/>
      <c r="S92" s="242"/>
      <c r="T92" s="242"/>
      <c r="U92" s="242"/>
      <c r="V92" s="242"/>
      <c r="W92" s="242"/>
      <c r="X92" s="242"/>
      <c r="Y92" s="242"/>
      <c r="Z92" s="242"/>
    </row>
    <row r="93" ht="15.0" customHeight="1">
      <c r="A93" s="84" t="s">
        <v>87</v>
      </c>
      <c r="B93" s="84" t="s">
        <v>86</v>
      </c>
      <c r="C93" s="84" t="s">
        <v>7199</v>
      </c>
      <c r="D93" s="578" t="s">
        <v>6953</v>
      </c>
      <c r="E93" s="578" t="s">
        <v>7013</v>
      </c>
      <c r="F93" s="578" t="s">
        <v>7007</v>
      </c>
      <c r="G93" s="578" t="s">
        <v>6956</v>
      </c>
      <c r="H93" s="631" t="s">
        <v>7047</v>
      </c>
      <c r="I93" s="578" t="s">
        <v>7041</v>
      </c>
      <c r="J93" s="580" t="s">
        <v>7200</v>
      </c>
      <c r="K93" s="581"/>
      <c r="L93" s="581"/>
      <c r="M93" s="581"/>
      <c r="N93" s="586">
        <v>50.0</v>
      </c>
      <c r="O93" s="582">
        <f>50*1.5*1.5</f>
        <v>112.5</v>
      </c>
      <c r="P93" s="84" t="s">
        <v>481</v>
      </c>
      <c r="Q93" s="193"/>
      <c r="R93" s="242"/>
      <c r="S93" s="242"/>
      <c r="T93" s="242"/>
      <c r="U93" s="242"/>
      <c r="V93" s="242"/>
      <c r="W93" s="242"/>
      <c r="X93" s="242"/>
      <c r="Y93" s="242"/>
      <c r="Z93" s="242"/>
    </row>
    <row r="94" ht="15.0" customHeight="1">
      <c r="A94" s="84" t="s">
        <v>87</v>
      </c>
      <c r="B94" s="84" t="s">
        <v>86</v>
      </c>
      <c r="C94" s="84" t="s">
        <v>7199</v>
      </c>
      <c r="D94" s="578" t="s">
        <v>6953</v>
      </c>
      <c r="E94" s="578" t="s">
        <v>6972</v>
      </c>
      <c r="F94" s="578" t="s">
        <v>7007</v>
      </c>
      <c r="G94" s="578" t="s">
        <v>6956</v>
      </c>
      <c r="H94" s="631" t="s">
        <v>7047</v>
      </c>
      <c r="I94" s="84"/>
      <c r="J94" s="580" t="s">
        <v>7200</v>
      </c>
      <c r="K94" s="581">
        <v>2.0</v>
      </c>
      <c r="L94" s="581">
        <v>2.0</v>
      </c>
      <c r="M94" s="581">
        <v>2.0</v>
      </c>
      <c r="N94" s="586">
        <v>30.0</v>
      </c>
      <c r="O94" s="582">
        <f>N94/2*1.5</f>
        <v>22.5</v>
      </c>
      <c r="P94" s="84" t="s">
        <v>481</v>
      </c>
      <c r="Q94" s="193"/>
      <c r="R94" s="242"/>
      <c r="S94" s="242"/>
      <c r="T94" s="242"/>
      <c r="U94" s="242"/>
      <c r="V94" s="242"/>
      <c r="W94" s="242"/>
      <c r="X94" s="242"/>
      <c r="Y94" s="242"/>
      <c r="Z94" s="242"/>
    </row>
    <row r="95" ht="15.0" customHeight="1">
      <c r="A95" s="84" t="s">
        <v>87</v>
      </c>
      <c r="B95" s="84" t="s">
        <v>86</v>
      </c>
      <c r="C95" s="84" t="s">
        <v>7199</v>
      </c>
      <c r="D95" s="578" t="s">
        <v>6953</v>
      </c>
      <c r="E95" s="578" t="s">
        <v>6972</v>
      </c>
      <c r="F95" s="578" t="s">
        <v>7007</v>
      </c>
      <c r="G95" s="578" t="s">
        <v>6956</v>
      </c>
      <c r="H95" s="631" t="s">
        <v>7047</v>
      </c>
      <c r="I95" s="84"/>
      <c r="J95" s="580" t="s">
        <v>7200</v>
      </c>
      <c r="K95" s="581">
        <v>4.0</v>
      </c>
      <c r="L95" s="581">
        <v>2.0</v>
      </c>
      <c r="M95" s="581">
        <v>4.0</v>
      </c>
      <c r="N95" s="586">
        <v>30.0</v>
      </c>
      <c r="O95" s="582">
        <f>N95/4*1.5</f>
        <v>11.25</v>
      </c>
      <c r="P95" s="84" t="s">
        <v>481</v>
      </c>
      <c r="Q95" s="193"/>
      <c r="R95" s="242"/>
      <c r="S95" s="242"/>
      <c r="T95" s="242"/>
      <c r="U95" s="242"/>
      <c r="V95" s="242"/>
      <c r="W95" s="242"/>
      <c r="X95" s="242"/>
      <c r="Y95" s="242"/>
      <c r="Z95" s="242"/>
    </row>
    <row r="96" ht="15.0" customHeight="1">
      <c r="A96" s="84" t="s">
        <v>87</v>
      </c>
      <c r="B96" s="84" t="s">
        <v>86</v>
      </c>
      <c r="C96" s="84" t="s">
        <v>7201</v>
      </c>
      <c r="D96" s="578" t="s">
        <v>6953</v>
      </c>
      <c r="E96" s="578" t="s">
        <v>6972</v>
      </c>
      <c r="F96" s="578" t="s">
        <v>7007</v>
      </c>
      <c r="G96" s="578" t="s">
        <v>6961</v>
      </c>
      <c r="H96" s="631" t="s">
        <v>7170</v>
      </c>
      <c r="I96" s="84"/>
      <c r="J96" s="580" t="s">
        <v>7202</v>
      </c>
      <c r="K96" s="581">
        <v>4.0</v>
      </c>
      <c r="L96" s="581">
        <v>2.0</v>
      </c>
      <c r="M96" s="581">
        <v>4.0</v>
      </c>
      <c r="N96" s="586">
        <v>30.0</v>
      </c>
      <c r="O96" s="582">
        <f>N96/K96*1.5</f>
        <v>11.25</v>
      </c>
      <c r="P96" s="84" t="s">
        <v>481</v>
      </c>
      <c r="Q96" s="193"/>
      <c r="R96" s="242"/>
      <c r="S96" s="242"/>
      <c r="T96" s="242"/>
      <c r="U96" s="242"/>
      <c r="V96" s="242"/>
      <c r="W96" s="242"/>
      <c r="X96" s="242"/>
      <c r="Y96" s="242"/>
      <c r="Z96" s="242"/>
    </row>
    <row r="97" ht="15.0" customHeight="1">
      <c r="A97" s="84" t="s">
        <v>87</v>
      </c>
      <c r="B97" s="84" t="s">
        <v>86</v>
      </c>
      <c r="C97" s="84" t="s">
        <v>7147</v>
      </c>
      <c r="D97" s="578" t="s">
        <v>6953</v>
      </c>
      <c r="E97" s="578" t="s">
        <v>7013</v>
      </c>
      <c r="F97" s="578" t="s">
        <v>7007</v>
      </c>
      <c r="G97" s="578" t="s">
        <v>7148</v>
      </c>
      <c r="H97" s="631" t="s">
        <v>7149</v>
      </c>
      <c r="I97" s="578" t="s">
        <v>7041</v>
      </c>
      <c r="J97" s="580" t="s">
        <v>7150</v>
      </c>
      <c r="K97" s="629"/>
      <c r="L97" s="629"/>
      <c r="M97" s="629"/>
      <c r="N97" s="586">
        <v>50.0</v>
      </c>
      <c r="O97" s="582">
        <v>50.0</v>
      </c>
      <c r="P97" s="84" t="s">
        <v>481</v>
      </c>
      <c r="Q97" s="193"/>
      <c r="R97" s="242"/>
      <c r="S97" s="242"/>
      <c r="T97" s="242"/>
      <c r="U97" s="242"/>
      <c r="V97" s="242"/>
      <c r="W97" s="242"/>
      <c r="X97" s="242"/>
      <c r="Y97" s="242"/>
      <c r="Z97" s="242"/>
    </row>
    <row r="98" ht="15.0" customHeight="1">
      <c r="A98" s="84" t="s">
        <v>87</v>
      </c>
      <c r="B98" s="84" t="s">
        <v>86</v>
      </c>
      <c r="C98" s="84" t="s">
        <v>7203</v>
      </c>
      <c r="D98" s="578" t="s">
        <v>6953</v>
      </c>
      <c r="E98" s="578" t="s">
        <v>6972</v>
      </c>
      <c r="F98" s="578" t="s">
        <v>7007</v>
      </c>
      <c r="G98" s="578" t="s">
        <v>6956</v>
      </c>
      <c r="H98" s="631" t="s">
        <v>7204</v>
      </c>
      <c r="I98" s="596"/>
      <c r="J98" s="580" t="s">
        <v>7205</v>
      </c>
      <c r="K98" s="581">
        <v>3.0</v>
      </c>
      <c r="L98" s="581">
        <v>3.0</v>
      </c>
      <c r="M98" s="581">
        <v>3.0</v>
      </c>
      <c r="N98" s="586">
        <v>30.0</v>
      </c>
      <c r="O98" s="582">
        <f>N98/K98*1.5</f>
        <v>15</v>
      </c>
      <c r="P98" s="84" t="s">
        <v>481</v>
      </c>
      <c r="Q98" s="193"/>
      <c r="R98" s="242"/>
      <c r="S98" s="242"/>
      <c r="T98" s="242"/>
      <c r="U98" s="242"/>
      <c r="V98" s="242"/>
      <c r="W98" s="242"/>
      <c r="X98" s="242"/>
      <c r="Y98" s="242"/>
      <c r="Z98" s="242"/>
    </row>
    <row r="99" ht="15.0" customHeight="1">
      <c r="A99" s="84" t="s">
        <v>87</v>
      </c>
      <c r="B99" s="84" t="s">
        <v>86</v>
      </c>
      <c r="C99" s="84" t="s">
        <v>7206</v>
      </c>
      <c r="D99" s="578" t="s">
        <v>6953</v>
      </c>
      <c r="E99" s="578" t="s">
        <v>7013</v>
      </c>
      <c r="F99" s="578" t="s">
        <v>7007</v>
      </c>
      <c r="G99" s="578" t="s">
        <v>7148</v>
      </c>
      <c r="H99" s="631" t="s">
        <v>7149</v>
      </c>
      <c r="I99" s="578" t="s">
        <v>7041</v>
      </c>
      <c r="J99" s="580" t="s">
        <v>7207</v>
      </c>
      <c r="K99" s="629"/>
      <c r="L99" s="629"/>
      <c r="M99" s="629"/>
      <c r="N99" s="586">
        <v>50.0</v>
      </c>
      <c r="O99" s="582">
        <v>50.0</v>
      </c>
      <c r="P99" s="84" t="s">
        <v>481</v>
      </c>
      <c r="Q99" s="193"/>
      <c r="R99" s="242"/>
      <c r="S99" s="242"/>
      <c r="T99" s="242"/>
      <c r="U99" s="242"/>
      <c r="V99" s="242"/>
      <c r="W99" s="242"/>
      <c r="X99" s="242"/>
      <c r="Y99" s="242"/>
      <c r="Z99" s="242"/>
    </row>
    <row r="100" ht="15.0" customHeight="1">
      <c r="A100" s="84" t="s">
        <v>88</v>
      </c>
      <c r="B100" s="84" t="s">
        <v>86</v>
      </c>
      <c r="C100" s="84" t="s">
        <v>7017</v>
      </c>
      <c r="D100" s="578" t="s">
        <v>6953</v>
      </c>
      <c r="E100" s="578" t="s">
        <v>6949</v>
      </c>
      <c r="F100" s="578" t="s">
        <v>7007</v>
      </c>
      <c r="G100" s="578" t="s">
        <v>7008</v>
      </c>
      <c r="H100" s="632" t="s">
        <v>7042</v>
      </c>
      <c r="I100" s="84" t="s">
        <v>7034</v>
      </c>
      <c r="J100" s="627">
        <v>45072.0</v>
      </c>
      <c r="K100" s="581" t="s">
        <v>361</v>
      </c>
      <c r="L100" s="581" t="s">
        <v>361</v>
      </c>
      <c r="M100" s="581" t="s">
        <v>361</v>
      </c>
      <c r="N100" s="633">
        <v>112.5</v>
      </c>
      <c r="O100" s="634">
        <v>112.5</v>
      </c>
      <c r="P100" s="84" t="s">
        <v>2618</v>
      </c>
      <c r="Q100" s="193"/>
      <c r="R100" s="242"/>
      <c r="S100" s="242"/>
      <c r="T100" s="242"/>
      <c r="U100" s="242"/>
      <c r="V100" s="242"/>
      <c r="W100" s="242"/>
      <c r="X100" s="242"/>
      <c r="Y100" s="242"/>
      <c r="Z100" s="242"/>
    </row>
    <row r="101" ht="15.0" customHeight="1">
      <c r="A101" s="84" t="s">
        <v>88</v>
      </c>
      <c r="B101" s="84" t="s">
        <v>86</v>
      </c>
      <c r="C101" s="84" t="s">
        <v>7017</v>
      </c>
      <c r="D101" s="578" t="s">
        <v>6953</v>
      </c>
      <c r="E101" s="578" t="s">
        <v>6946</v>
      </c>
      <c r="F101" s="578" t="s">
        <v>7007</v>
      </c>
      <c r="G101" s="578" t="s">
        <v>7008</v>
      </c>
      <c r="H101" s="632" t="s">
        <v>6971</v>
      </c>
      <c r="I101" s="84" t="s">
        <v>361</v>
      </c>
      <c r="J101" s="627">
        <v>45072.0</v>
      </c>
      <c r="K101" s="581">
        <v>1.0</v>
      </c>
      <c r="L101" s="581">
        <v>1.0</v>
      </c>
      <c r="M101" s="581">
        <v>1.0</v>
      </c>
      <c r="N101" s="633">
        <v>45.0</v>
      </c>
      <c r="O101" s="634">
        <v>45.0</v>
      </c>
      <c r="P101" s="84" t="s">
        <v>2618</v>
      </c>
      <c r="Q101" s="193"/>
      <c r="R101" s="242"/>
      <c r="S101" s="242"/>
      <c r="T101" s="242"/>
      <c r="U101" s="242"/>
      <c r="V101" s="242"/>
      <c r="W101" s="242"/>
      <c r="X101" s="242"/>
      <c r="Y101" s="242"/>
      <c r="Z101" s="242"/>
    </row>
    <row r="102" ht="15.0" customHeight="1">
      <c r="A102" s="84" t="s">
        <v>88</v>
      </c>
      <c r="B102" s="84" t="s">
        <v>86</v>
      </c>
      <c r="C102" s="84" t="s">
        <v>7112</v>
      </c>
      <c r="D102" s="578" t="s">
        <v>7012</v>
      </c>
      <c r="E102" s="578" t="s">
        <v>6949</v>
      </c>
      <c r="F102" s="578" t="s">
        <v>7007</v>
      </c>
      <c r="G102" s="578" t="s">
        <v>361</v>
      </c>
      <c r="H102" s="632" t="s">
        <v>7014</v>
      </c>
      <c r="I102" s="84" t="s">
        <v>7034</v>
      </c>
      <c r="J102" s="627">
        <v>45198.0</v>
      </c>
      <c r="K102" s="581" t="s">
        <v>361</v>
      </c>
      <c r="L102" s="581" t="s">
        <v>361</v>
      </c>
      <c r="M102" s="581" t="s">
        <v>361</v>
      </c>
      <c r="N102" s="633">
        <v>20.0</v>
      </c>
      <c r="O102" s="634">
        <v>20.0</v>
      </c>
      <c r="P102" s="84" t="s">
        <v>2618</v>
      </c>
      <c r="Q102" s="193"/>
      <c r="R102" s="242"/>
      <c r="S102" s="242"/>
      <c r="T102" s="242"/>
      <c r="U102" s="242"/>
      <c r="V102" s="242"/>
      <c r="W102" s="242"/>
      <c r="X102" s="242"/>
      <c r="Y102" s="242"/>
      <c r="Z102" s="242"/>
    </row>
    <row r="103" ht="15.0" customHeight="1">
      <c r="A103" s="84" t="s">
        <v>7208</v>
      </c>
      <c r="B103" s="84" t="s">
        <v>86</v>
      </c>
      <c r="C103" s="84" t="s">
        <v>7209</v>
      </c>
      <c r="D103" s="578" t="s">
        <v>6953</v>
      </c>
      <c r="E103" s="578" t="s">
        <v>6946</v>
      </c>
      <c r="F103" s="578" t="s">
        <v>7007</v>
      </c>
      <c r="G103" s="578" t="s">
        <v>7008</v>
      </c>
      <c r="H103" s="632" t="s">
        <v>7210</v>
      </c>
      <c r="I103" s="84" t="s">
        <v>361</v>
      </c>
      <c r="J103" s="627" t="s">
        <v>7211</v>
      </c>
      <c r="K103" s="581">
        <v>3.0</v>
      </c>
      <c r="L103" s="581">
        <v>3.0</v>
      </c>
      <c r="M103" s="581">
        <v>3.0</v>
      </c>
      <c r="N103" s="633">
        <v>45.0</v>
      </c>
      <c r="O103" s="634">
        <v>15.0</v>
      </c>
      <c r="P103" s="84" t="s">
        <v>2618</v>
      </c>
      <c r="Q103" s="193"/>
      <c r="R103" s="242"/>
      <c r="S103" s="242"/>
      <c r="T103" s="242"/>
      <c r="U103" s="242"/>
      <c r="V103" s="242"/>
      <c r="W103" s="242"/>
      <c r="X103" s="242"/>
      <c r="Y103" s="242"/>
      <c r="Z103" s="242"/>
    </row>
    <row r="104" ht="15.0" customHeight="1">
      <c r="A104" s="84" t="s">
        <v>90</v>
      </c>
      <c r="B104" s="84" t="s">
        <v>86</v>
      </c>
      <c r="C104" s="84" t="s">
        <v>7212</v>
      </c>
      <c r="D104" s="578" t="s">
        <v>6953</v>
      </c>
      <c r="E104" s="578" t="s">
        <v>6972</v>
      </c>
      <c r="F104" s="578" t="s">
        <v>7007</v>
      </c>
      <c r="G104" s="578" t="s">
        <v>6956</v>
      </c>
      <c r="H104" s="84" t="s">
        <v>7047</v>
      </c>
      <c r="I104" s="84" t="s">
        <v>361</v>
      </c>
      <c r="J104" s="580" t="s">
        <v>7213</v>
      </c>
      <c r="K104" s="581">
        <v>1.0</v>
      </c>
      <c r="L104" s="581">
        <v>1.0</v>
      </c>
      <c r="M104" s="581">
        <v>1.0</v>
      </c>
      <c r="N104" s="635">
        <v>30.0</v>
      </c>
      <c r="O104" s="636">
        <f>30*1.5</f>
        <v>45</v>
      </c>
      <c r="P104" s="84" t="s">
        <v>493</v>
      </c>
      <c r="Q104" s="193"/>
      <c r="R104" s="242"/>
      <c r="S104" s="242"/>
      <c r="T104" s="242"/>
      <c r="U104" s="242"/>
      <c r="V104" s="242"/>
      <c r="W104" s="242"/>
      <c r="X104" s="242"/>
      <c r="Y104" s="242"/>
      <c r="Z104" s="242"/>
    </row>
    <row r="105" ht="15.0" customHeight="1">
      <c r="A105" s="84" t="s">
        <v>90</v>
      </c>
      <c r="B105" s="84" t="s">
        <v>86</v>
      </c>
      <c r="C105" s="84" t="s">
        <v>7212</v>
      </c>
      <c r="D105" s="578" t="s">
        <v>6953</v>
      </c>
      <c r="E105" s="578" t="s">
        <v>7013</v>
      </c>
      <c r="F105" s="578" t="s">
        <v>7007</v>
      </c>
      <c r="G105" s="578" t="s">
        <v>6956</v>
      </c>
      <c r="H105" s="84" t="s">
        <v>7047</v>
      </c>
      <c r="I105" s="84" t="s">
        <v>7041</v>
      </c>
      <c r="J105" s="580" t="s">
        <v>7213</v>
      </c>
      <c r="K105" s="581"/>
      <c r="L105" s="581"/>
      <c r="M105" s="581"/>
      <c r="N105" s="635">
        <v>50.0</v>
      </c>
      <c r="O105" s="636">
        <f>50*1.5*1.5</f>
        <v>112.5</v>
      </c>
      <c r="P105" s="84" t="s">
        <v>493</v>
      </c>
      <c r="Q105" s="193"/>
      <c r="R105" s="242"/>
      <c r="S105" s="242"/>
      <c r="T105" s="242"/>
      <c r="U105" s="242"/>
      <c r="V105" s="242"/>
      <c r="W105" s="242"/>
      <c r="X105" s="242"/>
      <c r="Y105" s="242"/>
      <c r="Z105" s="242"/>
    </row>
    <row r="106" ht="15.0" customHeight="1">
      <c r="A106" s="84" t="s">
        <v>90</v>
      </c>
      <c r="B106" s="587" t="s">
        <v>86</v>
      </c>
      <c r="C106" s="84" t="s">
        <v>7214</v>
      </c>
      <c r="D106" s="578" t="s">
        <v>6953</v>
      </c>
      <c r="E106" s="578" t="s">
        <v>7013</v>
      </c>
      <c r="F106" s="578" t="s">
        <v>7215</v>
      </c>
      <c r="G106" s="578" t="s">
        <v>6961</v>
      </c>
      <c r="H106" s="637" t="s">
        <v>7216</v>
      </c>
      <c r="I106" s="84" t="s">
        <v>7189</v>
      </c>
      <c r="J106" s="580" t="s">
        <v>7217</v>
      </c>
      <c r="K106" s="581"/>
      <c r="L106" s="581"/>
      <c r="M106" s="581"/>
      <c r="N106" s="635">
        <v>30.0</v>
      </c>
      <c r="O106" s="636">
        <v>120.0</v>
      </c>
      <c r="P106" s="84" t="s">
        <v>493</v>
      </c>
      <c r="Q106" s="193"/>
      <c r="R106" s="242"/>
      <c r="S106" s="242"/>
      <c r="T106" s="242"/>
      <c r="U106" s="242"/>
      <c r="V106" s="242"/>
      <c r="W106" s="242"/>
      <c r="X106" s="242"/>
      <c r="Y106" s="242"/>
      <c r="Z106" s="242"/>
    </row>
    <row r="107" ht="15.0" customHeight="1">
      <c r="A107" s="84" t="s">
        <v>91</v>
      </c>
      <c r="B107" s="84" t="s">
        <v>86</v>
      </c>
      <c r="C107" s="84" t="s">
        <v>7218</v>
      </c>
      <c r="D107" s="578" t="s">
        <v>7071</v>
      </c>
      <c r="E107" s="578" t="s">
        <v>6946</v>
      </c>
      <c r="F107" s="578" t="s">
        <v>7219</v>
      </c>
      <c r="G107" s="578" t="s">
        <v>7103</v>
      </c>
      <c r="H107" s="632" t="s">
        <v>7220</v>
      </c>
      <c r="I107" s="84" t="s">
        <v>7221</v>
      </c>
      <c r="J107" s="580" t="s">
        <v>7222</v>
      </c>
      <c r="K107" s="581">
        <v>1.0</v>
      </c>
      <c r="L107" s="581">
        <v>1.0</v>
      </c>
      <c r="M107" s="581">
        <v>1.0</v>
      </c>
      <c r="N107" s="5">
        <v>30.0</v>
      </c>
      <c r="O107" s="582">
        <f>N107*1.5</f>
        <v>45</v>
      </c>
      <c r="P107" s="84" t="s">
        <v>2657</v>
      </c>
      <c r="Q107" s="193"/>
      <c r="R107" s="242"/>
      <c r="S107" s="242"/>
      <c r="T107" s="242"/>
      <c r="U107" s="242"/>
      <c r="V107" s="242"/>
      <c r="W107" s="242"/>
      <c r="X107" s="242"/>
      <c r="Y107" s="242"/>
      <c r="Z107" s="242"/>
    </row>
    <row r="108" ht="15.0" customHeight="1">
      <c r="A108" s="84" t="s">
        <v>91</v>
      </c>
      <c r="B108" s="84" t="s">
        <v>86</v>
      </c>
      <c r="C108" s="84" t="s">
        <v>7017</v>
      </c>
      <c r="D108" s="578" t="s">
        <v>7071</v>
      </c>
      <c r="E108" s="578" t="s">
        <v>6946</v>
      </c>
      <c r="F108" s="578" t="s">
        <v>7072</v>
      </c>
      <c r="G108" s="578" t="s">
        <v>7109</v>
      </c>
      <c r="H108" s="608" t="s">
        <v>7047</v>
      </c>
      <c r="I108" s="84" t="s">
        <v>7221</v>
      </c>
      <c r="J108" s="580" t="s">
        <v>7223</v>
      </c>
      <c r="K108" s="581">
        <v>1.0</v>
      </c>
      <c r="L108" s="581">
        <v>1.0</v>
      </c>
      <c r="M108" s="581">
        <v>1.0</v>
      </c>
      <c r="N108" s="5">
        <v>30.0</v>
      </c>
      <c r="O108" s="582">
        <f>30*1.5</f>
        <v>45</v>
      </c>
      <c r="P108" s="84" t="s">
        <v>2657</v>
      </c>
      <c r="Q108" s="193"/>
      <c r="R108" s="242"/>
      <c r="S108" s="242"/>
      <c r="T108" s="242"/>
      <c r="U108" s="242"/>
      <c r="V108" s="242"/>
      <c r="W108" s="242"/>
      <c r="X108" s="242"/>
      <c r="Y108" s="242"/>
      <c r="Z108" s="242"/>
    </row>
    <row r="109" ht="15.0" customHeight="1">
      <c r="A109" s="84" t="s">
        <v>7224</v>
      </c>
      <c r="B109" s="84" t="s">
        <v>86</v>
      </c>
      <c r="C109" s="84" t="s">
        <v>7006</v>
      </c>
      <c r="D109" s="578" t="s">
        <v>7071</v>
      </c>
      <c r="E109" s="578" t="s">
        <v>6946</v>
      </c>
      <c r="F109" s="578" t="s">
        <v>7007</v>
      </c>
      <c r="G109" s="578"/>
      <c r="H109" s="608" t="s">
        <v>7047</v>
      </c>
      <c r="I109" s="84"/>
      <c r="J109" s="580" t="s">
        <v>7213</v>
      </c>
      <c r="K109" s="581">
        <v>5.0</v>
      </c>
      <c r="L109" s="581">
        <v>3.0</v>
      </c>
      <c r="M109" s="581">
        <v>5.0</v>
      </c>
      <c r="N109" s="581" t="s">
        <v>7225</v>
      </c>
      <c r="O109" s="582">
        <v>9.0</v>
      </c>
      <c r="P109" s="84" t="s">
        <v>514</v>
      </c>
      <c r="Q109" s="193"/>
      <c r="R109" s="242"/>
      <c r="S109" s="242"/>
      <c r="T109" s="242"/>
      <c r="U109" s="242"/>
      <c r="V109" s="242"/>
      <c r="W109" s="242"/>
      <c r="X109" s="242"/>
      <c r="Y109" s="242"/>
      <c r="Z109" s="242"/>
    </row>
    <row r="110" ht="15.0" customHeight="1">
      <c r="A110" s="84" t="s">
        <v>7226</v>
      </c>
      <c r="B110" s="84" t="s">
        <v>86</v>
      </c>
      <c r="C110" s="84" t="s">
        <v>7227</v>
      </c>
      <c r="D110" s="578" t="s">
        <v>7071</v>
      </c>
      <c r="E110" s="578" t="s">
        <v>6946</v>
      </c>
      <c r="F110" s="578" t="s">
        <v>7228</v>
      </c>
      <c r="G110" s="631" t="s">
        <v>7229</v>
      </c>
      <c r="H110" s="608" t="s">
        <v>7230</v>
      </c>
      <c r="I110" s="84"/>
      <c r="J110" s="580" t="s">
        <v>7231</v>
      </c>
      <c r="K110" s="581">
        <v>3.0</v>
      </c>
      <c r="L110" s="581">
        <v>3.0</v>
      </c>
      <c r="M110" s="581">
        <v>3.0</v>
      </c>
      <c r="N110" s="581" t="s">
        <v>7232</v>
      </c>
      <c r="O110" s="582">
        <v>20.0</v>
      </c>
      <c r="P110" s="84" t="s">
        <v>514</v>
      </c>
      <c r="Q110" s="193"/>
      <c r="R110" s="242"/>
      <c r="S110" s="242"/>
      <c r="T110" s="242"/>
      <c r="U110" s="242"/>
      <c r="V110" s="242"/>
      <c r="W110" s="242"/>
      <c r="X110" s="242"/>
      <c r="Y110" s="242"/>
      <c r="Z110" s="242"/>
    </row>
    <row r="111" ht="15.0" customHeight="1">
      <c r="A111" s="84" t="s">
        <v>7233</v>
      </c>
      <c r="B111" s="84" t="s">
        <v>86</v>
      </c>
      <c r="C111" s="84" t="s">
        <v>7234</v>
      </c>
      <c r="D111" s="578" t="s">
        <v>7071</v>
      </c>
      <c r="E111" s="578" t="s">
        <v>6946</v>
      </c>
      <c r="F111" s="578" t="s">
        <v>7228</v>
      </c>
      <c r="G111" s="638" t="s">
        <v>7235</v>
      </c>
      <c r="H111" s="84" t="s">
        <v>6962</v>
      </c>
      <c r="I111" s="84"/>
      <c r="J111" s="580" t="s">
        <v>7236</v>
      </c>
      <c r="K111" s="581">
        <v>4.0</v>
      </c>
      <c r="L111" s="581">
        <v>3.0</v>
      </c>
      <c r="M111" s="581">
        <v>4.0</v>
      </c>
      <c r="N111" s="581" t="s">
        <v>7232</v>
      </c>
      <c r="O111" s="582">
        <v>15.0</v>
      </c>
      <c r="P111" s="84" t="s">
        <v>514</v>
      </c>
      <c r="Q111" s="193"/>
      <c r="R111" s="242"/>
      <c r="S111" s="242"/>
      <c r="T111" s="242"/>
      <c r="U111" s="242"/>
      <c r="V111" s="242"/>
      <c r="W111" s="242"/>
      <c r="X111" s="242"/>
      <c r="Y111" s="242"/>
      <c r="Z111" s="242"/>
    </row>
    <row r="112" ht="15.0" customHeight="1">
      <c r="A112" s="84" t="s">
        <v>7233</v>
      </c>
      <c r="B112" s="84" t="s">
        <v>86</v>
      </c>
      <c r="C112" s="84" t="s">
        <v>7237</v>
      </c>
      <c r="D112" s="578" t="s">
        <v>7071</v>
      </c>
      <c r="E112" s="578" t="s">
        <v>6946</v>
      </c>
      <c r="F112" s="578" t="s">
        <v>6947</v>
      </c>
      <c r="G112" s="638" t="s">
        <v>7238</v>
      </c>
      <c r="H112" s="84" t="s">
        <v>7239</v>
      </c>
      <c r="I112" s="84"/>
      <c r="J112" s="580" t="s">
        <v>7240</v>
      </c>
      <c r="K112" s="581">
        <v>4.0</v>
      </c>
      <c r="L112" s="581">
        <v>3.0</v>
      </c>
      <c r="M112" s="581">
        <v>4.0</v>
      </c>
      <c r="N112" s="581" t="s">
        <v>7225</v>
      </c>
      <c r="O112" s="582">
        <v>11.25</v>
      </c>
      <c r="P112" s="84" t="s">
        <v>514</v>
      </c>
      <c r="Q112" s="193"/>
      <c r="R112" s="242"/>
      <c r="S112" s="242"/>
      <c r="T112" s="242"/>
      <c r="U112" s="242"/>
      <c r="V112" s="242"/>
      <c r="W112" s="242"/>
      <c r="X112" s="242"/>
      <c r="Y112" s="242"/>
      <c r="Z112" s="242"/>
    </row>
    <row r="113" ht="15.0" customHeight="1">
      <c r="A113" s="84" t="s">
        <v>7241</v>
      </c>
      <c r="B113" s="84" t="s">
        <v>86</v>
      </c>
      <c r="C113" s="84" t="s">
        <v>7242</v>
      </c>
      <c r="D113" s="578" t="s">
        <v>7071</v>
      </c>
      <c r="E113" s="578" t="s">
        <v>6946</v>
      </c>
      <c r="F113" s="578" t="s">
        <v>6947</v>
      </c>
      <c r="G113" s="638" t="s">
        <v>7243</v>
      </c>
      <c r="H113" s="84" t="s">
        <v>7244</v>
      </c>
      <c r="I113" s="84"/>
      <c r="J113" s="580" t="s">
        <v>7245</v>
      </c>
      <c r="K113" s="581">
        <v>3.0</v>
      </c>
      <c r="L113" s="581">
        <v>3.0</v>
      </c>
      <c r="M113" s="581">
        <v>3.0</v>
      </c>
      <c r="N113" s="581" t="s">
        <v>7225</v>
      </c>
      <c r="O113" s="582">
        <v>15.0</v>
      </c>
      <c r="P113" s="84" t="s">
        <v>514</v>
      </c>
      <c r="Q113" s="193"/>
      <c r="R113" s="242"/>
      <c r="S113" s="242"/>
      <c r="T113" s="242"/>
      <c r="U113" s="242"/>
      <c r="V113" s="242"/>
      <c r="W113" s="242"/>
      <c r="X113" s="242"/>
      <c r="Y113" s="242"/>
      <c r="Z113" s="242"/>
    </row>
    <row r="114" ht="15.0" customHeight="1">
      <c r="A114" s="84" t="s">
        <v>7246</v>
      </c>
      <c r="B114" s="84" t="s">
        <v>86</v>
      </c>
      <c r="C114" s="84" t="s">
        <v>7247</v>
      </c>
      <c r="D114" s="578" t="s">
        <v>7071</v>
      </c>
      <c r="E114" s="578" t="s">
        <v>6946</v>
      </c>
      <c r="F114" s="578" t="s">
        <v>7007</v>
      </c>
      <c r="G114" s="631" t="s">
        <v>7248</v>
      </c>
      <c r="H114" s="84" t="s">
        <v>7249</v>
      </c>
      <c r="I114" s="84"/>
      <c r="J114" s="580" t="s">
        <v>7250</v>
      </c>
      <c r="K114" s="581">
        <v>4.0</v>
      </c>
      <c r="L114" s="581">
        <v>3.0</v>
      </c>
      <c r="M114" s="581">
        <v>4.0</v>
      </c>
      <c r="N114" s="581" t="s">
        <v>7225</v>
      </c>
      <c r="O114" s="582">
        <v>11.25</v>
      </c>
      <c r="P114" s="84" t="s">
        <v>514</v>
      </c>
      <c r="Q114" s="193"/>
      <c r="R114" s="242"/>
      <c r="S114" s="242"/>
      <c r="T114" s="242"/>
      <c r="U114" s="242"/>
      <c r="V114" s="242"/>
      <c r="W114" s="242"/>
      <c r="X114" s="242"/>
      <c r="Y114" s="242"/>
      <c r="Z114" s="242"/>
    </row>
    <row r="115" ht="15.0" customHeight="1">
      <c r="A115" s="84" t="s">
        <v>7233</v>
      </c>
      <c r="B115" s="84" t="s">
        <v>86</v>
      </c>
      <c r="C115" s="84" t="s">
        <v>7251</v>
      </c>
      <c r="D115" s="578" t="s">
        <v>7071</v>
      </c>
      <c r="E115" s="578" t="s">
        <v>6946</v>
      </c>
      <c r="F115" s="578" t="s">
        <v>7252</v>
      </c>
      <c r="G115" s="638" t="s">
        <v>7253</v>
      </c>
      <c r="H115" s="84" t="s">
        <v>7254</v>
      </c>
      <c r="I115" s="84"/>
      <c r="J115" s="609" t="s">
        <v>7255</v>
      </c>
      <c r="K115" s="581">
        <v>4.0</v>
      </c>
      <c r="L115" s="581">
        <v>3.0</v>
      </c>
      <c r="M115" s="581">
        <v>4.0</v>
      </c>
      <c r="N115" s="581" t="s">
        <v>7232</v>
      </c>
      <c r="O115" s="582">
        <v>15.0</v>
      </c>
      <c r="P115" s="84" t="s">
        <v>514</v>
      </c>
      <c r="Q115" s="193"/>
      <c r="R115" s="242"/>
      <c r="S115" s="242"/>
      <c r="T115" s="242"/>
      <c r="U115" s="242"/>
      <c r="V115" s="242"/>
      <c r="W115" s="242"/>
      <c r="X115" s="242"/>
      <c r="Y115" s="242"/>
      <c r="Z115" s="242"/>
    </row>
    <row r="116" ht="15.0" customHeight="1">
      <c r="A116" s="84" t="s">
        <v>6769</v>
      </c>
      <c r="B116" s="84" t="s">
        <v>86</v>
      </c>
      <c r="C116" s="84" t="s">
        <v>7112</v>
      </c>
      <c r="D116" s="578"/>
      <c r="E116" s="578" t="s">
        <v>6946</v>
      </c>
      <c r="F116" s="578" t="s">
        <v>7007</v>
      </c>
      <c r="G116" s="578"/>
      <c r="H116" s="84" t="s">
        <v>7256</v>
      </c>
      <c r="I116" s="84"/>
      <c r="J116" s="580" t="s">
        <v>7257</v>
      </c>
      <c r="K116" s="581">
        <v>1.0</v>
      </c>
      <c r="L116" s="581">
        <v>1.0</v>
      </c>
      <c r="M116" s="581">
        <v>1.0</v>
      </c>
      <c r="N116" s="581">
        <v>20.0</v>
      </c>
      <c r="O116" s="582">
        <v>20.0</v>
      </c>
      <c r="P116" s="84" t="s">
        <v>514</v>
      </c>
      <c r="Q116" s="193"/>
      <c r="R116" s="242"/>
      <c r="S116" s="242"/>
      <c r="T116" s="242"/>
      <c r="U116" s="242"/>
      <c r="V116" s="242"/>
      <c r="W116" s="242"/>
      <c r="X116" s="242"/>
      <c r="Y116" s="242"/>
      <c r="Z116" s="242"/>
    </row>
    <row r="117" ht="15.0" customHeight="1">
      <c r="A117" s="84" t="s">
        <v>7258</v>
      </c>
      <c r="B117" s="84" t="s">
        <v>86</v>
      </c>
      <c r="C117" s="84" t="s">
        <v>6964</v>
      </c>
      <c r="D117" s="578" t="s">
        <v>7018</v>
      </c>
      <c r="E117" s="578" t="s">
        <v>7013</v>
      </c>
      <c r="F117" s="578" t="s">
        <v>6947</v>
      </c>
      <c r="G117" s="578" t="s">
        <v>7259</v>
      </c>
      <c r="H117" s="631" t="s">
        <v>7125</v>
      </c>
      <c r="I117" s="84" t="s">
        <v>7015</v>
      </c>
      <c r="J117" s="84" t="s">
        <v>7040</v>
      </c>
      <c r="K117" s="581" t="s">
        <v>361</v>
      </c>
      <c r="L117" s="581" t="s">
        <v>361</v>
      </c>
      <c r="M117" s="581" t="s">
        <v>361</v>
      </c>
      <c r="N117" s="633">
        <v>112.5</v>
      </c>
      <c r="O117" s="634">
        <v>112.5</v>
      </c>
      <c r="P117" s="84" t="s">
        <v>3396</v>
      </c>
      <c r="Q117" s="193"/>
      <c r="R117" s="242"/>
      <c r="S117" s="242"/>
      <c r="T117" s="242"/>
      <c r="U117" s="242"/>
      <c r="V117" s="242"/>
      <c r="W117" s="242"/>
      <c r="X117" s="242"/>
      <c r="Y117" s="242"/>
      <c r="Z117" s="242"/>
    </row>
    <row r="118" ht="15.0" customHeight="1">
      <c r="A118" s="84" t="s">
        <v>7258</v>
      </c>
      <c r="B118" s="84" t="s">
        <v>86</v>
      </c>
      <c r="C118" s="84" t="s">
        <v>6964</v>
      </c>
      <c r="D118" s="578" t="s">
        <v>7018</v>
      </c>
      <c r="E118" s="578" t="s">
        <v>6972</v>
      </c>
      <c r="F118" s="578" t="s">
        <v>6947</v>
      </c>
      <c r="G118" s="578"/>
      <c r="H118" s="578" t="s">
        <v>7009</v>
      </c>
      <c r="I118" s="84" t="s">
        <v>361</v>
      </c>
      <c r="J118" s="84" t="s">
        <v>7040</v>
      </c>
      <c r="K118" s="581">
        <v>3.0</v>
      </c>
      <c r="L118" s="581">
        <v>3.0</v>
      </c>
      <c r="M118" s="581">
        <v>3.0</v>
      </c>
      <c r="N118" s="633">
        <v>45.0</v>
      </c>
      <c r="O118" s="634">
        <v>15.0</v>
      </c>
      <c r="P118" s="84" t="s">
        <v>3396</v>
      </c>
      <c r="Q118" s="193"/>
      <c r="R118" s="242"/>
      <c r="S118" s="242"/>
      <c r="T118" s="242"/>
      <c r="U118" s="242"/>
      <c r="V118" s="242"/>
      <c r="W118" s="242"/>
      <c r="X118" s="242"/>
      <c r="Y118" s="242"/>
      <c r="Z118" s="242"/>
    </row>
    <row r="119" ht="15.0" customHeight="1">
      <c r="A119" s="84" t="s">
        <v>7258</v>
      </c>
      <c r="B119" s="84" t="s">
        <v>86</v>
      </c>
      <c r="C119" s="84" t="s">
        <v>6964</v>
      </c>
      <c r="D119" s="578" t="s">
        <v>7018</v>
      </c>
      <c r="E119" s="578" t="s">
        <v>6972</v>
      </c>
      <c r="F119" s="578" t="s">
        <v>6947</v>
      </c>
      <c r="G119" s="578"/>
      <c r="H119" s="578" t="s">
        <v>7009</v>
      </c>
      <c r="I119" s="84" t="s">
        <v>361</v>
      </c>
      <c r="J119" s="84" t="s">
        <v>7040</v>
      </c>
      <c r="K119" s="581">
        <v>2.0</v>
      </c>
      <c r="L119" s="581">
        <v>2.0</v>
      </c>
      <c r="M119" s="581">
        <v>2.0</v>
      </c>
      <c r="N119" s="581">
        <v>45.0</v>
      </c>
      <c r="O119" s="586">
        <v>22.5</v>
      </c>
      <c r="P119" s="84" t="s">
        <v>3396</v>
      </c>
      <c r="Q119" s="193"/>
      <c r="R119" s="242"/>
      <c r="S119" s="242"/>
      <c r="T119" s="242"/>
      <c r="U119" s="242"/>
      <c r="V119" s="242"/>
      <c r="W119" s="242"/>
      <c r="X119" s="242"/>
      <c r="Y119" s="242"/>
      <c r="Z119" s="242"/>
    </row>
    <row r="120" ht="15.0" customHeight="1">
      <c r="A120" s="84" t="s">
        <v>103</v>
      </c>
      <c r="B120" s="84" t="s">
        <v>86</v>
      </c>
      <c r="C120" s="84" t="s">
        <v>7017</v>
      </c>
      <c r="D120" s="578" t="s">
        <v>6953</v>
      </c>
      <c r="E120" s="578" t="s">
        <v>6949</v>
      </c>
      <c r="F120" s="578" t="s">
        <v>7007</v>
      </c>
      <c r="G120" s="578" t="s">
        <v>7008</v>
      </c>
      <c r="H120" s="632" t="s">
        <v>7042</v>
      </c>
      <c r="I120" s="84" t="s">
        <v>7034</v>
      </c>
      <c r="J120" s="627">
        <v>45072.0</v>
      </c>
      <c r="K120" s="581" t="s">
        <v>361</v>
      </c>
      <c r="L120" s="581" t="s">
        <v>361</v>
      </c>
      <c r="M120" s="581" t="s">
        <v>361</v>
      </c>
      <c r="N120" s="633">
        <v>112.5</v>
      </c>
      <c r="O120" s="634">
        <v>112.5</v>
      </c>
      <c r="P120" s="84" t="s">
        <v>2882</v>
      </c>
      <c r="Q120" s="193"/>
      <c r="R120" s="242"/>
      <c r="S120" s="242"/>
      <c r="T120" s="242"/>
      <c r="U120" s="242"/>
      <c r="V120" s="242"/>
      <c r="W120" s="242"/>
      <c r="X120" s="242"/>
      <c r="Y120" s="242"/>
      <c r="Z120" s="242"/>
    </row>
    <row r="121" ht="15.0" customHeight="1">
      <c r="A121" s="84" t="s">
        <v>103</v>
      </c>
      <c r="B121" s="84" t="s">
        <v>86</v>
      </c>
      <c r="C121" s="84" t="s">
        <v>7017</v>
      </c>
      <c r="D121" s="578" t="s">
        <v>6953</v>
      </c>
      <c r="E121" s="578" t="s">
        <v>6946</v>
      </c>
      <c r="F121" s="578" t="s">
        <v>7007</v>
      </c>
      <c r="G121" s="578" t="s">
        <v>7008</v>
      </c>
      <c r="H121" s="632" t="s">
        <v>6971</v>
      </c>
      <c r="I121" s="84" t="s">
        <v>361</v>
      </c>
      <c r="J121" s="627">
        <v>45072.0</v>
      </c>
      <c r="K121" s="581">
        <v>3.0</v>
      </c>
      <c r="L121" s="581">
        <v>3.0</v>
      </c>
      <c r="M121" s="581">
        <v>3.0</v>
      </c>
      <c r="N121" s="633">
        <v>45.0</v>
      </c>
      <c r="O121" s="634">
        <v>15.0</v>
      </c>
      <c r="P121" s="84" t="s">
        <v>2882</v>
      </c>
      <c r="Q121" s="193"/>
      <c r="R121" s="242"/>
      <c r="S121" s="242"/>
      <c r="T121" s="242"/>
      <c r="U121" s="242"/>
      <c r="V121" s="242"/>
      <c r="W121" s="242"/>
      <c r="X121" s="242"/>
      <c r="Y121" s="242"/>
      <c r="Z121" s="242"/>
    </row>
    <row r="122" ht="15.0" customHeight="1">
      <c r="A122" s="84" t="s">
        <v>103</v>
      </c>
      <c r="B122" s="84" t="s">
        <v>86</v>
      </c>
      <c r="C122" s="84" t="s">
        <v>7112</v>
      </c>
      <c r="D122" s="578" t="s">
        <v>7012</v>
      </c>
      <c r="E122" s="578" t="s">
        <v>6949</v>
      </c>
      <c r="F122" s="578" t="s">
        <v>7007</v>
      </c>
      <c r="G122" s="578" t="s">
        <v>361</v>
      </c>
      <c r="H122" s="632" t="s">
        <v>7014</v>
      </c>
      <c r="I122" s="84" t="s">
        <v>7034</v>
      </c>
      <c r="J122" s="627">
        <v>45198.0</v>
      </c>
      <c r="K122" s="581" t="s">
        <v>361</v>
      </c>
      <c r="L122" s="581" t="s">
        <v>361</v>
      </c>
      <c r="M122" s="581" t="s">
        <v>361</v>
      </c>
      <c r="N122" s="633">
        <v>20.0</v>
      </c>
      <c r="O122" s="634">
        <v>20.0</v>
      </c>
      <c r="P122" s="84" t="s">
        <v>2882</v>
      </c>
      <c r="Q122" s="193"/>
      <c r="R122" s="242"/>
      <c r="S122" s="242"/>
      <c r="T122" s="242"/>
      <c r="U122" s="242"/>
      <c r="V122" s="242"/>
      <c r="W122" s="242"/>
      <c r="X122" s="242"/>
      <c r="Y122" s="242"/>
      <c r="Z122" s="242"/>
    </row>
    <row r="123" ht="15.0" customHeight="1">
      <c r="A123" s="84" t="s">
        <v>103</v>
      </c>
      <c r="B123" s="84" t="s">
        <v>86</v>
      </c>
      <c r="C123" s="84" t="s">
        <v>7168</v>
      </c>
      <c r="D123" s="578" t="s">
        <v>6953</v>
      </c>
      <c r="E123" s="578" t="s">
        <v>6946</v>
      </c>
      <c r="F123" s="578" t="s">
        <v>7007</v>
      </c>
      <c r="G123" s="578" t="s">
        <v>7260</v>
      </c>
      <c r="H123" s="632" t="s">
        <v>7210</v>
      </c>
      <c r="I123" s="84" t="s">
        <v>361</v>
      </c>
      <c r="J123" s="627">
        <v>45218.0</v>
      </c>
      <c r="K123" s="581">
        <v>3.0</v>
      </c>
      <c r="L123" s="581">
        <v>3.0</v>
      </c>
      <c r="M123" s="581">
        <v>3.0</v>
      </c>
      <c r="N123" s="633">
        <v>45.0</v>
      </c>
      <c r="O123" s="634">
        <v>15.0</v>
      </c>
      <c r="P123" s="84" t="s">
        <v>2882</v>
      </c>
      <c r="Q123" s="193"/>
      <c r="R123" s="242"/>
      <c r="S123" s="242"/>
      <c r="T123" s="242"/>
      <c r="U123" s="242"/>
      <c r="V123" s="242"/>
      <c r="W123" s="242"/>
      <c r="X123" s="242"/>
      <c r="Y123" s="242"/>
      <c r="Z123" s="242"/>
    </row>
    <row r="124" ht="15.0" customHeight="1">
      <c r="A124" s="84" t="s">
        <v>716</v>
      </c>
      <c r="B124" s="84" t="s">
        <v>86</v>
      </c>
      <c r="C124" s="84" t="s">
        <v>7261</v>
      </c>
      <c r="D124" s="578" t="s">
        <v>7018</v>
      </c>
      <c r="E124" s="578" t="s">
        <v>6946</v>
      </c>
      <c r="F124" s="578" t="s">
        <v>6947</v>
      </c>
      <c r="G124" s="578" t="s">
        <v>7008</v>
      </c>
      <c r="H124" s="632" t="s">
        <v>7262</v>
      </c>
      <c r="I124" s="84"/>
      <c r="J124" s="639">
        <v>44958.0</v>
      </c>
      <c r="K124" s="581"/>
      <c r="L124" s="581"/>
      <c r="M124" s="581"/>
      <c r="N124" s="633">
        <v>30.0</v>
      </c>
      <c r="O124" s="634">
        <v>45.0</v>
      </c>
      <c r="P124" s="84" t="s">
        <v>554</v>
      </c>
      <c r="Q124" s="193"/>
      <c r="R124" s="242"/>
      <c r="S124" s="242"/>
      <c r="T124" s="242"/>
      <c r="U124" s="242"/>
      <c r="V124" s="242"/>
      <c r="W124" s="242"/>
      <c r="X124" s="242"/>
      <c r="Y124" s="242"/>
      <c r="Z124" s="242"/>
    </row>
    <row r="125" ht="15.0" customHeight="1">
      <c r="A125" s="84" t="s">
        <v>105</v>
      </c>
      <c r="B125" s="84" t="s">
        <v>86</v>
      </c>
      <c r="C125" s="84" t="s">
        <v>7112</v>
      </c>
      <c r="D125" s="578" t="s">
        <v>7113</v>
      </c>
      <c r="E125" s="578" t="s">
        <v>7114</v>
      </c>
      <c r="F125" s="578" t="s">
        <v>7115</v>
      </c>
      <c r="G125" s="578"/>
      <c r="H125" s="84" t="s">
        <v>7014</v>
      </c>
      <c r="I125" s="84" t="s">
        <v>7015</v>
      </c>
      <c r="J125" s="580" t="s">
        <v>7016</v>
      </c>
      <c r="K125" s="581">
        <v>4.0</v>
      </c>
      <c r="L125" s="581">
        <v>4.0</v>
      </c>
      <c r="M125" s="591">
        <v>4.0</v>
      </c>
      <c r="N125" s="640">
        <v>20.0</v>
      </c>
      <c r="O125" s="641">
        <v>20.0</v>
      </c>
      <c r="P125" s="84" t="s">
        <v>559</v>
      </c>
      <c r="Q125" s="193"/>
      <c r="R125" s="242"/>
      <c r="S125" s="242"/>
      <c r="T125" s="242"/>
      <c r="U125" s="242"/>
      <c r="V125" s="242"/>
      <c r="W125" s="242"/>
      <c r="X125" s="242"/>
      <c r="Y125" s="242"/>
      <c r="Z125" s="242"/>
    </row>
    <row r="126" ht="15.0" customHeight="1">
      <c r="A126" s="84" t="s">
        <v>7263</v>
      </c>
      <c r="B126" s="84" t="s">
        <v>86</v>
      </c>
      <c r="C126" s="84" t="s">
        <v>7017</v>
      </c>
      <c r="D126" s="578" t="s">
        <v>7032</v>
      </c>
      <c r="E126" s="578" t="s">
        <v>7128</v>
      </c>
      <c r="F126" s="578" t="s">
        <v>6947</v>
      </c>
      <c r="G126" s="578" t="s">
        <v>7008</v>
      </c>
      <c r="H126" s="84" t="s">
        <v>7042</v>
      </c>
      <c r="I126" s="84" t="s">
        <v>7034</v>
      </c>
      <c r="J126" s="580" t="s">
        <v>7040</v>
      </c>
      <c r="K126" s="581"/>
      <c r="L126" s="586"/>
      <c r="M126" s="581"/>
      <c r="N126" s="633" t="s">
        <v>6950</v>
      </c>
      <c r="O126" s="633">
        <v>112.5</v>
      </c>
      <c r="P126" s="84" t="s">
        <v>567</v>
      </c>
      <c r="Q126" s="193"/>
      <c r="R126" s="242"/>
      <c r="S126" s="242"/>
      <c r="T126" s="242"/>
      <c r="U126" s="242"/>
      <c r="V126" s="242"/>
      <c r="W126" s="242"/>
      <c r="X126" s="242"/>
      <c r="Y126" s="242"/>
      <c r="Z126" s="242"/>
    </row>
    <row r="127" ht="15.0" customHeight="1">
      <c r="A127" s="84" t="s">
        <v>7263</v>
      </c>
      <c r="B127" s="84" t="s">
        <v>86</v>
      </c>
      <c r="C127" s="84" t="s">
        <v>7264</v>
      </c>
      <c r="D127" s="578" t="s">
        <v>7032</v>
      </c>
      <c r="E127" s="578" t="s">
        <v>7128</v>
      </c>
      <c r="F127" s="578" t="s">
        <v>7129</v>
      </c>
      <c r="G127" s="578"/>
      <c r="H127" s="84" t="s">
        <v>7265</v>
      </c>
      <c r="I127" s="84" t="s">
        <v>7034</v>
      </c>
      <c r="J127" s="580" t="s">
        <v>7266</v>
      </c>
      <c r="K127" s="581"/>
      <c r="L127" s="581"/>
      <c r="M127" s="622"/>
      <c r="N127" s="642" t="s">
        <v>6531</v>
      </c>
      <c r="O127" s="643">
        <v>100.0</v>
      </c>
      <c r="P127" s="84" t="s">
        <v>567</v>
      </c>
      <c r="Q127" s="193"/>
      <c r="R127" s="242"/>
      <c r="S127" s="242"/>
      <c r="T127" s="242"/>
      <c r="U127" s="242"/>
      <c r="V127" s="242"/>
      <c r="W127" s="242"/>
      <c r="X127" s="242"/>
      <c r="Y127" s="242"/>
      <c r="Z127" s="242"/>
    </row>
    <row r="128" ht="15.0" customHeight="1">
      <c r="A128" s="84" t="s">
        <v>107</v>
      </c>
      <c r="B128" s="84" t="s">
        <v>86</v>
      </c>
      <c r="C128" s="84" t="s">
        <v>6832</v>
      </c>
      <c r="D128" s="578" t="s">
        <v>7071</v>
      </c>
      <c r="E128" s="578" t="s">
        <v>6949</v>
      </c>
      <c r="F128" s="578" t="s">
        <v>7007</v>
      </c>
      <c r="G128" s="578" t="s">
        <v>7008</v>
      </c>
      <c r="H128" s="578" t="s">
        <v>7042</v>
      </c>
      <c r="I128" s="84" t="s">
        <v>7267</v>
      </c>
      <c r="J128" s="580" t="s">
        <v>7121</v>
      </c>
      <c r="K128" s="581"/>
      <c r="L128" s="581"/>
      <c r="M128" s="581"/>
      <c r="N128" s="581" t="s">
        <v>7268</v>
      </c>
      <c r="O128" s="582">
        <v>112.5</v>
      </c>
      <c r="P128" s="84" t="s">
        <v>604</v>
      </c>
      <c r="Q128" s="193"/>
      <c r="R128" s="242"/>
      <c r="S128" s="242"/>
      <c r="T128" s="242"/>
      <c r="U128" s="242"/>
      <c r="V128" s="242"/>
      <c r="W128" s="242"/>
      <c r="X128" s="242"/>
      <c r="Y128" s="242"/>
      <c r="Z128" s="242"/>
    </row>
    <row r="129" ht="15.0" customHeight="1">
      <c r="A129" s="84" t="s">
        <v>107</v>
      </c>
      <c r="B129" s="84" t="s">
        <v>86</v>
      </c>
      <c r="C129" s="84" t="s">
        <v>6832</v>
      </c>
      <c r="D129" s="578" t="s">
        <v>7071</v>
      </c>
      <c r="E129" s="578" t="s">
        <v>6946</v>
      </c>
      <c r="F129" s="578" t="s">
        <v>7007</v>
      </c>
      <c r="G129" s="578" t="s">
        <v>7008</v>
      </c>
      <c r="H129" s="644" t="s">
        <v>6971</v>
      </c>
      <c r="I129" s="84" t="s">
        <v>7269</v>
      </c>
      <c r="J129" s="580" t="s">
        <v>7121</v>
      </c>
      <c r="K129" s="581"/>
      <c r="L129" s="581"/>
      <c r="M129" s="581">
        <v>1.0</v>
      </c>
      <c r="N129" s="5" t="s">
        <v>7270</v>
      </c>
      <c r="O129" s="582">
        <v>45.0</v>
      </c>
      <c r="P129" s="84" t="s">
        <v>604</v>
      </c>
      <c r="Q129" s="193"/>
      <c r="R129" s="242"/>
      <c r="S129" s="242"/>
      <c r="T129" s="242"/>
      <c r="U129" s="242"/>
      <c r="V129" s="242"/>
      <c r="W129" s="242"/>
      <c r="X129" s="242"/>
      <c r="Y129" s="242"/>
      <c r="Z129" s="242"/>
    </row>
    <row r="130" ht="15.0" customHeight="1">
      <c r="A130" s="84" t="s">
        <v>7271</v>
      </c>
      <c r="B130" s="84" t="s">
        <v>86</v>
      </c>
      <c r="C130" s="84" t="s">
        <v>7272</v>
      </c>
      <c r="D130" s="578" t="s">
        <v>6953</v>
      </c>
      <c r="E130" s="578" t="s">
        <v>7041</v>
      </c>
      <c r="F130" s="578" t="s">
        <v>7007</v>
      </c>
      <c r="G130" s="578" t="s">
        <v>7109</v>
      </c>
      <c r="H130" s="84" t="s">
        <v>7047</v>
      </c>
      <c r="I130" s="84" t="s">
        <v>7041</v>
      </c>
      <c r="J130" s="580" t="s">
        <v>7273</v>
      </c>
      <c r="K130" s="581"/>
      <c r="L130" s="581"/>
      <c r="M130" s="581"/>
      <c r="N130" s="633">
        <v>50.0</v>
      </c>
      <c r="O130" s="634">
        <f>50*1.5*1.5</f>
        <v>112.5</v>
      </c>
      <c r="P130" s="84" t="s">
        <v>3094</v>
      </c>
      <c r="Q130" s="193"/>
      <c r="R130" s="242"/>
      <c r="S130" s="242"/>
      <c r="T130" s="242"/>
      <c r="U130" s="242"/>
      <c r="V130" s="242"/>
      <c r="W130" s="242"/>
      <c r="X130" s="242"/>
      <c r="Y130" s="242"/>
      <c r="Z130" s="242"/>
    </row>
    <row r="131" ht="15.0" customHeight="1">
      <c r="A131" s="84" t="s">
        <v>7271</v>
      </c>
      <c r="B131" s="84" t="s">
        <v>86</v>
      </c>
      <c r="C131" s="84" t="s">
        <v>7274</v>
      </c>
      <c r="D131" s="578" t="s">
        <v>6953</v>
      </c>
      <c r="E131" s="578" t="s">
        <v>6972</v>
      </c>
      <c r="F131" s="578" t="s">
        <v>7007</v>
      </c>
      <c r="G131" s="578" t="s">
        <v>7109</v>
      </c>
      <c r="H131" s="84" t="s">
        <v>7047</v>
      </c>
      <c r="I131" s="84"/>
      <c r="J131" s="580" t="s">
        <v>7273</v>
      </c>
      <c r="K131" s="581">
        <v>1.0</v>
      </c>
      <c r="L131" s="581">
        <v>1.0</v>
      </c>
      <c r="M131" s="581">
        <v>1.0</v>
      </c>
      <c r="N131" s="633">
        <v>30.0</v>
      </c>
      <c r="O131" s="634">
        <f>30*1.5</f>
        <v>45</v>
      </c>
      <c r="P131" s="84" t="s">
        <v>3094</v>
      </c>
      <c r="Q131" s="193"/>
      <c r="R131" s="242"/>
      <c r="S131" s="242"/>
      <c r="T131" s="242"/>
      <c r="U131" s="242"/>
      <c r="V131" s="242"/>
      <c r="W131" s="242"/>
      <c r="X131" s="242"/>
      <c r="Y131" s="242"/>
      <c r="Z131" s="242"/>
    </row>
    <row r="132" ht="15.0" customHeight="1">
      <c r="A132" s="84" t="s">
        <v>97</v>
      </c>
      <c r="B132" s="84" t="s">
        <v>86</v>
      </c>
      <c r="C132" s="84" t="s">
        <v>7275</v>
      </c>
      <c r="D132" s="578" t="s">
        <v>6953</v>
      </c>
      <c r="E132" s="578" t="s">
        <v>7041</v>
      </c>
      <c r="F132" s="578" t="s">
        <v>7007</v>
      </c>
      <c r="G132" s="578" t="s">
        <v>6956</v>
      </c>
      <c r="H132" s="645" t="s">
        <v>7276</v>
      </c>
      <c r="I132" s="587" t="s">
        <v>6965</v>
      </c>
      <c r="J132" s="580" t="s">
        <v>7277</v>
      </c>
      <c r="K132" s="581"/>
      <c r="L132" s="581"/>
      <c r="M132" s="581"/>
      <c r="N132" s="586">
        <v>100.0</v>
      </c>
      <c r="O132" s="582">
        <v>225.0</v>
      </c>
      <c r="P132" s="84" t="s">
        <v>614</v>
      </c>
      <c r="Q132" s="193"/>
      <c r="R132" s="242"/>
      <c r="S132" s="242"/>
      <c r="T132" s="242"/>
      <c r="U132" s="242"/>
      <c r="V132" s="242"/>
      <c r="W132" s="242"/>
      <c r="X132" s="242"/>
      <c r="Y132" s="242"/>
      <c r="Z132" s="242"/>
    </row>
    <row r="133" ht="15.0" customHeight="1">
      <c r="A133" s="84" t="s">
        <v>97</v>
      </c>
      <c r="B133" s="84" t="s">
        <v>86</v>
      </c>
      <c r="C133" s="84" t="s">
        <v>7275</v>
      </c>
      <c r="D133" s="578" t="s">
        <v>6953</v>
      </c>
      <c r="E133" s="578" t="s">
        <v>6972</v>
      </c>
      <c r="F133" s="578" t="s">
        <v>7007</v>
      </c>
      <c r="G133" s="595" t="s">
        <v>6956</v>
      </c>
      <c r="H133" s="646" t="s">
        <v>7278</v>
      </c>
      <c r="I133" s="587"/>
      <c r="J133" s="600" t="s">
        <v>7277</v>
      </c>
      <c r="K133" s="581">
        <v>3.0</v>
      </c>
      <c r="L133" s="581">
        <v>3.0</v>
      </c>
      <c r="M133" s="581">
        <v>3.0</v>
      </c>
      <c r="N133" s="586">
        <v>30.0</v>
      </c>
      <c r="O133" s="582">
        <v>10.0</v>
      </c>
      <c r="P133" s="84" t="s">
        <v>614</v>
      </c>
      <c r="Q133" s="193"/>
      <c r="R133" s="242"/>
      <c r="S133" s="242"/>
      <c r="T133" s="242"/>
      <c r="U133" s="242"/>
      <c r="V133" s="242"/>
      <c r="W133" s="242"/>
      <c r="X133" s="242"/>
      <c r="Y133" s="242"/>
      <c r="Z133" s="242"/>
    </row>
    <row r="134" ht="15.0" customHeight="1">
      <c r="A134" s="84" t="s">
        <v>97</v>
      </c>
      <c r="B134" s="84" t="s">
        <v>86</v>
      </c>
      <c r="C134" s="84" t="s">
        <v>7275</v>
      </c>
      <c r="D134" s="578" t="s">
        <v>6953</v>
      </c>
      <c r="E134" s="578" t="s">
        <v>6972</v>
      </c>
      <c r="F134" s="578" t="s">
        <v>7007</v>
      </c>
      <c r="G134" s="595" t="s">
        <v>6956</v>
      </c>
      <c r="H134" s="578" t="s">
        <v>6971</v>
      </c>
      <c r="I134" s="84"/>
      <c r="J134" s="600" t="s">
        <v>7277</v>
      </c>
      <c r="K134" s="581">
        <v>1.0</v>
      </c>
      <c r="L134" s="581">
        <v>1.0</v>
      </c>
      <c r="M134" s="581">
        <v>2.0</v>
      </c>
      <c r="N134" s="586">
        <v>30.0</v>
      </c>
      <c r="O134" s="582">
        <f>N134*1.5</f>
        <v>45</v>
      </c>
      <c r="P134" s="84" t="s">
        <v>614</v>
      </c>
      <c r="Q134" s="193"/>
      <c r="R134" s="242"/>
      <c r="S134" s="242"/>
      <c r="T134" s="242"/>
      <c r="U134" s="242"/>
      <c r="V134" s="242"/>
      <c r="W134" s="242"/>
      <c r="X134" s="242"/>
      <c r="Y134" s="242"/>
      <c r="Z134" s="242"/>
    </row>
    <row r="135" ht="15.0" customHeight="1">
      <c r="A135" s="84" t="s">
        <v>97</v>
      </c>
      <c r="B135" s="84" t="s">
        <v>86</v>
      </c>
      <c r="C135" s="84" t="s">
        <v>7201</v>
      </c>
      <c r="D135" s="578" t="s">
        <v>6953</v>
      </c>
      <c r="E135" s="578" t="s">
        <v>6972</v>
      </c>
      <c r="F135" s="578" t="s">
        <v>7007</v>
      </c>
      <c r="G135" s="595" t="s">
        <v>6961</v>
      </c>
      <c r="H135" s="631" t="s">
        <v>7170</v>
      </c>
      <c r="I135" s="84"/>
      <c r="J135" s="600" t="s">
        <v>7202</v>
      </c>
      <c r="K135" s="581">
        <v>4.0</v>
      </c>
      <c r="L135" s="581">
        <v>2.0</v>
      </c>
      <c r="M135" s="581">
        <v>4.0</v>
      </c>
      <c r="N135" s="586">
        <v>30.0</v>
      </c>
      <c r="O135" s="582">
        <f>N135/4*2</f>
        <v>15</v>
      </c>
      <c r="P135" s="84" t="s">
        <v>614</v>
      </c>
      <c r="Q135" s="193"/>
      <c r="R135" s="242"/>
      <c r="S135" s="242"/>
      <c r="T135" s="242"/>
      <c r="U135" s="242"/>
      <c r="V135" s="242"/>
      <c r="W135" s="242"/>
      <c r="X135" s="242"/>
      <c r="Y135" s="242"/>
      <c r="Z135" s="242"/>
    </row>
    <row r="136" ht="15.0" customHeight="1">
      <c r="A136" s="84" t="s">
        <v>97</v>
      </c>
      <c r="B136" s="84" t="s">
        <v>86</v>
      </c>
      <c r="C136" s="84" t="s">
        <v>7147</v>
      </c>
      <c r="D136" s="578" t="s">
        <v>6953</v>
      </c>
      <c r="E136" s="578" t="s">
        <v>7013</v>
      </c>
      <c r="F136" s="578" t="s">
        <v>7007</v>
      </c>
      <c r="G136" s="578" t="s">
        <v>7148</v>
      </c>
      <c r="H136" s="647" t="s">
        <v>7149</v>
      </c>
      <c r="I136" s="614" t="s">
        <v>7041</v>
      </c>
      <c r="J136" s="580" t="s">
        <v>7150</v>
      </c>
      <c r="K136" s="629"/>
      <c r="L136" s="629"/>
      <c r="M136" s="629"/>
      <c r="N136" s="586">
        <v>50.0</v>
      </c>
      <c r="O136" s="582">
        <v>50.0</v>
      </c>
      <c r="P136" s="84" t="s">
        <v>614</v>
      </c>
      <c r="Q136" s="193"/>
      <c r="R136" s="242"/>
      <c r="S136" s="242"/>
      <c r="T136" s="242"/>
      <c r="U136" s="242"/>
      <c r="V136" s="242"/>
      <c r="W136" s="242"/>
      <c r="X136" s="242"/>
      <c r="Y136" s="242"/>
      <c r="Z136" s="242"/>
    </row>
    <row r="137" ht="15.0" customHeight="1">
      <c r="A137" s="84" t="s">
        <v>97</v>
      </c>
      <c r="B137" s="84" t="s">
        <v>86</v>
      </c>
      <c r="C137" s="84" t="s">
        <v>7203</v>
      </c>
      <c r="D137" s="578" t="s">
        <v>6953</v>
      </c>
      <c r="E137" s="578" t="s">
        <v>6972</v>
      </c>
      <c r="F137" s="578" t="s">
        <v>7007</v>
      </c>
      <c r="G137" s="578" t="s">
        <v>6956</v>
      </c>
      <c r="H137" s="631" t="s">
        <v>7204</v>
      </c>
      <c r="I137" s="596"/>
      <c r="J137" s="580" t="s">
        <v>7205</v>
      </c>
      <c r="K137" s="581">
        <v>3.0</v>
      </c>
      <c r="L137" s="581">
        <v>3.0</v>
      </c>
      <c r="M137" s="581">
        <v>3.0</v>
      </c>
      <c r="N137" s="586">
        <v>50.0</v>
      </c>
      <c r="O137" s="626">
        <v>15.0</v>
      </c>
      <c r="P137" s="84" t="s">
        <v>614</v>
      </c>
      <c r="Q137" s="193"/>
      <c r="R137" s="242"/>
      <c r="S137" s="242"/>
      <c r="T137" s="242"/>
      <c r="U137" s="242"/>
      <c r="V137" s="242"/>
      <c r="W137" s="242"/>
      <c r="X137" s="242"/>
      <c r="Y137" s="242"/>
      <c r="Z137" s="242"/>
    </row>
    <row r="138" ht="15.0" customHeight="1">
      <c r="A138" s="84" t="s">
        <v>97</v>
      </c>
      <c r="B138" s="84" t="s">
        <v>86</v>
      </c>
      <c r="C138" s="84" t="s">
        <v>7206</v>
      </c>
      <c r="D138" s="578" t="s">
        <v>6953</v>
      </c>
      <c r="E138" s="588" t="s">
        <v>7013</v>
      </c>
      <c r="F138" s="588" t="s">
        <v>7007</v>
      </c>
      <c r="G138" s="588" t="s">
        <v>7148</v>
      </c>
      <c r="H138" s="645" t="s">
        <v>7149</v>
      </c>
      <c r="I138" s="588" t="s">
        <v>7041</v>
      </c>
      <c r="J138" s="590" t="s">
        <v>7207</v>
      </c>
      <c r="K138" s="648"/>
      <c r="L138" s="648"/>
      <c r="M138" s="648"/>
      <c r="N138" s="592">
        <v>50.0</v>
      </c>
      <c r="O138" s="592">
        <v>50.0</v>
      </c>
      <c r="P138" s="84" t="s">
        <v>614</v>
      </c>
      <c r="Q138" s="193"/>
      <c r="R138" s="242"/>
      <c r="S138" s="242"/>
      <c r="T138" s="242"/>
      <c r="U138" s="242"/>
      <c r="V138" s="242"/>
      <c r="W138" s="242"/>
      <c r="X138" s="242"/>
      <c r="Y138" s="242"/>
      <c r="Z138" s="242"/>
    </row>
    <row r="139" ht="15.0" customHeight="1">
      <c r="A139" s="84" t="s">
        <v>97</v>
      </c>
      <c r="B139" s="84" t="s">
        <v>86</v>
      </c>
      <c r="C139" s="593" t="s">
        <v>7279</v>
      </c>
      <c r="D139" s="594" t="s">
        <v>6953</v>
      </c>
      <c r="E139" s="578" t="s">
        <v>6480</v>
      </c>
      <c r="F139" s="578" t="s">
        <v>7129</v>
      </c>
      <c r="G139" s="578" t="s">
        <v>6956</v>
      </c>
      <c r="H139" s="631" t="s">
        <v>7280</v>
      </c>
      <c r="I139" s="578" t="s">
        <v>6480</v>
      </c>
      <c r="J139" s="84" t="s">
        <v>7281</v>
      </c>
      <c r="K139" s="629"/>
      <c r="L139" s="629"/>
      <c r="M139" s="629"/>
      <c r="N139" s="581">
        <v>50.0</v>
      </c>
      <c r="O139" s="586">
        <v>150.0</v>
      </c>
      <c r="P139" s="84" t="s">
        <v>614</v>
      </c>
      <c r="Q139" s="193"/>
      <c r="R139" s="242"/>
      <c r="S139" s="242"/>
      <c r="T139" s="242"/>
      <c r="U139" s="242"/>
      <c r="V139" s="242"/>
      <c r="W139" s="242"/>
      <c r="X139" s="242"/>
      <c r="Y139" s="242"/>
      <c r="Z139" s="242"/>
    </row>
    <row r="140" ht="15.0" customHeight="1">
      <c r="A140" s="649" t="s">
        <v>7282</v>
      </c>
      <c r="B140" s="650" t="s">
        <v>86</v>
      </c>
      <c r="C140" s="651" t="s">
        <v>7283</v>
      </c>
      <c r="D140" s="588" t="s">
        <v>7012</v>
      </c>
      <c r="E140" s="588" t="s">
        <v>7284</v>
      </c>
      <c r="F140" s="588" t="s">
        <v>6947</v>
      </c>
      <c r="G140" s="588" t="s">
        <v>7260</v>
      </c>
      <c r="H140" s="652" t="s">
        <v>7014</v>
      </c>
      <c r="I140" s="587" t="s">
        <v>7285</v>
      </c>
      <c r="J140" s="590" t="s">
        <v>7016</v>
      </c>
      <c r="K140" s="591"/>
      <c r="L140" s="640"/>
      <c r="M140" s="640"/>
      <c r="N140" s="640">
        <v>20.0</v>
      </c>
      <c r="O140" s="641">
        <v>20.0</v>
      </c>
      <c r="P140" s="84" t="s">
        <v>3435</v>
      </c>
      <c r="Q140" s="193"/>
      <c r="R140" s="242"/>
      <c r="S140" s="242"/>
      <c r="T140" s="242"/>
      <c r="U140" s="242"/>
      <c r="V140" s="242"/>
      <c r="W140" s="242"/>
      <c r="X140" s="242"/>
      <c r="Y140" s="242"/>
      <c r="Z140" s="242"/>
    </row>
    <row r="141" ht="15.0" customHeight="1">
      <c r="A141" s="653" t="s">
        <v>7282</v>
      </c>
      <c r="B141" s="654" t="s">
        <v>86</v>
      </c>
      <c r="C141" s="84" t="s">
        <v>7286</v>
      </c>
      <c r="D141" s="654" t="s">
        <v>7018</v>
      </c>
      <c r="E141" s="654" t="s">
        <v>7287</v>
      </c>
      <c r="F141" s="654" t="s">
        <v>7288</v>
      </c>
      <c r="G141" s="654"/>
      <c r="H141" s="632" t="s">
        <v>7289</v>
      </c>
      <c r="I141" s="654"/>
      <c r="J141" s="655"/>
      <c r="K141" s="633"/>
      <c r="L141" s="633"/>
      <c r="M141" s="633"/>
      <c r="N141" s="633">
        <v>60.0</v>
      </c>
      <c r="O141" s="634">
        <v>30.0</v>
      </c>
      <c r="P141" s="84" t="s">
        <v>3435</v>
      </c>
      <c r="Q141" s="193"/>
      <c r="R141" s="242"/>
      <c r="S141" s="242"/>
      <c r="T141" s="242"/>
      <c r="U141" s="242"/>
      <c r="V141" s="242"/>
      <c r="W141" s="242"/>
      <c r="X141" s="242"/>
      <c r="Y141" s="242"/>
      <c r="Z141" s="242"/>
    </row>
    <row r="142" ht="15.0" customHeight="1">
      <c r="A142" s="653" t="s">
        <v>7282</v>
      </c>
      <c r="B142" s="654" t="s">
        <v>51</v>
      </c>
      <c r="C142" s="656" t="s">
        <v>7290</v>
      </c>
      <c r="D142" s="657" t="s">
        <v>6953</v>
      </c>
      <c r="E142" s="614" t="s">
        <v>7287</v>
      </c>
      <c r="F142" s="614" t="s">
        <v>7291</v>
      </c>
      <c r="G142" s="614" t="s">
        <v>7260</v>
      </c>
      <c r="H142" s="658" t="s">
        <v>7292</v>
      </c>
      <c r="I142" s="656" t="s">
        <v>7015</v>
      </c>
      <c r="J142" s="659">
        <v>2022.0</v>
      </c>
      <c r="K142" s="622">
        <v>1.0</v>
      </c>
      <c r="L142" s="622">
        <v>1.0</v>
      </c>
      <c r="M142" s="622">
        <v>1.0</v>
      </c>
      <c r="N142" s="642">
        <v>45.0</v>
      </c>
      <c r="O142" s="643">
        <v>45.0</v>
      </c>
      <c r="P142" s="84" t="s">
        <v>3435</v>
      </c>
      <c r="Q142" s="193"/>
      <c r="R142" s="242"/>
      <c r="S142" s="242"/>
      <c r="T142" s="242"/>
      <c r="U142" s="242"/>
      <c r="V142" s="242"/>
      <c r="W142" s="242"/>
      <c r="X142" s="242"/>
      <c r="Y142" s="242"/>
      <c r="Z142" s="242"/>
    </row>
    <row r="143" ht="15.0" customHeight="1">
      <c r="A143" s="84" t="s">
        <v>3438</v>
      </c>
      <c r="B143" s="84" t="s">
        <v>86</v>
      </c>
      <c r="C143" s="84" t="s">
        <v>7293</v>
      </c>
      <c r="D143" s="578" t="s">
        <v>7153</v>
      </c>
      <c r="E143" s="578"/>
      <c r="F143" s="578"/>
      <c r="G143" s="578"/>
      <c r="H143" s="84"/>
      <c r="I143" s="84"/>
      <c r="J143" s="580"/>
      <c r="K143" s="581"/>
      <c r="L143" s="581"/>
      <c r="M143" s="581"/>
      <c r="N143" s="633">
        <v>20.0</v>
      </c>
      <c r="O143" s="634">
        <v>20.0</v>
      </c>
      <c r="P143" s="84" t="s">
        <v>625</v>
      </c>
      <c r="Q143" s="193"/>
      <c r="R143" s="242"/>
      <c r="S143" s="242"/>
      <c r="T143" s="242"/>
      <c r="U143" s="242"/>
      <c r="V143" s="242"/>
      <c r="W143" s="242"/>
      <c r="X143" s="242"/>
      <c r="Y143" s="242"/>
      <c r="Z143" s="242"/>
    </row>
    <row r="144" ht="15.0" customHeight="1">
      <c r="A144" s="84" t="s">
        <v>3438</v>
      </c>
      <c r="B144" s="84" t="s">
        <v>86</v>
      </c>
      <c r="C144" s="84" t="s">
        <v>7199</v>
      </c>
      <c r="D144" s="578" t="s">
        <v>6953</v>
      </c>
      <c r="E144" s="578" t="s">
        <v>7013</v>
      </c>
      <c r="F144" s="578" t="s">
        <v>7007</v>
      </c>
      <c r="G144" s="578" t="s">
        <v>6956</v>
      </c>
      <c r="H144" s="631" t="s">
        <v>7047</v>
      </c>
      <c r="I144" s="578" t="s">
        <v>7041</v>
      </c>
      <c r="J144" s="580" t="s">
        <v>7200</v>
      </c>
      <c r="K144" s="581"/>
      <c r="L144" s="581"/>
      <c r="M144" s="581"/>
      <c r="N144" s="586">
        <v>50.0</v>
      </c>
      <c r="O144" s="582">
        <f>50*1.5*1.5</f>
        <v>112.5</v>
      </c>
      <c r="P144" s="84" t="s">
        <v>625</v>
      </c>
      <c r="Q144" s="193"/>
      <c r="R144" s="242"/>
      <c r="S144" s="242"/>
      <c r="T144" s="242"/>
      <c r="U144" s="242"/>
      <c r="V144" s="242"/>
      <c r="W144" s="242"/>
      <c r="X144" s="242"/>
      <c r="Y144" s="242"/>
      <c r="Z144" s="242"/>
    </row>
    <row r="145" ht="15.0" customHeight="1">
      <c r="A145" s="84" t="s">
        <v>3438</v>
      </c>
      <c r="B145" s="84" t="s">
        <v>86</v>
      </c>
      <c r="C145" s="84" t="s">
        <v>7199</v>
      </c>
      <c r="D145" s="578" t="s">
        <v>6953</v>
      </c>
      <c r="E145" s="578" t="s">
        <v>6972</v>
      </c>
      <c r="F145" s="578" t="s">
        <v>7007</v>
      </c>
      <c r="G145" s="578" t="s">
        <v>6956</v>
      </c>
      <c r="H145" s="631" t="s">
        <v>7047</v>
      </c>
      <c r="I145" s="84"/>
      <c r="J145" s="580" t="s">
        <v>7200</v>
      </c>
      <c r="K145" s="581">
        <v>1.0</v>
      </c>
      <c r="L145" s="581">
        <v>1.0</v>
      </c>
      <c r="M145" s="581">
        <v>1.0</v>
      </c>
      <c r="N145" s="586">
        <v>30.0</v>
      </c>
      <c r="O145" s="582">
        <f>N145*1.5</f>
        <v>45</v>
      </c>
      <c r="P145" s="84" t="s">
        <v>625</v>
      </c>
      <c r="Q145" s="193"/>
      <c r="R145" s="242"/>
      <c r="S145" s="242"/>
      <c r="T145" s="242"/>
      <c r="U145" s="242"/>
      <c r="V145" s="242"/>
      <c r="W145" s="242"/>
      <c r="X145" s="242"/>
      <c r="Y145" s="242"/>
      <c r="Z145" s="242"/>
    </row>
    <row r="146" ht="15.75" customHeight="1">
      <c r="A146" s="51" t="s">
        <v>626</v>
      </c>
      <c r="B146" s="47"/>
      <c r="C146" s="47"/>
      <c r="D146" s="47"/>
      <c r="E146" s="47"/>
      <c r="F146" s="47"/>
      <c r="G146" s="47"/>
      <c r="H146" s="47"/>
      <c r="I146" s="60"/>
      <c r="J146" s="380"/>
      <c r="K146" s="292"/>
      <c r="L146" s="292"/>
      <c r="M146" s="292"/>
      <c r="N146" s="292"/>
      <c r="O146" s="366">
        <f>SUM(O14:O145)</f>
        <v>7205</v>
      </c>
      <c r="P146" s="3"/>
      <c r="Q146" s="3"/>
      <c r="R146" s="3"/>
      <c r="S146" s="3"/>
      <c r="T146" s="3"/>
      <c r="U146" s="3"/>
      <c r="V146" s="3"/>
      <c r="W146" s="3"/>
      <c r="X146" s="3"/>
      <c r="Y146" s="3"/>
      <c r="Z146" s="3"/>
    </row>
    <row r="147" ht="15.75" customHeight="1">
      <c r="A147" s="46"/>
      <c r="B147" s="47"/>
      <c r="C147" s="47"/>
      <c r="D147" s="47"/>
      <c r="E147" s="47"/>
      <c r="F147" s="47"/>
      <c r="G147" s="47"/>
      <c r="H147" s="47"/>
      <c r="I147" s="47"/>
      <c r="J147" s="46"/>
      <c r="K147" s="2"/>
      <c r="L147" s="2"/>
      <c r="M147" s="2"/>
      <c r="N147" s="292"/>
      <c r="O147" s="292"/>
      <c r="P147" s="3"/>
      <c r="Q147" s="3"/>
      <c r="R147" s="3"/>
      <c r="S147" s="3"/>
      <c r="T147" s="3"/>
      <c r="U147" s="3"/>
      <c r="V147" s="3"/>
      <c r="W147" s="3"/>
      <c r="X147" s="3"/>
      <c r="Y147" s="3"/>
      <c r="Z147" s="3"/>
    </row>
    <row r="148" ht="15.75" customHeight="1">
      <c r="A148" s="368" t="s">
        <v>627</v>
      </c>
      <c r="B148" s="147"/>
      <c r="C148" s="147"/>
      <c r="D148" s="147"/>
      <c r="E148" s="147"/>
      <c r="F148" s="147"/>
      <c r="G148" s="147"/>
      <c r="H148" s="147"/>
      <c r="I148" s="147"/>
      <c r="J148" s="147"/>
      <c r="K148" s="292"/>
      <c r="L148" s="292"/>
      <c r="M148" s="292"/>
      <c r="N148" s="292"/>
      <c r="O148" s="292"/>
      <c r="P148" s="3"/>
      <c r="Q148" s="3"/>
      <c r="R148" s="3"/>
      <c r="S148" s="3"/>
      <c r="T148" s="3"/>
      <c r="U148" s="3"/>
      <c r="V148" s="3"/>
      <c r="W148" s="3"/>
      <c r="X148" s="3"/>
      <c r="Y148" s="3"/>
      <c r="Z148" s="3"/>
    </row>
    <row r="149" ht="15.75" customHeight="1">
      <c r="A149" s="46"/>
      <c r="B149" s="47"/>
      <c r="C149" s="47"/>
      <c r="D149" s="47"/>
      <c r="E149" s="47"/>
      <c r="F149" s="47"/>
      <c r="G149" s="47"/>
      <c r="H149" s="1"/>
      <c r="I149" s="3"/>
      <c r="J149" s="380"/>
      <c r="K149" s="292"/>
      <c r="L149" s="292"/>
      <c r="M149" s="292"/>
      <c r="N149" s="292"/>
      <c r="O149" s="292"/>
      <c r="P149" s="3"/>
      <c r="Q149" s="3"/>
      <c r="R149" s="3"/>
      <c r="S149" s="3"/>
      <c r="T149" s="3"/>
      <c r="U149" s="3"/>
      <c r="V149" s="3"/>
      <c r="W149" s="3"/>
      <c r="X149" s="3"/>
      <c r="Y149" s="3"/>
      <c r="Z149" s="3"/>
    </row>
    <row r="150" ht="15.75" customHeight="1">
      <c r="A150" s="46"/>
      <c r="B150" s="47"/>
      <c r="C150" s="47"/>
      <c r="D150" s="47"/>
      <c r="E150" s="47"/>
      <c r="F150" s="47"/>
      <c r="G150" s="47"/>
      <c r="H150" s="1"/>
      <c r="I150" s="3"/>
      <c r="J150" s="380"/>
      <c r="K150" s="292"/>
      <c r="L150" s="292"/>
      <c r="M150" s="292"/>
      <c r="N150" s="292"/>
      <c r="O150" s="292"/>
      <c r="P150" s="3"/>
      <c r="Q150" s="3"/>
      <c r="R150" s="3"/>
      <c r="S150" s="3"/>
      <c r="T150" s="3"/>
      <c r="U150" s="3"/>
      <c r="V150" s="3"/>
      <c r="W150" s="3"/>
      <c r="X150" s="3"/>
      <c r="Y150" s="3"/>
      <c r="Z150" s="3"/>
    </row>
    <row r="151" ht="15.75" customHeight="1">
      <c r="A151" s="46"/>
      <c r="B151" s="47"/>
      <c r="C151" s="47"/>
      <c r="D151" s="47"/>
      <c r="E151" s="47"/>
      <c r="F151" s="47"/>
      <c r="G151" s="47"/>
      <c r="H151" s="1"/>
      <c r="I151" s="3"/>
      <c r="J151" s="380"/>
      <c r="K151" s="292"/>
      <c r="L151" s="292"/>
      <c r="M151" s="292"/>
      <c r="N151" s="292"/>
      <c r="O151" s="292"/>
      <c r="P151" s="3"/>
      <c r="Q151" s="3"/>
      <c r="R151" s="3"/>
      <c r="S151" s="3"/>
      <c r="T151" s="3"/>
      <c r="U151" s="3"/>
      <c r="V151" s="3"/>
      <c r="W151" s="3"/>
      <c r="X151" s="3"/>
      <c r="Y151" s="3"/>
      <c r="Z151" s="3"/>
    </row>
    <row r="152" ht="15.75" customHeight="1">
      <c r="A152" s="46"/>
      <c r="B152" s="47"/>
      <c r="C152" s="47"/>
      <c r="D152" s="47"/>
      <c r="E152" s="47"/>
      <c r="F152" s="47"/>
      <c r="G152" s="47"/>
      <c r="H152" s="1"/>
      <c r="I152" s="3"/>
      <c r="J152" s="380"/>
      <c r="K152" s="292"/>
      <c r="L152" s="292"/>
      <c r="M152" s="292"/>
      <c r="N152" s="292"/>
      <c r="O152" s="292"/>
      <c r="P152" s="3"/>
      <c r="Q152" s="3"/>
      <c r="R152" s="3"/>
      <c r="S152" s="3"/>
      <c r="T152" s="3"/>
      <c r="U152" s="3"/>
      <c r="V152" s="3"/>
      <c r="W152" s="3"/>
      <c r="X152" s="3"/>
      <c r="Y152" s="3"/>
      <c r="Z152" s="3"/>
    </row>
    <row r="153" ht="15.75" customHeight="1">
      <c r="A153" s="46"/>
      <c r="B153" s="47"/>
      <c r="C153" s="47"/>
      <c r="D153" s="47"/>
      <c r="E153" s="47"/>
      <c r="F153" s="47"/>
      <c r="G153" s="47"/>
      <c r="H153" s="1"/>
      <c r="I153" s="3"/>
      <c r="J153" s="380"/>
      <c r="K153" s="292"/>
      <c r="L153" s="292"/>
      <c r="M153" s="292"/>
      <c r="N153" s="292"/>
      <c r="O153" s="292"/>
      <c r="P153" s="3"/>
      <c r="Q153" s="3"/>
      <c r="R153" s="3"/>
      <c r="S153" s="3"/>
      <c r="T153" s="3"/>
      <c r="U153" s="3"/>
      <c r="V153" s="3"/>
      <c r="W153" s="3"/>
      <c r="X153" s="3"/>
      <c r="Y153" s="3"/>
      <c r="Z153" s="3"/>
    </row>
    <row r="154" ht="15.75" customHeight="1">
      <c r="A154" s="46"/>
      <c r="B154" s="47"/>
      <c r="C154" s="47"/>
      <c r="D154" s="47"/>
      <c r="E154" s="47"/>
      <c r="F154" s="47"/>
      <c r="G154" s="47"/>
      <c r="H154" s="1"/>
      <c r="I154" s="3"/>
      <c r="J154" s="380"/>
      <c r="K154" s="292"/>
      <c r="L154" s="292"/>
      <c r="M154" s="292"/>
      <c r="N154" s="292"/>
      <c r="O154" s="292"/>
      <c r="P154" s="3"/>
      <c r="Q154" s="3"/>
      <c r="R154" s="3"/>
      <c r="S154" s="3"/>
      <c r="T154" s="3"/>
      <c r="U154" s="3"/>
      <c r="V154" s="3"/>
      <c r="W154" s="3"/>
      <c r="X154" s="3"/>
      <c r="Y154" s="3"/>
      <c r="Z154" s="3"/>
    </row>
    <row r="155" ht="15.75" customHeight="1">
      <c r="A155" s="46"/>
      <c r="B155" s="47"/>
      <c r="C155" s="47"/>
      <c r="D155" s="47"/>
      <c r="E155" s="47"/>
      <c r="F155" s="47"/>
      <c r="G155" s="47"/>
      <c r="H155" s="1"/>
      <c r="I155" s="3"/>
      <c r="J155" s="380"/>
      <c r="K155" s="292"/>
      <c r="L155" s="292"/>
      <c r="M155" s="292"/>
      <c r="N155" s="292"/>
      <c r="O155" s="292"/>
      <c r="P155" s="3"/>
      <c r="Q155" s="3"/>
      <c r="R155" s="3"/>
      <c r="S155" s="3"/>
      <c r="T155" s="3"/>
      <c r="U155" s="3"/>
      <c r="V155" s="3"/>
      <c r="W155" s="3"/>
      <c r="X155" s="3"/>
      <c r="Y155" s="3"/>
      <c r="Z155" s="3"/>
    </row>
    <row r="156" ht="15.75" customHeight="1">
      <c r="A156" s="46"/>
      <c r="B156" s="47"/>
      <c r="C156" s="47"/>
      <c r="D156" s="47"/>
      <c r="E156" s="47"/>
      <c r="F156" s="47"/>
      <c r="G156" s="47"/>
      <c r="H156" s="1"/>
      <c r="I156" s="3"/>
      <c r="J156" s="380"/>
      <c r="K156" s="292"/>
      <c r="L156" s="292"/>
      <c r="M156" s="292"/>
      <c r="N156" s="292"/>
      <c r="O156" s="292"/>
      <c r="P156" s="3"/>
      <c r="Q156" s="3"/>
      <c r="R156" s="3"/>
      <c r="S156" s="3"/>
      <c r="T156" s="3"/>
      <c r="U156" s="3"/>
      <c r="V156" s="3"/>
      <c r="W156" s="3"/>
      <c r="X156" s="3"/>
      <c r="Y156" s="3"/>
      <c r="Z156" s="3"/>
    </row>
    <row r="157" ht="15.75" customHeight="1">
      <c r="A157" s="46"/>
      <c r="B157" s="47"/>
      <c r="C157" s="47"/>
      <c r="D157" s="47"/>
      <c r="E157" s="47"/>
      <c r="F157" s="47"/>
      <c r="G157" s="47"/>
      <c r="H157" s="1"/>
      <c r="I157" s="3"/>
      <c r="J157" s="380"/>
      <c r="K157" s="292"/>
      <c r="L157" s="292"/>
      <c r="M157" s="292"/>
      <c r="N157" s="292"/>
      <c r="O157" s="292"/>
      <c r="P157" s="3"/>
      <c r="Q157" s="3"/>
      <c r="R157" s="3"/>
      <c r="S157" s="3"/>
      <c r="T157" s="3"/>
      <c r="U157" s="3"/>
      <c r="V157" s="3"/>
      <c r="W157" s="3"/>
      <c r="X157" s="3"/>
      <c r="Y157" s="3"/>
      <c r="Z157" s="3"/>
    </row>
    <row r="158" ht="15.75" customHeight="1">
      <c r="A158" s="46"/>
      <c r="B158" s="47"/>
      <c r="C158" s="47"/>
      <c r="D158" s="47"/>
      <c r="E158" s="47"/>
      <c r="F158" s="47"/>
      <c r="G158" s="47"/>
      <c r="H158" s="1"/>
      <c r="I158" s="3"/>
      <c r="J158" s="380"/>
      <c r="K158" s="292"/>
      <c r="L158" s="292"/>
      <c r="M158" s="292"/>
      <c r="N158" s="292"/>
      <c r="O158" s="292"/>
      <c r="P158" s="3"/>
      <c r="Q158" s="3"/>
      <c r="R158" s="3"/>
      <c r="S158" s="3"/>
      <c r="T158" s="3"/>
      <c r="U158" s="3"/>
      <c r="V158" s="3"/>
      <c r="W158" s="3"/>
      <c r="X158" s="3"/>
      <c r="Y158" s="3"/>
      <c r="Z158" s="3"/>
    </row>
    <row r="159" ht="15.75" customHeight="1">
      <c r="A159" s="46"/>
      <c r="B159" s="47"/>
      <c r="C159" s="47"/>
      <c r="D159" s="47"/>
      <c r="E159" s="47"/>
      <c r="F159" s="47"/>
      <c r="G159" s="47"/>
      <c r="H159" s="1"/>
      <c r="I159" s="3"/>
      <c r="J159" s="380"/>
      <c r="K159" s="292"/>
      <c r="L159" s="292"/>
      <c r="M159" s="292"/>
      <c r="N159" s="292"/>
      <c r="O159" s="292"/>
      <c r="P159" s="3"/>
      <c r="Q159" s="3"/>
      <c r="R159" s="3"/>
      <c r="S159" s="3"/>
      <c r="T159" s="3"/>
      <c r="U159" s="3"/>
      <c r="V159" s="3"/>
      <c r="W159" s="3"/>
      <c r="X159" s="3"/>
      <c r="Y159" s="3"/>
      <c r="Z159" s="3"/>
    </row>
    <row r="160" ht="15.75" customHeight="1">
      <c r="A160" s="46"/>
      <c r="B160" s="47"/>
      <c r="C160" s="47"/>
      <c r="D160" s="47"/>
      <c r="E160" s="47"/>
      <c r="F160" s="47"/>
      <c r="G160" s="47"/>
      <c r="H160" s="1"/>
      <c r="I160" s="3"/>
      <c r="J160" s="380"/>
      <c r="K160" s="292"/>
      <c r="L160" s="292"/>
      <c r="M160" s="292"/>
      <c r="N160" s="292"/>
      <c r="O160" s="292"/>
      <c r="P160" s="3"/>
      <c r="Q160" s="3"/>
      <c r="R160" s="3"/>
      <c r="S160" s="3"/>
      <c r="T160" s="3"/>
      <c r="U160" s="3"/>
      <c r="V160" s="3"/>
      <c r="W160" s="3"/>
      <c r="X160" s="3"/>
      <c r="Y160" s="3"/>
      <c r="Z160" s="3"/>
    </row>
    <row r="161" ht="15.75" customHeight="1">
      <c r="A161" s="46"/>
      <c r="B161" s="47"/>
      <c r="C161" s="47"/>
      <c r="D161" s="47"/>
      <c r="E161" s="47"/>
      <c r="F161" s="47"/>
      <c r="G161" s="47"/>
      <c r="H161" s="1"/>
      <c r="I161" s="3"/>
      <c r="J161" s="380"/>
      <c r="K161" s="292"/>
      <c r="L161" s="292"/>
      <c r="M161" s="292"/>
      <c r="N161" s="292"/>
      <c r="O161" s="292"/>
      <c r="P161" s="3"/>
      <c r="Q161" s="3"/>
      <c r="R161" s="3"/>
      <c r="S161" s="3"/>
      <c r="T161" s="3"/>
      <c r="U161" s="3"/>
      <c r="V161" s="3"/>
      <c r="W161" s="3"/>
      <c r="X161" s="3"/>
      <c r="Y161" s="3"/>
      <c r="Z161" s="3"/>
    </row>
    <row r="162" ht="15.75" customHeight="1">
      <c r="A162" s="46"/>
      <c r="B162" s="47"/>
      <c r="C162" s="47"/>
      <c r="D162" s="47"/>
      <c r="E162" s="47"/>
      <c r="F162" s="47"/>
      <c r="G162" s="47"/>
      <c r="H162" s="1"/>
      <c r="I162" s="3"/>
      <c r="J162" s="380"/>
      <c r="K162" s="292"/>
      <c r="L162" s="292"/>
      <c r="M162" s="292"/>
      <c r="N162" s="292"/>
      <c r="O162" s="292"/>
      <c r="P162" s="3"/>
      <c r="Q162" s="3"/>
      <c r="R162" s="3"/>
      <c r="S162" s="3"/>
      <c r="T162" s="3"/>
      <c r="U162" s="3"/>
      <c r="V162" s="3"/>
      <c r="W162" s="3"/>
      <c r="X162" s="3"/>
      <c r="Y162" s="3"/>
      <c r="Z162" s="3"/>
    </row>
    <row r="163" ht="15.75" customHeight="1">
      <c r="A163" s="46"/>
      <c r="B163" s="47"/>
      <c r="C163" s="47"/>
      <c r="D163" s="47"/>
      <c r="E163" s="47"/>
      <c r="F163" s="47"/>
      <c r="G163" s="47"/>
      <c r="H163" s="1"/>
      <c r="I163" s="3"/>
      <c r="J163" s="380"/>
      <c r="K163" s="292"/>
      <c r="L163" s="292"/>
      <c r="M163" s="292"/>
      <c r="N163" s="292"/>
      <c r="O163" s="292"/>
      <c r="P163" s="3"/>
      <c r="Q163" s="3"/>
      <c r="R163" s="3"/>
      <c r="S163" s="3"/>
      <c r="T163" s="3"/>
      <c r="U163" s="3"/>
      <c r="V163" s="3"/>
      <c r="W163" s="3"/>
      <c r="X163" s="3"/>
      <c r="Y163" s="3"/>
      <c r="Z163" s="3"/>
    </row>
    <row r="164" ht="15.75" customHeight="1">
      <c r="A164" s="46"/>
      <c r="B164" s="47"/>
      <c r="C164" s="47"/>
      <c r="D164" s="47"/>
      <c r="E164" s="47"/>
      <c r="F164" s="47"/>
      <c r="G164" s="47"/>
      <c r="H164" s="1"/>
      <c r="I164" s="3"/>
      <c r="J164" s="380"/>
      <c r="K164" s="292"/>
      <c r="L164" s="292"/>
      <c r="M164" s="292"/>
      <c r="N164" s="292"/>
      <c r="O164" s="292"/>
      <c r="P164" s="3"/>
      <c r="Q164" s="3"/>
      <c r="R164" s="3"/>
      <c r="S164" s="3"/>
      <c r="T164" s="3"/>
      <c r="U164" s="3"/>
      <c r="V164" s="3"/>
      <c r="W164" s="3"/>
      <c r="X164" s="3"/>
      <c r="Y164" s="3"/>
      <c r="Z164" s="3"/>
    </row>
    <row r="165" ht="15.75" customHeight="1">
      <c r="A165" s="46"/>
      <c r="B165" s="47"/>
      <c r="C165" s="47"/>
      <c r="D165" s="47"/>
      <c r="E165" s="47"/>
      <c r="F165" s="47"/>
      <c r="G165" s="47"/>
      <c r="H165" s="1"/>
      <c r="I165" s="3"/>
      <c r="J165" s="380"/>
      <c r="K165" s="292"/>
      <c r="L165" s="292"/>
      <c r="M165" s="292"/>
      <c r="N165" s="292"/>
      <c r="O165" s="292"/>
      <c r="P165" s="3"/>
      <c r="Q165" s="3"/>
      <c r="R165" s="3"/>
      <c r="S165" s="3"/>
      <c r="T165" s="3"/>
      <c r="U165" s="3"/>
      <c r="V165" s="3"/>
      <c r="W165" s="3"/>
      <c r="X165" s="3"/>
      <c r="Y165" s="3"/>
      <c r="Z165" s="3"/>
    </row>
    <row r="166" ht="15.75" customHeight="1">
      <c r="A166" s="46"/>
      <c r="B166" s="47"/>
      <c r="C166" s="47"/>
      <c r="D166" s="47"/>
      <c r="E166" s="47"/>
      <c r="F166" s="47"/>
      <c r="G166" s="47"/>
      <c r="H166" s="1"/>
      <c r="I166" s="3"/>
      <c r="J166" s="380"/>
      <c r="K166" s="292"/>
      <c r="L166" s="292"/>
      <c r="M166" s="292"/>
      <c r="N166" s="292"/>
      <c r="O166" s="292"/>
      <c r="P166" s="3"/>
      <c r="Q166" s="3"/>
      <c r="R166" s="3"/>
      <c r="S166" s="3"/>
      <c r="T166" s="3"/>
      <c r="U166" s="3"/>
      <c r="V166" s="3"/>
      <c r="W166" s="3"/>
      <c r="X166" s="3"/>
      <c r="Y166" s="3"/>
      <c r="Z166" s="3"/>
    </row>
    <row r="167" ht="15.75" customHeight="1">
      <c r="A167" s="46"/>
      <c r="B167" s="47"/>
      <c r="C167" s="47"/>
      <c r="D167" s="47"/>
      <c r="E167" s="47"/>
      <c r="F167" s="47"/>
      <c r="G167" s="47"/>
      <c r="H167" s="1"/>
      <c r="I167" s="3"/>
      <c r="J167" s="380"/>
      <c r="K167" s="292"/>
      <c r="L167" s="292"/>
      <c r="M167" s="292"/>
      <c r="N167" s="292"/>
      <c r="O167" s="292"/>
      <c r="P167" s="3"/>
      <c r="Q167" s="3"/>
      <c r="R167" s="3"/>
      <c r="S167" s="3"/>
      <c r="T167" s="3"/>
      <c r="U167" s="3"/>
      <c r="V167" s="3"/>
      <c r="W167" s="3"/>
      <c r="X167" s="3"/>
      <c r="Y167" s="3"/>
      <c r="Z167" s="3"/>
    </row>
    <row r="168" ht="15.75" customHeight="1">
      <c r="A168" s="46"/>
      <c r="B168" s="47"/>
      <c r="C168" s="47"/>
      <c r="D168" s="47"/>
      <c r="E168" s="47"/>
      <c r="F168" s="47"/>
      <c r="G168" s="47"/>
      <c r="H168" s="1"/>
      <c r="I168" s="3"/>
      <c r="J168" s="380"/>
      <c r="K168" s="292"/>
      <c r="L168" s="292"/>
      <c r="M168" s="292"/>
      <c r="N168" s="292"/>
      <c r="O168" s="292"/>
      <c r="P168" s="3"/>
      <c r="Q168" s="3"/>
      <c r="R168" s="3"/>
      <c r="S168" s="3"/>
      <c r="T168" s="3"/>
      <c r="U168" s="3"/>
      <c r="V168" s="3"/>
      <c r="W168" s="3"/>
      <c r="X168" s="3"/>
      <c r="Y168" s="3"/>
      <c r="Z168" s="3"/>
    </row>
    <row r="169" ht="15.75" customHeight="1">
      <c r="A169" s="46"/>
      <c r="B169" s="47"/>
      <c r="C169" s="47"/>
      <c r="D169" s="47"/>
      <c r="E169" s="47"/>
      <c r="F169" s="47"/>
      <c r="G169" s="47"/>
      <c r="H169" s="1"/>
      <c r="I169" s="3"/>
      <c r="J169" s="380"/>
      <c r="K169" s="292"/>
      <c r="L169" s="292"/>
      <c r="M169" s="292"/>
      <c r="N169" s="292"/>
      <c r="O169" s="292"/>
      <c r="P169" s="3"/>
      <c r="Q169" s="3"/>
      <c r="R169" s="3"/>
      <c r="S169" s="3"/>
      <c r="T169" s="3"/>
      <c r="U169" s="3"/>
      <c r="V169" s="3"/>
      <c r="W169" s="3"/>
      <c r="X169" s="3"/>
      <c r="Y169" s="3"/>
      <c r="Z169" s="3"/>
    </row>
    <row r="170" ht="15.75" customHeight="1">
      <c r="A170" s="46"/>
      <c r="B170" s="47"/>
      <c r="C170" s="47"/>
      <c r="D170" s="47"/>
      <c r="E170" s="47"/>
      <c r="F170" s="47"/>
      <c r="G170" s="47"/>
      <c r="H170" s="1"/>
      <c r="I170" s="3"/>
      <c r="J170" s="380"/>
      <c r="K170" s="292"/>
      <c r="L170" s="292"/>
      <c r="M170" s="292"/>
      <c r="N170" s="292"/>
      <c r="O170" s="292"/>
      <c r="P170" s="3"/>
      <c r="Q170" s="3"/>
      <c r="R170" s="3"/>
      <c r="S170" s="3"/>
      <c r="T170" s="3"/>
      <c r="U170" s="3"/>
      <c r="V170" s="3"/>
      <c r="W170" s="3"/>
      <c r="X170" s="3"/>
      <c r="Y170" s="3"/>
      <c r="Z170" s="3"/>
    </row>
    <row r="171" ht="15.75" customHeight="1">
      <c r="A171" s="46"/>
      <c r="B171" s="47"/>
      <c r="C171" s="47"/>
      <c r="D171" s="47"/>
      <c r="E171" s="47"/>
      <c r="F171" s="47"/>
      <c r="G171" s="47"/>
      <c r="H171" s="1"/>
      <c r="I171" s="3"/>
      <c r="J171" s="380"/>
      <c r="K171" s="292"/>
      <c r="L171" s="292"/>
      <c r="M171" s="292"/>
      <c r="N171" s="292"/>
      <c r="O171" s="292"/>
      <c r="P171" s="3"/>
      <c r="Q171" s="3"/>
      <c r="R171" s="3"/>
      <c r="S171" s="3"/>
      <c r="T171" s="3"/>
      <c r="U171" s="3"/>
      <c r="V171" s="3"/>
      <c r="W171" s="3"/>
      <c r="X171" s="3"/>
      <c r="Y171" s="3"/>
      <c r="Z171" s="3"/>
    </row>
    <row r="172" ht="15.75" customHeight="1">
      <c r="A172" s="46"/>
      <c r="B172" s="47"/>
      <c r="C172" s="47"/>
      <c r="D172" s="47"/>
      <c r="E172" s="47"/>
      <c r="F172" s="47"/>
      <c r="G172" s="47"/>
      <c r="H172" s="1"/>
      <c r="I172" s="3"/>
      <c r="J172" s="380"/>
      <c r="K172" s="292"/>
      <c r="L172" s="292"/>
      <c r="M172" s="292"/>
      <c r="N172" s="292"/>
      <c r="O172" s="292"/>
      <c r="P172" s="3"/>
      <c r="Q172" s="3"/>
      <c r="R172" s="3"/>
      <c r="S172" s="3"/>
      <c r="T172" s="3"/>
      <c r="U172" s="3"/>
      <c r="V172" s="3"/>
      <c r="W172" s="3"/>
      <c r="X172" s="3"/>
      <c r="Y172" s="3"/>
      <c r="Z172" s="3"/>
    </row>
    <row r="173" ht="15.75" customHeight="1">
      <c r="A173" s="46"/>
      <c r="B173" s="47"/>
      <c r="C173" s="47"/>
      <c r="D173" s="47"/>
      <c r="E173" s="47"/>
      <c r="F173" s="47"/>
      <c r="G173" s="47"/>
      <c r="H173" s="1"/>
      <c r="I173" s="3"/>
      <c r="J173" s="380"/>
      <c r="K173" s="292"/>
      <c r="L173" s="292"/>
      <c r="M173" s="292"/>
      <c r="N173" s="292"/>
      <c r="O173" s="292"/>
      <c r="P173" s="3"/>
      <c r="Q173" s="3"/>
      <c r="R173" s="3"/>
      <c r="S173" s="3"/>
      <c r="T173" s="3"/>
      <c r="U173" s="3"/>
      <c r="V173" s="3"/>
      <c r="W173" s="3"/>
      <c r="X173" s="3"/>
      <c r="Y173" s="3"/>
      <c r="Z173" s="3"/>
    </row>
    <row r="174" ht="15.75" customHeight="1">
      <c r="A174" s="46"/>
      <c r="B174" s="47"/>
      <c r="C174" s="47"/>
      <c r="D174" s="47"/>
      <c r="E174" s="47"/>
      <c r="F174" s="47"/>
      <c r="G174" s="47"/>
      <c r="H174" s="1"/>
      <c r="I174" s="3"/>
      <c r="J174" s="380"/>
      <c r="K174" s="292"/>
      <c r="L174" s="292"/>
      <c r="M174" s="292"/>
      <c r="N174" s="292"/>
      <c r="O174" s="292"/>
      <c r="P174" s="3"/>
      <c r="Q174" s="3"/>
      <c r="R174" s="3"/>
      <c r="S174" s="3"/>
      <c r="T174" s="3"/>
      <c r="U174" s="3"/>
      <c r="V174" s="3"/>
      <c r="W174" s="3"/>
      <c r="X174" s="3"/>
      <c r="Y174" s="3"/>
      <c r="Z174" s="3"/>
    </row>
    <row r="175" ht="15.75" customHeight="1">
      <c r="A175" s="46"/>
      <c r="B175" s="47"/>
      <c r="C175" s="47"/>
      <c r="D175" s="47"/>
      <c r="E175" s="47"/>
      <c r="F175" s="47"/>
      <c r="G175" s="47"/>
      <c r="H175" s="1"/>
      <c r="I175" s="3"/>
      <c r="J175" s="380"/>
      <c r="K175" s="292"/>
      <c r="L175" s="292"/>
      <c r="M175" s="292"/>
      <c r="N175" s="292"/>
      <c r="O175" s="292"/>
      <c r="P175" s="3"/>
      <c r="Q175" s="3"/>
      <c r="R175" s="3"/>
      <c r="S175" s="3"/>
      <c r="T175" s="3"/>
      <c r="U175" s="3"/>
      <c r="V175" s="3"/>
      <c r="W175" s="3"/>
      <c r="X175" s="3"/>
      <c r="Y175" s="3"/>
      <c r="Z175" s="3"/>
    </row>
    <row r="176" ht="15.75" customHeight="1">
      <c r="A176" s="46"/>
      <c r="B176" s="47"/>
      <c r="C176" s="47"/>
      <c r="D176" s="47"/>
      <c r="E176" s="47"/>
      <c r="F176" s="47"/>
      <c r="G176" s="47"/>
      <c r="H176" s="1"/>
      <c r="I176" s="3"/>
      <c r="J176" s="380"/>
      <c r="K176" s="292"/>
      <c r="L176" s="292"/>
      <c r="M176" s="292"/>
      <c r="N176" s="292"/>
      <c r="O176" s="292"/>
      <c r="P176" s="3"/>
      <c r="Q176" s="3"/>
      <c r="R176" s="3"/>
      <c r="S176" s="3"/>
      <c r="T176" s="3"/>
      <c r="U176" s="3"/>
      <c r="V176" s="3"/>
      <c r="W176" s="3"/>
      <c r="X176" s="3"/>
      <c r="Y176" s="3"/>
      <c r="Z176" s="3"/>
    </row>
    <row r="177" ht="15.75" customHeight="1">
      <c r="A177" s="46"/>
      <c r="B177" s="47"/>
      <c r="C177" s="47"/>
      <c r="D177" s="47"/>
      <c r="E177" s="47"/>
      <c r="F177" s="47"/>
      <c r="G177" s="47"/>
      <c r="H177" s="1"/>
      <c r="I177" s="3"/>
      <c r="J177" s="380"/>
      <c r="K177" s="292"/>
      <c r="L177" s="292"/>
      <c r="M177" s="292"/>
      <c r="N177" s="292"/>
      <c r="O177" s="292"/>
      <c r="P177" s="3"/>
      <c r="Q177" s="3"/>
      <c r="R177" s="3"/>
      <c r="S177" s="3"/>
      <c r="T177" s="3"/>
      <c r="U177" s="3"/>
      <c r="V177" s="3"/>
      <c r="W177" s="3"/>
      <c r="X177" s="3"/>
      <c r="Y177" s="3"/>
      <c r="Z177" s="3"/>
    </row>
    <row r="178" ht="15.75" customHeight="1">
      <c r="A178" s="46"/>
      <c r="B178" s="47"/>
      <c r="C178" s="47"/>
      <c r="D178" s="47"/>
      <c r="E178" s="47"/>
      <c r="F178" s="47"/>
      <c r="G178" s="47"/>
      <c r="H178" s="1"/>
      <c r="I178" s="3"/>
      <c r="J178" s="380"/>
      <c r="K178" s="292"/>
      <c r="L178" s="292"/>
      <c r="M178" s="292"/>
      <c r="N178" s="292"/>
      <c r="O178" s="292"/>
      <c r="P178" s="3"/>
      <c r="Q178" s="3"/>
      <c r="R178" s="3"/>
      <c r="S178" s="3"/>
      <c r="T178" s="3"/>
      <c r="U178" s="3"/>
      <c r="V178" s="3"/>
      <c r="W178" s="3"/>
      <c r="X178" s="3"/>
      <c r="Y178" s="3"/>
      <c r="Z178" s="3"/>
    </row>
    <row r="179" ht="15.75" customHeight="1">
      <c r="A179" s="46"/>
      <c r="B179" s="47"/>
      <c r="C179" s="47"/>
      <c r="D179" s="47"/>
      <c r="E179" s="47"/>
      <c r="F179" s="47"/>
      <c r="G179" s="47"/>
      <c r="H179" s="1"/>
      <c r="I179" s="3"/>
      <c r="J179" s="380"/>
      <c r="K179" s="292"/>
      <c r="L179" s="292"/>
      <c r="M179" s="292"/>
      <c r="N179" s="292"/>
      <c r="O179" s="292"/>
      <c r="P179" s="3"/>
      <c r="Q179" s="3"/>
      <c r="R179" s="3"/>
      <c r="S179" s="3"/>
      <c r="T179" s="3"/>
      <c r="U179" s="3"/>
      <c r="V179" s="3"/>
      <c r="W179" s="3"/>
      <c r="X179" s="3"/>
      <c r="Y179" s="3"/>
      <c r="Z179" s="3"/>
    </row>
    <row r="180" ht="15.75" customHeight="1">
      <c r="A180" s="46"/>
      <c r="B180" s="47"/>
      <c r="C180" s="47"/>
      <c r="D180" s="47"/>
      <c r="E180" s="47"/>
      <c r="F180" s="47"/>
      <c r="G180" s="47"/>
      <c r="H180" s="1"/>
      <c r="I180" s="3"/>
      <c r="J180" s="380"/>
      <c r="K180" s="292"/>
      <c r="L180" s="292"/>
      <c r="M180" s="292"/>
      <c r="N180" s="292"/>
      <c r="O180" s="292"/>
      <c r="P180" s="3"/>
      <c r="Q180" s="3"/>
      <c r="R180" s="3"/>
      <c r="S180" s="3"/>
      <c r="T180" s="3"/>
      <c r="U180" s="3"/>
      <c r="V180" s="3"/>
      <c r="W180" s="3"/>
      <c r="X180" s="3"/>
      <c r="Y180" s="3"/>
      <c r="Z180" s="3"/>
    </row>
    <row r="181" ht="15.75" customHeight="1">
      <c r="A181" s="46"/>
      <c r="B181" s="47"/>
      <c r="C181" s="47"/>
      <c r="D181" s="47"/>
      <c r="E181" s="47"/>
      <c r="F181" s="47"/>
      <c r="G181" s="47"/>
      <c r="H181" s="1"/>
      <c r="I181" s="3"/>
      <c r="J181" s="380"/>
      <c r="K181" s="292"/>
      <c r="L181" s="292"/>
      <c r="M181" s="292"/>
      <c r="N181" s="292"/>
      <c r="O181" s="292"/>
      <c r="P181" s="3"/>
      <c r="Q181" s="3"/>
      <c r="R181" s="3"/>
      <c r="S181" s="3"/>
      <c r="T181" s="3"/>
      <c r="U181" s="3"/>
      <c r="V181" s="3"/>
      <c r="W181" s="3"/>
      <c r="X181" s="3"/>
      <c r="Y181" s="3"/>
      <c r="Z181" s="3"/>
    </row>
    <row r="182" ht="15.75" customHeight="1">
      <c r="A182" s="46"/>
      <c r="B182" s="47"/>
      <c r="C182" s="47"/>
      <c r="D182" s="47"/>
      <c r="E182" s="47"/>
      <c r="F182" s="47"/>
      <c r="G182" s="47"/>
      <c r="H182" s="1"/>
      <c r="I182" s="3"/>
      <c r="J182" s="380"/>
      <c r="K182" s="292"/>
      <c r="L182" s="292"/>
      <c r="M182" s="292"/>
      <c r="N182" s="292"/>
      <c r="O182" s="292"/>
      <c r="P182" s="3"/>
      <c r="Q182" s="3"/>
      <c r="R182" s="3"/>
      <c r="S182" s="3"/>
      <c r="T182" s="3"/>
      <c r="U182" s="3"/>
      <c r="V182" s="3"/>
      <c r="W182" s="3"/>
      <c r="X182" s="3"/>
      <c r="Y182" s="3"/>
      <c r="Z182" s="3"/>
    </row>
    <row r="183" ht="15.75" customHeight="1">
      <c r="A183" s="46"/>
      <c r="B183" s="47"/>
      <c r="C183" s="47"/>
      <c r="D183" s="47"/>
      <c r="E183" s="47"/>
      <c r="F183" s="47"/>
      <c r="G183" s="47"/>
      <c r="H183" s="1"/>
      <c r="I183" s="3"/>
      <c r="J183" s="380"/>
      <c r="K183" s="292"/>
      <c r="L183" s="292"/>
      <c r="M183" s="292"/>
      <c r="N183" s="292"/>
      <c r="O183" s="292"/>
      <c r="P183" s="3"/>
      <c r="Q183" s="3"/>
      <c r="R183" s="3"/>
      <c r="S183" s="3"/>
      <c r="T183" s="3"/>
      <c r="U183" s="3"/>
      <c r="V183" s="3"/>
      <c r="W183" s="3"/>
      <c r="X183" s="3"/>
      <c r="Y183" s="3"/>
      <c r="Z183" s="3"/>
    </row>
    <row r="184" ht="15.75" customHeight="1">
      <c r="A184" s="46"/>
      <c r="B184" s="47"/>
      <c r="C184" s="47"/>
      <c r="D184" s="47"/>
      <c r="E184" s="47"/>
      <c r="F184" s="47"/>
      <c r="G184" s="47"/>
      <c r="H184" s="1"/>
      <c r="I184" s="3"/>
      <c r="J184" s="380"/>
      <c r="K184" s="292"/>
      <c r="L184" s="292"/>
      <c r="M184" s="292"/>
      <c r="N184" s="292"/>
      <c r="O184" s="292"/>
      <c r="P184" s="3"/>
      <c r="Q184" s="3"/>
      <c r="R184" s="3"/>
      <c r="S184" s="3"/>
      <c r="T184" s="3"/>
      <c r="U184" s="3"/>
      <c r="V184" s="3"/>
      <c r="W184" s="3"/>
      <c r="X184" s="3"/>
      <c r="Y184" s="3"/>
      <c r="Z184" s="3"/>
    </row>
    <row r="185" ht="15.75" customHeight="1">
      <c r="A185" s="46"/>
      <c r="B185" s="47"/>
      <c r="C185" s="47"/>
      <c r="D185" s="47"/>
      <c r="E185" s="47"/>
      <c r="F185" s="47"/>
      <c r="G185" s="47"/>
      <c r="H185" s="1"/>
      <c r="I185" s="3"/>
      <c r="J185" s="380"/>
      <c r="K185" s="292"/>
      <c r="L185" s="292"/>
      <c r="M185" s="292"/>
      <c r="N185" s="292"/>
      <c r="O185" s="292"/>
      <c r="P185" s="3"/>
      <c r="Q185" s="3"/>
      <c r="R185" s="3"/>
      <c r="S185" s="3"/>
      <c r="T185" s="3"/>
      <c r="U185" s="3"/>
      <c r="V185" s="3"/>
      <c r="W185" s="3"/>
      <c r="X185" s="3"/>
      <c r="Y185" s="3"/>
      <c r="Z185" s="3"/>
    </row>
    <row r="186" ht="15.75" customHeight="1">
      <c r="A186" s="46"/>
      <c r="B186" s="47"/>
      <c r="C186" s="47"/>
      <c r="D186" s="47"/>
      <c r="E186" s="47"/>
      <c r="F186" s="47"/>
      <c r="G186" s="47"/>
      <c r="H186" s="1"/>
      <c r="I186" s="3"/>
      <c r="J186" s="380"/>
      <c r="K186" s="292"/>
      <c r="L186" s="292"/>
      <c r="M186" s="292"/>
      <c r="N186" s="292"/>
      <c r="O186" s="292"/>
      <c r="P186" s="3"/>
      <c r="Q186" s="3"/>
      <c r="R186" s="3"/>
      <c r="S186" s="3"/>
      <c r="T186" s="3"/>
      <c r="U186" s="3"/>
      <c r="V186" s="3"/>
      <c r="W186" s="3"/>
      <c r="X186" s="3"/>
      <c r="Y186" s="3"/>
      <c r="Z186" s="3"/>
    </row>
    <row r="187" ht="15.75" customHeight="1">
      <c r="A187" s="46"/>
      <c r="B187" s="47"/>
      <c r="C187" s="47"/>
      <c r="D187" s="47"/>
      <c r="E187" s="47"/>
      <c r="F187" s="47"/>
      <c r="G187" s="47"/>
      <c r="H187" s="1"/>
      <c r="I187" s="3"/>
      <c r="J187" s="380"/>
      <c r="K187" s="292"/>
      <c r="L187" s="292"/>
      <c r="M187" s="292"/>
      <c r="N187" s="292"/>
      <c r="O187" s="292"/>
      <c r="P187" s="3"/>
      <c r="Q187" s="3"/>
      <c r="R187" s="3"/>
      <c r="S187" s="3"/>
      <c r="T187" s="3"/>
      <c r="U187" s="3"/>
      <c r="V187" s="3"/>
      <c r="W187" s="3"/>
      <c r="X187" s="3"/>
      <c r="Y187" s="3"/>
      <c r="Z187" s="3"/>
    </row>
    <row r="188" ht="15.75" customHeight="1">
      <c r="A188" s="46"/>
      <c r="B188" s="47"/>
      <c r="C188" s="47"/>
      <c r="D188" s="47"/>
      <c r="E188" s="47"/>
      <c r="F188" s="47"/>
      <c r="G188" s="47"/>
      <c r="H188" s="1"/>
      <c r="I188" s="3"/>
      <c r="J188" s="380"/>
      <c r="K188" s="292"/>
      <c r="L188" s="292"/>
      <c r="M188" s="292"/>
      <c r="N188" s="292"/>
      <c r="O188" s="292"/>
      <c r="P188" s="3"/>
      <c r="Q188" s="3"/>
      <c r="R188" s="3"/>
      <c r="S188" s="3"/>
      <c r="T188" s="3"/>
      <c r="U188" s="3"/>
      <c r="V188" s="3"/>
      <c r="W188" s="3"/>
      <c r="X188" s="3"/>
      <c r="Y188" s="3"/>
      <c r="Z188" s="3"/>
    </row>
    <row r="189" ht="15.75" customHeight="1">
      <c r="A189" s="46"/>
      <c r="B189" s="47"/>
      <c r="C189" s="47"/>
      <c r="D189" s="47"/>
      <c r="E189" s="47"/>
      <c r="F189" s="47"/>
      <c r="G189" s="47"/>
      <c r="H189" s="1"/>
      <c r="I189" s="3"/>
      <c r="J189" s="380"/>
      <c r="K189" s="292"/>
      <c r="L189" s="292"/>
      <c r="M189" s="292"/>
      <c r="N189" s="292"/>
      <c r="O189" s="292"/>
      <c r="P189" s="3"/>
      <c r="Q189" s="3"/>
      <c r="R189" s="3"/>
      <c r="S189" s="3"/>
      <c r="T189" s="3"/>
      <c r="U189" s="3"/>
      <c r="V189" s="3"/>
      <c r="W189" s="3"/>
      <c r="X189" s="3"/>
      <c r="Y189" s="3"/>
      <c r="Z189" s="3"/>
    </row>
    <row r="190" ht="15.75" customHeight="1">
      <c r="A190" s="46"/>
      <c r="B190" s="47"/>
      <c r="C190" s="47"/>
      <c r="D190" s="47"/>
      <c r="E190" s="47"/>
      <c r="F190" s="47"/>
      <c r="G190" s="47"/>
      <c r="H190" s="1"/>
      <c r="I190" s="3"/>
      <c r="J190" s="380"/>
      <c r="K190" s="292"/>
      <c r="L190" s="292"/>
      <c r="M190" s="292"/>
      <c r="N190" s="292"/>
      <c r="O190" s="292"/>
      <c r="P190" s="3"/>
      <c r="Q190" s="3"/>
      <c r="R190" s="3"/>
      <c r="S190" s="3"/>
      <c r="T190" s="3"/>
      <c r="U190" s="3"/>
      <c r="V190" s="3"/>
      <c r="W190" s="3"/>
      <c r="X190" s="3"/>
      <c r="Y190" s="3"/>
      <c r="Z190" s="3"/>
    </row>
    <row r="191" ht="15.75" customHeight="1">
      <c r="A191" s="46"/>
      <c r="B191" s="47"/>
      <c r="C191" s="47"/>
      <c r="D191" s="47"/>
      <c r="E191" s="47"/>
      <c r="F191" s="47"/>
      <c r="G191" s="47"/>
      <c r="H191" s="1"/>
      <c r="I191" s="3"/>
      <c r="J191" s="380"/>
      <c r="K191" s="292"/>
      <c r="L191" s="292"/>
      <c r="M191" s="292"/>
      <c r="N191" s="292"/>
      <c r="O191" s="292"/>
      <c r="P191" s="3"/>
      <c r="Q191" s="3"/>
      <c r="R191" s="3"/>
      <c r="S191" s="3"/>
      <c r="T191" s="3"/>
      <c r="U191" s="3"/>
      <c r="V191" s="3"/>
      <c r="W191" s="3"/>
      <c r="X191" s="3"/>
      <c r="Y191" s="3"/>
      <c r="Z191" s="3"/>
    </row>
    <row r="192" ht="15.75" customHeight="1">
      <c r="A192" s="46"/>
      <c r="B192" s="47"/>
      <c r="C192" s="47"/>
      <c r="D192" s="47"/>
      <c r="E192" s="47"/>
      <c r="F192" s="47"/>
      <c r="G192" s="47"/>
      <c r="H192" s="1"/>
      <c r="I192" s="3"/>
      <c r="J192" s="380"/>
      <c r="K192" s="292"/>
      <c r="L192" s="292"/>
      <c r="M192" s="292"/>
      <c r="N192" s="292"/>
      <c r="O192" s="292"/>
      <c r="P192" s="3"/>
      <c r="Q192" s="3"/>
      <c r="R192" s="3"/>
      <c r="S192" s="3"/>
      <c r="T192" s="3"/>
      <c r="U192" s="3"/>
      <c r="V192" s="3"/>
      <c r="W192" s="3"/>
      <c r="X192" s="3"/>
      <c r="Y192" s="3"/>
      <c r="Z192" s="3"/>
    </row>
    <row r="193" ht="15.75" customHeight="1">
      <c r="A193" s="46"/>
      <c r="B193" s="47"/>
      <c r="C193" s="47"/>
      <c r="D193" s="47"/>
      <c r="E193" s="47"/>
      <c r="F193" s="47"/>
      <c r="G193" s="47"/>
      <c r="H193" s="1"/>
      <c r="I193" s="3"/>
      <c r="J193" s="380"/>
      <c r="K193" s="292"/>
      <c r="L193" s="292"/>
      <c r="M193" s="292"/>
      <c r="N193" s="292"/>
      <c r="O193" s="292"/>
      <c r="P193" s="3"/>
      <c r="Q193" s="3"/>
      <c r="R193" s="3"/>
      <c r="S193" s="3"/>
      <c r="T193" s="3"/>
      <c r="U193" s="3"/>
      <c r="V193" s="3"/>
      <c r="W193" s="3"/>
      <c r="X193" s="3"/>
      <c r="Y193" s="3"/>
      <c r="Z193" s="3"/>
    </row>
    <row r="194" ht="15.75" customHeight="1">
      <c r="A194" s="46"/>
      <c r="B194" s="47"/>
      <c r="C194" s="47"/>
      <c r="D194" s="47"/>
      <c r="E194" s="47"/>
      <c r="F194" s="47"/>
      <c r="G194" s="47"/>
      <c r="H194" s="1"/>
      <c r="I194" s="3"/>
      <c r="J194" s="380"/>
      <c r="K194" s="292"/>
      <c r="L194" s="292"/>
      <c r="M194" s="292"/>
      <c r="N194" s="292"/>
      <c r="O194" s="292"/>
      <c r="P194" s="3"/>
      <c r="Q194" s="3"/>
      <c r="R194" s="3"/>
      <c r="S194" s="3"/>
      <c r="T194" s="3"/>
      <c r="U194" s="3"/>
      <c r="V194" s="3"/>
      <c r="W194" s="3"/>
      <c r="X194" s="3"/>
      <c r="Y194" s="3"/>
      <c r="Z194" s="3"/>
    </row>
    <row r="195" ht="15.75" customHeight="1">
      <c r="A195" s="46"/>
      <c r="B195" s="47"/>
      <c r="C195" s="47"/>
      <c r="D195" s="47"/>
      <c r="E195" s="47"/>
      <c r="F195" s="47"/>
      <c r="G195" s="47"/>
      <c r="H195" s="1"/>
      <c r="I195" s="3"/>
      <c r="J195" s="380"/>
      <c r="K195" s="292"/>
      <c r="L195" s="292"/>
      <c r="M195" s="292"/>
      <c r="N195" s="292"/>
      <c r="O195" s="292"/>
      <c r="P195" s="3"/>
      <c r="Q195" s="3"/>
      <c r="R195" s="3"/>
      <c r="S195" s="3"/>
      <c r="T195" s="3"/>
      <c r="U195" s="3"/>
      <c r="V195" s="3"/>
      <c r="W195" s="3"/>
      <c r="X195" s="3"/>
      <c r="Y195" s="3"/>
      <c r="Z195" s="3"/>
    </row>
    <row r="196" ht="15.75" customHeight="1">
      <c r="A196" s="46"/>
      <c r="B196" s="47"/>
      <c r="C196" s="47"/>
      <c r="D196" s="47"/>
      <c r="E196" s="47"/>
      <c r="F196" s="47"/>
      <c r="G196" s="47"/>
      <c r="H196" s="1"/>
      <c r="I196" s="3"/>
      <c r="J196" s="380"/>
      <c r="K196" s="292"/>
      <c r="L196" s="292"/>
      <c r="M196" s="292"/>
      <c r="N196" s="292"/>
      <c r="O196" s="292"/>
      <c r="P196" s="3"/>
      <c r="Q196" s="3"/>
      <c r="R196" s="3"/>
      <c r="S196" s="3"/>
      <c r="T196" s="3"/>
      <c r="U196" s="3"/>
      <c r="V196" s="3"/>
      <c r="W196" s="3"/>
      <c r="X196" s="3"/>
      <c r="Y196" s="3"/>
      <c r="Z196" s="3"/>
    </row>
    <row r="197" ht="15.75" customHeight="1">
      <c r="A197" s="46"/>
      <c r="B197" s="47"/>
      <c r="C197" s="47"/>
      <c r="D197" s="47"/>
      <c r="E197" s="47"/>
      <c r="F197" s="47"/>
      <c r="G197" s="47"/>
      <c r="H197" s="1"/>
      <c r="I197" s="3"/>
      <c r="J197" s="380"/>
      <c r="K197" s="292"/>
      <c r="L197" s="292"/>
      <c r="M197" s="292"/>
      <c r="N197" s="292"/>
      <c r="O197" s="292"/>
      <c r="P197" s="3"/>
      <c r="Q197" s="3"/>
      <c r="R197" s="3"/>
      <c r="S197" s="3"/>
      <c r="T197" s="3"/>
      <c r="U197" s="3"/>
      <c r="V197" s="3"/>
      <c r="W197" s="3"/>
      <c r="X197" s="3"/>
      <c r="Y197" s="3"/>
      <c r="Z197" s="3"/>
    </row>
    <row r="198" ht="15.75" customHeight="1">
      <c r="A198" s="46"/>
      <c r="B198" s="47"/>
      <c r="C198" s="47"/>
      <c r="D198" s="47"/>
      <c r="E198" s="47"/>
      <c r="F198" s="47"/>
      <c r="G198" s="47"/>
      <c r="H198" s="1"/>
      <c r="I198" s="3"/>
      <c r="J198" s="380"/>
      <c r="K198" s="292"/>
      <c r="L198" s="292"/>
      <c r="M198" s="292"/>
      <c r="N198" s="292"/>
      <c r="O198" s="292"/>
      <c r="P198" s="3"/>
      <c r="Q198" s="3"/>
      <c r="R198" s="3"/>
      <c r="S198" s="3"/>
      <c r="T198" s="3"/>
      <c r="U198" s="3"/>
      <c r="V198" s="3"/>
      <c r="W198" s="3"/>
      <c r="X198" s="3"/>
      <c r="Y198" s="3"/>
      <c r="Z198" s="3"/>
    </row>
    <row r="199" ht="15.75" customHeight="1">
      <c r="A199" s="46"/>
      <c r="B199" s="47"/>
      <c r="C199" s="47"/>
      <c r="D199" s="47"/>
      <c r="E199" s="47"/>
      <c r="F199" s="47"/>
      <c r="G199" s="47"/>
      <c r="H199" s="1"/>
      <c r="I199" s="3"/>
      <c r="J199" s="380"/>
      <c r="K199" s="292"/>
      <c r="L199" s="292"/>
      <c r="M199" s="292"/>
      <c r="N199" s="292"/>
      <c r="O199" s="292"/>
      <c r="P199" s="3"/>
      <c r="Q199" s="3"/>
      <c r="R199" s="3"/>
      <c r="S199" s="3"/>
      <c r="T199" s="3"/>
      <c r="U199" s="3"/>
      <c r="V199" s="3"/>
      <c r="W199" s="3"/>
      <c r="X199" s="3"/>
      <c r="Y199" s="3"/>
      <c r="Z199" s="3"/>
    </row>
    <row r="200" ht="15.75" customHeight="1">
      <c r="A200" s="46"/>
      <c r="B200" s="47"/>
      <c r="C200" s="47"/>
      <c r="D200" s="47"/>
      <c r="E200" s="47"/>
      <c r="F200" s="47"/>
      <c r="G200" s="47"/>
      <c r="H200" s="1"/>
      <c r="I200" s="3"/>
      <c r="J200" s="380"/>
      <c r="K200" s="292"/>
      <c r="L200" s="292"/>
      <c r="M200" s="292"/>
      <c r="N200" s="292"/>
      <c r="O200" s="292"/>
      <c r="P200" s="3"/>
      <c r="Q200" s="3"/>
      <c r="R200" s="3"/>
      <c r="S200" s="3"/>
      <c r="T200" s="3"/>
      <c r="U200" s="3"/>
      <c r="V200" s="3"/>
      <c r="W200" s="3"/>
      <c r="X200" s="3"/>
      <c r="Y200" s="3"/>
      <c r="Z200" s="3"/>
    </row>
    <row r="201" ht="15.75" customHeight="1">
      <c r="A201" s="46"/>
      <c r="B201" s="47"/>
      <c r="C201" s="47"/>
      <c r="D201" s="47"/>
      <c r="E201" s="47"/>
      <c r="F201" s="47"/>
      <c r="G201" s="47"/>
      <c r="H201" s="1"/>
      <c r="I201" s="3"/>
      <c r="J201" s="380"/>
      <c r="K201" s="292"/>
      <c r="L201" s="292"/>
      <c r="M201" s="292"/>
      <c r="N201" s="292"/>
      <c r="O201" s="292"/>
      <c r="P201" s="3"/>
      <c r="Q201" s="3"/>
      <c r="R201" s="3"/>
      <c r="S201" s="3"/>
      <c r="T201" s="3"/>
      <c r="U201" s="3"/>
      <c r="V201" s="3"/>
      <c r="W201" s="3"/>
      <c r="X201" s="3"/>
      <c r="Y201" s="3"/>
      <c r="Z201" s="3"/>
    </row>
    <row r="202" ht="15.75" customHeight="1">
      <c r="A202" s="46"/>
      <c r="B202" s="47"/>
      <c r="C202" s="47"/>
      <c r="D202" s="47"/>
      <c r="E202" s="47"/>
      <c r="F202" s="47"/>
      <c r="G202" s="47"/>
      <c r="H202" s="1"/>
      <c r="I202" s="3"/>
      <c r="J202" s="380"/>
      <c r="K202" s="292"/>
      <c r="L202" s="292"/>
      <c r="M202" s="292"/>
      <c r="N202" s="292"/>
      <c r="O202" s="292"/>
      <c r="P202" s="3"/>
      <c r="Q202" s="3"/>
      <c r="R202" s="3"/>
      <c r="S202" s="3"/>
      <c r="T202" s="3"/>
      <c r="U202" s="3"/>
      <c r="V202" s="3"/>
      <c r="W202" s="3"/>
      <c r="X202" s="3"/>
      <c r="Y202" s="3"/>
      <c r="Z202" s="3"/>
    </row>
    <row r="203" ht="15.75" customHeight="1">
      <c r="A203" s="46"/>
      <c r="B203" s="47"/>
      <c r="C203" s="47"/>
      <c r="D203" s="47"/>
      <c r="E203" s="47"/>
      <c r="F203" s="47"/>
      <c r="G203" s="47"/>
      <c r="H203" s="1"/>
      <c r="I203" s="3"/>
      <c r="J203" s="380"/>
      <c r="K203" s="292"/>
      <c r="L203" s="292"/>
      <c r="M203" s="292"/>
      <c r="N203" s="292"/>
      <c r="O203" s="292"/>
      <c r="P203" s="3"/>
      <c r="Q203" s="3"/>
      <c r="R203" s="3"/>
      <c r="S203" s="3"/>
      <c r="T203" s="3"/>
      <c r="U203" s="3"/>
      <c r="V203" s="3"/>
      <c r="W203" s="3"/>
      <c r="X203" s="3"/>
      <c r="Y203" s="3"/>
      <c r="Z203" s="3"/>
    </row>
    <row r="204" ht="15.75" customHeight="1">
      <c r="A204" s="46"/>
      <c r="B204" s="47"/>
      <c r="C204" s="47"/>
      <c r="D204" s="47"/>
      <c r="E204" s="47"/>
      <c r="F204" s="47"/>
      <c r="G204" s="47"/>
      <c r="H204" s="1"/>
      <c r="I204" s="3"/>
      <c r="J204" s="380"/>
      <c r="K204" s="292"/>
      <c r="L204" s="292"/>
      <c r="M204" s="292"/>
      <c r="N204" s="292"/>
      <c r="O204" s="292"/>
      <c r="P204" s="3"/>
      <c r="Q204" s="3"/>
      <c r="R204" s="3"/>
      <c r="S204" s="3"/>
      <c r="T204" s="3"/>
      <c r="U204" s="3"/>
      <c r="V204" s="3"/>
      <c r="W204" s="3"/>
      <c r="X204" s="3"/>
      <c r="Y204" s="3"/>
      <c r="Z204" s="3"/>
    </row>
    <row r="205" ht="15.75" customHeight="1">
      <c r="A205" s="46"/>
      <c r="B205" s="47"/>
      <c r="C205" s="47"/>
      <c r="D205" s="47"/>
      <c r="E205" s="47"/>
      <c r="F205" s="47"/>
      <c r="G205" s="47"/>
      <c r="H205" s="1"/>
      <c r="I205" s="3"/>
      <c r="J205" s="380"/>
      <c r="K205" s="292"/>
      <c r="L205" s="292"/>
      <c r="M205" s="292"/>
      <c r="N205" s="292"/>
      <c r="O205" s="292"/>
      <c r="P205" s="3"/>
      <c r="Q205" s="3"/>
      <c r="R205" s="3"/>
      <c r="S205" s="3"/>
      <c r="T205" s="3"/>
      <c r="U205" s="3"/>
      <c r="V205" s="3"/>
      <c r="W205" s="3"/>
      <c r="X205" s="3"/>
      <c r="Y205" s="3"/>
      <c r="Z205" s="3"/>
    </row>
    <row r="206" ht="15.75" customHeight="1">
      <c r="A206" s="46"/>
      <c r="B206" s="47"/>
      <c r="C206" s="47"/>
      <c r="D206" s="47"/>
      <c r="E206" s="47"/>
      <c r="F206" s="47"/>
      <c r="G206" s="47"/>
      <c r="H206" s="1"/>
      <c r="I206" s="3"/>
      <c r="J206" s="380"/>
      <c r="K206" s="292"/>
      <c r="L206" s="292"/>
      <c r="M206" s="292"/>
      <c r="N206" s="292"/>
      <c r="O206" s="292"/>
      <c r="P206" s="3"/>
      <c r="Q206" s="3"/>
      <c r="R206" s="3"/>
      <c r="S206" s="3"/>
      <c r="T206" s="3"/>
      <c r="U206" s="3"/>
      <c r="V206" s="3"/>
      <c r="W206" s="3"/>
      <c r="X206" s="3"/>
      <c r="Y206" s="3"/>
      <c r="Z206" s="3"/>
    </row>
    <row r="207" ht="15.75" customHeight="1">
      <c r="A207" s="46"/>
      <c r="B207" s="47"/>
      <c r="C207" s="47"/>
      <c r="D207" s="47"/>
      <c r="E207" s="47"/>
      <c r="F207" s="47"/>
      <c r="G207" s="47"/>
      <c r="H207" s="1"/>
      <c r="I207" s="3"/>
      <c r="J207" s="380"/>
      <c r="K207" s="292"/>
      <c r="L207" s="292"/>
      <c r="M207" s="292"/>
      <c r="N207" s="292"/>
      <c r="O207" s="292"/>
      <c r="P207" s="3"/>
      <c r="Q207" s="3"/>
      <c r="R207" s="3"/>
      <c r="S207" s="3"/>
      <c r="T207" s="3"/>
      <c r="U207" s="3"/>
      <c r="V207" s="3"/>
      <c r="W207" s="3"/>
      <c r="X207" s="3"/>
      <c r="Y207" s="3"/>
      <c r="Z207" s="3"/>
    </row>
    <row r="208" ht="15.75" customHeight="1">
      <c r="A208" s="46"/>
      <c r="B208" s="47"/>
      <c r="C208" s="47"/>
      <c r="D208" s="47"/>
      <c r="E208" s="47"/>
      <c r="F208" s="47"/>
      <c r="G208" s="47"/>
      <c r="H208" s="1"/>
      <c r="I208" s="3"/>
      <c r="J208" s="380"/>
      <c r="K208" s="292"/>
      <c r="L208" s="292"/>
      <c r="M208" s="292"/>
      <c r="N208" s="292"/>
      <c r="O208" s="292"/>
      <c r="P208" s="3"/>
      <c r="Q208" s="3"/>
      <c r="R208" s="3"/>
      <c r="S208" s="3"/>
      <c r="T208" s="3"/>
      <c r="U208" s="3"/>
      <c r="V208" s="3"/>
      <c r="W208" s="3"/>
      <c r="X208" s="3"/>
      <c r="Y208" s="3"/>
      <c r="Z208" s="3"/>
    </row>
    <row r="209" ht="15.75" customHeight="1">
      <c r="A209" s="46"/>
      <c r="B209" s="47"/>
      <c r="C209" s="47"/>
      <c r="D209" s="47"/>
      <c r="E209" s="47"/>
      <c r="F209" s="47"/>
      <c r="G209" s="47"/>
      <c r="H209" s="1"/>
      <c r="I209" s="3"/>
      <c r="J209" s="380"/>
      <c r="K209" s="292"/>
      <c r="L209" s="292"/>
      <c r="M209" s="292"/>
      <c r="N209" s="292"/>
      <c r="O209" s="292"/>
      <c r="P209" s="3"/>
      <c r="Q209" s="3"/>
      <c r="R209" s="3"/>
      <c r="S209" s="3"/>
      <c r="T209" s="3"/>
      <c r="U209" s="3"/>
      <c r="V209" s="3"/>
      <c r="W209" s="3"/>
      <c r="X209" s="3"/>
      <c r="Y209" s="3"/>
      <c r="Z209" s="3"/>
    </row>
    <row r="210" ht="15.75" customHeight="1">
      <c r="A210" s="46"/>
      <c r="B210" s="47"/>
      <c r="C210" s="47"/>
      <c r="D210" s="47"/>
      <c r="E210" s="47"/>
      <c r="F210" s="47"/>
      <c r="G210" s="47"/>
      <c r="H210" s="1"/>
      <c r="I210" s="3"/>
      <c r="J210" s="380"/>
      <c r="K210" s="292"/>
      <c r="L210" s="292"/>
      <c r="M210" s="292"/>
      <c r="N210" s="292"/>
      <c r="O210" s="292"/>
      <c r="P210" s="3"/>
      <c r="Q210" s="3"/>
      <c r="R210" s="3"/>
      <c r="S210" s="3"/>
      <c r="T210" s="3"/>
      <c r="U210" s="3"/>
      <c r="V210" s="3"/>
      <c r="W210" s="3"/>
      <c r="X210" s="3"/>
      <c r="Y210" s="3"/>
      <c r="Z210" s="3"/>
    </row>
    <row r="211" ht="15.75" customHeight="1">
      <c r="A211" s="46"/>
      <c r="B211" s="47"/>
      <c r="C211" s="47"/>
      <c r="D211" s="47"/>
      <c r="E211" s="47"/>
      <c r="F211" s="47"/>
      <c r="G211" s="47"/>
      <c r="H211" s="1"/>
      <c r="I211" s="3"/>
      <c r="J211" s="380"/>
      <c r="K211" s="292"/>
      <c r="L211" s="292"/>
      <c r="M211" s="292"/>
      <c r="N211" s="292"/>
      <c r="O211" s="292"/>
      <c r="P211" s="3"/>
      <c r="Q211" s="3"/>
      <c r="R211" s="3"/>
      <c r="S211" s="3"/>
      <c r="T211" s="3"/>
      <c r="U211" s="3"/>
      <c r="V211" s="3"/>
      <c r="W211" s="3"/>
      <c r="X211" s="3"/>
      <c r="Y211" s="3"/>
      <c r="Z211" s="3"/>
    </row>
    <row r="212" ht="15.75" customHeight="1">
      <c r="A212" s="46"/>
      <c r="B212" s="47"/>
      <c r="C212" s="47"/>
      <c r="D212" s="47"/>
      <c r="E212" s="47"/>
      <c r="F212" s="47"/>
      <c r="G212" s="47"/>
      <c r="H212" s="1"/>
      <c r="I212" s="3"/>
      <c r="J212" s="380"/>
      <c r="K212" s="292"/>
      <c r="L212" s="292"/>
      <c r="M212" s="292"/>
      <c r="N212" s="292"/>
      <c r="O212" s="292"/>
      <c r="P212" s="3"/>
      <c r="Q212" s="3"/>
      <c r="R212" s="3"/>
      <c r="S212" s="3"/>
      <c r="T212" s="3"/>
      <c r="U212" s="3"/>
      <c r="V212" s="3"/>
      <c r="W212" s="3"/>
      <c r="X212" s="3"/>
      <c r="Y212" s="3"/>
      <c r="Z212" s="3"/>
    </row>
    <row r="213" ht="15.75" customHeight="1">
      <c r="A213" s="46"/>
      <c r="B213" s="47"/>
      <c r="C213" s="47"/>
      <c r="D213" s="47"/>
      <c r="E213" s="47"/>
      <c r="F213" s="47"/>
      <c r="G213" s="47"/>
      <c r="H213" s="1"/>
      <c r="I213" s="3"/>
      <c r="J213" s="380"/>
      <c r="K213" s="292"/>
      <c r="L213" s="292"/>
      <c r="M213" s="292"/>
      <c r="N213" s="292"/>
      <c r="O213" s="292"/>
      <c r="P213" s="3"/>
      <c r="Q213" s="3"/>
      <c r="R213" s="3"/>
      <c r="S213" s="3"/>
      <c r="T213" s="3"/>
      <c r="U213" s="3"/>
      <c r="V213" s="3"/>
      <c r="W213" s="3"/>
      <c r="X213" s="3"/>
      <c r="Y213" s="3"/>
      <c r="Z213" s="3"/>
    </row>
    <row r="214" ht="15.75" customHeight="1">
      <c r="A214" s="46"/>
      <c r="B214" s="47"/>
      <c r="C214" s="47"/>
      <c r="D214" s="47"/>
      <c r="E214" s="47"/>
      <c r="F214" s="47"/>
      <c r="G214" s="47"/>
      <c r="H214" s="1"/>
      <c r="I214" s="3"/>
      <c r="J214" s="380"/>
      <c r="K214" s="292"/>
      <c r="L214" s="292"/>
      <c r="M214" s="292"/>
      <c r="N214" s="292"/>
      <c r="O214" s="292"/>
      <c r="P214" s="3"/>
      <c r="Q214" s="3"/>
      <c r="R214" s="3"/>
      <c r="S214" s="3"/>
      <c r="T214" s="3"/>
      <c r="U214" s="3"/>
      <c r="V214" s="3"/>
      <c r="W214" s="3"/>
      <c r="X214" s="3"/>
      <c r="Y214" s="3"/>
      <c r="Z214" s="3"/>
    </row>
    <row r="215" ht="15.75" customHeight="1">
      <c r="A215" s="46"/>
      <c r="B215" s="47"/>
      <c r="C215" s="47"/>
      <c r="D215" s="47"/>
      <c r="E215" s="47"/>
      <c r="F215" s="47"/>
      <c r="G215" s="47"/>
      <c r="H215" s="1"/>
      <c r="I215" s="3"/>
      <c r="J215" s="380"/>
      <c r="K215" s="292"/>
      <c r="L215" s="292"/>
      <c r="M215" s="292"/>
      <c r="N215" s="292"/>
      <c r="O215" s="292"/>
      <c r="P215" s="3"/>
      <c r="Q215" s="3"/>
      <c r="R215" s="3"/>
      <c r="S215" s="3"/>
      <c r="T215" s="3"/>
      <c r="U215" s="3"/>
      <c r="V215" s="3"/>
      <c r="W215" s="3"/>
      <c r="X215" s="3"/>
      <c r="Y215" s="3"/>
      <c r="Z215" s="3"/>
    </row>
    <row r="216" ht="15.75" customHeight="1">
      <c r="A216" s="46"/>
      <c r="B216" s="47"/>
      <c r="C216" s="47"/>
      <c r="D216" s="47"/>
      <c r="E216" s="47"/>
      <c r="F216" s="47"/>
      <c r="G216" s="47"/>
      <c r="H216" s="1"/>
      <c r="I216" s="3"/>
      <c r="J216" s="380"/>
      <c r="K216" s="292"/>
      <c r="L216" s="292"/>
      <c r="M216" s="292"/>
      <c r="N216" s="292"/>
      <c r="O216" s="292"/>
      <c r="P216" s="3"/>
      <c r="Q216" s="3"/>
      <c r="R216" s="3"/>
      <c r="S216" s="3"/>
      <c r="T216" s="3"/>
      <c r="U216" s="3"/>
      <c r="V216" s="3"/>
      <c r="W216" s="3"/>
      <c r="X216" s="3"/>
      <c r="Y216" s="3"/>
      <c r="Z216" s="3"/>
    </row>
    <row r="217" ht="15.75" customHeight="1">
      <c r="A217" s="46"/>
      <c r="B217" s="47"/>
      <c r="C217" s="47"/>
      <c r="D217" s="47"/>
      <c r="E217" s="47"/>
      <c r="F217" s="47"/>
      <c r="G217" s="47"/>
      <c r="H217" s="1"/>
      <c r="I217" s="3"/>
      <c r="J217" s="380"/>
      <c r="K217" s="292"/>
      <c r="L217" s="292"/>
      <c r="M217" s="292"/>
      <c r="N217" s="292"/>
      <c r="O217" s="292"/>
      <c r="P217" s="3"/>
      <c r="Q217" s="3"/>
      <c r="R217" s="3"/>
      <c r="S217" s="3"/>
      <c r="T217" s="3"/>
      <c r="U217" s="3"/>
      <c r="V217" s="3"/>
      <c r="W217" s="3"/>
      <c r="X217" s="3"/>
      <c r="Y217" s="3"/>
      <c r="Z217" s="3"/>
    </row>
    <row r="218" ht="15.75" customHeight="1">
      <c r="A218" s="46"/>
      <c r="B218" s="47"/>
      <c r="C218" s="47"/>
      <c r="D218" s="47"/>
      <c r="E218" s="47"/>
      <c r="F218" s="47"/>
      <c r="G218" s="47"/>
      <c r="H218" s="1"/>
      <c r="I218" s="3"/>
      <c r="J218" s="380"/>
      <c r="K218" s="292"/>
      <c r="L218" s="292"/>
      <c r="M218" s="292"/>
      <c r="N218" s="292"/>
      <c r="O218" s="292"/>
      <c r="P218" s="3"/>
      <c r="Q218" s="3"/>
      <c r="R218" s="3"/>
      <c r="S218" s="3"/>
      <c r="T218" s="3"/>
      <c r="U218" s="3"/>
      <c r="V218" s="3"/>
      <c r="W218" s="3"/>
      <c r="X218" s="3"/>
      <c r="Y218" s="3"/>
      <c r="Z218" s="3"/>
    </row>
    <row r="219" ht="15.75" customHeight="1">
      <c r="A219" s="46"/>
      <c r="B219" s="47"/>
      <c r="C219" s="47"/>
      <c r="D219" s="47"/>
      <c r="E219" s="47"/>
      <c r="F219" s="47"/>
      <c r="G219" s="47"/>
      <c r="H219" s="1"/>
      <c r="I219" s="3"/>
      <c r="J219" s="380"/>
      <c r="K219" s="292"/>
      <c r="L219" s="292"/>
      <c r="M219" s="292"/>
      <c r="N219" s="292"/>
      <c r="O219" s="292"/>
      <c r="P219" s="3"/>
      <c r="Q219" s="3"/>
      <c r="R219" s="3"/>
      <c r="S219" s="3"/>
      <c r="T219" s="3"/>
      <c r="U219" s="3"/>
      <c r="V219" s="3"/>
      <c r="W219" s="3"/>
      <c r="X219" s="3"/>
      <c r="Y219" s="3"/>
      <c r="Z219" s="3"/>
    </row>
    <row r="220" ht="15.75" customHeight="1">
      <c r="A220" s="46"/>
      <c r="B220" s="47"/>
      <c r="C220" s="47"/>
      <c r="D220" s="47"/>
      <c r="E220" s="47"/>
      <c r="F220" s="47"/>
      <c r="G220" s="47"/>
      <c r="H220" s="1"/>
      <c r="I220" s="3"/>
      <c r="J220" s="380"/>
      <c r="K220" s="292"/>
      <c r="L220" s="292"/>
      <c r="M220" s="292"/>
      <c r="N220" s="292"/>
      <c r="O220" s="292"/>
      <c r="P220" s="3"/>
      <c r="Q220" s="3"/>
      <c r="R220" s="3"/>
      <c r="S220" s="3"/>
      <c r="T220" s="3"/>
      <c r="U220" s="3"/>
      <c r="V220" s="3"/>
      <c r="W220" s="3"/>
      <c r="X220" s="3"/>
      <c r="Y220" s="3"/>
      <c r="Z220" s="3"/>
    </row>
    <row r="221" ht="15.75" customHeight="1">
      <c r="A221" s="46"/>
      <c r="B221" s="47"/>
      <c r="C221" s="47"/>
      <c r="D221" s="47"/>
      <c r="E221" s="47"/>
      <c r="F221" s="47"/>
      <c r="G221" s="47"/>
      <c r="H221" s="1"/>
      <c r="I221" s="3"/>
      <c r="J221" s="380"/>
      <c r="K221" s="292"/>
      <c r="L221" s="292"/>
      <c r="M221" s="292"/>
      <c r="N221" s="292"/>
      <c r="O221" s="292"/>
      <c r="P221" s="3"/>
      <c r="Q221" s="3"/>
      <c r="R221" s="3"/>
      <c r="S221" s="3"/>
      <c r="T221" s="3"/>
      <c r="U221" s="3"/>
      <c r="V221" s="3"/>
      <c r="W221" s="3"/>
      <c r="X221" s="3"/>
      <c r="Y221" s="3"/>
      <c r="Z221" s="3"/>
    </row>
    <row r="222" ht="15.75" customHeight="1">
      <c r="A222" s="46"/>
      <c r="B222" s="47"/>
      <c r="C222" s="47"/>
      <c r="D222" s="47"/>
      <c r="E222" s="47"/>
      <c r="F222" s="47"/>
      <c r="G222" s="47"/>
      <c r="H222" s="1"/>
      <c r="I222" s="3"/>
      <c r="J222" s="380"/>
      <c r="K222" s="292"/>
      <c r="L222" s="292"/>
      <c r="M222" s="292"/>
      <c r="N222" s="292"/>
      <c r="O222" s="292"/>
      <c r="P222" s="3"/>
      <c r="Q222" s="3"/>
      <c r="R222" s="3"/>
      <c r="S222" s="3"/>
      <c r="T222" s="3"/>
      <c r="U222" s="3"/>
      <c r="V222" s="3"/>
      <c r="W222" s="3"/>
      <c r="X222" s="3"/>
      <c r="Y222" s="3"/>
      <c r="Z222" s="3"/>
    </row>
    <row r="223" ht="15.75" customHeight="1">
      <c r="A223" s="46"/>
      <c r="B223" s="47"/>
      <c r="C223" s="47"/>
      <c r="D223" s="47"/>
      <c r="E223" s="47"/>
      <c r="F223" s="47"/>
      <c r="G223" s="47"/>
      <c r="H223" s="1"/>
      <c r="I223" s="3"/>
      <c r="J223" s="380"/>
      <c r="K223" s="292"/>
      <c r="L223" s="292"/>
      <c r="M223" s="292"/>
      <c r="N223" s="292"/>
      <c r="O223" s="292"/>
      <c r="P223" s="3"/>
      <c r="Q223" s="3"/>
      <c r="R223" s="3"/>
      <c r="S223" s="3"/>
      <c r="T223" s="3"/>
      <c r="U223" s="3"/>
      <c r="V223" s="3"/>
      <c r="W223" s="3"/>
      <c r="X223" s="3"/>
      <c r="Y223" s="3"/>
      <c r="Z223" s="3"/>
    </row>
    <row r="224" ht="15.75" customHeight="1">
      <c r="A224" s="46"/>
      <c r="B224" s="47"/>
      <c r="C224" s="47"/>
      <c r="D224" s="47"/>
      <c r="E224" s="47"/>
      <c r="F224" s="47"/>
      <c r="G224" s="47"/>
      <c r="H224" s="1"/>
      <c r="I224" s="3"/>
      <c r="J224" s="380"/>
      <c r="K224" s="292"/>
      <c r="L224" s="292"/>
      <c r="M224" s="292"/>
      <c r="N224" s="292"/>
      <c r="O224" s="292"/>
      <c r="P224" s="3"/>
      <c r="Q224" s="3"/>
      <c r="R224" s="3"/>
      <c r="S224" s="3"/>
      <c r="T224" s="3"/>
      <c r="U224" s="3"/>
      <c r="V224" s="3"/>
      <c r="W224" s="3"/>
      <c r="X224" s="3"/>
      <c r="Y224" s="3"/>
      <c r="Z224" s="3"/>
    </row>
    <row r="225" ht="15.75" customHeight="1">
      <c r="A225" s="46"/>
      <c r="B225" s="47"/>
      <c r="C225" s="47"/>
      <c r="D225" s="47"/>
      <c r="E225" s="47"/>
      <c r="F225" s="47"/>
      <c r="G225" s="47"/>
      <c r="H225" s="1"/>
      <c r="I225" s="3"/>
      <c r="J225" s="380"/>
      <c r="K225" s="292"/>
      <c r="L225" s="292"/>
      <c r="M225" s="292"/>
      <c r="N225" s="292"/>
      <c r="O225" s="292"/>
      <c r="P225" s="3"/>
      <c r="Q225" s="3"/>
      <c r="R225" s="3"/>
      <c r="S225" s="3"/>
      <c r="T225" s="3"/>
      <c r="U225" s="3"/>
      <c r="V225" s="3"/>
      <c r="W225" s="3"/>
      <c r="X225" s="3"/>
      <c r="Y225" s="3"/>
      <c r="Z225" s="3"/>
    </row>
    <row r="226" ht="15.75" customHeight="1">
      <c r="A226" s="46"/>
      <c r="B226" s="47"/>
      <c r="C226" s="47"/>
      <c r="D226" s="47"/>
      <c r="E226" s="47"/>
      <c r="F226" s="47"/>
      <c r="G226" s="47"/>
      <c r="H226" s="1"/>
      <c r="I226" s="3"/>
      <c r="J226" s="380"/>
      <c r="K226" s="292"/>
      <c r="L226" s="292"/>
      <c r="M226" s="292"/>
      <c r="N226" s="292"/>
      <c r="O226" s="292"/>
      <c r="P226" s="3"/>
      <c r="Q226" s="3"/>
      <c r="R226" s="3"/>
      <c r="S226" s="3"/>
      <c r="T226" s="3"/>
      <c r="U226" s="3"/>
      <c r="V226" s="3"/>
      <c r="W226" s="3"/>
      <c r="X226" s="3"/>
      <c r="Y226" s="3"/>
      <c r="Z226" s="3"/>
    </row>
    <row r="227" ht="15.75" customHeight="1">
      <c r="A227" s="46"/>
      <c r="B227" s="47"/>
      <c r="C227" s="47"/>
      <c r="D227" s="47"/>
      <c r="E227" s="47"/>
      <c r="F227" s="47"/>
      <c r="G227" s="47"/>
      <c r="H227" s="1"/>
      <c r="I227" s="3"/>
      <c r="J227" s="380"/>
      <c r="K227" s="292"/>
      <c r="L227" s="292"/>
      <c r="M227" s="292"/>
      <c r="N227" s="292"/>
      <c r="O227" s="292"/>
      <c r="P227" s="3"/>
      <c r="Q227" s="3"/>
      <c r="R227" s="3"/>
      <c r="S227" s="3"/>
      <c r="T227" s="3"/>
      <c r="U227" s="3"/>
      <c r="V227" s="3"/>
      <c r="W227" s="3"/>
      <c r="X227" s="3"/>
      <c r="Y227" s="3"/>
      <c r="Z227" s="3"/>
    </row>
    <row r="228" ht="15.75" customHeight="1">
      <c r="A228" s="46"/>
      <c r="B228" s="47"/>
      <c r="C228" s="47"/>
      <c r="D228" s="47"/>
      <c r="E228" s="47"/>
      <c r="F228" s="47"/>
      <c r="G228" s="47"/>
      <c r="H228" s="1"/>
      <c r="I228" s="3"/>
      <c r="J228" s="380"/>
      <c r="K228" s="292"/>
      <c r="L228" s="292"/>
      <c r="M228" s="292"/>
      <c r="N228" s="292"/>
      <c r="O228" s="292"/>
      <c r="P228" s="3"/>
      <c r="Q228" s="3"/>
      <c r="R228" s="3"/>
      <c r="S228" s="3"/>
      <c r="T228" s="3"/>
      <c r="U228" s="3"/>
      <c r="V228" s="3"/>
      <c r="W228" s="3"/>
      <c r="X228" s="3"/>
      <c r="Y228" s="3"/>
      <c r="Z228" s="3"/>
    </row>
    <row r="229" ht="15.75" customHeight="1">
      <c r="A229" s="46"/>
      <c r="B229" s="47"/>
      <c r="C229" s="47"/>
      <c r="D229" s="47"/>
      <c r="E229" s="47"/>
      <c r="F229" s="47"/>
      <c r="G229" s="47"/>
      <c r="H229" s="1"/>
      <c r="I229" s="3"/>
      <c r="J229" s="380"/>
      <c r="K229" s="292"/>
      <c r="L229" s="292"/>
      <c r="M229" s="292"/>
      <c r="N229" s="292"/>
      <c r="O229" s="292"/>
      <c r="P229" s="3"/>
      <c r="Q229" s="3"/>
      <c r="R229" s="3"/>
      <c r="S229" s="3"/>
      <c r="T229" s="3"/>
      <c r="U229" s="3"/>
      <c r="V229" s="3"/>
      <c r="W229" s="3"/>
      <c r="X229" s="3"/>
      <c r="Y229" s="3"/>
      <c r="Z229" s="3"/>
    </row>
    <row r="230" ht="15.75" customHeight="1">
      <c r="A230" s="46"/>
      <c r="B230" s="47"/>
      <c r="C230" s="47"/>
      <c r="D230" s="47"/>
      <c r="E230" s="47"/>
      <c r="F230" s="47"/>
      <c r="G230" s="47"/>
      <c r="H230" s="1"/>
      <c r="I230" s="3"/>
      <c r="J230" s="380"/>
      <c r="K230" s="292"/>
      <c r="L230" s="292"/>
      <c r="M230" s="292"/>
      <c r="N230" s="292"/>
      <c r="O230" s="292"/>
      <c r="P230" s="3"/>
      <c r="Q230" s="3"/>
      <c r="R230" s="3"/>
      <c r="S230" s="3"/>
      <c r="T230" s="3"/>
      <c r="U230" s="3"/>
      <c r="V230" s="3"/>
      <c r="W230" s="3"/>
      <c r="X230" s="3"/>
      <c r="Y230" s="3"/>
      <c r="Z230" s="3"/>
    </row>
    <row r="231" ht="15.75" customHeight="1">
      <c r="A231" s="46"/>
      <c r="B231" s="47"/>
      <c r="C231" s="47"/>
      <c r="D231" s="47"/>
      <c r="E231" s="47"/>
      <c r="F231" s="47"/>
      <c r="G231" s="47"/>
      <c r="H231" s="1"/>
      <c r="I231" s="3"/>
      <c r="J231" s="380"/>
      <c r="K231" s="292"/>
      <c r="L231" s="292"/>
      <c r="M231" s="292"/>
      <c r="N231" s="292"/>
      <c r="O231" s="292"/>
      <c r="P231" s="3"/>
      <c r="Q231" s="3"/>
      <c r="R231" s="3"/>
      <c r="S231" s="3"/>
      <c r="T231" s="3"/>
      <c r="U231" s="3"/>
      <c r="V231" s="3"/>
      <c r="W231" s="3"/>
      <c r="X231" s="3"/>
      <c r="Y231" s="3"/>
      <c r="Z231" s="3"/>
    </row>
    <row r="232" ht="15.75" customHeight="1">
      <c r="A232" s="46"/>
      <c r="B232" s="47"/>
      <c r="C232" s="47"/>
      <c r="D232" s="47"/>
      <c r="E232" s="47"/>
      <c r="F232" s="47"/>
      <c r="G232" s="47"/>
      <c r="H232" s="1"/>
      <c r="I232" s="3"/>
      <c r="J232" s="380"/>
      <c r="K232" s="292"/>
      <c r="L232" s="292"/>
      <c r="M232" s="292"/>
      <c r="N232" s="292"/>
      <c r="O232" s="292"/>
      <c r="P232" s="3"/>
      <c r="Q232" s="3"/>
      <c r="R232" s="3"/>
      <c r="S232" s="3"/>
      <c r="T232" s="3"/>
      <c r="U232" s="3"/>
      <c r="V232" s="3"/>
      <c r="W232" s="3"/>
      <c r="X232" s="3"/>
      <c r="Y232" s="3"/>
      <c r="Z232" s="3"/>
    </row>
    <row r="233" ht="15.75" customHeight="1">
      <c r="A233" s="46"/>
      <c r="B233" s="47"/>
      <c r="C233" s="47"/>
      <c r="D233" s="47"/>
      <c r="E233" s="47"/>
      <c r="F233" s="47"/>
      <c r="G233" s="47"/>
      <c r="H233" s="1"/>
      <c r="I233" s="3"/>
      <c r="J233" s="380"/>
      <c r="K233" s="292"/>
      <c r="L233" s="292"/>
      <c r="M233" s="292"/>
      <c r="N233" s="292"/>
      <c r="O233" s="292"/>
      <c r="P233" s="3"/>
      <c r="Q233" s="3"/>
      <c r="R233" s="3"/>
      <c r="S233" s="3"/>
      <c r="T233" s="3"/>
      <c r="U233" s="3"/>
      <c r="V233" s="3"/>
      <c r="W233" s="3"/>
      <c r="X233" s="3"/>
      <c r="Y233" s="3"/>
      <c r="Z233" s="3"/>
    </row>
    <row r="234" ht="15.75" customHeight="1">
      <c r="A234" s="46"/>
      <c r="B234" s="47"/>
      <c r="C234" s="47"/>
      <c r="D234" s="47"/>
      <c r="E234" s="47"/>
      <c r="F234" s="47"/>
      <c r="G234" s="47"/>
      <c r="H234" s="1"/>
      <c r="I234" s="3"/>
      <c r="J234" s="380"/>
      <c r="K234" s="292"/>
      <c r="L234" s="292"/>
      <c r="M234" s="292"/>
      <c r="N234" s="292"/>
      <c r="O234" s="292"/>
      <c r="P234" s="3"/>
      <c r="Q234" s="3"/>
      <c r="R234" s="3"/>
      <c r="S234" s="3"/>
      <c r="T234" s="3"/>
      <c r="U234" s="3"/>
      <c r="V234" s="3"/>
      <c r="W234" s="3"/>
      <c r="X234" s="3"/>
      <c r="Y234" s="3"/>
      <c r="Z234" s="3"/>
    </row>
    <row r="235" ht="15.75" customHeight="1">
      <c r="A235" s="46"/>
      <c r="B235" s="47"/>
      <c r="C235" s="47"/>
      <c r="D235" s="47"/>
      <c r="E235" s="47"/>
      <c r="F235" s="47"/>
      <c r="G235" s="47"/>
      <c r="H235" s="1"/>
      <c r="I235" s="3"/>
      <c r="J235" s="380"/>
      <c r="K235" s="292"/>
      <c r="L235" s="292"/>
      <c r="M235" s="292"/>
      <c r="N235" s="292"/>
      <c r="O235" s="292"/>
      <c r="P235" s="3"/>
      <c r="Q235" s="3"/>
      <c r="R235" s="3"/>
      <c r="S235" s="3"/>
      <c r="T235" s="3"/>
      <c r="U235" s="3"/>
      <c r="V235" s="3"/>
      <c r="W235" s="3"/>
      <c r="X235" s="3"/>
      <c r="Y235" s="3"/>
      <c r="Z235" s="3"/>
    </row>
    <row r="236" ht="15.75" customHeight="1">
      <c r="A236" s="46"/>
      <c r="B236" s="47"/>
      <c r="C236" s="47"/>
      <c r="D236" s="47"/>
      <c r="E236" s="47"/>
      <c r="F236" s="47"/>
      <c r="G236" s="47"/>
      <c r="H236" s="1"/>
      <c r="I236" s="3"/>
      <c r="J236" s="380"/>
      <c r="K236" s="292"/>
      <c r="L236" s="292"/>
      <c r="M236" s="292"/>
      <c r="N236" s="292"/>
      <c r="O236" s="292"/>
      <c r="P236" s="3"/>
      <c r="Q236" s="3"/>
      <c r="R236" s="3"/>
      <c r="S236" s="3"/>
      <c r="T236" s="3"/>
      <c r="U236" s="3"/>
      <c r="V236" s="3"/>
      <c r="W236" s="3"/>
      <c r="X236" s="3"/>
      <c r="Y236" s="3"/>
      <c r="Z236" s="3"/>
    </row>
    <row r="237" ht="15.75" customHeight="1">
      <c r="A237" s="46"/>
      <c r="B237" s="47"/>
      <c r="C237" s="47"/>
      <c r="D237" s="47"/>
      <c r="E237" s="47"/>
      <c r="F237" s="47"/>
      <c r="G237" s="47"/>
      <c r="H237" s="1"/>
      <c r="I237" s="3"/>
      <c r="J237" s="380"/>
      <c r="K237" s="292"/>
      <c r="L237" s="292"/>
      <c r="M237" s="292"/>
      <c r="N237" s="292"/>
      <c r="O237" s="292"/>
      <c r="P237" s="3"/>
      <c r="Q237" s="3"/>
      <c r="R237" s="3"/>
      <c r="S237" s="3"/>
      <c r="T237" s="3"/>
      <c r="U237" s="3"/>
      <c r="V237" s="3"/>
      <c r="W237" s="3"/>
      <c r="X237" s="3"/>
      <c r="Y237" s="3"/>
      <c r="Z237" s="3"/>
    </row>
    <row r="238" ht="15.75" customHeight="1">
      <c r="A238" s="46"/>
      <c r="B238" s="47"/>
      <c r="C238" s="47"/>
      <c r="D238" s="47"/>
      <c r="E238" s="47"/>
      <c r="F238" s="47"/>
      <c r="G238" s="47"/>
      <c r="H238" s="1"/>
      <c r="I238" s="3"/>
      <c r="J238" s="380"/>
      <c r="K238" s="292"/>
      <c r="L238" s="292"/>
      <c r="M238" s="292"/>
      <c r="N238" s="292"/>
      <c r="O238" s="292"/>
      <c r="P238" s="3"/>
      <c r="Q238" s="3"/>
      <c r="R238" s="3"/>
      <c r="S238" s="3"/>
      <c r="T238" s="3"/>
      <c r="U238" s="3"/>
      <c r="V238" s="3"/>
      <c r="W238" s="3"/>
      <c r="X238" s="3"/>
      <c r="Y238" s="3"/>
      <c r="Z238" s="3"/>
    </row>
    <row r="239" ht="15.75" customHeight="1">
      <c r="A239" s="46"/>
      <c r="B239" s="47"/>
      <c r="C239" s="47"/>
      <c r="D239" s="47"/>
      <c r="E239" s="47"/>
      <c r="F239" s="47"/>
      <c r="G239" s="47"/>
      <c r="H239" s="1"/>
      <c r="I239" s="3"/>
      <c r="J239" s="380"/>
      <c r="K239" s="292"/>
      <c r="L239" s="292"/>
      <c r="M239" s="292"/>
      <c r="N239" s="292"/>
      <c r="O239" s="292"/>
      <c r="P239" s="3"/>
      <c r="Q239" s="3"/>
      <c r="R239" s="3"/>
      <c r="S239" s="3"/>
      <c r="T239" s="3"/>
      <c r="U239" s="3"/>
      <c r="V239" s="3"/>
      <c r="W239" s="3"/>
      <c r="X239" s="3"/>
      <c r="Y239" s="3"/>
      <c r="Z239" s="3"/>
    </row>
    <row r="240" ht="15.75" customHeight="1">
      <c r="A240" s="46"/>
      <c r="B240" s="47"/>
      <c r="C240" s="47"/>
      <c r="D240" s="47"/>
      <c r="E240" s="47"/>
      <c r="F240" s="47"/>
      <c r="G240" s="47"/>
      <c r="H240" s="1"/>
      <c r="I240" s="3"/>
      <c r="J240" s="380"/>
      <c r="K240" s="292"/>
      <c r="L240" s="292"/>
      <c r="M240" s="292"/>
      <c r="N240" s="292"/>
      <c r="O240" s="292"/>
      <c r="P240" s="3"/>
      <c r="Q240" s="3"/>
      <c r="R240" s="3"/>
      <c r="S240" s="3"/>
      <c r="T240" s="3"/>
      <c r="U240" s="3"/>
      <c r="V240" s="3"/>
      <c r="W240" s="3"/>
      <c r="X240" s="3"/>
      <c r="Y240" s="3"/>
      <c r="Z240" s="3"/>
    </row>
    <row r="241" ht="15.75" customHeight="1">
      <c r="A241" s="46"/>
      <c r="B241" s="47"/>
      <c r="C241" s="47"/>
      <c r="D241" s="47"/>
      <c r="E241" s="47"/>
      <c r="F241" s="47"/>
      <c r="G241" s="47"/>
      <c r="H241" s="1"/>
      <c r="I241" s="3"/>
      <c r="J241" s="380"/>
      <c r="K241" s="292"/>
      <c r="L241" s="292"/>
      <c r="M241" s="292"/>
      <c r="N241" s="292"/>
      <c r="O241" s="292"/>
      <c r="P241" s="3"/>
      <c r="Q241" s="3"/>
      <c r="R241" s="3"/>
      <c r="S241" s="3"/>
      <c r="T241" s="3"/>
      <c r="U241" s="3"/>
      <c r="V241" s="3"/>
      <c r="W241" s="3"/>
      <c r="X241" s="3"/>
      <c r="Y241" s="3"/>
      <c r="Z241" s="3"/>
    </row>
    <row r="242" ht="15.75" customHeight="1">
      <c r="A242" s="46"/>
      <c r="B242" s="47"/>
      <c r="C242" s="47"/>
      <c r="D242" s="47"/>
      <c r="E242" s="47"/>
      <c r="F242" s="47"/>
      <c r="G242" s="47"/>
      <c r="H242" s="1"/>
      <c r="I242" s="3"/>
      <c r="J242" s="380"/>
      <c r="K242" s="292"/>
      <c r="L242" s="292"/>
      <c r="M242" s="292"/>
      <c r="N242" s="292"/>
      <c r="O242" s="292"/>
      <c r="P242" s="3"/>
      <c r="Q242" s="3"/>
      <c r="R242" s="3"/>
      <c r="S242" s="3"/>
      <c r="T242" s="3"/>
      <c r="U242" s="3"/>
      <c r="V242" s="3"/>
      <c r="W242" s="3"/>
      <c r="X242" s="3"/>
      <c r="Y242" s="3"/>
      <c r="Z242" s="3"/>
    </row>
    <row r="243" ht="15.75" customHeight="1">
      <c r="A243" s="46"/>
      <c r="B243" s="47"/>
      <c r="C243" s="47"/>
      <c r="D243" s="47"/>
      <c r="E243" s="47"/>
      <c r="F243" s="47"/>
      <c r="G243" s="47"/>
      <c r="H243" s="1"/>
      <c r="I243" s="3"/>
      <c r="J243" s="380"/>
      <c r="K243" s="292"/>
      <c r="L243" s="292"/>
      <c r="M243" s="292"/>
      <c r="N243" s="292"/>
      <c r="O243" s="292"/>
      <c r="P243" s="3"/>
      <c r="Q243" s="3"/>
      <c r="R243" s="3"/>
      <c r="S243" s="3"/>
      <c r="T243" s="3"/>
      <c r="U243" s="3"/>
      <c r="V243" s="3"/>
      <c r="W243" s="3"/>
      <c r="X243" s="3"/>
      <c r="Y243" s="3"/>
      <c r="Z243" s="3"/>
    </row>
    <row r="244" ht="15.75" customHeight="1">
      <c r="A244" s="46"/>
      <c r="B244" s="47"/>
      <c r="C244" s="47"/>
      <c r="D244" s="47"/>
      <c r="E244" s="47"/>
      <c r="F244" s="47"/>
      <c r="G244" s="47"/>
      <c r="H244" s="1"/>
      <c r="I244" s="3"/>
      <c r="J244" s="380"/>
      <c r="K244" s="292"/>
      <c r="L244" s="292"/>
      <c r="M244" s="292"/>
      <c r="N244" s="292"/>
      <c r="O244" s="292"/>
      <c r="P244" s="3"/>
      <c r="Q244" s="3"/>
      <c r="R244" s="3"/>
      <c r="S244" s="3"/>
      <c r="T244" s="3"/>
      <c r="U244" s="3"/>
      <c r="V244" s="3"/>
      <c r="W244" s="3"/>
      <c r="X244" s="3"/>
      <c r="Y244" s="3"/>
      <c r="Z244" s="3"/>
    </row>
    <row r="245" ht="15.75" customHeight="1">
      <c r="A245" s="46"/>
      <c r="B245" s="47"/>
      <c r="C245" s="47"/>
      <c r="D245" s="47"/>
      <c r="E245" s="47"/>
      <c r="F245" s="47"/>
      <c r="G245" s="47"/>
      <c r="H245" s="1"/>
      <c r="I245" s="3"/>
      <c r="J245" s="380"/>
      <c r="K245" s="292"/>
      <c r="L245" s="292"/>
      <c r="M245" s="292"/>
      <c r="N245" s="292"/>
      <c r="O245" s="292"/>
      <c r="P245" s="3"/>
      <c r="Q245" s="3"/>
      <c r="R245" s="3"/>
      <c r="S245" s="3"/>
      <c r="T245" s="3"/>
      <c r="U245" s="3"/>
      <c r="V245" s="3"/>
      <c r="W245" s="3"/>
      <c r="X245" s="3"/>
      <c r="Y245" s="3"/>
      <c r="Z245" s="3"/>
    </row>
    <row r="246" ht="15.75" customHeight="1">
      <c r="A246" s="46"/>
      <c r="B246" s="47"/>
      <c r="C246" s="47"/>
      <c r="D246" s="47"/>
      <c r="E246" s="47"/>
      <c r="F246" s="47"/>
      <c r="G246" s="47"/>
      <c r="H246" s="1"/>
      <c r="I246" s="3"/>
      <c r="J246" s="380"/>
      <c r="K246" s="292"/>
      <c r="L246" s="292"/>
      <c r="M246" s="292"/>
      <c r="N246" s="292"/>
      <c r="O246" s="292"/>
      <c r="P246" s="3"/>
      <c r="Q246" s="3"/>
      <c r="R246" s="3"/>
      <c r="S246" s="3"/>
      <c r="T246" s="3"/>
      <c r="U246" s="3"/>
      <c r="V246" s="3"/>
      <c r="W246" s="3"/>
      <c r="X246" s="3"/>
      <c r="Y246" s="3"/>
      <c r="Z246" s="3"/>
    </row>
    <row r="247" ht="15.75" customHeight="1">
      <c r="A247" s="46"/>
      <c r="B247" s="47"/>
      <c r="C247" s="47"/>
      <c r="D247" s="47"/>
      <c r="E247" s="47"/>
      <c r="F247" s="47"/>
      <c r="G247" s="47"/>
      <c r="H247" s="1"/>
      <c r="I247" s="3"/>
      <c r="J247" s="380"/>
      <c r="K247" s="292"/>
      <c r="L247" s="292"/>
      <c r="M247" s="292"/>
      <c r="N247" s="292"/>
      <c r="O247" s="292"/>
      <c r="P247" s="3"/>
      <c r="Q247" s="3"/>
      <c r="R247" s="3"/>
      <c r="S247" s="3"/>
      <c r="T247" s="3"/>
      <c r="U247" s="3"/>
      <c r="V247" s="3"/>
      <c r="W247" s="3"/>
      <c r="X247" s="3"/>
      <c r="Y247" s="3"/>
      <c r="Z247" s="3"/>
    </row>
    <row r="248" ht="15.75" customHeight="1">
      <c r="A248" s="46"/>
      <c r="B248" s="47"/>
      <c r="C248" s="47"/>
      <c r="D248" s="47"/>
      <c r="E248" s="47"/>
      <c r="F248" s="47"/>
      <c r="G248" s="47"/>
      <c r="H248" s="1"/>
      <c r="I248" s="3"/>
      <c r="J248" s="380"/>
      <c r="K248" s="292"/>
      <c r="L248" s="292"/>
      <c r="M248" s="292"/>
      <c r="N248" s="292"/>
      <c r="O248" s="292"/>
      <c r="P248" s="3"/>
      <c r="Q248" s="3"/>
      <c r="R248" s="3"/>
      <c r="S248" s="3"/>
      <c r="T248" s="3"/>
      <c r="U248" s="3"/>
      <c r="V248" s="3"/>
      <c r="W248" s="3"/>
      <c r="X248" s="3"/>
      <c r="Y248" s="3"/>
      <c r="Z248" s="3"/>
    </row>
    <row r="249" ht="15.75" customHeight="1">
      <c r="A249" s="46"/>
      <c r="B249" s="47"/>
      <c r="C249" s="47"/>
      <c r="D249" s="47"/>
      <c r="E249" s="47"/>
      <c r="F249" s="47"/>
      <c r="G249" s="47"/>
      <c r="H249" s="1"/>
      <c r="I249" s="3"/>
      <c r="J249" s="380"/>
      <c r="K249" s="292"/>
      <c r="L249" s="292"/>
      <c r="M249" s="292"/>
      <c r="N249" s="292"/>
      <c r="O249" s="292"/>
      <c r="P249" s="3"/>
      <c r="Q249" s="3"/>
      <c r="R249" s="3"/>
      <c r="S249" s="3"/>
      <c r="T249" s="3"/>
      <c r="U249" s="3"/>
      <c r="V249" s="3"/>
      <c r="W249" s="3"/>
      <c r="X249" s="3"/>
      <c r="Y249" s="3"/>
      <c r="Z249" s="3"/>
    </row>
    <row r="250" ht="15.75" customHeight="1">
      <c r="A250" s="46"/>
      <c r="B250" s="47"/>
      <c r="C250" s="47"/>
      <c r="D250" s="47"/>
      <c r="E250" s="47"/>
      <c r="F250" s="47"/>
      <c r="G250" s="47"/>
      <c r="H250" s="1"/>
      <c r="I250" s="3"/>
      <c r="J250" s="380"/>
      <c r="K250" s="292"/>
      <c r="L250" s="292"/>
      <c r="M250" s="292"/>
      <c r="N250" s="292"/>
      <c r="O250" s="292"/>
      <c r="P250" s="3"/>
      <c r="Q250" s="3"/>
      <c r="R250" s="3"/>
      <c r="S250" s="3"/>
      <c r="T250" s="3"/>
      <c r="U250" s="3"/>
      <c r="V250" s="3"/>
      <c r="W250" s="3"/>
      <c r="X250" s="3"/>
      <c r="Y250" s="3"/>
      <c r="Z250" s="3"/>
    </row>
    <row r="251" ht="15.75" customHeight="1">
      <c r="A251" s="46"/>
      <c r="B251" s="47"/>
      <c r="C251" s="47"/>
      <c r="D251" s="47"/>
      <c r="E251" s="47"/>
      <c r="F251" s="47"/>
      <c r="G251" s="47"/>
      <c r="H251" s="1"/>
      <c r="I251" s="3"/>
      <c r="J251" s="380"/>
      <c r="K251" s="292"/>
      <c r="L251" s="292"/>
      <c r="M251" s="292"/>
      <c r="N251" s="292"/>
      <c r="O251" s="292"/>
      <c r="P251" s="3"/>
      <c r="Q251" s="3"/>
      <c r="R251" s="3"/>
      <c r="S251" s="3"/>
      <c r="T251" s="3"/>
      <c r="U251" s="3"/>
      <c r="V251" s="3"/>
      <c r="W251" s="3"/>
      <c r="X251" s="3"/>
      <c r="Y251" s="3"/>
      <c r="Z251" s="3"/>
    </row>
    <row r="252" ht="15.75" customHeight="1">
      <c r="A252" s="46"/>
      <c r="B252" s="47"/>
      <c r="C252" s="47"/>
      <c r="D252" s="47"/>
      <c r="E252" s="47"/>
      <c r="F252" s="47"/>
      <c r="G252" s="47"/>
      <c r="H252" s="1"/>
      <c r="I252" s="3"/>
      <c r="J252" s="380"/>
      <c r="K252" s="292"/>
      <c r="L252" s="292"/>
      <c r="M252" s="292"/>
      <c r="N252" s="292"/>
      <c r="O252" s="292"/>
      <c r="P252" s="3"/>
      <c r="Q252" s="3"/>
      <c r="R252" s="3"/>
      <c r="S252" s="3"/>
      <c r="T252" s="3"/>
      <c r="U252" s="3"/>
      <c r="V252" s="3"/>
      <c r="W252" s="3"/>
      <c r="X252" s="3"/>
      <c r="Y252" s="3"/>
      <c r="Z252" s="3"/>
    </row>
    <row r="253" ht="15.75" customHeight="1">
      <c r="A253" s="46"/>
      <c r="B253" s="47"/>
      <c r="C253" s="47"/>
      <c r="D253" s="47"/>
      <c r="E253" s="47"/>
      <c r="F253" s="47"/>
      <c r="G253" s="47"/>
      <c r="H253" s="1"/>
      <c r="I253" s="3"/>
      <c r="J253" s="380"/>
      <c r="K253" s="292"/>
      <c r="L253" s="292"/>
      <c r="M253" s="292"/>
      <c r="N253" s="292"/>
      <c r="O253" s="292"/>
      <c r="P253" s="3"/>
      <c r="Q253" s="3"/>
      <c r="R253" s="3"/>
      <c r="S253" s="3"/>
      <c r="T253" s="3"/>
      <c r="U253" s="3"/>
      <c r="V253" s="3"/>
      <c r="W253" s="3"/>
      <c r="X253" s="3"/>
      <c r="Y253" s="3"/>
      <c r="Z253" s="3"/>
    </row>
    <row r="254" ht="15.75" customHeight="1">
      <c r="A254" s="46"/>
      <c r="B254" s="47"/>
      <c r="C254" s="47"/>
      <c r="D254" s="47"/>
      <c r="E254" s="47"/>
      <c r="F254" s="47"/>
      <c r="G254" s="47"/>
      <c r="H254" s="1"/>
      <c r="I254" s="3"/>
      <c r="J254" s="380"/>
      <c r="K254" s="292"/>
      <c r="L254" s="292"/>
      <c r="M254" s="292"/>
      <c r="N254" s="292"/>
      <c r="O254" s="292"/>
      <c r="P254" s="3"/>
      <c r="Q254" s="3"/>
      <c r="R254" s="3"/>
      <c r="S254" s="3"/>
      <c r="T254" s="3"/>
      <c r="U254" s="3"/>
      <c r="V254" s="3"/>
      <c r="W254" s="3"/>
      <c r="X254" s="3"/>
      <c r="Y254" s="3"/>
      <c r="Z254" s="3"/>
    </row>
    <row r="255" ht="15.75" customHeight="1">
      <c r="A255" s="46"/>
      <c r="B255" s="47"/>
      <c r="C255" s="47"/>
      <c r="D255" s="47"/>
      <c r="E255" s="47"/>
      <c r="F255" s="47"/>
      <c r="G255" s="47"/>
      <c r="H255" s="1"/>
      <c r="I255" s="3"/>
      <c r="J255" s="380"/>
      <c r="K255" s="292"/>
      <c r="L255" s="292"/>
      <c r="M255" s="292"/>
      <c r="N255" s="292"/>
      <c r="O255" s="292"/>
      <c r="P255" s="3"/>
      <c r="Q255" s="3"/>
      <c r="R255" s="3"/>
      <c r="S255" s="3"/>
      <c r="T255" s="3"/>
      <c r="U255" s="3"/>
      <c r="V255" s="3"/>
      <c r="W255" s="3"/>
      <c r="X255" s="3"/>
      <c r="Y255" s="3"/>
      <c r="Z255" s="3"/>
    </row>
    <row r="256" ht="15.75" customHeight="1">
      <c r="A256" s="46"/>
      <c r="B256" s="47"/>
      <c r="C256" s="47"/>
      <c r="D256" s="47"/>
      <c r="E256" s="47"/>
      <c r="F256" s="47"/>
      <c r="G256" s="47"/>
      <c r="H256" s="1"/>
      <c r="I256" s="3"/>
      <c r="J256" s="380"/>
      <c r="K256" s="292"/>
      <c r="L256" s="292"/>
      <c r="M256" s="292"/>
      <c r="N256" s="292"/>
      <c r="O256" s="292"/>
      <c r="P256" s="3"/>
      <c r="Q256" s="3"/>
      <c r="R256" s="3"/>
      <c r="S256" s="3"/>
      <c r="T256" s="3"/>
      <c r="U256" s="3"/>
      <c r="V256" s="3"/>
      <c r="W256" s="3"/>
      <c r="X256" s="3"/>
      <c r="Y256" s="3"/>
      <c r="Z256" s="3"/>
    </row>
    <row r="257" ht="15.75" customHeight="1">
      <c r="A257" s="46"/>
      <c r="B257" s="47"/>
      <c r="C257" s="47"/>
      <c r="D257" s="47"/>
      <c r="E257" s="47"/>
      <c r="F257" s="47"/>
      <c r="G257" s="47"/>
      <c r="H257" s="1"/>
      <c r="I257" s="3"/>
      <c r="J257" s="380"/>
      <c r="K257" s="292"/>
      <c r="L257" s="292"/>
      <c r="M257" s="292"/>
      <c r="N257" s="292"/>
      <c r="O257" s="292"/>
      <c r="P257" s="3"/>
      <c r="Q257" s="3"/>
      <c r="R257" s="3"/>
      <c r="S257" s="3"/>
      <c r="T257" s="3"/>
      <c r="U257" s="3"/>
      <c r="V257" s="3"/>
      <c r="W257" s="3"/>
      <c r="X257" s="3"/>
      <c r="Y257" s="3"/>
      <c r="Z257" s="3"/>
    </row>
    <row r="258" ht="15.75" customHeight="1">
      <c r="A258" s="46"/>
      <c r="B258" s="47"/>
      <c r="C258" s="47"/>
      <c r="D258" s="47"/>
      <c r="E258" s="47"/>
      <c r="F258" s="47"/>
      <c r="G258" s="47"/>
      <c r="H258" s="1"/>
      <c r="I258" s="3"/>
      <c r="J258" s="380"/>
      <c r="K258" s="292"/>
      <c r="L258" s="292"/>
      <c r="M258" s="292"/>
      <c r="N258" s="292"/>
      <c r="O258" s="292"/>
      <c r="P258" s="3"/>
      <c r="Q258" s="3"/>
      <c r="R258" s="3"/>
      <c r="S258" s="3"/>
      <c r="T258" s="3"/>
      <c r="U258" s="3"/>
      <c r="V258" s="3"/>
      <c r="W258" s="3"/>
      <c r="X258" s="3"/>
      <c r="Y258" s="3"/>
      <c r="Z258" s="3"/>
    </row>
    <row r="259" ht="15.75" customHeight="1">
      <c r="A259" s="46"/>
      <c r="B259" s="47"/>
      <c r="C259" s="47"/>
      <c r="D259" s="47"/>
      <c r="E259" s="47"/>
      <c r="F259" s="47"/>
      <c r="G259" s="47"/>
      <c r="H259" s="1"/>
      <c r="I259" s="3"/>
      <c r="J259" s="380"/>
      <c r="K259" s="292"/>
      <c r="L259" s="292"/>
      <c r="M259" s="292"/>
      <c r="N259" s="292"/>
      <c r="O259" s="292"/>
      <c r="P259" s="3"/>
      <c r="Q259" s="3"/>
      <c r="R259" s="3"/>
      <c r="S259" s="3"/>
      <c r="T259" s="3"/>
      <c r="U259" s="3"/>
      <c r="V259" s="3"/>
      <c r="W259" s="3"/>
      <c r="X259" s="3"/>
      <c r="Y259" s="3"/>
      <c r="Z259" s="3"/>
    </row>
    <row r="260" ht="15.75" customHeight="1">
      <c r="A260" s="46"/>
      <c r="B260" s="47"/>
      <c r="C260" s="47"/>
      <c r="D260" s="47"/>
      <c r="E260" s="47"/>
      <c r="F260" s="47"/>
      <c r="G260" s="47"/>
      <c r="H260" s="1"/>
      <c r="I260" s="3"/>
      <c r="J260" s="380"/>
      <c r="K260" s="292"/>
      <c r="L260" s="292"/>
      <c r="M260" s="292"/>
      <c r="N260" s="292"/>
      <c r="O260" s="292"/>
      <c r="P260" s="3"/>
      <c r="Q260" s="3"/>
      <c r="R260" s="3"/>
      <c r="S260" s="3"/>
      <c r="T260" s="3"/>
      <c r="U260" s="3"/>
      <c r="V260" s="3"/>
      <c r="W260" s="3"/>
      <c r="X260" s="3"/>
      <c r="Y260" s="3"/>
      <c r="Z260" s="3"/>
    </row>
    <row r="261" ht="15.75" customHeight="1">
      <c r="A261" s="46"/>
      <c r="B261" s="47"/>
      <c r="C261" s="47"/>
      <c r="D261" s="47"/>
      <c r="E261" s="47"/>
      <c r="F261" s="47"/>
      <c r="G261" s="47"/>
      <c r="H261" s="1"/>
      <c r="I261" s="3"/>
      <c r="J261" s="380"/>
      <c r="K261" s="292"/>
      <c r="L261" s="292"/>
      <c r="M261" s="292"/>
      <c r="N261" s="292"/>
      <c r="O261" s="292"/>
      <c r="P261" s="3"/>
      <c r="Q261" s="3"/>
      <c r="R261" s="3"/>
      <c r="S261" s="3"/>
      <c r="T261" s="3"/>
      <c r="U261" s="3"/>
      <c r="V261" s="3"/>
      <c r="W261" s="3"/>
      <c r="X261" s="3"/>
      <c r="Y261" s="3"/>
      <c r="Z261" s="3"/>
    </row>
    <row r="262" ht="15.75" customHeight="1">
      <c r="A262" s="46"/>
      <c r="B262" s="47"/>
      <c r="C262" s="47"/>
      <c r="D262" s="47"/>
      <c r="E262" s="47"/>
      <c r="F262" s="47"/>
      <c r="G262" s="47"/>
      <c r="H262" s="1"/>
      <c r="I262" s="3"/>
      <c r="J262" s="380"/>
      <c r="K262" s="292"/>
      <c r="L262" s="292"/>
      <c r="M262" s="292"/>
      <c r="N262" s="292"/>
      <c r="O262" s="292"/>
      <c r="P262" s="3"/>
      <c r="Q262" s="3"/>
      <c r="R262" s="3"/>
      <c r="S262" s="3"/>
      <c r="T262" s="3"/>
      <c r="U262" s="3"/>
      <c r="V262" s="3"/>
      <c r="W262" s="3"/>
      <c r="X262" s="3"/>
      <c r="Y262" s="3"/>
      <c r="Z262" s="3"/>
    </row>
    <row r="263" ht="15.75" customHeight="1">
      <c r="A263" s="46"/>
      <c r="B263" s="47"/>
      <c r="C263" s="47"/>
      <c r="D263" s="47"/>
      <c r="E263" s="47"/>
      <c r="F263" s="47"/>
      <c r="G263" s="47"/>
      <c r="H263" s="1"/>
      <c r="I263" s="3"/>
      <c r="J263" s="380"/>
      <c r="K263" s="292"/>
      <c r="L263" s="292"/>
      <c r="M263" s="292"/>
      <c r="N263" s="292"/>
      <c r="O263" s="292"/>
      <c r="P263" s="3"/>
      <c r="Q263" s="3"/>
      <c r="R263" s="3"/>
      <c r="S263" s="3"/>
      <c r="T263" s="3"/>
      <c r="U263" s="3"/>
      <c r="V263" s="3"/>
      <c r="W263" s="3"/>
      <c r="X263" s="3"/>
      <c r="Y263" s="3"/>
      <c r="Z263" s="3"/>
    </row>
    <row r="264" ht="15.75" customHeight="1">
      <c r="A264" s="46"/>
      <c r="B264" s="47"/>
      <c r="C264" s="47"/>
      <c r="D264" s="47"/>
      <c r="E264" s="47"/>
      <c r="F264" s="47"/>
      <c r="G264" s="47"/>
      <c r="H264" s="1"/>
      <c r="I264" s="3"/>
      <c r="J264" s="380"/>
      <c r="K264" s="292"/>
      <c r="L264" s="292"/>
      <c r="M264" s="292"/>
      <c r="N264" s="292"/>
      <c r="O264" s="292"/>
      <c r="P264" s="3"/>
      <c r="Q264" s="3"/>
      <c r="R264" s="3"/>
      <c r="S264" s="3"/>
      <c r="T264" s="3"/>
      <c r="U264" s="3"/>
      <c r="V264" s="3"/>
      <c r="W264" s="3"/>
      <c r="X264" s="3"/>
      <c r="Y264" s="3"/>
      <c r="Z264" s="3"/>
    </row>
    <row r="265" ht="15.75" customHeight="1">
      <c r="A265" s="46"/>
      <c r="B265" s="47"/>
      <c r="C265" s="47"/>
      <c r="D265" s="47"/>
      <c r="E265" s="47"/>
      <c r="F265" s="47"/>
      <c r="G265" s="47"/>
      <c r="H265" s="1"/>
      <c r="I265" s="3"/>
      <c r="J265" s="380"/>
      <c r="K265" s="292"/>
      <c r="L265" s="292"/>
      <c r="M265" s="292"/>
      <c r="N265" s="292"/>
      <c r="O265" s="292"/>
      <c r="P265" s="3"/>
      <c r="Q265" s="3"/>
      <c r="R265" s="3"/>
      <c r="S265" s="3"/>
      <c r="T265" s="3"/>
      <c r="U265" s="3"/>
      <c r="V265" s="3"/>
      <c r="W265" s="3"/>
      <c r="X265" s="3"/>
      <c r="Y265" s="3"/>
      <c r="Z265" s="3"/>
    </row>
    <row r="266" ht="15.75" customHeight="1">
      <c r="A266" s="46"/>
      <c r="B266" s="47"/>
      <c r="C266" s="47"/>
      <c r="D266" s="47"/>
      <c r="E266" s="47"/>
      <c r="F266" s="47"/>
      <c r="G266" s="47"/>
      <c r="H266" s="1"/>
      <c r="I266" s="3"/>
      <c r="J266" s="380"/>
      <c r="K266" s="292"/>
      <c r="L266" s="292"/>
      <c r="M266" s="292"/>
      <c r="N266" s="292"/>
      <c r="O266" s="292"/>
      <c r="P266" s="3"/>
      <c r="Q266" s="3"/>
      <c r="R266" s="3"/>
      <c r="S266" s="3"/>
      <c r="T266" s="3"/>
      <c r="U266" s="3"/>
      <c r="V266" s="3"/>
      <c r="W266" s="3"/>
      <c r="X266" s="3"/>
      <c r="Y266" s="3"/>
      <c r="Z266" s="3"/>
    </row>
    <row r="267" ht="15.75" customHeight="1">
      <c r="A267" s="46"/>
      <c r="B267" s="47"/>
      <c r="C267" s="47"/>
      <c r="D267" s="47"/>
      <c r="E267" s="47"/>
      <c r="F267" s="47"/>
      <c r="G267" s="47"/>
      <c r="H267" s="1"/>
      <c r="I267" s="3"/>
      <c r="J267" s="380"/>
      <c r="K267" s="292"/>
      <c r="L267" s="292"/>
      <c r="M267" s="292"/>
      <c r="N267" s="292"/>
      <c r="O267" s="292"/>
      <c r="P267" s="3"/>
      <c r="Q267" s="3"/>
      <c r="R267" s="3"/>
      <c r="S267" s="3"/>
      <c r="T267" s="3"/>
      <c r="U267" s="3"/>
      <c r="V267" s="3"/>
      <c r="W267" s="3"/>
      <c r="X267" s="3"/>
      <c r="Y267" s="3"/>
      <c r="Z267" s="3"/>
    </row>
    <row r="268" ht="15.75" customHeight="1">
      <c r="A268" s="46"/>
      <c r="B268" s="47"/>
      <c r="C268" s="47"/>
      <c r="D268" s="47"/>
      <c r="E268" s="47"/>
      <c r="F268" s="47"/>
      <c r="G268" s="47"/>
      <c r="H268" s="1"/>
      <c r="I268" s="3"/>
      <c r="J268" s="380"/>
      <c r="K268" s="292"/>
      <c r="L268" s="292"/>
      <c r="M268" s="292"/>
      <c r="N268" s="292"/>
      <c r="O268" s="292"/>
      <c r="P268" s="3"/>
      <c r="Q268" s="3"/>
      <c r="R268" s="3"/>
      <c r="S268" s="3"/>
      <c r="T268" s="3"/>
      <c r="U268" s="3"/>
      <c r="V268" s="3"/>
      <c r="W268" s="3"/>
      <c r="X268" s="3"/>
      <c r="Y268" s="3"/>
      <c r="Z268" s="3"/>
    </row>
    <row r="269" ht="15.75" customHeight="1">
      <c r="A269" s="46"/>
      <c r="B269" s="47"/>
      <c r="C269" s="47"/>
      <c r="D269" s="47"/>
      <c r="E269" s="47"/>
      <c r="F269" s="47"/>
      <c r="G269" s="47"/>
      <c r="H269" s="1"/>
      <c r="I269" s="3"/>
      <c r="J269" s="380"/>
      <c r="K269" s="292"/>
      <c r="L269" s="292"/>
      <c r="M269" s="292"/>
      <c r="N269" s="292"/>
      <c r="O269" s="292"/>
      <c r="P269" s="3"/>
      <c r="Q269" s="3"/>
      <c r="R269" s="3"/>
      <c r="S269" s="3"/>
      <c r="T269" s="3"/>
      <c r="U269" s="3"/>
      <c r="V269" s="3"/>
      <c r="W269" s="3"/>
      <c r="X269" s="3"/>
      <c r="Y269" s="3"/>
      <c r="Z269" s="3"/>
    </row>
    <row r="270" ht="15.75" customHeight="1">
      <c r="A270" s="46"/>
      <c r="B270" s="47"/>
      <c r="C270" s="47"/>
      <c r="D270" s="47"/>
      <c r="E270" s="47"/>
      <c r="F270" s="47"/>
      <c r="G270" s="47"/>
      <c r="H270" s="1"/>
      <c r="I270" s="3"/>
      <c r="J270" s="380"/>
      <c r="K270" s="292"/>
      <c r="L270" s="292"/>
      <c r="M270" s="292"/>
      <c r="N270" s="292"/>
      <c r="O270" s="292"/>
      <c r="P270" s="3"/>
      <c r="Q270" s="3"/>
      <c r="R270" s="3"/>
      <c r="S270" s="3"/>
      <c r="T270" s="3"/>
      <c r="U270" s="3"/>
      <c r="V270" s="3"/>
      <c r="W270" s="3"/>
      <c r="X270" s="3"/>
      <c r="Y270" s="3"/>
      <c r="Z270" s="3"/>
    </row>
    <row r="271" ht="15.75" customHeight="1">
      <c r="A271" s="46"/>
      <c r="B271" s="47"/>
      <c r="C271" s="47"/>
      <c r="D271" s="47"/>
      <c r="E271" s="47"/>
      <c r="F271" s="47"/>
      <c r="G271" s="47"/>
      <c r="H271" s="1"/>
      <c r="I271" s="3"/>
      <c r="J271" s="380"/>
      <c r="K271" s="292"/>
      <c r="L271" s="292"/>
      <c r="M271" s="292"/>
      <c r="N271" s="292"/>
      <c r="O271" s="292"/>
      <c r="P271" s="3"/>
      <c r="Q271" s="3"/>
      <c r="R271" s="3"/>
      <c r="S271" s="3"/>
      <c r="T271" s="3"/>
      <c r="U271" s="3"/>
      <c r="V271" s="3"/>
      <c r="W271" s="3"/>
      <c r="X271" s="3"/>
      <c r="Y271" s="3"/>
      <c r="Z271" s="3"/>
    </row>
    <row r="272" ht="15.75" customHeight="1">
      <c r="A272" s="46"/>
      <c r="B272" s="47"/>
      <c r="C272" s="47"/>
      <c r="D272" s="47"/>
      <c r="E272" s="47"/>
      <c r="F272" s="47"/>
      <c r="G272" s="47"/>
      <c r="H272" s="1"/>
      <c r="I272" s="3"/>
      <c r="J272" s="380"/>
      <c r="K272" s="292"/>
      <c r="L272" s="292"/>
      <c r="M272" s="292"/>
      <c r="N272" s="292"/>
      <c r="O272" s="292"/>
      <c r="P272" s="3"/>
      <c r="Q272" s="3"/>
      <c r="R272" s="3"/>
      <c r="S272" s="3"/>
      <c r="T272" s="3"/>
      <c r="U272" s="3"/>
      <c r="V272" s="3"/>
      <c r="W272" s="3"/>
      <c r="X272" s="3"/>
      <c r="Y272" s="3"/>
      <c r="Z272" s="3"/>
    </row>
    <row r="273" ht="15.75" customHeight="1">
      <c r="A273" s="46"/>
      <c r="B273" s="47"/>
      <c r="C273" s="47"/>
      <c r="D273" s="47"/>
      <c r="E273" s="47"/>
      <c r="F273" s="47"/>
      <c r="G273" s="47"/>
      <c r="H273" s="1"/>
      <c r="I273" s="3"/>
      <c r="J273" s="380"/>
      <c r="K273" s="292"/>
      <c r="L273" s="292"/>
      <c r="M273" s="292"/>
      <c r="N273" s="292"/>
      <c r="O273" s="292"/>
      <c r="P273" s="3"/>
      <c r="Q273" s="3"/>
      <c r="R273" s="3"/>
      <c r="S273" s="3"/>
      <c r="T273" s="3"/>
      <c r="U273" s="3"/>
      <c r="V273" s="3"/>
      <c r="W273" s="3"/>
      <c r="X273" s="3"/>
      <c r="Y273" s="3"/>
      <c r="Z273" s="3"/>
    </row>
    <row r="274" ht="15.75" customHeight="1">
      <c r="A274" s="46"/>
      <c r="B274" s="47"/>
      <c r="C274" s="47"/>
      <c r="D274" s="47"/>
      <c r="E274" s="47"/>
      <c r="F274" s="47"/>
      <c r="G274" s="47"/>
      <c r="H274" s="1"/>
      <c r="I274" s="3"/>
      <c r="J274" s="380"/>
      <c r="K274" s="292"/>
      <c r="L274" s="292"/>
      <c r="M274" s="292"/>
      <c r="N274" s="292"/>
      <c r="O274" s="292"/>
      <c r="P274" s="3"/>
      <c r="Q274" s="3"/>
      <c r="R274" s="3"/>
      <c r="S274" s="3"/>
      <c r="T274" s="3"/>
      <c r="U274" s="3"/>
      <c r="V274" s="3"/>
      <c r="W274" s="3"/>
      <c r="X274" s="3"/>
      <c r="Y274" s="3"/>
      <c r="Z274" s="3"/>
    </row>
    <row r="275" ht="15.75" customHeight="1">
      <c r="A275" s="46"/>
      <c r="B275" s="47"/>
      <c r="C275" s="47"/>
      <c r="D275" s="47"/>
      <c r="E275" s="47"/>
      <c r="F275" s="47"/>
      <c r="G275" s="47"/>
      <c r="H275" s="1"/>
      <c r="I275" s="3"/>
      <c r="J275" s="380"/>
      <c r="K275" s="292"/>
      <c r="L275" s="292"/>
      <c r="M275" s="292"/>
      <c r="N275" s="292"/>
      <c r="O275" s="292"/>
      <c r="P275" s="3"/>
      <c r="Q275" s="3"/>
      <c r="R275" s="3"/>
      <c r="S275" s="3"/>
      <c r="T275" s="3"/>
      <c r="U275" s="3"/>
      <c r="V275" s="3"/>
      <c r="W275" s="3"/>
      <c r="X275" s="3"/>
      <c r="Y275" s="3"/>
      <c r="Z275" s="3"/>
    </row>
    <row r="276" ht="15.75" customHeight="1">
      <c r="A276" s="46"/>
      <c r="B276" s="47"/>
      <c r="C276" s="47"/>
      <c r="D276" s="47"/>
      <c r="E276" s="47"/>
      <c r="F276" s="47"/>
      <c r="G276" s="47"/>
      <c r="H276" s="1"/>
      <c r="I276" s="3"/>
      <c r="J276" s="380"/>
      <c r="K276" s="292"/>
      <c r="L276" s="292"/>
      <c r="M276" s="292"/>
      <c r="N276" s="292"/>
      <c r="O276" s="292"/>
      <c r="P276" s="3"/>
      <c r="Q276" s="3"/>
      <c r="R276" s="3"/>
      <c r="S276" s="3"/>
      <c r="T276" s="3"/>
      <c r="U276" s="3"/>
      <c r="V276" s="3"/>
      <c r="W276" s="3"/>
      <c r="X276" s="3"/>
      <c r="Y276" s="3"/>
      <c r="Z276" s="3"/>
    </row>
    <row r="277" ht="15.75" customHeight="1">
      <c r="A277" s="46"/>
      <c r="B277" s="47"/>
      <c r="C277" s="47"/>
      <c r="D277" s="47"/>
      <c r="E277" s="47"/>
      <c r="F277" s="47"/>
      <c r="G277" s="47"/>
      <c r="H277" s="1"/>
      <c r="I277" s="3"/>
      <c r="J277" s="380"/>
      <c r="K277" s="292"/>
      <c r="L277" s="292"/>
      <c r="M277" s="292"/>
      <c r="N277" s="292"/>
      <c r="O277" s="292"/>
      <c r="P277" s="3"/>
      <c r="Q277" s="3"/>
      <c r="R277" s="3"/>
      <c r="S277" s="3"/>
      <c r="T277" s="3"/>
      <c r="U277" s="3"/>
      <c r="V277" s="3"/>
      <c r="W277" s="3"/>
      <c r="X277" s="3"/>
      <c r="Y277" s="3"/>
      <c r="Z277" s="3"/>
    </row>
    <row r="278" ht="15.75" customHeight="1">
      <c r="A278" s="46"/>
      <c r="B278" s="47"/>
      <c r="C278" s="47"/>
      <c r="D278" s="47"/>
      <c r="E278" s="47"/>
      <c r="F278" s="47"/>
      <c r="G278" s="47"/>
      <c r="H278" s="1"/>
      <c r="I278" s="3"/>
      <c r="J278" s="380"/>
      <c r="K278" s="292"/>
      <c r="L278" s="292"/>
      <c r="M278" s="292"/>
      <c r="N278" s="292"/>
      <c r="O278" s="292"/>
      <c r="P278" s="3"/>
      <c r="Q278" s="3"/>
      <c r="R278" s="3"/>
      <c r="S278" s="3"/>
      <c r="T278" s="3"/>
      <c r="U278" s="3"/>
      <c r="V278" s="3"/>
      <c r="W278" s="3"/>
      <c r="X278" s="3"/>
      <c r="Y278" s="3"/>
      <c r="Z278" s="3"/>
    </row>
    <row r="279" ht="15.75" customHeight="1">
      <c r="A279" s="46"/>
      <c r="B279" s="47"/>
      <c r="C279" s="47"/>
      <c r="D279" s="47"/>
      <c r="E279" s="47"/>
      <c r="F279" s="47"/>
      <c r="G279" s="47"/>
      <c r="H279" s="1"/>
      <c r="I279" s="3"/>
      <c r="J279" s="380"/>
      <c r="K279" s="292"/>
      <c r="L279" s="292"/>
      <c r="M279" s="292"/>
      <c r="N279" s="292"/>
      <c r="O279" s="292"/>
      <c r="P279" s="3"/>
      <c r="Q279" s="3"/>
      <c r="R279" s="3"/>
      <c r="S279" s="3"/>
      <c r="T279" s="3"/>
      <c r="U279" s="3"/>
      <c r="V279" s="3"/>
      <c r="W279" s="3"/>
      <c r="X279" s="3"/>
      <c r="Y279" s="3"/>
      <c r="Z279" s="3"/>
    </row>
    <row r="280" ht="15.75" customHeight="1">
      <c r="A280" s="46"/>
      <c r="B280" s="47"/>
      <c r="C280" s="47"/>
      <c r="D280" s="47"/>
      <c r="E280" s="47"/>
      <c r="F280" s="47"/>
      <c r="G280" s="47"/>
      <c r="H280" s="1"/>
      <c r="I280" s="3"/>
      <c r="J280" s="380"/>
      <c r="K280" s="292"/>
      <c r="L280" s="292"/>
      <c r="M280" s="292"/>
      <c r="N280" s="292"/>
      <c r="O280" s="292"/>
      <c r="P280" s="3"/>
      <c r="Q280" s="3"/>
      <c r="R280" s="3"/>
      <c r="S280" s="3"/>
      <c r="T280" s="3"/>
      <c r="U280" s="3"/>
      <c r="V280" s="3"/>
      <c r="W280" s="3"/>
      <c r="X280" s="3"/>
      <c r="Y280" s="3"/>
      <c r="Z280" s="3"/>
    </row>
    <row r="281" ht="15.75" customHeight="1">
      <c r="A281" s="46"/>
      <c r="B281" s="47"/>
      <c r="C281" s="47"/>
      <c r="D281" s="47"/>
      <c r="E281" s="47"/>
      <c r="F281" s="47"/>
      <c r="G281" s="47"/>
      <c r="H281" s="1"/>
      <c r="I281" s="3"/>
      <c r="J281" s="380"/>
      <c r="K281" s="292"/>
      <c r="L281" s="292"/>
      <c r="M281" s="292"/>
      <c r="N281" s="292"/>
      <c r="O281" s="292"/>
      <c r="P281" s="3"/>
      <c r="Q281" s="3"/>
      <c r="R281" s="3"/>
      <c r="S281" s="3"/>
      <c r="T281" s="3"/>
      <c r="U281" s="3"/>
      <c r="V281" s="3"/>
      <c r="W281" s="3"/>
      <c r="X281" s="3"/>
      <c r="Y281" s="3"/>
      <c r="Z281" s="3"/>
    </row>
    <row r="282" ht="15.75" customHeight="1">
      <c r="A282" s="46"/>
      <c r="B282" s="47"/>
      <c r="C282" s="47"/>
      <c r="D282" s="47"/>
      <c r="E282" s="47"/>
      <c r="F282" s="47"/>
      <c r="G282" s="47"/>
      <c r="H282" s="1"/>
      <c r="I282" s="3"/>
      <c r="J282" s="380"/>
      <c r="K282" s="292"/>
      <c r="L282" s="292"/>
      <c r="M282" s="292"/>
      <c r="N282" s="292"/>
      <c r="O282" s="292"/>
      <c r="P282" s="3"/>
      <c r="Q282" s="3"/>
      <c r="R282" s="3"/>
      <c r="S282" s="3"/>
      <c r="T282" s="3"/>
      <c r="U282" s="3"/>
      <c r="V282" s="3"/>
      <c r="W282" s="3"/>
      <c r="X282" s="3"/>
      <c r="Y282" s="3"/>
      <c r="Z282" s="3"/>
    </row>
    <row r="283" ht="15.75" customHeight="1">
      <c r="A283" s="46"/>
      <c r="B283" s="47"/>
      <c r="C283" s="47"/>
      <c r="D283" s="47"/>
      <c r="E283" s="47"/>
      <c r="F283" s="47"/>
      <c r="G283" s="47"/>
      <c r="H283" s="1"/>
      <c r="I283" s="3"/>
      <c r="J283" s="380"/>
      <c r="K283" s="292"/>
      <c r="L283" s="292"/>
      <c r="M283" s="292"/>
      <c r="N283" s="292"/>
      <c r="O283" s="292"/>
      <c r="P283" s="3"/>
      <c r="Q283" s="3"/>
      <c r="R283" s="3"/>
      <c r="S283" s="3"/>
      <c r="T283" s="3"/>
      <c r="U283" s="3"/>
      <c r="V283" s="3"/>
      <c r="W283" s="3"/>
      <c r="X283" s="3"/>
      <c r="Y283" s="3"/>
      <c r="Z283" s="3"/>
    </row>
    <row r="284" ht="15.75" customHeight="1">
      <c r="A284" s="46"/>
      <c r="B284" s="47"/>
      <c r="C284" s="47"/>
      <c r="D284" s="47"/>
      <c r="E284" s="47"/>
      <c r="F284" s="47"/>
      <c r="G284" s="47"/>
      <c r="H284" s="1"/>
      <c r="I284" s="3"/>
      <c r="J284" s="380"/>
      <c r="K284" s="292"/>
      <c r="L284" s="292"/>
      <c r="M284" s="292"/>
      <c r="N284" s="292"/>
      <c r="O284" s="292"/>
      <c r="P284" s="3"/>
      <c r="Q284" s="3"/>
      <c r="R284" s="3"/>
      <c r="S284" s="3"/>
      <c r="T284" s="3"/>
      <c r="U284" s="3"/>
      <c r="V284" s="3"/>
      <c r="W284" s="3"/>
      <c r="X284" s="3"/>
      <c r="Y284" s="3"/>
      <c r="Z284" s="3"/>
    </row>
    <row r="285" ht="15.75" customHeight="1">
      <c r="A285" s="46"/>
      <c r="B285" s="47"/>
      <c r="C285" s="47"/>
      <c r="D285" s="47"/>
      <c r="E285" s="47"/>
      <c r="F285" s="47"/>
      <c r="G285" s="47"/>
      <c r="H285" s="1"/>
      <c r="I285" s="3"/>
      <c r="J285" s="380"/>
      <c r="K285" s="292"/>
      <c r="L285" s="292"/>
      <c r="M285" s="292"/>
      <c r="N285" s="292"/>
      <c r="O285" s="292"/>
      <c r="P285" s="3"/>
      <c r="Q285" s="3"/>
      <c r="R285" s="3"/>
      <c r="S285" s="3"/>
      <c r="T285" s="3"/>
      <c r="U285" s="3"/>
      <c r="V285" s="3"/>
      <c r="W285" s="3"/>
      <c r="X285" s="3"/>
      <c r="Y285" s="3"/>
      <c r="Z285" s="3"/>
    </row>
    <row r="286" ht="15.75" customHeight="1">
      <c r="A286" s="46"/>
      <c r="B286" s="47"/>
      <c r="C286" s="47"/>
      <c r="D286" s="47"/>
      <c r="E286" s="47"/>
      <c r="F286" s="47"/>
      <c r="G286" s="47"/>
      <c r="H286" s="1"/>
      <c r="I286" s="3"/>
      <c r="J286" s="380"/>
      <c r="K286" s="292"/>
      <c r="L286" s="292"/>
      <c r="M286" s="292"/>
      <c r="N286" s="292"/>
      <c r="O286" s="292"/>
      <c r="P286" s="3"/>
      <c r="Q286" s="3"/>
      <c r="R286" s="3"/>
      <c r="S286" s="3"/>
      <c r="T286" s="3"/>
      <c r="U286" s="3"/>
      <c r="V286" s="3"/>
      <c r="W286" s="3"/>
      <c r="X286" s="3"/>
      <c r="Y286" s="3"/>
      <c r="Z286" s="3"/>
    </row>
    <row r="287" ht="15.75" customHeight="1">
      <c r="A287" s="46"/>
      <c r="B287" s="47"/>
      <c r="C287" s="47"/>
      <c r="D287" s="47"/>
      <c r="E287" s="47"/>
      <c r="F287" s="47"/>
      <c r="G287" s="47"/>
      <c r="H287" s="1"/>
      <c r="I287" s="3"/>
      <c r="J287" s="380"/>
      <c r="K287" s="292"/>
      <c r="L287" s="292"/>
      <c r="M287" s="292"/>
      <c r="N287" s="292"/>
      <c r="O287" s="292"/>
      <c r="P287" s="3"/>
      <c r="Q287" s="3"/>
      <c r="R287" s="3"/>
      <c r="S287" s="3"/>
      <c r="T287" s="3"/>
      <c r="U287" s="3"/>
      <c r="V287" s="3"/>
      <c r="W287" s="3"/>
      <c r="X287" s="3"/>
      <c r="Y287" s="3"/>
      <c r="Z287" s="3"/>
    </row>
    <row r="288" ht="15.75" customHeight="1">
      <c r="A288" s="46"/>
      <c r="B288" s="47"/>
      <c r="C288" s="47"/>
      <c r="D288" s="47"/>
      <c r="E288" s="47"/>
      <c r="F288" s="47"/>
      <c r="G288" s="47"/>
      <c r="H288" s="1"/>
      <c r="I288" s="3"/>
      <c r="J288" s="380"/>
      <c r="K288" s="292"/>
      <c r="L288" s="292"/>
      <c r="M288" s="292"/>
      <c r="N288" s="292"/>
      <c r="O288" s="292"/>
      <c r="P288" s="3"/>
      <c r="Q288" s="3"/>
      <c r="R288" s="3"/>
      <c r="S288" s="3"/>
      <c r="T288" s="3"/>
      <c r="U288" s="3"/>
      <c r="V288" s="3"/>
      <c r="W288" s="3"/>
      <c r="X288" s="3"/>
      <c r="Y288" s="3"/>
      <c r="Z288" s="3"/>
    </row>
    <row r="289" ht="15.75" customHeight="1">
      <c r="A289" s="46"/>
      <c r="B289" s="47"/>
      <c r="C289" s="47"/>
      <c r="D289" s="47"/>
      <c r="E289" s="47"/>
      <c r="F289" s="47"/>
      <c r="G289" s="47"/>
      <c r="H289" s="1"/>
      <c r="I289" s="3"/>
      <c r="J289" s="380"/>
      <c r="K289" s="292"/>
      <c r="L289" s="292"/>
      <c r="M289" s="292"/>
      <c r="N289" s="292"/>
      <c r="O289" s="292"/>
      <c r="P289" s="3"/>
      <c r="Q289" s="3"/>
      <c r="R289" s="3"/>
      <c r="S289" s="3"/>
      <c r="T289" s="3"/>
      <c r="U289" s="3"/>
      <c r="V289" s="3"/>
      <c r="W289" s="3"/>
      <c r="X289" s="3"/>
      <c r="Y289" s="3"/>
      <c r="Z289" s="3"/>
    </row>
    <row r="290" ht="15.75" customHeight="1">
      <c r="A290" s="46"/>
      <c r="B290" s="47"/>
      <c r="C290" s="47"/>
      <c r="D290" s="47"/>
      <c r="E290" s="47"/>
      <c r="F290" s="47"/>
      <c r="G290" s="47"/>
      <c r="H290" s="1"/>
      <c r="I290" s="3"/>
      <c r="J290" s="380"/>
      <c r="K290" s="292"/>
      <c r="L290" s="292"/>
      <c r="M290" s="292"/>
      <c r="N290" s="292"/>
      <c r="O290" s="292"/>
      <c r="P290" s="3"/>
      <c r="Q290" s="3"/>
      <c r="R290" s="3"/>
      <c r="S290" s="3"/>
      <c r="T290" s="3"/>
      <c r="U290" s="3"/>
      <c r="V290" s="3"/>
      <c r="W290" s="3"/>
      <c r="X290" s="3"/>
      <c r="Y290" s="3"/>
      <c r="Z290" s="3"/>
    </row>
    <row r="291" ht="15.75" customHeight="1">
      <c r="A291" s="46"/>
      <c r="B291" s="47"/>
      <c r="C291" s="47"/>
      <c r="D291" s="47"/>
      <c r="E291" s="47"/>
      <c r="F291" s="47"/>
      <c r="G291" s="47"/>
      <c r="H291" s="1"/>
      <c r="I291" s="3"/>
      <c r="J291" s="380"/>
      <c r="K291" s="292"/>
      <c r="L291" s="292"/>
      <c r="M291" s="292"/>
      <c r="N291" s="292"/>
      <c r="O291" s="292"/>
      <c r="P291" s="3"/>
      <c r="Q291" s="3"/>
      <c r="R291" s="3"/>
      <c r="S291" s="3"/>
      <c r="T291" s="3"/>
      <c r="U291" s="3"/>
      <c r="V291" s="3"/>
      <c r="W291" s="3"/>
      <c r="X291" s="3"/>
      <c r="Y291" s="3"/>
      <c r="Z291" s="3"/>
    </row>
    <row r="292" ht="15.75" customHeight="1">
      <c r="A292" s="46"/>
      <c r="B292" s="47"/>
      <c r="C292" s="47"/>
      <c r="D292" s="47"/>
      <c r="E292" s="47"/>
      <c r="F292" s="47"/>
      <c r="G292" s="47"/>
      <c r="H292" s="1"/>
      <c r="I292" s="3"/>
      <c r="J292" s="380"/>
      <c r="K292" s="292"/>
      <c r="L292" s="292"/>
      <c r="M292" s="292"/>
      <c r="N292" s="292"/>
      <c r="O292" s="292"/>
      <c r="P292" s="3"/>
      <c r="Q292" s="3"/>
      <c r="R292" s="3"/>
      <c r="S292" s="3"/>
      <c r="T292" s="3"/>
      <c r="U292" s="3"/>
      <c r="V292" s="3"/>
      <c r="W292" s="3"/>
      <c r="X292" s="3"/>
      <c r="Y292" s="3"/>
      <c r="Z292" s="3"/>
    </row>
    <row r="293" ht="15.75" customHeight="1">
      <c r="A293" s="46"/>
      <c r="B293" s="47"/>
      <c r="C293" s="47"/>
      <c r="D293" s="47"/>
      <c r="E293" s="47"/>
      <c r="F293" s="47"/>
      <c r="G293" s="47"/>
      <c r="H293" s="1"/>
      <c r="I293" s="3"/>
      <c r="J293" s="380"/>
      <c r="K293" s="292"/>
      <c r="L293" s="292"/>
      <c r="M293" s="292"/>
      <c r="N293" s="292"/>
      <c r="O293" s="292"/>
      <c r="P293" s="3"/>
      <c r="Q293" s="3"/>
      <c r="R293" s="3"/>
      <c r="S293" s="3"/>
      <c r="T293" s="3"/>
      <c r="U293" s="3"/>
      <c r="V293" s="3"/>
      <c r="W293" s="3"/>
      <c r="X293" s="3"/>
      <c r="Y293" s="3"/>
      <c r="Z293" s="3"/>
    </row>
    <row r="294" ht="15.75" customHeight="1">
      <c r="A294" s="46"/>
      <c r="B294" s="47"/>
      <c r="C294" s="47"/>
      <c r="D294" s="47"/>
      <c r="E294" s="47"/>
      <c r="F294" s="47"/>
      <c r="G294" s="47"/>
      <c r="H294" s="1"/>
      <c r="I294" s="3"/>
      <c r="J294" s="380"/>
      <c r="K294" s="292"/>
      <c r="L294" s="292"/>
      <c r="M294" s="292"/>
      <c r="N294" s="292"/>
      <c r="O294" s="292"/>
      <c r="P294" s="3"/>
      <c r="Q294" s="3"/>
      <c r="R294" s="3"/>
      <c r="S294" s="3"/>
      <c r="T294" s="3"/>
      <c r="U294" s="3"/>
      <c r="V294" s="3"/>
      <c r="W294" s="3"/>
      <c r="X294" s="3"/>
      <c r="Y294" s="3"/>
      <c r="Z294" s="3"/>
    </row>
    <row r="295" ht="15.75" customHeight="1">
      <c r="A295" s="46"/>
      <c r="B295" s="47"/>
      <c r="C295" s="47"/>
      <c r="D295" s="47"/>
      <c r="E295" s="47"/>
      <c r="F295" s="47"/>
      <c r="G295" s="47"/>
      <c r="H295" s="1"/>
      <c r="I295" s="3"/>
      <c r="J295" s="380"/>
      <c r="K295" s="292"/>
      <c r="L295" s="292"/>
      <c r="M295" s="292"/>
      <c r="N295" s="292"/>
      <c r="O295" s="292"/>
      <c r="P295" s="3"/>
      <c r="Q295" s="3"/>
      <c r="R295" s="3"/>
      <c r="S295" s="3"/>
      <c r="T295" s="3"/>
      <c r="U295" s="3"/>
      <c r="V295" s="3"/>
      <c r="W295" s="3"/>
      <c r="X295" s="3"/>
      <c r="Y295" s="3"/>
      <c r="Z295" s="3"/>
    </row>
    <row r="296" ht="15.75" customHeight="1">
      <c r="A296" s="46"/>
      <c r="B296" s="47"/>
      <c r="C296" s="47"/>
      <c r="D296" s="47"/>
      <c r="E296" s="47"/>
      <c r="F296" s="47"/>
      <c r="G296" s="47"/>
      <c r="H296" s="1"/>
      <c r="I296" s="3"/>
      <c r="J296" s="380"/>
      <c r="K296" s="292"/>
      <c r="L296" s="292"/>
      <c r="M296" s="292"/>
      <c r="N296" s="292"/>
      <c r="O296" s="292"/>
      <c r="P296" s="3"/>
      <c r="Q296" s="3"/>
      <c r="R296" s="3"/>
      <c r="S296" s="3"/>
      <c r="T296" s="3"/>
      <c r="U296" s="3"/>
      <c r="V296" s="3"/>
      <c r="W296" s="3"/>
      <c r="X296" s="3"/>
      <c r="Y296" s="3"/>
      <c r="Z296" s="3"/>
    </row>
    <row r="297" ht="15.75" customHeight="1">
      <c r="A297" s="46"/>
      <c r="B297" s="47"/>
      <c r="C297" s="47"/>
      <c r="D297" s="47"/>
      <c r="E297" s="47"/>
      <c r="F297" s="47"/>
      <c r="G297" s="47"/>
      <c r="H297" s="1"/>
      <c r="I297" s="3"/>
      <c r="J297" s="380"/>
      <c r="K297" s="292"/>
      <c r="L297" s="292"/>
      <c r="M297" s="292"/>
      <c r="N297" s="292"/>
      <c r="O297" s="292"/>
      <c r="P297" s="3"/>
      <c r="Q297" s="3"/>
      <c r="R297" s="3"/>
      <c r="S297" s="3"/>
      <c r="T297" s="3"/>
      <c r="U297" s="3"/>
      <c r="V297" s="3"/>
      <c r="W297" s="3"/>
      <c r="X297" s="3"/>
      <c r="Y297" s="3"/>
      <c r="Z297" s="3"/>
    </row>
    <row r="298" ht="15.75" customHeight="1">
      <c r="A298" s="46"/>
      <c r="B298" s="47"/>
      <c r="C298" s="47"/>
      <c r="D298" s="47"/>
      <c r="E298" s="47"/>
      <c r="F298" s="47"/>
      <c r="G298" s="47"/>
      <c r="H298" s="1"/>
      <c r="I298" s="3"/>
      <c r="J298" s="380"/>
      <c r="K298" s="292"/>
      <c r="L298" s="292"/>
      <c r="M298" s="292"/>
      <c r="N298" s="292"/>
      <c r="O298" s="292"/>
      <c r="P298" s="3"/>
      <c r="Q298" s="3"/>
      <c r="R298" s="3"/>
      <c r="S298" s="3"/>
      <c r="T298" s="3"/>
      <c r="U298" s="3"/>
      <c r="V298" s="3"/>
      <c r="W298" s="3"/>
      <c r="X298" s="3"/>
      <c r="Y298" s="3"/>
      <c r="Z298" s="3"/>
    </row>
    <row r="299" ht="15.75" customHeight="1">
      <c r="A299" s="46"/>
      <c r="B299" s="47"/>
      <c r="C299" s="47"/>
      <c r="D299" s="47"/>
      <c r="E299" s="47"/>
      <c r="F299" s="47"/>
      <c r="G299" s="47"/>
      <c r="H299" s="1"/>
      <c r="I299" s="3"/>
      <c r="J299" s="380"/>
      <c r="K299" s="292"/>
      <c r="L299" s="292"/>
      <c r="M299" s="292"/>
      <c r="N299" s="292"/>
      <c r="O299" s="292"/>
      <c r="P299" s="3"/>
      <c r="Q299" s="3"/>
      <c r="R299" s="3"/>
      <c r="S299" s="3"/>
      <c r="T299" s="3"/>
      <c r="U299" s="3"/>
      <c r="V299" s="3"/>
      <c r="W299" s="3"/>
      <c r="X299" s="3"/>
      <c r="Y299" s="3"/>
      <c r="Z299" s="3"/>
    </row>
    <row r="300" ht="15.75" customHeight="1">
      <c r="A300" s="46"/>
      <c r="B300" s="47"/>
      <c r="C300" s="47"/>
      <c r="D300" s="47"/>
      <c r="E300" s="47"/>
      <c r="F300" s="47"/>
      <c r="G300" s="47"/>
      <c r="H300" s="1"/>
      <c r="I300" s="3"/>
      <c r="J300" s="380"/>
      <c r="K300" s="292"/>
      <c r="L300" s="292"/>
      <c r="M300" s="292"/>
      <c r="N300" s="292"/>
      <c r="O300" s="292"/>
      <c r="P300" s="3"/>
      <c r="Q300" s="3"/>
      <c r="R300" s="3"/>
      <c r="S300" s="3"/>
      <c r="T300" s="3"/>
      <c r="U300" s="3"/>
      <c r="V300" s="3"/>
      <c r="W300" s="3"/>
      <c r="X300" s="3"/>
      <c r="Y300" s="3"/>
      <c r="Z300" s="3"/>
    </row>
    <row r="301" ht="15.75" customHeight="1">
      <c r="A301" s="46"/>
      <c r="B301" s="47"/>
      <c r="C301" s="47"/>
      <c r="D301" s="47"/>
      <c r="E301" s="47"/>
      <c r="F301" s="47"/>
      <c r="G301" s="47"/>
      <c r="H301" s="1"/>
      <c r="I301" s="3"/>
      <c r="J301" s="380"/>
      <c r="K301" s="292"/>
      <c r="L301" s="292"/>
      <c r="M301" s="292"/>
      <c r="N301" s="292"/>
      <c r="O301" s="292"/>
      <c r="P301" s="3"/>
      <c r="Q301" s="3"/>
      <c r="R301" s="3"/>
      <c r="S301" s="3"/>
      <c r="T301" s="3"/>
      <c r="U301" s="3"/>
      <c r="V301" s="3"/>
      <c r="W301" s="3"/>
      <c r="X301" s="3"/>
      <c r="Y301" s="3"/>
      <c r="Z301" s="3"/>
    </row>
    <row r="302" ht="15.75" customHeight="1">
      <c r="A302" s="46"/>
      <c r="B302" s="47"/>
      <c r="C302" s="47"/>
      <c r="D302" s="47"/>
      <c r="E302" s="47"/>
      <c r="F302" s="47"/>
      <c r="G302" s="47"/>
      <c r="H302" s="1"/>
      <c r="I302" s="3"/>
      <c r="J302" s="380"/>
      <c r="K302" s="292"/>
      <c r="L302" s="292"/>
      <c r="M302" s="292"/>
      <c r="N302" s="292"/>
      <c r="O302" s="292"/>
      <c r="P302" s="3"/>
      <c r="Q302" s="3"/>
      <c r="R302" s="3"/>
      <c r="S302" s="3"/>
      <c r="T302" s="3"/>
      <c r="U302" s="3"/>
      <c r="V302" s="3"/>
      <c r="W302" s="3"/>
      <c r="X302" s="3"/>
      <c r="Y302" s="3"/>
      <c r="Z302" s="3"/>
    </row>
    <row r="303" ht="15.75" customHeight="1">
      <c r="A303" s="46"/>
      <c r="B303" s="47"/>
      <c r="C303" s="47"/>
      <c r="D303" s="47"/>
      <c r="E303" s="47"/>
      <c r="F303" s="47"/>
      <c r="G303" s="47"/>
      <c r="H303" s="1"/>
      <c r="I303" s="3"/>
      <c r="J303" s="380"/>
      <c r="K303" s="292"/>
      <c r="L303" s="292"/>
      <c r="M303" s="292"/>
      <c r="N303" s="292"/>
      <c r="O303" s="292"/>
      <c r="P303" s="3"/>
      <c r="Q303" s="3"/>
      <c r="R303" s="3"/>
      <c r="S303" s="3"/>
      <c r="T303" s="3"/>
      <c r="U303" s="3"/>
      <c r="V303" s="3"/>
      <c r="W303" s="3"/>
      <c r="X303" s="3"/>
      <c r="Y303" s="3"/>
      <c r="Z303" s="3"/>
    </row>
    <row r="304" ht="15.75" customHeight="1">
      <c r="A304" s="46"/>
      <c r="B304" s="47"/>
      <c r="C304" s="47"/>
      <c r="D304" s="47"/>
      <c r="E304" s="47"/>
      <c r="F304" s="47"/>
      <c r="G304" s="47"/>
      <c r="H304" s="1"/>
      <c r="I304" s="3"/>
      <c r="J304" s="380"/>
      <c r="K304" s="292"/>
      <c r="L304" s="292"/>
      <c r="M304" s="292"/>
      <c r="N304" s="292"/>
      <c r="O304" s="292"/>
      <c r="P304" s="3"/>
      <c r="Q304" s="3"/>
      <c r="R304" s="3"/>
      <c r="S304" s="3"/>
      <c r="T304" s="3"/>
      <c r="U304" s="3"/>
      <c r="V304" s="3"/>
      <c r="W304" s="3"/>
      <c r="X304" s="3"/>
      <c r="Y304" s="3"/>
      <c r="Z304" s="3"/>
    </row>
    <row r="305" ht="15.75" customHeight="1">
      <c r="A305" s="46"/>
      <c r="B305" s="47"/>
      <c r="C305" s="47"/>
      <c r="D305" s="47"/>
      <c r="E305" s="47"/>
      <c r="F305" s="47"/>
      <c r="G305" s="47"/>
      <c r="H305" s="1"/>
      <c r="I305" s="3"/>
      <c r="J305" s="380"/>
      <c r="K305" s="292"/>
      <c r="L305" s="292"/>
      <c r="M305" s="292"/>
      <c r="N305" s="292"/>
      <c r="O305" s="292"/>
      <c r="P305" s="3"/>
      <c r="Q305" s="3"/>
      <c r="R305" s="3"/>
      <c r="S305" s="3"/>
      <c r="T305" s="3"/>
      <c r="U305" s="3"/>
      <c r="V305" s="3"/>
      <c r="W305" s="3"/>
      <c r="X305" s="3"/>
      <c r="Y305" s="3"/>
      <c r="Z305" s="3"/>
    </row>
    <row r="306" ht="15.75" customHeight="1">
      <c r="A306" s="46"/>
      <c r="B306" s="47"/>
      <c r="C306" s="47"/>
      <c r="D306" s="47"/>
      <c r="E306" s="47"/>
      <c r="F306" s="47"/>
      <c r="G306" s="47"/>
      <c r="H306" s="1"/>
      <c r="I306" s="3"/>
      <c r="J306" s="380"/>
      <c r="K306" s="292"/>
      <c r="L306" s="292"/>
      <c r="M306" s="292"/>
      <c r="N306" s="292"/>
      <c r="O306" s="292"/>
      <c r="P306" s="3"/>
      <c r="Q306" s="3"/>
      <c r="R306" s="3"/>
      <c r="S306" s="3"/>
      <c r="T306" s="3"/>
      <c r="U306" s="3"/>
      <c r="V306" s="3"/>
      <c r="W306" s="3"/>
      <c r="X306" s="3"/>
      <c r="Y306" s="3"/>
      <c r="Z306" s="3"/>
    </row>
    <row r="307" ht="15.75" customHeight="1">
      <c r="A307" s="46"/>
      <c r="B307" s="47"/>
      <c r="C307" s="47"/>
      <c r="D307" s="47"/>
      <c r="E307" s="47"/>
      <c r="F307" s="47"/>
      <c r="G307" s="47"/>
      <c r="H307" s="1"/>
      <c r="I307" s="3"/>
      <c r="J307" s="380"/>
      <c r="K307" s="292"/>
      <c r="L307" s="292"/>
      <c r="M307" s="292"/>
      <c r="N307" s="292"/>
      <c r="O307" s="292"/>
      <c r="P307" s="3"/>
      <c r="Q307" s="3"/>
      <c r="R307" s="3"/>
      <c r="S307" s="3"/>
      <c r="T307" s="3"/>
      <c r="U307" s="3"/>
      <c r="V307" s="3"/>
      <c r="W307" s="3"/>
      <c r="X307" s="3"/>
      <c r="Y307" s="3"/>
      <c r="Z307" s="3"/>
    </row>
    <row r="308" ht="15.75" customHeight="1">
      <c r="A308" s="46"/>
      <c r="B308" s="47"/>
      <c r="C308" s="47"/>
      <c r="D308" s="47"/>
      <c r="E308" s="47"/>
      <c r="F308" s="47"/>
      <c r="G308" s="47"/>
      <c r="H308" s="1"/>
      <c r="I308" s="3"/>
      <c r="J308" s="380"/>
      <c r="K308" s="292"/>
      <c r="L308" s="292"/>
      <c r="M308" s="292"/>
      <c r="N308" s="292"/>
      <c r="O308" s="292"/>
      <c r="P308" s="3"/>
      <c r="Q308" s="3"/>
      <c r="R308" s="3"/>
      <c r="S308" s="3"/>
      <c r="T308" s="3"/>
      <c r="U308" s="3"/>
      <c r="V308" s="3"/>
      <c r="W308" s="3"/>
      <c r="X308" s="3"/>
      <c r="Y308" s="3"/>
      <c r="Z308" s="3"/>
    </row>
    <row r="309" ht="15.75" customHeight="1">
      <c r="A309" s="46"/>
      <c r="B309" s="47"/>
      <c r="C309" s="47"/>
      <c r="D309" s="47"/>
      <c r="E309" s="47"/>
      <c r="F309" s="47"/>
      <c r="G309" s="47"/>
      <c r="H309" s="1"/>
      <c r="I309" s="3"/>
      <c r="J309" s="380"/>
      <c r="K309" s="292"/>
      <c r="L309" s="292"/>
      <c r="M309" s="292"/>
      <c r="N309" s="292"/>
      <c r="O309" s="292"/>
      <c r="P309" s="3"/>
      <c r="Q309" s="3"/>
      <c r="R309" s="3"/>
      <c r="S309" s="3"/>
      <c r="T309" s="3"/>
      <c r="U309" s="3"/>
      <c r="V309" s="3"/>
      <c r="W309" s="3"/>
      <c r="X309" s="3"/>
      <c r="Y309" s="3"/>
      <c r="Z309" s="3"/>
    </row>
    <row r="310" ht="15.75" customHeight="1">
      <c r="A310" s="46"/>
      <c r="B310" s="47"/>
      <c r="C310" s="47"/>
      <c r="D310" s="47"/>
      <c r="E310" s="47"/>
      <c r="F310" s="47"/>
      <c r="G310" s="47"/>
      <c r="H310" s="1"/>
      <c r="I310" s="3"/>
      <c r="J310" s="380"/>
      <c r="K310" s="292"/>
      <c r="L310" s="292"/>
      <c r="M310" s="292"/>
      <c r="N310" s="292"/>
      <c r="O310" s="292"/>
      <c r="P310" s="3"/>
      <c r="Q310" s="3"/>
      <c r="R310" s="3"/>
      <c r="S310" s="3"/>
      <c r="T310" s="3"/>
      <c r="U310" s="3"/>
      <c r="V310" s="3"/>
      <c r="W310" s="3"/>
      <c r="X310" s="3"/>
      <c r="Y310" s="3"/>
      <c r="Z310" s="3"/>
    </row>
    <row r="311" ht="15.75" customHeight="1">
      <c r="A311" s="46"/>
      <c r="B311" s="47"/>
      <c r="C311" s="47"/>
      <c r="D311" s="47"/>
      <c r="E311" s="47"/>
      <c r="F311" s="47"/>
      <c r="G311" s="47"/>
      <c r="H311" s="1"/>
      <c r="I311" s="3"/>
      <c r="J311" s="380"/>
      <c r="K311" s="292"/>
      <c r="L311" s="292"/>
      <c r="M311" s="292"/>
      <c r="N311" s="292"/>
      <c r="O311" s="292"/>
      <c r="P311" s="3"/>
      <c r="Q311" s="3"/>
      <c r="R311" s="3"/>
      <c r="S311" s="3"/>
      <c r="T311" s="3"/>
      <c r="U311" s="3"/>
      <c r="V311" s="3"/>
      <c r="W311" s="3"/>
      <c r="X311" s="3"/>
      <c r="Y311" s="3"/>
      <c r="Z311" s="3"/>
    </row>
    <row r="312" ht="15.75" customHeight="1">
      <c r="A312" s="46"/>
      <c r="B312" s="47"/>
      <c r="C312" s="47"/>
      <c r="D312" s="47"/>
      <c r="E312" s="47"/>
      <c r="F312" s="47"/>
      <c r="G312" s="47"/>
      <c r="H312" s="1"/>
      <c r="I312" s="3"/>
      <c r="J312" s="380"/>
      <c r="K312" s="292"/>
      <c r="L312" s="292"/>
      <c r="M312" s="292"/>
      <c r="N312" s="292"/>
      <c r="O312" s="292"/>
      <c r="P312" s="3"/>
      <c r="Q312" s="3"/>
      <c r="R312" s="3"/>
      <c r="S312" s="3"/>
      <c r="T312" s="3"/>
      <c r="U312" s="3"/>
      <c r="V312" s="3"/>
      <c r="W312" s="3"/>
      <c r="X312" s="3"/>
      <c r="Y312" s="3"/>
      <c r="Z312" s="3"/>
    </row>
    <row r="313" ht="15.75" customHeight="1">
      <c r="A313" s="46"/>
      <c r="B313" s="47"/>
      <c r="C313" s="47"/>
      <c r="D313" s="47"/>
      <c r="E313" s="47"/>
      <c r="F313" s="47"/>
      <c r="G313" s="47"/>
      <c r="H313" s="1"/>
      <c r="I313" s="3"/>
      <c r="J313" s="380"/>
      <c r="K313" s="292"/>
      <c r="L313" s="292"/>
      <c r="M313" s="292"/>
      <c r="N313" s="292"/>
      <c r="O313" s="292"/>
      <c r="P313" s="3"/>
      <c r="Q313" s="3"/>
      <c r="R313" s="3"/>
      <c r="S313" s="3"/>
      <c r="T313" s="3"/>
      <c r="U313" s="3"/>
      <c r="V313" s="3"/>
      <c r="W313" s="3"/>
      <c r="X313" s="3"/>
      <c r="Y313" s="3"/>
      <c r="Z313" s="3"/>
    </row>
    <row r="314" ht="15.75" customHeight="1">
      <c r="A314" s="46"/>
      <c r="B314" s="47"/>
      <c r="C314" s="47"/>
      <c r="D314" s="47"/>
      <c r="E314" s="47"/>
      <c r="F314" s="47"/>
      <c r="G314" s="47"/>
      <c r="H314" s="1"/>
      <c r="I314" s="3"/>
      <c r="J314" s="380"/>
      <c r="K314" s="292"/>
      <c r="L314" s="292"/>
      <c r="M314" s="292"/>
      <c r="N314" s="292"/>
      <c r="O314" s="292"/>
      <c r="P314" s="3"/>
      <c r="Q314" s="3"/>
      <c r="R314" s="3"/>
      <c r="S314" s="3"/>
      <c r="T314" s="3"/>
      <c r="U314" s="3"/>
      <c r="V314" s="3"/>
      <c r="W314" s="3"/>
      <c r="X314" s="3"/>
      <c r="Y314" s="3"/>
      <c r="Z314" s="3"/>
    </row>
    <row r="315" ht="15.75" customHeight="1">
      <c r="A315" s="46"/>
      <c r="B315" s="47"/>
      <c r="C315" s="47"/>
      <c r="D315" s="47"/>
      <c r="E315" s="47"/>
      <c r="F315" s="47"/>
      <c r="G315" s="47"/>
      <c r="H315" s="1"/>
      <c r="I315" s="3"/>
      <c r="J315" s="380"/>
      <c r="K315" s="292"/>
      <c r="L315" s="292"/>
      <c r="M315" s="292"/>
      <c r="N315" s="292"/>
      <c r="O315" s="292"/>
      <c r="P315" s="3"/>
      <c r="Q315" s="3"/>
      <c r="R315" s="3"/>
      <c r="S315" s="3"/>
      <c r="T315" s="3"/>
      <c r="U315" s="3"/>
      <c r="V315" s="3"/>
      <c r="W315" s="3"/>
      <c r="X315" s="3"/>
      <c r="Y315" s="3"/>
      <c r="Z315" s="3"/>
    </row>
    <row r="316" ht="15.75" customHeight="1">
      <c r="A316" s="46"/>
      <c r="B316" s="47"/>
      <c r="C316" s="47"/>
      <c r="D316" s="47"/>
      <c r="E316" s="47"/>
      <c r="F316" s="47"/>
      <c r="G316" s="47"/>
      <c r="H316" s="1"/>
      <c r="I316" s="3"/>
      <c r="J316" s="380"/>
      <c r="K316" s="292"/>
      <c r="L316" s="292"/>
      <c r="M316" s="292"/>
      <c r="N316" s="292"/>
      <c r="O316" s="292"/>
      <c r="P316" s="3"/>
      <c r="Q316" s="3"/>
      <c r="R316" s="3"/>
      <c r="S316" s="3"/>
      <c r="T316" s="3"/>
      <c r="U316" s="3"/>
      <c r="V316" s="3"/>
      <c r="W316" s="3"/>
      <c r="X316" s="3"/>
      <c r="Y316" s="3"/>
      <c r="Z316" s="3"/>
    </row>
    <row r="317" ht="15.75" customHeight="1">
      <c r="A317" s="46"/>
      <c r="B317" s="47"/>
      <c r="C317" s="47"/>
      <c r="D317" s="47"/>
      <c r="E317" s="47"/>
      <c r="F317" s="47"/>
      <c r="G317" s="47"/>
      <c r="H317" s="1"/>
      <c r="I317" s="3"/>
      <c r="J317" s="380"/>
      <c r="K317" s="292"/>
      <c r="L317" s="292"/>
      <c r="M317" s="292"/>
      <c r="N317" s="292"/>
      <c r="O317" s="292"/>
      <c r="P317" s="3"/>
      <c r="Q317" s="3"/>
      <c r="R317" s="3"/>
      <c r="S317" s="3"/>
      <c r="T317" s="3"/>
      <c r="U317" s="3"/>
      <c r="V317" s="3"/>
      <c r="W317" s="3"/>
      <c r="X317" s="3"/>
      <c r="Y317" s="3"/>
      <c r="Z317" s="3"/>
    </row>
    <row r="318" ht="15.75" customHeight="1">
      <c r="A318" s="46"/>
      <c r="B318" s="47"/>
      <c r="C318" s="47"/>
      <c r="D318" s="47"/>
      <c r="E318" s="47"/>
      <c r="F318" s="47"/>
      <c r="G318" s="47"/>
      <c r="H318" s="1"/>
      <c r="I318" s="3"/>
      <c r="J318" s="380"/>
      <c r="K318" s="292"/>
      <c r="L318" s="292"/>
      <c r="M318" s="292"/>
      <c r="N318" s="292"/>
      <c r="O318" s="292"/>
      <c r="P318" s="3"/>
      <c r="Q318" s="3"/>
      <c r="R318" s="3"/>
      <c r="S318" s="3"/>
      <c r="T318" s="3"/>
      <c r="U318" s="3"/>
      <c r="V318" s="3"/>
      <c r="W318" s="3"/>
      <c r="X318" s="3"/>
      <c r="Y318" s="3"/>
      <c r="Z318" s="3"/>
    </row>
    <row r="319" ht="15.75" customHeight="1">
      <c r="A319" s="46"/>
      <c r="B319" s="47"/>
      <c r="C319" s="47"/>
      <c r="D319" s="47"/>
      <c r="E319" s="47"/>
      <c r="F319" s="47"/>
      <c r="G319" s="47"/>
      <c r="H319" s="1"/>
      <c r="I319" s="3"/>
      <c r="J319" s="380"/>
      <c r="K319" s="292"/>
      <c r="L319" s="292"/>
      <c r="M319" s="292"/>
      <c r="N319" s="292"/>
      <c r="O319" s="292"/>
      <c r="P319" s="3"/>
      <c r="Q319" s="3"/>
      <c r="R319" s="3"/>
      <c r="S319" s="3"/>
      <c r="T319" s="3"/>
      <c r="U319" s="3"/>
      <c r="V319" s="3"/>
      <c r="W319" s="3"/>
      <c r="X319" s="3"/>
      <c r="Y319" s="3"/>
      <c r="Z319" s="3"/>
    </row>
    <row r="320" ht="15.75" customHeight="1">
      <c r="A320" s="46"/>
      <c r="B320" s="47"/>
      <c r="C320" s="47"/>
      <c r="D320" s="47"/>
      <c r="E320" s="47"/>
      <c r="F320" s="47"/>
      <c r="G320" s="47"/>
      <c r="H320" s="1"/>
      <c r="I320" s="3"/>
      <c r="J320" s="380"/>
      <c r="K320" s="292"/>
      <c r="L320" s="292"/>
      <c r="M320" s="292"/>
      <c r="N320" s="292"/>
      <c r="O320" s="292"/>
      <c r="P320" s="3"/>
      <c r="Q320" s="3"/>
      <c r="R320" s="3"/>
      <c r="S320" s="3"/>
      <c r="T320" s="3"/>
      <c r="U320" s="3"/>
      <c r="V320" s="3"/>
      <c r="W320" s="3"/>
      <c r="X320" s="3"/>
      <c r="Y320" s="3"/>
      <c r="Z320" s="3"/>
    </row>
    <row r="321" ht="15.75" customHeight="1">
      <c r="A321" s="46"/>
      <c r="B321" s="47"/>
      <c r="C321" s="47"/>
      <c r="D321" s="47"/>
      <c r="E321" s="47"/>
      <c r="F321" s="47"/>
      <c r="G321" s="47"/>
      <c r="H321" s="1"/>
      <c r="I321" s="3"/>
      <c r="J321" s="380"/>
      <c r="K321" s="292"/>
      <c r="L321" s="292"/>
      <c r="M321" s="292"/>
      <c r="N321" s="292"/>
      <c r="O321" s="292"/>
      <c r="P321" s="3"/>
      <c r="Q321" s="3"/>
      <c r="R321" s="3"/>
      <c r="S321" s="3"/>
      <c r="T321" s="3"/>
      <c r="U321" s="3"/>
      <c r="V321" s="3"/>
      <c r="W321" s="3"/>
      <c r="X321" s="3"/>
      <c r="Y321" s="3"/>
      <c r="Z321" s="3"/>
    </row>
    <row r="322" ht="15.75" customHeight="1">
      <c r="A322" s="46"/>
      <c r="B322" s="47"/>
      <c r="C322" s="47"/>
      <c r="D322" s="47"/>
      <c r="E322" s="47"/>
      <c r="F322" s="47"/>
      <c r="G322" s="47"/>
      <c r="H322" s="1"/>
      <c r="I322" s="3"/>
      <c r="J322" s="380"/>
      <c r="K322" s="292"/>
      <c r="L322" s="292"/>
      <c r="M322" s="292"/>
      <c r="N322" s="292"/>
      <c r="O322" s="292"/>
      <c r="P322" s="3"/>
      <c r="Q322" s="3"/>
      <c r="R322" s="3"/>
      <c r="S322" s="3"/>
      <c r="T322" s="3"/>
      <c r="U322" s="3"/>
      <c r="V322" s="3"/>
      <c r="W322" s="3"/>
      <c r="X322" s="3"/>
      <c r="Y322" s="3"/>
      <c r="Z322" s="3"/>
    </row>
    <row r="323" ht="15.75" customHeight="1">
      <c r="A323" s="46"/>
      <c r="B323" s="47"/>
      <c r="C323" s="47"/>
      <c r="D323" s="47"/>
      <c r="E323" s="47"/>
      <c r="F323" s="47"/>
      <c r="G323" s="47"/>
      <c r="H323" s="1"/>
      <c r="I323" s="3"/>
      <c r="J323" s="380"/>
      <c r="K323" s="292"/>
      <c r="L323" s="292"/>
      <c r="M323" s="292"/>
      <c r="N323" s="292"/>
      <c r="O323" s="292"/>
      <c r="P323" s="3"/>
      <c r="Q323" s="3"/>
      <c r="R323" s="3"/>
      <c r="S323" s="3"/>
      <c r="T323" s="3"/>
      <c r="U323" s="3"/>
      <c r="V323" s="3"/>
      <c r="W323" s="3"/>
      <c r="X323" s="3"/>
      <c r="Y323" s="3"/>
      <c r="Z323" s="3"/>
    </row>
    <row r="324" ht="15.75" customHeight="1">
      <c r="A324" s="46"/>
      <c r="B324" s="47"/>
      <c r="C324" s="47"/>
      <c r="D324" s="47"/>
      <c r="E324" s="47"/>
      <c r="F324" s="47"/>
      <c r="G324" s="47"/>
      <c r="H324" s="1"/>
      <c r="I324" s="3"/>
      <c r="J324" s="380"/>
      <c r="K324" s="292"/>
      <c r="L324" s="292"/>
      <c r="M324" s="292"/>
      <c r="N324" s="292"/>
      <c r="O324" s="292"/>
      <c r="P324" s="3"/>
      <c r="Q324" s="3"/>
      <c r="R324" s="3"/>
      <c r="S324" s="3"/>
      <c r="T324" s="3"/>
      <c r="U324" s="3"/>
      <c r="V324" s="3"/>
      <c r="W324" s="3"/>
      <c r="X324" s="3"/>
      <c r="Y324" s="3"/>
      <c r="Z324" s="3"/>
    </row>
    <row r="325" ht="15.75" customHeight="1">
      <c r="A325" s="46"/>
      <c r="B325" s="47"/>
      <c r="C325" s="47"/>
      <c r="D325" s="47"/>
      <c r="E325" s="47"/>
      <c r="F325" s="47"/>
      <c r="G325" s="47"/>
      <c r="H325" s="1"/>
      <c r="I325" s="3"/>
      <c r="J325" s="380"/>
      <c r="K325" s="292"/>
      <c r="L325" s="292"/>
      <c r="M325" s="292"/>
      <c r="N325" s="292"/>
      <c r="O325" s="292"/>
      <c r="P325" s="3"/>
      <c r="Q325" s="3"/>
      <c r="R325" s="3"/>
      <c r="S325" s="3"/>
      <c r="T325" s="3"/>
      <c r="U325" s="3"/>
      <c r="V325" s="3"/>
      <c r="W325" s="3"/>
      <c r="X325" s="3"/>
      <c r="Y325" s="3"/>
      <c r="Z325" s="3"/>
    </row>
    <row r="326" ht="15.75" customHeight="1">
      <c r="A326" s="46"/>
      <c r="B326" s="47"/>
      <c r="C326" s="47"/>
      <c r="D326" s="47"/>
      <c r="E326" s="47"/>
      <c r="F326" s="47"/>
      <c r="G326" s="47"/>
      <c r="H326" s="1"/>
      <c r="I326" s="3"/>
      <c r="J326" s="380"/>
      <c r="K326" s="292"/>
      <c r="L326" s="292"/>
      <c r="M326" s="292"/>
      <c r="N326" s="292"/>
      <c r="O326" s="292"/>
      <c r="P326" s="3"/>
      <c r="Q326" s="3"/>
      <c r="R326" s="3"/>
      <c r="S326" s="3"/>
      <c r="T326" s="3"/>
      <c r="U326" s="3"/>
      <c r="V326" s="3"/>
      <c r="W326" s="3"/>
      <c r="X326" s="3"/>
      <c r="Y326" s="3"/>
      <c r="Z326" s="3"/>
    </row>
    <row r="327" ht="15.75" customHeight="1">
      <c r="A327" s="46"/>
      <c r="B327" s="47"/>
      <c r="C327" s="47"/>
      <c r="D327" s="47"/>
      <c r="E327" s="47"/>
      <c r="F327" s="47"/>
      <c r="G327" s="47"/>
      <c r="H327" s="1"/>
      <c r="I327" s="3"/>
      <c r="J327" s="380"/>
      <c r="K327" s="292"/>
      <c r="L327" s="292"/>
      <c r="M327" s="292"/>
      <c r="N327" s="292"/>
      <c r="O327" s="292"/>
      <c r="P327" s="3"/>
      <c r="Q327" s="3"/>
      <c r="R327" s="3"/>
      <c r="S327" s="3"/>
      <c r="T327" s="3"/>
      <c r="U327" s="3"/>
      <c r="V327" s="3"/>
      <c r="W327" s="3"/>
      <c r="X327" s="3"/>
      <c r="Y327" s="3"/>
      <c r="Z327" s="3"/>
    </row>
    <row r="328" ht="15.75" customHeight="1">
      <c r="A328" s="46"/>
      <c r="B328" s="47"/>
      <c r="C328" s="47"/>
      <c r="D328" s="47"/>
      <c r="E328" s="47"/>
      <c r="F328" s="47"/>
      <c r="G328" s="47"/>
      <c r="H328" s="1"/>
      <c r="I328" s="3"/>
      <c r="J328" s="380"/>
      <c r="K328" s="292"/>
      <c r="L328" s="292"/>
      <c r="M328" s="292"/>
      <c r="N328" s="292"/>
      <c r="O328" s="292"/>
      <c r="P328" s="3"/>
      <c r="Q328" s="3"/>
      <c r="R328" s="3"/>
      <c r="S328" s="3"/>
      <c r="T328" s="3"/>
      <c r="U328" s="3"/>
      <c r="V328" s="3"/>
      <c r="W328" s="3"/>
      <c r="X328" s="3"/>
      <c r="Y328" s="3"/>
      <c r="Z328" s="3"/>
    </row>
    <row r="329" ht="15.75" customHeight="1">
      <c r="A329" s="46"/>
      <c r="B329" s="47"/>
      <c r="C329" s="47"/>
      <c r="D329" s="47"/>
      <c r="E329" s="47"/>
      <c r="F329" s="47"/>
      <c r="G329" s="47"/>
      <c r="H329" s="1"/>
      <c r="I329" s="3"/>
      <c r="J329" s="380"/>
      <c r="K329" s="292"/>
      <c r="L329" s="292"/>
      <c r="M329" s="292"/>
      <c r="N329" s="292"/>
      <c r="O329" s="292"/>
      <c r="P329" s="3"/>
      <c r="Q329" s="3"/>
      <c r="R329" s="3"/>
      <c r="S329" s="3"/>
      <c r="T329" s="3"/>
      <c r="U329" s="3"/>
      <c r="V329" s="3"/>
      <c r="W329" s="3"/>
      <c r="X329" s="3"/>
      <c r="Y329" s="3"/>
      <c r="Z329" s="3"/>
    </row>
    <row r="330" ht="15.75" customHeight="1">
      <c r="A330" s="46"/>
      <c r="B330" s="47"/>
      <c r="C330" s="47"/>
      <c r="D330" s="47"/>
      <c r="E330" s="47"/>
      <c r="F330" s="47"/>
      <c r="G330" s="47"/>
      <c r="H330" s="1"/>
      <c r="I330" s="3"/>
      <c r="J330" s="380"/>
      <c r="K330" s="292"/>
      <c r="L330" s="292"/>
      <c r="M330" s="292"/>
      <c r="N330" s="292"/>
      <c r="O330" s="292"/>
      <c r="P330" s="3"/>
      <c r="Q330" s="3"/>
      <c r="R330" s="3"/>
      <c r="S330" s="3"/>
      <c r="T330" s="3"/>
      <c r="U330" s="3"/>
      <c r="V330" s="3"/>
      <c r="W330" s="3"/>
      <c r="X330" s="3"/>
      <c r="Y330" s="3"/>
      <c r="Z330" s="3"/>
    </row>
    <row r="331" ht="15.75" customHeight="1">
      <c r="A331" s="46"/>
      <c r="B331" s="47"/>
      <c r="C331" s="47"/>
      <c r="D331" s="47"/>
      <c r="E331" s="47"/>
      <c r="F331" s="47"/>
      <c r="G331" s="47"/>
      <c r="H331" s="1"/>
      <c r="I331" s="3"/>
      <c r="J331" s="380"/>
      <c r="K331" s="292"/>
      <c r="L331" s="292"/>
      <c r="M331" s="292"/>
      <c r="N331" s="292"/>
      <c r="O331" s="292"/>
      <c r="P331" s="3"/>
      <c r="Q331" s="3"/>
      <c r="R331" s="3"/>
      <c r="S331" s="3"/>
      <c r="T331" s="3"/>
      <c r="U331" s="3"/>
      <c r="V331" s="3"/>
      <c r="W331" s="3"/>
      <c r="X331" s="3"/>
      <c r="Y331" s="3"/>
      <c r="Z331" s="3"/>
    </row>
    <row r="332" ht="15.75" customHeight="1">
      <c r="A332" s="46"/>
      <c r="B332" s="47"/>
      <c r="C332" s="47"/>
      <c r="D332" s="47"/>
      <c r="E332" s="47"/>
      <c r="F332" s="47"/>
      <c r="G332" s="47"/>
      <c r="H332" s="1"/>
      <c r="I332" s="3"/>
      <c r="J332" s="380"/>
      <c r="K332" s="292"/>
      <c r="L332" s="292"/>
      <c r="M332" s="292"/>
      <c r="N332" s="292"/>
      <c r="O332" s="292"/>
      <c r="P332" s="3"/>
      <c r="Q332" s="3"/>
      <c r="R332" s="3"/>
      <c r="S332" s="3"/>
      <c r="T332" s="3"/>
      <c r="U332" s="3"/>
      <c r="V332" s="3"/>
      <c r="W332" s="3"/>
      <c r="X332" s="3"/>
      <c r="Y332" s="3"/>
      <c r="Z332" s="3"/>
    </row>
    <row r="333" ht="15.75" customHeight="1">
      <c r="A333" s="46"/>
      <c r="B333" s="47"/>
      <c r="C333" s="47"/>
      <c r="D333" s="47"/>
      <c r="E333" s="47"/>
      <c r="F333" s="47"/>
      <c r="G333" s="47"/>
      <c r="H333" s="1"/>
      <c r="I333" s="3"/>
      <c r="J333" s="380"/>
      <c r="K333" s="292"/>
      <c r="L333" s="292"/>
      <c r="M333" s="292"/>
      <c r="N333" s="292"/>
      <c r="O333" s="292"/>
      <c r="P333" s="3"/>
      <c r="Q333" s="3"/>
      <c r="R333" s="3"/>
      <c r="S333" s="3"/>
      <c r="T333" s="3"/>
      <c r="U333" s="3"/>
      <c r="V333" s="3"/>
      <c r="W333" s="3"/>
      <c r="X333" s="3"/>
      <c r="Y333" s="3"/>
      <c r="Z333" s="3"/>
    </row>
    <row r="334" ht="15.75" customHeight="1">
      <c r="A334" s="46"/>
      <c r="B334" s="47"/>
      <c r="C334" s="47"/>
      <c r="D334" s="47"/>
      <c r="E334" s="47"/>
      <c r="F334" s="47"/>
      <c r="G334" s="47"/>
      <c r="H334" s="1"/>
      <c r="I334" s="3"/>
      <c r="J334" s="380"/>
      <c r="K334" s="292"/>
      <c r="L334" s="292"/>
      <c r="M334" s="292"/>
      <c r="N334" s="292"/>
      <c r="O334" s="292"/>
      <c r="P334" s="3"/>
      <c r="Q334" s="3"/>
      <c r="R334" s="3"/>
      <c r="S334" s="3"/>
      <c r="T334" s="3"/>
      <c r="U334" s="3"/>
      <c r="V334" s="3"/>
      <c r="W334" s="3"/>
      <c r="X334" s="3"/>
      <c r="Y334" s="3"/>
      <c r="Z334" s="3"/>
    </row>
    <row r="335" ht="15.75" customHeight="1">
      <c r="A335" s="46"/>
      <c r="B335" s="47"/>
      <c r="C335" s="47"/>
      <c r="D335" s="47"/>
      <c r="E335" s="47"/>
      <c r="F335" s="47"/>
      <c r="G335" s="47"/>
      <c r="H335" s="1"/>
      <c r="I335" s="3"/>
      <c r="J335" s="380"/>
      <c r="K335" s="292"/>
      <c r="L335" s="292"/>
      <c r="M335" s="292"/>
      <c r="N335" s="292"/>
      <c r="O335" s="292"/>
      <c r="P335" s="3"/>
      <c r="Q335" s="3"/>
      <c r="R335" s="3"/>
      <c r="S335" s="3"/>
      <c r="T335" s="3"/>
      <c r="U335" s="3"/>
      <c r="V335" s="3"/>
      <c r="W335" s="3"/>
      <c r="X335" s="3"/>
      <c r="Y335" s="3"/>
      <c r="Z335" s="3"/>
    </row>
    <row r="336" ht="15.75" customHeight="1">
      <c r="A336" s="46"/>
      <c r="B336" s="47"/>
      <c r="C336" s="47"/>
      <c r="D336" s="47"/>
      <c r="E336" s="47"/>
      <c r="F336" s="47"/>
      <c r="G336" s="47"/>
      <c r="H336" s="1"/>
      <c r="I336" s="3"/>
      <c r="J336" s="380"/>
      <c r="K336" s="292"/>
      <c r="L336" s="292"/>
      <c r="M336" s="292"/>
      <c r="N336" s="292"/>
      <c r="O336" s="292"/>
      <c r="P336" s="3"/>
      <c r="Q336" s="3"/>
      <c r="R336" s="3"/>
      <c r="S336" s="3"/>
      <c r="T336" s="3"/>
      <c r="U336" s="3"/>
      <c r="V336" s="3"/>
      <c r="W336" s="3"/>
      <c r="X336" s="3"/>
      <c r="Y336" s="3"/>
      <c r="Z336" s="3"/>
    </row>
    <row r="337" ht="15.75" customHeight="1">
      <c r="A337" s="46"/>
      <c r="B337" s="47"/>
      <c r="C337" s="47"/>
      <c r="D337" s="47"/>
      <c r="E337" s="47"/>
      <c r="F337" s="47"/>
      <c r="G337" s="47"/>
      <c r="H337" s="1"/>
      <c r="I337" s="3"/>
      <c r="J337" s="380"/>
      <c r="K337" s="292"/>
      <c r="L337" s="292"/>
      <c r="M337" s="292"/>
      <c r="N337" s="292"/>
      <c r="O337" s="292"/>
      <c r="P337" s="3"/>
      <c r="Q337" s="3"/>
      <c r="R337" s="3"/>
      <c r="S337" s="3"/>
      <c r="T337" s="3"/>
      <c r="U337" s="3"/>
      <c r="V337" s="3"/>
      <c r="W337" s="3"/>
      <c r="X337" s="3"/>
      <c r="Y337" s="3"/>
      <c r="Z337" s="3"/>
    </row>
    <row r="338" ht="15.75" customHeight="1">
      <c r="A338" s="46"/>
      <c r="B338" s="47"/>
      <c r="C338" s="47"/>
      <c r="D338" s="47"/>
      <c r="E338" s="47"/>
      <c r="F338" s="47"/>
      <c r="G338" s="47"/>
      <c r="H338" s="1"/>
      <c r="I338" s="3"/>
      <c r="J338" s="380"/>
      <c r="K338" s="292"/>
      <c r="L338" s="292"/>
      <c r="M338" s="292"/>
      <c r="N338" s="292"/>
      <c r="O338" s="292"/>
      <c r="P338" s="3"/>
      <c r="Q338" s="3"/>
      <c r="R338" s="3"/>
      <c r="S338" s="3"/>
      <c r="T338" s="3"/>
      <c r="U338" s="3"/>
      <c r="V338" s="3"/>
      <c r="W338" s="3"/>
      <c r="X338" s="3"/>
      <c r="Y338" s="3"/>
      <c r="Z338" s="3"/>
    </row>
    <row r="339" ht="15.75" customHeight="1">
      <c r="A339" s="46"/>
      <c r="B339" s="47"/>
      <c r="C339" s="47"/>
      <c r="D339" s="47"/>
      <c r="E339" s="47"/>
      <c r="F339" s="47"/>
      <c r="G339" s="47"/>
      <c r="H339" s="1"/>
      <c r="I339" s="3"/>
      <c r="J339" s="380"/>
      <c r="K339" s="292"/>
      <c r="L339" s="292"/>
      <c r="M339" s="292"/>
      <c r="N339" s="292"/>
      <c r="O339" s="292"/>
      <c r="P339" s="3"/>
      <c r="Q339" s="3"/>
      <c r="R339" s="3"/>
      <c r="S339" s="3"/>
      <c r="T339" s="3"/>
      <c r="U339" s="3"/>
      <c r="V339" s="3"/>
      <c r="W339" s="3"/>
      <c r="X339" s="3"/>
      <c r="Y339" s="3"/>
      <c r="Z339" s="3"/>
    </row>
    <row r="340" ht="15.75" customHeight="1">
      <c r="A340" s="46"/>
      <c r="B340" s="47"/>
      <c r="C340" s="47"/>
      <c r="D340" s="47"/>
      <c r="E340" s="47"/>
      <c r="F340" s="47"/>
      <c r="G340" s="47"/>
      <c r="H340" s="1"/>
      <c r="I340" s="3"/>
      <c r="J340" s="380"/>
      <c r="K340" s="292"/>
      <c r="L340" s="292"/>
      <c r="M340" s="292"/>
      <c r="N340" s="292"/>
      <c r="O340" s="292"/>
      <c r="P340" s="3"/>
      <c r="Q340" s="3"/>
      <c r="R340" s="3"/>
      <c r="S340" s="3"/>
      <c r="T340" s="3"/>
      <c r="U340" s="3"/>
      <c r="V340" s="3"/>
      <c r="W340" s="3"/>
      <c r="X340" s="3"/>
      <c r="Y340" s="3"/>
      <c r="Z340" s="3"/>
    </row>
    <row r="341" ht="15.75" customHeight="1">
      <c r="A341" s="46"/>
      <c r="B341" s="47"/>
      <c r="C341" s="47"/>
      <c r="D341" s="47"/>
      <c r="E341" s="47"/>
      <c r="F341" s="47"/>
      <c r="G341" s="47"/>
      <c r="H341" s="1"/>
      <c r="I341" s="3"/>
      <c r="J341" s="380"/>
      <c r="K341" s="292"/>
      <c r="L341" s="292"/>
      <c r="M341" s="292"/>
      <c r="N341" s="292"/>
      <c r="O341" s="292"/>
      <c r="P341" s="3"/>
      <c r="Q341" s="3"/>
      <c r="R341" s="3"/>
      <c r="S341" s="3"/>
      <c r="T341" s="3"/>
      <c r="U341" s="3"/>
      <c r="V341" s="3"/>
      <c r="W341" s="3"/>
      <c r="X341" s="3"/>
      <c r="Y341" s="3"/>
      <c r="Z341" s="3"/>
    </row>
    <row r="342" ht="15.75" customHeight="1">
      <c r="A342" s="46"/>
      <c r="B342" s="47"/>
      <c r="C342" s="47"/>
      <c r="D342" s="47"/>
      <c r="E342" s="47"/>
      <c r="F342" s="47"/>
      <c r="G342" s="47"/>
      <c r="H342" s="1"/>
      <c r="I342" s="3"/>
      <c r="J342" s="380"/>
      <c r="K342" s="292"/>
      <c r="L342" s="292"/>
      <c r="M342" s="292"/>
      <c r="N342" s="292"/>
      <c r="O342" s="292"/>
      <c r="P342" s="3"/>
      <c r="Q342" s="3"/>
      <c r="R342" s="3"/>
      <c r="S342" s="3"/>
      <c r="T342" s="3"/>
      <c r="U342" s="3"/>
      <c r="V342" s="3"/>
      <c r="W342" s="3"/>
      <c r="X342" s="3"/>
      <c r="Y342" s="3"/>
      <c r="Z342" s="3"/>
    </row>
    <row r="343" ht="15.75" customHeight="1">
      <c r="A343" s="46"/>
      <c r="B343" s="47"/>
      <c r="C343" s="47"/>
      <c r="D343" s="47"/>
      <c r="E343" s="47"/>
      <c r="F343" s="47"/>
      <c r="G343" s="47"/>
      <c r="H343" s="1"/>
      <c r="I343" s="3"/>
      <c r="J343" s="380"/>
      <c r="K343" s="292"/>
      <c r="L343" s="292"/>
      <c r="M343" s="292"/>
      <c r="N343" s="292"/>
      <c r="O343" s="292"/>
      <c r="P343" s="3"/>
      <c r="Q343" s="3"/>
      <c r="R343" s="3"/>
      <c r="S343" s="3"/>
      <c r="T343" s="3"/>
      <c r="U343" s="3"/>
      <c r="V343" s="3"/>
      <c r="W343" s="3"/>
      <c r="X343" s="3"/>
      <c r="Y343" s="3"/>
      <c r="Z343" s="3"/>
    </row>
    <row r="344" ht="15.75" customHeight="1">
      <c r="A344" s="46"/>
      <c r="B344" s="47"/>
      <c r="C344" s="47"/>
      <c r="D344" s="47"/>
      <c r="E344" s="47"/>
      <c r="F344" s="47"/>
      <c r="G344" s="47"/>
      <c r="H344" s="1"/>
      <c r="I344" s="3"/>
      <c r="J344" s="380"/>
      <c r="K344" s="292"/>
      <c r="L344" s="292"/>
      <c r="M344" s="292"/>
      <c r="N344" s="292"/>
      <c r="O344" s="292"/>
      <c r="P344" s="3"/>
      <c r="Q344" s="3"/>
      <c r="R344" s="3"/>
      <c r="S344" s="3"/>
      <c r="T344" s="3"/>
      <c r="U344" s="3"/>
      <c r="V344" s="3"/>
      <c r="W344" s="3"/>
      <c r="X344" s="3"/>
      <c r="Y344" s="3"/>
      <c r="Z344" s="3"/>
    </row>
    <row r="345" ht="15.75" customHeight="1">
      <c r="A345" s="46"/>
      <c r="B345" s="47"/>
      <c r="C345" s="47"/>
      <c r="D345" s="47"/>
      <c r="E345" s="47"/>
      <c r="F345" s="47"/>
      <c r="G345" s="47"/>
      <c r="H345" s="1"/>
      <c r="I345" s="3"/>
      <c r="J345" s="380"/>
      <c r="K345" s="292"/>
      <c r="L345" s="292"/>
      <c r="M345" s="292"/>
      <c r="N345" s="292"/>
      <c r="O345" s="292"/>
      <c r="P345" s="3"/>
      <c r="Q345" s="3"/>
      <c r="R345" s="3"/>
      <c r="S345" s="3"/>
      <c r="T345" s="3"/>
      <c r="U345" s="3"/>
      <c r="V345" s="3"/>
      <c r="W345" s="3"/>
      <c r="X345" s="3"/>
      <c r="Y345" s="3"/>
      <c r="Z345" s="3"/>
    </row>
    <row r="346" ht="15.75" customHeight="1">
      <c r="A346" s="46"/>
      <c r="B346" s="47"/>
      <c r="C346" s="47"/>
      <c r="D346" s="47"/>
      <c r="E346" s="47"/>
      <c r="F346" s="47"/>
      <c r="G346" s="47"/>
      <c r="H346" s="1"/>
      <c r="I346" s="3"/>
      <c r="J346" s="380"/>
      <c r="K346" s="292"/>
      <c r="L346" s="292"/>
      <c r="M346" s="292"/>
      <c r="N346" s="292"/>
      <c r="O346" s="292"/>
      <c r="P346" s="3"/>
      <c r="Q346" s="3"/>
      <c r="R346" s="3"/>
      <c r="S346" s="3"/>
      <c r="T346" s="3"/>
      <c r="U346" s="3"/>
      <c r="V346" s="3"/>
      <c r="W346" s="3"/>
      <c r="X346" s="3"/>
      <c r="Y346" s="3"/>
      <c r="Z346" s="3"/>
    </row>
    <row r="347" ht="15.75" customHeight="1">
      <c r="A347" s="46"/>
      <c r="B347" s="47"/>
      <c r="C347" s="47"/>
      <c r="D347" s="47"/>
      <c r="E347" s="47"/>
      <c r="F347" s="47"/>
      <c r="G347" s="47"/>
      <c r="H347" s="1"/>
      <c r="I347" s="3"/>
      <c r="J347" s="380"/>
      <c r="K347" s="292"/>
      <c r="L347" s="292"/>
      <c r="M347" s="292"/>
      <c r="N347" s="292"/>
      <c r="O347" s="292"/>
      <c r="P347" s="3"/>
      <c r="Q347" s="3"/>
      <c r="R347" s="3"/>
      <c r="S347" s="3"/>
      <c r="T347" s="3"/>
      <c r="U347" s="3"/>
      <c r="V347" s="3"/>
      <c r="W347" s="3"/>
      <c r="X347" s="3"/>
      <c r="Y347" s="3"/>
      <c r="Z347" s="3"/>
    </row>
    <row r="348" ht="15.75" customHeight="1">
      <c r="A348" s="46"/>
      <c r="B348" s="47"/>
      <c r="C348" s="47"/>
      <c r="D348" s="47"/>
      <c r="E348" s="47"/>
      <c r="F348" s="47"/>
      <c r="G348" s="47"/>
      <c r="H348" s="1"/>
      <c r="I348" s="3"/>
      <c r="J348" s="380"/>
      <c r="K348" s="292"/>
      <c r="L348" s="292"/>
      <c r="M348" s="292"/>
      <c r="N348" s="292"/>
      <c r="O348" s="292"/>
      <c r="P348" s="3"/>
      <c r="Q348" s="3"/>
      <c r="R348" s="3"/>
      <c r="S348" s="3"/>
      <c r="T348" s="3"/>
      <c r="U348" s="3"/>
      <c r="V348" s="3"/>
      <c r="W348" s="3"/>
      <c r="X348" s="3"/>
      <c r="Y348" s="3"/>
      <c r="Z348" s="3"/>
    </row>
    <row r="349" ht="15.75" customHeight="1">
      <c r="J349" s="380"/>
      <c r="K349" s="292"/>
      <c r="L349" s="292"/>
      <c r="M349" s="292"/>
      <c r="N349" s="292"/>
      <c r="O349" s="292"/>
    </row>
    <row r="350" ht="15.75" customHeight="1">
      <c r="J350" s="380"/>
      <c r="K350" s="292"/>
      <c r="L350" s="292"/>
      <c r="M350" s="292"/>
      <c r="N350" s="292"/>
      <c r="O350" s="292"/>
    </row>
    <row r="351" ht="15.75" customHeight="1">
      <c r="J351" s="380"/>
      <c r="K351" s="292"/>
      <c r="L351" s="292"/>
      <c r="M351" s="292"/>
      <c r="N351" s="292"/>
      <c r="O351" s="292"/>
    </row>
    <row r="352" ht="15.75" customHeight="1">
      <c r="J352" s="380"/>
      <c r="K352" s="292"/>
      <c r="L352" s="292"/>
      <c r="M352" s="292"/>
      <c r="N352" s="292"/>
      <c r="O352" s="292"/>
    </row>
    <row r="353" ht="15.75" customHeight="1">
      <c r="J353" s="380"/>
      <c r="K353" s="292"/>
      <c r="L353" s="292"/>
      <c r="M353" s="292"/>
      <c r="N353" s="292"/>
      <c r="O353" s="292"/>
    </row>
    <row r="354" ht="15.75" customHeight="1">
      <c r="J354" s="380"/>
      <c r="K354" s="292"/>
      <c r="L354" s="292"/>
      <c r="M354" s="292"/>
      <c r="N354" s="292"/>
      <c r="O354" s="292"/>
    </row>
    <row r="355" ht="15.75" customHeight="1">
      <c r="J355" s="380"/>
      <c r="K355" s="292"/>
      <c r="L355" s="292"/>
      <c r="M355" s="292"/>
      <c r="N355" s="292"/>
      <c r="O355" s="292"/>
    </row>
    <row r="356" ht="15.75" customHeight="1">
      <c r="J356" s="380"/>
      <c r="K356" s="292"/>
      <c r="L356" s="292"/>
      <c r="M356" s="292"/>
      <c r="N356" s="292"/>
      <c r="O356" s="292"/>
    </row>
    <row r="357" ht="15.75" customHeight="1">
      <c r="J357" s="380"/>
      <c r="K357" s="292"/>
      <c r="L357" s="292"/>
      <c r="M357" s="292"/>
      <c r="N357" s="292"/>
      <c r="O357" s="292"/>
    </row>
    <row r="358" ht="15.75" customHeight="1">
      <c r="J358" s="380"/>
      <c r="K358" s="292"/>
      <c r="L358" s="292"/>
      <c r="M358" s="292"/>
      <c r="N358" s="292"/>
      <c r="O358" s="292"/>
    </row>
    <row r="359" ht="15.75" customHeight="1">
      <c r="J359" s="380"/>
      <c r="K359" s="292"/>
      <c r="L359" s="292"/>
      <c r="M359" s="292"/>
      <c r="N359" s="292"/>
      <c r="O359" s="292"/>
    </row>
    <row r="360" ht="15.75" customHeight="1">
      <c r="J360" s="380"/>
      <c r="K360" s="292"/>
      <c r="L360" s="292"/>
      <c r="M360" s="292"/>
      <c r="N360" s="292"/>
      <c r="O360" s="292"/>
    </row>
    <row r="361" ht="15.75" customHeight="1">
      <c r="J361" s="380"/>
      <c r="K361" s="292"/>
      <c r="L361" s="292"/>
      <c r="M361" s="292"/>
      <c r="N361" s="292"/>
      <c r="O361" s="292"/>
    </row>
    <row r="362" ht="15.75" customHeight="1">
      <c r="J362" s="380"/>
      <c r="K362" s="292"/>
      <c r="L362" s="292"/>
      <c r="M362" s="292"/>
      <c r="N362" s="292"/>
      <c r="O362" s="292"/>
    </row>
    <row r="363" ht="15.75" customHeight="1">
      <c r="J363" s="380"/>
      <c r="K363" s="292"/>
      <c r="L363" s="292"/>
      <c r="M363" s="292"/>
      <c r="N363" s="292"/>
      <c r="O363" s="292"/>
    </row>
    <row r="364" ht="15.75" customHeight="1">
      <c r="J364" s="380"/>
      <c r="K364" s="292"/>
      <c r="L364" s="292"/>
      <c r="M364" s="292"/>
      <c r="N364" s="292"/>
      <c r="O364" s="292"/>
    </row>
    <row r="365" ht="15.75" customHeight="1">
      <c r="J365" s="380"/>
      <c r="K365" s="292"/>
      <c r="L365" s="292"/>
      <c r="M365" s="292"/>
      <c r="N365" s="292"/>
      <c r="O365" s="292"/>
    </row>
    <row r="366" ht="15.75" customHeight="1">
      <c r="J366" s="380"/>
      <c r="K366" s="292"/>
      <c r="L366" s="292"/>
      <c r="M366" s="292"/>
      <c r="N366" s="292"/>
      <c r="O366" s="292"/>
    </row>
    <row r="367" ht="15.75" customHeight="1">
      <c r="J367" s="380"/>
      <c r="K367" s="292"/>
      <c r="L367" s="292"/>
      <c r="M367" s="292"/>
      <c r="N367" s="292"/>
      <c r="O367" s="292"/>
    </row>
    <row r="368" ht="15.75" customHeight="1">
      <c r="J368" s="380"/>
      <c r="K368" s="292"/>
      <c r="L368" s="292"/>
      <c r="M368" s="292"/>
      <c r="N368" s="292"/>
      <c r="O368" s="292"/>
    </row>
    <row r="369" ht="15.75" customHeight="1">
      <c r="J369" s="380"/>
      <c r="K369" s="292"/>
      <c r="L369" s="292"/>
      <c r="M369" s="292"/>
      <c r="N369" s="292"/>
      <c r="O369" s="292"/>
    </row>
    <row r="370" ht="15.75" customHeight="1">
      <c r="J370" s="380"/>
      <c r="K370" s="292"/>
      <c r="L370" s="292"/>
      <c r="M370" s="292"/>
      <c r="N370" s="292"/>
      <c r="O370" s="292"/>
    </row>
    <row r="371" ht="15.75" customHeight="1">
      <c r="J371" s="380"/>
      <c r="K371" s="292"/>
      <c r="L371" s="292"/>
      <c r="M371" s="292"/>
      <c r="N371" s="292"/>
      <c r="O371" s="292"/>
    </row>
    <row r="372" ht="15.75" customHeight="1">
      <c r="J372" s="380"/>
      <c r="K372" s="292"/>
      <c r="L372" s="292"/>
      <c r="M372" s="292"/>
      <c r="N372" s="292"/>
      <c r="O372" s="292"/>
    </row>
    <row r="373" ht="15.75" customHeight="1">
      <c r="J373" s="380"/>
      <c r="K373" s="292"/>
      <c r="L373" s="292"/>
      <c r="M373" s="292"/>
      <c r="N373" s="292"/>
      <c r="O373" s="292"/>
    </row>
    <row r="374" ht="15.75" customHeight="1">
      <c r="J374" s="380"/>
      <c r="K374" s="292"/>
      <c r="L374" s="292"/>
      <c r="M374" s="292"/>
      <c r="N374" s="292"/>
      <c r="O374" s="292"/>
    </row>
    <row r="375" ht="15.75" customHeight="1">
      <c r="J375" s="380"/>
      <c r="K375" s="292"/>
      <c r="L375" s="292"/>
      <c r="M375" s="292"/>
      <c r="N375" s="292"/>
      <c r="O375" s="292"/>
    </row>
    <row r="376" ht="15.75" customHeight="1">
      <c r="J376" s="380"/>
      <c r="K376" s="292"/>
      <c r="L376" s="292"/>
      <c r="M376" s="292"/>
      <c r="N376" s="292"/>
      <c r="O376" s="292"/>
    </row>
    <row r="377" ht="15.75" customHeight="1">
      <c r="J377" s="380"/>
      <c r="K377" s="292"/>
      <c r="L377" s="292"/>
      <c r="M377" s="292"/>
      <c r="N377" s="292"/>
      <c r="O377" s="292"/>
    </row>
    <row r="378" ht="15.75" customHeight="1">
      <c r="J378" s="380"/>
      <c r="K378" s="292"/>
      <c r="L378" s="292"/>
      <c r="M378" s="292"/>
      <c r="N378" s="292"/>
      <c r="O378" s="292"/>
    </row>
    <row r="379" ht="15.75" customHeight="1">
      <c r="J379" s="380"/>
      <c r="K379" s="292"/>
      <c r="L379" s="292"/>
      <c r="M379" s="292"/>
      <c r="N379" s="292"/>
      <c r="O379" s="292"/>
    </row>
    <row r="380" ht="15.75" customHeight="1">
      <c r="J380" s="380"/>
      <c r="K380" s="292"/>
      <c r="L380" s="292"/>
      <c r="M380" s="292"/>
      <c r="N380" s="292"/>
      <c r="O380" s="292"/>
    </row>
    <row r="381" ht="15.75" customHeight="1">
      <c r="J381" s="380"/>
      <c r="K381" s="292"/>
      <c r="L381" s="292"/>
      <c r="M381" s="292"/>
      <c r="N381" s="292"/>
      <c r="O381" s="292"/>
    </row>
    <row r="382" ht="15.75" customHeight="1">
      <c r="J382" s="380"/>
      <c r="K382" s="292"/>
      <c r="L382" s="292"/>
      <c r="M382" s="292"/>
      <c r="N382" s="292"/>
      <c r="O382" s="292"/>
    </row>
    <row r="383" ht="15.75" customHeight="1">
      <c r="J383" s="380"/>
      <c r="K383" s="292"/>
      <c r="L383" s="292"/>
      <c r="M383" s="292"/>
      <c r="N383" s="292"/>
      <c r="O383" s="292"/>
    </row>
    <row r="384" ht="15.75" customHeight="1">
      <c r="J384" s="380"/>
      <c r="K384" s="292"/>
      <c r="L384" s="292"/>
      <c r="M384" s="292"/>
      <c r="N384" s="292"/>
      <c r="O384" s="292"/>
    </row>
    <row r="385" ht="15.75" customHeight="1">
      <c r="J385" s="380"/>
      <c r="K385" s="292"/>
      <c r="L385" s="292"/>
      <c r="M385" s="292"/>
      <c r="N385" s="292"/>
      <c r="O385" s="292"/>
    </row>
    <row r="386" ht="15.75" customHeight="1">
      <c r="J386" s="380"/>
      <c r="K386" s="292"/>
      <c r="L386" s="292"/>
      <c r="M386" s="292"/>
      <c r="N386" s="292"/>
      <c r="O386" s="292"/>
    </row>
    <row r="387" ht="15.75" customHeight="1">
      <c r="J387" s="380"/>
      <c r="K387" s="292"/>
      <c r="L387" s="292"/>
      <c r="M387" s="292"/>
      <c r="N387" s="292"/>
      <c r="O387" s="292"/>
    </row>
    <row r="388" ht="15.75" customHeight="1">
      <c r="J388" s="380"/>
      <c r="K388" s="292"/>
      <c r="L388" s="292"/>
      <c r="M388" s="292"/>
      <c r="N388" s="292"/>
      <c r="O388" s="292"/>
    </row>
    <row r="389" ht="15.75" customHeight="1">
      <c r="J389" s="380"/>
      <c r="K389" s="292"/>
      <c r="L389" s="292"/>
      <c r="M389" s="292"/>
      <c r="N389" s="292"/>
      <c r="O389" s="292"/>
    </row>
    <row r="390" ht="15.75" customHeight="1">
      <c r="J390" s="380"/>
      <c r="K390" s="292"/>
      <c r="L390" s="292"/>
      <c r="M390" s="292"/>
      <c r="N390" s="292"/>
      <c r="O390" s="292"/>
    </row>
    <row r="391" ht="15.75" customHeight="1">
      <c r="J391" s="380"/>
      <c r="K391" s="292"/>
      <c r="L391" s="292"/>
      <c r="M391" s="292"/>
      <c r="N391" s="292"/>
      <c r="O391" s="292"/>
    </row>
    <row r="392" ht="15.75" customHeight="1">
      <c r="J392" s="380"/>
      <c r="K392" s="292"/>
      <c r="L392" s="292"/>
      <c r="M392" s="292"/>
      <c r="N392" s="292"/>
      <c r="O392" s="292"/>
    </row>
    <row r="393" ht="15.75" customHeight="1">
      <c r="J393" s="380"/>
      <c r="K393" s="292"/>
      <c r="L393" s="292"/>
      <c r="M393" s="292"/>
      <c r="N393" s="292"/>
      <c r="O393" s="292"/>
    </row>
    <row r="394" ht="15.75" customHeight="1">
      <c r="J394" s="380"/>
      <c r="K394" s="292"/>
      <c r="L394" s="292"/>
      <c r="M394" s="292"/>
      <c r="N394" s="292"/>
      <c r="O394" s="292"/>
    </row>
    <row r="395" ht="15.75" customHeight="1">
      <c r="J395" s="380"/>
      <c r="K395" s="292"/>
      <c r="L395" s="292"/>
      <c r="M395" s="292"/>
      <c r="N395" s="292"/>
      <c r="O395" s="292"/>
    </row>
    <row r="396" ht="15.75" customHeight="1">
      <c r="J396" s="380"/>
      <c r="K396" s="292"/>
      <c r="L396" s="292"/>
      <c r="M396" s="292"/>
      <c r="N396" s="292"/>
      <c r="O396" s="292"/>
    </row>
    <row r="397" ht="15.75" customHeight="1">
      <c r="J397" s="380"/>
      <c r="K397" s="292"/>
      <c r="L397" s="292"/>
      <c r="M397" s="292"/>
      <c r="N397" s="292"/>
      <c r="O397" s="292"/>
    </row>
    <row r="398" ht="15.75" customHeight="1">
      <c r="J398" s="380"/>
      <c r="K398" s="292"/>
      <c r="L398" s="292"/>
      <c r="M398" s="292"/>
      <c r="N398" s="292"/>
      <c r="O398" s="292"/>
    </row>
    <row r="399" ht="15.75" customHeight="1">
      <c r="J399" s="380"/>
      <c r="K399" s="292"/>
      <c r="L399" s="292"/>
      <c r="M399" s="292"/>
      <c r="N399" s="292"/>
      <c r="O399" s="292"/>
    </row>
    <row r="400" ht="15.75" customHeight="1">
      <c r="J400" s="380"/>
      <c r="K400" s="292"/>
      <c r="L400" s="292"/>
      <c r="M400" s="292"/>
      <c r="N400" s="292"/>
      <c r="O400" s="292"/>
    </row>
    <row r="401" ht="15.75" customHeight="1">
      <c r="J401" s="380"/>
      <c r="K401" s="292"/>
      <c r="L401" s="292"/>
      <c r="M401" s="292"/>
      <c r="N401" s="292"/>
      <c r="O401" s="292"/>
    </row>
    <row r="402" ht="15.75" customHeight="1">
      <c r="J402" s="380"/>
      <c r="K402" s="292"/>
      <c r="L402" s="292"/>
      <c r="M402" s="292"/>
      <c r="N402" s="292"/>
      <c r="O402" s="292"/>
    </row>
    <row r="403" ht="15.75" customHeight="1">
      <c r="J403" s="380"/>
      <c r="K403" s="292"/>
      <c r="L403" s="292"/>
      <c r="M403" s="292"/>
      <c r="N403" s="292"/>
      <c r="O403" s="292"/>
    </row>
    <row r="404" ht="15.75" customHeight="1">
      <c r="J404" s="380"/>
      <c r="K404" s="292"/>
      <c r="L404" s="292"/>
      <c r="M404" s="292"/>
      <c r="N404" s="292"/>
      <c r="O404" s="292"/>
    </row>
    <row r="405" ht="15.75" customHeight="1">
      <c r="J405" s="380"/>
      <c r="K405" s="292"/>
      <c r="L405" s="292"/>
      <c r="M405" s="292"/>
      <c r="N405" s="292"/>
      <c r="O405" s="292"/>
    </row>
    <row r="406" ht="15.75" customHeight="1">
      <c r="J406" s="380"/>
      <c r="K406" s="292"/>
      <c r="L406" s="292"/>
      <c r="M406" s="292"/>
      <c r="N406" s="292"/>
      <c r="O406" s="292"/>
    </row>
    <row r="407" ht="15.75" customHeight="1">
      <c r="J407" s="380"/>
      <c r="K407" s="292"/>
      <c r="L407" s="292"/>
      <c r="M407" s="292"/>
      <c r="N407" s="292"/>
      <c r="O407" s="292"/>
    </row>
    <row r="408" ht="15.75" customHeight="1">
      <c r="J408" s="380"/>
      <c r="K408" s="292"/>
      <c r="L408" s="292"/>
      <c r="M408" s="292"/>
      <c r="N408" s="292"/>
      <c r="O408" s="292"/>
    </row>
    <row r="409" ht="15.75" customHeight="1">
      <c r="J409" s="380"/>
      <c r="K409" s="292"/>
      <c r="L409" s="292"/>
      <c r="M409" s="292"/>
      <c r="N409" s="292"/>
      <c r="O409" s="292"/>
    </row>
    <row r="410" ht="15.75" customHeight="1">
      <c r="J410" s="380"/>
      <c r="K410" s="292"/>
      <c r="L410" s="292"/>
      <c r="M410" s="292"/>
      <c r="N410" s="292"/>
      <c r="O410" s="292"/>
    </row>
    <row r="411" ht="15.75" customHeight="1">
      <c r="J411" s="380"/>
      <c r="K411" s="292"/>
      <c r="L411" s="292"/>
      <c r="M411" s="292"/>
      <c r="N411" s="292"/>
      <c r="O411" s="292"/>
    </row>
    <row r="412" ht="15.75" customHeight="1">
      <c r="J412" s="380"/>
      <c r="K412" s="292"/>
      <c r="L412" s="292"/>
      <c r="M412" s="292"/>
      <c r="N412" s="292"/>
      <c r="O412" s="292"/>
    </row>
    <row r="413" ht="15.75" customHeight="1">
      <c r="J413" s="380"/>
      <c r="K413" s="292"/>
      <c r="L413" s="292"/>
      <c r="M413" s="292"/>
      <c r="N413" s="292"/>
      <c r="O413" s="292"/>
    </row>
    <row r="414" ht="15.75" customHeight="1">
      <c r="J414" s="380"/>
      <c r="K414" s="292"/>
      <c r="L414" s="292"/>
      <c r="M414" s="292"/>
      <c r="N414" s="292"/>
      <c r="O414" s="292"/>
    </row>
    <row r="415" ht="15.75" customHeight="1">
      <c r="J415" s="380"/>
      <c r="K415" s="292"/>
      <c r="L415" s="292"/>
      <c r="M415" s="292"/>
      <c r="N415" s="292"/>
      <c r="O415" s="292"/>
    </row>
    <row r="416" ht="15.75" customHeight="1">
      <c r="J416" s="380"/>
      <c r="K416" s="292"/>
      <c r="L416" s="292"/>
      <c r="M416" s="292"/>
      <c r="N416" s="292"/>
      <c r="O416" s="292"/>
    </row>
    <row r="417" ht="15.75" customHeight="1">
      <c r="J417" s="380"/>
      <c r="K417" s="292"/>
      <c r="L417" s="292"/>
      <c r="M417" s="292"/>
      <c r="N417" s="292"/>
      <c r="O417" s="292"/>
    </row>
    <row r="418" ht="15.75" customHeight="1">
      <c r="J418" s="380"/>
      <c r="K418" s="292"/>
      <c r="L418" s="292"/>
      <c r="M418" s="292"/>
      <c r="N418" s="292"/>
      <c r="O418" s="292"/>
    </row>
    <row r="419" ht="15.75" customHeight="1">
      <c r="J419" s="380"/>
      <c r="K419" s="292"/>
      <c r="L419" s="292"/>
      <c r="M419" s="292"/>
      <c r="N419" s="292"/>
      <c r="O419" s="292"/>
    </row>
    <row r="420" ht="15.75" customHeight="1">
      <c r="J420" s="380"/>
      <c r="K420" s="292"/>
      <c r="L420" s="292"/>
      <c r="M420" s="292"/>
      <c r="N420" s="292"/>
      <c r="O420" s="292"/>
    </row>
    <row r="421" ht="15.75" customHeight="1">
      <c r="J421" s="380"/>
      <c r="K421" s="292"/>
      <c r="L421" s="292"/>
      <c r="M421" s="292"/>
      <c r="N421" s="292"/>
      <c r="O421" s="292"/>
    </row>
    <row r="422" ht="15.75" customHeight="1">
      <c r="J422" s="380"/>
      <c r="K422" s="292"/>
      <c r="L422" s="292"/>
      <c r="M422" s="292"/>
      <c r="N422" s="292"/>
      <c r="O422" s="292"/>
    </row>
    <row r="423" ht="15.75" customHeight="1">
      <c r="J423" s="380"/>
      <c r="K423" s="292"/>
      <c r="L423" s="292"/>
      <c r="M423" s="292"/>
      <c r="N423" s="292"/>
      <c r="O423" s="292"/>
    </row>
    <row r="424" ht="15.75" customHeight="1">
      <c r="J424" s="380"/>
      <c r="K424" s="292"/>
      <c r="L424" s="292"/>
      <c r="M424" s="292"/>
      <c r="N424" s="292"/>
      <c r="O424" s="292"/>
    </row>
    <row r="425" ht="15.75" customHeight="1">
      <c r="J425" s="380"/>
      <c r="K425" s="292"/>
      <c r="L425" s="292"/>
      <c r="M425" s="292"/>
      <c r="N425" s="292"/>
      <c r="O425" s="292"/>
    </row>
    <row r="426" ht="15.75" customHeight="1">
      <c r="J426" s="380"/>
      <c r="K426" s="292"/>
      <c r="L426" s="292"/>
      <c r="M426" s="292"/>
      <c r="N426" s="292"/>
      <c r="O426" s="292"/>
    </row>
    <row r="427" ht="15.75" customHeight="1">
      <c r="J427" s="380"/>
      <c r="K427" s="292"/>
      <c r="L427" s="292"/>
      <c r="M427" s="292"/>
      <c r="N427" s="292"/>
      <c r="O427" s="292"/>
    </row>
    <row r="428" ht="15.75" customHeight="1">
      <c r="J428" s="380"/>
      <c r="K428" s="292"/>
      <c r="L428" s="292"/>
      <c r="M428" s="292"/>
      <c r="N428" s="292"/>
      <c r="O428" s="292"/>
    </row>
    <row r="429" ht="15.75" customHeight="1">
      <c r="J429" s="380"/>
      <c r="K429" s="292"/>
      <c r="L429" s="292"/>
      <c r="M429" s="292"/>
      <c r="N429" s="292"/>
      <c r="O429" s="292"/>
    </row>
    <row r="430" ht="15.75" customHeight="1">
      <c r="J430" s="380"/>
      <c r="K430" s="292"/>
      <c r="L430" s="292"/>
      <c r="M430" s="292"/>
      <c r="N430" s="292"/>
      <c r="O430" s="292"/>
    </row>
    <row r="431" ht="15.75" customHeight="1">
      <c r="J431" s="380"/>
      <c r="K431" s="292"/>
      <c r="L431" s="292"/>
      <c r="M431" s="292"/>
      <c r="N431" s="292"/>
      <c r="O431" s="292"/>
    </row>
    <row r="432" ht="15.75" customHeight="1">
      <c r="J432" s="380"/>
      <c r="K432" s="292"/>
      <c r="L432" s="292"/>
      <c r="M432" s="292"/>
      <c r="N432" s="292"/>
      <c r="O432" s="292"/>
    </row>
    <row r="433" ht="15.75" customHeight="1">
      <c r="J433" s="380"/>
      <c r="K433" s="292"/>
      <c r="L433" s="292"/>
      <c r="M433" s="292"/>
      <c r="N433" s="292"/>
      <c r="O433" s="292"/>
    </row>
    <row r="434" ht="15.75" customHeight="1">
      <c r="J434" s="380"/>
      <c r="K434" s="292"/>
      <c r="L434" s="292"/>
      <c r="M434" s="292"/>
      <c r="N434" s="292"/>
      <c r="O434" s="292"/>
    </row>
    <row r="435" ht="15.75" customHeight="1">
      <c r="J435" s="380"/>
      <c r="K435" s="292"/>
      <c r="L435" s="292"/>
      <c r="M435" s="292"/>
      <c r="N435" s="292"/>
      <c r="O435" s="292"/>
    </row>
    <row r="436" ht="15.75" customHeight="1">
      <c r="J436" s="380"/>
      <c r="K436" s="292"/>
      <c r="L436" s="292"/>
      <c r="M436" s="292"/>
      <c r="N436" s="292"/>
      <c r="O436" s="292"/>
    </row>
    <row r="437" ht="15.75" customHeight="1">
      <c r="J437" s="380"/>
      <c r="K437" s="292"/>
      <c r="L437" s="292"/>
      <c r="M437" s="292"/>
      <c r="N437" s="292"/>
      <c r="O437" s="292"/>
    </row>
    <row r="438" ht="15.75" customHeight="1">
      <c r="J438" s="380"/>
      <c r="K438" s="292"/>
      <c r="L438" s="292"/>
      <c r="M438" s="292"/>
      <c r="N438" s="292"/>
      <c r="O438" s="292"/>
    </row>
    <row r="439" ht="15.75" customHeight="1">
      <c r="J439" s="380"/>
      <c r="K439" s="292"/>
      <c r="L439" s="292"/>
      <c r="M439" s="292"/>
      <c r="N439" s="292"/>
      <c r="O439" s="292"/>
    </row>
    <row r="440" ht="15.75" customHeight="1">
      <c r="J440" s="380"/>
      <c r="K440" s="292"/>
      <c r="L440" s="292"/>
      <c r="M440" s="292"/>
      <c r="N440" s="292"/>
      <c r="O440" s="292"/>
    </row>
    <row r="441" ht="15.75" customHeight="1">
      <c r="J441" s="380"/>
      <c r="K441" s="292"/>
      <c r="L441" s="292"/>
      <c r="M441" s="292"/>
      <c r="N441" s="292"/>
      <c r="O441" s="292"/>
    </row>
    <row r="442" ht="15.75" customHeight="1">
      <c r="J442" s="380"/>
      <c r="K442" s="292"/>
      <c r="L442" s="292"/>
      <c r="M442" s="292"/>
      <c r="N442" s="292"/>
      <c r="O442" s="292"/>
    </row>
    <row r="443" ht="15.75" customHeight="1">
      <c r="J443" s="380"/>
      <c r="K443" s="292"/>
      <c r="L443" s="292"/>
      <c r="M443" s="292"/>
      <c r="N443" s="292"/>
      <c r="O443" s="292"/>
    </row>
    <row r="444" ht="15.75" customHeight="1">
      <c r="J444" s="380"/>
      <c r="K444" s="292"/>
      <c r="L444" s="292"/>
      <c r="M444" s="292"/>
      <c r="N444" s="292"/>
      <c r="O444" s="292"/>
    </row>
    <row r="445" ht="15.75" customHeight="1">
      <c r="J445" s="380"/>
      <c r="K445" s="292"/>
      <c r="L445" s="292"/>
      <c r="M445" s="292"/>
      <c r="N445" s="292"/>
      <c r="O445" s="292"/>
    </row>
    <row r="446" ht="15.75" customHeight="1">
      <c r="J446" s="380"/>
      <c r="K446" s="292"/>
      <c r="L446" s="292"/>
      <c r="M446" s="292"/>
      <c r="N446" s="292"/>
      <c r="O446" s="292"/>
    </row>
    <row r="447" ht="15.75" customHeight="1">
      <c r="J447" s="380"/>
      <c r="K447" s="292"/>
      <c r="L447" s="292"/>
      <c r="M447" s="292"/>
      <c r="N447" s="292"/>
      <c r="O447" s="292"/>
    </row>
    <row r="448" ht="15.75" customHeight="1">
      <c r="J448" s="380"/>
      <c r="K448" s="292"/>
      <c r="L448" s="292"/>
      <c r="M448" s="292"/>
      <c r="N448" s="292"/>
      <c r="O448" s="292"/>
    </row>
    <row r="449" ht="15.75" customHeight="1">
      <c r="J449" s="380"/>
      <c r="K449" s="292"/>
      <c r="L449" s="292"/>
      <c r="M449" s="292"/>
      <c r="N449" s="292"/>
      <c r="O449" s="292"/>
    </row>
    <row r="450" ht="15.75" customHeight="1">
      <c r="J450" s="380"/>
      <c r="K450" s="292"/>
      <c r="L450" s="292"/>
      <c r="M450" s="292"/>
      <c r="N450" s="292"/>
      <c r="O450" s="292"/>
    </row>
    <row r="451" ht="15.75" customHeight="1">
      <c r="J451" s="380"/>
      <c r="K451" s="292"/>
      <c r="L451" s="292"/>
      <c r="M451" s="292"/>
      <c r="N451" s="292"/>
      <c r="O451" s="292"/>
    </row>
    <row r="452" ht="15.75" customHeight="1">
      <c r="J452" s="380"/>
      <c r="K452" s="292"/>
      <c r="L452" s="292"/>
      <c r="M452" s="292"/>
      <c r="N452" s="292"/>
      <c r="O452" s="292"/>
    </row>
    <row r="453" ht="15.75" customHeight="1">
      <c r="J453" s="380"/>
      <c r="K453" s="292"/>
      <c r="L453" s="292"/>
      <c r="M453" s="292"/>
      <c r="N453" s="292"/>
      <c r="O453" s="292"/>
    </row>
    <row r="454" ht="15.75" customHeight="1">
      <c r="J454" s="380"/>
      <c r="K454" s="292"/>
      <c r="L454" s="292"/>
      <c r="M454" s="292"/>
      <c r="N454" s="292"/>
      <c r="O454" s="292"/>
    </row>
    <row r="455" ht="15.75" customHeight="1">
      <c r="J455" s="380"/>
      <c r="K455" s="292"/>
      <c r="L455" s="292"/>
      <c r="M455" s="292"/>
      <c r="N455" s="292"/>
      <c r="O455" s="292"/>
    </row>
    <row r="456" ht="15.75" customHeight="1">
      <c r="J456" s="380"/>
      <c r="K456" s="292"/>
      <c r="L456" s="292"/>
      <c r="M456" s="292"/>
      <c r="N456" s="292"/>
      <c r="O456" s="292"/>
    </row>
    <row r="457" ht="15.75" customHeight="1">
      <c r="J457" s="380"/>
      <c r="K457" s="292"/>
      <c r="L457" s="292"/>
      <c r="M457" s="292"/>
      <c r="N457" s="292"/>
      <c r="O457" s="292"/>
    </row>
    <row r="458" ht="15.75" customHeight="1">
      <c r="J458" s="380"/>
      <c r="K458" s="292"/>
      <c r="L458" s="292"/>
      <c r="M458" s="292"/>
      <c r="N458" s="292"/>
      <c r="O458" s="292"/>
    </row>
    <row r="459" ht="15.75" customHeight="1">
      <c r="J459" s="380"/>
      <c r="K459" s="292"/>
      <c r="L459" s="292"/>
      <c r="M459" s="292"/>
      <c r="N459" s="292"/>
      <c r="O459" s="292"/>
    </row>
    <row r="460" ht="15.75" customHeight="1">
      <c r="J460" s="380"/>
      <c r="K460" s="292"/>
      <c r="L460" s="292"/>
      <c r="M460" s="292"/>
      <c r="N460" s="292"/>
      <c r="O460" s="292"/>
    </row>
    <row r="461" ht="15.75" customHeight="1">
      <c r="J461" s="380"/>
      <c r="K461" s="292"/>
      <c r="L461" s="292"/>
      <c r="M461" s="292"/>
      <c r="N461" s="292"/>
      <c r="O461" s="292"/>
    </row>
    <row r="462" ht="15.75" customHeight="1">
      <c r="J462" s="380"/>
      <c r="K462" s="292"/>
      <c r="L462" s="292"/>
      <c r="M462" s="292"/>
      <c r="N462" s="292"/>
      <c r="O462" s="292"/>
    </row>
    <row r="463" ht="15.75" customHeight="1">
      <c r="J463" s="380"/>
      <c r="K463" s="292"/>
      <c r="L463" s="292"/>
      <c r="M463" s="292"/>
      <c r="N463" s="292"/>
      <c r="O463" s="292"/>
    </row>
    <row r="464" ht="15.75" customHeight="1">
      <c r="J464" s="380"/>
      <c r="K464" s="292"/>
      <c r="L464" s="292"/>
      <c r="M464" s="292"/>
      <c r="N464" s="292"/>
      <c r="O464" s="292"/>
    </row>
    <row r="465" ht="15.75" customHeight="1">
      <c r="J465" s="380"/>
      <c r="K465" s="292"/>
      <c r="L465" s="292"/>
      <c r="M465" s="292"/>
      <c r="N465" s="292"/>
      <c r="O465" s="292"/>
    </row>
    <row r="466" ht="15.75" customHeight="1">
      <c r="J466" s="380"/>
      <c r="K466" s="292"/>
      <c r="L466" s="292"/>
      <c r="M466" s="292"/>
      <c r="N466" s="292"/>
      <c r="O466" s="292"/>
    </row>
    <row r="467" ht="15.75" customHeight="1">
      <c r="J467" s="380"/>
      <c r="K467" s="292"/>
      <c r="L467" s="292"/>
      <c r="M467" s="292"/>
      <c r="N467" s="292"/>
      <c r="O467" s="292"/>
    </row>
    <row r="468" ht="15.75" customHeight="1">
      <c r="J468" s="380"/>
      <c r="K468" s="292"/>
      <c r="L468" s="292"/>
      <c r="M468" s="292"/>
      <c r="N468" s="292"/>
      <c r="O468" s="292"/>
    </row>
    <row r="469" ht="15.75" customHeight="1">
      <c r="J469" s="380"/>
      <c r="K469" s="292"/>
      <c r="L469" s="292"/>
      <c r="M469" s="292"/>
      <c r="N469" s="292"/>
      <c r="O469" s="292"/>
    </row>
    <row r="470" ht="15.75" customHeight="1">
      <c r="J470" s="380"/>
      <c r="K470" s="292"/>
      <c r="L470" s="292"/>
      <c r="M470" s="292"/>
      <c r="N470" s="292"/>
      <c r="O470" s="292"/>
    </row>
    <row r="471" ht="15.75" customHeight="1">
      <c r="J471" s="380"/>
      <c r="K471" s="292"/>
      <c r="L471" s="292"/>
      <c r="M471" s="292"/>
      <c r="N471" s="292"/>
      <c r="O471" s="292"/>
    </row>
    <row r="472" ht="15.75" customHeight="1">
      <c r="J472" s="380"/>
      <c r="K472" s="292"/>
      <c r="L472" s="292"/>
      <c r="M472" s="292"/>
      <c r="N472" s="292"/>
      <c r="O472" s="292"/>
    </row>
    <row r="473" ht="15.75" customHeight="1">
      <c r="J473" s="380"/>
      <c r="K473" s="292"/>
      <c r="L473" s="292"/>
      <c r="M473" s="292"/>
      <c r="N473" s="292"/>
      <c r="O473" s="292"/>
    </row>
    <row r="474" ht="15.75" customHeight="1">
      <c r="J474" s="380"/>
      <c r="K474" s="292"/>
      <c r="L474" s="292"/>
      <c r="M474" s="292"/>
      <c r="N474" s="292"/>
      <c r="O474" s="292"/>
    </row>
    <row r="475" ht="15.75" customHeight="1">
      <c r="J475" s="380"/>
      <c r="K475" s="292"/>
      <c r="L475" s="292"/>
      <c r="M475" s="292"/>
      <c r="N475" s="292"/>
      <c r="O475" s="292"/>
    </row>
    <row r="476" ht="15.75" customHeight="1">
      <c r="J476" s="380"/>
      <c r="K476" s="292"/>
      <c r="L476" s="292"/>
      <c r="M476" s="292"/>
      <c r="N476" s="292"/>
      <c r="O476" s="292"/>
    </row>
    <row r="477" ht="15.75" customHeight="1">
      <c r="J477" s="380"/>
      <c r="K477" s="292"/>
      <c r="L477" s="292"/>
      <c r="M477" s="292"/>
      <c r="N477" s="292"/>
      <c r="O477" s="292"/>
    </row>
    <row r="478" ht="15.75" customHeight="1">
      <c r="J478" s="380"/>
      <c r="K478" s="292"/>
      <c r="L478" s="292"/>
      <c r="M478" s="292"/>
      <c r="N478" s="292"/>
      <c r="O478" s="292"/>
    </row>
    <row r="479" ht="15.75" customHeight="1">
      <c r="J479" s="380"/>
      <c r="K479" s="292"/>
      <c r="L479" s="292"/>
      <c r="M479" s="292"/>
      <c r="N479" s="292"/>
      <c r="O479" s="292"/>
    </row>
    <row r="480" ht="15.75" customHeight="1">
      <c r="J480" s="380"/>
      <c r="K480" s="292"/>
      <c r="L480" s="292"/>
      <c r="M480" s="292"/>
      <c r="N480" s="292"/>
      <c r="O480" s="292"/>
    </row>
    <row r="481" ht="15.75" customHeight="1">
      <c r="J481" s="380"/>
      <c r="K481" s="292"/>
      <c r="L481" s="292"/>
      <c r="M481" s="292"/>
      <c r="N481" s="292"/>
      <c r="O481" s="292"/>
    </row>
    <row r="482" ht="15.75" customHeight="1">
      <c r="J482" s="380"/>
      <c r="K482" s="292"/>
      <c r="L482" s="292"/>
      <c r="M482" s="292"/>
      <c r="N482" s="292"/>
      <c r="O482" s="292"/>
    </row>
    <row r="483" ht="15.75" customHeight="1">
      <c r="J483" s="380"/>
      <c r="K483" s="292"/>
      <c r="L483" s="292"/>
      <c r="M483" s="292"/>
      <c r="N483" s="292"/>
      <c r="O483" s="292"/>
    </row>
    <row r="484" ht="15.75" customHeight="1">
      <c r="J484" s="380"/>
      <c r="K484" s="292"/>
      <c r="L484" s="292"/>
      <c r="M484" s="292"/>
      <c r="N484" s="292"/>
      <c r="O484" s="292"/>
    </row>
    <row r="485" ht="15.75" customHeight="1">
      <c r="J485" s="380"/>
      <c r="K485" s="292"/>
      <c r="L485" s="292"/>
      <c r="M485" s="292"/>
      <c r="N485" s="292"/>
      <c r="O485" s="292"/>
    </row>
    <row r="486" ht="15.75" customHeight="1">
      <c r="J486" s="380"/>
      <c r="K486" s="292"/>
      <c r="L486" s="292"/>
      <c r="M486" s="292"/>
      <c r="N486" s="292"/>
      <c r="O486" s="292"/>
    </row>
    <row r="487" ht="15.75" customHeight="1">
      <c r="J487" s="380"/>
      <c r="K487" s="292"/>
      <c r="L487" s="292"/>
      <c r="M487" s="292"/>
      <c r="N487" s="292"/>
      <c r="O487" s="292"/>
    </row>
    <row r="488" ht="15.75" customHeight="1">
      <c r="J488" s="380"/>
      <c r="K488" s="292"/>
      <c r="L488" s="292"/>
      <c r="M488" s="292"/>
      <c r="N488" s="292"/>
      <c r="O488" s="292"/>
    </row>
    <row r="489" ht="15.75" customHeight="1">
      <c r="J489" s="380"/>
      <c r="K489" s="292"/>
      <c r="L489" s="292"/>
      <c r="M489" s="292"/>
      <c r="N489" s="292"/>
      <c r="O489" s="292"/>
    </row>
    <row r="490" ht="15.75" customHeight="1">
      <c r="J490" s="380"/>
      <c r="K490" s="292"/>
      <c r="L490" s="292"/>
      <c r="M490" s="292"/>
      <c r="N490" s="292"/>
      <c r="O490" s="292"/>
    </row>
    <row r="491" ht="15.75" customHeight="1">
      <c r="J491" s="380"/>
      <c r="K491" s="292"/>
      <c r="L491" s="292"/>
      <c r="M491" s="292"/>
      <c r="N491" s="292"/>
      <c r="O491" s="292"/>
    </row>
    <row r="492" ht="15.75" customHeight="1">
      <c r="J492" s="380"/>
      <c r="K492" s="292"/>
      <c r="L492" s="292"/>
      <c r="M492" s="292"/>
      <c r="N492" s="292"/>
      <c r="O492" s="292"/>
    </row>
    <row r="493" ht="15.75" customHeight="1">
      <c r="J493" s="380"/>
      <c r="K493" s="292"/>
      <c r="L493" s="292"/>
      <c r="M493" s="292"/>
      <c r="N493" s="292"/>
      <c r="O493" s="292"/>
    </row>
    <row r="494" ht="15.75" customHeight="1">
      <c r="J494" s="380"/>
      <c r="K494" s="292"/>
      <c r="L494" s="292"/>
      <c r="M494" s="292"/>
      <c r="N494" s="292"/>
      <c r="O494" s="292"/>
    </row>
    <row r="495" ht="15.75" customHeight="1">
      <c r="J495" s="380"/>
      <c r="K495" s="292"/>
      <c r="L495" s="292"/>
      <c r="M495" s="292"/>
      <c r="N495" s="292"/>
      <c r="O495" s="292"/>
    </row>
    <row r="496" ht="15.75" customHeight="1">
      <c r="J496" s="380"/>
      <c r="K496" s="292"/>
      <c r="L496" s="292"/>
      <c r="M496" s="292"/>
      <c r="N496" s="292"/>
      <c r="O496" s="292"/>
    </row>
    <row r="497" ht="15.75" customHeight="1">
      <c r="J497" s="380"/>
      <c r="K497" s="292"/>
      <c r="L497" s="292"/>
      <c r="M497" s="292"/>
      <c r="N497" s="292"/>
      <c r="O497" s="292"/>
    </row>
    <row r="498" ht="15.75" customHeight="1">
      <c r="J498" s="380"/>
      <c r="K498" s="292"/>
      <c r="L498" s="292"/>
      <c r="M498" s="292"/>
      <c r="N498" s="292"/>
      <c r="O498" s="292"/>
    </row>
    <row r="499" ht="15.75" customHeight="1">
      <c r="J499" s="380"/>
      <c r="K499" s="292"/>
      <c r="L499" s="292"/>
      <c r="M499" s="292"/>
      <c r="N499" s="292"/>
      <c r="O499" s="292"/>
    </row>
    <row r="500" ht="15.75" customHeight="1">
      <c r="J500" s="380"/>
      <c r="K500" s="292"/>
      <c r="L500" s="292"/>
      <c r="M500" s="292"/>
      <c r="N500" s="292"/>
      <c r="O500" s="292"/>
    </row>
    <row r="501" ht="15.75" customHeight="1">
      <c r="J501" s="380"/>
      <c r="K501" s="292"/>
      <c r="L501" s="292"/>
      <c r="M501" s="292"/>
      <c r="N501" s="292"/>
      <c r="O501" s="292"/>
    </row>
    <row r="502" ht="15.75" customHeight="1">
      <c r="J502" s="380"/>
      <c r="K502" s="292"/>
      <c r="L502" s="292"/>
      <c r="M502" s="292"/>
      <c r="N502" s="292"/>
      <c r="O502" s="292"/>
    </row>
    <row r="503" ht="15.75" customHeight="1">
      <c r="J503" s="380"/>
      <c r="K503" s="292"/>
      <c r="L503" s="292"/>
      <c r="M503" s="292"/>
      <c r="N503" s="292"/>
      <c r="O503" s="292"/>
    </row>
    <row r="504" ht="15.75" customHeight="1">
      <c r="J504" s="380"/>
      <c r="K504" s="292"/>
      <c r="L504" s="292"/>
      <c r="M504" s="292"/>
      <c r="N504" s="292"/>
      <c r="O504" s="292"/>
    </row>
    <row r="505" ht="15.75" customHeight="1">
      <c r="J505" s="380"/>
      <c r="K505" s="292"/>
      <c r="L505" s="292"/>
      <c r="M505" s="292"/>
      <c r="N505" s="292"/>
      <c r="O505" s="292"/>
    </row>
    <row r="506" ht="15.75" customHeight="1">
      <c r="J506" s="380"/>
      <c r="K506" s="292"/>
      <c r="L506" s="292"/>
      <c r="M506" s="292"/>
      <c r="N506" s="292"/>
      <c r="O506" s="292"/>
    </row>
    <row r="507" ht="15.75" customHeight="1">
      <c r="J507" s="380"/>
      <c r="K507" s="292"/>
      <c r="L507" s="292"/>
      <c r="M507" s="292"/>
      <c r="N507" s="292"/>
      <c r="O507" s="292"/>
    </row>
    <row r="508" ht="15.75" customHeight="1">
      <c r="J508" s="380"/>
      <c r="K508" s="292"/>
      <c r="L508" s="292"/>
      <c r="M508" s="292"/>
      <c r="N508" s="292"/>
      <c r="O508" s="292"/>
    </row>
    <row r="509" ht="15.75" customHeight="1">
      <c r="J509" s="380"/>
      <c r="K509" s="292"/>
      <c r="L509" s="292"/>
      <c r="M509" s="292"/>
      <c r="N509" s="292"/>
      <c r="O509" s="292"/>
    </row>
    <row r="510" ht="15.75" customHeight="1">
      <c r="J510" s="380"/>
      <c r="K510" s="292"/>
      <c r="L510" s="292"/>
      <c r="M510" s="292"/>
      <c r="N510" s="292"/>
      <c r="O510" s="292"/>
    </row>
    <row r="511" ht="15.75" customHeight="1">
      <c r="J511" s="380"/>
      <c r="K511" s="292"/>
      <c r="L511" s="292"/>
      <c r="M511" s="292"/>
      <c r="N511" s="292"/>
      <c r="O511" s="292"/>
    </row>
    <row r="512" ht="15.75" customHeight="1">
      <c r="J512" s="380"/>
      <c r="K512" s="292"/>
      <c r="L512" s="292"/>
      <c r="M512" s="292"/>
      <c r="N512" s="292"/>
      <c r="O512" s="292"/>
    </row>
    <row r="513" ht="15.75" customHeight="1">
      <c r="J513" s="380"/>
      <c r="K513" s="292"/>
      <c r="L513" s="292"/>
      <c r="M513" s="292"/>
      <c r="N513" s="292"/>
      <c r="O513" s="292"/>
    </row>
    <row r="514" ht="15.75" customHeight="1">
      <c r="J514" s="380"/>
      <c r="K514" s="292"/>
      <c r="L514" s="292"/>
      <c r="M514" s="292"/>
      <c r="N514" s="292"/>
      <c r="O514" s="292"/>
    </row>
    <row r="515" ht="15.75" customHeight="1">
      <c r="J515" s="380"/>
      <c r="K515" s="292"/>
      <c r="L515" s="292"/>
      <c r="M515" s="292"/>
      <c r="N515" s="292"/>
      <c r="O515" s="292"/>
    </row>
    <row r="516" ht="15.75" customHeight="1">
      <c r="J516" s="380"/>
      <c r="K516" s="292"/>
      <c r="L516" s="292"/>
      <c r="M516" s="292"/>
      <c r="N516" s="292"/>
      <c r="O516" s="292"/>
    </row>
    <row r="517" ht="15.75" customHeight="1">
      <c r="J517" s="380"/>
      <c r="K517" s="292"/>
      <c r="L517" s="292"/>
      <c r="M517" s="292"/>
      <c r="N517" s="292"/>
      <c r="O517" s="292"/>
    </row>
    <row r="518" ht="15.75" customHeight="1">
      <c r="J518" s="380"/>
      <c r="K518" s="292"/>
      <c r="L518" s="292"/>
      <c r="M518" s="292"/>
      <c r="N518" s="292"/>
      <c r="O518" s="292"/>
    </row>
    <row r="519" ht="15.75" customHeight="1">
      <c r="J519" s="380"/>
      <c r="K519" s="292"/>
      <c r="L519" s="292"/>
      <c r="M519" s="292"/>
      <c r="N519" s="292"/>
      <c r="O519" s="292"/>
    </row>
    <row r="520" ht="15.75" customHeight="1">
      <c r="J520" s="380"/>
      <c r="K520" s="292"/>
      <c r="L520" s="292"/>
      <c r="M520" s="292"/>
      <c r="N520" s="292"/>
      <c r="O520" s="292"/>
    </row>
    <row r="521" ht="15.75" customHeight="1">
      <c r="J521" s="380"/>
      <c r="K521" s="292"/>
      <c r="L521" s="292"/>
      <c r="M521" s="292"/>
      <c r="N521" s="292"/>
      <c r="O521" s="292"/>
    </row>
    <row r="522" ht="15.75" customHeight="1">
      <c r="J522" s="380"/>
      <c r="K522" s="292"/>
      <c r="L522" s="292"/>
      <c r="M522" s="292"/>
      <c r="N522" s="292"/>
      <c r="O522" s="292"/>
    </row>
    <row r="523" ht="15.75" customHeight="1">
      <c r="J523" s="380"/>
      <c r="K523" s="292"/>
      <c r="L523" s="292"/>
      <c r="M523" s="292"/>
      <c r="N523" s="292"/>
      <c r="O523" s="292"/>
    </row>
    <row r="524" ht="15.75" customHeight="1">
      <c r="J524" s="380"/>
      <c r="K524" s="292"/>
      <c r="L524" s="292"/>
      <c r="M524" s="292"/>
      <c r="N524" s="292"/>
      <c r="O524" s="292"/>
    </row>
    <row r="525" ht="15.75" customHeight="1">
      <c r="J525" s="380"/>
      <c r="K525" s="292"/>
      <c r="L525" s="292"/>
      <c r="M525" s="292"/>
      <c r="N525" s="292"/>
      <c r="O525" s="292"/>
    </row>
    <row r="526" ht="15.75" customHeight="1">
      <c r="J526" s="380"/>
      <c r="K526" s="292"/>
      <c r="L526" s="292"/>
      <c r="M526" s="292"/>
      <c r="N526" s="292"/>
      <c r="O526" s="292"/>
    </row>
    <row r="527" ht="15.75" customHeight="1">
      <c r="J527" s="380"/>
      <c r="K527" s="292"/>
      <c r="L527" s="292"/>
      <c r="M527" s="292"/>
      <c r="N527" s="292"/>
      <c r="O527" s="292"/>
    </row>
    <row r="528" ht="15.75" customHeight="1">
      <c r="J528" s="380"/>
      <c r="K528" s="292"/>
      <c r="L528" s="292"/>
      <c r="M528" s="292"/>
      <c r="N528" s="292"/>
      <c r="O528" s="292"/>
    </row>
    <row r="529" ht="15.75" customHeight="1">
      <c r="J529" s="380"/>
      <c r="K529" s="292"/>
      <c r="L529" s="292"/>
      <c r="M529" s="292"/>
      <c r="N529" s="292"/>
      <c r="O529" s="292"/>
    </row>
    <row r="530" ht="15.75" customHeight="1">
      <c r="J530" s="380"/>
      <c r="K530" s="292"/>
      <c r="L530" s="292"/>
      <c r="M530" s="292"/>
      <c r="N530" s="292"/>
      <c r="O530" s="292"/>
    </row>
    <row r="531" ht="15.75" customHeight="1">
      <c r="J531" s="380"/>
      <c r="K531" s="292"/>
      <c r="L531" s="292"/>
      <c r="M531" s="292"/>
      <c r="N531" s="292"/>
      <c r="O531" s="292"/>
    </row>
    <row r="532" ht="15.75" customHeight="1">
      <c r="J532" s="380"/>
      <c r="K532" s="292"/>
      <c r="L532" s="292"/>
      <c r="M532" s="292"/>
      <c r="N532" s="292"/>
      <c r="O532" s="292"/>
    </row>
    <row r="533" ht="15.75" customHeight="1">
      <c r="J533" s="380"/>
      <c r="K533" s="292"/>
      <c r="L533" s="292"/>
      <c r="M533" s="292"/>
      <c r="N533" s="292"/>
      <c r="O533" s="292"/>
    </row>
    <row r="534" ht="15.75" customHeight="1">
      <c r="J534" s="380"/>
      <c r="K534" s="292"/>
      <c r="L534" s="292"/>
      <c r="M534" s="292"/>
      <c r="N534" s="292"/>
      <c r="O534" s="292"/>
    </row>
    <row r="535" ht="15.75" customHeight="1">
      <c r="J535" s="380"/>
      <c r="K535" s="292"/>
      <c r="L535" s="292"/>
      <c r="M535" s="292"/>
      <c r="N535" s="292"/>
      <c r="O535" s="292"/>
    </row>
    <row r="536" ht="15.75" customHeight="1">
      <c r="J536" s="380"/>
      <c r="K536" s="292"/>
      <c r="L536" s="292"/>
      <c r="M536" s="292"/>
      <c r="N536" s="292"/>
      <c r="O536" s="292"/>
    </row>
    <row r="537" ht="15.75" customHeight="1">
      <c r="J537" s="380"/>
      <c r="K537" s="292"/>
      <c r="L537" s="292"/>
      <c r="M537" s="292"/>
      <c r="N537" s="292"/>
      <c r="O537" s="292"/>
    </row>
    <row r="538" ht="15.75" customHeight="1">
      <c r="J538" s="380"/>
      <c r="K538" s="292"/>
      <c r="L538" s="292"/>
      <c r="M538" s="292"/>
      <c r="N538" s="292"/>
      <c r="O538" s="292"/>
    </row>
    <row r="539" ht="15.75" customHeight="1">
      <c r="J539" s="380"/>
      <c r="K539" s="292"/>
      <c r="L539" s="292"/>
      <c r="M539" s="292"/>
      <c r="N539" s="292"/>
      <c r="O539" s="292"/>
    </row>
    <row r="540" ht="15.75" customHeight="1">
      <c r="J540" s="380"/>
      <c r="K540" s="292"/>
      <c r="L540" s="292"/>
      <c r="M540" s="292"/>
      <c r="N540" s="292"/>
      <c r="O540" s="292"/>
    </row>
    <row r="541" ht="15.75" customHeight="1">
      <c r="J541" s="380"/>
      <c r="K541" s="292"/>
      <c r="L541" s="292"/>
      <c r="M541" s="292"/>
      <c r="N541" s="292"/>
      <c r="O541" s="292"/>
    </row>
    <row r="542" ht="15.75" customHeight="1">
      <c r="J542" s="380"/>
      <c r="K542" s="292"/>
      <c r="L542" s="292"/>
      <c r="M542" s="292"/>
      <c r="N542" s="292"/>
      <c r="O542" s="292"/>
    </row>
    <row r="543" ht="15.75" customHeight="1">
      <c r="J543" s="380"/>
      <c r="K543" s="292"/>
      <c r="L543" s="292"/>
      <c r="M543" s="292"/>
      <c r="N543" s="292"/>
      <c r="O543" s="292"/>
    </row>
    <row r="544" ht="15.75" customHeight="1">
      <c r="J544" s="380"/>
      <c r="K544" s="292"/>
      <c r="L544" s="292"/>
      <c r="M544" s="292"/>
      <c r="N544" s="292"/>
      <c r="O544" s="292"/>
    </row>
    <row r="545" ht="15.75" customHeight="1">
      <c r="J545" s="380"/>
      <c r="K545" s="292"/>
      <c r="L545" s="292"/>
      <c r="M545" s="292"/>
      <c r="N545" s="292"/>
      <c r="O545" s="292"/>
    </row>
    <row r="546" ht="15.75" customHeight="1">
      <c r="J546" s="380"/>
      <c r="K546" s="292"/>
      <c r="L546" s="292"/>
      <c r="M546" s="292"/>
      <c r="N546" s="292"/>
      <c r="O546" s="292"/>
    </row>
    <row r="547" ht="15.75" customHeight="1">
      <c r="J547" s="380"/>
      <c r="K547" s="292"/>
      <c r="L547" s="292"/>
      <c r="M547" s="292"/>
      <c r="N547" s="292"/>
      <c r="O547" s="292"/>
    </row>
    <row r="548" ht="15.75" customHeight="1">
      <c r="J548" s="380"/>
      <c r="K548" s="292"/>
      <c r="L548" s="292"/>
      <c r="M548" s="292"/>
      <c r="N548" s="292"/>
      <c r="O548" s="292"/>
    </row>
    <row r="549" ht="15.75" customHeight="1">
      <c r="J549" s="380"/>
      <c r="K549" s="292"/>
      <c r="L549" s="292"/>
      <c r="M549" s="292"/>
      <c r="N549" s="292"/>
      <c r="O549" s="292"/>
    </row>
    <row r="550" ht="15.75" customHeight="1">
      <c r="J550" s="380"/>
      <c r="K550" s="292"/>
      <c r="L550" s="292"/>
      <c r="M550" s="292"/>
      <c r="N550" s="292"/>
      <c r="O550" s="292"/>
    </row>
    <row r="551" ht="15.75" customHeight="1">
      <c r="J551" s="380"/>
      <c r="K551" s="292"/>
      <c r="L551" s="292"/>
      <c r="M551" s="292"/>
      <c r="N551" s="292"/>
      <c r="O551" s="292"/>
    </row>
    <row r="552" ht="15.75" customHeight="1">
      <c r="J552" s="380"/>
      <c r="K552" s="292"/>
      <c r="L552" s="292"/>
      <c r="M552" s="292"/>
      <c r="N552" s="292"/>
      <c r="O552" s="292"/>
    </row>
    <row r="553" ht="15.75" customHeight="1">
      <c r="J553" s="380"/>
      <c r="K553" s="292"/>
      <c r="L553" s="292"/>
      <c r="M553" s="292"/>
      <c r="N553" s="292"/>
      <c r="O553" s="292"/>
    </row>
    <row r="554" ht="15.75" customHeight="1">
      <c r="J554" s="380"/>
      <c r="K554" s="292"/>
      <c r="L554" s="292"/>
      <c r="M554" s="292"/>
      <c r="N554" s="292"/>
      <c r="O554" s="292"/>
    </row>
    <row r="555" ht="15.75" customHeight="1">
      <c r="J555" s="380"/>
      <c r="K555" s="292"/>
      <c r="L555" s="292"/>
      <c r="M555" s="292"/>
      <c r="N555" s="292"/>
      <c r="O555" s="292"/>
    </row>
    <row r="556" ht="15.75" customHeight="1">
      <c r="J556" s="380"/>
      <c r="K556" s="292"/>
      <c r="L556" s="292"/>
      <c r="M556" s="292"/>
      <c r="N556" s="292"/>
      <c r="O556" s="292"/>
    </row>
    <row r="557" ht="15.75" customHeight="1">
      <c r="J557" s="380"/>
      <c r="K557" s="292"/>
      <c r="L557" s="292"/>
      <c r="M557" s="292"/>
      <c r="N557" s="292"/>
      <c r="O557" s="292"/>
    </row>
    <row r="558" ht="15.75" customHeight="1">
      <c r="J558" s="380"/>
      <c r="K558" s="292"/>
      <c r="L558" s="292"/>
      <c r="M558" s="292"/>
      <c r="N558" s="292"/>
      <c r="O558" s="292"/>
    </row>
    <row r="559" ht="15.75" customHeight="1">
      <c r="J559" s="380"/>
      <c r="K559" s="292"/>
      <c r="L559" s="292"/>
      <c r="M559" s="292"/>
      <c r="N559" s="292"/>
      <c r="O559" s="292"/>
    </row>
    <row r="560" ht="15.75" customHeight="1">
      <c r="J560" s="380"/>
      <c r="K560" s="292"/>
      <c r="L560" s="292"/>
      <c r="M560" s="292"/>
      <c r="N560" s="292"/>
      <c r="O560" s="292"/>
    </row>
    <row r="561" ht="15.75" customHeight="1">
      <c r="J561" s="380"/>
      <c r="K561" s="292"/>
      <c r="L561" s="292"/>
      <c r="M561" s="292"/>
      <c r="N561" s="292"/>
      <c r="O561" s="292"/>
    </row>
    <row r="562" ht="15.75" customHeight="1">
      <c r="J562" s="380"/>
      <c r="K562" s="292"/>
      <c r="L562" s="292"/>
      <c r="M562" s="292"/>
      <c r="N562" s="292"/>
      <c r="O562" s="292"/>
    </row>
    <row r="563" ht="15.75" customHeight="1">
      <c r="J563" s="380"/>
      <c r="K563" s="292"/>
      <c r="L563" s="292"/>
      <c r="M563" s="292"/>
      <c r="N563" s="292"/>
      <c r="O563" s="292"/>
    </row>
    <row r="564" ht="15.75" customHeight="1">
      <c r="J564" s="380"/>
      <c r="K564" s="292"/>
      <c r="L564" s="292"/>
      <c r="M564" s="292"/>
      <c r="N564" s="292"/>
      <c r="O564" s="292"/>
    </row>
    <row r="565" ht="15.75" customHeight="1">
      <c r="J565" s="380"/>
      <c r="K565" s="292"/>
      <c r="L565" s="292"/>
      <c r="M565" s="292"/>
      <c r="N565" s="292"/>
      <c r="O565" s="292"/>
    </row>
    <row r="566" ht="15.75" customHeight="1">
      <c r="J566" s="380"/>
      <c r="K566" s="292"/>
      <c r="L566" s="292"/>
      <c r="M566" s="292"/>
      <c r="N566" s="292"/>
      <c r="O566" s="292"/>
    </row>
    <row r="567" ht="15.75" customHeight="1">
      <c r="J567" s="380"/>
      <c r="K567" s="292"/>
      <c r="L567" s="292"/>
      <c r="M567" s="292"/>
      <c r="N567" s="292"/>
      <c r="O567" s="292"/>
    </row>
    <row r="568" ht="15.75" customHeight="1">
      <c r="J568" s="380"/>
      <c r="K568" s="292"/>
      <c r="L568" s="292"/>
      <c r="M568" s="292"/>
      <c r="N568" s="292"/>
      <c r="O568" s="292"/>
    </row>
    <row r="569" ht="15.75" customHeight="1">
      <c r="J569" s="380"/>
      <c r="K569" s="292"/>
      <c r="L569" s="292"/>
      <c r="M569" s="292"/>
      <c r="N569" s="292"/>
      <c r="O569" s="292"/>
    </row>
    <row r="570" ht="15.75" customHeight="1">
      <c r="J570" s="380"/>
      <c r="K570" s="292"/>
      <c r="L570" s="292"/>
      <c r="M570" s="292"/>
      <c r="N570" s="292"/>
      <c r="O570" s="292"/>
    </row>
    <row r="571" ht="15.75" customHeight="1">
      <c r="J571" s="380"/>
      <c r="K571" s="292"/>
      <c r="L571" s="292"/>
      <c r="M571" s="292"/>
      <c r="N571" s="292"/>
      <c r="O571" s="292"/>
    </row>
    <row r="572" ht="15.75" customHeight="1">
      <c r="J572" s="380"/>
      <c r="K572" s="292"/>
      <c r="L572" s="292"/>
      <c r="M572" s="292"/>
      <c r="N572" s="292"/>
      <c r="O572" s="292"/>
    </row>
    <row r="573" ht="15.75" customHeight="1">
      <c r="J573" s="380"/>
      <c r="K573" s="292"/>
      <c r="L573" s="292"/>
      <c r="M573" s="292"/>
      <c r="N573" s="292"/>
      <c r="O573" s="292"/>
    </row>
    <row r="574" ht="15.75" customHeight="1">
      <c r="J574" s="380"/>
      <c r="K574" s="292"/>
      <c r="L574" s="292"/>
      <c r="M574" s="292"/>
      <c r="N574" s="292"/>
      <c r="O574" s="292"/>
    </row>
    <row r="575" ht="15.75" customHeight="1">
      <c r="J575" s="380"/>
      <c r="K575" s="292"/>
      <c r="L575" s="292"/>
      <c r="M575" s="292"/>
      <c r="N575" s="292"/>
      <c r="O575" s="292"/>
    </row>
    <row r="576" ht="15.75" customHeight="1">
      <c r="J576" s="380"/>
      <c r="K576" s="292"/>
      <c r="L576" s="292"/>
      <c r="M576" s="292"/>
      <c r="N576" s="292"/>
      <c r="O576" s="292"/>
    </row>
    <row r="577" ht="15.75" customHeight="1">
      <c r="J577" s="380"/>
      <c r="K577" s="292"/>
      <c r="L577" s="292"/>
      <c r="M577" s="292"/>
      <c r="N577" s="292"/>
      <c r="O577" s="292"/>
    </row>
    <row r="578" ht="15.75" customHeight="1">
      <c r="J578" s="380"/>
      <c r="K578" s="292"/>
      <c r="L578" s="292"/>
      <c r="M578" s="292"/>
      <c r="N578" s="292"/>
      <c r="O578" s="292"/>
    </row>
    <row r="579" ht="15.75" customHeight="1">
      <c r="J579" s="380"/>
      <c r="K579" s="292"/>
      <c r="L579" s="292"/>
      <c r="M579" s="292"/>
      <c r="N579" s="292"/>
      <c r="O579" s="292"/>
    </row>
    <row r="580" ht="15.75" customHeight="1">
      <c r="J580" s="380"/>
      <c r="K580" s="292"/>
      <c r="L580" s="292"/>
      <c r="M580" s="292"/>
      <c r="N580" s="292"/>
      <c r="O580" s="292"/>
    </row>
    <row r="581" ht="15.75" customHeight="1">
      <c r="J581" s="380"/>
      <c r="K581" s="292"/>
      <c r="L581" s="292"/>
      <c r="M581" s="292"/>
      <c r="N581" s="292"/>
      <c r="O581" s="292"/>
    </row>
    <row r="582" ht="15.75" customHeight="1">
      <c r="J582" s="380"/>
      <c r="K582" s="292"/>
      <c r="L582" s="292"/>
      <c r="M582" s="292"/>
      <c r="N582" s="292"/>
      <c r="O582" s="292"/>
    </row>
    <row r="583" ht="15.75" customHeight="1">
      <c r="J583" s="380"/>
      <c r="K583" s="292"/>
      <c r="L583" s="292"/>
      <c r="M583" s="292"/>
      <c r="N583" s="292"/>
      <c r="O583" s="292"/>
    </row>
    <row r="584" ht="15.75" customHeight="1">
      <c r="J584" s="380"/>
      <c r="K584" s="292"/>
      <c r="L584" s="292"/>
      <c r="M584" s="292"/>
      <c r="N584" s="292"/>
      <c r="O584" s="292"/>
    </row>
    <row r="585" ht="15.75" customHeight="1">
      <c r="J585" s="380"/>
      <c r="K585" s="292"/>
      <c r="L585" s="292"/>
      <c r="M585" s="292"/>
      <c r="N585" s="292"/>
      <c r="O585" s="292"/>
    </row>
    <row r="586" ht="15.75" customHeight="1">
      <c r="J586" s="380"/>
      <c r="K586" s="292"/>
      <c r="L586" s="292"/>
      <c r="M586" s="292"/>
      <c r="N586" s="292"/>
      <c r="O586" s="292"/>
    </row>
    <row r="587" ht="15.75" customHeight="1">
      <c r="J587" s="380"/>
      <c r="K587" s="292"/>
      <c r="L587" s="292"/>
      <c r="M587" s="292"/>
      <c r="N587" s="292"/>
      <c r="O587" s="292"/>
    </row>
    <row r="588" ht="15.75" customHeight="1">
      <c r="J588" s="380"/>
      <c r="K588" s="292"/>
      <c r="L588" s="292"/>
      <c r="M588" s="292"/>
      <c r="N588" s="292"/>
      <c r="O588" s="292"/>
    </row>
    <row r="589" ht="15.75" customHeight="1">
      <c r="J589" s="380"/>
      <c r="K589" s="292"/>
      <c r="L589" s="292"/>
      <c r="M589" s="292"/>
      <c r="N589" s="292"/>
      <c r="O589" s="292"/>
    </row>
    <row r="590" ht="15.75" customHeight="1">
      <c r="J590" s="380"/>
      <c r="K590" s="292"/>
      <c r="L590" s="292"/>
      <c r="M590" s="292"/>
      <c r="N590" s="292"/>
      <c r="O590" s="292"/>
    </row>
    <row r="591" ht="15.75" customHeight="1">
      <c r="J591" s="380"/>
      <c r="K591" s="292"/>
      <c r="L591" s="292"/>
      <c r="M591" s="292"/>
      <c r="N591" s="292"/>
      <c r="O591" s="292"/>
    </row>
    <row r="592" ht="15.75" customHeight="1">
      <c r="J592" s="380"/>
      <c r="K592" s="292"/>
      <c r="L592" s="292"/>
      <c r="M592" s="292"/>
      <c r="N592" s="292"/>
      <c r="O592" s="292"/>
    </row>
    <row r="593" ht="15.75" customHeight="1">
      <c r="J593" s="380"/>
      <c r="K593" s="292"/>
      <c r="L593" s="292"/>
      <c r="M593" s="292"/>
      <c r="N593" s="292"/>
      <c r="O593" s="292"/>
    </row>
    <row r="594" ht="15.75" customHeight="1">
      <c r="J594" s="380"/>
      <c r="K594" s="292"/>
      <c r="L594" s="292"/>
      <c r="M594" s="292"/>
      <c r="N594" s="292"/>
      <c r="O594" s="292"/>
    </row>
    <row r="595" ht="15.75" customHeight="1">
      <c r="J595" s="380"/>
      <c r="K595" s="292"/>
      <c r="L595" s="292"/>
      <c r="M595" s="292"/>
      <c r="N595" s="292"/>
      <c r="O595" s="292"/>
    </row>
    <row r="596" ht="15.75" customHeight="1">
      <c r="J596" s="380"/>
      <c r="K596" s="292"/>
      <c r="L596" s="292"/>
      <c r="M596" s="292"/>
      <c r="N596" s="292"/>
      <c r="O596" s="292"/>
    </row>
    <row r="597" ht="15.75" customHeight="1">
      <c r="J597" s="380"/>
      <c r="K597" s="292"/>
      <c r="L597" s="292"/>
      <c r="M597" s="292"/>
      <c r="N597" s="292"/>
      <c r="O597" s="292"/>
    </row>
    <row r="598" ht="15.75" customHeight="1">
      <c r="J598" s="380"/>
      <c r="K598" s="292"/>
      <c r="L598" s="292"/>
      <c r="M598" s="292"/>
      <c r="N598" s="292"/>
      <c r="O598" s="292"/>
    </row>
    <row r="599" ht="15.75" customHeight="1">
      <c r="J599" s="380"/>
      <c r="K599" s="292"/>
      <c r="L599" s="292"/>
      <c r="M599" s="292"/>
      <c r="N599" s="292"/>
      <c r="O599" s="292"/>
    </row>
    <row r="600" ht="15.75" customHeight="1">
      <c r="J600" s="380"/>
      <c r="K600" s="292"/>
      <c r="L600" s="292"/>
      <c r="M600" s="292"/>
      <c r="N600" s="292"/>
      <c r="O600" s="292"/>
    </row>
    <row r="601" ht="15.75" customHeight="1">
      <c r="J601" s="380"/>
      <c r="K601" s="292"/>
      <c r="L601" s="292"/>
      <c r="M601" s="292"/>
      <c r="N601" s="292"/>
      <c r="O601" s="292"/>
    </row>
    <row r="602" ht="15.75" customHeight="1">
      <c r="J602" s="380"/>
      <c r="K602" s="292"/>
      <c r="L602" s="292"/>
      <c r="M602" s="292"/>
      <c r="N602" s="292"/>
      <c r="O602" s="292"/>
    </row>
    <row r="603" ht="15.75" customHeight="1">
      <c r="J603" s="380"/>
      <c r="K603" s="292"/>
      <c r="L603" s="292"/>
      <c r="M603" s="292"/>
      <c r="N603" s="292"/>
      <c r="O603" s="292"/>
    </row>
    <row r="604" ht="15.75" customHeight="1">
      <c r="J604" s="380"/>
      <c r="K604" s="292"/>
      <c r="L604" s="292"/>
      <c r="M604" s="292"/>
      <c r="N604" s="292"/>
      <c r="O604" s="292"/>
    </row>
    <row r="605" ht="15.75" customHeight="1">
      <c r="J605" s="380"/>
      <c r="K605" s="292"/>
      <c r="L605" s="292"/>
      <c r="M605" s="292"/>
      <c r="N605" s="292"/>
      <c r="O605" s="292"/>
    </row>
    <row r="606" ht="15.75" customHeight="1">
      <c r="J606" s="380"/>
      <c r="K606" s="292"/>
      <c r="L606" s="292"/>
      <c r="M606" s="292"/>
      <c r="N606" s="292"/>
      <c r="O606" s="292"/>
    </row>
    <row r="607" ht="15.75" customHeight="1">
      <c r="J607" s="380"/>
      <c r="K607" s="292"/>
      <c r="L607" s="292"/>
      <c r="M607" s="292"/>
      <c r="N607" s="292"/>
      <c r="O607" s="292"/>
    </row>
    <row r="608" ht="15.75" customHeight="1">
      <c r="J608" s="380"/>
      <c r="K608" s="292"/>
      <c r="L608" s="292"/>
      <c r="M608" s="292"/>
      <c r="N608" s="292"/>
      <c r="O608" s="292"/>
    </row>
    <row r="609" ht="15.75" customHeight="1">
      <c r="J609" s="380"/>
      <c r="K609" s="292"/>
      <c r="L609" s="292"/>
      <c r="M609" s="292"/>
      <c r="N609" s="292"/>
      <c r="O609" s="292"/>
    </row>
    <row r="610" ht="15.75" customHeight="1">
      <c r="J610" s="380"/>
      <c r="K610" s="292"/>
      <c r="L610" s="292"/>
      <c r="M610" s="292"/>
      <c r="N610" s="292"/>
      <c r="O610" s="292"/>
    </row>
    <row r="611" ht="15.75" customHeight="1">
      <c r="J611" s="380"/>
      <c r="K611" s="292"/>
      <c r="L611" s="292"/>
      <c r="M611" s="292"/>
      <c r="N611" s="292"/>
      <c r="O611" s="292"/>
    </row>
    <row r="612" ht="15.75" customHeight="1">
      <c r="J612" s="380"/>
      <c r="K612" s="292"/>
      <c r="L612" s="292"/>
      <c r="M612" s="292"/>
      <c r="N612" s="292"/>
      <c r="O612" s="292"/>
    </row>
    <row r="613" ht="15.75" customHeight="1">
      <c r="J613" s="380"/>
      <c r="K613" s="292"/>
      <c r="L613" s="292"/>
      <c r="M613" s="292"/>
      <c r="N613" s="292"/>
      <c r="O613" s="292"/>
    </row>
    <row r="614" ht="15.75" customHeight="1">
      <c r="J614" s="380"/>
      <c r="K614" s="292"/>
      <c r="L614" s="292"/>
      <c r="M614" s="292"/>
      <c r="N614" s="292"/>
      <c r="O614" s="292"/>
    </row>
    <row r="615" ht="15.75" customHeight="1">
      <c r="J615" s="380"/>
      <c r="K615" s="292"/>
      <c r="L615" s="292"/>
      <c r="M615" s="292"/>
      <c r="N615" s="292"/>
      <c r="O615" s="292"/>
    </row>
    <row r="616" ht="15.75" customHeight="1">
      <c r="J616" s="380"/>
      <c r="K616" s="292"/>
      <c r="L616" s="292"/>
      <c r="M616" s="292"/>
      <c r="N616" s="292"/>
      <c r="O616" s="292"/>
    </row>
    <row r="617" ht="15.75" customHeight="1">
      <c r="J617" s="380"/>
      <c r="K617" s="292"/>
      <c r="L617" s="292"/>
      <c r="M617" s="292"/>
      <c r="N617" s="292"/>
      <c r="O617" s="292"/>
    </row>
    <row r="618" ht="15.75" customHeight="1">
      <c r="J618" s="380"/>
      <c r="K618" s="292"/>
      <c r="L618" s="292"/>
      <c r="M618" s="292"/>
      <c r="N618" s="292"/>
      <c r="O618" s="292"/>
    </row>
    <row r="619" ht="15.75" customHeight="1">
      <c r="J619" s="380"/>
      <c r="K619" s="292"/>
      <c r="L619" s="292"/>
      <c r="M619" s="292"/>
      <c r="N619" s="292"/>
      <c r="O619" s="292"/>
    </row>
    <row r="620" ht="15.75" customHeight="1">
      <c r="J620" s="380"/>
      <c r="K620" s="292"/>
      <c r="L620" s="292"/>
      <c r="M620" s="292"/>
      <c r="N620" s="292"/>
      <c r="O620" s="292"/>
    </row>
    <row r="621" ht="15.75" customHeight="1">
      <c r="J621" s="380"/>
      <c r="K621" s="292"/>
      <c r="L621" s="292"/>
      <c r="M621" s="292"/>
      <c r="N621" s="292"/>
      <c r="O621" s="292"/>
    </row>
    <row r="622" ht="15.75" customHeight="1">
      <c r="J622" s="380"/>
      <c r="K622" s="292"/>
      <c r="L622" s="292"/>
      <c r="M622" s="292"/>
      <c r="N622" s="292"/>
      <c r="O622" s="292"/>
    </row>
    <row r="623" ht="15.75" customHeight="1">
      <c r="J623" s="380"/>
      <c r="K623" s="292"/>
      <c r="L623" s="292"/>
      <c r="M623" s="292"/>
      <c r="N623" s="292"/>
      <c r="O623" s="292"/>
    </row>
    <row r="624" ht="15.75" customHeight="1">
      <c r="J624" s="380"/>
      <c r="K624" s="292"/>
      <c r="L624" s="292"/>
      <c r="M624" s="292"/>
      <c r="N624" s="292"/>
      <c r="O624" s="292"/>
    </row>
    <row r="625" ht="15.75" customHeight="1">
      <c r="J625" s="380"/>
      <c r="K625" s="292"/>
      <c r="L625" s="292"/>
      <c r="M625" s="292"/>
      <c r="N625" s="292"/>
      <c r="O625" s="292"/>
    </row>
    <row r="626" ht="15.75" customHeight="1">
      <c r="J626" s="380"/>
      <c r="K626" s="292"/>
      <c r="L626" s="292"/>
      <c r="M626" s="292"/>
      <c r="N626" s="292"/>
      <c r="O626" s="292"/>
    </row>
    <row r="627" ht="15.75" customHeight="1">
      <c r="J627" s="380"/>
      <c r="K627" s="292"/>
      <c r="L627" s="292"/>
      <c r="M627" s="292"/>
      <c r="N627" s="292"/>
      <c r="O627" s="292"/>
    </row>
    <row r="628" ht="15.75" customHeight="1">
      <c r="J628" s="380"/>
      <c r="K628" s="292"/>
      <c r="L628" s="292"/>
      <c r="M628" s="292"/>
      <c r="N628" s="292"/>
      <c r="O628" s="292"/>
    </row>
    <row r="629" ht="15.75" customHeight="1">
      <c r="J629" s="380"/>
      <c r="K629" s="292"/>
      <c r="L629" s="292"/>
      <c r="M629" s="292"/>
      <c r="N629" s="292"/>
      <c r="O629" s="292"/>
    </row>
    <row r="630" ht="15.75" customHeight="1">
      <c r="J630" s="380"/>
      <c r="K630" s="292"/>
      <c r="L630" s="292"/>
      <c r="M630" s="292"/>
      <c r="N630" s="292"/>
      <c r="O630" s="292"/>
    </row>
    <row r="631" ht="15.75" customHeight="1">
      <c r="J631" s="380"/>
      <c r="K631" s="292"/>
      <c r="L631" s="292"/>
      <c r="M631" s="292"/>
      <c r="N631" s="292"/>
      <c r="O631" s="292"/>
    </row>
    <row r="632" ht="15.75" customHeight="1">
      <c r="J632" s="380"/>
      <c r="K632" s="292"/>
      <c r="L632" s="292"/>
      <c r="M632" s="292"/>
      <c r="N632" s="292"/>
      <c r="O632" s="292"/>
    </row>
    <row r="633" ht="15.75" customHeight="1">
      <c r="J633" s="380"/>
      <c r="K633" s="292"/>
      <c r="L633" s="292"/>
      <c r="M633" s="292"/>
      <c r="N633" s="292"/>
      <c r="O633" s="292"/>
    </row>
    <row r="634" ht="15.75" customHeight="1">
      <c r="J634" s="380"/>
      <c r="K634" s="292"/>
      <c r="L634" s="292"/>
      <c r="M634" s="292"/>
      <c r="N634" s="292"/>
      <c r="O634" s="292"/>
    </row>
    <row r="635" ht="15.75" customHeight="1">
      <c r="J635" s="380"/>
      <c r="K635" s="292"/>
      <c r="L635" s="292"/>
      <c r="M635" s="292"/>
      <c r="N635" s="292"/>
      <c r="O635" s="292"/>
    </row>
    <row r="636" ht="15.75" customHeight="1">
      <c r="J636" s="380"/>
      <c r="K636" s="292"/>
      <c r="L636" s="292"/>
      <c r="M636" s="292"/>
      <c r="N636" s="292"/>
      <c r="O636" s="292"/>
    </row>
    <row r="637" ht="15.75" customHeight="1">
      <c r="J637" s="380"/>
      <c r="K637" s="292"/>
      <c r="L637" s="292"/>
      <c r="M637" s="292"/>
      <c r="N637" s="292"/>
      <c r="O637" s="292"/>
    </row>
    <row r="638" ht="15.75" customHeight="1">
      <c r="J638" s="380"/>
      <c r="K638" s="292"/>
      <c r="L638" s="292"/>
      <c r="M638" s="292"/>
      <c r="N638" s="292"/>
      <c r="O638" s="292"/>
    </row>
    <row r="639" ht="15.75" customHeight="1">
      <c r="J639" s="380"/>
      <c r="K639" s="292"/>
      <c r="L639" s="292"/>
      <c r="M639" s="292"/>
      <c r="N639" s="292"/>
      <c r="O639" s="292"/>
    </row>
    <row r="640" ht="15.75" customHeight="1">
      <c r="J640" s="380"/>
      <c r="K640" s="292"/>
      <c r="L640" s="292"/>
      <c r="M640" s="292"/>
      <c r="N640" s="292"/>
      <c r="O640" s="292"/>
    </row>
    <row r="641" ht="15.75" customHeight="1">
      <c r="J641" s="380"/>
      <c r="K641" s="292"/>
      <c r="L641" s="292"/>
      <c r="M641" s="292"/>
      <c r="N641" s="292"/>
      <c r="O641" s="292"/>
    </row>
    <row r="642" ht="15.75" customHeight="1">
      <c r="J642" s="380"/>
      <c r="K642" s="292"/>
      <c r="L642" s="292"/>
      <c r="M642" s="292"/>
      <c r="N642" s="292"/>
      <c r="O642" s="292"/>
    </row>
    <row r="643" ht="15.75" customHeight="1">
      <c r="J643" s="380"/>
      <c r="K643" s="292"/>
      <c r="L643" s="292"/>
      <c r="M643" s="292"/>
      <c r="N643" s="292"/>
      <c r="O643" s="292"/>
    </row>
    <row r="644" ht="15.75" customHeight="1">
      <c r="J644" s="380"/>
      <c r="K644" s="292"/>
      <c r="L644" s="292"/>
      <c r="M644" s="292"/>
      <c r="N644" s="292"/>
      <c r="O644" s="292"/>
    </row>
    <row r="645" ht="15.75" customHeight="1">
      <c r="J645" s="380"/>
      <c r="K645" s="292"/>
      <c r="L645" s="292"/>
      <c r="M645" s="292"/>
      <c r="N645" s="292"/>
      <c r="O645" s="292"/>
    </row>
    <row r="646" ht="15.75" customHeight="1">
      <c r="J646" s="380"/>
      <c r="K646" s="292"/>
      <c r="L646" s="292"/>
      <c r="M646" s="292"/>
      <c r="N646" s="292"/>
      <c r="O646" s="292"/>
    </row>
    <row r="647" ht="15.75" customHeight="1">
      <c r="J647" s="380"/>
      <c r="K647" s="292"/>
      <c r="L647" s="292"/>
      <c r="M647" s="292"/>
      <c r="N647" s="292"/>
      <c r="O647" s="292"/>
    </row>
    <row r="648" ht="15.75" customHeight="1">
      <c r="J648" s="380"/>
      <c r="K648" s="292"/>
      <c r="L648" s="292"/>
      <c r="M648" s="292"/>
      <c r="N648" s="292"/>
      <c r="O648" s="292"/>
    </row>
    <row r="649" ht="15.75" customHeight="1">
      <c r="J649" s="380"/>
      <c r="K649" s="292"/>
      <c r="L649" s="292"/>
      <c r="M649" s="292"/>
      <c r="N649" s="292"/>
      <c r="O649" s="292"/>
    </row>
    <row r="650" ht="15.75" customHeight="1">
      <c r="J650" s="380"/>
      <c r="K650" s="292"/>
      <c r="L650" s="292"/>
      <c r="M650" s="292"/>
      <c r="N650" s="292"/>
      <c r="O650" s="292"/>
    </row>
    <row r="651" ht="15.75" customHeight="1">
      <c r="J651" s="380"/>
      <c r="K651" s="292"/>
      <c r="L651" s="292"/>
      <c r="M651" s="292"/>
      <c r="N651" s="292"/>
      <c r="O651" s="292"/>
    </row>
    <row r="652" ht="15.75" customHeight="1">
      <c r="J652" s="380"/>
      <c r="K652" s="292"/>
      <c r="L652" s="292"/>
      <c r="M652" s="292"/>
      <c r="N652" s="292"/>
      <c r="O652" s="292"/>
    </row>
    <row r="653" ht="15.75" customHeight="1">
      <c r="J653" s="380"/>
      <c r="K653" s="292"/>
      <c r="L653" s="292"/>
      <c r="M653" s="292"/>
      <c r="N653" s="292"/>
      <c r="O653" s="292"/>
    </row>
    <row r="654" ht="15.75" customHeight="1">
      <c r="J654" s="380"/>
      <c r="K654" s="292"/>
      <c r="L654" s="292"/>
      <c r="M654" s="292"/>
      <c r="N654" s="292"/>
      <c r="O654" s="292"/>
    </row>
    <row r="655" ht="15.75" customHeight="1">
      <c r="J655" s="380"/>
      <c r="K655" s="292"/>
      <c r="L655" s="292"/>
      <c r="M655" s="292"/>
      <c r="N655" s="292"/>
      <c r="O655" s="292"/>
    </row>
    <row r="656" ht="15.75" customHeight="1">
      <c r="J656" s="380"/>
      <c r="K656" s="292"/>
      <c r="L656" s="292"/>
      <c r="M656" s="292"/>
      <c r="N656" s="292"/>
      <c r="O656" s="292"/>
    </row>
    <row r="657" ht="15.75" customHeight="1">
      <c r="J657" s="380"/>
      <c r="K657" s="292"/>
      <c r="L657" s="292"/>
      <c r="M657" s="292"/>
      <c r="N657" s="292"/>
      <c r="O657" s="292"/>
    </row>
    <row r="658" ht="15.75" customHeight="1">
      <c r="J658" s="380"/>
      <c r="K658" s="292"/>
      <c r="L658" s="292"/>
      <c r="M658" s="292"/>
      <c r="N658" s="292"/>
      <c r="O658" s="292"/>
    </row>
    <row r="659" ht="15.75" customHeight="1">
      <c r="J659" s="380"/>
      <c r="K659" s="292"/>
      <c r="L659" s="292"/>
      <c r="M659" s="292"/>
      <c r="N659" s="292"/>
      <c r="O659" s="292"/>
    </row>
    <row r="660" ht="15.75" customHeight="1">
      <c r="J660" s="380"/>
      <c r="K660" s="292"/>
      <c r="L660" s="292"/>
      <c r="M660" s="292"/>
      <c r="N660" s="292"/>
      <c r="O660" s="292"/>
    </row>
    <row r="661" ht="15.75" customHeight="1">
      <c r="J661" s="380"/>
      <c r="K661" s="292"/>
      <c r="L661" s="292"/>
      <c r="M661" s="292"/>
      <c r="N661" s="292"/>
      <c r="O661" s="292"/>
    </row>
    <row r="662" ht="15.75" customHeight="1">
      <c r="J662" s="380"/>
      <c r="K662" s="292"/>
      <c r="L662" s="292"/>
      <c r="M662" s="292"/>
      <c r="N662" s="292"/>
      <c r="O662" s="292"/>
    </row>
    <row r="663" ht="15.75" customHeight="1">
      <c r="J663" s="380"/>
      <c r="K663" s="292"/>
      <c r="L663" s="292"/>
      <c r="M663" s="292"/>
      <c r="N663" s="292"/>
      <c r="O663" s="292"/>
    </row>
    <row r="664" ht="15.75" customHeight="1">
      <c r="J664" s="380"/>
      <c r="K664" s="292"/>
      <c r="L664" s="292"/>
      <c r="M664" s="292"/>
      <c r="N664" s="292"/>
      <c r="O664" s="292"/>
    </row>
    <row r="665" ht="15.75" customHeight="1">
      <c r="J665" s="380"/>
      <c r="K665" s="292"/>
      <c r="L665" s="292"/>
      <c r="M665" s="292"/>
      <c r="N665" s="292"/>
      <c r="O665" s="292"/>
    </row>
    <row r="666" ht="15.75" customHeight="1">
      <c r="J666" s="380"/>
      <c r="K666" s="292"/>
      <c r="L666" s="292"/>
      <c r="M666" s="292"/>
      <c r="N666" s="292"/>
      <c r="O666" s="292"/>
    </row>
    <row r="667" ht="15.75" customHeight="1">
      <c r="J667" s="380"/>
      <c r="K667" s="292"/>
      <c r="L667" s="292"/>
      <c r="M667" s="292"/>
      <c r="N667" s="292"/>
      <c r="O667" s="292"/>
    </row>
    <row r="668" ht="15.75" customHeight="1">
      <c r="J668" s="380"/>
      <c r="K668" s="292"/>
      <c r="L668" s="292"/>
      <c r="M668" s="292"/>
      <c r="N668" s="292"/>
      <c r="O668" s="292"/>
    </row>
    <row r="669" ht="15.75" customHeight="1">
      <c r="J669" s="380"/>
      <c r="K669" s="292"/>
      <c r="L669" s="292"/>
      <c r="M669" s="292"/>
      <c r="N669" s="292"/>
      <c r="O669" s="292"/>
    </row>
    <row r="670" ht="15.75" customHeight="1">
      <c r="J670" s="380"/>
      <c r="K670" s="292"/>
      <c r="L670" s="292"/>
      <c r="M670" s="292"/>
      <c r="N670" s="292"/>
      <c r="O670" s="292"/>
    </row>
    <row r="671" ht="15.75" customHeight="1">
      <c r="J671" s="380"/>
      <c r="K671" s="292"/>
      <c r="L671" s="292"/>
      <c r="M671" s="292"/>
      <c r="N671" s="292"/>
      <c r="O671" s="292"/>
    </row>
    <row r="672" ht="15.75" customHeight="1">
      <c r="J672" s="380"/>
      <c r="K672" s="292"/>
      <c r="L672" s="292"/>
      <c r="M672" s="292"/>
      <c r="N672" s="292"/>
      <c r="O672" s="292"/>
    </row>
    <row r="673" ht="15.75" customHeight="1">
      <c r="J673" s="380"/>
      <c r="K673" s="292"/>
      <c r="L673" s="292"/>
      <c r="M673" s="292"/>
      <c r="N673" s="292"/>
      <c r="O673" s="292"/>
    </row>
    <row r="674" ht="15.75" customHeight="1">
      <c r="J674" s="380"/>
      <c r="K674" s="292"/>
      <c r="L674" s="292"/>
      <c r="M674" s="292"/>
      <c r="N674" s="292"/>
      <c r="O674" s="292"/>
    </row>
    <row r="675" ht="15.75" customHeight="1">
      <c r="J675" s="380"/>
      <c r="K675" s="292"/>
      <c r="L675" s="292"/>
      <c r="M675" s="292"/>
      <c r="N675" s="292"/>
      <c r="O675" s="292"/>
    </row>
    <row r="676" ht="15.75" customHeight="1">
      <c r="J676" s="380"/>
      <c r="K676" s="292"/>
      <c r="L676" s="292"/>
      <c r="M676" s="292"/>
      <c r="N676" s="292"/>
      <c r="O676" s="292"/>
    </row>
    <row r="677" ht="15.75" customHeight="1">
      <c r="J677" s="380"/>
      <c r="K677" s="292"/>
      <c r="L677" s="292"/>
      <c r="M677" s="292"/>
      <c r="N677" s="292"/>
      <c r="O677" s="292"/>
    </row>
    <row r="678" ht="15.75" customHeight="1">
      <c r="J678" s="380"/>
      <c r="K678" s="292"/>
      <c r="L678" s="292"/>
      <c r="M678" s="292"/>
      <c r="N678" s="292"/>
      <c r="O678" s="292"/>
    </row>
    <row r="679" ht="15.75" customHeight="1">
      <c r="J679" s="380"/>
      <c r="K679" s="292"/>
      <c r="L679" s="292"/>
      <c r="M679" s="292"/>
      <c r="N679" s="292"/>
      <c r="O679" s="292"/>
    </row>
    <row r="680" ht="15.75" customHeight="1">
      <c r="J680" s="380"/>
      <c r="K680" s="292"/>
      <c r="L680" s="292"/>
      <c r="M680" s="292"/>
      <c r="N680" s="292"/>
      <c r="O680" s="292"/>
    </row>
    <row r="681" ht="15.75" customHeight="1">
      <c r="J681" s="380"/>
      <c r="K681" s="292"/>
      <c r="L681" s="292"/>
      <c r="M681" s="292"/>
      <c r="N681" s="292"/>
      <c r="O681" s="292"/>
    </row>
    <row r="682" ht="15.75" customHeight="1">
      <c r="J682" s="380"/>
      <c r="K682" s="292"/>
      <c r="L682" s="292"/>
      <c r="M682" s="292"/>
      <c r="N682" s="292"/>
      <c r="O682" s="292"/>
    </row>
    <row r="683" ht="15.75" customHeight="1">
      <c r="J683" s="380"/>
      <c r="K683" s="292"/>
      <c r="L683" s="292"/>
      <c r="M683" s="292"/>
      <c r="N683" s="292"/>
      <c r="O683" s="292"/>
    </row>
    <row r="684" ht="15.75" customHeight="1">
      <c r="J684" s="380"/>
      <c r="K684" s="292"/>
      <c r="L684" s="292"/>
      <c r="M684" s="292"/>
      <c r="N684" s="292"/>
      <c r="O684" s="292"/>
    </row>
    <row r="685" ht="15.75" customHeight="1">
      <c r="J685" s="380"/>
      <c r="K685" s="292"/>
      <c r="L685" s="292"/>
      <c r="M685" s="292"/>
      <c r="N685" s="292"/>
      <c r="O685" s="292"/>
    </row>
    <row r="686" ht="15.75" customHeight="1">
      <c r="J686" s="380"/>
      <c r="K686" s="292"/>
      <c r="L686" s="292"/>
      <c r="M686" s="292"/>
      <c r="N686" s="292"/>
      <c r="O686" s="292"/>
    </row>
    <row r="687" ht="15.75" customHeight="1">
      <c r="J687" s="380"/>
      <c r="K687" s="292"/>
      <c r="L687" s="292"/>
      <c r="M687" s="292"/>
      <c r="N687" s="292"/>
      <c r="O687" s="292"/>
    </row>
    <row r="688" ht="15.75" customHeight="1">
      <c r="J688" s="380"/>
      <c r="K688" s="292"/>
      <c r="L688" s="292"/>
      <c r="M688" s="292"/>
      <c r="N688" s="292"/>
      <c r="O688" s="292"/>
    </row>
    <row r="689" ht="15.75" customHeight="1">
      <c r="J689" s="380"/>
      <c r="K689" s="292"/>
      <c r="L689" s="292"/>
      <c r="M689" s="292"/>
      <c r="N689" s="292"/>
      <c r="O689" s="292"/>
    </row>
    <row r="690" ht="15.75" customHeight="1">
      <c r="J690" s="380"/>
      <c r="K690" s="292"/>
      <c r="L690" s="292"/>
      <c r="M690" s="292"/>
      <c r="N690" s="292"/>
      <c r="O690" s="292"/>
    </row>
    <row r="691" ht="15.75" customHeight="1">
      <c r="J691" s="380"/>
      <c r="K691" s="292"/>
      <c r="L691" s="292"/>
      <c r="M691" s="292"/>
      <c r="N691" s="292"/>
      <c r="O691" s="292"/>
    </row>
    <row r="692" ht="15.75" customHeight="1">
      <c r="J692" s="380"/>
      <c r="K692" s="292"/>
      <c r="L692" s="292"/>
      <c r="M692" s="292"/>
      <c r="N692" s="292"/>
      <c r="O692" s="292"/>
    </row>
    <row r="693" ht="15.75" customHeight="1">
      <c r="J693" s="380"/>
      <c r="K693" s="292"/>
      <c r="L693" s="292"/>
      <c r="M693" s="292"/>
      <c r="N693" s="292"/>
      <c r="O693" s="292"/>
    </row>
    <row r="694" ht="15.75" customHeight="1">
      <c r="J694" s="380"/>
      <c r="K694" s="292"/>
      <c r="L694" s="292"/>
      <c r="M694" s="292"/>
      <c r="N694" s="292"/>
      <c r="O694" s="292"/>
    </row>
    <row r="695" ht="15.75" customHeight="1">
      <c r="J695" s="380"/>
      <c r="K695" s="292"/>
      <c r="L695" s="292"/>
      <c r="M695" s="292"/>
      <c r="N695" s="292"/>
      <c r="O695" s="292"/>
    </row>
    <row r="696" ht="15.75" customHeight="1">
      <c r="J696" s="380"/>
      <c r="K696" s="292"/>
      <c r="L696" s="292"/>
      <c r="M696" s="292"/>
      <c r="N696" s="292"/>
      <c r="O696" s="292"/>
    </row>
    <row r="697" ht="15.75" customHeight="1">
      <c r="J697" s="380"/>
      <c r="K697" s="292"/>
      <c r="L697" s="292"/>
      <c r="M697" s="292"/>
      <c r="N697" s="292"/>
      <c r="O697" s="292"/>
    </row>
    <row r="698" ht="15.75" customHeight="1">
      <c r="J698" s="380"/>
      <c r="K698" s="292"/>
      <c r="L698" s="292"/>
      <c r="M698" s="292"/>
      <c r="N698" s="292"/>
      <c r="O698" s="292"/>
    </row>
    <row r="699" ht="15.75" customHeight="1">
      <c r="J699" s="380"/>
      <c r="K699" s="292"/>
      <c r="L699" s="292"/>
      <c r="M699" s="292"/>
      <c r="N699" s="292"/>
      <c r="O699" s="292"/>
    </row>
    <row r="700" ht="15.75" customHeight="1">
      <c r="J700" s="380"/>
      <c r="K700" s="292"/>
      <c r="L700" s="292"/>
      <c r="M700" s="292"/>
      <c r="N700" s="292"/>
      <c r="O700" s="292"/>
    </row>
    <row r="701" ht="15.75" customHeight="1">
      <c r="J701" s="380"/>
      <c r="K701" s="292"/>
      <c r="L701" s="292"/>
      <c r="M701" s="292"/>
      <c r="N701" s="292"/>
      <c r="O701" s="292"/>
    </row>
    <row r="702" ht="15.75" customHeight="1">
      <c r="J702" s="380"/>
      <c r="K702" s="292"/>
      <c r="L702" s="292"/>
      <c r="M702" s="292"/>
      <c r="N702" s="292"/>
      <c r="O702" s="292"/>
    </row>
    <row r="703" ht="15.75" customHeight="1">
      <c r="J703" s="380"/>
      <c r="K703" s="292"/>
      <c r="L703" s="292"/>
      <c r="M703" s="292"/>
      <c r="N703" s="292"/>
      <c r="O703" s="292"/>
    </row>
    <row r="704" ht="15.75" customHeight="1">
      <c r="J704" s="380"/>
      <c r="K704" s="292"/>
      <c r="L704" s="292"/>
      <c r="M704" s="292"/>
      <c r="N704" s="292"/>
      <c r="O704" s="292"/>
    </row>
    <row r="705" ht="15.75" customHeight="1">
      <c r="J705" s="380"/>
      <c r="K705" s="292"/>
      <c r="L705" s="292"/>
      <c r="M705" s="292"/>
      <c r="N705" s="292"/>
      <c r="O705" s="292"/>
    </row>
    <row r="706" ht="15.75" customHeight="1">
      <c r="J706" s="380"/>
      <c r="K706" s="292"/>
      <c r="L706" s="292"/>
      <c r="M706" s="292"/>
      <c r="N706" s="292"/>
      <c r="O706" s="292"/>
    </row>
    <row r="707" ht="15.75" customHeight="1">
      <c r="J707" s="380"/>
      <c r="K707" s="292"/>
      <c r="L707" s="292"/>
      <c r="M707" s="292"/>
      <c r="N707" s="292"/>
      <c r="O707" s="292"/>
    </row>
    <row r="708" ht="15.75" customHeight="1">
      <c r="J708" s="380"/>
      <c r="K708" s="292"/>
      <c r="L708" s="292"/>
      <c r="M708" s="292"/>
      <c r="N708" s="292"/>
      <c r="O708" s="292"/>
    </row>
    <row r="709" ht="15.75" customHeight="1">
      <c r="J709" s="380"/>
      <c r="K709" s="292"/>
      <c r="L709" s="292"/>
      <c r="M709" s="292"/>
      <c r="N709" s="292"/>
      <c r="O709" s="292"/>
    </row>
    <row r="710" ht="15.75" customHeight="1">
      <c r="J710" s="380"/>
      <c r="K710" s="292"/>
      <c r="L710" s="292"/>
      <c r="M710" s="292"/>
      <c r="N710" s="292"/>
      <c r="O710" s="292"/>
    </row>
    <row r="711" ht="15.75" customHeight="1">
      <c r="J711" s="380"/>
      <c r="K711" s="292"/>
      <c r="L711" s="292"/>
      <c r="M711" s="292"/>
      <c r="N711" s="292"/>
      <c r="O711" s="292"/>
    </row>
    <row r="712" ht="15.75" customHeight="1">
      <c r="J712" s="380"/>
      <c r="K712" s="292"/>
      <c r="L712" s="292"/>
      <c r="M712" s="292"/>
      <c r="N712" s="292"/>
      <c r="O712" s="292"/>
    </row>
    <row r="713" ht="15.75" customHeight="1">
      <c r="J713" s="380"/>
      <c r="K713" s="292"/>
      <c r="L713" s="292"/>
      <c r="M713" s="292"/>
      <c r="N713" s="292"/>
      <c r="O713" s="292"/>
    </row>
    <row r="714" ht="15.75" customHeight="1">
      <c r="J714" s="380"/>
      <c r="K714" s="292"/>
      <c r="L714" s="292"/>
      <c r="M714" s="292"/>
      <c r="N714" s="292"/>
      <c r="O714" s="292"/>
    </row>
    <row r="715" ht="15.75" customHeight="1">
      <c r="J715" s="380"/>
      <c r="K715" s="292"/>
      <c r="L715" s="292"/>
      <c r="M715" s="292"/>
      <c r="N715" s="292"/>
      <c r="O715" s="292"/>
    </row>
    <row r="716" ht="15.75" customHeight="1">
      <c r="J716" s="380"/>
      <c r="K716" s="292"/>
      <c r="L716" s="292"/>
      <c r="M716" s="292"/>
      <c r="N716" s="292"/>
      <c r="O716" s="292"/>
    </row>
    <row r="717" ht="15.75" customHeight="1">
      <c r="J717" s="380"/>
      <c r="K717" s="292"/>
      <c r="L717" s="292"/>
      <c r="M717" s="292"/>
      <c r="N717" s="292"/>
      <c r="O717" s="292"/>
    </row>
    <row r="718" ht="15.75" customHeight="1">
      <c r="J718" s="380"/>
      <c r="K718" s="292"/>
      <c r="L718" s="292"/>
      <c r="M718" s="292"/>
      <c r="N718" s="292"/>
      <c r="O718" s="292"/>
    </row>
    <row r="719" ht="15.75" customHeight="1">
      <c r="J719" s="380"/>
      <c r="K719" s="292"/>
      <c r="L719" s="292"/>
      <c r="M719" s="292"/>
      <c r="N719" s="292"/>
      <c r="O719" s="292"/>
    </row>
    <row r="720" ht="15.75" customHeight="1">
      <c r="J720" s="380"/>
      <c r="K720" s="292"/>
      <c r="L720" s="292"/>
      <c r="M720" s="292"/>
      <c r="N720" s="292"/>
      <c r="O720" s="292"/>
    </row>
    <row r="721" ht="15.75" customHeight="1">
      <c r="J721" s="380"/>
      <c r="K721" s="292"/>
      <c r="L721" s="292"/>
      <c r="M721" s="292"/>
      <c r="N721" s="292"/>
      <c r="O721" s="292"/>
    </row>
    <row r="722" ht="15.75" customHeight="1">
      <c r="J722" s="380"/>
      <c r="K722" s="292"/>
      <c r="L722" s="292"/>
      <c r="M722" s="292"/>
      <c r="N722" s="292"/>
      <c r="O722" s="292"/>
    </row>
    <row r="723" ht="15.75" customHeight="1">
      <c r="J723" s="380"/>
      <c r="K723" s="292"/>
      <c r="L723" s="292"/>
      <c r="M723" s="292"/>
      <c r="N723" s="292"/>
      <c r="O723" s="292"/>
    </row>
    <row r="724" ht="15.75" customHeight="1">
      <c r="J724" s="380"/>
      <c r="K724" s="292"/>
      <c r="L724" s="292"/>
      <c r="M724" s="292"/>
      <c r="N724" s="292"/>
      <c r="O724" s="292"/>
    </row>
    <row r="725" ht="15.75" customHeight="1">
      <c r="J725" s="380"/>
      <c r="K725" s="292"/>
      <c r="L725" s="292"/>
      <c r="M725" s="292"/>
      <c r="N725" s="292"/>
      <c r="O725" s="292"/>
    </row>
    <row r="726" ht="15.75" customHeight="1">
      <c r="J726" s="380"/>
      <c r="K726" s="292"/>
      <c r="L726" s="292"/>
      <c r="M726" s="292"/>
      <c r="N726" s="292"/>
      <c r="O726" s="292"/>
    </row>
    <row r="727" ht="15.75" customHeight="1">
      <c r="J727" s="380"/>
      <c r="K727" s="292"/>
      <c r="L727" s="292"/>
      <c r="M727" s="292"/>
      <c r="N727" s="292"/>
      <c r="O727" s="292"/>
    </row>
    <row r="728" ht="15.75" customHeight="1">
      <c r="J728" s="380"/>
      <c r="K728" s="292"/>
      <c r="L728" s="292"/>
      <c r="M728" s="292"/>
      <c r="N728" s="292"/>
      <c r="O728" s="292"/>
    </row>
    <row r="729" ht="15.75" customHeight="1">
      <c r="J729" s="380"/>
      <c r="K729" s="292"/>
      <c r="L729" s="292"/>
      <c r="M729" s="292"/>
      <c r="N729" s="292"/>
      <c r="O729" s="292"/>
    </row>
    <row r="730" ht="15.75" customHeight="1">
      <c r="J730" s="380"/>
      <c r="K730" s="292"/>
      <c r="L730" s="292"/>
      <c r="M730" s="292"/>
      <c r="N730" s="292"/>
      <c r="O730" s="292"/>
    </row>
    <row r="731" ht="15.75" customHeight="1">
      <c r="J731" s="380"/>
      <c r="K731" s="292"/>
      <c r="L731" s="292"/>
      <c r="M731" s="292"/>
      <c r="N731" s="292"/>
      <c r="O731" s="292"/>
    </row>
    <row r="732" ht="15.75" customHeight="1">
      <c r="J732" s="380"/>
      <c r="K732" s="292"/>
      <c r="L732" s="292"/>
      <c r="M732" s="292"/>
      <c r="N732" s="292"/>
      <c r="O732" s="292"/>
    </row>
    <row r="733" ht="15.75" customHeight="1">
      <c r="J733" s="380"/>
      <c r="K733" s="292"/>
      <c r="L733" s="292"/>
      <c r="M733" s="292"/>
      <c r="N733" s="292"/>
      <c r="O733" s="292"/>
    </row>
    <row r="734" ht="15.75" customHeight="1">
      <c r="J734" s="380"/>
      <c r="K734" s="292"/>
      <c r="L734" s="292"/>
      <c r="M734" s="292"/>
      <c r="N734" s="292"/>
      <c r="O734" s="292"/>
    </row>
    <row r="735" ht="15.75" customHeight="1">
      <c r="J735" s="380"/>
      <c r="K735" s="292"/>
      <c r="L735" s="292"/>
      <c r="M735" s="292"/>
      <c r="N735" s="292"/>
      <c r="O735" s="292"/>
    </row>
    <row r="736" ht="15.75" customHeight="1">
      <c r="J736" s="380"/>
      <c r="K736" s="292"/>
      <c r="L736" s="292"/>
      <c r="M736" s="292"/>
      <c r="N736" s="292"/>
      <c r="O736" s="292"/>
    </row>
    <row r="737" ht="15.75" customHeight="1">
      <c r="J737" s="380"/>
      <c r="K737" s="292"/>
      <c r="L737" s="292"/>
      <c r="M737" s="292"/>
      <c r="N737" s="292"/>
      <c r="O737" s="292"/>
    </row>
    <row r="738" ht="15.75" customHeight="1">
      <c r="J738" s="380"/>
      <c r="K738" s="292"/>
      <c r="L738" s="292"/>
      <c r="M738" s="292"/>
      <c r="N738" s="292"/>
      <c r="O738" s="292"/>
    </row>
    <row r="739" ht="15.75" customHeight="1">
      <c r="J739" s="380"/>
      <c r="K739" s="292"/>
      <c r="L739" s="292"/>
      <c r="M739" s="292"/>
      <c r="N739" s="292"/>
      <c r="O739" s="292"/>
    </row>
    <row r="740" ht="15.75" customHeight="1">
      <c r="J740" s="380"/>
      <c r="K740" s="292"/>
      <c r="L740" s="292"/>
      <c r="M740" s="292"/>
      <c r="N740" s="292"/>
      <c r="O740" s="292"/>
    </row>
    <row r="741" ht="15.75" customHeight="1">
      <c r="J741" s="380"/>
      <c r="K741" s="292"/>
      <c r="L741" s="292"/>
      <c r="M741" s="292"/>
      <c r="N741" s="292"/>
      <c r="O741" s="292"/>
    </row>
    <row r="742" ht="15.75" customHeight="1">
      <c r="J742" s="380"/>
      <c r="K742" s="292"/>
      <c r="L742" s="292"/>
      <c r="M742" s="292"/>
      <c r="N742" s="292"/>
      <c r="O742" s="292"/>
    </row>
    <row r="743" ht="15.75" customHeight="1">
      <c r="J743" s="380"/>
      <c r="K743" s="292"/>
      <c r="L743" s="292"/>
      <c r="M743" s="292"/>
      <c r="N743" s="292"/>
      <c r="O743" s="292"/>
    </row>
    <row r="744" ht="15.75" customHeight="1">
      <c r="J744" s="380"/>
      <c r="K744" s="292"/>
      <c r="L744" s="292"/>
      <c r="M744" s="292"/>
      <c r="N744" s="292"/>
      <c r="O744" s="292"/>
    </row>
    <row r="745" ht="15.75" customHeight="1">
      <c r="J745" s="380"/>
      <c r="K745" s="292"/>
      <c r="L745" s="292"/>
      <c r="M745" s="292"/>
      <c r="N745" s="292"/>
      <c r="O745" s="292"/>
    </row>
    <row r="746" ht="15.75" customHeight="1">
      <c r="J746" s="380"/>
      <c r="K746" s="292"/>
      <c r="L746" s="292"/>
      <c r="M746" s="292"/>
      <c r="N746" s="292"/>
      <c r="O746" s="292"/>
    </row>
    <row r="747" ht="15.75" customHeight="1">
      <c r="J747" s="380"/>
      <c r="K747" s="292"/>
      <c r="L747" s="292"/>
      <c r="M747" s="292"/>
      <c r="N747" s="292"/>
      <c r="O747" s="292"/>
    </row>
    <row r="748" ht="15.75" customHeight="1">
      <c r="J748" s="380"/>
      <c r="K748" s="292"/>
      <c r="L748" s="292"/>
      <c r="M748" s="292"/>
      <c r="N748" s="292"/>
      <c r="O748" s="292"/>
    </row>
    <row r="749" ht="15.75" customHeight="1">
      <c r="J749" s="380"/>
      <c r="K749" s="292"/>
      <c r="L749" s="292"/>
      <c r="M749" s="292"/>
      <c r="N749" s="292"/>
      <c r="O749" s="292"/>
    </row>
    <row r="750" ht="15.75" customHeight="1">
      <c r="J750" s="380"/>
      <c r="K750" s="292"/>
      <c r="L750" s="292"/>
      <c r="M750" s="292"/>
      <c r="N750" s="292"/>
      <c r="O750" s="292"/>
    </row>
    <row r="751" ht="15.75" customHeight="1">
      <c r="J751" s="380"/>
      <c r="K751" s="292"/>
      <c r="L751" s="292"/>
      <c r="M751" s="292"/>
      <c r="N751" s="292"/>
      <c r="O751" s="292"/>
    </row>
    <row r="752" ht="15.75" customHeight="1">
      <c r="J752" s="380"/>
      <c r="K752" s="292"/>
      <c r="L752" s="292"/>
      <c r="M752" s="292"/>
      <c r="N752" s="292"/>
      <c r="O752" s="292"/>
    </row>
    <row r="753" ht="15.75" customHeight="1">
      <c r="J753" s="380"/>
      <c r="K753" s="292"/>
      <c r="L753" s="292"/>
      <c r="M753" s="292"/>
      <c r="N753" s="292"/>
      <c r="O753" s="292"/>
    </row>
    <row r="754" ht="15.75" customHeight="1">
      <c r="J754" s="380"/>
      <c r="K754" s="292"/>
      <c r="L754" s="292"/>
      <c r="M754" s="292"/>
      <c r="N754" s="292"/>
      <c r="O754" s="292"/>
    </row>
    <row r="755" ht="15.75" customHeight="1">
      <c r="J755" s="380"/>
      <c r="K755" s="292"/>
      <c r="L755" s="292"/>
      <c r="M755" s="292"/>
      <c r="N755" s="292"/>
      <c r="O755" s="292"/>
    </row>
    <row r="756" ht="15.75" customHeight="1">
      <c r="J756" s="380"/>
      <c r="K756" s="292"/>
      <c r="L756" s="292"/>
      <c r="M756" s="292"/>
      <c r="N756" s="292"/>
      <c r="O756" s="292"/>
    </row>
    <row r="757" ht="15.75" customHeight="1">
      <c r="J757" s="380"/>
      <c r="K757" s="292"/>
      <c r="L757" s="292"/>
      <c r="M757" s="292"/>
      <c r="N757" s="292"/>
      <c r="O757" s="292"/>
    </row>
    <row r="758" ht="15.75" customHeight="1">
      <c r="J758" s="380"/>
      <c r="K758" s="292"/>
      <c r="L758" s="292"/>
      <c r="M758" s="292"/>
      <c r="N758" s="292"/>
      <c r="O758" s="292"/>
    </row>
    <row r="759" ht="15.75" customHeight="1">
      <c r="J759" s="380"/>
      <c r="K759" s="292"/>
      <c r="L759" s="292"/>
      <c r="M759" s="292"/>
      <c r="N759" s="292"/>
      <c r="O759" s="292"/>
    </row>
    <row r="760" ht="15.75" customHeight="1">
      <c r="J760" s="380"/>
      <c r="K760" s="292"/>
      <c r="L760" s="292"/>
      <c r="M760" s="292"/>
      <c r="N760" s="292"/>
      <c r="O760" s="292"/>
    </row>
    <row r="761" ht="15.75" customHeight="1">
      <c r="J761" s="380"/>
      <c r="K761" s="292"/>
      <c r="L761" s="292"/>
      <c r="M761" s="292"/>
      <c r="N761" s="292"/>
      <c r="O761" s="292"/>
    </row>
    <row r="762" ht="15.75" customHeight="1">
      <c r="J762" s="380"/>
      <c r="K762" s="292"/>
      <c r="L762" s="292"/>
      <c r="M762" s="292"/>
      <c r="N762" s="292"/>
      <c r="O762" s="292"/>
    </row>
    <row r="763" ht="15.75" customHeight="1">
      <c r="J763" s="380"/>
      <c r="K763" s="292"/>
      <c r="L763" s="292"/>
      <c r="M763" s="292"/>
      <c r="N763" s="292"/>
      <c r="O763" s="292"/>
    </row>
    <row r="764" ht="15.75" customHeight="1">
      <c r="J764" s="380"/>
      <c r="K764" s="292"/>
      <c r="L764" s="292"/>
      <c r="M764" s="292"/>
      <c r="N764" s="292"/>
      <c r="O764" s="292"/>
    </row>
    <row r="765" ht="15.75" customHeight="1">
      <c r="J765" s="380"/>
      <c r="K765" s="292"/>
      <c r="L765" s="292"/>
      <c r="M765" s="292"/>
      <c r="N765" s="292"/>
      <c r="O765" s="292"/>
    </row>
    <row r="766" ht="15.75" customHeight="1">
      <c r="J766" s="380"/>
      <c r="K766" s="292"/>
      <c r="L766" s="292"/>
      <c r="M766" s="292"/>
      <c r="N766" s="292"/>
      <c r="O766" s="292"/>
    </row>
    <row r="767" ht="15.75" customHeight="1">
      <c r="J767" s="380"/>
      <c r="K767" s="292"/>
      <c r="L767" s="292"/>
      <c r="M767" s="292"/>
      <c r="N767" s="292"/>
      <c r="O767" s="292"/>
    </row>
    <row r="768" ht="15.75" customHeight="1">
      <c r="J768" s="380"/>
      <c r="K768" s="292"/>
      <c r="L768" s="292"/>
      <c r="M768" s="292"/>
      <c r="N768" s="292"/>
      <c r="O768" s="292"/>
    </row>
    <row r="769" ht="15.75" customHeight="1">
      <c r="J769" s="380"/>
      <c r="K769" s="292"/>
      <c r="L769" s="292"/>
      <c r="M769" s="292"/>
      <c r="N769" s="292"/>
      <c r="O769" s="292"/>
    </row>
    <row r="770" ht="15.75" customHeight="1">
      <c r="J770" s="380"/>
      <c r="K770" s="292"/>
      <c r="L770" s="292"/>
      <c r="M770" s="292"/>
      <c r="N770" s="292"/>
      <c r="O770" s="292"/>
    </row>
    <row r="771" ht="15.75" customHeight="1">
      <c r="J771" s="380"/>
      <c r="K771" s="292"/>
      <c r="L771" s="292"/>
      <c r="M771" s="292"/>
      <c r="N771" s="292"/>
      <c r="O771" s="292"/>
    </row>
    <row r="772" ht="15.75" customHeight="1">
      <c r="J772" s="380"/>
      <c r="K772" s="292"/>
      <c r="L772" s="292"/>
      <c r="M772" s="292"/>
      <c r="N772" s="292"/>
      <c r="O772" s="292"/>
    </row>
    <row r="773" ht="15.75" customHeight="1">
      <c r="J773" s="380"/>
      <c r="K773" s="292"/>
      <c r="L773" s="292"/>
      <c r="M773" s="292"/>
      <c r="N773" s="292"/>
      <c r="O773" s="292"/>
    </row>
    <row r="774" ht="15.75" customHeight="1">
      <c r="J774" s="380"/>
      <c r="K774" s="292"/>
      <c r="L774" s="292"/>
      <c r="M774" s="292"/>
      <c r="N774" s="292"/>
      <c r="O774" s="292"/>
    </row>
    <row r="775" ht="15.75" customHeight="1">
      <c r="J775" s="380"/>
      <c r="K775" s="292"/>
      <c r="L775" s="292"/>
      <c r="M775" s="292"/>
      <c r="N775" s="292"/>
      <c r="O775" s="292"/>
    </row>
    <row r="776" ht="15.75" customHeight="1">
      <c r="J776" s="380"/>
      <c r="K776" s="292"/>
      <c r="L776" s="292"/>
      <c r="M776" s="292"/>
      <c r="N776" s="292"/>
      <c r="O776" s="292"/>
    </row>
    <row r="777" ht="15.75" customHeight="1">
      <c r="J777" s="380"/>
      <c r="K777" s="292"/>
      <c r="L777" s="292"/>
      <c r="M777" s="292"/>
      <c r="N777" s="292"/>
      <c r="O777" s="292"/>
    </row>
    <row r="778" ht="15.75" customHeight="1">
      <c r="J778" s="380"/>
      <c r="K778" s="292"/>
      <c r="L778" s="292"/>
      <c r="M778" s="292"/>
      <c r="N778" s="292"/>
      <c r="O778" s="292"/>
    </row>
    <row r="779" ht="15.75" customHeight="1">
      <c r="J779" s="380"/>
      <c r="K779" s="292"/>
      <c r="L779" s="292"/>
      <c r="M779" s="292"/>
      <c r="N779" s="292"/>
      <c r="O779" s="292"/>
    </row>
    <row r="780" ht="15.75" customHeight="1">
      <c r="J780" s="380"/>
      <c r="K780" s="292"/>
      <c r="L780" s="292"/>
      <c r="M780" s="292"/>
      <c r="N780" s="292"/>
      <c r="O780" s="292"/>
    </row>
    <row r="781" ht="15.75" customHeight="1">
      <c r="J781" s="380"/>
      <c r="K781" s="292"/>
      <c r="L781" s="292"/>
      <c r="M781" s="292"/>
      <c r="N781" s="292"/>
      <c r="O781" s="292"/>
    </row>
    <row r="782" ht="15.75" customHeight="1">
      <c r="J782" s="380"/>
      <c r="K782" s="292"/>
      <c r="L782" s="292"/>
      <c r="M782" s="292"/>
      <c r="N782" s="292"/>
      <c r="O782" s="292"/>
    </row>
    <row r="783" ht="15.75" customHeight="1">
      <c r="J783" s="380"/>
      <c r="K783" s="292"/>
      <c r="L783" s="292"/>
      <c r="M783" s="292"/>
      <c r="N783" s="292"/>
      <c r="O783" s="292"/>
    </row>
    <row r="784" ht="15.75" customHeight="1">
      <c r="J784" s="380"/>
      <c r="K784" s="292"/>
      <c r="L784" s="292"/>
      <c r="M784" s="292"/>
      <c r="N784" s="292"/>
      <c r="O784" s="292"/>
    </row>
    <row r="785" ht="15.75" customHeight="1">
      <c r="J785" s="380"/>
      <c r="K785" s="292"/>
      <c r="L785" s="292"/>
      <c r="M785" s="292"/>
      <c r="N785" s="292"/>
      <c r="O785" s="292"/>
    </row>
    <row r="786" ht="15.75" customHeight="1">
      <c r="J786" s="380"/>
      <c r="K786" s="292"/>
      <c r="L786" s="292"/>
      <c r="M786" s="292"/>
      <c r="N786" s="292"/>
      <c r="O786" s="292"/>
    </row>
    <row r="787" ht="15.75" customHeight="1">
      <c r="J787" s="380"/>
      <c r="K787" s="292"/>
      <c r="L787" s="292"/>
      <c r="M787" s="292"/>
      <c r="N787" s="292"/>
      <c r="O787" s="292"/>
    </row>
    <row r="788" ht="15.75" customHeight="1">
      <c r="J788" s="380"/>
      <c r="K788" s="292"/>
      <c r="L788" s="292"/>
      <c r="M788" s="292"/>
      <c r="N788" s="292"/>
      <c r="O788" s="292"/>
    </row>
    <row r="789" ht="15.75" customHeight="1">
      <c r="J789" s="380"/>
      <c r="K789" s="292"/>
      <c r="L789" s="292"/>
      <c r="M789" s="292"/>
      <c r="N789" s="292"/>
      <c r="O789" s="292"/>
    </row>
    <row r="790" ht="15.75" customHeight="1">
      <c r="J790" s="380"/>
      <c r="K790" s="292"/>
      <c r="L790" s="292"/>
      <c r="M790" s="292"/>
      <c r="N790" s="292"/>
      <c r="O790" s="292"/>
    </row>
    <row r="791" ht="15.75" customHeight="1">
      <c r="J791" s="380"/>
      <c r="K791" s="292"/>
      <c r="L791" s="292"/>
      <c r="M791" s="292"/>
      <c r="N791" s="292"/>
      <c r="O791" s="292"/>
    </row>
    <row r="792" ht="15.75" customHeight="1">
      <c r="J792" s="380"/>
      <c r="K792" s="292"/>
      <c r="L792" s="292"/>
      <c r="M792" s="292"/>
      <c r="N792" s="292"/>
      <c r="O792" s="292"/>
    </row>
    <row r="793" ht="15.75" customHeight="1">
      <c r="J793" s="380"/>
      <c r="K793" s="292"/>
      <c r="L793" s="292"/>
      <c r="M793" s="292"/>
      <c r="N793" s="292"/>
      <c r="O793" s="292"/>
    </row>
    <row r="794" ht="15.75" customHeight="1">
      <c r="J794" s="380"/>
      <c r="K794" s="292"/>
      <c r="L794" s="292"/>
      <c r="M794" s="292"/>
      <c r="N794" s="292"/>
      <c r="O794" s="292"/>
    </row>
    <row r="795" ht="15.75" customHeight="1">
      <c r="J795" s="380"/>
      <c r="K795" s="292"/>
      <c r="L795" s="292"/>
      <c r="M795" s="292"/>
      <c r="N795" s="292"/>
      <c r="O795" s="292"/>
    </row>
    <row r="796" ht="15.75" customHeight="1">
      <c r="J796" s="380"/>
      <c r="K796" s="292"/>
      <c r="L796" s="292"/>
      <c r="M796" s="292"/>
      <c r="N796" s="292"/>
      <c r="O796" s="292"/>
    </row>
    <row r="797" ht="15.75" customHeight="1">
      <c r="J797" s="380"/>
      <c r="K797" s="292"/>
      <c r="L797" s="292"/>
      <c r="M797" s="292"/>
      <c r="N797" s="292"/>
      <c r="O797" s="292"/>
    </row>
    <row r="798" ht="15.75" customHeight="1">
      <c r="J798" s="380"/>
      <c r="K798" s="292"/>
      <c r="L798" s="292"/>
      <c r="M798" s="292"/>
      <c r="N798" s="292"/>
      <c r="O798" s="292"/>
    </row>
    <row r="799" ht="15.75" customHeight="1">
      <c r="J799" s="380"/>
      <c r="K799" s="292"/>
      <c r="L799" s="292"/>
      <c r="M799" s="292"/>
      <c r="N799" s="292"/>
      <c r="O799" s="292"/>
    </row>
    <row r="800" ht="15.75" customHeight="1">
      <c r="J800" s="380"/>
      <c r="K800" s="292"/>
      <c r="L800" s="292"/>
      <c r="M800" s="292"/>
      <c r="N800" s="292"/>
      <c r="O800" s="292"/>
    </row>
    <row r="801" ht="15.75" customHeight="1">
      <c r="J801" s="380"/>
      <c r="K801" s="292"/>
      <c r="L801" s="292"/>
      <c r="M801" s="292"/>
      <c r="N801" s="292"/>
      <c r="O801" s="292"/>
    </row>
    <row r="802" ht="15.75" customHeight="1">
      <c r="J802" s="380"/>
      <c r="K802" s="292"/>
      <c r="L802" s="292"/>
      <c r="M802" s="292"/>
      <c r="N802" s="292"/>
      <c r="O802" s="292"/>
    </row>
    <row r="803" ht="15.75" customHeight="1">
      <c r="J803" s="380"/>
      <c r="K803" s="292"/>
      <c r="L803" s="292"/>
      <c r="M803" s="292"/>
      <c r="N803" s="292"/>
      <c r="O803" s="292"/>
    </row>
    <row r="804" ht="15.75" customHeight="1">
      <c r="J804" s="380"/>
      <c r="K804" s="292"/>
      <c r="L804" s="292"/>
      <c r="M804" s="292"/>
      <c r="N804" s="292"/>
      <c r="O804" s="292"/>
    </row>
    <row r="805" ht="15.75" customHeight="1">
      <c r="J805" s="380"/>
      <c r="K805" s="292"/>
      <c r="L805" s="292"/>
      <c r="M805" s="292"/>
      <c r="N805" s="292"/>
      <c r="O805" s="292"/>
    </row>
    <row r="806" ht="15.75" customHeight="1">
      <c r="J806" s="380"/>
      <c r="K806" s="292"/>
      <c r="L806" s="292"/>
      <c r="M806" s="292"/>
      <c r="N806" s="292"/>
      <c r="O806" s="292"/>
    </row>
    <row r="807" ht="15.75" customHeight="1">
      <c r="J807" s="380"/>
      <c r="K807" s="292"/>
      <c r="L807" s="292"/>
      <c r="M807" s="292"/>
      <c r="N807" s="292"/>
      <c r="O807" s="292"/>
    </row>
    <row r="808" ht="15.75" customHeight="1">
      <c r="J808" s="380"/>
      <c r="K808" s="292"/>
      <c r="L808" s="292"/>
      <c r="M808" s="292"/>
      <c r="N808" s="292"/>
      <c r="O808" s="292"/>
    </row>
    <row r="809" ht="15.75" customHeight="1">
      <c r="J809" s="380"/>
      <c r="K809" s="292"/>
      <c r="L809" s="292"/>
      <c r="M809" s="292"/>
      <c r="N809" s="292"/>
      <c r="O809" s="292"/>
    </row>
    <row r="810" ht="15.75" customHeight="1">
      <c r="J810" s="380"/>
      <c r="K810" s="292"/>
      <c r="L810" s="292"/>
      <c r="M810" s="292"/>
      <c r="N810" s="292"/>
      <c r="O810" s="292"/>
    </row>
    <row r="811" ht="15.75" customHeight="1">
      <c r="J811" s="380"/>
      <c r="K811" s="292"/>
      <c r="L811" s="292"/>
      <c r="M811" s="292"/>
      <c r="N811" s="292"/>
      <c r="O811" s="292"/>
    </row>
    <row r="812" ht="15.75" customHeight="1">
      <c r="J812" s="380"/>
      <c r="K812" s="292"/>
      <c r="L812" s="292"/>
      <c r="M812" s="292"/>
      <c r="N812" s="292"/>
      <c r="O812" s="292"/>
    </row>
    <row r="813" ht="15.75" customHeight="1">
      <c r="J813" s="380"/>
      <c r="K813" s="292"/>
      <c r="L813" s="292"/>
      <c r="M813" s="292"/>
      <c r="N813" s="292"/>
      <c r="O813" s="292"/>
    </row>
    <row r="814" ht="15.75" customHeight="1">
      <c r="J814" s="380"/>
      <c r="K814" s="292"/>
      <c r="L814" s="292"/>
      <c r="M814" s="292"/>
      <c r="N814" s="292"/>
      <c r="O814" s="292"/>
    </row>
    <row r="815" ht="15.75" customHeight="1">
      <c r="J815" s="380"/>
      <c r="K815" s="292"/>
      <c r="L815" s="292"/>
      <c r="M815" s="292"/>
      <c r="N815" s="292"/>
      <c r="O815" s="292"/>
    </row>
    <row r="816" ht="15.75" customHeight="1">
      <c r="J816" s="380"/>
      <c r="K816" s="292"/>
      <c r="L816" s="292"/>
      <c r="M816" s="292"/>
      <c r="N816" s="292"/>
      <c r="O816" s="292"/>
    </row>
    <row r="817" ht="15.75" customHeight="1">
      <c r="J817" s="380"/>
      <c r="K817" s="292"/>
      <c r="L817" s="292"/>
      <c r="M817" s="292"/>
      <c r="N817" s="292"/>
      <c r="O817" s="292"/>
    </row>
    <row r="818" ht="15.75" customHeight="1">
      <c r="J818" s="380"/>
      <c r="K818" s="292"/>
      <c r="L818" s="292"/>
      <c r="M818" s="292"/>
      <c r="N818" s="292"/>
      <c r="O818" s="292"/>
    </row>
    <row r="819" ht="15.75" customHeight="1">
      <c r="J819" s="380"/>
      <c r="K819" s="292"/>
      <c r="L819" s="292"/>
      <c r="M819" s="292"/>
      <c r="N819" s="292"/>
      <c r="O819" s="292"/>
    </row>
    <row r="820" ht="15.75" customHeight="1">
      <c r="J820" s="380"/>
      <c r="K820" s="292"/>
      <c r="L820" s="292"/>
      <c r="M820" s="292"/>
      <c r="N820" s="292"/>
      <c r="O820" s="292"/>
    </row>
    <row r="821" ht="15.75" customHeight="1">
      <c r="J821" s="380"/>
      <c r="K821" s="292"/>
      <c r="L821" s="292"/>
      <c r="M821" s="292"/>
      <c r="N821" s="292"/>
      <c r="O821" s="292"/>
    </row>
    <row r="822" ht="15.75" customHeight="1">
      <c r="J822" s="380"/>
      <c r="K822" s="292"/>
      <c r="L822" s="292"/>
      <c r="M822" s="292"/>
      <c r="N822" s="292"/>
      <c r="O822" s="292"/>
    </row>
    <row r="823" ht="15.75" customHeight="1">
      <c r="J823" s="380"/>
      <c r="K823" s="292"/>
      <c r="L823" s="292"/>
      <c r="M823" s="292"/>
      <c r="N823" s="292"/>
      <c r="O823" s="292"/>
    </row>
    <row r="824" ht="15.75" customHeight="1">
      <c r="J824" s="380"/>
      <c r="K824" s="292"/>
      <c r="L824" s="292"/>
      <c r="M824" s="292"/>
      <c r="N824" s="292"/>
      <c r="O824" s="292"/>
    </row>
    <row r="825" ht="15.75" customHeight="1">
      <c r="J825" s="380"/>
      <c r="K825" s="292"/>
      <c r="L825" s="292"/>
      <c r="M825" s="292"/>
      <c r="N825" s="292"/>
      <c r="O825" s="292"/>
    </row>
    <row r="826" ht="15.75" customHeight="1">
      <c r="J826" s="380"/>
      <c r="K826" s="292"/>
      <c r="L826" s="292"/>
      <c r="M826" s="292"/>
      <c r="N826" s="292"/>
      <c r="O826" s="292"/>
    </row>
    <row r="827" ht="15.75" customHeight="1">
      <c r="J827" s="380"/>
      <c r="K827" s="292"/>
      <c r="L827" s="292"/>
      <c r="M827" s="292"/>
      <c r="N827" s="292"/>
      <c r="O827" s="292"/>
    </row>
    <row r="828" ht="15.75" customHeight="1">
      <c r="J828" s="380"/>
      <c r="K828" s="292"/>
      <c r="L828" s="292"/>
      <c r="M828" s="292"/>
      <c r="N828" s="292"/>
      <c r="O828" s="292"/>
    </row>
    <row r="829" ht="15.75" customHeight="1">
      <c r="J829" s="380"/>
      <c r="K829" s="292"/>
      <c r="L829" s="292"/>
      <c r="M829" s="292"/>
      <c r="N829" s="292"/>
      <c r="O829" s="292"/>
    </row>
    <row r="830" ht="15.75" customHeight="1">
      <c r="J830" s="380"/>
      <c r="K830" s="292"/>
      <c r="L830" s="292"/>
      <c r="M830" s="292"/>
      <c r="N830" s="292"/>
      <c r="O830" s="292"/>
    </row>
    <row r="831" ht="15.75" customHeight="1">
      <c r="J831" s="380"/>
      <c r="K831" s="292"/>
      <c r="L831" s="292"/>
      <c r="M831" s="292"/>
      <c r="N831" s="292"/>
      <c r="O831" s="292"/>
    </row>
    <row r="832" ht="15.75" customHeight="1">
      <c r="J832" s="380"/>
      <c r="K832" s="292"/>
      <c r="L832" s="292"/>
      <c r="M832" s="292"/>
      <c r="N832" s="292"/>
      <c r="O832" s="292"/>
    </row>
    <row r="833" ht="15.75" customHeight="1">
      <c r="J833" s="380"/>
      <c r="K833" s="292"/>
      <c r="L833" s="292"/>
      <c r="M833" s="292"/>
      <c r="N833" s="292"/>
      <c r="O833" s="292"/>
    </row>
    <row r="834" ht="15.75" customHeight="1">
      <c r="J834" s="380"/>
      <c r="K834" s="292"/>
      <c r="L834" s="292"/>
      <c r="M834" s="292"/>
      <c r="N834" s="292"/>
      <c r="O834" s="292"/>
    </row>
    <row r="835" ht="15.75" customHeight="1">
      <c r="J835" s="380"/>
      <c r="K835" s="292"/>
      <c r="L835" s="292"/>
      <c r="M835" s="292"/>
      <c r="N835" s="292"/>
      <c r="O835" s="292"/>
    </row>
    <row r="836" ht="15.75" customHeight="1">
      <c r="J836" s="380"/>
      <c r="K836" s="292"/>
      <c r="L836" s="292"/>
      <c r="M836" s="292"/>
      <c r="N836" s="292"/>
      <c r="O836" s="292"/>
    </row>
    <row r="837" ht="15.75" customHeight="1">
      <c r="J837" s="380"/>
      <c r="K837" s="292"/>
      <c r="L837" s="292"/>
      <c r="M837" s="292"/>
      <c r="N837" s="292"/>
      <c r="O837" s="292"/>
    </row>
    <row r="838" ht="15.75" customHeight="1">
      <c r="J838" s="380"/>
      <c r="K838" s="292"/>
      <c r="L838" s="292"/>
      <c r="M838" s="292"/>
      <c r="N838" s="292"/>
      <c r="O838" s="292"/>
    </row>
    <row r="839" ht="15.75" customHeight="1">
      <c r="J839" s="380"/>
      <c r="K839" s="292"/>
      <c r="L839" s="292"/>
      <c r="M839" s="292"/>
      <c r="N839" s="292"/>
      <c r="O839" s="292"/>
    </row>
    <row r="840" ht="15.75" customHeight="1">
      <c r="J840" s="380"/>
      <c r="K840" s="292"/>
      <c r="L840" s="292"/>
      <c r="M840" s="292"/>
      <c r="N840" s="292"/>
      <c r="O840" s="292"/>
    </row>
    <row r="841" ht="15.75" customHeight="1">
      <c r="J841" s="380"/>
      <c r="K841" s="292"/>
      <c r="L841" s="292"/>
      <c r="M841" s="292"/>
      <c r="N841" s="292"/>
      <c r="O841" s="292"/>
    </row>
    <row r="842" ht="15.75" customHeight="1">
      <c r="J842" s="380"/>
      <c r="K842" s="292"/>
      <c r="L842" s="292"/>
      <c r="M842" s="292"/>
      <c r="N842" s="292"/>
      <c r="O842" s="292"/>
    </row>
    <row r="843" ht="15.75" customHeight="1">
      <c r="J843" s="380"/>
      <c r="K843" s="292"/>
      <c r="L843" s="292"/>
      <c r="M843" s="292"/>
      <c r="N843" s="292"/>
      <c r="O843" s="292"/>
    </row>
    <row r="844" ht="15.75" customHeight="1">
      <c r="J844" s="380"/>
      <c r="K844" s="292"/>
      <c r="L844" s="292"/>
      <c r="M844" s="292"/>
      <c r="N844" s="292"/>
      <c r="O844" s="292"/>
    </row>
    <row r="845" ht="15.75" customHeight="1">
      <c r="J845" s="380"/>
      <c r="K845" s="292"/>
      <c r="L845" s="292"/>
      <c r="M845" s="292"/>
      <c r="N845" s="292"/>
      <c r="O845" s="292"/>
    </row>
    <row r="846" ht="15.75" customHeight="1">
      <c r="J846" s="380"/>
      <c r="K846" s="292"/>
      <c r="L846" s="292"/>
      <c r="M846" s="292"/>
      <c r="N846" s="292"/>
      <c r="O846" s="292"/>
    </row>
    <row r="847" ht="15.75" customHeight="1">
      <c r="J847" s="380"/>
      <c r="K847" s="292"/>
      <c r="L847" s="292"/>
      <c r="M847" s="292"/>
      <c r="N847" s="292"/>
      <c r="O847" s="292"/>
    </row>
    <row r="848" ht="15.75" customHeight="1">
      <c r="J848" s="380"/>
      <c r="K848" s="292"/>
      <c r="L848" s="292"/>
      <c r="M848" s="292"/>
      <c r="N848" s="292"/>
      <c r="O848" s="292"/>
    </row>
    <row r="849" ht="15.75" customHeight="1">
      <c r="J849" s="380"/>
      <c r="K849" s="292"/>
      <c r="L849" s="292"/>
      <c r="M849" s="292"/>
      <c r="N849" s="292"/>
      <c r="O849" s="292"/>
    </row>
    <row r="850" ht="15.75" customHeight="1">
      <c r="J850" s="380"/>
      <c r="K850" s="292"/>
      <c r="L850" s="292"/>
      <c r="M850" s="292"/>
      <c r="N850" s="292"/>
      <c r="O850" s="292"/>
    </row>
    <row r="851" ht="15.75" customHeight="1">
      <c r="J851" s="380"/>
      <c r="K851" s="292"/>
      <c r="L851" s="292"/>
      <c r="M851" s="292"/>
      <c r="N851" s="292"/>
      <c r="O851" s="292"/>
    </row>
    <row r="852" ht="15.75" customHeight="1">
      <c r="J852" s="380"/>
      <c r="K852" s="292"/>
      <c r="L852" s="292"/>
      <c r="M852" s="292"/>
      <c r="N852" s="292"/>
      <c r="O852" s="292"/>
    </row>
    <row r="853" ht="15.75" customHeight="1">
      <c r="J853" s="380"/>
      <c r="K853" s="292"/>
      <c r="L853" s="292"/>
      <c r="M853" s="292"/>
      <c r="N853" s="292"/>
      <c r="O853" s="292"/>
    </row>
    <row r="854" ht="15.75" customHeight="1">
      <c r="J854" s="380"/>
      <c r="K854" s="292"/>
      <c r="L854" s="292"/>
      <c r="M854" s="292"/>
      <c r="N854" s="292"/>
      <c r="O854" s="292"/>
    </row>
    <row r="855" ht="15.75" customHeight="1">
      <c r="J855" s="380"/>
      <c r="K855" s="292"/>
      <c r="L855" s="292"/>
      <c r="M855" s="292"/>
      <c r="N855" s="292"/>
      <c r="O855" s="292"/>
    </row>
    <row r="856" ht="15.75" customHeight="1">
      <c r="J856" s="380"/>
      <c r="K856" s="292"/>
      <c r="L856" s="292"/>
      <c r="M856" s="292"/>
      <c r="N856" s="292"/>
      <c r="O856" s="292"/>
    </row>
    <row r="857" ht="15.75" customHeight="1">
      <c r="J857" s="380"/>
      <c r="K857" s="292"/>
      <c r="L857" s="292"/>
      <c r="M857" s="292"/>
      <c r="N857" s="292"/>
      <c r="O857" s="292"/>
    </row>
    <row r="858" ht="15.75" customHeight="1">
      <c r="J858" s="380"/>
      <c r="K858" s="292"/>
      <c r="L858" s="292"/>
      <c r="M858" s="292"/>
      <c r="N858" s="292"/>
      <c r="O858" s="292"/>
    </row>
    <row r="859" ht="15.75" customHeight="1">
      <c r="J859" s="380"/>
      <c r="K859" s="292"/>
      <c r="L859" s="292"/>
      <c r="M859" s="292"/>
      <c r="N859" s="292"/>
      <c r="O859" s="292"/>
    </row>
    <row r="860" ht="15.75" customHeight="1">
      <c r="J860" s="380"/>
      <c r="K860" s="292"/>
      <c r="L860" s="292"/>
      <c r="M860" s="292"/>
      <c r="N860" s="292"/>
      <c r="O860" s="292"/>
    </row>
    <row r="861" ht="15.75" customHeight="1">
      <c r="J861" s="380"/>
      <c r="K861" s="292"/>
      <c r="L861" s="292"/>
      <c r="M861" s="292"/>
      <c r="N861" s="292"/>
      <c r="O861" s="292"/>
    </row>
    <row r="862" ht="15.75" customHeight="1">
      <c r="J862" s="380"/>
      <c r="K862" s="292"/>
      <c r="L862" s="292"/>
      <c r="M862" s="292"/>
      <c r="N862" s="292"/>
      <c r="O862" s="292"/>
    </row>
    <row r="863" ht="15.75" customHeight="1">
      <c r="J863" s="380"/>
      <c r="K863" s="292"/>
      <c r="L863" s="292"/>
      <c r="M863" s="292"/>
      <c r="N863" s="292"/>
      <c r="O863" s="292"/>
    </row>
    <row r="864" ht="15.75" customHeight="1">
      <c r="J864" s="380"/>
      <c r="K864" s="292"/>
      <c r="L864" s="292"/>
      <c r="M864" s="292"/>
      <c r="N864" s="292"/>
      <c r="O864" s="292"/>
    </row>
    <row r="865" ht="15.75" customHeight="1">
      <c r="J865" s="380"/>
      <c r="K865" s="292"/>
      <c r="L865" s="292"/>
      <c r="M865" s="292"/>
      <c r="N865" s="292"/>
      <c r="O865" s="292"/>
    </row>
    <row r="866" ht="15.75" customHeight="1">
      <c r="J866" s="380"/>
      <c r="K866" s="292"/>
      <c r="L866" s="292"/>
      <c r="M866" s="292"/>
      <c r="N866" s="292"/>
      <c r="O866" s="292"/>
    </row>
    <row r="867" ht="15.75" customHeight="1">
      <c r="J867" s="380"/>
      <c r="K867" s="292"/>
      <c r="L867" s="292"/>
      <c r="M867" s="292"/>
      <c r="N867" s="292"/>
      <c r="O867" s="292"/>
    </row>
    <row r="868" ht="15.75" customHeight="1">
      <c r="J868" s="380"/>
      <c r="K868" s="292"/>
      <c r="L868" s="292"/>
      <c r="M868" s="292"/>
      <c r="N868" s="292"/>
      <c r="O868" s="292"/>
    </row>
    <row r="869" ht="15.75" customHeight="1">
      <c r="J869" s="380"/>
      <c r="K869" s="292"/>
      <c r="L869" s="292"/>
      <c r="M869" s="292"/>
      <c r="N869" s="292"/>
      <c r="O869" s="292"/>
    </row>
    <row r="870" ht="15.75" customHeight="1">
      <c r="J870" s="380"/>
      <c r="K870" s="292"/>
      <c r="L870" s="292"/>
      <c r="M870" s="292"/>
      <c r="N870" s="292"/>
      <c r="O870" s="292"/>
    </row>
    <row r="871" ht="15.75" customHeight="1">
      <c r="J871" s="380"/>
      <c r="K871" s="292"/>
      <c r="L871" s="292"/>
      <c r="M871" s="292"/>
      <c r="N871" s="292"/>
      <c r="O871" s="292"/>
    </row>
    <row r="872" ht="15.75" customHeight="1">
      <c r="J872" s="380"/>
      <c r="K872" s="292"/>
      <c r="L872" s="292"/>
      <c r="M872" s="292"/>
      <c r="N872" s="292"/>
      <c r="O872" s="292"/>
    </row>
    <row r="873" ht="15.75" customHeight="1">
      <c r="J873" s="380"/>
      <c r="K873" s="292"/>
      <c r="L873" s="292"/>
      <c r="M873" s="292"/>
      <c r="N873" s="292"/>
      <c r="O873" s="292"/>
    </row>
    <row r="874" ht="15.75" customHeight="1">
      <c r="J874" s="380"/>
      <c r="K874" s="292"/>
      <c r="L874" s="292"/>
      <c r="M874" s="292"/>
      <c r="N874" s="292"/>
      <c r="O874" s="292"/>
    </row>
    <row r="875" ht="15.75" customHeight="1">
      <c r="J875" s="380"/>
      <c r="K875" s="292"/>
      <c r="L875" s="292"/>
      <c r="M875" s="292"/>
      <c r="N875" s="292"/>
      <c r="O875" s="292"/>
    </row>
    <row r="876" ht="15.75" customHeight="1">
      <c r="J876" s="380"/>
      <c r="K876" s="292"/>
      <c r="L876" s="292"/>
      <c r="M876" s="292"/>
      <c r="N876" s="292"/>
      <c r="O876" s="292"/>
    </row>
    <row r="877" ht="15.75" customHeight="1">
      <c r="J877" s="380"/>
      <c r="K877" s="292"/>
      <c r="L877" s="292"/>
      <c r="M877" s="292"/>
      <c r="N877" s="292"/>
      <c r="O877" s="292"/>
    </row>
    <row r="878" ht="15.75" customHeight="1">
      <c r="J878" s="380"/>
      <c r="K878" s="292"/>
      <c r="L878" s="292"/>
      <c r="M878" s="292"/>
      <c r="N878" s="292"/>
      <c r="O878" s="292"/>
    </row>
    <row r="879" ht="15.75" customHeight="1">
      <c r="J879" s="380"/>
      <c r="K879" s="292"/>
      <c r="L879" s="292"/>
      <c r="M879" s="292"/>
      <c r="N879" s="292"/>
      <c r="O879" s="292"/>
    </row>
    <row r="880" ht="15.75" customHeight="1">
      <c r="J880" s="380"/>
      <c r="K880" s="292"/>
      <c r="L880" s="292"/>
      <c r="M880" s="292"/>
      <c r="N880" s="292"/>
      <c r="O880" s="292"/>
    </row>
    <row r="881" ht="15.75" customHeight="1">
      <c r="J881" s="380"/>
      <c r="K881" s="292"/>
      <c r="L881" s="292"/>
      <c r="M881" s="292"/>
      <c r="N881" s="292"/>
      <c r="O881" s="292"/>
    </row>
    <row r="882" ht="15.75" customHeight="1">
      <c r="J882" s="380"/>
      <c r="K882" s="292"/>
      <c r="L882" s="292"/>
      <c r="M882" s="292"/>
      <c r="N882" s="292"/>
      <c r="O882" s="292"/>
    </row>
    <row r="883" ht="15.75" customHeight="1">
      <c r="J883" s="380"/>
      <c r="K883" s="292"/>
      <c r="L883" s="292"/>
      <c r="M883" s="292"/>
      <c r="N883" s="292"/>
      <c r="O883" s="292"/>
    </row>
    <row r="884" ht="15.75" customHeight="1">
      <c r="J884" s="380"/>
      <c r="K884" s="292"/>
      <c r="L884" s="292"/>
      <c r="M884" s="292"/>
      <c r="N884" s="292"/>
      <c r="O884" s="292"/>
    </row>
    <row r="885" ht="15.75" customHeight="1">
      <c r="J885" s="380"/>
      <c r="K885" s="292"/>
      <c r="L885" s="292"/>
      <c r="M885" s="292"/>
      <c r="N885" s="292"/>
      <c r="O885" s="292"/>
    </row>
    <row r="886" ht="15.75" customHeight="1">
      <c r="J886" s="380"/>
      <c r="K886" s="292"/>
      <c r="L886" s="292"/>
      <c r="M886" s="292"/>
      <c r="N886" s="292"/>
      <c r="O886" s="292"/>
    </row>
    <row r="887" ht="15.75" customHeight="1">
      <c r="J887" s="380"/>
      <c r="K887" s="292"/>
      <c r="L887" s="292"/>
      <c r="M887" s="292"/>
      <c r="N887" s="292"/>
      <c r="O887" s="292"/>
    </row>
    <row r="888" ht="15.75" customHeight="1">
      <c r="J888" s="380"/>
      <c r="K888" s="292"/>
      <c r="L888" s="292"/>
      <c r="M888" s="292"/>
      <c r="N888" s="292"/>
      <c r="O888" s="292"/>
    </row>
    <row r="889" ht="15.75" customHeight="1">
      <c r="J889" s="380"/>
      <c r="K889" s="292"/>
      <c r="L889" s="292"/>
      <c r="M889" s="292"/>
      <c r="N889" s="292"/>
      <c r="O889" s="292"/>
    </row>
    <row r="890" ht="15.75" customHeight="1">
      <c r="J890" s="380"/>
      <c r="K890" s="292"/>
      <c r="L890" s="292"/>
      <c r="M890" s="292"/>
      <c r="N890" s="292"/>
      <c r="O890" s="292"/>
    </row>
    <row r="891" ht="15.75" customHeight="1">
      <c r="J891" s="380"/>
      <c r="K891" s="292"/>
      <c r="L891" s="292"/>
      <c r="M891" s="292"/>
      <c r="N891" s="292"/>
      <c r="O891" s="292"/>
    </row>
    <row r="892" ht="15.75" customHeight="1">
      <c r="J892" s="380"/>
      <c r="K892" s="292"/>
      <c r="L892" s="292"/>
      <c r="M892" s="292"/>
      <c r="N892" s="292"/>
      <c r="O892" s="292"/>
    </row>
    <row r="893" ht="15.75" customHeight="1">
      <c r="J893" s="380"/>
      <c r="K893" s="292"/>
      <c r="L893" s="292"/>
      <c r="M893" s="292"/>
      <c r="N893" s="292"/>
      <c r="O893" s="292"/>
    </row>
    <row r="894" ht="15.75" customHeight="1">
      <c r="J894" s="380"/>
      <c r="K894" s="292"/>
      <c r="L894" s="292"/>
      <c r="M894" s="292"/>
      <c r="N894" s="292"/>
      <c r="O894" s="292"/>
    </row>
    <row r="895" ht="15.75" customHeight="1">
      <c r="J895" s="380"/>
      <c r="K895" s="292"/>
      <c r="L895" s="292"/>
      <c r="M895" s="292"/>
      <c r="N895" s="292"/>
      <c r="O895" s="292"/>
    </row>
    <row r="896" ht="15.75" customHeight="1">
      <c r="J896" s="380"/>
      <c r="K896" s="292"/>
      <c r="L896" s="292"/>
      <c r="M896" s="292"/>
      <c r="N896" s="292"/>
      <c r="O896" s="292"/>
    </row>
    <row r="897" ht="15.75" customHeight="1">
      <c r="J897" s="380"/>
      <c r="K897" s="292"/>
      <c r="L897" s="292"/>
      <c r="M897" s="292"/>
      <c r="N897" s="292"/>
      <c r="O897" s="292"/>
    </row>
    <row r="898" ht="15.75" customHeight="1">
      <c r="J898" s="380"/>
      <c r="K898" s="292"/>
      <c r="L898" s="292"/>
      <c r="M898" s="292"/>
      <c r="N898" s="292"/>
      <c r="O898" s="292"/>
    </row>
    <row r="899" ht="15.75" customHeight="1">
      <c r="J899" s="380"/>
      <c r="K899" s="292"/>
      <c r="L899" s="292"/>
      <c r="M899" s="292"/>
      <c r="N899" s="292"/>
      <c r="O899" s="292"/>
    </row>
    <row r="900" ht="15.75" customHeight="1">
      <c r="J900" s="380"/>
      <c r="K900" s="292"/>
      <c r="L900" s="292"/>
      <c r="M900" s="292"/>
      <c r="N900" s="292"/>
      <c r="O900" s="292"/>
    </row>
    <row r="901" ht="15.75" customHeight="1">
      <c r="J901" s="380"/>
      <c r="K901" s="292"/>
      <c r="L901" s="292"/>
      <c r="M901" s="292"/>
      <c r="N901" s="292"/>
      <c r="O901" s="292"/>
    </row>
    <row r="902" ht="15.75" customHeight="1">
      <c r="J902" s="380"/>
      <c r="K902" s="292"/>
      <c r="L902" s="292"/>
      <c r="M902" s="292"/>
      <c r="N902" s="292"/>
      <c r="O902" s="292"/>
    </row>
    <row r="903" ht="15.75" customHeight="1">
      <c r="J903" s="380"/>
      <c r="K903" s="292"/>
      <c r="L903" s="292"/>
      <c r="M903" s="292"/>
      <c r="N903" s="292"/>
      <c r="O903" s="292"/>
    </row>
    <row r="904" ht="15.75" customHeight="1">
      <c r="J904" s="380"/>
      <c r="K904" s="292"/>
      <c r="L904" s="292"/>
      <c r="M904" s="292"/>
      <c r="N904" s="292"/>
      <c r="O904" s="292"/>
    </row>
    <row r="905" ht="15.75" customHeight="1">
      <c r="J905" s="380"/>
      <c r="K905" s="292"/>
      <c r="L905" s="292"/>
      <c r="M905" s="292"/>
      <c r="N905" s="292"/>
      <c r="O905" s="292"/>
    </row>
    <row r="906" ht="15.75" customHeight="1">
      <c r="J906" s="380"/>
      <c r="K906" s="292"/>
      <c r="L906" s="292"/>
      <c r="M906" s="292"/>
      <c r="N906" s="292"/>
      <c r="O906" s="292"/>
    </row>
    <row r="907" ht="15.75" customHeight="1">
      <c r="J907" s="380"/>
      <c r="K907" s="292"/>
      <c r="L907" s="292"/>
      <c r="M907" s="292"/>
      <c r="N907" s="292"/>
      <c r="O907" s="292"/>
    </row>
    <row r="908" ht="15.75" customHeight="1">
      <c r="J908" s="380"/>
      <c r="K908" s="292"/>
      <c r="L908" s="292"/>
      <c r="M908" s="292"/>
      <c r="N908" s="292"/>
      <c r="O908" s="292"/>
    </row>
    <row r="909" ht="15.75" customHeight="1">
      <c r="J909" s="380"/>
      <c r="K909" s="292"/>
      <c r="L909" s="292"/>
      <c r="M909" s="292"/>
      <c r="N909" s="292"/>
      <c r="O909" s="292"/>
    </row>
    <row r="910" ht="15.75" customHeight="1">
      <c r="J910" s="380"/>
      <c r="K910" s="292"/>
      <c r="L910" s="292"/>
      <c r="M910" s="292"/>
      <c r="N910" s="292"/>
      <c r="O910" s="292"/>
    </row>
    <row r="911" ht="15.75" customHeight="1">
      <c r="J911" s="380"/>
      <c r="K911" s="292"/>
      <c r="L911" s="292"/>
      <c r="M911" s="292"/>
      <c r="N911" s="292"/>
      <c r="O911" s="292"/>
    </row>
    <row r="912" ht="15.75" customHeight="1">
      <c r="J912" s="380"/>
      <c r="K912" s="292"/>
      <c r="L912" s="292"/>
      <c r="M912" s="292"/>
      <c r="N912" s="292"/>
      <c r="O912" s="292"/>
    </row>
    <row r="913" ht="15.75" customHeight="1">
      <c r="J913" s="380"/>
      <c r="K913" s="292"/>
      <c r="L913" s="292"/>
      <c r="M913" s="292"/>
      <c r="N913" s="292"/>
      <c r="O913" s="292"/>
    </row>
    <row r="914" ht="15.75" customHeight="1">
      <c r="J914" s="380"/>
      <c r="K914" s="292"/>
      <c r="L914" s="292"/>
      <c r="M914" s="292"/>
      <c r="N914" s="292"/>
      <c r="O914" s="292"/>
    </row>
    <row r="915" ht="15.75" customHeight="1">
      <c r="J915" s="380"/>
      <c r="K915" s="292"/>
      <c r="L915" s="292"/>
      <c r="M915" s="292"/>
      <c r="N915" s="292"/>
      <c r="O915" s="292"/>
    </row>
    <row r="916" ht="15.75" customHeight="1">
      <c r="J916" s="380"/>
      <c r="K916" s="292"/>
      <c r="L916" s="292"/>
      <c r="M916" s="292"/>
      <c r="N916" s="292"/>
      <c r="O916" s="292"/>
    </row>
    <row r="917" ht="15.75" customHeight="1">
      <c r="J917" s="380"/>
      <c r="K917" s="292"/>
      <c r="L917" s="292"/>
      <c r="M917" s="292"/>
      <c r="N917" s="292"/>
      <c r="O917" s="292"/>
    </row>
    <row r="918" ht="15.75" customHeight="1">
      <c r="J918" s="380"/>
      <c r="K918" s="292"/>
      <c r="L918" s="292"/>
      <c r="M918" s="292"/>
      <c r="N918" s="292"/>
      <c r="O918" s="292"/>
    </row>
    <row r="919" ht="15.75" customHeight="1">
      <c r="J919" s="380"/>
      <c r="K919" s="292"/>
      <c r="L919" s="292"/>
      <c r="M919" s="292"/>
      <c r="N919" s="292"/>
      <c r="O919" s="292"/>
    </row>
    <row r="920" ht="15.75" customHeight="1">
      <c r="J920" s="380"/>
      <c r="K920" s="292"/>
      <c r="L920" s="292"/>
      <c r="M920" s="292"/>
      <c r="N920" s="292"/>
      <c r="O920" s="292"/>
    </row>
    <row r="921" ht="15.75" customHeight="1">
      <c r="J921" s="380"/>
      <c r="K921" s="292"/>
      <c r="L921" s="292"/>
      <c r="M921" s="292"/>
      <c r="N921" s="292"/>
      <c r="O921" s="292"/>
    </row>
    <row r="922" ht="15.75" customHeight="1">
      <c r="J922" s="380"/>
      <c r="K922" s="292"/>
      <c r="L922" s="292"/>
      <c r="M922" s="292"/>
      <c r="N922" s="292"/>
      <c r="O922" s="292"/>
    </row>
    <row r="923" ht="15.75" customHeight="1">
      <c r="J923" s="380"/>
      <c r="K923" s="292"/>
      <c r="L923" s="292"/>
      <c r="M923" s="292"/>
      <c r="N923" s="292"/>
      <c r="O923" s="292"/>
    </row>
    <row r="924" ht="15.75" customHeight="1">
      <c r="J924" s="380"/>
      <c r="K924" s="292"/>
      <c r="L924" s="292"/>
      <c r="M924" s="292"/>
      <c r="N924" s="292"/>
      <c r="O924" s="292"/>
    </row>
    <row r="925" ht="15.75" customHeight="1">
      <c r="J925" s="380"/>
      <c r="K925" s="292"/>
      <c r="L925" s="292"/>
      <c r="M925" s="292"/>
      <c r="N925" s="292"/>
      <c r="O925" s="292"/>
    </row>
    <row r="926" ht="15.75" customHeight="1">
      <c r="J926" s="380"/>
      <c r="K926" s="292"/>
      <c r="L926" s="292"/>
      <c r="M926" s="292"/>
      <c r="N926" s="292"/>
      <c r="O926" s="292"/>
    </row>
    <row r="927" ht="15.75" customHeight="1">
      <c r="J927" s="380"/>
      <c r="K927" s="292"/>
      <c r="L927" s="292"/>
      <c r="M927" s="292"/>
      <c r="N927" s="292"/>
      <c r="O927" s="292"/>
    </row>
    <row r="928" ht="15.75" customHeight="1">
      <c r="J928" s="380"/>
      <c r="K928" s="292"/>
      <c r="L928" s="292"/>
      <c r="M928" s="292"/>
      <c r="N928" s="292"/>
      <c r="O928" s="292"/>
    </row>
    <row r="929" ht="15.75" customHeight="1">
      <c r="J929" s="380"/>
      <c r="K929" s="292"/>
      <c r="L929" s="292"/>
      <c r="M929" s="292"/>
      <c r="N929" s="292"/>
      <c r="O929" s="292"/>
    </row>
    <row r="930" ht="15.75" customHeight="1">
      <c r="J930" s="380"/>
      <c r="K930" s="292"/>
      <c r="L930" s="292"/>
      <c r="M930" s="292"/>
      <c r="N930" s="292"/>
      <c r="O930" s="292"/>
    </row>
    <row r="931" ht="15.75" customHeight="1">
      <c r="J931" s="380"/>
      <c r="K931" s="292"/>
      <c r="L931" s="292"/>
      <c r="M931" s="292"/>
      <c r="N931" s="292"/>
      <c r="O931" s="292"/>
    </row>
    <row r="932" ht="15.75" customHeight="1">
      <c r="J932" s="380"/>
      <c r="K932" s="292"/>
      <c r="L932" s="292"/>
      <c r="M932" s="292"/>
      <c r="N932" s="292"/>
      <c r="O932" s="292"/>
    </row>
    <row r="933" ht="15.75" customHeight="1">
      <c r="J933" s="380"/>
      <c r="K933" s="292"/>
      <c r="L933" s="292"/>
      <c r="M933" s="292"/>
      <c r="N933" s="292"/>
      <c r="O933" s="292"/>
    </row>
    <row r="934" ht="15.75" customHeight="1">
      <c r="J934" s="380"/>
      <c r="K934" s="292"/>
      <c r="L934" s="292"/>
      <c r="M934" s="292"/>
      <c r="N934" s="292"/>
      <c r="O934" s="292"/>
    </row>
    <row r="935" ht="15.75" customHeight="1">
      <c r="J935" s="380"/>
      <c r="K935" s="292"/>
      <c r="L935" s="292"/>
      <c r="M935" s="292"/>
      <c r="N935" s="292"/>
      <c r="O935" s="292"/>
    </row>
    <row r="936" ht="15.75" customHeight="1">
      <c r="J936" s="380"/>
      <c r="K936" s="292"/>
      <c r="L936" s="292"/>
      <c r="M936" s="292"/>
      <c r="N936" s="292"/>
      <c r="O936" s="292"/>
    </row>
    <row r="937" ht="15.75" customHeight="1">
      <c r="J937" s="380"/>
      <c r="K937" s="292"/>
      <c r="L937" s="292"/>
      <c r="M937" s="292"/>
      <c r="N937" s="292"/>
      <c r="O937" s="292"/>
    </row>
    <row r="938" ht="15.75" customHeight="1">
      <c r="J938" s="380"/>
      <c r="K938" s="292"/>
      <c r="L938" s="292"/>
      <c r="M938" s="292"/>
      <c r="N938" s="292"/>
      <c r="O938" s="292"/>
    </row>
    <row r="939" ht="15.75" customHeight="1">
      <c r="J939" s="380"/>
      <c r="K939" s="292"/>
      <c r="L939" s="292"/>
      <c r="M939" s="292"/>
      <c r="N939" s="292"/>
      <c r="O939" s="292"/>
    </row>
    <row r="940" ht="15.75" customHeight="1">
      <c r="J940" s="380"/>
      <c r="K940" s="292"/>
      <c r="L940" s="292"/>
      <c r="M940" s="292"/>
      <c r="N940" s="292"/>
      <c r="O940" s="292"/>
    </row>
    <row r="941" ht="15.75" customHeight="1">
      <c r="J941" s="380"/>
      <c r="K941" s="292"/>
      <c r="L941" s="292"/>
      <c r="M941" s="292"/>
      <c r="N941" s="292"/>
      <c r="O941" s="292"/>
    </row>
    <row r="942" ht="15.75" customHeight="1">
      <c r="J942" s="380"/>
      <c r="K942" s="292"/>
      <c r="L942" s="292"/>
      <c r="M942" s="292"/>
      <c r="N942" s="292"/>
      <c r="O942" s="292"/>
    </row>
    <row r="943" ht="15.75" customHeight="1">
      <c r="J943" s="380"/>
      <c r="K943" s="292"/>
      <c r="L943" s="292"/>
      <c r="M943" s="292"/>
      <c r="N943" s="292"/>
      <c r="O943" s="292"/>
    </row>
    <row r="944" ht="15.75" customHeight="1">
      <c r="J944" s="380"/>
      <c r="K944" s="292"/>
      <c r="L944" s="292"/>
      <c r="M944" s="292"/>
      <c r="N944" s="292"/>
      <c r="O944" s="292"/>
    </row>
    <row r="945" ht="15.75" customHeight="1">
      <c r="J945" s="380"/>
      <c r="K945" s="292"/>
      <c r="L945" s="292"/>
      <c r="M945" s="292"/>
      <c r="N945" s="292"/>
      <c r="O945" s="292"/>
    </row>
    <row r="946" ht="15.75" customHeight="1">
      <c r="J946" s="380"/>
      <c r="K946" s="292"/>
      <c r="L946" s="292"/>
      <c r="M946" s="292"/>
      <c r="N946" s="292"/>
      <c r="O946" s="292"/>
    </row>
    <row r="947" ht="15.75" customHeight="1">
      <c r="J947" s="380"/>
      <c r="K947" s="292"/>
      <c r="L947" s="292"/>
      <c r="M947" s="292"/>
      <c r="N947" s="292"/>
      <c r="O947" s="292"/>
    </row>
    <row r="948" ht="15.75" customHeight="1">
      <c r="J948" s="380"/>
      <c r="K948" s="292"/>
      <c r="L948" s="292"/>
      <c r="M948" s="292"/>
      <c r="N948" s="292"/>
      <c r="O948" s="292"/>
    </row>
    <row r="949" ht="15.75" customHeight="1">
      <c r="J949" s="380"/>
      <c r="K949" s="292"/>
      <c r="L949" s="292"/>
      <c r="M949" s="292"/>
      <c r="N949" s="292"/>
      <c r="O949" s="292"/>
    </row>
    <row r="950" ht="15.75" customHeight="1">
      <c r="J950" s="380"/>
      <c r="K950" s="292"/>
      <c r="L950" s="292"/>
      <c r="M950" s="292"/>
      <c r="N950" s="292"/>
      <c r="O950" s="292"/>
    </row>
    <row r="951" ht="15.75" customHeight="1">
      <c r="J951" s="380"/>
      <c r="K951" s="292"/>
      <c r="L951" s="292"/>
      <c r="M951" s="292"/>
      <c r="N951" s="292"/>
      <c r="O951" s="292"/>
    </row>
    <row r="952" ht="15.75" customHeight="1">
      <c r="J952" s="380"/>
      <c r="K952" s="292"/>
      <c r="L952" s="292"/>
      <c r="M952" s="292"/>
      <c r="N952" s="292"/>
      <c r="O952" s="292"/>
    </row>
    <row r="953" ht="15.75" customHeight="1">
      <c r="J953" s="380"/>
      <c r="K953" s="292"/>
      <c r="L953" s="292"/>
      <c r="M953" s="292"/>
      <c r="N953" s="292"/>
      <c r="O953" s="292"/>
    </row>
    <row r="954" ht="15.75" customHeight="1">
      <c r="J954" s="380"/>
      <c r="K954" s="292"/>
      <c r="L954" s="292"/>
      <c r="M954" s="292"/>
      <c r="N954" s="292"/>
      <c r="O954" s="292"/>
    </row>
    <row r="955" ht="15.75" customHeight="1">
      <c r="J955" s="380"/>
      <c r="K955" s="292"/>
      <c r="L955" s="292"/>
      <c r="M955" s="292"/>
      <c r="N955" s="292"/>
      <c r="O955" s="292"/>
    </row>
    <row r="956" ht="15.75" customHeight="1">
      <c r="J956" s="380"/>
      <c r="K956" s="292"/>
      <c r="L956" s="292"/>
      <c r="M956" s="292"/>
      <c r="N956" s="292"/>
      <c r="O956" s="292"/>
    </row>
    <row r="957" ht="15.75" customHeight="1">
      <c r="J957" s="380"/>
      <c r="K957" s="292"/>
      <c r="L957" s="292"/>
      <c r="M957" s="292"/>
      <c r="N957" s="292"/>
      <c r="O957" s="292"/>
    </row>
    <row r="958" ht="15.75" customHeight="1">
      <c r="J958" s="380"/>
      <c r="K958" s="292"/>
      <c r="L958" s="292"/>
      <c r="M958" s="292"/>
      <c r="N958" s="292"/>
      <c r="O958" s="292"/>
    </row>
    <row r="959" ht="15.75" customHeight="1">
      <c r="J959" s="380"/>
      <c r="K959" s="292"/>
      <c r="L959" s="292"/>
      <c r="M959" s="292"/>
      <c r="N959" s="292"/>
      <c r="O959" s="292"/>
    </row>
    <row r="960" ht="15.75" customHeight="1">
      <c r="J960" s="380"/>
      <c r="K960" s="292"/>
      <c r="L960" s="292"/>
      <c r="M960" s="292"/>
      <c r="N960" s="292"/>
      <c r="O960" s="292"/>
    </row>
    <row r="961" ht="15.75" customHeight="1">
      <c r="J961" s="380"/>
      <c r="K961" s="292"/>
      <c r="L961" s="292"/>
      <c r="M961" s="292"/>
      <c r="N961" s="292"/>
      <c r="O961" s="292"/>
    </row>
    <row r="962" ht="15.75" customHeight="1">
      <c r="J962" s="380"/>
      <c r="K962" s="292"/>
      <c r="L962" s="292"/>
      <c r="M962" s="292"/>
      <c r="N962" s="292"/>
      <c r="O962" s="292"/>
    </row>
    <row r="963" ht="15.75" customHeight="1">
      <c r="J963" s="380"/>
      <c r="K963" s="292"/>
      <c r="L963" s="292"/>
      <c r="M963" s="292"/>
      <c r="N963" s="292"/>
      <c r="O963" s="292"/>
    </row>
    <row r="964" ht="15.75" customHeight="1">
      <c r="J964" s="380"/>
      <c r="K964" s="292"/>
      <c r="L964" s="292"/>
      <c r="M964" s="292"/>
      <c r="N964" s="292"/>
      <c r="O964" s="292"/>
    </row>
    <row r="965" ht="15.75" customHeight="1">
      <c r="J965" s="380"/>
      <c r="K965" s="292"/>
      <c r="L965" s="292"/>
      <c r="M965" s="292"/>
      <c r="N965" s="292"/>
      <c r="O965" s="292"/>
    </row>
    <row r="966" ht="15.75" customHeight="1">
      <c r="J966" s="380"/>
      <c r="K966" s="292"/>
      <c r="L966" s="292"/>
      <c r="M966" s="292"/>
      <c r="N966" s="292"/>
      <c r="O966" s="292"/>
    </row>
    <row r="967" ht="15.75" customHeight="1">
      <c r="J967" s="380"/>
      <c r="K967" s="292"/>
      <c r="L967" s="292"/>
      <c r="M967" s="292"/>
      <c r="N967" s="292"/>
      <c r="O967" s="292"/>
    </row>
    <row r="968" ht="15.75" customHeight="1">
      <c r="J968" s="380"/>
      <c r="K968" s="292"/>
      <c r="L968" s="292"/>
      <c r="M968" s="292"/>
      <c r="N968" s="292"/>
      <c r="O968" s="292"/>
    </row>
    <row r="969">
      <c r="J969" s="380"/>
      <c r="K969" s="292"/>
      <c r="L969" s="292"/>
      <c r="M969" s="292"/>
      <c r="N969" s="292"/>
      <c r="O969" s="292"/>
    </row>
    <row r="970">
      <c r="J970" s="380"/>
      <c r="K970" s="292"/>
      <c r="L970" s="292"/>
      <c r="M970" s="292"/>
      <c r="N970" s="292"/>
      <c r="O970" s="292"/>
    </row>
    <row r="971">
      <c r="J971" s="380"/>
      <c r="K971" s="292"/>
      <c r="L971" s="292"/>
      <c r="M971" s="292"/>
      <c r="N971" s="292"/>
      <c r="O971" s="292"/>
    </row>
    <row r="972">
      <c r="J972" s="380"/>
      <c r="K972" s="292"/>
      <c r="L972" s="292"/>
      <c r="M972" s="292"/>
      <c r="N972" s="292"/>
      <c r="O972" s="292"/>
    </row>
    <row r="973">
      <c r="J973" s="380"/>
      <c r="K973" s="292"/>
      <c r="L973" s="292"/>
      <c r="M973" s="292"/>
      <c r="N973" s="292"/>
      <c r="O973" s="292"/>
    </row>
    <row r="974">
      <c r="J974" s="380"/>
      <c r="K974" s="292"/>
      <c r="L974" s="292"/>
      <c r="M974" s="292"/>
      <c r="N974" s="292"/>
      <c r="O974" s="292"/>
    </row>
    <row r="975">
      <c r="J975" s="380"/>
      <c r="K975" s="292"/>
      <c r="L975" s="292"/>
      <c r="M975" s="292"/>
      <c r="N975" s="292"/>
      <c r="O975" s="292"/>
    </row>
    <row r="976">
      <c r="J976" s="380"/>
      <c r="K976" s="292"/>
      <c r="L976" s="292"/>
      <c r="M976" s="292"/>
      <c r="N976" s="292"/>
      <c r="O976" s="292"/>
    </row>
    <row r="977">
      <c r="J977" s="380"/>
      <c r="K977" s="292"/>
      <c r="L977" s="292"/>
      <c r="M977" s="292"/>
      <c r="N977" s="292"/>
      <c r="O977" s="292"/>
    </row>
    <row r="978">
      <c r="J978" s="380"/>
      <c r="K978" s="292"/>
      <c r="L978" s="292"/>
      <c r="M978" s="292"/>
      <c r="N978" s="292"/>
      <c r="O978" s="292"/>
    </row>
    <row r="979">
      <c r="J979" s="380"/>
      <c r="K979" s="292"/>
      <c r="L979" s="292"/>
      <c r="M979" s="292"/>
      <c r="N979" s="292"/>
      <c r="O979" s="292"/>
    </row>
    <row r="980">
      <c r="J980" s="380"/>
      <c r="K980" s="292"/>
      <c r="L980" s="292"/>
      <c r="M980" s="292"/>
      <c r="N980" s="292"/>
      <c r="O980" s="292"/>
    </row>
    <row r="981">
      <c r="J981" s="380"/>
      <c r="K981" s="292"/>
      <c r="L981" s="292"/>
      <c r="M981" s="292"/>
      <c r="N981" s="292"/>
      <c r="O981" s="292"/>
    </row>
    <row r="982">
      <c r="J982" s="380"/>
      <c r="K982" s="292"/>
      <c r="L982" s="292"/>
      <c r="M982" s="292"/>
      <c r="N982" s="292"/>
      <c r="O982" s="292"/>
    </row>
    <row r="983">
      <c r="J983" s="380"/>
      <c r="K983" s="292"/>
      <c r="L983" s="292"/>
      <c r="M983" s="292"/>
      <c r="N983" s="292"/>
      <c r="O983" s="292"/>
    </row>
    <row r="984">
      <c r="J984" s="380"/>
      <c r="K984" s="292"/>
      <c r="L984" s="292"/>
      <c r="M984" s="292"/>
      <c r="N984" s="292"/>
      <c r="O984" s="292"/>
    </row>
    <row r="985">
      <c r="J985" s="380"/>
      <c r="K985" s="292"/>
      <c r="L985" s="292"/>
      <c r="M985" s="292"/>
      <c r="N985" s="292"/>
      <c r="O985" s="292"/>
    </row>
    <row r="986">
      <c r="J986" s="380"/>
      <c r="K986" s="292"/>
      <c r="L986" s="292"/>
      <c r="M986" s="292"/>
      <c r="N986" s="292"/>
      <c r="O986" s="292"/>
    </row>
    <row r="987">
      <c r="J987" s="380"/>
      <c r="K987" s="292"/>
      <c r="L987" s="292"/>
      <c r="M987" s="292"/>
      <c r="N987" s="292"/>
      <c r="O987" s="292"/>
    </row>
    <row r="988">
      <c r="J988" s="380"/>
      <c r="K988" s="292"/>
      <c r="L988" s="292"/>
      <c r="M988" s="292"/>
      <c r="N988" s="292"/>
      <c r="O988" s="292"/>
    </row>
    <row r="989">
      <c r="J989" s="380"/>
      <c r="K989" s="292"/>
      <c r="L989" s="292"/>
      <c r="M989" s="292"/>
      <c r="N989" s="292"/>
      <c r="O989" s="292"/>
    </row>
    <row r="990">
      <c r="J990" s="380"/>
      <c r="K990" s="292"/>
      <c r="L990" s="292"/>
      <c r="M990" s="292"/>
      <c r="N990" s="292"/>
      <c r="O990" s="292"/>
    </row>
    <row r="991">
      <c r="J991" s="380"/>
      <c r="K991" s="292"/>
      <c r="L991" s="292"/>
      <c r="M991" s="292"/>
      <c r="N991" s="292"/>
      <c r="O991" s="292"/>
    </row>
    <row r="992">
      <c r="J992" s="380"/>
      <c r="K992" s="292"/>
      <c r="L992" s="292"/>
      <c r="M992" s="292"/>
      <c r="N992" s="292"/>
      <c r="O992" s="292"/>
    </row>
    <row r="993">
      <c r="J993" s="380"/>
      <c r="K993" s="292"/>
      <c r="L993" s="292"/>
      <c r="M993" s="292"/>
      <c r="N993" s="292"/>
      <c r="O993" s="292"/>
    </row>
    <row r="994">
      <c r="J994" s="380"/>
      <c r="K994" s="292"/>
      <c r="L994" s="292"/>
      <c r="M994" s="292"/>
      <c r="N994" s="292"/>
      <c r="O994" s="292"/>
    </row>
    <row r="995">
      <c r="J995" s="380"/>
      <c r="K995" s="292"/>
      <c r="L995" s="292"/>
      <c r="M995" s="292"/>
      <c r="N995" s="292"/>
      <c r="O995" s="292"/>
    </row>
    <row r="996">
      <c r="J996" s="380"/>
      <c r="K996" s="292"/>
      <c r="L996" s="292"/>
      <c r="M996" s="292"/>
      <c r="N996" s="292"/>
      <c r="O996" s="292"/>
    </row>
    <row r="997">
      <c r="J997" s="380"/>
      <c r="K997" s="292"/>
      <c r="L997" s="292"/>
      <c r="M997" s="292"/>
      <c r="N997" s="292"/>
      <c r="O997" s="292"/>
    </row>
    <row r="998">
      <c r="J998" s="380"/>
      <c r="K998" s="292"/>
      <c r="L998" s="292"/>
      <c r="M998" s="292"/>
      <c r="N998" s="292"/>
      <c r="O998" s="292"/>
    </row>
    <row r="999">
      <c r="J999" s="380"/>
      <c r="K999" s="292"/>
      <c r="L999" s="292"/>
      <c r="M999" s="292"/>
      <c r="N999" s="292"/>
      <c r="O999" s="292"/>
    </row>
    <row r="1000">
      <c r="J1000" s="380"/>
      <c r="K1000" s="292"/>
      <c r="L1000" s="292"/>
      <c r="M1000" s="292"/>
      <c r="N1000" s="292"/>
      <c r="O1000" s="292"/>
    </row>
  </sheetData>
  <mergeCells count="10">
    <mergeCell ref="A10:O10"/>
    <mergeCell ref="A11:O11"/>
    <mergeCell ref="A148:J148"/>
    <mergeCell ref="A2:O2"/>
    <mergeCell ref="A4:O4"/>
    <mergeCell ref="A5:O5"/>
    <mergeCell ref="A6:O6"/>
    <mergeCell ref="A7:O7"/>
    <mergeCell ref="A8:O8"/>
    <mergeCell ref="A9:O9"/>
  </mergeCells>
  <hyperlinks>
    <hyperlink r:id="rId1" ref="H14"/>
    <hyperlink r:id="rId2" ref="H15"/>
    <hyperlink r:id="rId3" ref="H21"/>
    <hyperlink r:id="rId4" ref="H29"/>
    <hyperlink r:id="rId5" ref="H31"/>
    <hyperlink r:id="rId6" ref="H32"/>
    <hyperlink r:id="rId7" ref="H37"/>
    <hyperlink r:id="rId8" ref="H38"/>
    <hyperlink r:id="rId9" ref="H39"/>
    <hyperlink r:id="rId10" ref="C40"/>
    <hyperlink r:id="rId11" ref="H40"/>
    <hyperlink r:id="rId12" ref="H41"/>
    <hyperlink r:id="rId13" ref="C42"/>
    <hyperlink r:id="rId14" ref="H42"/>
    <hyperlink r:id="rId15" ref="H43"/>
    <hyperlink r:id="rId16" ref="H44"/>
    <hyperlink r:id="rId17" ref="H46"/>
    <hyperlink r:id="rId18" ref="H47"/>
    <hyperlink r:id="rId19" ref="H48"/>
    <hyperlink r:id="rId20" ref="H49"/>
    <hyperlink r:id="rId21" ref="H50"/>
    <hyperlink r:id="rId22" ref="H51"/>
    <hyperlink r:id="rId23" ref="H52"/>
    <hyperlink r:id="rId24" ref="H53"/>
    <hyperlink r:id="rId25" ref="H55"/>
    <hyperlink r:id="rId26" ref="H57"/>
    <hyperlink r:id="rId27" ref="H58"/>
    <hyperlink r:id="rId28" ref="H59"/>
    <hyperlink r:id="rId29" ref="H68"/>
    <hyperlink r:id="rId30" ref="H69"/>
    <hyperlink r:id="rId31" location="talk:222359" ref="H70"/>
    <hyperlink r:id="rId32" ref="H72"/>
    <hyperlink r:id="rId33" ref="H73"/>
    <hyperlink r:id="rId34" ref="H74"/>
    <hyperlink r:id="rId35" ref="H76"/>
    <hyperlink r:id="rId36" ref="H79"/>
    <hyperlink r:id="rId37" ref="H80"/>
    <hyperlink r:id="rId38" ref="H83"/>
    <hyperlink r:id="rId39" ref="H84"/>
    <hyperlink r:id="rId40" ref="H85"/>
    <hyperlink r:id="rId41" ref="H86"/>
    <hyperlink r:id="rId42" ref="H87"/>
    <hyperlink r:id="rId43" ref="H90"/>
    <hyperlink r:id="rId44" ref="H91"/>
    <hyperlink r:id="rId45" ref="H93"/>
    <hyperlink r:id="rId46" ref="H94"/>
    <hyperlink r:id="rId47" ref="H95"/>
    <hyperlink r:id="rId48" ref="H96"/>
    <hyperlink r:id="rId49" ref="H97"/>
    <hyperlink r:id="rId50" ref="H98"/>
    <hyperlink r:id="rId51" ref="H99"/>
    <hyperlink r:id="rId52" ref="H100"/>
    <hyperlink r:id="rId53" ref="H101"/>
    <hyperlink r:id="rId54" ref="H107"/>
    <hyperlink r:id="rId55" ref="H109"/>
    <hyperlink r:id="rId56" ref="G110"/>
    <hyperlink r:id="rId57" ref="H110"/>
    <hyperlink r:id="rId58" ref="G111"/>
    <hyperlink r:id="rId59" ref="G112"/>
    <hyperlink r:id="rId60" ref="G113"/>
    <hyperlink r:id="rId61" ref="G114"/>
    <hyperlink r:id="rId62" ref="G115"/>
    <hyperlink r:id="rId63" ref="H117"/>
    <hyperlink r:id="rId64" ref="H120"/>
    <hyperlink r:id="rId65" ref="H121"/>
    <hyperlink r:id="rId66" ref="H123"/>
    <hyperlink r:id="rId67" ref="H124"/>
    <hyperlink r:id="rId68" ref="H129"/>
    <hyperlink r:id="rId69" ref="H132"/>
    <hyperlink r:id="rId70" ref="H133"/>
    <hyperlink r:id="rId71" ref="H135"/>
    <hyperlink r:id="rId72" ref="H136"/>
    <hyperlink r:id="rId73" ref="H137"/>
    <hyperlink r:id="rId74" ref="H138"/>
    <hyperlink r:id="rId75" ref="H139"/>
    <hyperlink r:id="rId76" ref="H140"/>
    <hyperlink r:id="rId77" ref="H141"/>
    <hyperlink r:id="rId78" ref="D142"/>
    <hyperlink r:id="rId79" ref="H142"/>
    <hyperlink r:id="rId80" ref="H144"/>
    <hyperlink r:id="rId81" ref="H145"/>
  </hyperlinks>
  <printOptions/>
  <pageMargins bottom="1.0" footer="0.0" header="0.0" left="0.75" right="0.75" top="1.0"/>
  <pageSetup orientation="landscape"/>
  <drawing r:id="rId8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46"/>
      <c r="B1" s="46"/>
      <c r="C1" s="47"/>
      <c r="D1" s="47"/>
      <c r="E1" s="47"/>
      <c r="F1" s="47"/>
      <c r="G1" s="1"/>
      <c r="H1" s="1"/>
      <c r="I1" s="1"/>
      <c r="J1" s="3"/>
      <c r="K1" s="3"/>
      <c r="L1" s="3"/>
      <c r="M1" s="3"/>
      <c r="N1" s="3"/>
      <c r="O1" s="3"/>
      <c r="P1" s="3"/>
      <c r="Q1" s="3"/>
      <c r="R1" s="3"/>
      <c r="S1" s="3"/>
      <c r="T1" s="3"/>
      <c r="U1" s="3"/>
      <c r="V1" s="3"/>
      <c r="W1" s="3"/>
      <c r="X1" s="3"/>
      <c r="Y1" s="3"/>
      <c r="Z1" s="3"/>
      <c r="AA1" s="3"/>
      <c r="AB1" s="3"/>
    </row>
    <row r="2" ht="15.75" customHeight="1">
      <c r="A2" s="149" t="s">
        <v>7294</v>
      </c>
      <c r="B2" s="49"/>
      <c r="C2" s="49"/>
      <c r="D2" s="49"/>
      <c r="E2" s="49"/>
      <c r="F2" s="49"/>
      <c r="G2" s="49"/>
      <c r="H2" s="49"/>
      <c r="I2" s="50"/>
      <c r="J2" s="53"/>
      <c r="K2" s="53"/>
      <c r="L2" s="53"/>
      <c r="M2" s="53"/>
      <c r="N2" s="53"/>
      <c r="O2" s="53"/>
      <c r="P2" s="53"/>
      <c r="Q2" s="53"/>
      <c r="R2" s="53"/>
      <c r="S2" s="53"/>
      <c r="T2" s="53"/>
      <c r="U2" s="53"/>
      <c r="V2" s="53"/>
      <c r="W2" s="53"/>
      <c r="X2" s="53"/>
      <c r="Y2" s="53"/>
      <c r="Z2" s="53"/>
      <c r="AA2" s="53"/>
      <c r="AB2" s="53"/>
    </row>
    <row r="3" ht="15.75" customHeight="1">
      <c r="A3" s="197"/>
      <c r="B3" s="197"/>
      <c r="C3" s="197"/>
      <c r="D3" s="197"/>
      <c r="E3" s="197"/>
      <c r="F3" s="197"/>
      <c r="G3" s="197"/>
      <c r="H3" s="197"/>
      <c r="I3" s="197"/>
      <c r="J3" s="53"/>
      <c r="K3" s="53"/>
      <c r="L3" s="53"/>
      <c r="M3" s="53"/>
      <c r="N3" s="53"/>
      <c r="O3" s="53"/>
      <c r="P3" s="53"/>
      <c r="Q3" s="53"/>
      <c r="R3" s="53"/>
      <c r="S3" s="53"/>
      <c r="T3" s="53"/>
      <c r="U3" s="53"/>
      <c r="V3" s="53"/>
      <c r="W3" s="53"/>
      <c r="X3" s="53"/>
      <c r="Y3" s="53"/>
      <c r="Z3" s="53"/>
      <c r="AA3" s="53"/>
      <c r="AB3" s="53"/>
    </row>
    <row r="4">
      <c r="A4" s="173" t="s">
        <v>7295</v>
      </c>
      <c r="B4" s="49"/>
      <c r="C4" s="49"/>
      <c r="D4" s="49"/>
      <c r="E4" s="49"/>
      <c r="F4" s="49"/>
      <c r="G4" s="49"/>
      <c r="H4" s="49"/>
      <c r="I4" s="50"/>
      <c r="J4" s="53"/>
      <c r="K4" s="53"/>
      <c r="L4" s="53"/>
      <c r="M4" s="53"/>
      <c r="N4" s="53"/>
      <c r="O4" s="53"/>
      <c r="P4" s="53"/>
      <c r="Q4" s="53"/>
      <c r="R4" s="53"/>
      <c r="S4" s="53"/>
      <c r="T4" s="53"/>
      <c r="U4" s="53"/>
      <c r="V4" s="53"/>
      <c r="W4" s="53"/>
      <c r="X4" s="53"/>
      <c r="Y4" s="53"/>
      <c r="Z4" s="53"/>
      <c r="AA4" s="53"/>
      <c r="AB4" s="53"/>
    </row>
    <row r="5">
      <c r="A5" s="173" t="s">
        <v>7296</v>
      </c>
      <c r="B5" s="49"/>
      <c r="C5" s="49"/>
      <c r="D5" s="49"/>
      <c r="E5" s="49"/>
      <c r="F5" s="49"/>
      <c r="G5" s="49"/>
      <c r="H5" s="49"/>
      <c r="I5" s="50"/>
      <c r="J5" s="53"/>
      <c r="K5" s="53"/>
      <c r="L5" s="53"/>
      <c r="M5" s="53"/>
      <c r="N5" s="53"/>
      <c r="O5" s="53"/>
      <c r="P5" s="53"/>
      <c r="Q5" s="53"/>
      <c r="R5" s="53"/>
      <c r="S5" s="53"/>
      <c r="T5" s="53"/>
      <c r="U5" s="53"/>
      <c r="V5" s="53"/>
      <c r="W5" s="53"/>
      <c r="X5" s="53"/>
      <c r="Y5" s="53"/>
      <c r="Z5" s="53"/>
      <c r="AA5" s="53"/>
      <c r="AB5" s="53"/>
    </row>
    <row r="6" ht="30.0" customHeight="1">
      <c r="A6" s="329" t="s">
        <v>7297</v>
      </c>
      <c r="B6" s="49"/>
      <c r="C6" s="49"/>
      <c r="D6" s="49"/>
      <c r="E6" s="49"/>
      <c r="F6" s="49"/>
      <c r="G6" s="49"/>
      <c r="H6" s="49"/>
      <c r="I6" s="50"/>
      <c r="J6" s="53"/>
      <c r="K6" s="53"/>
      <c r="L6" s="53"/>
      <c r="M6" s="53"/>
      <c r="N6" s="53"/>
      <c r="O6" s="53"/>
      <c r="P6" s="53"/>
      <c r="Q6" s="53"/>
      <c r="R6" s="53"/>
      <c r="S6" s="53"/>
      <c r="T6" s="53"/>
      <c r="U6" s="53"/>
      <c r="V6" s="53"/>
      <c r="W6" s="53"/>
      <c r="X6" s="53"/>
      <c r="Y6" s="53"/>
      <c r="Z6" s="53"/>
      <c r="AA6" s="53"/>
      <c r="AB6" s="53"/>
    </row>
    <row r="7" ht="30.0" customHeight="1">
      <c r="A7" s="329" t="s">
        <v>7298</v>
      </c>
      <c r="B7" s="49"/>
      <c r="C7" s="49"/>
      <c r="D7" s="49"/>
      <c r="E7" s="49"/>
      <c r="F7" s="49"/>
      <c r="G7" s="49"/>
      <c r="H7" s="49"/>
      <c r="I7" s="50"/>
      <c r="J7" s="53"/>
      <c r="K7" s="53"/>
      <c r="L7" s="53"/>
      <c r="M7" s="53"/>
      <c r="N7" s="53"/>
      <c r="O7" s="53"/>
      <c r="P7" s="53"/>
      <c r="Q7" s="53"/>
      <c r="R7" s="53"/>
      <c r="S7" s="53"/>
      <c r="T7" s="53"/>
      <c r="U7" s="53"/>
      <c r="V7" s="53"/>
      <c r="W7" s="53"/>
      <c r="X7" s="53"/>
      <c r="Y7" s="53"/>
      <c r="Z7" s="53"/>
      <c r="AA7" s="53"/>
      <c r="AB7" s="53"/>
    </row>
    <row r="8" ht="33.75" customHeight="1">
      <c r="A8" s="329" t="s">
        <v>7299</v>
      </c>
      <c r="B8" s="49"/>
      <c r="C8" s="49"/>
      <c r="D8" s="49"/>
      <c r="E8" s="49"/>
      <c r="F8" s="49"/>
      <c r="G8" s="49"/>
      <c r="H8" s="49"/>
      <c r="I8" s="50"/>
      <c r="J8" s="53"/>
      <c r="K8" s="53"/>
      <c r="L8" s="53"/>
      <c r="M8" s="53"/>
      <c r="N8" s="53"/>
      <c r="O8" s="53"/>
      <c r="P8" s="53"/>
      <c r="Q8" s="53"/>
      <c r="R8" s="53"/>
      <c r="S8" s="53"/>
      <c r="T8" s="53"/>
      <c r="U8" s="53"/>
      <c r="V8" s="53"/>
      <c r="W8" s="53"/>
      <c r="X8" s="53"/>
      <c r="Y8" s="53"/>
      <c r="Z8" s="53"/>
      <c r="AA8" s="53"/>
      <c r="AB8" s="53"/>
    </row>
    <row r="9">
      <c r="A9" s="59"/>
      <c r="B9" s="59"/>
      <c r="C9" s="60"/>
      <c r="D9" s="60"/>
      <c r="E9" s="60"/>
      <c r="F9" s="60"/>
      <c r="G9" s="59"/>
      <c r="H9" s="59"/>
      <c r="I9" s="59"/>
      <c r="J9" s="53"/>
      <c r="K9" s="53"/>
      <c r="L9" s="53"/>
      <c r="M9" s="53"/>
      <c r="N9" s="53"/>
      <c r="O9" s="53"/>
      <c r="P9" s="53"/>
      <c r="Q9" s="53"/>
      <c r="R9" s="53"/>
      <c r="S9" s="53"/>
      <c r="T9" s="53"/>
      <c r="U9" s="53"/>
      <c r="V9" s="53"/>
      <c r="W9" s="53"/>
      <c r="X9" s="53"/>
      <c r="Y9" s="53"/>
      <c r="Z9" s="53"/>
      <c r="AA9" s="53"/>
      <c r="AB9" s="53"/>
    </row>
    <row r="10" ht="61.5" customHeight="1">
      <c r="A10" s="176" t="s">
        <v>3185</v>
      </c>
      <c r="B10" s="330" t="s">
        <v>3186</v>
      </c>
      <c r="C10" s="63" t="s">
        <v>7</v>
      </c>
      <c r="D10" s="330" t="s">
        <v>3187</v>
      </c>
      <c r="E10" s="62" t="s">
        <v>141</v>
      </c>
      <c r="F10" s="62" t="s">
        <v>142</v>
      </c>
      <c r="G10" s="62" t="s">
        <v>143</v>
      </c>
      <c r="H10" s="176" t="s">
        <v>144</v>
      </c>
      <c r="I10" s="176" t="s">
        <v>148</v>
      </c>
      <c r="J10" s="314" t="s">
        <v>149</v>
      </c>
      <c r="K10" s="53"/>
      <c r="L10" s="53"/>
      <c r="M10" s="53"/>
      <c r="N10" s="53"/>
      <c r="O10" s="53"/>
      <c r="P10" s="53"/>
      <c r="Q10" s="53"/>
      <c r="R10" s="53"/>
      <c r="S10" s="53"/>
      <c r="T10" s="53"/>
      <c r="U10" s="53"/>
      <c r="V10" s="53"/>
      <c r="W10" s="53"/>
      <c r="X10" s="53"/>
      <c r="Y10" s="53"/>
      <c r="Z10" s="53"/>
      <c r="AA10" s="53"/>
      <c r="AB10" s="53"/>
    </row>
    <row r="11">
      <c r="A11" s="75"/>
      <c r="B11" s="77"/>
      <c r="C11" s="85"/>
      <c r="D11" s="85"/>
      <c r="E11" s="77"/>
      <c r="F11" s="343"/>
      <c r="G11" s="317"/>
      <c r="H11" s="317"/>
      <c r="I11" s="88"/>
      <c r="J11" s="3"/>
      <c r="K11" s="3"/>
      <c r="L11" s="3"/>
      <c r="M11" s="3"/>
      <c r="N11" s="3"/>
      <c r="O11" s="3"/>
      <c r="P11" s="3"/>
      <c r="Q11" s="3"/>
      <c r="R11" s="3"/>
      <c r="S11" s="3"/>
      <c r="T11" s="3"/>
      <c r="U11" s="3"/>
      <c r="V11" s="3"/>
      <c r="W11" s="3"/>
      <c r="X11" s="3"/>
      <c r="Y11" s="3"/>
      <c r="Z11" s="3"/>
      <c r="AA11" s="3"/>
      <c r="AB11" s="3"/>
    </row>
    <row r="12">
      <c r="A12" s="75"/>
      <c r="B12" s="77"/>
      <c r="C12" s="85"/>
      <c r="D12" s="85"/>
      <c r="E12" s="77"/>
      <c r="F12" s="246"/>
      <c r="G12" s="78"/>
      <c r="H12" s="78"/>
      <c r="I12" s="88"/>
      <c r="J12" s="3"/>
      <c r="K12" s="3"/>
      <c r="L12" s="3"/>
      <c r="M12" s="3"/>
      <c r="N12" s="3"/>
      <c r="O12" s="3"/>
      <c r="P12" s="3"/>
      <c r="Q12" s="3"/>
      <c r="R12" s="3"/>
      <c r="S12" s="3"/>
      <c r="T12" s="3"/>
      <c r="U12" s="3"/>
      <c r="V12" s="3"/>
      <c r="W12" s="3"/>
      <c r="X12" s="3"/>
      <c r="Y12" s="3"/>
      <c r="Z12" s="3"/>
      <c r="AA12" s="3"/>
      <c r="AB12" s="3"/>
    </row>
    <row r="13">
      <c r="A13" s="75"/>
      <c r="B13" s="77"/>
      <c r="C13" s="85"/>
      <c r="D13" s="85"/>
      <c r="E13" s="77"/>
      <c r="F13" s="246"/>
      <c r="G13" s="317"/>
      <c r="H13" s="317"/>
      <c r="I13" s="88"/>
      <c r="J13" s="3"/>
      <c r="K13" s="3"/>
      <c r="L13" s="3"/>
      <c r="M13" s="3"/>
      <c r="N13" s="3"/>
      <c r="O13" s="3"/>
      <c r="P13" s="3"/>
      <c r="Q13" s="3"/>
      <c r="R13" s="3"/>
      <c r="S13" s="3"/>
      <c r="T13" s="3"/>
      <c r="U13" s="3"/>
      <c r="V13" s="3"/>
      <c r="W13" s="3"/>
      <c r="X13" s="3"/>
      <c r="Y13" s="3"/>
      <c r="Z13" s="3"/>
      <c r="AA13" s="3"/>
      <c r="AB13" s="3"/>
    </row>
    <row r="14">
      <c r="A14" s="75"/>
      <c r="B14" s="77"/>
      <c r="C14" s="85"/>
      <c r="D14" s="85"/>
      <c r="E14" s="77"/>
      <c r="F14" s="246"/>
      <c r="G14" s="78"/>
      <c r="H14" s="78"/>
      <c r="I14" s="88"/>
      <c r="J14" s="3"/>
      <c r="K14" s="3"/>
      <c r="L14" s="3"/>
      <c r="M14" s="3"/>
      <c r="N14" s="3"/>
      <c r="O14" s="3"/>
      <c r="P14" s="3"/>
      <c r="Q14" s="3"/>
      <c r="R14" s="3"/>
      <c r="S14" s="3"/>
      <c r="T14" s="3"/>
      <c r="U14" s="3"/>
      <c r="V14" s="3"/>
      <c r="W14" s="3"/>
      <c r="X14" s="3"/>
      <c r="Y14" s="3"/>
      <c r="Z14" s="3"/>
      <c r="AA14" s="3"/>
      <c r="AB14" s="3"/>
    </row>
    <row r="15">
      <c r="A15" s="75"/>
      <c r="B15" s="77"/>
      <c r="C15" s="85"/>
      <c r="D15" s="85"/>
      <c r="E15" s="77"/>
      <c r="F15" s="246"/>
      <c r="G15" s="78"/>
      <c r="H15" s="78"/>
      <c r="I15" s="88"/>
      <c r="J15" s="3"/>
      <c r="K15" s="3"/>
      <c r="L15" s="3"/>
      <c r="M15" s="3"/>
      <c r="N15" s="3"/>
      <c r="O15" s="3"/>
      <c r="P15" s="3"/>
      <c r="Q15" s="3"/>
      <c r="R15" s="3"/>
      <c r="S15" s="3"/>
      <c r="T15" s="3"/>
      <c r="U15" s="3"/>
      <c r="V15" s="3"/>
      <c r="W15" s="3"/>
      <c r="X15" s="3"/>
      <c r="Y15" s="3"/>
      <c r="Z15" s="3"/>
      <c r="AA15" s="3"/>
      <c r="AB15" s="3"/>
    </row>
    <row r="16">
      <c r="A16" s="75"/>
      <c r="B16" s="77"/>
      <c r="C16" s="85"/>
      <c r="D16" s="85"/>
      <c r="E16" s="77"/>
      <c r="F16" s="246"/>
      <c r="G16" s="78"/>
      <c r="H16" s="78"/>
      <c r="I16" s="88"/>
      <c r="J16" s="3"/>
      <c r="K16" s="3"/>
      <c r="L16" s="3"/>
      <c r="M16" s="3"/>
      <c r="N16" s="3"/>
      <c r="O16" s="3"/>
      <c r="P16" s="3"/>
      <c r="Q16" s="3"/>
      <c r="R16" s="3"/>
      <c r="S16" s="3"/>
      <c r="T16" s="3"/>
      <c r="U16" s="3"/>
      <c r="V16" s="3"/>
      <c r="W16" s="3"/>
      <c r="X16" s="3"/>
      <c r="Y16" s="3"/>
      <c r="Z16" s="3"/>
      <c r="AA16" s="3"/>
      <c r="AB16" s="3"/>
    </row>
    <row r="17">
      <c r="A17" s="60"/>
      <c r="B17" s="60"/>
      <c r="C17" s="370"/>
      <c r="D17" s="370"/>
      <c r="E17" s="370"/>
      <c r="F17" s="370"/>
      <c r="G17" s="660"/>
      <c r="H17" s="660"/>
      <c r="I17" s="660">
        <f>SUM(I11:I16)</f>
        <v>0</v>
      </c>
      <c r="J17" s="3"/>
      <c r="K17" s="3"/>
      <c r="L17" s="3"/>
      <c r="M17" s="3"/>
      <c r="N17" s="3"/>
      <c r="O17" s="3"/>
      <c r="P17" s="3"/>
      <c r="Q17" s="3"/>
      <c r="R17" s="3"/>
      <c r="S17" s="3"/>
      <c r="T17" s="3"/>
      <c r="U17" s="3"/>
      <c r="V17" s="3"/>
      <c r="W17" s="3"/>
      <c r="X17" s="3"/>
      <c r="Y17" s="3"/>
      <c r="Z17" s="3"/>
      <c r="AA17" s="3"/>
      <c r="AB17" s="3"/>
    </row>
    <row r="18">
      <c r="A18" s="46"/>
      <c r="B18" s="46"/>
      <c r="C18" s="47"/>
      <c r="D18" s="47"/>
      <c r="E18" s="47"/>
      <c r="F18" s="47"/>
      <c r="G18" s="1"/>
      <c r="H18" s="1"/>
      <c r="I18" s="1"/>
      <c r="J18" s="3"/>
      <c r="K18" s="3"/>
      <c r="L18" s="3"/>
      <c r="M18" s="3"/>
      <c r="N18" s="3"/>
      <c r="O18" s="3"/>
      <c r="P18" s="3"/>
      <c r="Q18" s="3"/>
      <c r="R18" s="3"/>
      <c r="S18" s="3"/>
      <c r="T18" s="3"/>
      <c r="U18" s="3"/>
      <c r="V18" s="3"/>
      <c r="W18" s="3"/>
      <c r="X18" s="3"/>
      <c r="Y18" s="3"/>
      <c r="Z18" s="3"/>
      <c r="AA18" s="3"/>
      <c r="AB18" s="3"/>
    </row>
    <row r="19">
      <c r="A19" s="146" t="s">
        <v>627</v>
      </c>
      <c r="B19" s="147"/>
      <c r="C19" s="147"/>
      <c r="D19" s="147"/>
      <c r="E19" s="147"/>
      <c r="F19" s="147"/>
      <c r="G19" s="147"/>
      <c r="H19" s="147"/>
      <c r="I19" s="147"/>
      <c r="J19" s="46"/>
      <c r="K19" s="46"/>
      <c r="L19" s="46"/>
      <c r="M19" s="46"/>
      <c r="N19" s="46"/>
      <c r="O19" s="46"/>
      <c r="P19" s="46"/>
      <c r="Q19" s="46"/>
      <c r="R19" s="46"/>
      <c r="S19" s="46"/>
      <c r="T19" s="46"/>
      <c r="U19" s="46"/>
      <c r="V19" s="46"/>
      <c r="W19" s="46"/>
      <c r="X19" s="46"/>
      <c r="Y19" s="46"/>
      <c r="Z19" s="46"/>
      <c r="AA19" s="46"/>
      <c r="AB19" s="46"/>
    </row>
    <row r="20">
      <c r="A20" s="46"/>
      <c r="B20" s="46"/>
      <c r="C20" s="47"/>
      <c r="D20" s="47"/>
      <c r="E20" s="47"/>
      <c r="F20" s="1"/>
      <c r="G20" s="1"/>
      <c r="H20" s="1"/>
      <c r="I20" s="1"/>
      <c r="J20" s="3"/>
      <c r="K20" s="3"/>
      <c r="L20" s="3"/>
      <c r="M20" s="3"/>
      <c r="N20" s="3"/>
      <c r="O20" s="3"/>
      <c r="P20" s="3"/>
      <c r="Q20" s="3"/>
      <c r="R20" s="3"/>
      <c r="S20" s="3"/>
      <c r="T20" s="3"/>
      <c r="U20" s="3"/>
      <c r="V20" s="3"/>
      <c r="W20" s="3"/>
      <c r="X20" s="3"/>
      <c r="Y20" s="3"/>
      <c r="Z20" s="3"/>
      <c r="AA20" s="3"/>
      <c r="AB20" s="3"/>
    </row>
    <row r="21" ht="15.75" customHeight="1">
      <c r="A21" s="46"/>
      <c r="B21" s="46"/>
      <c r="C21" s="47"/>
      <c r="D21" s="47"/>
      <c r="E21" s="47"/>
      <c r="F21" s="47"/>
      <c r="G21" s="1"/>
      <c r="H21" s="1"/>
      <c r="I21" s="1"/>
      <c r="J21" s="3"/>
      <c r="K21" s="3"/>
      <c r="L21" s="3"/>
      <c r="M21" s="3"/>
      <c r="N21" s="3"/>
      <c r="O21" s="3"/>
      <c r="P21" s="3"/>
      <c r="Q21" s="3"/>
      <c r="R21" s="3"/>
      <c r="S21" s="3"/>
      <c r="T21" s="3"/>
      <c r="U21" s="3"/>
      <c r="V21" s="3"/>
      <c r="W21" s="3"/>
      <c r="X21" s="3"/>
      <c r="Y21" s="3"/>
      <c r="Z21" s="3"/>
      <c r="AA21" s="3"/>
      <c r="AB21" s="3"/>
    </row>
    <row r="22" ht="15.75" customHeight="1">
      <c r="A22" s="46"/>
      <c r="B22" s="46"/>
      <c r="C22" s="47"/>
      <c r="D22" s="47"/>
      <c r="E22" s="47"/>
      <c r="F22" s="1"/>
      <c r="G22" s="1"/>
      <c r="H22" s="1"/>
      <c r="I22" s="1"/>
      <c r="J22" s="3"/>
      <c r="K22" s="3"/>
      <c r="L22" s="3"/>
      <c r="M22" s="3"/>
      <c r="N22" s="3"/>
      <c r="O22" s="3"/>
      <c r="P22" s="3"/>
      <c r="Q22" s="3"/>
      <c r="R22" s="3"/>
      <c r="S22" s="3"/>
      <c r="T22" s="3"/>
      <c r="U22" s="3"/>
      <c r="V22" s="3"/>
      <c r="W22" s="3"/>
      <c r="X22" s="3"/>
      <c r="Y22" s="3"/>
      <c r="Z22" s="3"/>
      <c r="AA22" s="3"/>
      <c r="AB22" s="3"/>
    </row>
    <row r="23" ht="15.75" customHeight="1">
      <c r="A23" s="46"/>
      <c r="B23" s="46"/>
      <c r="C23" s="47"/>
      <c r="D23" s="47"/>
      <c r="E23" s="47"/>
      <c r="F23" s="47"/>
      <c r="G23" s="1"/>
      <c r="H23" s="1"/>
      <c r="I23" s="1"/>
      <c r="J23" s="3"/>
      <c r="K23" s="3"/>
      <c r="L23" s="3"/>
      <c r="M23" s="3"/>
      <c r="N23" s="3"/>
      <c r="O23" s="3"/>
      <c r="P23" s="3"/>
      <c r="Q23" s="3"/>
      <c r="R23" s="3"/>
      <c r="S23" s="3"/>
      <c r="T23" s="3"/>
      <c r="U23" s="3"/>
      <c r="V23" s="3"/>
      <c r="W23" s="3"/>
      <c r="X23" s="3"/>
      <c r="Y23" s="3"/>
      <c r="Z23" s="3"/>
      <c r="AA23" s="3"/>
      <c r="AB23" s="3"/>
    </row>
    <row r="24" ht="15.75" customHeight="1">
      <c r="A24" s="46"/>
      <c r="B24" s="46"/>
      <c r="C24" s="47"/>
      <c r="D24" s="47"/>
      <c r="E24" s="47"/>
      <c r="F24" s="47"/>
      <c r="G24" s="1"/>
      <c r="H24" s="1"/>
      <c r="I24" s="1"/>
      <c r="J24" s="3"/>
      <c r="K24" s="3"/>
      <c r="L24" s="3"/>
      <c r="M24" s="3"/>
      <c r="N24" s="3"/>
      <c r="O24" s="3"/>
      <c r="P24" s="3"/>
      <c r="Q24" s="3"/>
      <c r="R24" s="3"/>
      <c r="S24" s="3"/>
      <c r="T24" s="3"/>
      <c r="U24" s="3"/>
      <c r="V24" s="3"/>
      <c r="W24" s="3"/>
      <c r="X24" s="3"/>
      <c r="Y24" s="3"/>
      <c r="Z24" s="3"/>
      <c r="AA24" s="3"/>
      <c r="AB24" s="3"/>
    </row>
    <row r="25" ht="15.75" customHeight="1">
      <c r="A25" s="46"/>
      <c r="B25" s="46"/>
      <c r="C25" s="47"/>
      <c r="D25" s="47"/>
      <c r="E25" s="47"/>
      <c r="F25" s="47"/>
      <c r="G25" s="1"/>
      <c r="H25" s="1"/>
      <c r="I25" s="1"/>
      <c r="J25" s="3"/>
      <c r="K25" s="3"/>
      <c r="L25" s="3"/>
      <c r="M25" s="3"/>
      <c r="N25" s="3"/>
      <c r="O25" s="3"/>
      <c r="P25" s="3"/>
      <c r="Q25" s="3"/>
      <c r="R25" s="3"/>
      <c r="S25" s="3"/>
      <c r="T25" s="3"/>
      <c r="U25" s="3"/>
      <c r="V25" s="3"/>
      <c r="W25" s="3"/>
      <c r="X25" s="3"/>
      <c r="Y25" s="3"/>
      <c r="Z25" s="3"/>
      <c r="AA25" s="3"/>
      <c r="AB25" s="3"/>
    </row>
    <row r="26" ht="15.75" customHeight="1">
      <c r="A26" s="46"/>
      <c r="B26" s="46"/>
      <c r="C26" s="47"/>
      <c r="D26" s="47"/>
      <c r="E26" s="47"/>
      <c r="F26" s="47"/>
      <c r="G26" s="1"/>
      <c r="H26" s="1"/>
      <c r="I26" s="1"/>
      <c r="J26" s="3"/>
      <c r="K26" s="3"/>
      <c r="L26" s="3"/>
      <c r="M26" s="3"/>
      <c r="N26" s="3"/>
      <c r="O26" s="3"/>
      <c r="P26" s="3"/>
      <c r="Q26" s="3"/>
      <c r="R26" s="3"/>
      <c r="S26" s="3"/>
      <c r="T26" s="3"/>
      <c r="U26" s="3"/>
      <c r="V26" s="3"/>
      <c r="W26" s="3"/>
      <c r="X26" s="3"/>
      <c r="Y26" s="3"/>
      <c r="Z26" s="3"/>
      <c r="AA26" s="3"/>
      <c r="AB26" s="3"/>
    </row>
    <row r="27" ht="15.75" customHeight="1">
      <c r="A27" s="46"/>
      <c r="B27" s="46"/>
      <c r="C27" s="47"/>
      <c r="D27" s="47"/>
      <c r="E27" s="47"/>
      <c r="F27" s="47"/>
      <c r="G27" s="1"/>
      <c r="H27" s="1"/>
      <c r="I27" s="1"/>
      <c r="J27" s="3"/>
      <c r="K27" s="3"/>
      <c r="L27" s="3"/>
      <c r="M27" s="3"/>
      <c r="N27" s="3"/>
      <c r="O27" s="3"/>
      <c r="P27" s="3"/>
      <c r="Q27" s="3"/>
      <c r="R27" s="3"/>
      <c r="S27" s="3"/>
      <c r="T27" s="3"/>
      <c r="U27" s="3"/>
      <c r="V27" s="3"/>
      <c r="W27" s="3"/>
      <c r="X27" s="3"/>
      <c r="Y27" s="3"/>
      <c r="Z27" s="3"/>
      <c r="AA27" s="3"/>
      <c r="AB27" s="3"/>
    </row>
    <row r="28" ht="15.75" customHeight="1">
      <c r="A28" s="46"/>
      <c r="B28" s="46"/>
      <c r="C28" s="47"/>
      <c r="D28" s="47"/>
      <c r="E28" s="47"/>
      <c r="F28" s="47"/>
      <c r="G28" s="1"/>
      <c r="H28" s="1"/>
      <c r="I28" s="1"/>
      <c r="J28" s="3"/>
      <c r="K28" s="3"/>
      <c r="L28" s="3"/>
      <c r="M28" s="3"/>
      <c r="N28" s="3"/>
      <c r="O28" s="3"/>
      <c r="P28" s="3"/>
      <c r="Q28" s="3"/>
      <c r="R28" s="3"/>
      <c r="S28" s="3"/>
      <c r="T28" s="3"/>
      <c r="U28" s="3"/>
      <c r="V28" s="3"/>
      <c r="W28" s="3"/>
      <c r="X28" s="3"/>
      <c r="Y28" s="3"/>
      <c r="Z28" s="3"/>
      <c r="AA28" s="3"/>
      <c r="AB28" s="3"/>
    </row>
    <row r="29" ht="15.75" customHeight="1">
      <c r="A29" s="46"/>
      <c r="B29" s="46"/>
      <c r="C29" s="47"/>
      <c r="D29" s="47"/>
      <c r="E29" s="47"/>
      <c r="F29" s="47"/>
      <c r="G29" s="1"/>
      <c r="H29" s="1"/>
      <c r="I29" s="1"/>
      <c r="J29" s="3"/>
      <c r="K29" s="3"/>
      <c r="L29" s="3"/>
      <c r="M29" s="3"/>
      <c r="N29" s="3"/>
      <c r="O29" s="3"/>
      <c r="P29" s="3"/>
      <c r="Q29" s="3"/>
      <c r="R29" s="3"/>
      <c r="S29" s="3"/>
      <c r="T29" s="3"/>
      <c r="U29" s="3"/>
      <c r="V29" s="3"/>
      <c r="W29" s="3"/>
      <c r="X29" s="3"/>
      <c r="Y29" s="3"/>
      <c r="Z29" s="3"/>
      <c r="AA29" s="3"/>
      <c r="AB29" s="3"/>
    </row>
    <row r="30" ht="15.75" customHeight="1">
      <c r="A30" s="46"/>
      <c r="B30" s="46"/>
      <c r="C30" s="47"/>
      <c r="D30" s="47"/>
      <c r="E30" s="47"/>
      <c r="F30" s="47"/>
      <c r="G30" s="1"/>
      <c r="H30" s="1"/>
      <c r="I30" s="1"/>
      <c r="J30" s="3"/>
      <c r="K30" s="3"/>
      <c r="L30" s="3"/>
      <c r="M30" s="3"/>
      <c r="N30" s="3"/>
      <c r="O30" s="3"/>
      <c r="P30" s="3"/>
      <c r="Q30" s="3"/>
      <c r="R30" s="3"/>
      <c r="S30" s="3"/>
      <c r="T30" s="3"/>
      <c r="U30" s="3"/>
      <c r="V30" s="3"/>
      <c r="W30" s="3"/>
      <c r="X30" s="3"/>
      <c r="Y30" s="3"/>
      <c r="Z30" s="3"/>
      <c r="AA30" s="3"/>
      <c r="AB30" s="3"/>
    </row>
    <row r="31" ht="15.75" customHeight="1">
      <c r="A31" s="46"/>
      <c r="B31" s="46"/>
      <c r="C31" s="47"/>
      <c r="D31" s="47"/>
      <c r="E31" s="47"/>
      <c r="F31" s="47"/>
      <c r="G31" s="1"/>
      <c r="H31" s="1"/>
      <c r="I31" s="1"/>
      <c r="J31" s="3"/>
      <c r="K31" s="3"/>
      <c r="L31" s="3"/>
      <c r="M31" s="3"/>
      <c r="N31" s="3"/>
      <c r="O31" s="3"/>
      <c r="P31" s="3"/>
      <c r="Q31" s="3"/>
      <c r="R31" s="3"/>
      <c r="S31" s="3"/>
      <c r="T31" s="3"/>
      <c r="U31" s="3"/>
      <c r="V31" s="3"/>
      <c r="W31" s="3"/>
      <c r="X31" s="3"/>
      <c r="Y31" s="3"/>
      <c r="Z31" s="3"/>
      <c r="AA31" s="3"/>
      <c r="AB31" s="3"/>
    </row>
    <row r="32" ht="15.75" customHeight="1">
      <c r="A32" s="46"/>
      <c r="B32" s="46"/>
      <c r="C32" s="47"/>
      <c r="D32" s="47"/>
      <c r="E32" s="47"/>
      <c r="F32" s="47"/>
      <c r="G32" s="1"/>
      <c r="H32" s="1"/>
      <c r="I32" s="1"/>
      <c r="J32" s="3"/>
      <c r="K32" s="3"/>
      <c r="L32" s="3"/>
      <c r="M32" s="3"/>
      <c r="N32" s="3"/>
      <c r="O32" s="3"/>
      <c r="P32" s="3"/>
      <c r="Q32" s="3"/>
      <c r="R32" s="3"/>
      <c r="S32" s="3"/>
      <c r="T32" s="3"/>
      <c r="U32" s="3"/>
      <c r="V32" s="3"/>
      <c r="W32" s="3"/>
      <c r="X32" s="3"/>
      <c r="Y32" s="3"/>
      <c r="Z32" s="3"/>
      <c r="AA32" s="3"/>
      <c r="AB32" s="3"/>
    </row>
    <row r="33" ht="15.75" customHeight="1">
      <c r="A33" s="46"/>
      <c r="B33" s="46"/>
      <c r="C33" s="47"/>
      <c r="D33" s="47"/>
      <c r="E33" s="47"/>
      <c r="F33" s="47"/>
      <c r="G33" s="1"/>
      <c r="H33" s="1"/>
      <c r="I33" s="1"/>
      <c r="J33" s="3"/>
      <c r="K33" s="3"/>
      <c r="L33" s="3"/>
      <c r="M33" s="3"/>
      <c r="N33" s="3"/>
      <c r="O33" s="3"/>
      <c r="P33" s="3"/>
      <c r="Q33" s="3"/>
      <c r="R33" s="3"/>
      <c r="S33" s="3"/>
      <c r="T33" s="3"/>
      <c r="U33" s="3"/>
      <c r="V33" s="3"/>
      <c r="W33" s="3"/>
      <c r="X33" s="3"/>
      <c r="Y33" s="3"/>
      <c r="Z33" s="3"/>
      <c r="AA33" s="3"/>
      <c r="AB33" s="3"/>
    </row>
    <row r="34" ht="15.75" customHeight="1">
      <c r="A34" s="46"/>
      <c r="B34" s="46"/>
      <c r="C34" s="47"/>
      <c r="D34" s="47"/>
      <c r="E34" s="47"/>
      <c r="F34" s="47"/>
      <c r="G34" s="1"/>
      <c r="H34" s="1"/>
      <c r="I34" s="1"/>
      <c r="J34" s="3"/>
      <c r="K34" s="3"/>
      <c r="L34" s="3"/>
      <c r="M34" s="3"/>
      <c r="N34" s="3"/>
      <c r="O34" s="3"/>
      <c r="P34" s="3"/>
      <c r="Q34" s="3"/>
      <c r="R34" s="3"/>
      <c r="S34" s="3"/>
      <c r="T34" s="3"/>
      <c r="U34" s="3"/>
      <c r="V34" s="3"/>
      <c r="W34" s="3"/>
      <c r="X34" s="3"/>
      <c r="Y34" s="3"/>
      <c r="Z34" s="3"/>
      <c r="AA34" s="3"/>
      <c r="AB34" s="3"/>
    </row>
    <row r="35" ht="15.75" customHeight="1">
      <c r="A35" s="46"/>
      <c r="B35" s="46"/>
      <c r="C35" s="47"/>
      <c r="D35" s="47"/>
      <c r="E35" s="47"/>
      <c r="F35" s="47"/>
      <c r="G35" s="1"/>
      <c r="H35" s="1"/>
      <c r="I35" s="1"/>
      <c r="J35" s="3"/>
      <c r="K35" s="3"/>
      <c r="L35" s="3"/>
      <c r="M35" s="3"/>
      <c r="N35" s="3"/>
      <c r="O35" s="3"/>
      <c r="P35" s="3"/>
      <c r="Q35" s="3"/>
      <c r="R35" s="3"/>
      <c r="S35" s="3"/>
      <c r="T35" s="3"/>
      <c r="U35" s="3"/>
      <c r="V35" s="3"/>
      <c r="W35" s="3"/>
      <c r="X35" s="3"/>
      <c r="Y35" s="3"/>
      <c r="Z35" s="3"/>
      <c r="AA35" s="3"/>
      <c r="AB35" s="3"/>
    </row>
    <row r="36" ht="15.75" customHeight="1">
      <c r="A36" s="46"/>
      <c r="B36" s="46"/>
      <c r="C36" s="47"/>
      <c r="D36" s="47"/>
      <c r="E36" s="47"/>
      <c r="F36" s="47"/>
      <c r="G36" s="1"/>
      <c r="H36" s="1"/>
      <c r="I36" s="1"/>
      <c r="J36" s="3"/>
      <c r="K36" s="3"/>
      <c r="L36" s="3"/>
      <c r="M36" s="3"/>
      <c r="N36" s="3"/>
      <c r="O36" s="3"/>
      <c r="P36" s="3"/>
      <c r="Q36" s="3"/>
      <c r="R36" s="3"/>
      <c r="S36" s="3"/>
      <c r="T36" s="3"/>
      <c r="U36" s="3"/>
      <c r="V36" s="3"/>
      <c r="W36" s="3"/>
      <c r="X36" s="3"/>
      <c r="Y36" s="3"/>
      <c r="Z36" s="3"/>
      <c r="AA36" s="3"/>
      <c r="AB36" s="3"/>
    </row>
    <row r="37" ht="15.75" customHeight="1">
      <c r="A37" s="46"/>
      <c r="B37" s="46"/>
      <c r="C37" s="47"/>
      <c r="D37" s="47"/>
      <c r="E37" s="47"/>
      <c r="F37" s="47"/>
      <c r="G37" s="1"/>
      <c r="H37" s="1"/>
      <c r="I37" s="1"/>
      <c r="J37" s="3"/>
      <c r="K37" s="3"/>
      <c r="L37" s="3"/>
      <c r="M37" s="3"/>
      <c r="N37" s="3"/>
      <c r="O37" s="3"/>
      <c r="P37" s="3"/>
      <c r="Q37" s="3"/>
      <c r="R37" s="3"/>
      <c r="S37" s="3"/>
      <c r="T37" s="3"/>
      <c r="U37" s="3"/>
      <c r="V37" s="3"/>
      <c r="W37" s="3"/>
      <c r="X37" s="3"/>
      <c r="Y37" s="3"/>
      <c r="Z37" s="3"/>
      <c r="AA37" s="3"/>
      <c r="AB37" s="3"/>
    </row>
    <row r="38" ht="15.75" customHeight="1">
      <c r="A38" s="46"/>
      <c r="B38" s="46"/>
      <c r="C38" s="47"/>
      <c r="D38" s="47"/>
      <c r="E38" s="47"/>
      <c r="F38" s="47"/>
      <c r="G38" s="1"/>
      <c r="H38" s="1"/>
      <c r="I38" s="1"/>
      <c r="J38" s="3"/>
      <c r="K38" s="3"/>
      <c r="L38" s="3"/>
      <c r="M38" s="3"/>
      <c r="N38" s="3"/>
      <c r="O38" s="3"/>
      <c r="P38" s="3"/>
      <c r="Q38" s="3"/>
      <c r="R38" s="3"/>
      <c r="S38" s="3"/>
      <c r="T38" s="3"/>
      <c r="U38" s="3"/>
      <c r="V38" s="3"/>
      <c r="W38" s="3"/>
      <c r="X38" s="3"/>
      <c r="Y38" s="3"/>
      <c r="Z38" s="3"/>
      <c r="AA38" s="3"/>
      <c r="AB38" s="3"/>
    </row>
    <row r="39" ht="15.75" customHeight="1">
      <c r="A39" s="46"/>
      <c r="B39" s="46"/>
      <c r="C39" s="47"/>
      <c r="D39" s="47"/>
      <c r="E39" s="47"/>
      <c r="F39" s="47"/>
      <c r="G39" s="1"/>
      <c r="H39" s="1"/>
      <c r="I39" s="1"/>
      <c r="J39" s="3"/>
      <c r="K39" s="3"/>
      <c r="L39" s="3"/>
      <c r="M39" s="3"/>
      <c r="N39" s="3"/>
      <c r="O39" s="3"/>
      <c r="P39" s="3"/>
      <c r="Q39" s="3"/>
      <c r="R39" s="3"/>
      <c r="S39" s="3"/>
      <c r="T39" s="3"/>
      <c r="U39" s="3"/>
      <c r="V39" s="3"/>
      <c r="W39" s="3"/>
      <c r="X39" s="3"/>
      <c r="Y39" s="3"/>
      <c r="Z39" s="3"/>
      <c r="AA39" s="3"/>
      <c r="AB39" s="3"/>
    </row>
    <row r="40" ht="15.75" customHeight="1">
      <c r="A40" s="46"/>
      <c r="B40" s="46"/>
      <c r="C40" s="47"/>
      <c r="D40" s="47"/>
      <c r="E40" s="47"/>
      <c r="F40" s="47"/>
      <c r="G40" s="1"/>
      <c r="H40" s="1"/>
      <c r="I40" s="1"/>
      <c r="J40" s="3"/>
      <c r="K40" s="3"/>
      <c r="L40" s="3"/>
      <c r="M40" s="3"/>
      <c r="N40" s="3"/>
      <c r="O40" s="3"/>
      <c r="P40" s="3"/>
      <c r="Q40" s="3"/>
      <c r="R40" s="3"/>
      <c r="S40" s="3"/>
      <c r="T40" s="3"/>
      <c r="U40" s="3"/>
      <c r="V40" s="3"/>
      <c r="W40" s="3"/>
      <c r="X40" s="3"/>
      <c r="Y40" s="3"/>
      <c r="Z40" s="3"/>
      <c r="AA40" s="3"/>
      <c r="AB40" s="3"/>
    </row>
    <row r="41" ht="15.75" customHeight="1">
      <c r="A41" s="46"/>
      <c r="B41" s="46"/>
      <c r="C41" s="47"/>
      <c r="D41" s="47"/>
      <c r="E41" s="47"/>
      <c r="F41" s="47"/>
      <c r="G41" s="1"/>
      <c r="H41" s="1"/>
      <c r="I41" s="1"/>
      <c r="J41" s="3"/>
      <c r="K41" s="3"/>
      <c r="L41" s="3"/>
      <c r="M41" s="3"/>
      <c r="N41" s="3"/>
      <c r="O41" s="3"/>
      <c r="P41" s="3"/>
      <c r="Q41" s="3"/>
      <c r="R41" s="3"/>
      <c r="S41" s="3"/>
      <c r="T41" s="3"/>
      <c r="U41" s="3"/>
      <c r="V41" s="3"/>
      <c r="W41" s="3"/>
      <c r="X41" s="3"/>
      <c r="Y41" s="3"/>
      <c r="Z41" s="3"/>
      <c r="AA41" s="3"/>
      <c r="AB41" s="3"/>
    </row>
    <row r="42" ht="15.75" customHeight="1">
      <c r="A42" s="46"/>
      <c r="B42" s="46"/>
      <c r="C42" s="47"/>
      <c r="D42" s="47"/>
      <c r="E42" s="47"/>
      <c r="F42" s="47"/>
      <c r="G42" s="1"/>
      <c r="H42" s="1"/>
      <c r="I42" s="1"/>
      <c r="J42" s="3"/>
      <c r="K42" s="3"/>
      <c r="L42" s="3"/>
      <c r="M42" s="3"/>
      <c r="N42" s="3"/>
      <c r="O42" s="3"/>
      <c r="P42" s="3"/>
      <c r="Q42" s="3"/>
      <c r="R42" s="3"/>
      <c r="S42" s="3"/>
      <c r="T42" s="3"/>
      <c r="U42" s="3"/>
      <c r="V42" s="3"/>
      <c r="W42" s="3"/>
      <c r="X42" s="3"/>
      <c r="Y42" s="3"/>
      <c r="Z42" s="3"/>
      <c r="AA42" s="3"/>
      <c r="AB42" s="3"/>
    </row>
    <row r="43" ht="15.75" customHeight="1">
      <c r="A43" s="46"/>
      <c r="B43" s="46"/>
      <c r="C43" s="47"/>
      <c r="D43" s="47"/>
      <c r="E43" s="47"/>
      <c r="F43" s="47"/>
      <c r="G43" s="1"/>
      <c r="H43" s="1"/>
      <c r="I43" s="1"/>
      <c r="J43" s="3"/>
      <c r="K43" s="3"/>
      <c r="L43" s="3"/>
      <c r="M43" s="3"/>
      <c r="N43" s="3"/>
      <c r="O43" s="3"/>
      <c r="P43" s="3"/>
      <c r="Q43" s="3"/>
      <c r="R43" s="3"/>
      <c r="S43" s="3"/>
      <c r="T43" s="3"/>
      <c r="U43" s="3"/>
      <c r="V43" s="3"/>
      <c r="W43" s="3"/>
      <c r="X43" s="3"/>
      <c r="Y43" s="3"/>
      <c r="Z43" s="3"/>
      <c r="AA43" s="3"/>
      <c r="AB43" s="3"/>
    </row>
    <row r="44" ht="15.75" customHeight="1">
      <c r="A44" s="46"/>
      <c r="B44" s="46"/>
      <c r="C44" s="47"/>
      <c r="D44" s="47"/>
      <c r="E44" s="47"/>
      <c r="F44" s="47"/>
      <c r="G44" s="1"/>
      <c r="H44" s="1"/>
      <c r="I44" s="1"/>
      <c r="J44" s="3"/>
      <c r="K44" s="3"/>
      <c r="L44" s="3"/>
      <c r="M44" s="3"/>
      <c r="N44" s="3"/>
      <c r="O44" s="3"/>
      <c r="P44" s="3"/>
      <c r="Q44" s="3"/>
      <c r="R44" s="3"/>
      <c r="S44" s="3"/>
      <c r="T44" s="3"/>
      <c r="U44" s="3"/>
      <c r="V44" s="3"/>
      <c r="W44" s="3"/>
      <c r="X44" s="3"/>
      <c r="Y44" s="3"/>
      <c r="Z44" s="3"/>
      <c r="AA44" s="3"/>
      <c r="AB44" s="3"/>
    </row>
    <row r="45" ht="15.75" customHeight="1">
      <c r="A45" s="46"/>
      <c r="B45" s="46"/>
      <c r="C45" s="47"/>
      <c r="D45" s="47"/>
      <c r="E45" s="47"/>
      <c r="F45" s="47"/>
      <c r="G45" s="1"/>
      <c r="H45" s="1"/>
      <c r="I45" s="1"/>
      <c r="J45" s="3"/>
      <c r="K45" s="3"/>
      <c r="L45" s="3"/>
      <c r="M45" s="3"/>
      <c r="N45" s="3"/>
      <c r="O45" s="3"/>
      <c r="P45" s="3"/>
      <c r="Q45" s="3"/>
      <c r="R45" s="3"/>
      <c r="S45" s="3"/>
      <c r="T45" s="3"/>
      <c r="U45" s="3"/>
      <c r="V45" s="3"/>
      <c r="W45" s="3"/>
      <c r="X45" s="3"/>
      <c r="Y45" s="3"/>
      <c r="Z45" s="3"/>
      <c r="AA45" s="3"/>
      <c r="AB45" s="3"/>
    </row>
    <row r="46" ht="15.75" customHeight="1">
      <c r="A46" s="46"/>
      <c r="B46" s="46"/>
      <c r="C46" s="47"/>
      <c r="D46" s="47"/>
      <c r="E46" s="47"/>
      <c r="F46" s="47"/>
      <c r="G46" s="1"/>
      <c r="H46" s="1"/>
      <c r="I46" s="1"/>
      <c r="J46" s="3"/>
      <c r="K46" s="3"/>
      <c r="L46" s="3"/>
      <c r="M46" s="3"/>
      <c r="N46" s="3"/>
      <c r="O46" s="3"/>
      <c r="P46" s="3"/>
      <c r="Q46" s="3"/>
      <c r="R46" s="3"/>
      <c r="S46" s="3"/>
      <c r="T46" s="3"/>
      <c r="U46" s="3"/>
      <c r="V46" s="3"/>
      <c r="W46" s="3"/>
      <c r="X46" s="3"/>
      <c r="Y46" s="3"/>
      <c r="Z46" s="3"/>
      <c r="AA46" s="3"/>
      <c r="AB46" s="3"/>
    </row>
    <row r="47" ht="15.75" customHeight="1">
      <c r="A47" s="46"/>
      <c r="B47" s="46"/>
      <c r="C47" s="47"/>
      <c r="D47" s="47"/>
      <c r="E47" s="47"/>
      <c r="F47" s="47"/>
      <c r="G47" s="1"/>
      <c r="H47" s="1"/>
      <c r="I47" s="1"/>
      <c r="J47" s="3"/>
      <c r="K47" s="3"/>
      <c r="L47" s="3"/>
      <c r="M47" s="3"/>
      <c r="N47" s="3"/>
      <c r="O47" s="3"/>
      <c r="P47" s="3"/>
      <c r="Q47" s="3"/>
      <c r="R47" s="3"/>
      <c r="S47" s="3"/>
      <c r="T47" s="3"/>
      <c r="U47" s="3"/>
      <c r="V47" s="3"/>
      <c r="W47" s="3"/>
      <c r="X47" s="3"/>
      <c r="Y47" s="3"/>
      <c r="Z47" s="3"/>
      <c r="AA47" s="3"/>
      <c r="AB47" s="3"/>
    </row>
    <row r="48" ht="15.75" customHeight="1">
      <c r="A48" s="46"/>
      <c r="B48" s="46"/>
      <c r="C48" s="47"/>
      <c r="D48" s="47"/>
      <c r="E48" s="47"/>
      <c r="F48" s="47"/>
      <c r="G48" s="1"/>
      <c r="H48" s="1"/>
      <c r="I48" s="1"/>
      <c r="J48" s="3"/>
      <c r="K48" s="3"/>
      <c r="L48" s="3"/>
      <c r="M48" s="3"/>
      <c r="N48" s="3"/>
      <c r="O48" s="3"/>
      <c r="P48" s="3"/>
      <c r="Q48" s="3"/>
      <c r="R48" s="3"/>
      <c r="S48" s="3"/>
      <c r="T48" s="3"/>
      <c r="U48" s="3"/>
      <c r="V48" s="3"/>
      <c r="W48" s="3"/>
      <c r="X48" s="3"/>
      <c r="Y48" s="3"/>
      <c r="Z48" s="3"/>
      <c r="AA48" s="3"/>
      <c r="AB48" s="3"/>
    </row>
    <row r="49" ht="15.75" customHeight="1">
      <c r="A49" s="46"/>
      <c r="B49" s="46"/>
      <c r="C49" s="47"/>
      <c r="D49" s="47"/>
      <c r="E49" s="47"/>
      <c r="F49" s="47"/>
      <c r="G49" s="1"/>
      <c r="H49" s="1"/>
      <c r="I49" s="1"/>
      <c r="J49" s="3"/>
      <c r="K49" s="3"/>
      <c r="L49" s="3"/>
      <c r="M49" s="3"/>
      <c r="N49" s="3"/>
      <c r="O49" s="3"/>
      <c r="P49" s="3"/>
      <c r="Q49" s="3"/>
      <c r="R49" s="3"/>
      <c r="S49" s="3"/>
      <c r="T49" s="3"/>
      <c r="U49" s="3"/>
      <c r="V49" s="3"/>
      <c r="W49" s="3"/>
      <c r="X49" s="3"/>
      <c r="Y49" s="3"/>
      <c r="Z49" s="3"/>
      <c r="AA49" s="3"/>
      <c r="AB49" s="3"/>
    </row>
    <row r="50" ht="15.75" customHeight="1">
      <c r="A50" s="46"/>
      <c r="B50" s="46"/>
      <c r="C50" s="47"/>
      <c r="D50" s="47"/>
      <c r="E50" s="47"/>
      <c r="F50" s="47"/>
      <c r="G50" s="1"/>
      <c r="H50" s="1"/>
      <c r="I50" s="1"/>
      <c r="J50" s="3"/>
      <c r="K50" s="3"/>
      <c r="L50" s="3"/>
      <c r="M50" s="3"/>
      <c r="N50" s="3"/>
      <c r="O50" s="3"/>
      <c r="P50" s="3"/>
      <c r="Q50" s="3"/>
      <c r="R50" s="3"/>
      <c r="S50" s="3"/>
      <c r="T50" s="3"/>
      <c r="U50" s="3"/>
      <c r="V50" s="3"/>
      <c r="W50" s="3"/>
      <c r="X50" s="3"/>
      <c r="Y50" s="3"/>
      <c r="Z50" s="3"/>
      <c r="AA50" s="3"/>
      <c r="AB50" s="3"/>
    </row>
    <row r="51" ht="15.75" customHeight="1">
      <c r="A51" s="46"/>
      <c r="B51" s="46"/>
      <c r="C51" s="47"/>
      <c r="D51" s="47"/>
      <c r="E51" s="47"/>
      <c r="F51" s="47"/>
      <c r="G51" s="1"/>
      <c r="H51" s="1"/>
      <c r="I51" s="1"/>
      <c r="J51" s="3"/>
      <c r="K51" s="3"/>
      <c r="L51" s="3"/>
      <c r="M51" s="3"/>
      <c r="N51" s="3"/>
      <c r="O51" s="3"/>
      <c r="P51" s="3"/>
      <c r="Q51" s="3"/>
      <c r="R51" s="3"/>
      <c r="S51" s="3"/>
      <c r="T51" s="3"/>
      <c r="U51" s="3"/>
      <c r="V51" s="3"/>
      <c r="W51" s="3"/>
      <c r="X51" s="3"/>
      <c r="Y51" s="3"/>
      <c r="Z51" s="3"/>
      <c r="AA51" s="3"/>
      <c r="AB51" s="3"/>
    </row>
    <row r="52" ht="15.75" customHeight="1">
      <c r="A52" s="46"/>
      <c r="B52" s="46"/>
      <c r="C52" s="47"/>
      <c r="D52" s="47"/>
      <c r="E52" s="47"/>
      <c r="F52" s="47"/>
      <c r="G52" s="1"/>
      <c r="H52" s="1"/>
      <c r="I52" s="1"/>
      <c r="J52" s="3"/>
      <c r="K52" s="3"/>
      <c r="L52" s="3"/>
      <c r="M52" s="3"/>
      <c r="N52" s="3"/>
      <c r="O52" s="3"/>
      <c r="P52" s="3"/>
      <c r="Q52" s="3"/>
      <c r="R52" s="3"/>
      <c r="S52" s="3"/>
      <c r="T52" s="3"/>
      <c r="U52" s="3"/>
      <c r="V52" s="3"/>
      <c r="W52" s="3"/>
      <c r="X52" s="3"/>
      <c r="Y52" s="3"/>
      <c r="Z52" s="3"/>
      <c r="AA52" s="3"/>
      <c r="AB52" s="3"/>
    </row>
    <row r="53" ht="15.75" customHeight="1">
      <c r="A53" s="46"/>
      <c r="B53" s="46"/>
      <c r="C53" s="47"/>
      <c r="D53" s="47"/>
      <c r="E53" s="47"/>
      <c r="F53" s="47"/>
      <c r="G53" s="1"/>
      <c r="H53" s="1"/>
      <c r="I53" s="1"/>
      <c r="J53" s="3"/>
      <c r="K53" s="3"/>
      <c r="L53" s="3"/>
      <c r="M53" s="3"/>
      <c r="N53" s="3"/>
      <c r="O53" s="3"/>
      <c r="P53" s="3"/>
      <c r="Q53" s="3"/>
      <c r="R53" s="3"/>
      <c r="S53" s="3"/>
      <c r="T53" s="3"/>
      <c r="U53" s="3"/>
      <c r="V53" s="3"/>
      <c r="W53" s="3"/>
      <c r="X53" s="3"/>
      <c r="Y53" s="3"/>
      <c r="Z53" s="3"/>
      <c r="AA53" s="3"/>
      <c r="AB53" s="3"/>
    </row>
    <row r="54" ht="15.75" customHeight="1">
      <c r="A54" s="46"/>
      <c r="B54" s="46"/>
      <c r="C54" s="47"/>
      <c r="D54" s="47"/>
      <c r="E54" s="47"/>
      <c r="F54" s="47"/>
      <c r="G54" s="1"/>
      <c r="H54" s="1"/>
      <c r="I54" s="1"/>
      <c r="J54" s="3"/>
      <c r="K54" s="3"/>
      <c r="L54" s="3"/>
      <c r="M54" s="3"/>
      <c r="N54" s="3"/>
      <c r="O54" s="3"/>
      <c r="P54" s="3"/>
      <c r="Q54" s="3"/>
      <c r="R54" s="3"/>
      <c r="S54" s="3"/>
      <c r="T54" s="3"/>
      <c r="U54" s="3"/>
      <c r="V54" s="3"/>
      <c r="W54" s="3"/>
      <c r="X54" s="3"/>
      <c r="Y54" s="3"/>
      <c r="Z54" s="3"/>
      <c r="AA54" s="3"/>
      <c r="AB54" s="3"/>
    </row>
    <row r="55" ht="15.75" customHeight="1">
      <c r="A55" s="46"/>
      <c r="B55" s="46"/>
      <c r="C55" s="47"/>
      <c r="D55" s="47"/>
      <c r="E55" s="47"/>
      <c r="F55" s="47"/>
      <c r="G55" s="1"/>
      <c r="H55" s="1"/>
      <c r="I55" s="1"/>
      <c r="J55" s="3"/>
      <c r="K55" s="3"/>
      <c r="L55" s="3"/>
      <c r="M55" s="3"/>
      <c r="N55" s="3"/>
      <c r="O55" s="3"/>
      <c r="P55" s="3"/>
      <c r="Q55" s="3"/>
      <c r="R55" s="3"/>
      <c r="S55" s="3"/>
      <c r="T55" s="3"/>
      <c r="U55" s="3"/>
      <c r="V55" s="3"/>
      <c r="W55" s="3"/>
      <c r="X55" s="3"/>
      <c r="Y55" s="3"/>
      <c r="Z55" s="3"/>
      <c r="AA55" s="3"/>
      <c r="AB55" s="3"/>
    </row>
    <row r="56" ht="15.75" customHeight="1">
      <c r="A56" s="46"/>
      <c r="B56" s="46"/>
      <c r="C56" s="47"/>
      <c r="D56" s="47"/>
      <c r="E56" s="47"/>
      <c r="F56" s="47"/>
      <c r="G56" s="1"/>
      <c r="H56" s="1"/>
      <c r="I56" s="1"/>
      <c r="J56" s="3"/>
      <c r="K56" s="3"/>
      <c r="L56" s="3"/>
      <c r="M56" s="3"/>
      <c r="N56" s="3"/>
      <c r="O56" s="3"/>
      <c r="P56" s="3"/>
      <c r="Q56" s="3"/>
      <c r="R56" s="3"/>
      <c r="S56" s="3"/>
      <c r="T56" s="3"/>
      <c r="U56" s="3"/>
      <c r="V56" s="3"/>
      <c r="W56" s="3"/>
      <c r="X56" s="3"/>
      <c r="Y56" s="3"/>
      <c r="Z56" s="3"/>
      <c r="AA56" s="3"/>
      <c r="AB56" s="3"/>
    </row>
    <row r="57" ht="15.75" customHeight="1">
      <c r="A57" s="46"/>
      <c r="B57" s="46"/>
      <c r="C57" s="47"/>
      <c r="D57" s="47"/>
      <c r="E57" s="47"/>
      <c r="F57" s="47"/>
      <c r="G57" s="1"/>
      <c r="H57" s="1"/>
      <c r="I57" s="1"/>
      <c r="J57" s="3"/>
      <c r="K57" s="3"/>
      <c r="L57" s="3"/>
      <c r="M57" s="3"/>
      <c r="N57" s="3"/>
      <c r="O57" s="3"/>
      <c r="P57" s="3"/>
      <c r="Q57" s="3"/>
      <c r="R57" s="3"/>
      <c r="S57" s="3"/>
      <c r="T57" s="3"/>
      <c r="U57" s="3"/>
      <c r="V57" s="3"/>
      <c r="W57" s="3"/>
      <c r="X57" s="3"/>
      <c r="Y57" s="3"/>
      <c r="Z57" s="3"/>
      <c r="AA57" s="3"/>
      <c r="AB57" s="3"/>
    </row>
    <row r="58" ht="15.75" customHeight="1">
      <c r="A58" s="46"/>
      <c r="B58" s="46"/>
      <c r="C58" s="47"/>
      <c r="D58" s="47"/>
      <c r="E58" s="47"/>
      <c r="F58" s="47"/>
      <c r="G58" s="1"/>
      <c r="H58" s="1"/>
      <c r="I58" s="1"/>
      <c r="J58" s="3"/>
      <c r="K58" s="3"/>
      <c r="L58" s="3"/>
      <c r="M58" s="3"/>
      <c r="N58" s="3"/>
      <c r="O58" s="3"/>
      <c r="P58" s="3"/>
      <c r="Q58" s="3"/>
      <c r="R58" s="3"/>
      <c r="S58" s="3"/>
      <c r="T58" s="3"/>
      <c r="U58" s="3"/>
      <c r="V58" s="3"/>
      <c r="W58" s="3"/>
      <c r="X58" s="3"/>
      <c r="Y58" s="3"/>
      <c r="Z58" s="3"/>
      <c r="AA58" s="3"/>
      <c r="AB58" s="3"/>
    </row>
    <row r="59" ht="15.75" customHeight="1">
      <c r="A59" s="46"/>
      <c r="B59" s="46"/>
      <c r="C59" s="47"/>
      <c r="D59" s="47"/>
      <c r="E59" s="47"/>
      <c r="F59" s="47"/>
      <c r="G59" s="1"/>
      <c r="H59" s="1"/>
      <c r="I59" s="1"/>
      <c r="J59" s="3"/>
      <c r="K59" s="3"/>
      <c r="L59" s="3"/>
      <c r="M59" s="3"/>
      <c r="N59" s="3"/>
      <c r="O59" s="3"/>
      <c r="P59" s="3"/>
      <c r="Q59" s="3"/>
      <c r="R59" s="3"/>
      <c r="S59" s="3"/>
      <c r="T59" s="3"/>
      <c r="U59" s="3"/>
      <c r="V59" s="3"/>
      <c r="W59" s="3"/>
      <c r="X59" s="3"/>
      <c r="Y59" s="3"/>
      <c r="Z59" s="3"/>
      <c r="AA59" s="3"/>
      <c r="AB59" s="3"/>
    </row>
    <row r="60" ht="15.75" customHeight="1">
      <c r="A60" s="46"/>
      <c r="B60" s="46"/>
      <c r="C60" s="47"/>
      <c r="D60" s="47"/>
      <c r="E60" s="47"/>
      <c r="F60" s="47"/>
      <c r="G60" s="1"/>
      <c r="H60" s="1"/>
      <c r="I60" s="1"/>
      <c r="J60" s="3"/>
      <c r="K60" s="3"/>
      <c r="L60" s="3"/>
      <c r="M60" s="3"/>
      <c r="N60" s="3"/>
      <c r="O60" s="3"/>
      <c r="P60" s="3"/>
      <c r="Q60" s="3"/>
      <c r="R60" s="3"/>
      <c r="S60" s="3"/>
      <c r="T60" s="3"/>
      <c r="U60" s="3"/>
      <c r="V60" s="3"/>
      <c r="W60" s="3"/>
      <c r="X60" s="3"/>
      <c r="Y60" s="3"/>
      <c r="Z60" s="3"/>
      <c r="AA60" s="3"/>
      <c r="AB60" s="3"/>
    </row>
    <row r="61" ht="15.75" customHeight="1">
      <c r="A61" s="46"/>
      <c r="B61" s="46"/>
      <c r="C61" s="47"/>
      <c r="D61" s="47"/>
      <c r="E61" s="47"/>
      <c r="F61" s="47"/>
      <c r="G61" s="1"/>
      <c r="H61" s="1"/>
      <c r="I61" s="1"/>
      <c r="J61" s="3"/>
      <c r="K61" s="3"/>
      <c r="L61" s="3"/>
      <c r="M61" s="3"/>
      <c r="N61" s="3"/>
      <c r="O61" s="3"/>
      <c r="P61" s="3"/>
      <c r="Q61" s="3"/>
      <c r="R61" s="3"/>
      <c r="S61" s="3"/>
      <c r="T61" s="3"/>
      <c r="U61" s="3"/>
      <c r="V61" s="3"/>
      <c r="W61" s="3"/>
      <c r="X61" s="3"/>
      <c r="Y61" s="3"/>
      <c r="Z61" s="3"/>
      <c r="AA61" s="3"/>
      <c r="AB61" s="3"/>
    </row>
    <row r="62" ht="15.75" customHeight="1">
      <c r="A62" s="46"/>
      <c r="B62" s="46"/>
      <c r="C62" s="47"/>
      <c r="D62" s="47"/>
      <c r="E62" s="47"/>
      <c r="F62" s="47"/>
      <c r="G62" s="1"/>
      <c r="H62" s="1"/>
      <c r="I62" s="1"/>
      <c r="J62" s="3"/>
      <c r="K62" s="3"/>
      <c r="L62" s="3"/>
      <c r="M62" s="3"/>
      <c r="N62" s="3"/>
      <c r="O62" s="3"/>
      <c r="P62" s="3"/>
      <c r="Q62" s="3"/>
      <c r="R62" s="3"/>
      <c r="S62" s="3"/>
      <c r="T62" s="3"/>
      <c r="U62" s="3"/>
      <c r="V62" s="3"/>
      <c r="W62" s="3"/>
      <c r="X62" s="3"/>
      <c r="Y62" s="3"/>
      <c r="Z62" s="3"/>
      <c r="AA62" s="3"/>
      <c r="AB62" s="3"/>
    </row>
    <row r="63" ht="15.75" customHeight="1">
      <c r="A63" s="46"/>
      <c r="B63" s="46"/>
      <c r="C63" s="47"/>
      <c r="D63" s="47"/>
      <c r="E63" s="47"/>
      <c r="F63" s="47"/>
      <c r="G63" s="1"/>
      <c r="H63" s="1"/>
      <c r="I63" s="1"/>
      <c r="J63" s="3"/>
      <c r="K63" s="3"/>
      <c r="L63" s="3"/>
      <c r="M63" s="3"/>
      <c r="N63" s="3"/>
      <c r="O63" s="3"/>
      <c r="P63" s="3"/>
      <c r="Q63" s="3"/>
      <c r="R63" s="3"/>
      <c r="S63" s="3"/>
      <c r="T63" s="3"/>
      <c r="U63" s="3"/>
      <c r="V63" s="3"/>
      <c r="W63" s="3"/>
      <c r="X63" s="3"/>
      <c r="Y63" s="3"/>
      <c r="Z63" s="3"/>
      <c r="AA63" s="3"/>
      <c r="AB63" s="3"/>
    </row>
    <row r="64" ht="15.75" customHeight="1">
      <c r="A64" s="46"/>
      <c r="B64" s="46"/>
      <c r="C64" s="47"/>
      <c r="D64" s="47"/>
      <c r="E64" s="47"/>
      <c r="F64" s="47"/>
      <c r="G64" s="1"/>
      <c r="H64" s="1"/>
      <c r="I64" s="1"/>
      <c r="J64" s="3"/>
      <c r="K64" s="3"/>
      <c r="L64" s="3"/>
      <c r="M64" s="3"/>
      <c r="N64" s="3"/>
      <c r="O64" s="3"/>
      <c r="P64" s="3"/>
      <c r="Q64" s="3"/>
      <c r="R64" s="3"/>
      <c r="S64" s="3"/>
      <c r="T64" s="3"/>
      <c r="U64" s="3"/>
      <c r="V64" s="3"/>
      <c r="W64" s="3"/>
      <c r="X64" s="3"/>
      <c r="Y64" s="3"/>
      <c r="Z64" s="3"/>
      <c r="AA64" s="3"/>
      <c r="AB64" s="3"/>
    </row>
    <row r="65" ht="15.75" customHeight="1">
      <c r="A65" s="46"/>
      <c r="B65" s="46"/>
      <c r="C65" s="47"/>
      <c r="D65" s="47"/>
      <c r="E65" s="47"/>
      <c r="F65" s="47"/>
      <c r="G65" s="1"/>
      <c r="H65" s="1"/>
      <c r="I65" s="1"/>
      <c r="J65" s="3"/>
      <c r="K65" s="3"/>
      <c r="L65" s="3"/>
      <c r="M65" s="3"/>
      <c r="N65" s="3"/>
      <c r="O65" s="3"/>
      <c r="P65" s="3"/>
      <c r="Q65" s="3"/>
      <c r="R65" s="3"/>
      <c r="S65" s="3"/>
      <c r="T65" s="3"/>
      <c r="U65" s="3"/>
      <c r="V65" s="3"/>
      <c r="W65" s="3"/>
      <c r="X65" s="3"/>
      <c r="Y65" s="3"/>
      <c r="Z65" s="3"/>
      <c r="AA65" s="3"/>
      <c r="AB65" s="3"/>
    </row>
    <row r="66" ht="15.75" customHeight="1">
      <c r="A66" s="46"/>
      <c r="B66" s="46"/>
      <c r="C66" s="47"/>
      <c r="D66" s="47"/>
      <c r="E66" s="47"/>
      <c r="F66" s="47"/>
      <c r="G66" s="1"/>
      <c r="H66" s="1"/>
      <c r="I66" s="1"/>
      <c r="J66" s="3"/>
      <c r="K66" s="3"/>
      <c r="L66" s="3"/>
      <c r="M66" s="3"/>
      <c r="N66" s="3"/>
      <c r="O66" s="3"/>
      <c r="P66" s="3"/>
      <c r="Q66" s="3"/>
      <c r="R66" s="3"/>
      <c r="S66" s="3"/>
      <c r="T66" s="3"/>
      <c r="U66" s="3"/>
      <c r="V66" s="3"/>
      <c r="W66" s="3"/>
      <c r="X66" s="3"/>
      <c r="Y66" s="3"/>
      <c r="Z66" s="3"/>
      <c r="AA66" s="3"/>
      <c r="AB66" s="3"/>
    </row>
    <row r="67" ht="15.75" customHeight="1">
      <c r="A67" s="46"/>
      <c r="B67" s="46"/>
      <c r="C67" s="47"/>
      <c r="D67" s="47"/>
      <c r="E67" s="47"/>
      <c r="F67" s="47"/>
      <c r="G67" s="1"/>
      <c r="H67" s="1"/>
      <c r="I67" s="1"/>
      <c r="J67" s="3"/>
      <c r="K67" s="3"/>
      <c r="L67" s="3"/>
      <c r="M67" s="3"/>
      <c r="N67" s="3"/>
      <c r="O67" s="3"/>
      <c r="P67" s="3"/>
      <c r="Q67" s="3"/>
      <c r="R67" s="3"/>
      <c r="S67" s="3"/>
      <c r="T67" s="3"/>
      <c r="U67" s="3"/>
      <c r="V67" s="3"/>
      <c r="W67" s="3"/>
      <c r="X67" s="3"/>
      <c r="Y67" s="3"/>
      <c r="Z67" s="3"/>
      <c r="AA67" s="3"/>
      <c r="AB67" s="3"/>
    </row>
    <row r="68" ht="15.75" customHeight="1">
      <c r="A68" s="46"/>
      <c r="B68" s="46"/>
      <c r="C68" s="47"/>
      <c r="D68" s="47"/>
      <c r="E68" s="47"/>
      <c r="F68" s="47"/>
      <c r="G68" s="1"/>
      <c r="H68" s="1"/>
      <c r="I68" s="1"/>
      <c r="J68" s="3"/>
      <c r="K68" s="3"/>
      <c r="L68" s="3"/>
      <c r="M68" s="3"/>
      <c r="N68" s="3"/>
      <c r="O68" s="3"/>
      <c r="P68" s="3"/>
      <c r="Q68" s="3"/>
      <c r="R68" s="3"/>
      <c r="S68" s="3"/>
      <c r="T68" s="3"/>
      <c r="U68" s="3"/>
      <c r="V68" s="3"/>
      <c r="W68" s="3"/>
      <c r="X68" s="3"/>
      <c r="Y68" s="3"/>
      <c r="Z68" s="3"/>
      <c r="AA68" s="3"/>
      <c r="AB68" s="3"/>
    </row>
    <row r="69" ht="15.75" customHeight="1">
      <c r="A69" s="46"/>
      <c r="B69" s="46"/>
      <c r="C69" s="47"/>
      <c r="D69" s="47"/>
      <c r="E69" s="47"/>
      <c r="F69" s="47"/>
      <c r="G69" s="1"/>
      <c r="H69" s="1"/>
      <c r="I69" s="1"/>
      <c r="J69" s="3"/>
      <c r="K69" s="3"/>
      <c r="L69" s="3"/>
      <c r="M69" s="3"/>
      <c r="N69" s="3"/>
      <c r="O69" s="3"/>
      <c r="P69" s="3"/>
      <c r="Q69" s="3"/>
      <c r="R69" s="3"/>
      <c r="S69" s="3"/>
      <c r="T69" s="3"/>
      <c r="U69" s="3"/>
      <c r="V69" s="3"/>
      <c r="W69" s="3"/>
      <c r="X69" s="3"/>
      <c r="Y69" s="3"/>
      <c r="Z69" s="3"/>
      <c r="AA69" s="3"/>
      <c r="AB69" s="3"/>
    </row>
    <row r="70" ht="15.75" customHeight="1">
      <c r="A70" s="46"/>
      <c r="B70" s="46"/>
      <c r="C70" s="47"/>
      <c r="D70" s="47"/>
      <c r="E70" s="47"/>
      <c r="F70" s="47"/>
      <c r="G70" s="1"/>
      <c r="H70" s="1"/>
      <c r="I70" s="1"/>
      <c r="J70" s="3"/>
      <c r="K70" s="3"/>
      <c r="L70" s="3"/>
      <c r="M70" s="3"/>
      <c r="N70" s="3"/>
      <c r="O70" s="3"/>
      <c r="P70" s="3"/>
      <c r="Q70" s="3"/>
      <c r="R70" s="3"/>
      <c r="S70" s="3"/>
      <c r="T70" s="3"/>
      <c r="U70" s="3"/>
      <c r="V70" s="3"/>
      <c r="W70" s="3"/>
      <c r="X70" s="3"/>
      <c r="Y70" s="3"/>
      <c r="Z70" s="3"/>
      <c r="AA70" s="3"/>
      <c r="AB70" s="3"/>
    </row>
    <row r="71" ht="15.75" customHeight="1">
      <c r="A71" s="46"/>
      <c r="B71" s="46"/>
      <c r="C71" s="47"/>
      <c r="D71" s="47"/>
      <c r="E71" s="47"/>
      <c r="F71" s="47"/>
      <c r="G71" s="1"/>
      <c r="H71" s="1"/>
      <c r="I71" s="1"/>
      <c r="J71" s="3"/>
      <c r="K71" s="3"/>
      <c r="L71" s="3"/>
      <c r="M71" s="3"/>
      <c r="N71" s="3"/>
      <c r="O71" s="3"/>
      <c r="P71" s="3"/>
      <c r="Q71" s="3"/>
      <c r="R71" s="3"/>
      <c r="S71" s="3"/>
      <c r="T71" s="3"/>
      <c r="U71" s="3"/>
      <c r="V71" s="3"/>
      <c r="W71" s="3"/>
      <c r="X71" s="3"/>
      <c r="Y71" s="3"/>
      <c r="Z71" s="3"/>
      <c r="AA71" s="3"/>
      <c r="AB71" s="3"/>
    </row>
    <row r="72" ht="15.75" customHeight="1">
      <c r="A72" s="46"/>
      <c r="B72" s="46"/>
      <c r="C72" s="47"/>
      <c r="D72" s="47"/>
      <c r="E72" s="47"/>
      <c r="F72" s="47"/>
      <c r="G72" s="1"/>
      <c r="H72" s="1"/>
      <c r="I72" s="1"/>
      <c r="J72" s="3"/>
      <c r="K72" s="3"/>
      <c r="L72" s="3"/>
      <c r="M72" s="3"/>
      <c r="N72" s="3"/>
      <c r="O72" s="3"/>
      <c r="P72" s="3"/>
      <c r="Q72" s="3"/>
      <c r="R72" s="3"/>
      <c r="S72" s="3"/>
      <c r="T72" s="3"/>
      <c r="U72" s="3"/>
      <c r="V72" s="3"/>
      <c r="W72" s="3"/>
      <c r="X72" s="3"/>
      <c r="Y72" s="3"/>
      <c r="Z72" s="3"/>
      <c r="AA72" s="3"/>
      <c r="AB72" s="3"/>
    </row>
    <row r="73" ht="15.75" customHeight="1">
      <c r="A73" s="46"/>
      <c r="B73" s="46"/>
      <c r="C73" s="47"/>
      <c r="D73" s="47"/>
      <c r="E73" s="47"/>
      <c r="F73" s="47"/>
      <c r="G73" s="1"/>
      <c r="H73" s="1"/>
      <c r="I73" s="1"/>
      <c r="J73" s="3"/>
      <c r="K73" s="3"/>
      <c r="L73" s="3"/>
      <c r="M73" s="3"/>
      <c r="N73" s="3"/>
      <c r="O73" s="3"/>
      <c r="P73" s="3"/>
      <c r="Q73" s="3"/>
      <c r="R73" s="3"/>
      <c r="S73" s="3"/>
      <c r="T73" s="3"/>
      <c r="U73" s="3"/>
      <c r="V73" s="3"/>
      <c r="W73" s="3"/>
      <c r="X73" s="3"/>
      <c r="Y73" s="3"/>
      <c r="Z73" s="3"/>
      <c r="AA73" s="3"/>
      <c r="AB73" s="3"/>
    </row>
    <row r="74" ht="15.75" customHeight="1">
      <c r="A74" s="46"/>
      <c r="B74" s="46"/>
      <c r="C74" s="47"/>
      <c r="D74" s="47"/>
      <c r="E74" s="47"/>
      <c r="F74" s="47"/>
      <c r="G74" s="1"/>
      <c r="H74" s="1"/>
      <c r="I74" s="1"/>
      <c r="J74" s="3"/>
      <c r="K74" s="3"/>
      <c r="L74" s="3"/>
      <c r="M74" s="3"/>
      <c r="N74" s="3"/>
      <c r="O74" s="3"/>
      <c r="P74" s="3"/>
      <c r="Q74" s="3"/>
      <c r="R74" s="3"/>
      <c r="S74" s="3"/>
      <c r="T74" s="3"/>
      <c r="U74" s="3"/>
      <c r="V74" s="3"/>
      <c r="W74" s="3"/>
      <c r="X74" s="3"/>
      <c r="Y74" s="3"/>
      <c r="Z74" s="3"/>
      <c r="AA74" s="3"/>
      <c r="AB74" s="3"/>
    </row>
    <row r="75" ht="15.75" customHeight="1">
      <c r="A75" s="46"/>
      <c r="B75" s="46"/>
      <c r="C75" s="47"/>
      <c r="D75" s="47"/>
      <c r="E75" s="47"/>
      <c r="F75" s="47"/>
      <c r="G75" s="1"/>
      <c r="H75" s="1"/>
      <c r="I75" s="1"/>
      <c r="J75" s="3"/>
      <c r="K75" s="3"/>
      <c r="L75" s="3"/>
      <c r="M75" s="3"/>
      <c r="N75" s="3"/>
      <c r="O75" s="3"/>
      <c r="P75" s="3"/>
      <c r="Q75" s="3"/>
      <c r="R75" s="3"/>
      <c r="S75" s="3"/>
      <c r="T75" s="3"/>
      <c r="U75" s="3"/>
      <c r="V75" s="3"/>
      <c r="W75" s="3"/>
      <c r="X75" s="3"/>
      <c r="Y75" s="3"/>
      <c r="Z75" s="3"/>
      <c r="AA75" s="3"/>
      <c r="AB75" s="3"/>
    </row>
    <row r="76" ht="15.75" customHeight="1">
      <c r="A76" s="46"/>
      <c r="B76" s="46"/>
      <c r="C76" s="47"/>
      <c r="D76" s="47"/>
      <c r="E76" s="47"/>
      <c r="F76" s="47"/>
      <c r="G76" s="1"/>
      <c r="H76" s="1"/>
      <c r="I76" s="1"/>
      <c r="J76" s="3"/>
      <c r="K76" s="3"/>
      <c r="L76" s="3"/>
      <c r="M76" s="3"/>
      <c r="N76" s="3"/>
      <c r="O76" s="3"/>
      <c r="P76" s="3"/>
      <c r="Q76" s="3"/>
      <c r="R76" s="3"/>
      <c r="S76" s="3"/>
      <c r="T76" s="3"/>
      <c r="U76" s="3"/>
      <c r="V76" s="3"/>
      <c r="W76" s="3"/>
      <c r="X76" s="3"/>
      <c r="Y76" s="3"/>
      <c r="Z76" s="3"/>
      <c r="AA76" s="3"/>
      <c r="AB76" s="3"/>
    </row>
    <row r="77" ht="15.75" customHeight="1">
      <c r="A77" s="46"/>
      <c r="B77" s="46"/>
      <c r="C77" s="47"/>
      <c r="D77" s="47"/>
      <c r="E77" s="47"/>
      <c r="F77" s="47"/>
      <c r="G77" s="1"/>
      <c r="H77" s="1"/>
      <c r="I77" s="1"/>
      <c r="J77" s="3"/>
      <c r="K77" s="3"/>
      <c r="L77" s="3"/>
      <c r="M77" s="3"/>
      <c r="N77" s="3"/>
      <c r="O77" s="3"/>
      <c r="P77" s="3"/>
      <c r="Q77" s="3"/>
      <c r="R77" s="3"/>
      <c r="S77" s="3"/>
      <c r="T77" s="3"/>
      <c r="U77" s="3"/>
      <c r="V77" s="3"/>
      <c r="W77" s="3"/>
      <c r="X77" s="3"/>
      <c r="Y77" s="3"/>
      <c r="Z77" s="3"/>
      <c r="AA77" s="3"/>
      <c r="AB77" s="3"/>
    </row>
    <row r="78" ht="15.75" customHeight="1">
      <c r="A78" s="46"/>
      <c r="B78" s="46"/>
      <c r="C78" s="47"/>
      <c r="D78" s="47"/>
      <c r="E78" s="47"/>
      <c r="F78" s="47"/>
      <c r="G78" s="1"/>
      <c r="H78" s="1"/>
      <c r="I78" s="1"/>
      <c r="J78" s="3"/>
      <c r="K78" s="3"/>
      <c r="L78" s="3"/>
      <c r="M78" s="3"/>
      <c r="N78" s="3"/>
      <c r="O78" s="3"/>
      <c r="P78" s="3"/>
      <c r="Q78" s="3"/>
      <c r="R78" s="3"/>
      <c r="S78" s="3"/>
      <c r="T78" s="3"/>
      <c r="U78" s="3"/>
      <c r="V78" s="3"/>
      <c r="W78" s="3"/>
      <c r="X78" s="3"/>
      <c r="Y78" s="3"/>
      <c r="Z78" s="3"/>
      <c r="AA78" s="3"/>
      <c r="AB78" s="3"/>
    </row>
    <row r="79" ht="15.75" customHeight="1">
      <c r="A79" s="46"/>
      <c r="B79" s="46"/>
      <c r="C79" s="47"/>
      <c r="D79" s="47"/>
      <c r="E79" s="47"/>
      <c r="F79" s="47"/>
      <c r="G79" s="1"/>
      <c r="H79" s="1"/>
      <c r="I79" s="1"/>
      <c r="J79" s="3"/>
      <c r="K79" s="3"/>
      <c r="L79" s="3"/>
      <c r="M79" s="3"/>
      <c r="N79" s="3"/>
      <c r="O79" s="3"/>
      <c r="P79" s="3"/>
      <c r="Q79" s="3"/>
      <c r="R79" s="3"/>
      <c r="S79" s="3"/>
      <c r="T79" s="3"/>
      <c r="U79" s="3"/>
      <c r="V79" s="3"/>
      <c r="W79" s="3"/>
      <c r="X79" s="3"/>
      <c r="Y79" s="3"/>
      <c r="Z79" s="3"/>
      <c r="AA79" s="3"/>
      <c r="AB79" s="3"/>
    </row>
    <row r="80" ht="15.75" customHeight="1">
      <c r="A80" s="46"/>
      <c r="B80" s="46"/>
      <c r="C80" s="47"/>
      <c r="D80" s="47"/>
      <c r="E80" s="47"/>
      <c r="F80" s="47"/>
      <c r="G80" s="1"/>
      <c r="H80" s="1"/>
      <c r="I80" s="1"/>
      <c r="J80" s="3"/>
      <c r="K80" s="3"/>
      <c r="L80" s="3"/>
      <c r="M80" s="3"/>
      <c r="N80" s="3"/>
      <c r="O80" s="3"/>
      <c r="P80" s="3"/>
      <c r="Q80" s="3"/>
      <c r="R80" s="3"/>
      <c r="S80" s="3"/>
      <c r="T80" s="3"/>
      <c r="U80" s="3"/>
      <c r="V80" s="3"/>
      <c r="W80" s="3"/>
      <c r="X80" s="3"/>
      <c r="Y80" s="3"/>
      <c r="Z80" s="3"/>
      <c r="AA80" s="3"/>
      <c r="AB80" s="3"/>
    </row>
    <row r="81" ht="15.75" customHeight="1">
      <c r="A81" s="46"/>
      <c r="B81" s="46"/>
      <c r="C81" s="47"/>
      <c r="D81" s="47"/>
      <c r="E81" s="47"/>
      <c r="F81" s="47"/>
      <c r="G81" s="1"/>
      <c r="H81" s="1"/>
      <c r="I81" s="1"/>
      <c r="J81" s="3"/>
      <c r="K81" s="3"/>
      <c r="L81" s="3"/>
      <c r="M81" s="3"/>
      <c r="N81" s="3"/>
      <c r="O81" s="3"/>
      <c r="P81" s="3"/>
      <c r="Q81" s="3"/>
      <c r="R81" s="3"/>
      <c r="S81" s="3"/>
      <c r="T81" s="3"/>
      <c r="U81" s="3"/>
      <c r="V81" s="3"/>
      <c r="W81" s="3"/>
      <c r="X81" s="3"/>
      <c r="Y81" s="3"/>
      <c r="Z81" s="3"/>
      <c r="AA81" s="3"/>
      <c r="AB81" s="3"/>
    </row>
    <row r="82" ht="15.75" customHeight="1">
      <c r="A82" s="46"/>
      <c r="B82" s="46"/>
      <c r="C82" s="47"/>
      <c r="D82" s="47"/>
      <c r="E82" s="47"/>
      <c r="F82" s="47"/>
      <c r="G82" s="1"/>
      <c r="H82" s="1"/>
      <c r="I82" s="1"/>
      <c r="J82" s="3"/>
      <c r="K82" s="3"/>
      <c r="L82" s="3"/>
      <c r="M82" s="3"/>
      <c r="N82" s="3"/>
      <c r="O82" s="3"/>
      <c r="P82" s="3"/>
      <c r="Q82" s="3"/>
      <c r="R82" s="3"/>
      <c r="S82" s="3"/>
      <c r="T82" s="3"/>
      <c r="U82" s="3"/>
      <c r="V82" s="3"/>
      <c r="W82" s="3"/>
      <c r="X82" s="3"/>
      <c r="Y82" s="3"/>
      <c r="Z82" s="3"/>
      <c r="AA82" s="3"/>
      <c r="AB82" s="3"/>
    </row>
    <row r="83" ht="15.75" customHeight="1">
      <c r="A83" s="46"/>
      <c r="B83" s="46"/>
      <c r="C83" s="47"/>
      <c r="D83" s="47"/>
      <c r="E83" s="47"/>
      <c r="F83" s="47"/>
      <c r="G83" s="1"/>
      <c r="H83" s="1"/>
      <c r="I83" s="1"/>
      <c r="J83" s="3"/>
      <c r="K83" s="3"/>
      <c r="L83" s="3"/>
      <c r="M83" s="3"/>
      <c r="N83" s="3"/>
      <c r="O83" s="3"/>
      <c r="P83" s="3"/>
      <c r="Q83" s="3"/>
      <c r="R83" s="3"/>
      <c r="S83" s="3"/>
      <c r="T83" s="3"/>
      <c r="U83" s="3"/>
      <c r="V83" s="3"/>
      <c r="W83" s="3"/>
      <c r="X83" s="3"/>
      <c r="Y83" s="3"/>
      <c r="Z83" s="3"/>
      <c r="AA83" s="3"/>
      <c r="AB83" s="3"/>
    </row>
    <row r="84" ht="15.75" customHeight="1">
      <c r="A84" s="46"/>
      <c r="B84" s="46"/>
      <c r="C84" s="47"/>
      <c r="D84" s="47"/>
      <c r="E84" s="47"/>
      <c r="F84" s="47"/>
      <c r="G84" s="1"/>
      <c r="H84" s="1"/>
      <c r="I84" s="1"/>
      <c r="J84" s="3"/>
      <c r="K84" s="3"/>
      <c r="L84" s="3"/>
      <c r="M84" s="3"/>
      <c r="N84" s="3"/>
      <c r="O84" s="3"/>
      <c r="P84" s="3"/>
      <c r="Q84" s="3"/>
      <c r="R84" s="3"/>
      <c r="S84" s="3"/>
      <c r="T84" s="3"/>
      <c r="U84" s="3"/>
      <c r="V84" s="3"/>
      <c r="W84" s="3"/>
      <c r="X84" s="3"/>
      <c r="Y84" s="3"/>
      <c r="Z84" s="3"/>
      <c r="AA84" s="3"/>
      <c r="AB84" s="3"/>
    </row>
    <row r="85" ht="15.75" customHeight="1">
      <c r="A85" s="46"/>
      <c r="B85" s="46"/>
      <c r="C85" s="47"/>
      <c r="D85" s="47"/>
      <c r="E85" s="47"/>
      <c r="F85" s="47"/>
      <c r="G85" s="1"/>
      <c r="H85" s="1"/>
      <c r="I85" s="1"/>
      <c r="J85" s="3"/>
      <c r="K85" s="3"/>
      <c r="L85" s="3"/>
      <c r="M85" s="3"/>
      <c r="N85" s="3"/>
      <c r="O85" s="3"/>
      <c r="P85" s="3"/>
      <c r="Q85" s="3"/>
      <c r="R85" s="3"/>
      <c r="S85" s="3"/>
      <c r="T85" s="3"/>
      <c r="U85" s="3"/>
      <c r="V85" s="3"/>
      <c r="W85" s="3"/>
      <c r="X85" s="3"/>
      <c r="Y85" s="3"/>
      <c r="Z85" s="3"/>
      <c r="AA85" s="3"/>
      <c r="AB85" s="3"/>
    </row>
    <row r="86" ht="15.75" customHeight="1">
      <c r="A86" s="46"/>
      <c r="B86" s="46"/>
      <c r="C86" s="47"/>
      <c r="D86" s="47"/>
      <c r="E86" s="47"/>
      <c r="F86" s="47"/>
      <c r="G86" s="1"/>
      <c r="H86" s="1"/>
      <c r="I86" s="1"/>
      <c r="J86" s="3"/>
      <c r="K86" s="3"/>
      <c r="L86" s="3"/>
      <c r="M86" s="3"/>
      <c r="N86" s="3"/>
      <c r="O86" s="3"/>
      <c r="P86" s="3"/>
      <c r="Q86" s="3"/>
      <c r="R86" s="3"/>
      <c r="S86" s="3"/>
      <c r="T86" s="3"/>
      <c r="U86" s="3"/>
      <c r="V86" s="3"/>
      <c r="W86" s="3"/>
      <c r="X86" s="3"/>
      <c r="Y86" s="3"/>
      <c r="Z86" s="3"/>
      <c r="AA86" s="3"/>
      <c r="AB86" s="3"/>
    </row>
    <row r="87" ht="15.75" customHeight="1">
      <c r="A87" s="46"/>
      <c r="B87" s="46"/>
      <c r="C87" s="47"/>
      <c r="D87" s="47"/>
      <c r="E87" s="47"/>
      <c r="F87" s="47"/>
      <c r="G87" s="1"/>
      <c r="H87" s="1"/>
      <c r="I87" s="1"/>
      <c r="J87" s="3"/>
      <c r="K87" s="3"/>
      <c r="L87" s="3"/>
      <c r="M87" s="3"/>
      <c r="N87" s="3"/>
      <c r="O87" s="3"/>
      <c r="P87" s="3"/>
      <c r="Q87" s="3"/>
      <c r="R87" s="3"/>
      <c r="S87" s="3"/>
      <c r="T87" s="3"/>
      <c r="U87" s="3"/>
      <c r="V87" s="3"/>
      <c r="W87" s="3"/>
      <c r="X87" s="3"/>
      <c r="Y87" s="3"/>
      <c r="Z87" s="3"/>
      <c r="AA87" s="3"/>
      <c r="AB87" s="3"/>
    </row>
    <row r="88" ht="15.75" customHeight="1">
      <c r="A88" s="46"/>
      <c r="B88" s="46"/>
      <c r="C88" s="47"/>
      <c r="D88" s="47"/>
      <c r="E88" s="47"/>
      <c r="F88" s="47"/>
      <c r="G88" s="1"/>
      <c r="H88" s="1"/>
      <c r="I88" s="1"/>
      <c r="J88" s="3"/>
      <c r="K88" s="3"/>
      <c r="L88" s="3"/>
      <c r="M88" s="3"/>
      <c r="N88" s="3"/>
      <c r="O88" s="3"/>
      <c r="P88" s="3"/>
      <c r="Q88" s="3"/>
      <c r="R88" s="3"/>
      <c r="S88" s="3"/>
      <c r="T88" s="3"/>
      <c r="U88" s="3"/>
      <c r="V88" s="3"/>
      <c r="W88" s="3"/>
      <c r="X88" s="3"/>
      <c r="Y88" s="3"/>
      <c r="Z88" s="3"/>
      <c r="AA88" s="3"/>
      <c r="AB88" s="3"/>
    </row>
    <row r="89" ht="15.75" customHeight="1">
      <c r="A89" s="46"/>
      <c r="B89" s="46"/>
      <c r="C89" s="47"/>
      <c r="D89" s="47"/>
      <c r="E89" s="47"/>
      <c r="F89" s="47"/>
      <c r="G89" s="1"/>
      <c r="H89" s="1"/>
      <c r="I89" s="1"/>
      <c r="J89" s="3"/>
      <c r="K89" s="3"/>
      <c r="L89" s="3"/>
      <c r="M89" s="3"/>
      <c r="N89" s="3"/>
      <c r="O89" s="3"/>
      <c r="P89" s="3"/>
      <c r="Q89" s="3"/>
      <c r="R89" s="3"/>
      <c r="S89" s="3"/>
      <c r="T89" s="3"/>
      <c r="U89" s="3"/>
      <c r="V89" s="3"/>
      <c r="W89" s="3"/>
      <c r="X89" s="3"/>
      <c r="Y89" s="3"/>
      <c r="Z89" s="3"/>
      <c r="AA89" s="3"/>
      <c r="AB89" s="3"/>
    </row>
    <row r="90" ht="15.75" customHeight="1">
      <c r="A90" s="46"/>
      <c r="B90" s="46"/>
      <c r="C90" s="47"/>
      <c r="D90" s="47"/>
      <c r="E90" s="47"/>
      <c r="F90" s="47"/>
      <c r="G90" s="1"/>
      <c r="H90" s="1"/>
      <c r="I90" s="1"/>
      <c r="J90" s="3"/>
      <c r="K90" s="3"/>
      <c r="L90" s="3"/>
      <c r="M90" s="3"/>
      <c r="N90" s="3"/>
      <c r="O90" s="3"/>
      <c r="P90" s="3"/>
      <c r="Q90" s="3"/>
      <c r="R90" s="3"/>
      <c r="S90" s="3"/>
      <c r="T90" s="3"/>
      <c r="U90" s="3"/>
      <c r="V90" s="3"/>
      <c r="W90" s="3"/>
      <c r="X90" s="3"/>
      <c r="Y90" s="3"/>
      <c r="Z90" s="3"/>
      <c r="AA90" s="3"/>
      <c r="AB90" s="3"/>
    </row>
    <row r="91" ht="15.75" customHeight="1">
      <c r="A91" s="46"/>
      <c r="B91" s="46"/>
      <c r="C91" s="47"/>
      <c r="D91" s="47"/>
      <c r="E91" s="47"/>
      <c r="F91" s="47"/>
      <c r="G91" s="1"/>
      <c r="H91" s="1"/>
      <c r="I91" s="1"/>
      <c r="J91" s="3"/>
      <c r="K91" s="3"/>
      <c r="L91" s="3"/>
      <c r="M91" s="3"/>
      <c r="N91" s="3"/>
      <c r="O91" s="3"/>
      <c r="P91" s="3"/>
      <c r="Q91" s="3"/>
      <c r="R91" s="3"/>
      <c r="S91" s="3"/>
      <c r="T91" s="3"/>
      <c r="U91" s="3"/>
      <c r="V91" s="3"/>
      <c r="W91" s="3"/>
      <c r="X91" s="3"/>
      <c r="Y91" s="3"/>
      <c r="Z91" s="3"/>
      <c r="AA91" s="3"/>
      <c r="AB91" s="3"/>
    </row>
    <row r="92" ht="15.75" customHeight="1">
      <c r="A92" s="46"/>
      <c r="B92" s="46"/>
      <c r="C92" s="47"/>
      <c r="D92" s="47"/>
      <c r="E92" s="47"/>
      <c r="F92" s="47"/>
      <c r="G92" s="1"/>
      <c r="H92" s="1"/>
      <c r="I92" s="1"/>
      <c r="J92" s="3"/>
      <c r="K92" s="3"/>
      <c r="L92" s="3"/>
      <c r="M92" s="3"/>
      <c r="N92" s="3"/>
      <c r="O92" s="3"/>
      <c r="P92" s="3"/>
      <c r="Q92" s="3"/>
      <c r="R92" s="3"/>
      <c r="S92" s="3"/>
      <c r="T92" s="3"/>
      <c r="U92" s="3"/>
      <c r="V92" s="3"/>
      <c r="W92" s="3"/>
      <c r="X92" s="3"/>
      <c r="Y92" s="3"/>
      <c r="Z92" s="3"/>
      <c r="AA92" s="3"/>
      <c r="AB92" s="3"/>
    </row>
    <row r="93" ht="15.75" customHeight="1">
      <c r="A93" s="46"/>
      <c r="B93" s="46"/>
      <c r="C93" s="47"/>
      <c r="D93" s="47"/>
      <c r="E93" s="47"/>
      <c r="F93" s="47"/>
      <c r="G93" s="1"/>
      <c r="H93" s="1"/>
      <c r="I93" s="1"/>
      <c r="J93" s="3"/>
      <c r="K93" s="3"/>
      <c r="L93" s="3"/>
      <c r="M93" s="3"/>
      <c r="N93" s="3"/>
      <c r="O93" s="3"/>
      <c r="P93" s="3"/>
      <c r="Q93" s="3"/>
      <c r="R93" s="3"/>
      <c r="S93" s="3"/>
      <c r="T93" s="3"/>
      <c r="U93" s="3"/>
      <c r="V93" s="3"/>
      <c r="W93" s="3"/>
      <c r="X93" s="3"/>
      <c r="Y93" s="3"/>
      <c r="Z93" s="3"/>
      <c r="AA93" s="3"/>
      <c r="AB93" s="3"/>
    </row>
    <row r="94" ht="15.75" customHeight="1">
      <c r="A94" s="46"/>
      <c r="B94" s="46"/>
      <c r="C94" s="47"/>
      <c r="D94" s="47"/>
      <c r="E94" s="47"/>
      <c r="F94" s="47"/>
      <c r="G94" s="1"/>
      <c r="H94" s="1"/>
      <c r="I94" s="1"/>
      <c r="J94" s="3"/>
      <c r="K94" s="3"/>
      <c r="L94" s="3"/>
      <c r="M94" s="3"/>
      <c r="N94" s="3"/>
      <c r="O94" s="3"/>
      <c r="P94" s="3"/>
      <c r="Q94" s="3"/>
      <c r="R94" s="3"/>
      <c r="S94" s="3"/>
      <c r="T94" s="3"/>
      <c r="U94" s="3"/>
      <c r="V94" s="3"/>
      <c r="W94" s="3"/>
      <c r="X94" s="3"/>
      <c r="Y94" s="3"/>
      <c r="Z94" s="3"/>
      <c r="AA94" s="3"/>
      <c r="AB94" s="3"/>
    </row>
    <row r="95" ht="15.75" customHeight="1">
      <c r="A95" s="46"/>
      <c r="B95" s="46"/>
      <c r="C95" s="47"/>
      <c r="D95" s="47"/>
      <c r="E95" s="47"/>
      <c r="F95" s="47"/>
      <c r="G95" s="1"/>
      <c r="H95" s="1"/>
      <c r="I95" s="1"/>
      <c r="J95" s="3"/>
      <c r="K95" s="3"/>
      <c r="L95" s="3"/>
      <c r="M95" s="3"/>
      <c r="N95" s="3"/>
      <c r="O95" s="3"/>
      <c r="P95" s="3"/>
      <c r="Q95" s="3"/>
      <c r="R95" s="3"/>
      <c r="S95" s="3"/>
      <c r="T95" s="3"/>
      <c r="U95" s="3"/>
      <c r="V95" s="3"/>
      <c r="W95" s="3"/>
      <c r="X95" s="3"/>
      <c r="Y95" s="3"/>
      <c r="Z95" s="3"/>
      <c r="AA95" s="3"/>
      <c r="AB95" s="3"/>
    </row>
    <row r="96" ht="15.75" customHeight="1">
      <c r="A96" s="46"/>
      <c r="B96" s="46"/>
      <c r="C96" s="47"/>
      <c r="D96" s="47"/>
      <c r="E96" s="47"/>
      <c r="F96" s="47"/>
      <c r="G96" s="1"/>
      <c r="H96" s="1"/>
      <c r="I96" s="1"/>
      <c r="J96" s="3"/>
      <c r="K96" s="3"/>
      <c r="L96" s="3"/>
      <c r="M96" s="3"/>
      <c r="N96" s="3"/>
      <c r="O96" s="3"/>
      <c r="P96" s="3"/>
      <c r="Q96" s="3"/>
      <c r="R96" s="3"/>
      <c r="S96" s="3"/>
      <c r="T96" s="3"/>
      <c r="U96" s="3"/>
      <c r="V96" s="3"/>
      <c r="W96" s="3"/>
      <c r="X96" s="3"/>
      <c r="Y96" s="3"/>
      <c r="Z96" s="3"/>
      <c r="AA96" s="3"/>
      <c r="AB96" s="3"/>
    </row>
    <row r="97" ht="15.75" customHeight="1">
      <c r="A97" s="46"/>
      <c r="B97" s="46"/>
      <c r="C97" s="47"/>
      <c r="D97" s="47"/>
      <c r="E97" s="47"/>
      <c r="F97" s="47"/>
      <c r="G97" s="1"/>
      <c r="H97" s="1"/>
      <c r="I97" s="1"/>
      <c r="J97" s="3"/>
      <c r="K97" s="3"/>
      <c r="L97" s="3"/>
      <c r="M97" s="3"/>
      <c r="N97" s="3"/>
      <c r="O97" s="3"/>
      <c r="P97" s="3"/>
      <c r="Q97" s="3"/>
      <c r="R97" s="3"/>
      <c r="S97" s="3"/>
      <c r="T97" s="3"/>
      <c r="U97" s="3"/>
      <c r="V97" s="3"/>
      <c r="W97" s="3"/>
      <c r="X97" s="3"/>
      <c r="Y97" s="3"/>
      <c r="Z97" s="3"/>
      <c r="AA97" s="3"/>
      <c r="AB97" s="3"/>
    </row>
    <row r="98" ht="15.75" customHeight="1">
      <c r="A98" s="46"/>
      <c r="B98" s="46"/>
      <c r="C98" s="47"/>
      <c r="D98" s="47"/>
      <c r="E98" s="47"/>
      <c r="F98" s="47"/>
      <c r="G98" s="1"/>
      <c r="H98" s="1"/>
      <c r="I98" s="1"/>
      <c r="J98" s="3"/>
      <c r="K98" s="3"/>
      <c r="L98" s="3"/>
      <c r="M98" s="3"/>
      <c r="N98" s="3"/>
      <c r="O98" s="3"/>
      <c r="P98" s="3"/>
      <c r="Q98" s="3"/>
      <c r="R98" s="3"/>
      <c r="S98" s="3"/>
      <c r="T98" s="3"/>
      <c r="U98" s="3"/>
      <c r="V98" s="3"/>
      <c r="W98" s="3"/>
      <c r="X98" s="3"/>
      <c r="Y98" s="3"/>
      <c r="Z98" s="3"/>
      <c r="AA98" s="3"/>
      <c r="AB98" s="3"/>
    </row>
    <row r="99" ht="15.75" customHeight="1">
      <c r="A99" s="46"/>
      <c r="B99" s="46"/>
      <c r="C99" s="47"/>
      <c r="D99" s="47"/>
      <c r="E99" s="47"/>
      <c r="F99" s="47"/>
      <c r="G99" s="1"/>
      <c r="H99" s="1"/>
      <c r="I99" s="1"/>
      <c r="J99" s="3"/>
      <c r="K99" s="3"/>
      <c r="L99" s="3"/>
      <c r="M99" s="3"/>
      <c r="N99" s="3"/>
      <c r="O99" s="3"/>
      <c r="P99" s="3"/>
      <c r="Q99" s="3"/>
      <c r="R99" s="3"/>
      <c r="S99" s="3"/>
      <c r="T99" s="3"/>
      <c r="U99" s="3"/>
      <c r="V99" s="3"/>
      <c r="W99" s="3"/>
      <c r="X99" s="3"/>
      <c r="Y99" s="3"/>
      <c r="Z99" s="3"/>
      <c r="AA99" s="3"/>
      <c r="AB99" s="3"/>
    </row>
    <row r="100" ht="15.75" customHeight="1">
      <c r="A100" s="46"/>
      <c r="B100" s="46"/>
      <c r="C100" s="47"/>
      <c r="D100" s="47"/>
      <c r="E100" s="47"/>
      <c r="F100" s="47"/>
      <c r="G100" s="1"/>
      <c r="H100" s="1"/>
      <c r="I100" s="1"/>
      <c r="J100" s="3"/>
      <c r="K100" s="3"/>
      <c r="L100" s="3"/>
      <c r="M100" s="3"/>
      <c r="N100" s="3"/>
      <c r="O100" s="3"/>
      <c r="P100" s="3"/>
      <c r="Q100" s="3"/>
      <c r="R100" s="3"/>
      <c r="S100" s="3"/>
      <c r="T100" s="3"/>
      <c r="U100" s="3"/>
      <c r="V100" s="3"/>
      <c r="W100" s="3"/>
      <c r="X100" s="3"/>
      <c r="Y100" s="3"/>
      <c r="Z100" s="3"/>
      <c r="AA100" s="3"/>
      <c r="AB100" s="3"/>
    </row>
    <row r="101" ht="15.75" customHeight="1">
      <c r="A101" s="46"/>
      <c r="B101" s="46"/>
      <c r="C101" s="47"/>
      <c r="D101" s="47"/>
      <c r="E101" s="47"/>
      <c r="F101" s="47"/>
      <c r="G101" s="1"/>
      <c r="H101" s="1"/>
      <c r="I101" s="1"/>
      <c r="J101" s="3"/>
      <c r="K101" s="3"/>
      <c r="L101" s="3"/>
      <c r="M101" s="3"/>
      <c r="N101" s="3"/>
      <c r="O101" s="3"/>
      <c r="P101" s="3"/>
      <c r="Q101" s="3"/>
      <c r="R101" s="3"/>
      <c r="S101" s="3"/>
      <c r="T101" s="3"/>
      <c r="U101" s="3"/>
      <c r="V101" s="3"/>
      <c r="W101" s="3"/>
      <c r="X101" s="3"/>
      <c r="Y101" s="3"/>
      <c r="Z101" s="3"/>
      <c r="AA101" s="3"/>
      <c r="AB101" s="3"/>
    </row>
    <row r="102" ht="15.75" customHeight="1">
      <c r="A102" s="46"/>
      <c r="B102" s="46"/>
      <c r="C102" s="47"/>
      <c r="D102" s="47"/>
      <c r="E102" s="47"/>
      <c r="F102" s="47"/>
      <c r="G102" s="1"/>
      <c r="H102" s="1"/>
      <c r="I102" s="1"/>
      <c r="J102" s="3"/>
      <c r="K102" s="3"/>
      <c r="L102" s="3"/>
      <c r="M102" s="3"/>
      <c r="N102" s="3"/>
      <c r="O102" s="3"/>
      <c r="P102" s="3"/>
      <c r="Q102" s="3"/>
      <c r="R102" s="3"/>
      <c r="S102" s="3"/>
      <c r="T102" s="3"/>
      <c r="U102" s="3"/>
      <c r="V102" s="3"/>
      <c r="W102" s="3"/>
      <c r="X102" s="3"/>
      <c r="Y102" s="3"/>
      <c r="Z102" s="3"/>
      <c r="AA102" s="3"/>
      <c r="AB102" s="3"/>
    </row>
    <row r="103" ht="15.75" customHeight="1">
      <c r="A103" s="46"/>
      <c r="B103" s="46"/>
      <c r="C103" s="47"/>
      <c r="D103" s="47"/>
      <c r="E103" s="47"/>
      <c r="F103" s="47"/>
      <c r="G103" s="1"/>
      <c r="H103" s="1"/>
      <c r="I103" s="1"/>
      <c r="J103" s="3"/>
      <c r="K103" s="3"/>
      <c r="L103" s="3"/>
      <c r="M103" s="3"/>
      <c r="N103" s="3"/>
      <c r="O103" s="3"/>
      <c r="P103" s="3"/>
      <c r="Q103" s="3"/>
      <c r="R103" s="3"/>
      <c r="S103" s="3"/>
      <c r="T103" s="3"/>
      <c r="U103" s="3"/>
      <c r="V103" s="3"/>
      <c r="W103" s="3"/>
      <c r="X103" s="3"/>
      <c r="Y103" s="3"/>
      <c r="Z103" s="3"/>
      <c r="AA103" s="3"/>
      <c r="AB103" s="3"/>
    </row>
    <row r="104" ht="15.75" customHeight="1">
      <c r="A104" s="46"/>
      <c r="B104" s="46"/>
      <c r="C104" s="47"/>
      <c r="D104" s="47"/>
      <c r="E104" s="47"/>
      <c r="F104" s="47"/>
      <c r="G104" s="1"/>
      <c r="H104" s="1"/>
      <c r="I104" s="1"/>
      <c r="J104" s="3"/>
      <c r="K104" s="3"/>
      <c r="L104" s="3"/>
      <c r="M104" s="3"/>
      <c r="N104" s="3"/>
      <c r="O104" s="3"/>
      <c r="P104" s="3"/>
      <c r="Q104" s="3"/>
      <c r="R104" s="3"/>
      <c r="S104" s="3"/>
      <c r="T104" s="3"/>
      <c r="U104" s="3"/>
      <c r="V104" s="3"/>
      <c r="W104" s="3"/>
      <c r="X104" s="3"/>
      <c r="Y104" s="3"/>
      <c r="Z104" s="3"/>
      <c r="AA104" s="3"/>
      <c r="AB104" s="3"/>
    </row>
    <row r="105" ht="15.75" customHeight="1">
      <c r="A105" s="46"/>
      <c r="B105" s="46"/>
      <c r="C105" s="47"/>
      <c r="D105" s="47"/>
      <c r="E105" s="47"/>
      <c r="F105" s="47"/>
      <c r="G105" s="1"/>
      <c r="H105" s="1"/>
      <c r="I105" s="1"/>
      <c r="J105" s="3"/>
      <c r="K105" s="3"/>
      <c r="L105" s="3"/>
      <c r="M105" s="3"/>
      <c r="N105" s="3"/>
      <c r="O105" s="3"/>
      <c r="P105" s="3"/>
      <c r="Q105" s="3"/>
      <c r="R105" s="3"/>
      <c r="S105" s="3"/>
      <c r="T105" s="3"/>
      <c r="U105" s="3"/>
      <c r="V105" s="3"/>
      <c r="W105" s="3"/>
      <c r="X105" s="3"/>
      <c r="Y105" s="3"/>
      <c r="Z105" s="3"/>
      <c r="AA105" s="3"/>
      <c r="AB105" s="3"/>
    </row>
    <row r="106" ht="15.75" customHeight="1">
      <c r="A106" s="46"/>
      <c r="B106" s="46"/>
      <c r="C106" s="47"/>
      <c r="D106" s="47"/>
      <c r="E106" s="47"/>
      <c r="F106" s="47"/>
      <c r="G106" s="1"/>
      <c r="H106" s="1"/>
      <c r="I106" s="1"/>
      <c r="J106" s="3"/>
      <c r="K106" s="3"/>
      <c r="L106" s="3"/>
      <c r="M106" s="3"/>
      <c r="N106" s="3"/>
      <c r="O106" s="3"/>
      <c r="P106" s="3"/>
      <c r="Q106" s="3"/>
      <c r="R106" s="3"/>
      <c r="S106" s="3"/>
      <c r="T106" s="3"/>
      <c r="U106" s="3"/>
      <c r="V106" s="3"/>
      <c r="W106" s="3"/>
      <c r="X106" s="3"/>
      <c r="Y106" s="3"/>
      <c r="Z106" s="3"/>
      <c r="AA106" s="3"/>
      <c r="AB106" s="3"/>
    </row>
    <row r="107" ht="15.75" customHeight="1">
      <c r="A107" s="46"/>
      <c r="B107" s="46"/>
      <c r="C107" s="47"/>
      <c r="D107" s="47"/>
      <c r="E107" s="47"/>
      <c r="F107" s="47"/>
      <c r="G107" s="1"/>
      <c r="H107" s="1"/>
      <c r="I107" s="1"/>
      <c r="J107" s="3"/>
      <c r="K107" s="3"/>
      <c r="L107" s="3"/>
      <c r="M107" s="3"/>
      <c r="N107" s="3"/>
      <c r="O107" s="3"/>
      <c r="P107" s="3"/>
      <c r="Q107" s="3"/>
      <c r="R107" s="3"/>
      <c r="S107" s="3"/>
      <c r="T107" s="3"/>
      <c r="U107" s="3"/>
      <c r="V107" s="3"/>
      <c r="W107" s="3"/>
      <c r="X107" s="3"/>
      <c r="Y107" s="3"/>
      <c r="Z107" s="3"/>
      <c r="AA107" s="3"/>
      <c r="AB107" s="3"/>
    </row>
    <row r="108" ht="15.75" customHeight="1">
      <c r="A108" s="46"/>
      <c r="B108" s="46"/>
      <c r="C108" s="47"/>
      <c r="D108" s="47"/>
      <c r="E108" s="47"/>
      <c r="F108" s="47"/>
      <c r="G108" s="1"/>
      <c r="H108" s="1"/>
      <c r="I108" s="1"/>
      <c r="J108" s="3"/>
      <c r="K108" s="3"/>
      <c r="L108" s="3"/>
      <c r="M108" s="3"/>
      <c r="N108" s="3"/>
      <c r="O108" s="3"/>
      <c r="P108" s="3"/>
      <c r="Q108" s="3"/>
      <c r="R108" s="3"/>
      <c r="S108" s="3"/>
      <c r="T108" s="3"/>
      <c r="U108" s="3"/>
      <c r="V108" s="3"/>
      <c r="W108" s="3"/>
      <c r="X108" s="3"/>
      <c r="Y108" s="3"/>
      <c r="Z108" s="3"/>
      <c r="AA108" s="3"/>
      <c r="AB108" s="3"/>
    </row>
    <row r="109" ht="15.75" customHeight="1">
      <c r="A109" s="46"/>
      <c r="B109" s="46"/>
      <c r="C109" s="47"/>
      <c r="D109" s="47"/>
      <c r="E109" s="47"/>
      <c r="F109" s="47"/>
      <c r="G109" s="1"/>
      <c r="H109" s="1"/>
      <c r="I109" s="1"/>
      <c r="J109" s="3"/>
      <c r="K109" s="3"/>
      <c r="L109" s="3"/>
      <c r="M109" s="3"/>
      <c r="N109" s="3"/>
      <c r="O109" s="3"/>
      <c r="P109" s="3"/>
      <c r="Q109" s="3"/>
      <c r="R109" s="3"/>
      <c r="S109" s="3"/>
      <c r="T109" s="3"/>
      <c r="U109" s="3"/>
      <c r="V109" s="3"/>
      <c r="W109" s="3"/>
      <c r="X109" s="3"/>
      <c r="Y109" s="3"/>
      <c r="Z109" s="3"/>
      <c r="AA109" s="3"/>
      <c r="AB109" s="3"/>
    </row>
    <row r="110" ht="15.75" customHeight="1">
      <c r="A110" s="46"/>
      <c r="B110" s="46"/>
      <c r="C110" s="47"/>
      <c r="D110" s="47"/>
      <c r="E110" s="47"/>
      <c r="F110" s="47"/>
      <c r="G110" s="1"/>
      <c r="H110" s="1"/>
      <c r="I110" s="1"/>
      <c r="J110" s="3"/>
      <c r="K110" s="3"/>
      <c r="L110" s="3"/>
      <c r="M110" s="3"/>
      <c r="N110" s="3"/>
      <c r="O110" s="3"/>
      <c r="P110" s="3"/>
      <c r="Q110" s="3"/>
      <c r="R110" s="3"/>
      <c r="S110" s="3"/>
      <c r="T110" s="3"/>
      <c r="U110" s="3"/>
      <c r="V110" s="3"/>
      <c r="W110" s="3"/>
      <c r="X110" s="3"/>
      <c r="Y110" s="3"/>
      <c r="Z110" s="3"/>
      <c r="AA110" s="3"/>
      <c r="AB110" s="3"/>
    </row>
    <row r="111" ht="15.75" customHeight="1">
      <c r="A111" s="46"/>
      <c r="B111" s="46"/>
      <c r="C111" s="47"/>
      <c r="D111" s="47"/>
      <c r="E111" s="47"/>
      <c r="F111" s="47"/>
      <c r="G111" s="1"/>
      <c r="H111" s="1"/>
      <c r="I111" s="1"/>
      <c r="J111" s="3"/>
      <c r="K111" s="3"/>
      <c r="L111" s="3"/>
      <c r="M111" s="3"/>
      <c r="N111" s="3"/>
      <c r="O111" s="3"/>
      <c r="P111" s="3"/>
      <c r="Q111" s="3"/>
      <c r="R111" s="3"/>
      <c r="S111" s="3"/>
      <c r="T111" s="3"/>
      <c r="U111" s="3"/>
      <c r="V111" s="3"/>
      <c r="W111" s="3"/>
      <c r="X111" s="3"/>
      <c r="Y111" s="3"/>
      <c r="Z111" s="3"/>
      <c r="AA111" s="3"/>
      <c r="AB111" s="3"/>
    </row>
    <row r="112" ht="15.75" customHeight="1">
      <c r="A112" s="46"/>
      <c r="B112" s="46"/>
      <c r="C112" s="47"/>
      <c r="D112" s="47"/>
      <c r="E112" s="47"/>
      <c r="F112" s="47"/>
      <c r="G112" s="1"/>
      <c r="H112" s="1"/>
      <c r="I112" s="1"/>
      <c r="J112" s="3"/>
      <c r="K112" s="3"/>
      <c r="L112" s="3"/>
      <c r="M112" s="3"/>
      <c r="N112" s="3"/>
      <c r="O112" s="3"/>
      <c r="P112" s="3"/>
      <c r="Q112" s="3"/>
      <c r="R112" s="3"/>
      <c r="S112" s="3"/>
      <c r="T112" s="3"/>
      <c r="U112" s="3"/>
      <c r="V112" s="3"/>
      <c r="W112" s="3"/>
      <c r="X112" s="3"/>
      <c r="Y112" s="3"/>
      <c r="Z112" s="3"/>
      <c r="AA112" s="3"/>
      <c r="AB112" s="3"/>
    </row>
    <row r="113" ht="15.75" customHeight="1">
      <c r="A113" s="46"/>
      <c r="B113" s="46"/>
      <c r="C113" s="47"/>
      <c r="D113" s="47"/>
      <c r="E113" s="47"/>
      <c r="F113" s="47"/>
      <c r="G113" s="1"/>
      <c r="H113" s="1"/>
      <c r="I113" s="1"/>
      <c r="J113" s="3"/>
      <c r="K113" s="3"/>
      <c r="L113" s="3"/>
      <c r="M113" s="3"/>
      <c r="N113" s="3"/>
      <c r="O113" s="3"/>
      <c r="P113" s="3"/>
      <c r="Q113" s="3"/>
      <c r="R113" s="3"/>
      <c r="S113" s="3"/>
      <c r="T113" s="3"/>
      <c r="U113" s="3"/>
      <c r="V113" s="3"/>
      <c r="W113" s="3"/>
      <c r="X113" s="3"/>
      <c r="Y113" s="3"/>
      <c r="Z113" s="3"/>
      <c r="AA113" s="3"/>
      <c r="AB113" s="3"/>
    </row>
    <row r="114" ht="15.75" customHeight="1">
      <c r="A114" s="46"/>
      <c r="B114" s="46"/>
      <c r="C114" s="47"/>
      <c r="D114" s="47"/>
      <c r="E114" s="47"/>
      <c r="F114" s="47"/>
      <c r="G114" s="1"/>
      <c r="H114" s="1"/>
      <c r="I114" s="1"/>
      <c r="J114" s="3"/>
      <c r="K114" s="3"/>
      <c r="L114" s="3"/>
      <c r="M114" s="3"/>
      <c r="N114" s="3"/>
      <c r="O114" s="3"/>
      <c r="P114" s="3"/>
      <c r="Q114" s="3"/>
      <c r="R114" s="3"/>
      <c r="S114" s="3"/>
      <c r="T114" s="3"/>
      <c r="U114" s="3"/>
      <c r="V114" s="3"/>
      <c r="W114" s="3"/>
      <c r="X114" s="3"/>
      <c r="Y114" s="3"/>
      <c r="Z114" s="3"/>
      <c r="AA114" s="3"/>
      <c r="AB114" s="3"/>
    </row>
    <row r="115" ht="15.75" customHeight="1">
      <c r="A115" s="46"/>
      <c r="B115" s="46"/>
      <c r="C115" s="47"/>
      <c r="D115" s="47"/>
      <c r="E115" s="47"/>
      <c r="F115" s="47"/>
      <c r="G115" s="1"/>
      <c r="H115" s="1"/>
      <c r="I115" s="1"/>
      <c r="J115" s="3"/>
      <c r="K115" s="3"/>
      <c r="L115" s="3"/>
      <c r="M115" s="3"/>
      <c r="N115" s="3"/>
      <c r="O115" s="3"/>
      <c r="P115" s="3"/>
      <c r="Q115" s="3"/>
      <c r="R115" s="3"/>
      <c r="S115" s="3"/>
      <c r="T115" s="3"/>
      <c r="U115" s="3"/>
      <c r="V115" s="3"/>
      <c r="W115" s="3"/>
      <c r="X115" s="3"/>
      <c r="Y115" s="3"/>
      <c r="Z115" s="3"/>
      <c r="AA115" s="3"/>
      <c r="AB115" s="3"/>
    </row>
    <row r="116" ht="15.75" customHeight="1">
      <c r="A116" s="46"/>
      <c r="B116" s="46"/>
      <c r="C116" s="47"/>
      <c r="D116" s="47"/>
      <c r="E116" s="47"/>
      <c r="F116" s="47"/>
      <c r="G116" s="1"/>
      <c r="H116" s="1"/>
      <c r="I116" s="1"/>
      <c r="J116" s="3"/>
      <c r="K116" s="3"/>
      <c r="L116" s="3"/>
      <c r="M116" s="3"/>
      <c r="N116" s="3"/>
      <c r="O116" s="3"/>
      <c r="P116" s="3"/>
      <c r="Q116" s="3"/>
      <c r="R116" s="3"/>
      <c r="S116" s="3"/>
      <c r="T116" s="3"/>
      <c r="U116" s="3"/>
      <c r="V116" s="3"/>
      <c r="W116" s="3"/>
      <c r="X116" s="3"/>
      <c r="Y116" s="3"/>
      <c r="Z116" s="3"/>
      <c r="AA116" s="3"/>
      <c r="AB116" s="3"/>
    </row>
    <row r="117" ht="15.75" customHeight="1">
      <c r="A117" s="46"/>
      <c r="B117" s="46"/>
      <c r="C117" s="47"/>
      <c r="D117" s="47"/>
      <c r="E117" s="47"/>
      <c r="F117" s="47"/>
      <c r="G117" s="1"/>
      <c r="H117" s="1"/>
      <c r="I117" s="1"/>
      <c r="J117" s="3"/>
      <c r="K117" s="3"/>
      <c r="L117" s="3"/>
      <c r="M117" s="3"/>
      <c r="N117" s="3"/>
      <c r="O117" s="3"/>
      <c r="P117" s="3"/>
      <c r="Q117" s="3"/>
      <c r="R117" s="3"/>
      <c r="S117" s="3"/>
      <c r="T117" s="3"/>
      <c r="U117" s="3"/>
      <c r="V117" s="3"/>
      <c r="W117" s="3"/>
      <c r="X117" s="3"/>
      <c r="Y117" s="3"/>
      <c r="Z117" s="3"/>
      <c r="AA117" s="3"/>
      <c r="AB117" s="3"/>
    </row>
    <row r="118" ht="15.75" customHeight="1">
      <c r="A118" s="46"/>
      <c r="B118" s="46"/>
      <c r="C118" s="47"/>
      <c r="D118" s="47"/>
      <c r="E118" s="47"/>
      <c r="F118" s="47"/>
      <c r="G118" s="1"/>
      <c r="H118" s="1"/>
      <c r="I118" s="1"/>
      <c r="J118" s="3"/>
      <c r="K118" s="3"/>
      <c r="L118" s="3"/>
      <c r="M118" s="3"/>
      <c r="N118" s="3"/>
      <c r="O118" s="3"/>
      <c r="P118" s="3"/>
      <c r="Q118" s="3"/>
      <c r="R118" s="3"/>
      <c r="S118" s="3"/>
      <c r="T118" s="3"/>
      <c r="U118" s="3"/>
      <c r="V118" s="3"/>
      <c r="W118" s="3"/>
      <c r="X118" s="3"/>
      <c r="Y118" s="3"/>
      <c r="Z118" s="3"/>
      <c r="AA118" s="3"/>
      <c r="AB118" s="3"/>
    </row>
    <row r="119" ht="15.75" customHeight="1">
      <c r="A119" s="46"/>
      <c r="B119" s="46"/>
      <c r="C119" s="47"/>
      <c r="D119" s="47"/>
      <c r="E119" s="47"/>
      <c r="F119" s="47"/>
      <c r="G119" s="1"/>
      <c r="H119" s="1"/>
      <c r="I119" s="1"/>
      <c r="J119" s="3"/>
      <c r="K119" s="3"/>
      <c r="L119" s="3"/>
      <c r="M119" s="3"/>
      <c r="N119" s="3"/>
      <c r="O119" s="3"/>
      <c r="P119" s="3"/>
      <c r="Q119" s="3"/>
      <c r="R119" s="3"/>
      <c r="S119" s="3"/>
      <c r="T119" s="3"/>
      <c r="U119" s="3"/>
      <c r="V119" s="3"/>
      <c r="W119" s="3"/>
      <c r="X119" s="3"/>
      <c r="Y119" s="3"/>
      <c r="Z119" s="3"/>
      <c r="AA119" s="3"/>
      <c r="AB119" s="3"/>
    </row>
    <row r="120" ht="15.75" customHeight="1">
      <c r="A120" s="46"/>
      <c r="B120" s="46"/>
      <c r="C120" s="47"/>
      <c r="D120" s="47"/>
      <c r="E120" s="47"/>
      <c r="F120" s="47"/>
      <c r="G120" s="1"/>
      <c r="H120" s="1"/>
      <c r="I120" s="1"/>
      <c r="J120" s="3"/>
      <c r="K120" s="3"/>
      <c r="L120" s="3"/>
      <c r="M120" s="3"/>
      <c r="N120" s="3"/>
      <c r="O120" s="3"/>
      <c r="P120" s="3"/>
      <c r="Q120" s="3"/>
      <c r="R120" s="3"/>
      <c r="S120" s="3"/>
      <c r="T120" s="3"/>
      <c r="U120" s="3"/>
      <c r="V120" s="3"/>
      <c r="W120" s="3"/>
      <c r="X120" s="3"/>
      <c r="Y120" s="3"/>
      <c r="Z120" s="3"/>
      <c r="AA120" s="3"/>
      <c r="AB120" s="3"/>
    </row>
    <row r="121" ht="15.75" customHeight="1">
      <c r="A121" s="46"/>
      <c r="B121" s="46"/>
      <c r="C121" s="47"/>
      <c r="D121" s="47"/>
      <c r="E121" s="47"/>
      <c r="F121" s="47"/>
      <c r="G121" s="1"/>
      <c r="H121" s="1"/>
      <c r="I121" s="1"/>
      <c r="J121" s="3"/>
      <c r="K121" s="3"/>
      <c r="L121" s="3"/>
      <c r="M121" s="3"/>
      <c r="N121" s="3"/>
      <c r="O121" s="3"/>
      <c r="P121" s="3"/>
      <c r="Q121" s="3"/>
      <c r="R121" s="3"/>
      <c r="S121" s="3"/>
      <c r="T121" s="3"/>
      <c r="U121" s="3"/>
      <c r="V121" s="3"/>
      <c r="W121" s="3"/>
      <c r="X121" s="3"/>
      <c r="Y121" s="3"/>
      <c r="Z121" s="3"/>
      <c r="AA121" s="3"/>
      <c r="AB121" s="3"/>
    </row>
    <row r="122" ht="15.75" customHeight="1">
      <c r="A122" s="46"/>
      <c r="B122" s="46"/>
      <c r="C122" s="47"/>
      <c r="D122" s="47"/>
      <c r="E122" s="47"/>
      <c r="F122" s="47"/>
      <c r="G122" s="1"/>
      <c r="H122" s="1"/>
      <c r="I122" s="1"/>
      <c r="J122" s="3"/>
      <c r="K122" s="3"/>
      <c r="L122" s="3"/>
      <c r="M122" s="3"/>
      <c r="N122" s="3"/>
      <c r="O122" s="3"/>
      <c r="P122" s="3"/>
      <c r="Q122" s="3"/>
      <c r="R122" s="3"/>
      <c r="S122" s="3"/>
      <c r="T122" s="3"/>
      <c r="U122" s="3"/>
      <c r="V122" s="3"/>
      <c r="W122" s="3"/>
      <c r="X122" s="3"/>
      <c r="Y122" s="3"/>
      <c r="Z122" s="3"/>
      <c r="AA122" s="3"/>
      <c r="AB122" s="3"/>
    </row>
    <row r="123" ht="15.75" customHeight="1">
      <c r="A123" s="46"/>
      <c r="B123" s="46"/>
      <c r="C123" s="47"/>
      <c r="D123" s="47"/>
      <c r="E123" s="47"/>
      <c r="F123" s="47"/>
      <c r="G123" s="1"/>
      <c r="H123" s="1"/>
      <c r="I123" s="1"/>
      <c r="J123" s="3"/>
      <c r="K123" s="3"/>
      <c r="L123" s="3"/>
      <c r="M123" s="3"/>
      <c r="N123" s="3"/>
      <c r="O123" s="3"/>
      <c r="P123" s="3"/>
      <c r="Q123" s="3"/>
      <c r="R123" s="3"/>
      <c r="S123" s="3"/>
      <c r="T123" s="3"/>
      <c r="U123" s="3"/>
      <c r="V123" s="3"/>
      <c r="W123" s="3"/>
      <c r="X123" s="3"/>
      <c r="Y123" s="3"/>
      <c r="Z123" s="3"/>
      <c r="AA123" s="3"/>
      <c r="AB123" s="3"/>
    </row>
    <row r="124" ht="15.75" customHeight="1">
      <c r="A124" s="46"/>
      <c r="B124" s="46"/>
      <c r="C124" s="47"/>
      <c r="D124" s="47"/>
      <c r="E124" s="47"/>
      <c r="F124" s="47"/>
      <c r="G124" s="1"/>
      <c r="H124" s="1"/>
      <c r="I124" s="1"/>
      <c r="J124" s="3"/>
      <c r="K124" s="3"/>
      <c r="L124" s="3"/>
      <c r="M124" s="3"/>
      <c r="N124" s="3"/>
      <c r="O124" s="3"/>
      <c r="P124" s="3"/>
      <c r="Q124" s="3"/>
      <c r="R124" s="3"/>
      <c r="S124" s="3"/>
      <c r="T124" s="3"/>
      <c r="U124" s="3"/>
      <c r="V124" s="3"/>
      <c r="W124" s="3"/>
      <c r="X124" s="3"/>
      <c r="Y124" s="3"/>
      <c r="Z124" s="3"/>
      <c r="AA124" s="3"/>
      <c r="AB124" s="3"/>
    </row>
    <row r="125" ht="15.75" customHeight="1">
      <c r="A125" s="46"/>
      <c r="B125" s="46"/>
      <c r="C125" s="47"/>
      <c r="D125" s="47"/>
      <c r="E125" s="47"/>
      <c r="F125" s="47"/>
      <c r="G125" s="1"/>
      <c r="H125" s="1"/>
      <c r="I125" s="1"/>
      <c r="J125" s="3"/>
      <c r="K125" s="3"/>
      <c r="L125" s="3"/>
      <c r="M125" s="3"/>
      <c r="N125" s="3"/>
      <c r="O125" s="3"/>
      <c r="P125" s="3"/>
      <c r="Q125" s="3"/>
      <c r="R125" s="3"/>
      <c r="S125" s="3"/>
      <c r="T125" s="3"/>
      <c r="U125" s="3"/>
      <c r="V125" s="3"/>
      <c r="W125" s="3"/>
      <c r="X125" s="3"/>
      <c r="Y125" s="3"/>
      <c r="Z125" s="3"/>
      <c r="AA125" s="3"/>
      <c r="AB125" s="3"/>
    </row>
    <row r="126" ht="15.75" customHeight="1">
      <c r="A126" s="46"/>
      <c r="B126" s="46"/>
      <c r="C126" s="47"/>
      <c r="D126" s="47"/>
      <c r="E126" s="47"/>
      <c r="F126" s="47"/>
      <c r="G126" s="1"/>
      <c r="H126" s="1"/>
      <c r="I126" s="1"/>
      <c r="J126" s="3"/>
      <c r="K126" s="3"/>
      <c r="L126" s="3"/>
      <c r="M126" s="3"/>
      <c r="N126" s="3"/>
      <c r="O126" s="3"/>
      <c r="P126" s="3"/>
      <c r="Q126" s="3"/>
      <c r="R126" s="3"/>
      <c r="S126" s="3"/>
      <c r="T126" s="3"/>
      <c r="U126" s="3"/>
      <c r="V126" s="3"/>
      <c r="W126" s="3"/>
      <c r="X126" s="3"/>
      <c r="Y126" s="3"/>
      <c r="Z126" s="3"/>
      <c r="AA126" s="3"/>
      <c r="AB126" s="3"/>
    </row>
    <row r="127" ht="15.75" customHeight="1">
      <c r="A127" s="46"/>
      <c r="B127" s="46"/>
      <c r="C127" s="47"/>
      <c r="D127" s="47"/>
      <c r="E127" s="47"/>
      <c r="F127" s="47"/>
      <c r="G127" s="1"/>
      <c r="H127" s="1"/>
      <c r="I127" s="1"/>
      <c r="J127" s="3"/>
      <c r="K127" s="3"/>
      <c r="L127" s="3"/>
      <c r="M127" s="3"/>
      <c r="N127" s="3"/>
      <c r="O127" s="3"/>
      <c r="P127" s="3"/>
      <c r="Q127" s="3"/>
      <c r="R127" s="3"/>
      <c r="S127" s="3"/>
      <c r="T127" s="3"/>
      <c r="U127" s="3"/>
      <c r="V127" s="3"/>
      <c r="W127" s="3"/>
      <c r="X127" s="3"/>
      <c r="Y127" s="3"/>
      <c r="Z127" s="3"/>
      <c r="AA127" s="3"/>
      <c r="AB127" s="3"/>
    </row>
    <row r="128" ht="15.75" customHeight="1">
      <c r="A128" s="46"/>
      <c r="B128" s="46"/>
      <c r="C128" s="47"/>
      <c r="D128" s="47"/>
      <c r="E128" s="47"/>
      <c r="F128" s="47"/>
      <c r="G128" s="1"/>
      <c r="H128" s="1"/>
      <c r="I128" s="1"/>
      <c r="J128" s="3"/>
      <c r="K128" s="3"/>
      <c r="L128" s="3"/>
      <c r="M128" s="3"/>
      <c r="N128" s="3"/>
      <c r="O128" s="3"/>
      <c r="P128" s="3"/>
      <c r="Q128" s="3"/>
      <c r="R128" s="3"/>
      <c r="S128" s="3"/>
      <c r="T128" s="3"/>
      <c r="U128" s="3"/>
      <c r="V128" s="3"/>
      <c r="W128" s="3"/>
      <c r="X128" s="3"/>
      <c r="Y128" s="3"/>
      <c r="Z128" s="3"/>
      <c r="AA128" s="3"/>
      <c r="AB128" s="3"/>
    </row>
    <row r="129" ht="15.75" customHeight="1">
      <c r="A129" s="46"/>
      <c r="B129" s="46"/>
      <c r="C129" s="47"/>
      <c r="D129" s="47"/>
      <c r="E129" s="47"/>
      <c r="F129" s="47"/>
      <c r="G129" s="1"/>
      <c r="H129" s="1"/>
      <c r="I129" s="1"/>
      <c r="J129" s="3"/>
      <c r="K129" s="3"/>
      <c r="L129" s="3"/>
      <c r="M129" s="3"/>
      <c r="N129" s="3"/>
      <c r="O129" s="3"/>
      <c r="P129" s="3"/>
      <c r="Q129" s="3"/>
      <c r="R129" s="3"/>
      <c r="S129" s="3"/>
      <c r="T129" s="3"/>
      <c r="U129" s="3"/>
      <c r="V129" s="3"/>
      <c r="W129" s="3"/>
      <c r="X129" s="3"/>
      <c r="Y129" s="3"/>
      <c r="Z129" s="3"/>
      <c r="AA129" s="3"/>
      <c r="AB129" s="3"/>
    </row>
    <row r="130" ht="15.75" customHeight="1">
      <c r="A130" s="46"/>
      <c r="B130" s="46"/>
      <c r="C130" s="47"/>
      <c r="D130" s="47"/>
      <c r="E130" s="47"/>
      <c r="F130" s="47"/>
      <c r="G130" s="1"/>
      <c r="H130" s="1"/>
      <c r="I130" s="1"/>
      <c r="J130" s="3"/>
      <c r="K130" s="3"/>
      <c r="L130" s="3"/>
      <c r="M130" s="3"/>
      <c r="N130" s="3"/>
      <c r="O130" s="3"/>
      <c r="P130" s="3"/>
      <c r="Q130" s="3"/>
      <c r="R130" s="3"/>
      <c r="S130" s="3"/>
      <c r="T130" s="3"/>
      <c r="U130" s="3"/>
      <c r="V130" s="3"/>
      <c r="W130" s="3"/>
      <c r="X130" s="3"/>
      <c r="Y130" s="3"/>
      <c r="Z130" s="3"/>
      <c r="AA130" s="3"/>
      <c r="AB130" s="3"/>
    </row>
    <row r="131" ht="15.75" customHeight="1">
      <c r="A131" s="46"/>
      <c r="B131" s="46"/>
      <c r="C131" s="47"/>
      <c r="D131" s="47"/>
      <c r="E131" s="47"/>
      <c r="F131" s="47"/>
      <c r="G131" s="1"/>
      <c r="H131" s="1"/>
      <c r="I131" s="1"/>
      <c r="J131" s="3"/>
      <c r="K131" s="3"/>
      <c r="L131" s="3"/>
      <c r="M131" s="3"/>
      <c r="N131" s="3"/>
      <c r="O131" s="3"/>
      <c r="P131" s="3"/>
      <c r="Q131" s="3"/>
      <c r="R131" s="3"/>
      <c r="S131" s="3"/>
      <c r="T131" s="3"/>
      <c r="U131" s="3"/>
      <c r="V131" s="3"/>
      <c r="W131" s="3"/>
      <c r="X131" s="3"/>
      <c r="Y131" s="3"/>
      <c r="Z131" s="3"/>
      <c r="AA131" s="3"/>
      <c r="AB131" s="3"/>
    </row>
    <row r="132" ht="15.75" customHeight="1">
      <c r="A132" s="46"/>
      <c r="B132" s="46"/>
      <c r="C132" s="47"/>
      <c r="D132" s="47"/>
      <c r="E132" s="47"/>
      <c r="F132" s="47"/>
      <c r="G132" s="1"/>
      <c r="H132" s="1"/>
      <c r="I132" s="1"/>
      <c r="J132" s="3"/>
      <c r="K132" s="3"/>
      <c r="L132" s="3"/>
      <c r="M132" s="3"/>
      <c r="N132" s="3"/>
      <c r="O132" s="3"/>
      <c r="P132" s="3"/>
      <c r="Q132" s="3"/>
      <c r="R132" s="3"/>
      <c r="S132" s="3"/>
      <c r="T132" s="3"/>
      <c r="U132" s="3"/>
      <c r="V132" s="3"/>
      <c r="W132" s="3"/>
      <c r="X132" s="3"/>
      <c r="Y132" s="3"/>
      <c r="Z132" s="3"/>
      <c r="AA132" s="3"/>
      <c r="AB132" s="3"/>
    </row>
    <row r="133" ht="15.75" customHeight="1">
      <c r="A133" s="46"/>
      <c r="B133" s="46"/>
      <c r="C133" s="47"/>
      <c r="D133" s="47"/>
      <c r="E133" s="47"/>
      <c r="F133" s="47"/>
      <c r="G133" s="1"/>
      <c r="H133" s="1"/>
      <c r="I133" s="1"/>
      <c r="J133" s="3"/>
      <c r="K133" s="3"/>
      <c r="L133" s="3"/>
      <c r="M133" s="3"/>
      <c r="N133" s="3"/>
      <c r="O133" s="3"/>
      <c r="P133" s="3"/>
      <c r="Q133" s="3"/>
      <c r="R133" s="3"/>
      <c r="S133" s="3"/>
      <c r="T133" s="3"/>
      <c r="U133" s="3"/>
      <c r="V133" s="3"/>
      <c r="W133" s="3"/>
      <c r="X133" s="3"/>
      <c r="Y133" s="3"/>
      <c r="Z133" s="3"/>
      <c r="AA133" s="3"/>
      <c r="AB133" s="3"/>
    </row>
    <row r="134" ht="15.75" customHeight="1">
      <c r="A134" s="46"/>
      <c r="B134" s="46"/>
      <c r="C134" s="47"/>
      <c r="D134" s="47"/>
      <c r="E134" s="47"/>
      <c r="F134" s="47"/>
      <c r="G134" s="1"/>
      <c r="H134" s="1"/>
      <c r="I134" s="1"/>
      <c r="J134" s="3"/>
      <c r="K134" s="3"/>
      <c r="L134" s="3"/>
      <c r="M134" s="3"/>
      <c r="N134" s="3"/>
      <c r="O134" s="3"/>
      <c r="P134" s="3"/>
      <c r="Q134" s="3"/>
      <c r="R134" s="3"/>
      <c r="S134" s="3"/>
      <c r="T134" s="3"/>
      <c r="U134" s="3"/>
      <c r="V134" s="3"/>
      <c r="W134" s="3"/>
      <c r="X134" s="3"/>
      <c r="Y134" s="3"/>
      <c r="Z134" s="3"/>
      <c r="AA134" s="3"/>
      <c r="AB134" s="3"/>
    </row>
    <row r="135" ht="15.75" customHeight="1">
      <c r="A135" s="46"/>
      <c r="B135" s="46"/>
      <c r="C135" s="47"/>
      <c r="D135" s="47"/>
      <c r="E135" s="47"/>
      <c r="F135" s="47"/>
      <c r="G135" s="1"/>
      <c r="H135" s="1"/>
      <c r="I135" s="1"/>
      <c r="J135" s="3"/>
      <c r="K135" s="3"/>
      <c r="L135" s="3"/>
      <c r="M135" s="3"/>
      <c r="N135" s="3"/>
      <c r="O135" s="3"/>
      <c r="P135" s="3"/>
      <c r="Q135" s="3"/>
      <c r="R135" s="3"/>
      <c r="S135" s="3"/>
      <c r="T135" s="3"/>
      <c r="U135" s="3"/>
      <c r="V135" s="3"/>
      <c r="W135" s="3"/>
      <c r="X135" s="3"/>
      <c r="Y135" s="3"/>
      <c r="Z135" s="3"/>
      <c r="AA135" s="3"/>
      <c r="AB135" s="3"/>
    </row>
    <row r="136" ht="15.75" customHeight="1">
      <c r="A136" s="46"/>
      <c r="B136" s="46"/>
      <c r="C136" s="47"/>
      <c r="D136" s="47"/>
      <c r="E136" s="47"/>
      <c r="F136" s="47"/>
      <c r="G136" s="1"/>
      <c r="H136" s="1"/>
      <c r="I136" s="1"/>
      <c r="J136" s="3"/>
      <c r="K136" s="3"/>
      <c r="L136" s="3"/>
      <c r="M136" s="3"/>
      <c r="N136" s="3"/>
      <c r="O136" s="3"/>
      <c r="P136" s="3"/>
      <c r="Q136" s="3"/>
      <c r="R136" s="3"/>
      <c r="S136" s="3"/>
      <c r="T136" s="3"/>
      <c r="U136" s="3"/>
      <c r="V136" s="3"/>
      <c r="W136" s="3"/>
      <c r="X136" s="3"/>
      <c r="Y136" s="3"/>
      <c r="Z136" s="3"/>
      <c r="AA136" s="3"/>
      <c r="AB136" s="3"/>
    </row>
    <row r="137" ht="15.75" customHeight="1">
      <c r="A137" s="46"/>
      <c r="B137" s="46"/>
      <c r="C137" s="47"/>
      <c r="D137" s="47"/>
      <c r="E137" s="47"/>
      <c r="F137" s="47"/>
      <c r="G137" s="1"/>
      <c r="H137" s="1"/>
      <c r="I137" s="1"/>
      <c r="J137" s="3"/>
      <c r="K137" s="3"/>
      <c r="L137" s="3"/>
      <c r="M137" s="3"/>
      <c r="N137" s="3"/>
      <c r="O137" s="3"/>
      <c r="P137" s="3"/>
      <c r="Q137" s="3"/>
      <c r="R137" s="3"/>
      <c r="S137" s="3"/>
      <c r="T137" s="3"/>
      <c r="U137" s="3"/>
      <c r="V137" s="3"/>
      <c r="W137" s="3"/>
      <c r="X137" s="3"/>
      <c r="Y137" s="3"/>
      <c r="Z137" s="3"/>
      <c r="AA137" s="3"/>
      <c r="AB137" s="3"/>
    </row>
    <row r="138" ht="15.75" customHeight="1">
      <c r="A138" s="46"/>
      <c r="B138" s="46"/>
      <c r="C138" s="47"/>
      <c r="D138" s="47"/>
      <c r="E138" s="47"/>
      <c r="F138" s="47"/>
      <c r="G138" s="1"/>
      <c r="H138" s="1"/>
      <c r="I138" s="1"/>
      <c r="J138" s="3"/>
      <c r="K138" s="3"/>
      <c r="L138" s="3"/>
      <c r="M138" s="3"/>
      <c r="N138" s="3"/>
      <c r="O138" s="3"/>
      <c r="P138" s="3"/>
      <c r="Q138" s="3"/>
      <c r="R138" s="3"/>
      <c r="S138" s="3"/>
      <c r="T138" s="3"/>
      <c r="U138" s="3"/>
      <c r="V138" s="3"/>
      <c r="W138" s="3"/>
      <c r="X138" s="3"/>
      <c r="Y138" s="3"/>
      <c r="Z138" s="3"/>
      <c r="AA138" s="3"/>
      <c r="AB138" s="3"/>
    </row>
    <row r="139" ht="15.75" customHeight="1">
      <c r="A139" s="46"/>
      <c r="B139" s="46"/>
      <c r="C139" s="47"/>
      <c r="D139" s="47"/>
      <c r="E139" s="47"/>
      <c r="F139" s="47"/>
      <c r="G139" s="1"/>
      <c r="H139" s="1"/>
      <c r="I139" s="1"/>
      <c r="J139" s="3"/>
      <c r="K139" s="3"/>
      <c r="L139" s="3"/>
      <c r="M139" s="3"/>
      <c r="N139" s="3"/>
      <c r="O139" s="3"/>
      <c r="P139" s="3"/>
      <c r="Q139" s="3"/>
      <c r="R139" s="3"/>
      <c r="S139" s="3"/>
      <c r="T139" s="3"/>
      <c r="U139" s="3"/>
      <c r="V139" s="3"/>
      <c r="W139" s="3"/>
      <c r="X139" s="3"/>
      <c r="Y139" s="3"/>
      <c r="Z139" s="3"/>
      <c r="AA139" s="3"/>
      <c r="AB139" s="3"/>
    </row>
    <row r="140" ht="15.75" customHeight="1">
      <c r="A140" s="46"/>
      <c r="B140" s="46"/>
      <c r="C140" s="47"/>
      <c r="D140" s="47"/>
      <c r="E140" s="47"/>
      <c r="F140" s="47"/>
      <c r="G140" s="1"/>
      <c r="H140" s="1"/>
      <c r="I140" s="1"/>
      <c r="J140" s="3"/>
      <c r="K140" s="3"/>
      <c r="L140" s="3"/>
      <c r="M140" s="3"/>
      <c r="N140" s="3"/>
      <c r="O140" s="3"/>
      <c r="P140" s="3"/>
      <c r="Q140" s="3"/>
      <c r="R140" s="3"/>
      <c r="S140" s="3"/>
      <c r="T140" s="3"/>
      <c r="U140" s="3"/>
      <c r="V140" s="3"/>
      <c r="W140" s="3"/>
      <c r="X140" s="3"/>
      <c r="Y140" s="3"/>
      <c r="Z140" s="3"/>
      <c r="AA140" s="3"/>
      <c r="AB140" s="3"/>
    </row>
    <row r="141" ht="15.75" customHeight="1">
      <c r="A141" s="46"/>
      <c r="B141" s="46"/>
      <c r="C141" s="47"/>
      <c r="D141" s="47"/>
      <c r="E141" s="47"/>
      <c r="F141" s="47"/>
      <c r="G141" s="1"/>
      <c r="H141" s="1"/>
      <c r="I141" s="1"/>
      <c r="J141" s="3"/>
      <c r="K141" s="3"/>
      <c r="L141" s="3"/>
      <c r="M141" s="3"/>
      <c r="N141" s="3"/>
      <c r="O141" s="3"/>
      <c r="P141" s="3"/>
      <c r="Q141" s="3"/>
      <c r="R141" s="3"/>
      <c r="S141" s="3"/>
      <c r="T141" s="3"/>
      <c r="U141" s="3"/>
      <c r="V141" s="3"/>
      <c r="W141" s="3"/>
      <c r="X141" s="3"/>
      <c r="Y141" s="3"/>
      <c r="Z141" s="3"/>
      <c r="AA141" s="3"/>
      <c r="AB141" s="3"/>
    </row>
    <row r="142" ht="15.75" customHeight="1">
      <c r="A142" s="46"/>
      <c r="B142" s="46"/>
      <c r="C142" s="47"/>
      <c r="D142" s="47"/>
      <c r="E142" s="47"/>
      <c r="F142" s="47"/>
      <c r="G142" s="1"/>
      <c r="H142" s="1"/>
      <c r="I142" s="1"/>
      <c r="J142" s="3"/>
      <c r="K142" s="3"/>
      <c r="L142" s="3"/>
      <c r="M142" s="3"/>
      <c r="N142" s="3"/>
      <c r="O142" s="3"/>
      <c r="P142" s="3"/>
      <c r="Q142" s="3"/>
      <c r="R142" s="3"/>
      <c r="S142" s="3"/>
      <c r="T142" s="3"/>
      <c r="U142" s="3"/>
      <c r="V142" s="3"/>
      <c r="W142" s="3"/>
      <c r="X142" s="3"/>
      <c r="Y142" s="3"/>
      <c r="Z142" s="3"/>
      <c r="AA142" s="3"/>
      <c r="AB142" s="3"/>
    </row>
    <row r="143" ht="15.75" customHeight="1">
      <c r="A143" s="46"/>
      <c r="B143" s="46"/>
      <c r="C143" s="47"/>
      <c r="D143" s="47"/>
      <c r="E143" s="47"/>
      <c r="F143" s="47"/>
      <c r="G143" s="1"/>
      <c r="H143" s="1"/>
      <c r="I143" s="1"/>
      <c r="J143" s="3"/>
      <c r="K143" s="3"/>
      <c r="L143" s="3"/>
      <c r="M143" s="3"/>
      <c r="N143" s="3"/>
      <c r="O143" s="3"/>
      <c r="P143" s="3"/>
      <c r="Q143" s="3"/>
      <c r="R143" s="3"/>
      <c r="S143" s="3"/>
      <c r="T143" s="3"/>
      <c r="U143" s="3"/>
      <c r="V143" s="3"/>
      <c r="W143" s="3"/>
      <c r="X143" s="3"/>
      <c r="Y143" s="3"/>
      <c r="Z143" s="3"/>
      <c r="AA143" s="3"/>
      <c r="AB143" s="3"/>
    </row>
    <row r="144" ht="15.75" customHeight="1">
      <c r="A144" s="46"/>
      <c r="B144" s="46"/>
      <c r="C144" s="47"/>
      <c r="D144" s="47"/>
      <c r="E144" s="47"/>
      <c r="F144" s="47"/>
      <c r="G144" s="1"/>
      <c r="H144" s="1"/>
      <c r="I144" s="1"/>
      <c r="J144" s="3"/>
      <c r="K144" s="3"/>
      <c r="L144" s="3"/>
      <c r="M144" s="3"/>
      <c r="N144" s="3"/>
      <c r="O144" s="3"/>
      <c r="P144" s="3"/>
      <c r="Q144" s="3"/>
      <c r="R144" s="3"/>
      <c r="S144" s="3"/>
      <c r="T144" s="3"/>
      <c r="U144" s="3"/>
      <c r="V144" s="3"/>
      <c r="W144" s="3"/>
      <c r="X144" s="3"/>
      <c r="Y144" s="3"/>
      <c r="Z144" s="3"/>
      <c r="AA144" s="3"/>
      <c r="AB144" s="3"/>
    </row>
    <row r="145" ht="15.75" customHeight="1">
      <c r="A145" s="46"/>
      <c r="B145" s="46"/>
      <c r="C145" s="47"/>
      <c r="D145" s="47"/>
      <c r="E145" s="47"/>
      <c r="F145" s="47"/>
      <c r="G145" s="1"/>
      <c r="H145" s="1"/>
      <c r="I145" s="1"/>
      <c r="J145" s="3"/>
      <c r="K145" s="3"/>
      <c r="L145" s="3"/>
      <c r="M145" s="3"/>
      <c r="N145" s="3"/>
      <c r="O145" s="3"/>
      <c r="P145" s="3"/>
      <c r="Q145" s="3"/>
      <c r="R145" s="3"/>
      <c r="S145" s="3"/>
      <c r="T145" s="3"/>
      <c r="U145" s="3"/>
      <c r="V145" s="3"/>
      <c r="W145" s="3"/>
      <c r="X145" s="3"/>
      <c r="Y145" s="3"/>
      <c r="Z145" s="3"/>
      <c r="AA145" s="3"/>
      <c r="AB145" s="3"/>
    </row>
    <row r="146" ht="15.75" customHeight="1">
      <c r="A146" s="46"/>
      <c r="B146" s="46"/>
      <c r="C146" s="47"/>
      <c r="D146" s="47"/>
      <c r="E146" s="47"/>
      <c r="F146" s="47"/>
      <c r="G146" s="1"/>
      <c r="H146" s="1"/>
      <c r="I146" s="1"/>
      <c r="J146" s="3"/>
      <c r="K146" s="3"/>
      <c r="L146" s="3"/>
      <c r="M146" s="3"/>
      <c r="N146" s="3"/>
      <c r="O146" s="3"/>
      <c r="P146" s="3"/>
      <c r="Q146" s="3"/>
      <c r="R146" s="3"/>
      <c r="S146" s="3"/>
      <c r="T146" s="3"/>
      <c r="U146" s="3"/>
      <c r="V146" s="3"/>
      <c r="W146" s="3"/>
      <c r="X146" s="3"/>
      <c r="Y146" s="3"/>
      <c r="Z146" s="3"/>
      <c r="AA146" s="3"/>
      <c r="AB146" s="3"/>
    </row>
    <row r="147" ht="15.75" customHeight="1">
      <c r="A147" s="46"/>
      <c r="B147" s="46"/>
      <c r="C147" s="47"/>
      <c r="D147" s="47"/>
      <c r="E147" s="47"/>
      <c r="F147" s="47"/>
      <c r="G147" s="1"/>
      <c r="H147" s="1"/>
      <c r="I147" s="1"/>
      <c r="J147" s="3"/>
      <c r="K147" s="3"/>
      <c r="L147" s="3"/>
      <c r="M147" s="3"/>
      <c r="N147" s="3"/>
      <c r="O147" s="3"/>
      <c r="P147" s="3"/>
      <c r="Q147" s="3"/>
      <c r="R147" s="3"/>
      <c r="S147" s="3"/>
      <c r="T147" s="3"/>
      <c r="U147" s="3"/>
      <c r="V147" s="3"/>
      <c r="W147" s="3"/>
      <c r="X147" s="3"/>
      <c r="Y147" s="3"/>
      <c r="Z147" s="3"/>
      <c r="AA147" s="3"/>
      <c r="AB147" s="3"/>
    </row>
    <row r="148" ht="15.75" customHeight="1">
      <c r="A148" s="46"/>
      <c r="B148" s="46"/>
      <c r="C148" s="47"/>
      <c r="D148" s="47"/>
      <c r="E148" s="47"/>
      <c r="F148" s="47"/>
      <c r="G148" s="1"/>
      <c r="H148" s="1"/>
      <c r="I148" s="1"/>
      <c r="J148" s="3"/>
      <c r="K148" s="3"/>
      <c r="L148" s="3"/>
      <c r="M148" s="3"/>
      <c r="N148" s="3"/>
      <c r="O148" s="3"/>
      <c r="P148" s="3"/>
      <c r="Q148" s="3"/>
      <c r="R148" s="3"/>
      <c r="S148" s="3"/>
      <c r="T148" s="3"/>
      <c r="U148" s="3"/>
      <c r="V148" s="3"/>
      <c r="W148" s="3"/>
      <c r="X148" s="3"/>
      <c r="Y148" s="3"/>
      <c r="Z148" s="3"/>
      <c r="AA148" s="3"/>
      <c r="AB148" s="3"/>
    </row>
    <row r="149" ht="15.75" customHeight="1">
      <c r="A149" s="46"/>
      <c r="B149" s="46"/>
      <c r="C149" s="47"/>
      <c r="D149" s="47"/>
      <c r="E149" s="47"/>
      <c r="F149" s="47"/>
      <c r="G149" s="1"/>
      <c r="H149" s="1"/>
      <c r="I149" s="1"/>
      <c r="J149" s="3"/>
      <c r="K149" s="3"/>
      <c r="L149" s="3"/>
      <c r="M149" s="3"/>
      <c r="N149" s="3"/>
      <c r="O149" s="3"/>
      <c r="P149" s="3"/>
      <c r="Q149" s="3"/>
      <c r="R149" s="3"/>
      <c r="S149" s="3"/>
      <c r="T149" s="3"/>
      <c r="U149" s="3"/>
      <c r="V149" s="3"/>
      <c r="W149" s="3"/>
      <c r="X149" s="3"/>
      <c r="Y149" s="3"/>
      <c r="Z149" s="3"/>
      <c r="AA149" s="3"/>
      <c r="AB149" s="3"/>
    </row>
    <row r="150" ht="15.75" customHeight="1">
      <c r="A150" s="46"/>
      <c r="B150" s="46"/>
      <c r="C150" s="47"/>
      <c r="D150" s="47"/>
      <c r="E150" s="47"/>
      <c r="F150" s="47"/>
      <c r="G150" s="1"/>
      <c r="H150" s="1"/>
      <c r="I150" s="1"/>
      <c r="J150" s="3"/>
      <c r="K150" s="3"/>
      <c r="L150" s="3"/>
      <c r="M150" s="3"/>
      <c r="N150" s="3"/>
      <c r="O150" s="3"/>
      <c r="P150" s="3"/>
      <c r="Q150" s="3"/>
      <c r="R150" s="3"/>
      <c r="S150" s="3"/>
      <c r="T150" s="3"/>
      <c r="U150" s="3"/>
      <c r="V150" s="3"/>
      <c r="W150" s="3"/>
      <c r="X150" s="3"/>
      <c r="Y150" s="3"/>
      <c r="Z150" s="3"/>
      <c r="AA150" s="3"/>
      <c r="AB150" s="3"/>
    </row>
    <row r="151" ht="15.75" customHeight="1">
      <c r="A151" s="46"/>
      <c r="B151" s="46"/>
      <c r="C151" s="47"/>
      <c r="D151" s="47"/>
      <c r="E151" s="47"/>
      <c r="F151" s="47"/>
      <c r="G151" s="1"/>
      <c r="H151" s="1"/>
      <c r="I151" s="1"/>
      <c r="J151" s="3"/>
      <c r="K151" s="3"/>
      <c r="L151" s="3"/>
      <c r="M151" s="3"/>
      <c r="N151" s="3"/>
      <c r="O151" s="3"/>
      <c r="P151" s="3"/>
      <c r="Q151" s="3"/>
      <c r="R151" s="3"/>
      <c r="S151" s="3"/>
      <c r="T151" s="3"/>
      <c r="U151" s="3"/>
      <c r="V151" s="3"/>
      <c r="W151" s="3"/>
      <c r="X151" s="3"/>
      <c r="Y151" s="3"/>
      <c r="Z151" s="3"/>
      <c r="AA151" s="3"/>
      <c r="AB151" s="3"/>
    </row>
    <row r="152" ht="15.75" customHeight="1">
      <c r="A152" s="46"/>
      <c r="B152" s="46"/>
      <c r="C152" s="47"/>
      <c r="D152" s="47"/>
      <c r="E152" s="47"/>
      <c r="F152" s="47"/>
      <c r="G152" s="1"/>
      <c r="H152" s="1"/>
      <c r="I152" s="1"/>
      <c r="J152" s="3"/>
      <c r="K152" s="3"/>
      <c r="L152" s="3"/>
      <c r="M152" s="3"/>
      <c r="N152" s="3"/>
      <c r="O152" s="3"/>
      <c r="P152" s="3"/>
      <c r="Q152" s="3"/>
      <c r="R152" s="3"/>
      <c r="S152" s="3"/>
      <c r="T152" s="3"/>
      <c r="U152" s="3"/>
      <c r="V152" s="3"/>
      <c r="W152" s="3"/>
      <c r="X152" s="3"/>
      <c r="Y152" s="3"/>
      <c r="Z152" s="3"/>
      <c r="AA152" s="3"/>
      <c r="AB152" s="3"/>
    </row>
    <row r="153" ht="15.75" customHeight="1">
      <c r="A153" s="46"/>
      <c r="B153" s="46"/>
      <c r="C153" s="47"/>
      <c r="D153" s="47"/>
      <c r="E153" s="47"/>
      <c r="F153" s="47"/>
      <c r="G153" s="1"/>
      <c r="H153" s="1"/>
      <c r="I153" s="1"/>
      <c r="J153" s="3"/>
      <c r="K153" s="3"/>
      <c r="L153" s="3"/>
      <c r="M153" s="3"/>
      <c r="N153" s="3"/>
      <c r="O153" s="3"/>
      <c r="P153" s="3"/>
      <c r="Q153" s="3"/>
      <c r="R153" s="3"/>
      <c r="S153" s="3"/>
      <c r="T153" s="3"/>
      <c r="U153" s="3"/>
      <c r="V153" s="3"/>
      <c r="W153" s="3"/>
      <c r="X153" s="3"/>
      <c r="Y153" s="3"/>
      <c r="Z153" s="3"/>
      <c r="AA153" s="3"/>
      <c r="AB153" s="3"/>
    </row>
    <row r="154" ht="15.75" customHeight="1">
      <c r="A154" s="46"/>
      <c r="B154" s="46"/>
      <c r="C154" s="47"/>
      <c r="D154" s="47"/>
      <c r="E154" s="47"/>
      <c r="F154" s="47"/>
      <c r="G154" s="1"/>
      <c r="H154" s="1"/>
      <c r="I154" s="1"/>
      <c r="J154" s="3"/>
      <c r="K154" s="3"/>
      <c r="L154" s="3"/>
      <c r="M154" s="3"/>
      <c r="N154" s="3"/>
      <c r="O154" s="3"/>
      <c r="P154" s="3"/>
      <c r="Q154" s="3"/>
      <c r="R154" s="3"/>
      <c r="S154" s="3"/>
      <c r="T154" s="3"/>
      <c r="U154" s="3"/>
      <c r="V154" s="3"/>
      <c r="W154" s="3"/>
      <c r="X154" s="3"/>
      <c r="Y154" s="3"/>
      <c r="Z154" s="3"/>
      <c r="AA154" s="3"/>
      <c r="AB154" s="3"/>
    </row>
    <row r="155" ht="15.75" customHeight="1">
      <c r="A155" s="46"/>
      <c r="B155" s="46"/>
      <c r="C155" s="47"/>
      <c r="D155" s="47"/>
      <c r="E155" s="47"/>
      <c r="F155" s="47"/>
      <c r="G155" s="1"/>
      <c r="H155" s="1"/>
      <c r="I155" s="1"/>
      <c r="J155" s="3"/>
      <c r="K155" s="3"/>
      <c r="L155" s="3"/>
      <c r="M155" s="3"/>
      <c r="N155" s="3"/>
      <c r="O155" s="3"/>
      <c r="P155" s="3"/>
      <c r="Q155" s="3"/>
      <c r="R155" s="3"/>
      <c r="S155" s="3"/>
      <c r="T155" s="3"/>
      <c r="U155" s="3"/>
      <c r="V155" s="3"/>
      <c r="W155" s="3"/>
      <c r="X155" s="3"/>
      <c r="Y155" s="3"/>
      <c r="Z155" s="3"/>
      <c r="AA155" s="3"/>
      <c r="AB155" s="3"/>
    </row>
    <row r="156" ht="15.75" customHeight="1">
      <c r="A156" s="46"/>
      <c r="B156" s="46"/>
      <c r="C156" s="47"/>
      <c r="D156" s="47"/>
      <c r="E156" s="47"/>
      <c r="F156" s="47"/>
      <c r="G156" s="1"/>
      <c r="H156" s="1"/>
      <c r="I156" s="1"/>
      <c r="J156" s="3"/>
      <c r="K156" s="3"/>
      <c r="L156" s="3"/>
      <c r="M156" s="3"/>
      <c r="N156" s="3"/>
      <c r="O156" s="3"/>
      <c r="P156" s="3"/>
      <c r="Q156" s="3"/>
      <c r="R156" s="3"/>
      <c r="S156" s="3"/>
      <c r="T156" s="3"/>
      <c r="U156" s="3"/>
      <c r="V156" s="3"/>
      <c r="W156" s="3"/>
      <c r="X156" s="3"/>
      <c r="Y156" s="3"/>
      <c r="Z156" s="3"/>
      <c r="AA156" s="3"/>
      <c r="AB156" s="3"/>
    </row>
    <row r="157" ht="15.75" customHeight="1">
      <c r="A157" s="46"/>
      <c r="B157" s="46"/>
      <c r="C157" s="47"/>
      <c r="D157" s="47"/>
      <c r="E157" s="47"/>
      <c r="F157" s="47"/>
      <c r="G157" s="1"/>
      <c r="H157" s="1"/>
      <c r="I157" s="1"/>
      <c r="J157" s="3"/>
      <c r="K157" s="3"/>
      <c r="L157" s="3"/>
      <c r="M157" s="3"/>
      <c r="N157" s="3"/>
      <c r="O157" s="3"/>
      <c r="P157" s="3"/>
      <c r="Q157" s="3"/>
      <c r="R157" s="3"/>
      <c r="S157" s="3"/>
      <c r="T157" s="3"/>
      <c r="U157" s="3"/>
      <c r="V157" s="3"/>
      <c r="W157" s="3"/>
      <c r="X157" s="3"/>
      <c r="Y157" s="3"/>
      <c r="Z157" s="3"/>
      <c r="AA157" s="3"/>
      <c r="AB157" s="3"/>
    </row>
    <row r="158" ht="15.75" customHeight="1">
      <c r="A158" s="46"/>
      <c r="B158" s="46"/>
      <c r="C158" s="47"/>
      <c r="D158" s="47"/>
      <c r="E158" s="47"/>
      <c r="F158" s="47"/>
      <c r="G158" s="1"/>
      <c r="H158" s="1"/>
      <c r="I158" s="1"/>
      <c r="J158" s="3"/>
      <c r="K158" s="3"/>
      <c r="L158" s="3"/>
      <c r="M158" s="3"/>
      <c r="N158" s="3"/>
      <c r="O158" s="3"/>
      <c r="P158" s="3"/>
      <c r="Q158" s="3"/>
      <c r="R158" s="3"/>
      <c r="S158" s="3"/>
      <c r="T158" s="3"/>
      <c r="U158" s="3"/>
      <c r="V158" s="3"/>
      <c r="W158" s="3"/>
      <c r="X158" s="3"/>
      <c r="Y158" s="3"/>
      <c r="Z158" s="3"/>
      <c r="AA158" s="3"/>
      <c r="AB158" s="3"/>
    </row>
    <row r="159" ht="15.75" customHeight="1">
      <c r="A159" s="46"/>
      <c r="B159" s="46"/>
      <c r="C159" s="47"/>
      <c r="D159" s="47"/>
      <c r="E159" s="47"/>
      <c r="F159" s="47"/>
      <c r="G159" s="1"/>
      <c r="H159" s="1"/>
      <c r="I159" s="1"/>
      <c r="J159" s="3"/>
      <c r="K159" s="3"/>
      <c r="L159" s="3"/>
      <c r="M159" s="3"/>
      <c r="N159" s="3"/>
      <c r="O159" s="3"/>
      <c r="P159" s="3"/>
      <c r="Q159" s="3"/>
      <c r="R159" s="3"/>
      <c r="S159" s="3"/>
      <c r="T159" s="3"/>
      <c r="U159" s="3"/>
      <c r="V159" s="3"/>
      <c r="W159" s="3"/>
      <c r="X159" s="3"/>
      <c r="Y159" s="3"/>
      <c r="Z159" s="3"/>
      <c r="AA159" s="3"/>
      <c r="AB159" s="3"/>
    </row>
    <row r="160" ht="15.75" customHeight="1">
      <c r="A160" s="46"/>
      <c r="B160" s="46"/>
      <c r="C160" s="47"/>
      <c r="D160" s="47"/>
      <c r="E160" s="47"/>
      <c r="F160" s="47"/>
      <c r="G160" s="1"/>
      <c r="H160" s="1"/>
      <c r="I160" s="1"/>
      <c r="J160" s="3"/>
      <c r="K160" s="3"/>
      <c r="L160" s="3"/>
      <c r="M160" s="3"/>
      <c r="N160" s="3"/>
      <c r="O160" s="3"/>
      <c r="P160" s="3"/>
      <c r="Q160" s="3"/>
      <c r="R160" s="3"/>
      <c r="S160" s="3"/>
      <c r="T160" s="3"/>
      <c r="U160" s="3"/>
      <c r="V160" s="3"/>
      <c r="W160" s="3"/>
      <c r="X160" s="3"/>
      <c r="Y160" s="3"/>
      <c r="Z160" s="3"/>
      <c r="AA160" s="3"/>
      <c r="AB160" s="3"/>
    </row>
    <row r="161" ht="15.75" customHeight="1">
      <c r="A161" s="46"/>
      <c r="B161" s="46"/>
      <c r="C161" s="47"/>
      <c r="D161" s="47"/>
      <c r="E161" s="47"/>
      <c r="F161" s="47"/>
      <c r="G161" s="1"/>
      <c r="H161" s="1"/>
      <c r="I161" s="1"/>
      <c r="J161" s="3"/>
      <c r="K161" s="3"/>
      <c r="L161" s="3"/>
      <c r="M161" s="3"/>
      <c r="N161" s="3"/>
      <c r="O161" s="3"/>
      <c r="P161" s="3"/>
      <c r="Q161" s="3"/>
      <c r="R161" s="3"/>
      <c r="S161" s="3"/>
      <c r="T161" s="3"/>
      <c r="U161" s="3"/>
      <c r="V161" s="3"/>
      <c r="W161" s="3"/>
      <c r="X161" s="3"/>
      <c r="Y161" s="3"/>
      <c r="Z161" s="3"/>
      <c r="AA161" s="3"/>
      <c r="AB161" s="3"/>
    </row>
    <row r="162" ht="15.75" customHeight="1">
      <c r="A162" s="46"/>
      <c r="B162" s="46"/>
      <c r="C162" s="47"/>
      <c r="D162" s="47"/>
      <c r="E162" s="47"/>
      <c r="F162" s="47"/>
      <c r="G162" s="1"/>
      <c r="H162" s="1"/>
      <c r="I162" s="1"/>
      <c r="J162" s="3"/>
      <c r="K162" s="3"/>
      <c r="L162" s="3"/>
      <c r="M162" s="3"/>
      <c r="N162" s="3"/>
      <c r="O162" s="3"/>
      <c r="P162" s="3"/>
      <c r="Q162" s="3"/>
      <c r="R162" s="3"/>
      <c r="S162" s="3"/>
      <c r="T162" s="3"/>
      <c r="U162" s="3"/>
      <c r="V162" s="3"/>
      <c r="W162" s="3"/>
      <c r="X162" s="3"/>
      <c r="Y162" s="3"/>
      <c r="Z162" s="3"/>
      <c r="AA162" s="3"/>
      <c r="AB162" s="3"/>
    </row>
    <row r="163" ht="15.75" customHeight="1">
      <c r="A163" s="46"/>
      <c r="B163" s="46"/>
      <c r="C163" s="47"/>
      <c r="D163" s="47"/>
      <c r="E163" s="47"/>
      <c r="F163" s="47"/>
      <c r="G163" s="1"/>
      <c r="H163" s="1"/>
      <c r="I163" s="1"/>
      <c r="J163" s="3"/>
      <c r="K163" s="3"/>
      <c r="L163" s="3"/>
      <c r="M163" s="3"/>
      <c r="N163" s="3"/>
      <c r="O163" s="3"/>
      <c r="P163" s="3"/>
      <c r="Q163" s="3"/>
      <c r="R163" s="3"/>
      <c r="S163" s="3"/>
      <c r="T163" s="3"/>
      <c r="U163" s="3"/>
      <c r="V163" s="3"/>
      <c r="W163" s="3"/>
      <c r="X163" s="3"/>
      <c r="Y163" s="3"/>
      <c r="Z163" s="3"/>
      <c r="AA163" s="3"/>
      <c r="AB163" s="3"/>
    </row>
    <row r="164" ht="15.75" customHeight="1">
      <c r="A164" s="46"/>
      <c r="B164" s="46"/>
      <c r="C164" s="47"/>
      <c r="D164" s="47"/>
      <c r="E164" s="47"/>
      <c r="F164" s="47"/>
      <c r="G164" s="1"/>
      <c r="H164" s="1"/>
      <c r="I164" s="1"/>
      <c r="J164" s="3"/>
      <c r="K164" s="3"/>
      <c r="L164" s="3"/>
      <c r="M164" s="3"/>
      <c r="N164" s="3"/>
      <c r="O164" s="3"/>
      <c r="P164" s="3"/>
      <c r="Q164" s="3"/>
      <c r="R164" s="3"/>
      <c r="S164" s="3"/>
      <c r="T164" s="3"/>
      <c r="U164" s="3"/>
      <c r="V164" s="3"/>
      <c r="W164" s="3"/>
      <c r="X164" s="3"/>
      <c r="Y164" s="3"/>
      <c r="Z164" s="3"/>
      <c r="AA164" s="3"/>
      <c r="AB164" s="3"/>
    </row>
    <row r="165" ht="15.75" customHeight="1">
      <c r="A165" s="46"/>
      <c r="B165" s="46"/>
      <c r="C165" s="47"/>
      <c r="D165" s="47"/>
      <c r="E165" s="47"/>
      <c r="F165" s="47"/>
      <c r="G165" s="1"/>
      <c r="H165" s="1"/>
      <c r="I165" s="1"/>
      <c r="J165" s="3"/>
      <c r="K165" s="3"/>
      <c r="L165" s="3"/>
      <c r="M165" s="3"/>
      <c r="N165" s="3"/>
      <c r="O165" s="3"/>
      <c r="P165" s="3"/>
      <c r="Q165" s="3"/>
      <c r="R165" s="3"/>
      <c r="S165" s="3"/>
      <c r="T165" s="3"/>
      <c r="U165" s="3"/>
      <c r="V165" s="3"/>
      <c r="W165" s="3"/>
      <c r="X165" s="3"/>
      <c r="Y165" s="3"/>
      <c r="Z165" s="3"/>
      <c r="AA165" s="3"/>
      <c r="AB165" s="3"/>
    </row>
    <row r="166" ht="15.75" customHeight="1">
      <c r="A166" s="46"/>
      <c r="B166" s="46"/>
      <c r="C166" s="47"/>
      <c r="D166" s="47"/>
      <c r="E166" s="47"/>
      <c r="F166" s="47"/>
      <c r="G166" s="1"/>
      <c r="H166" s="1"/>
      <c r="I166" s="1"/>
      <c r="J166" s="3"/>
      <c r="K166" s="3"/>
      <c r="L166" s="3"/>
      <c r="M166" s="3"/>
      <c r="N166" s="3"/>
      <c r="O166" s="3"/>
      <c r="P166" s="3"/>
      <c r="Q166" s="3"/>
      <c r="R166" s="3"/>
      <c r="S166" s="3"/>
      <c r="T166" s="3"/>
      <c r="U166" s="3"/>
      <c r="V166" s="3"/>
      <c r="W166" s="3"/>
      <c r="X166" s="3"/>
      <c r="Y166" s="3"/>
      <c r="Z166" s="3"/>
      <c r="AA166" s="3"/>
      <c r="AB166" s="3"/>
    </row>
    <row r="167" ht="15.75" customHeight="1">
      <c r="A167" s="46"/>
      <c r="B167" s="46"/>
      <c r="C167" s="47"/>
      <c r="D167" s="47"/>
      <c r="E167" s="47"/>
      <c r="F167" s="47"/>
      <c r="G167" s="1"/>
      <c r="H167" s="1"/>
      <c r="I167" s="1"/>
      <c r="J167" s="3"/>
      <c r="K167" s="3"/>
      <c r="L167" s="3"/>
      <c r="M167" s="3"/>
      <c r="N167" s="3"/>
      <c r="O167" s="3"/>
      <c r="P167" s="3"/>
      <c r="Q167" s="3"/>
      <c r="R167" s="3"/>
      <c r="S167" s="3"/>
      <c r="T167" s="3"/>
      <c r="U167" s="3"/>
      <c r="V167" s="3"/>
      <c r="W167" s="3"/>
      <c r="X167" s="3"/>
      <c r="Y167" s="3"/>
      <c r="Z167" s="3"/>
      <c r="AA167" s="3"/>
      <c r="AB167" s="3"/>
    </row>
    <row r="168" ht="15.75" customHeight="1">
      <c r="A168" s="46"/>
      <c r="B168" s="46"/>
      <c r="C168" s="47"/>
      <c r="D168" s="47"/>
      <c r="E168" s="47"/>
      <c r="F168" s="47"/>
      <c r="G168" s="1"/>
      <c r="H168" s="1"/>
      <c r="I168" s="1"/>
      <c r="J168" s="3"/>
      <c r="K168" s="3"/>
      <c r="L168" s="3"/>
      <c r="M168" s="3"/>
      <c r="N168" s="3"/>
      <c r="O168" s="3"/>
      <c r="P168" s="3"/>
      <c r="Q168" s="3"/>
      <c r="R168" s="3"/>
      <c r="S168" s="3"/>
      <c r="T168" s="3"/>
      <c r="U168" s="3"/>
      <c r="V168" s="3"/>
      <c r="W168" s="3"/>
      <c r="X168" s="3"/>
      <c r="Y168" s="3"/>
      <c r="Z168" s="3"/>
      <c r="AA168" s="3"/>
      <c r="AB168" s="3"/>
    </row>
    <row r="169" ht="15.75" customHeight="1">
      <c r="A169" s="46"/>
      <c r="B169" s="46"/>
      <c r="C169" s="47"/>
      <c r="D169" s="47"/>
      <c r="E169" s="47"/>
      <c r="F169" s="47"/>
      <c r="G169" s="1"/>
      <c r="H169" s="1"/>
      <c r="I169" s="1"/>
      <c r="J169" s="3"/>
      <c r="K169" s="3"/>
      <c r="L169" s="3"/>
      <c r="M169" s="3"/>
      <c r="N169" s="3"/>
      <c r="O169" s="3"/>
      <c r="P169" s="3"/>
      <c r="Q169" s="3"/>
      <c r="R169" s="3"/>
      <c r="S169" s="3"/>
      <c r="T169" s="3"/>
      <c r="U169" s="3"/>
      <c r="V169" s="3"/>
      <c r="W169" s="3"/>
      <c r="X169" s="3"/>
      <c r="Y169" s="3"/>
      <c r="Z169" s="3"/>
      <c r="AA169" s="3"/>
      <c r="AB169" s="3"/>
    </row>
    <row r="170" ht="15.75" customHeight="1">
      <c r="A170" s="46"/>
      <c r="B170" s="46"/>
      <c r="C170" s="47"/>
      <c r="D170" s="47"/>
      <c r="E170" s="47"/>
      <c r="F170" s="47"/>
      <c r="G170" s="1"/>
      <c r="H170" s="1"/>
      <c r="I170" s="1"/>
      <c r="J170" s="3"/>
      <c r="K170" s="3"/>
      <c r="L170" s="3"/>
      <c r="M170" s="3"/>
      <c r="N170" s="3"/>
      <c r="O170" s="3"/>
      <c r="P170" s="3"/>
      <c r="Q170" s="3"/>
      <c r="R170" s="3"/>
      <c r="S170" s="3"/>
      <c r="T170" s="3"/>
      <c r="U170" s="3"/>
      <c r="V170" s="3"/>
      <c r="W170" s="3"/>
      <c r="X170" s="3"/>
      <c r="Y170" s="3"/>
      <c r="Z170" s="3"/>
      <c r="AA170" s="3"/>
      <c r="AB170" s="3"/>
    </row>
    <row r="171" ht="15.75" customHeight="1">
      <c r="A171" s="46"/>
      <c r="B171" s="46"/>
      <c r="C171" s="47"/>
      <c r="D171" s="47"/>
      <c r="E171" s="47"/>
      <c r="F171" s="47"/>
      <c r="G171" s="1"/>
      <c r="H171" s="1"/>
      <c r="I171" s="1"/>
      <c r="J171" s="3"/>
      <c r="K171" s="3"/>
      <c r="L171" s="3"/>
      <c r="M171" s="3"/>
      <c r="N171" s="3"/>
      <c r="O171" s="3"/>
      <c r="P171" s="3"/>
      <c r="Q171" s="3"/>
      <c r="R171" s="3"/>
      <c r="S171" s="3"/>
      <c r="T171" s="3"/>
      <c r="U171" s="3"/>
      <c r="V171" s="3"/>
      <c r="W171" s="3"/>
      <c r="X171" s="3"/>
      <c r="Y171" s="3"/>
      <c r="Z171" s="3"/>
      <c r="AA171" s="3"/>
      <c r="AB171" s="3"/>
    </row>
    <row r="172" ht="15.75" customHeight="1">
      <c r="A172" s="46"/>
      <c r="B172" s="46"/>
      <c r="C172" s="47"/>
      <c r="D172" s="47"/>
      <c r="E172" s="47"/>
      <c r="F172" s="47"/>
      <c r="G172" s="1"/>
      <c r="H172" s="1"/>
      <c r="I172" s="1"/>
      <c r="J172" s="3"/>
      <c r="K172" s="3"/>
      <c r="L172" s="3"/>
      <c r="M172" s="3"/>
      <c r="N172" s="3"/>
      <c r="O172" s="3"/>
      <c r="P172" s="3"/>
      <c r="Q172" s="3"/>
      <c r="R172" s="3"/>
      <c r="S172" s="3"/>
      <c r="T172" s="3"/>
      <c r="U172" s="3"/>
      <c r="V172" s="3"/>
      <c r="W172" s="3"/>
      <c r="X172" s="3"/>
      <c r="Y172" s="3"/>
      <c r="Z172" s="3"/>
      <c r="AA172" s="3"/>
      <c r="AB172" s="3"/>
    </row>
    <row r="173" ht="15.75" customHeight="1">
      <c r="A173" s="46"/>
      <c r="B173" s="46"/>
      <c r="C173" s="47"/>
      <c r="D173" s="47"/>
      <c r="E173" s="47"/>
      <c r="F173" s="47"/>
      <c r="G173" s="1"/>
      <c r="H173" s="1"/>
      <c r="I173" s="1"/>
      <c r="J173" s="3"/>
      <c r="K173" s="3"/>
      <c r="L173" s="3"/>
      <c r="M173" s="3"/>
      <c r="N173" s="3"/>
      <c r="O173" s="3"/>
      <c r="P173" s="3"/>
      <c r="Q173" s="3"/>
      <c r="R173" s="3"/>
      <c r="S173" s="3"/>
      <c r="T173" s="3"/>
      <c r="U173" s="3"/>
      <c r="V173" s="3"/>
      <c r="W173" s="3"/>
      <c r="X173" s="3"/>
      <c r="Y173" s="3"/>
      <c r="Z173" s="3"/>
      <c r="AA173" s="3"/>
      <c r="AB173" s="3"/>
    </row>
    <row r="174" ht="15.75" customHeight="1">
      <c r="A174" s="46"/>
      <c r="B174" s="46"/>
      <c r="C174" s="47"/>
      <c r="D174" s="47"/>
      <c r="E174" s="47"/>
      <c r="F174" s="47"/>
      <c r="G174" s="1"/>
      <c r="H174" s="1"/>
      <c r="I174" s="1"/>
      <c r="J174" s="3"/>
      <c r="K174" s="3"/>
      <c r="L174" s="3"/>
      <c r="M174" s="3"/>
      <c r="N174" s="3"/>
      <c r="O174" s="3"/>
      <c r="P174" s="3"/>
      <c r="Q174" s="3"/>
      <c r="R174" s="3"/>
      <c r="S174" s="3"/>
      <c r="T174" s="3"/>
      <c r="U174" s="3"/>
      <c r="V174" s="3"/>
      <c r="W174" s="3"/>
      <c r="X174" s="3"/>
      <c r="Y174" s="3"/>
      <c r="Z174" s="3"/>
      <c r="AA174" s="3"/>
      <c r="AB174" s="3"/>
    </row>
    <row r="175" ht="15.75" customHeight="1">
      <c r="A175" s="46"/>
      <c r="B175" s="46"/>
      <c r="C175" s="47"/>
      <c r="D175" s="47"/>
      <c r="E175" s="47"/>
      <c r="F175" s="47"/>
      <c r="G175" s="1"/>
      <c r="H175" s="1"/>
      <c r="I175" s="1"/>
      <c r="J175" s="3"/>
      <c r="K175" s="3"/>
      <c r="L175" s="3"/>
      <c r="M175" s="3"/>
      <c r="N175" s="3"/>
      <c r="O175" s="3"/>
      <c r="P175" s="3"/>
      <c r="Q175" s="3"/>
      <c r="R175" s="3"/>
      <c r="S175" s="3"/>
      <c r="T175" s="3"/>
      <c r="U175" s="3"/>
      <c r="V175" s="3"/>
      <c r="W175" s="3"/>
      <c r="X175" s="3"/>
      <c r="Y175" s="3"/>
      <c r="Z175" s="3"/>
      <c r="AA175" s="3"/>
      <c r="AB175" s="3"/>
    </row>
    <row r="176" ht="15.75" customHeight="1">
      <c r="A176" s="46"/>
      <c r="B176" s="46"/>
      <c r="C176" s="47"/>
      <c r="D176" s="47"/>
      <c r="E176" s="47"/>
      <c r="F176" s="47"/>
      <c r="G176" s="1"/>
      <c r="H176" s="1"/>
      <c r="I176" s="1"/>
      <c r="J176" s="3"/>
      <c r="K176" s="3"/>
      <c r="L176" s="3"/>
      <c r="M176" s="3"/>
      <c r="N176" s="3"/>
      <c r="O176" s="3"/>
      <c r="P176" s="3"/>
      <c r="Q176" s="3"/>
      <c r="R176" s="3"/>
      <c r="S176" s="3"/>
      <c r="T176" s="3"/>
      <c r="U176" s="3"/>
      <c r="V176" s="3"/>
      <c r="W176" s="3"/>
      <c r="X176" s="3"/>
      <c r="Y176" s="3"/>
      <c r="Z176" s="3"/>
      <c r="AA176" s="3"/>
      <c r="AB176" s="3"/>
    </row>
    <row r="177" ht="15.75" customHeight="1">
      <c r="A177" s="46"/>
      <c r="B177" s="46"/>
      <c r="C177" s="47"/>
      <c r="D177" s="47"/>
      <c r="E177" s="47"/>
      <c r="F177" s="47"/>
      <c r="G177" s="1"/>
      <c r="H177" s="1"/>
      <c r="I177" s="1"/>
      <c r="J177" s="3"/>
      <c r="K177" s="3"/>
      <c r="L177" s="3"/>
      <c r="M177" s="3"/>
      <c r="N177" s="3"/>
      <c r="O177" s="3"/>
      <c r="P177" s="3"/>
      <c r="Q177" s="3"/>
      <c r="R177" s="3"/>
      <c r="S177" s="3"/>
      <c r="T177" s="3"/>
      <c r="U177" s="3"/>
      <c r="V177" s="3"/>
      <c r="W177" s="3"/>
      <c r="X177" s="3"/>
      <c r="Y177" s="3"/>
      <c r="Z177" s="3"/>
      <c r="AA177" s="3"/>
      <c r="AB177" s="3"/>
    </row>
    <row r="178" ht="15.75" customHeight="1">
      <c r="A178" s="46"/>
      <c r="B178" s="46"/>
      <c r="C178" s="47"/>
      <c r="D178" s="47"/>
      <c r="E178" s="47"/>
      <c r="F178" s="47"/>
      <c r="G178" s="1"/>
      <c r="H178" s="1"/>
      <c r="I178" s="1"/>
      <c r="J178" s="3"/>
      <c r="K178" s="3"/>
      <c r="L178" s="3"/>
      <c r="M178" s="3"/>
      <c r="N178" s="3"/>
      <c r="O178" s="3"/>
      <c r="P178" s="3"/>
      <c r="Q178" s="3"/>
      <c r="R178" s="3"/>
      <c r="S178" s="3"/>
      <c r="T178" s="3"/>
      <c r="U178" s="3"/>
      <c r="V178" s="3"/>
      <c r="W178" s="3"/>
      <c r="X178" s="3"/>
      <c r="Y178" s="3"/>
      <c r="Z178" s="3"/>
      <c r="AA178" s="3"/>
      <c r="AB178" s="3"/>
    </row>
    <row r="179" ht="15.75" customHeight="1">
      <c r="A179" s="46"/>
      <c r="B179" s="46"/>
      <c r="C179" s="47"/>
      <c r="D179" s="47"/>
      <c r="E179" s="47"/>
      <c r="F179" s="47"/>
      <c r="G179" s="1"/>
      <c r="H179" s="1"/>
      <c r="I179" s="1"/>
      <c r="J179" s="3"/>
      <c r="K179" s="3"/>
      <c r="L179" s="3"/>
      <c r="M179" s="3"/>
      <c r="N179" s="3"/>
      <c r="O179" s="3"/>
      <c r="P179" s="3"/>
      <c r="Q179" s="3"/>
      <c r="R179" s="3"/>
      <c r="S179" s="3"/>
      <c r="T179" s="3"/>
      <c r="U179" s="3"/>
      <c r="V179" s="3"/>
      <c r="W179" s="3"/>
      <c r="X179" s="3"/>
      <c r="Y179" s="3"/>
      <c r="Z179" s="3"/>
      <c r="AA179" s="3"/>
      <c r="AB179" s="3"/>
    </row>
    <row r="180" ht="15.75" customHeight="1">
      <c r="A180" s="46"/>
      <c r="B180" s="46"/>
      <c r="C180" s="47"/>
      <c r="D180" s="47"/>
      <c r="E180" s="47"/>
      <c r="F180" s="47"/>
      <c r="G180" s="1"/>
      <c r="H180" s="1"/>
      <c r="I180" s="1"/>
      <c r="J180" s="3"/>
      <c r="K180" s="3"/>
      <c r="L180" s="3"/>
      <c r="M180" s="3"/>
      <c r="N180" s="3"/>
      <c r="O180" s="3"/>
      <c r="P180" s="3"/>
      <c r="Q180" s="3"/>
      <c r="R180" s="3"/>
      <c r="S180" s="3"/>
      <c r="T180" s="3"/>
      <c r="U180" s="3"/>
      <c r="V180" s="3"/>
      <c r="W180" s="3"/>
      <c r="X180" s="3"/>
      <c r="Y180" s="3"/>
      <c r="Z180" s="3"/>
      <c r="AA180" s="3"/>
      <c r="AB180" s="3"/>
    </row>
    <row r="181" ht="15.75" customHeight="1">
      <c r="A181" s="46"/>
      <c r="B181" s="46"/>
      <c r="C181" s="47"/>
      <c r="D181" s="47"/>
      <c r="E181" s="47"/>
      <c r="F181" s="47"/>
      <c r="G181" s="1"/>
      <c r="H181" s="1"/>
      <c r="I181" s="1"/>
      <c r="J181" s="3"/>
      <c r="K181" s="3"/>
      <c r="L181" s="3"/>
      <c r="M181" s="3"/>
      <c r="N181" s="3"/>
      <c r="O181" s="3"/>
      <c r="P181" s="3"/>
      <c r="Q181" s="3"/>
      <c r="R181" s="3"/>
      <c r="S181" s="3"/>
      <c r="T181" s="3"/>
      <c r="U181" s="3"/>
      <c r="V181" s="3"/>
      <c r="W181" s="3"/>
      <c r="X181" s="3"/>
      <c r="Y181" s="3"/>
      <c r="Z181" s="3"/>
      <c r="AA181" s="3"/>
      <c r="AB181" s="3"/>
    </row>
    <row r="182" ht="15.75" customHeight="1">
      <c r="A182" s="46"/>
      <c r="B182" s="46"/>
      <c r="C182" s="47"/>
      <c r="D182" s="47"/>
      <c r="E182" s="47"/>
      <c r="F182" s="47"/>
      <c r="G182" s="1"/>
      <c r="H182" s="1"/>
      <c r="I182" s="1"/>
      <c r="J182" s="3"/>
      <c r="K182" s="3"/>
      <c r="L182" s="3"/>
      <c r="M182" s="3"/>
      <c r="N182" s="3"/>
      <c r="O182" s="3"/>
      <c r="P182" s="3"/>
      <c r="Q182" s="3"/>
      <c r="R182" s="3"/>
      <c r="S182" s="3"/>
      <c r="T182" s="3"/>
      <c r="U182" s="3"/>
      <c r="V182" s="3"/>
      <c r="W182" s="3"/>
      <c r="X182" s="3"/>
      <c r="Y182" s="3"/>
      <c r="Z182" s="3"/>
      <c r="AA182" s="3"/>
      <c r="AB182" s="3"/>
    </row>
    <row r="183" ht="15.75" customHeight="1">
      <c r="A183" s="46"/>
      <c r="B183" s="46"/>
      <c r="C183" s="47"/>
      <c r="D183" s="47"/>
      <c r="E183" s="47"/>
      <c r="F183" s="47"/>
      <c r="G183" s="1"/>
      <c r="H183" s="1"/>
      <c r="I183" s="1"/>
      <c r="J183" s="3"/>
      <c r="K183" s="3"/>
      <c r="L183" s="3"/>
      <c r="M183" s="3"/>
      <c r="N183" s="3"/>
      <c r="O183" s="3"/>
      <c r="P183" s="3"/>
      <c r="Q183" s="3"/>
      <c r="R183" s="3"/>
      <c r="S183" s="3"/>
      <c r="T183" s="3"/>
      <c r="U183" s="3"/>
      <c r="V183" s="3"/>
      <c r="W183" s="3"/>
      <c r="X183" s="3"/>
      <c r="Y183" s="3"/>
      <c r="Z183" s="3"/>
      <c r="AA183" s="3"/>
      <c r="AB183" s="3"/>
    </row>
    <row r="184" ht="15.75" customHeight="1">
      <c r="A184" s="46"/>
      <c r="B184" s="46"/>
      <c r="C184" s="47"/>
      <c r="D184" s="47"/>
      <c r="E184" s="47"/>
      <c r="F184" s="47"/>
      <c r="G184" s="1"/>
      <c r="H184" s="1"/>
      <c r="I184" s="1"/>
      <c r="J184" s="3"/>
      <c r="K184" s="3"/>
      <c r="L184" s="3"/>
      <c r="M184" s="3"/>
      <c r="N184" s="3"/>
      <c r="O184" s="3"/>
      <c r="P184" s="3"/>
      <c r="Q184" s="3"/>
      <c r="R184" s="3"/>
      <c r="S184" s="3"/>
      <c r="T184" s="3"/>
      <c r="U184" s="3"/>
      <c r="V184" s="3"/>
      <c r="W184" s="3"/>
      <c r="X184" s="3"/>
      <c r="Y184" s="3"/>
      <c r="Z184" s="3"/>
      <c r="AA184" s="3"/>
      <c r="AB184" s="3"/>
    </row>
    <row r="185" ht="15.75" customHeight="1">
      <c r="A185" s="46"/>
      <c r="B185" s="46"/>
      <c r="C185" s="47"/>
      <c r="D185" s="47"/>
      <c r="E185" s="47"/>
      <c r="F185" s="47"/>
      <c r="G185" s="1"/>
      <c r="H185" s="1"/>
      <c r="I185" s="1"/>
      <c r="J185" s="3"/>
      <c r="K185" s="3"/>
      <c r="L185" s="3"/>
      <c r="M185" s="3"/>
      <c r="N185" s="3"/>
      <c r="O185" s="3"/>
      <c r="P185" s="3"/>
      <c r="Q185" s="3"/>
      <c r="R185" s="3"/>
      <c r="S185" s="3"/>
      <c r="T185" s="3"/>
      <c r="U185" s="3"/>
      <c r="V185" s="3"/>
      <c r="W185" s="3"/>
      <c r="X185" s="3"/>
      <c r="Y185" s="3"/>
      <c r="Z185" s="3"/>
      <c r="AA185" s="3"/>
      <c r="AB185" s="3"/>
    </row>
    <row r="186" ht="15.75" customHeight="1">
      <c r="A186" s="46"/>
      <c r="B186" s="46"/>
      <c r="C186" s="47"/>
      <c r="D186" s="47"/>
      <c r="E186" s="47"/>
      <c r="F186" s="47"/>
      <c r="G186" s="1"/>
      <c r="H186" s="1"/>
      <c r="I186" s="1"/>
      <c r="J186" s="3"/>
      <c r="K186" s="3"/>
      <c r="L186" s="3"/>
      <c r="M186" s="3"/>
      <c r="N186" s="3"/>
      <c r="O186" s="3"/>
      <c r="P186" s="3"/>
      <c r="Q186" s="3"/>
      <c r="R186" s="3"/>
      <c r="S186" s="3"/>
      <c r="T186" s="3"/>
      <c r="U186" s="3"/>
      <c r="V186" s="3"/>
      <c r="W186" s="3"/>
      <c r="X186" s="3"/>
      <c r="Y186" s="3"/>
      <c r="Z186" s="3"/>
      <c r="AA186" s="3"/>
      <c r="AB186" s="3"/>
    </row>
    <row r="187" ht="15.75" customHeight="1">
      <c r="A187" s="46"/>
      <c r="B187" s="46"/>
      <c r="C187" s="47"/>
      <c r="D187" s="47"/>
      <c r="E187" s="47"/>
      <c r="F187" s="47"/>
      <c r="G187" s="1"/>
      <c r="H187" s="1"/>
      <c r="I187" s="1"/>
      <c r="J187" s="3"/>
      <c r="K187" s="3"/>
      <c r="L187" s="3"/>
      <c r="M187" s="3"/>
      <c r="N187" s="3"/>
      <c r="O187" s="3"/>
      <c r="P187" s="3"/>
      <c r="Q187" s="3"/>
      <c r="R187" s="3"/>
      <c r="S187" s="3"/>
      <c r="T187" s="3"/>
      <c r="U187" s="3"/>
      <c r="V187" s="3"/>
      <c r="W187" s="3"/>
      <c r="X187" s="3"/>
      <c r="Y187" s="3"/>
      <c r="Z187" s="3"/>
      <c r="AA187" s="3"/>
      <c r="AB187" s="3"/>
    </row>
    <row r="188" ht="15.75" customHeight="1">
      <c r="A188" s="46"/>
      <c r="B188" s="46"/>
      <c r="C188" s="47"/>
      <c r="D188" s="47"/>
      <c r="E188" s="47"/>
      <c r="F188" s="47"/>
      <c r="G188" s="1"/>
      <c r="H188" s="1"/>
      <c r="I188" s="1"/>
      <c r="J188" s="3"/>
      <c r="K188" s="3"/>
      <c r="L188" s="3"/>
      <c r="M188" s="3"/>
      <c r="N188" s="3"/>
      <c r="O188" s="3"/>
      <c r="P188" s="3"/>
      <c r="Q188" s="3"/>
      <c r="R188" s="3"/>
      <c r="S188" s="3"/>
      <c r="T188" s="3"/>
      <c r="U188" s="3"/>
      <c r="V188" s="3"/>
      <c r="W188" s="3"/>
      <c r="X188" s="3"/>
      <c r="Y188" s="3"/>
      <c r="Z188" s="3"/>
      <c r="AA188" s="3"/>
      <c r="AB188" s="3"/>
    </row>
    <row r="189" ht="15.75" customHeight="1">
      <c r="A189" s="46"/>
      <c r="B189" s="46"/>
      <c r="C189" s="47"/>
      <c r="D189" s="47"/>
      <c r="E189" s="47"/>
      <c r="F189" s="47"/>
      <c r="G189" s="1"/>
      <c r="H189" s="1"/>
      <c r="I189" s="1"/>
      <c r="J189" s="3"/>
      <c r="K189" s="3"/>
      <c r="L189" s="3"/>
      <c r="M189" s="3"/>
      <c r="N189" s="3"/>
      <c r="O189" s="3"/>
      <c r="P189" s="3"/>
      <c r="Q189" s="3"/>
      <c r="R189" s="3"/>
      <c r="S189" s="3"/>
      <c r="T189" s="3"/>
      <c r="U189" s="3"/>
      <c r="V189" s="3"/>
      <c r="W189" s="3"/>
      <c r="X189" s="3"/>
      <c r="Y189" s="3"/>
      <c r="Z189" s="3"/>
      <c r="AA189" s="3"/>
      <c r="AB189" s="3"/>
    </row>
    <row r="190" ht="15.75" customHeight="1">
      <c r="A190" s="46"/>
      <c r="B190" s="46"/>
      <c r="C190" s="47"/>
      <c r="D190" s="47"/>
      <c r="E190" s="47"/>
      <c r="F190" s="47"/>
      <c r="G190" s="1"/>
      <c r="H190" s="1"/>
      <c r="I190" s="1"/>
      <c r="J190" s="3"/>
      <c r="K190" s="3"/>
      <c r="L190" s="3"/>
      <c r="M190" s="3"/>
      <c r="N190" s="3"/>
      <c r="O190" s="3"/>
      <c r="P190" s="3"/>
      <c r="Q190" s="3"/>
      <c r="R190" s="3"/>
      <c r="S190" s="3"/>
      <c r="T190" s="3"/>
      <c r="U190" s="3"/>
      <c r="V190" s="3"/>
      <c r="W190" s="3"/>
      <c r="X190" s="3"/>
      <c r="Y190" s="3"/>
      <c r="Z190" s="3"/>
      <c r="AA190" s="3"/>
      <c r="AB190" s="3"/>
    </row>
    <row r="191" ht="15.75" customHeight="1">
      <c r="A191" s="46"/>
      <c r="B191" s="46"/>
      <c r="C191" s="47"/>
      <c r="D191" s="47"/>
      <c r="E191" s="47"/>
      <c r="F191" s="47"/>
      <c r="G191" s="1"/>
      <c r="H191" s="1"/>
      <c r="I191" s="1"/>
      <c r="J191" s="3"/>
      <c r="K191" s="3"/>
      <c r="L191" s="3"/>
      <c r="M191" s="3"/>
      <c r="N191" s="3"/>
      <c r="O191" s="3"/>
      <c r="P191" s="3"/>
      <c r="Q191" s="3"/>
      <c r="R191" s="3"/>
      <c r="S191" s="3"/>
      <c r="T191" s="3"/>
      <c r="U191" s="3"/>
      <c r="V191" s="3"/>
      <c r="W191" s="3"/>
      <c r="X191" s="3"/>
      <c r="Y191" s="3"/>
      <c r="Z191" s="3"/>
      <c r="AA191" s="3"/>
      <c r="AB191" s="3"/>
    </row>
    <row r="192" ht="15.75" customHeight="1">
      <c r="A192" s="46"/>
      <c r="B192" s="46"/>
      <c r="C192" s="47"/>
      <c r="D192" s="47"/>
      <c r="E192" s="47"/>
      <c r="F192" s="47"/>
      <c r="G192" s="1"/>
      <c r="H192" s="1"/>
      <c r="I192" s="1"/>
      <c r="J192" s="3"/>
      <c r="K192" s="3"/>
      <c r="L192" s="3"/>
      <c r="M192" s="3"/>
      <c r="N192" s="3"/>
      <c r="O192" s="3"/>
      <c r="P192" s="3"/>
      <c r="Q192" s="3"/>
      <c r="R192" s="3"/>
      <c r="S192" s="3"/>
      <c r="T192" s="3"/>
      <c r="U192" s="3"/>
      <c r="V192" s="3"/>
      <c r="W192" s="3"/>
      <c r="X192" s="3"/>
      <c r="Y192" s="3"/>
      <c r="Z192" s="3"/>
      <c r="AA192" s="3"/>
      <c r="AB192" s="3"/>
    </row>
    <row r="193" ht="15.75" customHeight="1">
      <c r="A193" s="46"/>
      <c r="B193" s="46"/>
      <c r="C193" s="47"/>
      <c r="D193" s="47"/>
      <c r="E193" s="47"/>
      <c r="F193" s="47"/>
      <c r="G193" s="1"/>
      <c r="H193" s="1"/>
      <c r="I193" s="1"/>
      <c r="J193" s="3"/>
      <c r="K193" s="3"/>
      <c r="L193" s="3"/>
      <c r="M193" s="3"/>
      <c r="N193" s="3"/>
      <c r="O193" s="3"/>
      <c r="P193" s="3"/>
      <c r="Q193" s="3"/>
      <c r="R193" s="3"/>
      <c r="S193" s="3"/>
      <c r="T193" s="3"/>
      <c r="U193" s="3"/>
      <c r="V193" s="3"/>
      <c r="W193" s="3"/>
      <c r="X193" s="3"/>
      <c r="Y193" s="3"/>
      <c r="Z193" s="3"/>
      <c r="AA193" s="3"/>
      <c r="AB193" s="3"/>
    </row>
    <row r="194" ht="15.75" customHeight="1">
      <c r="A194" s="46"/>
      <c r="B194" s="46"/>
      <c r="C194" s="47"/>
      <c r="D194" s="47"/>
      <c r="E194" s="47"/>
      <c r="F194" s="47"/>
      <c r="G194" s="1"/>
      <c r="H194" s="1"/>
      <c r="I194" s="1"/>
      <c r="J194" s="3"/>
      <c r="K194" s="3"/>
      <c r="L194" s="3"/>
      <c r="M194" s="3"/>
      <c r="N194" s="3"/>
      <c r="O194" s="3"/>
      <c r="P194" s="3"/>
      <c r="Q194" s="3"/>
      <c r="R194" s="3"/>
      <c r="S194" s="3"/>
      <c r="T194" s="3"/>
      <c r="U194" s="3"/>
      <c r="V194" s="3"/>
      <c r="W194" s="3"/>
      <c r="X194" s="3"/>
      <c r="Y194" s="3"/>
      <c r="Z194" s="3"/>
      <c r="AA194" s="3"/>
      <c r="AB194" s="3"/>
    </row>
    <row r="195" ht="15.75" customHeight="1">
      <c r="A195" s="46"/>
      <c r="B195" s="46"/>
      <c r="C195" s="47"/>
      <c r="D195" s="47"/>
      <c r="E195" s="47"/>
      <c r="F195" s="47"/>
      <c r="G195" s="1"/>
      <c r="H195" s="1"/>
      <c r="I195" s="1"/>
      <c r="J195" s="3"/>
      <c r="K195" s="3"/>
      <c r="L195" s="3"/>
      <c r="M195" s="3"/>
      <c r="N195" s="3"/>
      <c r="O195" s="3"/>
      <c r="P195" s="3"/>
      <c r="Q195" s="3"/>
      <c r="R195" s="3"/>
      <c r="S195" s="3"/>
      <c r="T195" s="3"/>
      <c r="U195" s="3"/>
      <c r="V195" s="3"/>
      <c r="W195" s="3"/>
      <c r="X195" s="3"/>
      <c r="Y195" s="3"/>
      <c r="Z195" s="3"/>
      <c r="AA195" s="3"/>
      <c r="AB195" s="3"/>
    </row>
    <row r="196" ht="15.75" customHeight="1">
      <c r="A196" s="46"/>
      <c r="B196" s="46"/>
      <c r="C196" s="47"/>
      <c r="D196" s="47"/>
      <c r="E196" s="47"/>
      <c r="F196" s="47"/>
      <c r="G196" s="1"/>
      <c r="H196" s="1"/>
      <c r="I196" s="1"/>
      <c r="J196" s="3"/>
      <c r="K196" s="3"/>
      <c r="L196" s="3"/>
      <c r="M196" s="3"/>
      <c r="N196" s="3"/>
      <c r="O196" s="3"/>
      <c r="P196" s="3"/>
      <c r="Q196" s="3"/>
      <c r="R196" s="3"/>
      <c r="S196" s="3"/>
      <c r="T196" s="3"/>
      <c r="U196" s="3"/>
      <c r="V196" s="3"/>
      <c r="W196" s="3"/>
      <c r="X196" s="3"/>
      <c r="Y196" s="3"/>
      <c r="Z196" s="3"/>
      <c r="AA196" s="3"/>
      <c r="AB196" s="3"/>
    </row>
    <row r="197" ht="15.75" customHeight="1">
      <c r="A197" s="46"/>
      <c r="B197" s="46"/>
      <c r="C197" s="47"/>
      <c r="D197" s="47"/>
      <c r="E197" s="47"/>
      <c r="F197" s="47"/>
      <c r="G197" s="1"/>
      <c r="H197" s="1"/>
      <c r="I197" s="1"/>
      <c r="J197" s="3"/>
      <c r="K197" s="3"/>
      <c r="L197" s="3"/>
      <c r="M197" s="3"/>
      <c r="N197" s="3"/>
      <c r="O197" s="3"/>
      <c r="P197" s="3"/>
      <c r="Q197" s="3"/>
      <c r="R197" s="3"/>
      <c r="S197" s="3"/>
      <c r="T197" s="3"/>
      <c r="U197" s="3"/>
      <c r="V197" s="3"/>
      <c r="W197" s="3"/>
      <c r="X197" s="3"/>
      <c r="Y197" s="3"/>
      <c r="Z197" s="3"/>
      <c r="AA197" s="3"/>
      <c r="AB197" s="3"/>
    </row>
    <row r="198" ht="15.75" customHeight="1">
      <c r="A198" s="46"/>
      <c r="B198" s="46"/>
      <c r="C198" s="47"/>
      <c r="D198" s="47"/>
      <c r="E198" s="47"/>
      <c r="F198" s="47"/>
      <c r="G198" s="1"/>
      <c r="H198" s="1"/>
      <c r="I198" s="1"/>
      <c r="J198" s="3"/>
      <c r="K198" s="3"/>
      <c r="L198" s="3"/>
      <c r="M198" s="3"/>
      <c r="N198" s="3"/>
      <c r="O198" s="3"/>
      <c r="P198" s="3"/>
      <c r="Q198" s="3"/>
      <c r="R198" s="3"/>
      <c r="S198" s="3"/>
      <c r="T198" s="3"/>
      <c r="U198" s="3"/>
      <c r="V198" s="3"/>
      <c r="W198" s="3"/>
      <c r="X198" s="3"/>
      <c r="Y198" s="3"/>
      <c r="Z198" s="3"/>
      <c r="AA198" s="3"/>
      <c r="AB198" s="3"/>
    </row>
    <row r="199" ht="15.75" customHeight="1">
      <c r="A199" s="46"/>
      <c r="B199" s="46"/>
      <c r="C199" s="47"/>
      <c r="D199" s="47"/>
      <c r="E199" s="47"/>
      <c r="F199" s="47"/>
      <c r="G199" s="1"/>
      <c r="H199" s="1"/>
      <c r="I199" s="1"/>
      <c r="J199" s="3"/>
      <c r="K199" s="3"/>
      <c r="L199" s="3"/>
      <c r="M199" s="3"/>
      <c r="N199" s="3"/>
      <c r="O199" s="3"/>
      <c r="P199" s="3"/>
      <c r="Q199" s="3"/>
      <c r="R199" s="3"/>
      <c r="S199" s="3"/>
      <c r="T199" s="3"/>
      <c r="U199" s="3"/>
      <c r="V199" s="3"/>
      <c r="W199" s="3"/>
      <c r="X199" s="3"/>
      <c r="Y199" s="3"/>
      <c r="Z199" s="3"/>
      <c r="AA199" s="3"/>
      <c r="AB199" s="3"/>
    </row>
    <row r="200" ht="15.75" customHeight="1">
      <c r="A200" s="46"/>
      <c r="B200" s="46"/>
      <c r="C200" s="47"/>
      <c r="D200" s="47"/>
      <c r="E200" s="47"/>
      <c r="F200" s="47"/>
      <c r="G200" s="1"/>
      <c r="H200" s="1"/>
      <c r="I200" s="1"/>
      <c r="J200" s="3"/>
      <c r="K200" s="3"/>
      <c r="L200" s="3"/>
      <c r="M200" s="3"/>
      <c r="N200" s="3"/>
      <c r="O200" s="3"/>
      <c r="P200" s="3"/>
      <c r="Q200" s="3"/>
      <c r="R200" s="3"/>
      <c r="S200" s="3"/>
      <c r="T200" s="3"/>
      <c r="U200" s="3"/>
      <c r="V200" s="3"/>
      <c r="W200" s="3"/>
      <c r="X200" s="3"/>
      <c r="Y200" s="3"/>
      <c r="Z200" s="3"/>
      <c r="AA200" s="3"/>
      <c r="AB200" s="3"/>
    </row>
    <row r="201" ht="15.75" customHeight="1">
      <c r="A201" s="46"/>
      <c r="B201" s="46"/>
      <c r="C201" s="47"/>
      <c r="D201" s="47"/>
      <c r="E201" s="47"/>
      <c r="F201" s="47"/>
      <c r="G201" s="1"/>
      <c r="H201" s="1"/>
      <c r="I201" s="1"/>
      <c r="J201" s="3"/>
      <c r="K201" s="3"/>
      <c r="L201" s="3"/>
      <c r="M201" s="3"/>
      <c r="N201" s="3"/>
      <c r="O201" s="3"/>
      <c r="P201" s="3"/>
      <c r="Q201" s="3"/>
      <c r="R201" s="3"/>
      <c r="S201" s="3"/>
      <c r="T201" s="3"/>
      <c r="U201" s="3"/>
      <c r="V201" s="3"/>
      <c r="W201" s="3"/>
      <c r="X201" s="3"/>
      <c r="Y201" s="3"/>
      <c r="Z201" s="3"/>
      <c r="AA201" s="3"/>
      <c r="AB201" s="3"/>
    </row>
    <row r="202" ht="15.75" customHeight="1">
      <c r="A202" s="46"/>
      <c r="B202" s="46"/>
      <c r="C202" s="47"/>
      <c r="D202" s="47"/>
      <c r="E202" s="47"/>
      <c r="F202" s="47"/>
      <c r="G202" s="1"/>
      <c r="H202" s="1"/>
      <c r="I202" s="1"/>
      <c r="J202" s="3"/>
      <c r="K202" s="3"/>
      <c r="L202" s="3"/>
      <c r="M202" s="3"/>
      <c r="N202" s="3"/>
      <c r="O202" s="3"/>
      <c r="P202" s="3"/>
      <c r="Q202" s="3"/>
      <c r="R202" s="3"/>
      <c r="S202" s="3"/>
      <c r="T202" s="3"/>
      <c r="U202" s="3"/>
      <c r="V202" s="3"/>
      <c r="W202" s="3"/>
      <c r="X202" s="3"/>
      <c r="Y202" s="3"/>
      <c r="Z202" s="3"/>
      <c r="AA202" s="3"/>
      <c r="AB202" s="3"/>
    </row>
    <row r="203" ht="15.75" customHeight="1">
      <c r="A203" s="46"/>
      <c r="B203" s="46"/>
      <c r="C203" s="47"/>
      <c r="D203" s="47"/>
      <c r="E203" s="47"/>
      <c r="F203" s="47"/>
      <c r="G203" s="1"/>
      <c r="H203" s="1"/>
      <c r="I203" s="1"/>
      <c r="J203" s="3"/>
      <c r="K203" s="3"/>
      <c r="L203" s="3"/>
      <c r="M203" s="3"/>
      <c r="N203" s="3"/>
      <c r="O203" s="3"/>
      <c r="P203" s="3"/>
      <c r="Q203" s="3"/>
      <c r="R203" s="3"/>
      <c r="S203" s="3"/>
      <c r="T203" s="3"/>
      <c r="U203" s="3"/>
      <c r="V203" s="3"/>
      <c r="W203" s="3"/>
      <c r="X203" s="3"/>
      <c r="Y203" s="3"/>
      <c r="Z203" s="3"/>
      <c r="AA203" s="3"/>
      <c r="AB203" s="3"/>
    </row>
    <row r="204" ht="15.75" customHeight="1">
      <c r="A204" s="46"/>
      <c r="B204" s="46"/>
      <c r="C204" s="47"/>
      <c r="D204" s="47"/>
      <c r="E204" s="47"/>
      <c r="F204" s="47"/>
      <c r="G204" s="1"/>
      <c r="H204" s="1"/>
      <c r="I204" s="1"/>
      <c r="J204" s="3"/>
      <c r="K204" s="3"/>
      <c r="L204" s="3"/>
      <c r="M204" s="3"/>
      <c r="N204" s="3"/>
      <c r="O204" s="3"/>
      <c r="P204" s="3"/>
      <c r="Q204" s="3"/>
      <c r="R204" s="3"/>
      <c r="S204" s="3"/>
      <c r="T204" s="3"/>
      <c r="U204" s="3"/>
      <c r="V204" s="3"/>
      <c r="W204" s="3"/>
      <c r="X204" s="3"/>
      <c r="Y204" s="3"/>
      <c r="Z204" s="3"/>
      <c r="AA204" s="3"/>
      <c r="AB204" s="3"/>
    </row>
    <row r="205" ht="15.75" customHeight="1">
      <c r="A205" s="46"/>
      <c r="B205" s="46"/>
      <c r="C205" s="47"/>
      <c r="D205" s="47"/>
      <c r="E205" s="47"/>
      <c r="F205" s="47"/>
      <c r="G205" s="1"/>
      <c r="H205" s="1"/>
      <c r="I205" s="1"/>
      <c r="J205" s="3"/>
      <c r="K205" s="3"/>
      <c r="L205" s="3"/>
      <c r="M205" s="3"/>
      <c r="N205" s="3"/>
      <c r="O205" s="3"/>
      <c r="P205" s="3"/>
      <c r="Q205" s="3"/>
      <c r="R205" s="3"/>
      <c r="S205" s="3"/>
      <c r="T205" s="3"/>
      <c r="U205" s="3"/>
      <c r="V205" s="3"/>
      <c r="W205" s="3"/>
      <c r="X205" s="3"/>
      <c r="Y205" s="3"/>
      <c r="Z205" s="3"/>
      <c r="AA205" s="3"/>
      <c r="AB205" s="3"/>
    </row>
    <row r="206" ht="15.75" customHeight="1">
      <c r="A206" s="46"/>
      <c r="B206" s="46"/>
      <c r="C206" s="47"/>
      <c r="D206" s="47"/>
      <c r="E206" s="47"/>
      <c r="F206" s="47"/>
      <c r="G206" s="1"/>
      <c r="H206" s="1"/>
      <c r="I206" s="1"/>
      <c r="J206" s="3"/>
      <c r="K206" s="3"/>
      <c r="L206" s="3"/>
      <c r="M206" s="3"/>
      <c r="N206" s="3"/>
      <c r="O206" s="3"/>
      <c r="P206" s="3"/>
      <c r="Q206" s="3"/>
      <c r="R206" s="3"/>
      <c r="S206" s="3"/>
      <c r="T206" s="3"/>
      <c r="U206" s="3"/>
      <c r="V206" s="3"/>
      <c r="W206" s="3"/>
      <c r="X206" s="3"/>
      <c r="Y206" s="3"/>
      <c r="Z206" s="3"/>
      <c r="AA206" s="3"/>
      <c r="AB206" s="3"/>
    </row>
    <row r="207" ht="15.75" customHeight="1">
      <c r="A207" s="46"/>
      <c r="B207" s="46"/>
      <c r="C207" s="47"/>
      <c r="D207" s="47"/>
      <c r="E207" s="47"/>
      <c r="F207" s="47"/>
      <c r="G207" s="1"/>
      <c r="H207" s="1"/>
      <c r="I207" s="1"/>
      <c r="J207" s="3"/>
      <c r="K207" s="3"/>
      <c r="L207" s="3"/>
      <c r="M207" s="3"/>
      <c r="N207" s="3"/>
      <c r="O207" s="3"/>
      <c r="P207" s="3"/>
      <c r="Q207" s="3"/>
      <c r="R207" s="3"/>
      <c r="S207" s="3"/>
      <c r="T207" s="3"/>
      <c r="U207" s="3"/>
      <c r="V207" s="3"/>
      <c r="W207" s="3"/>
      <c r="X207" s="3"/>
      <c r="Y207" s="3"/>
      <c r="Z207" s="3"/>
      <c r="AA207" s="3"/>
      <c r="AB207" s="3"/>
    </row>
    <row r="208" ht="15.75" customHeight="1">
      <c r="A208" s="46"/>
      <c r="B208" s="46"/>
      <c r="C208" s="47"/>
      <c r="D208" s="47"/>
      <c r="E208" s="47"/>
      <c r="F208" s="47"/>
      <c r="G208" s="1"/>
      <c r="H208" s="1"/>
      <c r="I208" s="1"/>
      <c r="J208" s="3"/>
      <c r="K208" s="3"/>
      <c r="L208" s="3"/>
      <c r="M208" s="3"/>
      <c r="N208" s="3"/>
      <c r="O208" s="3"/>
      <c r="P208" s="3"/>
      <c r="Q208" s="3"/>
      <c r="R208" s="3"/>
      <c r="S208" s="3"/>
      <c r="T208" s="3"/>
      <c r="U208" s="3"/>
      <c r="V208" s="3"/>
      <c r="W208" s="3"/>
      <c r="X208" s="3"/>
      <c r="Y208" s="3"/>
      <c r="Z208" s="3"/>
      <c r="AA208" s="3"/>
      <c r="AB208" s="3"/>
    </row>
    <row r="209" ht="15.75" customHeight="1">
      <c r="A209" s="46"/>
      <c r="B209" s="46"/>
      <c r="C209" s="47"/>
      <c r="D209" s="47"/>
      <c r="E209" s="47"/>
      <c r="F209" s="47"/>
      <c r="G209" s="1"/>
      <c r="H209" s="1"/>
      <c r="I209" s="1"/>
      <c r="J209" s="3"/>
      <c r="K209" s="3"/>
      <c r="L209" s="3"/>
      <c r="M209" s="3"/>
      <c r="N209" s="3"/>
      <c r="O209" s="3"/>
      <c r="P209" s="3"/>
      <c r="Q209" s="3"/>
      <c r="R209" s="3"/>
      <c r="S209" s="3"/>
      <c r="T209" s="3"/>
      <c r="U209" s="3"/>
      <c r="V209" s="3"/>
      <c r="W209" s="3"/>
      <c r="X209" s="3"/>
      <c r="Y209" s="3"/>
      <c r="Z209" s="3"/>
      <c r="AA209" s="3"/>
      <c r="AB209" s="3"/>
    </row>
    <row r="210" ht="15.75" customHeight="1">
      <c r="A210" s="46"/>
      <c r="B210" s="46"/>
      <c r="C210" s="47"/>
      <c r="D210" s="47"/>
      <c r="E210" s="47"/>
      <c r="F210" s="47"/>
      <c r="G210" s="1"/>
      <c r="H210" s="1"/>
      <c r="I210" s="1"/>
      <c r="J210" s="3"/>
      <c r="K210" s="3"/>
      <c r="L210" s="3"/>
      <c r="M210" s="3"/>
      <c r="N210" s="3"/>
      <c r="O210" s="3"/>
      <c r="P210" s="3"/>
      <c r="Q210" s="3"/>
      <c r="R210" s="3"/>
      <c r="S210" s="3"/>
      <c r="T210" s="3"/>
      <c r="U210" s="3"/>
      <c r="V210" s="3"/>
      <c r="W210" s="3"/>
      <c r="X210" s="3"/>
      <c r="Y210" s="3"/>
      <c r="Z210" s="3"/>
      <c r="AA210" s="3"/>
      <c r="AB210" s="3"/>
    </row>
    <row r="211" ht="15.75" customHeight="1">
      <c r="A211" s="46"/>
      <c r="B211" s="46"/>
      <c r="C211" s="47"/>
      <c r="D211" s="47"/>
      <c r="E211" s="47"/>
      <c r="F211" s="47"/>
      <c r="G211" s="1"/>
      <c r="H211" s="1"/>
      <c r="I211" s="1"/>
      <c r="J211" s="3"/>
      <c r="K211" s="3"/>
      <c r="L211" s="3"/>
      <c r="M211" s="3"/>
      <c r="N211" s="3"/>
      <c r="O211" s="3"/>
      <c r="P211" s="3"/>
      <c r="Q211" s="3"/>
      <c r="R211" s="3"/>
      <c r="S211" s="3"/>
      <c r="T211" s="3"/>
      <c r="U211" s="3"/>
      <c r="V211" s="3"/>
      <c r="W211" s="3"/>
      <c r="X211" s="3"/>
      <c r="Y211" s="3"/>
      <c r="Z211" s="3"/>
      <c r="AA211" s="3"/>
      <c r="AB211" s="3"/>
    </row>
    <row r="212" ht="15.75" customHeight="1">
      <c r="A212" s="46"/>
      <c r="B212" s="46"/>
      <c r="C212" s="47"/>
      <c r="D212" s="47"/>
      <c r="E212" s="47"/>
      <c r="F212" s="47"/>
      <c r="G212" s="1"/>
      <c r="H212" s="1"/>
      <c r="I212" s="1"/>
      <c r="J212" s="3"/>
      <c r="K212" s="3"/>
      <c r="L212" s="3"/>
      <c r="M212" s="3"/>
      <c r="N212" s="3"/>
      <c r="O212" s="3"/>
      <c r="P212" s="3"/>
      <c r="Q212" s="3"/>
      <c r="R212" s="3"/>
      <c r="S212" s="3"/>
      <c r="T212" s="3"/>
      <c r="U212" s="3"/>
      <c r="V212" s="3"/>
      <c r="W212" s="3"/>
      <c r="X212" s="3"/>
      <c r="Y212" s="3"/>
      <c r="Z212" s="3"/>
      <c r="AA212" s="3"/>
      <c r="AB212" s="3"/>
    </row>
    <row r="213" ht="15.75" customHeight="1">
      <c r="A213" s="46"/>
      <c r="B213" s="46"/>
      <c r="C213" s="47"/>
      <c r="D213" s="47"/>
      <c r="E213" s="47"/>
      <c r="F213" s="47"/>
      <c r="G213" s="1"/>
      <c r="H213" s="1"/>
      <c r="I213" s="1"/>
      <c r="J213" s="3"/>
      <c r="K213" s="3"/>
      <c r="L213" s="3"/>
      <c r="M213" s="3"/>
      <c r="N213" s="3"/>
      <c r="O213" s="3"/>
      <c r="P213" s="3"/>
      <c r="Q213" s="3"/>
      <c r="R213" s="3"/>
      <c r="S213" s="3"/>
      <c r="T213" s="3"/>
      <c r="U213" s="3"/>
      <c r="V213" s="3"/>
      <c r="W213" s="3"/>
      <c r="X213" s="3"/>
      <c r="Y213" s="3"/>
      <c r="Z213" s="3"/>
      <c r="AA213" s="3"/>
      <c r="AB213" s="3"/>
    </row>
    <row r="214" ht="15.75" customHeight="1">
      <c r="A214" s="46"/>
      <c r="B214" s="46"/>
      <c r="C214" s="47"/>
      <c r="D214" s="47"/>
      <c r="E214" s="47"/>
      <c r="F214" s="47"/>
      <c r="G214" s="1"/>
      <c r="H214" s="1"/>
      <c r="I214" s="1"/>
      <c r="J214" s="3"/>
      <c r="K214" s="3"/>
      <c r="L214" s="3"/>
      <c r="M214" s="3"/>
      <c r="N214" s="3"/>
      <c r="O214" s="3"/>
      <c r="P214" s="3"/>
      <c r="Q214" s="3"/>
      <c r="R214" s="3"/>
      <c r="S214" s="3"/>
      <c r="T214" s="3"/>
      <c r="U214" s="3"/>
      <c r="V214" s="3"/>
      <c r="W214" s="3"/>
      <c r="X214" s="3"/>
      <c r="Y214" s="3"/>
      <c r="Z214" s="3"/>
      <c r="AA214" s="3"/>
      <c r="AB214" s="3"/>
    </row>
    <row r="215" ht="15.75" customHeight="1">
      <c r="A215" s="46"/>
      <c r="B215" s="46"/>
      <c r="C215" s="47"/>
      <c r="D215" s="47"/>
      <c r="E215" s="47"/>
      <c r="F215" s="47"/>
      <c r="G215" s="1"/>
      <c r="H215" s="1"/>
      <c r="I215" s="1"/>
      <c r="J215" s="3"/>
      <c r="K215" s="3"/>
      <c r="L215" s="3"/>
      <c r="M215" s="3"/>
      <c r="N215" s="3"/>
      <c r="O215" s="3"/>
      <c r="P215" s="3"/>
      <c r="Q215" s="3"/>
      <c r="R215" s="3"/>
      <c r="S215" s="3"/>
      <c r="T215" s="3"/>
      <c r="U215" s="3"/>
      <c r="V215" s="3"/>
      <c r="W215" s="3"/>
      <c r="X215" s="3"/>
      <c r="Y215" s="3"/>
      <c r="Z215" s="3"/>
      <c r="AA215" s="3"/>
      <c r="AB215" s="3"/>
    </row>
    <row r="216" ht="15.75" customHeight="1">
      <c r="A216" s="46"/>
      <c r="B216" s="46"/>
      <c r="C216" s="47"/>
      <c r="D216" s="47"/>
      <c r="E216" s="47"/>
      <c r="F216" s="47"/>
      <c r="G216" s="1"/>
      <c r="H216" s="1"/>
      <c r="I216" s="1"/>
      <c r="J216" s="3"/>
      <c r="K216" s="3"/>
      <c r="L216" s="3"/>
      <c r="M216" s="3"/>
      <c r="N216" s="3"/>
      <c r="O216" s="3"/>
      <c r="P216" s="3"/>
      <c r="Q216" s="3"/>
      <c r="R216" s="3"/>
      <c r="S216" s="3"/>
      <c r="T216" s="3"/>
      <c r="U216" s="3"/>
      <c r="V216" s="3"/>
      <c r="W216" s="3"/>
      <c r="X216" s="3"/>
      <c r="Y216" s="3"/>
      <c r="Z216" s="3"/>
      <c r="AA216" s="3"/>
      <c r="AB216" s="3"/>
    </row>
    <row r="217" ht="15.75" customHeight="1">
      <c r="A217" s="46"/>
      <c r="B217" s="46"/>
      <c r="C217" s="47"/>
      <c r="D217" s="47"/>
      <c r="E217" s="47"/>
      <c r="F217" s="47"/>
      <c r="G217" s="1"/>
      <c r="H217" s="1"/>
      <c r="I217" s="1"/>
      <c r="J217" s="3"/>
      <c r="K217" s="3"/>
      <c r="L217" s="3"/>
      <c r="M217" s="3"/>
      <c r="N217" s="3"/>
      <c r="O217" s="3"/>
      <c r="P217" s="3"/>
      <c r="Q217" s="3"/>
      <c r="R217" s="3"/>
      <c r="S217" s="3"/>
      <c r="T217" s="3"/>
      <c r="U217" s="3"/>
      <c r="V217" s="3"/>
      <c r="W217" s="3"/>
      <c r="X217" s="3"/>
      <c r="Y217" s="3"/>
      <c r="Z217" s="3"/>
      <c r="AA217" s="3"/>
      <c r="AB217" s="3"/>
    </row>
    <row r="218" ht="15.75" customHeight="1">
      <c r="A218" s="46"/>
      <c r="B218" s="46"/>
      <c r="C218" s="47"/>
      <c r="D218" s="47"/>
      <c r="E218" s="47"/>
      <c r="F218" s="47"/>
      <c r="G218" s="1"/>
      <c r="H218" s="1"/>
      <c r="I218" s="1"/>
      <c r="J218" s="3"/>
      <c r="K218" s="3"/>
      <c r="L218" s="3"/>
      <c r="M218" s="3"/>
      <c r="N218" s="3"/>
      <c r="O218" s="3"/>
      <c r="P218" s="3"/>
      <c r="Q218" s="3"/>
      <c r="R218" s="3"/>
      <c r="S218" s="3"/>
      <c r="T218" s="3"/>
      <c r="U218" s="3"/>
      <c r="V218" s="3"/>
      <c r="W218" s="3"/>
      <c r="X218" s="3"/>
      <c r="Y218" s="3"/>
      <c r="Z218" s="3"/>
      <c r="AA218" s="3"/>
      <c r="AB218" s="3"/>
    </row>
    <row r="219" ht="15.75" customHeight="1">
      <c r="A219" s="46"/>
      <c r="B219" s="46"/>
      <c r="C219" s="47"/>
      <c r="D219" s="47"/>
      <c r="E219" s="47"/>
      <c r="F219" s="47"/>
      <c r="G219" s="1"/>
      <c r="H219" s="1"/>
      <c r="I219" s="1"/>
      <c r="J219" s="3"/>
      <c r="K219" s="3"/>
      <c r="L219" s="3"/>
      <c r="M219" s="3"/>
      <c r="N219" s="3"/>
      <c r="O219" s="3"/>
      <c r="P219" s="3"/>
      <c r="Q219" s="3"/>
      <c r="R219" s="3"/>
      <c r="S219" s="3"/>
      <c r="T219" s="3"/>
      <c r="U219" s="3"/>
      <c r="V219" s="3"/>
      <c r="W219" s="3"/>
      <c r="X219" s="3"/>
      <c r="Y219" s="3"/>
      <c r="Z219" s="3"/>
      <c r="AA219" s="3"/>
      <c r="AB219" s="3"/>
    </row>
    <row r="220" ht="15.75" customHeight="1">
      <c r="A220" s="46"/>
      <c r="B220" s="46"/>
      <c r="C220" s="47"/>
      <c r="D220" s="47"/>
      <c r="E220" s="47"/>
      <c r="F220" s="47"/>
      <c r="G220" s="1"/>
      <c r="H220" s="1"/>
      <c r="I220" s="1"/>
      <c r="J220" s="3"/>
      <c r="K220" s="3"/>
      <c r="L220" s="3"/>
      <c r="M220" s="3"/>
      <c r="N220" s="3"/>
      <c r="O220" s="3"/>
      <c r="P220" s="3"/>
      <c r="Q220" s="3"/>
      <c r="R220" s="3"/>
      <c r="S220" s="3"/>
      <c r="T220" s="3"/>
      <c r="U220" s="3"/>
      <c r="V220" s="3"/>
      <c r="W220" s="3"/>
      <c r="X220" s="3"/>
      <c r="Y220" s="3"/>
      <c r="Z220" s="3"/>
      <c r="AA220" s="3"/>
      <c r="AB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43"/>
    <col customWidth="1" min="3" max="3" width="23.0"/>
    <col customWidth="1" min="4" max="4" width="17.0"/>
    <col customWidth="1" min="5" max="5" width="16.0"/>
    <col customWidth="1" min="6" max="6" width="26.43"/>
    <col customWidth="1" min="7" max="7" width="9.0"/>
    <col customWidth="1" min="8" max="8" width="10.71"/>
  </cols>
  <sheetData>
    <row r="1">
      <c r="A1" s="46"/>
      <c r="B1" s="46"/>
      <c r="C1" s="47"/>
      <c r="D1" s="47"/>
      <c r="E1" s="47"/>
      <c r="F1" s="47"/>
      <c r="G1" s="47"/>
      <c r="H1" s="1"/>
      <c r="I1" s="3"/>
      <c r="J1" s="3"/>
      <c r="K1" s="3"/>
      <c r="L1" s="3"/>
      <c r="M1" s="3"/>
      <c r="N1" s="3"/>
      <c r="O1" s="3"/>
      <c r="P1" s="3"/>
      <c r="Q1" s="3"/>
      <c r="R1" s="3"/>
      <c r="S1" s="3"/>
      <c r="T1" s="3"/>
      <c r="U1" s="3"/>
      <c r="V1" s="3"/>
      <c r="W1" s="3"/>
      <c r="X1" s="3"/>
      <c r="Y1" s="3"/>
      <c r="Z1" s="3"/>
    </row>
    <row r="2" ht="15.75" customHeight="1">
      <c r="A2" s="149" t="s">
        <v>7300</v>
      </c>
      <c r="B2" s="49"/>
      <c r="C2" s="49"/>
      <c r="D2" s="49"/>
      <c r="E2" s="49"/>
      <c r="F2" s="49"/>
      <c r="G2" s="49"/>
      <c r="H2" s="49"/>
      <c r="I2" s="3"/>
      <c r="J2" s="3"/>
      <c r="K2" s="3"/>
      <c r="L2" s="3"/>
      <c r="M2" s="3"/>
      <c r="N2" s="3"/>
      <c r="O2" s="3"/>
      <c r="P2" s="3"/>
      <c r="Q2" s="3"/>
      <c r="R2" s="3"/>
      <c r="S2" s="3"/>
      <c r="T2" s="3"/>
      <c r="U2" s="3"/>
      <c r="V2" s="3"/>
      <c r="W2" s="3"/>
      <c r="X2" s="3"/>
      <c r="Y2" s="3"/>
      <c r="Z2" s="3"/>
    </row>
    <row r="3" ht="15.75" customHeight="1">
      <c r="A3" s="197"/>
      <c r="B3" s="197"/>
      <c r="C3" s="197"/>
      <c r="D3" s="197"/>
      <c r="E3" s="197"/>
      <c r="F3" s="197"/>
      <c r="G3" s="197"/>
      <c r="H3" s="197"/>
      <c r="I3" s="3"/>
      <c r="J3" s="3"/>
      <c r="K3" s="3"/>
      <c r="L3" s="3"/>
      <c r="M3" s="3"/>
      <c r="N3" s="3"/>
      <c r="O3" s="3"/>
      <c r="P3" s="3"/>
      <c r="Q3" s="3"/>
      <c r="R3" s="3"/>
      <c r="S3" s="3"/>
      <c r="T3" s="3"/>
      <c r="U3" s="3"/>
      <c r="V3" s="3"/>
      <c r="W3" s="3"/>
      <c r="X3" s="3"/>
      <c r="Y3" s="3"/>
      <c r="Z3" s="3"/>
    </row>
    <row r="4">
      <c r="A4" s="173" t="s">
        <v>3189</v>
      </c>
      <c r="B4" s="49"/>
      <c r="C4" s="49"/>
      <c r="D4" s="49"/>
      <c r="E4" s="49"/>
      <c r="F4" s="49"/>
      <c r="G4" s="49"/>
      <c r="H4" s="49"/>
      <c r="I4" s="3"/>
      <c r="J4" s="3"/>
      <c r="K4" s="3"/>
      <c r="L4" s="3"/>
      <c r="M4" s="3"/>
      <c r="N4" s="3"/>
      <c r="O4" s="3"/>
      <c r="P4" s="3"/>
      <c r="Q4" s="3"/>
      <c r="R4" s="3"/>
      <c r="S4" s="3"/>
      <c r="T4" s="3"/>
      <c r="U4" s="3"/>
      <c r="V4" s="3"/>
      <c r="W4" s="3"/>
      <c r="X4" s="3"/>
      <c r="Y4" s="3"/>
      <c r="Z4" s="3"/>
    </row>
    <row r="5" ht="13.5" customHeight="1">
      <c r="A5" s="173" t="s">
        <v>7301</v>
      </c>
      <c r="B5" s="49"/>
      <c r="C5" s="49"/>
      <c r="D5" s="49"/>
      <c r="E5" s="49"/>
      <c r="F5" s="49"/>
      <c r="G5" s="49"/>
      <c r="H5" s="49"/>
      <c r="I5" s="3"/>
      <c r="J5" s="3"/>
      <c r="K5" s="3"/>
      <c r="L5" s="3"/>
      <c r="M5" s="3"/>
      <c r="N5" s="3"/>
      <c r="O5" s="3"/>
      <c r="P5" s="3"/>
      <c r="Q5" s="3"/>
      <c r="R5" s="3"/>
      <c r="S5" s="3"/>
      <c r="T5" s="3"/>
      <c r="U5" s="3"/>
      <c r="V5" s="3"/>
      <c r="W5" s="3"/>
      <c r="X5" s="3"/>
      <c r="Y5" s="3"/>
      <c r="Z5" s="3"/>
    </row>
    <row r="6" ht="13.5" customHeight="1">
      <c r="A6" s="173" t="s">
        <v>7302</v>
      </c>
      <c r="B6" s="49"/>
      <c r="C6" s="49"/>
      <c r="D6" s="49"/>
      <c r="E6" s="49"/>
      <c r="F6" s="49"/>
      <c r="G6" s="49"/>
      <c r="H6" s="49"/>
      <c r="I6" s="3"/>
      <c r="J6" s="3"/>
      <c r="K6" s="3"/>
      <c r="L6" s="3"/>
      <c r="M6" s="3"/>
      <c r="N6" s="3"/>
      <c r="O6" s="3"/>
      <c r="P6" s="3"/>
      <c r="Q6" s="3"/>
      <c r="R6" s="3"/>
      <c r="S6" s="3"/>
      <c r="T6" s="3"/>
      <c r="U6" s="3"/>
      <c r="V6" s="3"/>
      <c r="W6" s="3"/>
      <c r="X6" s="3"/>
      <c r="Y6" s="3"/>
      <c r="Z6" s="3"/>
    </row>
    <row r="7" ht="12.75" customHeight="1">
      <c r="A7" s="173" t="s">
        <v>7303</v>
      </c>
      <c r="B7" s="49"/>
      <c r="C7" s="49"/>
      <c r="D7" s="49"/>
      <c r="E7" s="49"/>
      <c r="F7" s="49"/>
      <c r="G7" s="49"/>
      <c r="H7" s="49"/>
      <c r="I7" s="3"/>
      <c r="J7" s="3"/>
      <c r="K7" s="3"/>
      <c r="L7" s="3"/>
      <c r="M7" s="3"/>
      <c r="N7" s="3"/>
      <c r="O7" s="3"/>
      <c r="P7" s="3"/>
      <c r="Q7" s="3"/>
      <c r="R7" s="3"/>
      <c r="S7" s="3"/>
      <c r="T7" s="3"/>
      <c r="U7" s="3"/>
      <c r="V7" s="3"/>
      <c r="W7" s="3"/>
      <c r="X7" s="3"/>
      <c r="Y7" s="3"/>
      <c r="Z7" s="3"/>
    </row>
    <row r="8" ht="15.0" customHeight="1">
      <c r="A8" s="173" t="s">
        <v>7304</v>
      </c>
      <c r="B8" s="49"/>
      <c r="C8" s="49"/>
      <c r="D8" s="49"/>
      <c r="E8" s="49"/>
      <c r="F8" s="49"/>
      <c r="G8" s="49"/>
      <c r="H8" s="49"/>
      <c r="I8" s="3"/>
      <c r="J8" s="3"/>
      <c r="K8" s="3"/>
      <c r="L8" s="3"/>
      <c r="M8" s="3"/>
      <c r="N8" s="3"/>
      <c r="O8" s="3"/>
      <c r="P8" s="3"/>
      <c r="Q8" s="3"/>
      <c r="R8" s="3"/>
      <c r="S8" s="3"/>
      <c r="T8" s="3"/>
      <c r="U8" s="3"/>
      <c r="V8" s="3"/>
      <c r="W8" s="3"/>
      <c r="X8" s="3"/>
      <c r="Y8" s="3"/>
      <c r="Z8" s="3"/>
    </row>
    <row r="9" ht="372.75" customHeight="1">
      <c r="A9" s="173" t="s">
        <v>7305</v>
      </c>
      <c r="B9" s="49"/>
      <c r="C9" s="49"/>
      <c r="D9" s="49"/>
      <c r="E9" s="49"/>
      <c r="F9" s="49"/>
      <c r="G9" s="49"/>
      <c r="H9" s="49"/>
      <c r="I9" s="3"/>
      <c r="J9" s="3"/>
      <c r="K9" s="3"/>
      <c r="L9" s="3"/>
      <c r="M9" s="3"/>
      <c r="N9" s="3"/>
      <c r="O9" s="3"/>
      <c r="P9" s="3"/>
      <c r="Q9" s="3"/>
      <c r="R9" s="3"/>
      <c r="S9" s="3"/>
      <c r="T9" s="3"/>
      <c r="U9" s="3"/>
      <c r="V9" s="3"/>
      <c r="W9" s="3"/>
      <c r="X9" s="3"/>
      <c r="Y9" s="3"/>
      <c r="Z9" s="3"/>
    </row>
    <row r="10">
      <c r="A10" s="59"/>
      <c r="B10" s="59"/>
      <c r="C10" s="60"/>
      <c r="D10" s="60"/>
      <c r="E10" s="60"/>
      <c r="F10" s="60"/>
      <c r="G10" s="60"/>
      <c r="H10" s="60"/>
      <c r="I10" s="3"/>
      <c r="J10" s="3"/>
      <c r="K10" s="3"/>
      <c r="L10" s="3"/>
      <c r="M10" s="3"/>
      <c r="N10" s="3"/>
      <c r="O10" s="3"/>
      <c r="P10" s="3"/>
      <c r="Q10" s="3"/>
      <c r="R10" s="3"/>
      <c r="S10" s="3"/>
      <c r="T10" s="3"/>
      <c r="U10" s="3"/>
      <c r="V10" s="3"/>
      <c r="W10" s="3"/>
      <c r="X10" s="3"/>
      <c r="Y10" s="3"/>
      <c r="Z10" s="3"/>
    </row>
    <row r="11" ht="38.25" customHeight="1">
      <c r="A11" s="313" t="s">
        <v>3194</v>
      </c>
      <c r="B11" s="313" t="s">
        <v>7</v>
      </c>
      <c r="C11" s="313" t="s">
        <v>3195</v>
      </c>
      <c r="D11" s="313" t="s">
        <v>3196</v>
      </c>
      <c r="E11" s="313" t="s">
        <v>3197</v>
      </c>
      <c r="F11" s="313" t="s">
        <v>3198</v>
      </c>
      <c r="G11" s="176" t="s">
        <v>144</v>
      </c>
      <c r="H11" s="176" t="s">
        <v>148</v>
      </c>
      <c r="I11" s="314" t="s">
        <v>149</v>
      </c>
      <c r="J11" s="3"/>
      <c r="K11" s="3"/>
      <c r="L11" s="3"/>
      <c r="M11" s="3"/>
      <c r="N11" s="3"/>
      <c r="O11" s="3"/>
      <c r="P11" s="3"/>
      <c r="Q11" s="3"/>
      <c r="R11" s="3"/>
      <c r="S11" s="3"/>
      <c r="T11" s="3"/>
      <c r="U11" s="3"/>
      <c r="V11" s="3"/>
      <c r="W11" s="3"/>
      <c r="X11" s="3"/>
      <c r="Y11" s="3"/>
      <c r="Z11" s="3"/>
    </row>
    <row r="12">
      <c r="A12" s="75"/>
      <c r="B12" s="75"/>
      <c r="C12" s="75"/>
      <c r="D12" s="75"/>
      <c r="E12" s="70"/>
      <c r="F12" s="77"/>
      <c r="G12" s="77"/>
      <c r="H12" s="661"/>
      <c r="I12" s="3"/>
      <c r="J12" s="3"/>
      <c r="K12" s="3"/>
      <c r="L12" s="3"/>
      <c r="M12" s="3"/>
      <c r="N12" s="3"/>
      <c r="O12" s="3"/>
      <c r="P12" s="3"/>
      <c r="Q12" s="3"/>
      <c r="R12" s="3"/>
      <c r="S12" s="3"/>
      <c r="T12" s="3"/>
      <c r="U12" s="3"/>
      <c r="V12" s="3"/>
      <c r="W12" s="3"/>
      <c r="X12" s="3"/>
      <c r="Y12" s="3"/>
      <c r="Z12" s="3"/>
    </row>
    <row r="13">
      <c r="A13" s="75"/>
      <c r="B13" s="77"/>
      <c r="C13" s="85"/>
      <c r="D13" s="85"/>
      <c r="E13" s="129"/>
      <c r="F13" s="77"/>
      <c r="G13" s="77"/>
      <c r="H13" s="343"/>
      <c r="I13" s="3"/>
      <c r="J13" s="3"/>
      <c r="K13" s="3"/>
      <c r="L13" s="3"/>
      <c r="M13" s="3"/>
      <c r="N13" s="3"/>
      <c r="O13" s="3"/>
      <c r="P13" s="3"/>
      <c r="Q13" s="3"/>
      <c r="R13" s="3"/>
      <c r="S13" s="3"/>
      <c r="T13" s="3"/>
      <c r="U13" s="3"/>
      <c r="V13" s="3"/>
      <c r="W13" s="3"/>
      <c r="X13" s="3"/>
      <c r="Y13" s="3"/>
      <c r="Z13" s="3"/>
    </row>
    <row r="14">
      <c r="A14" s="75"/>
      <c r="B14" s="77"/>
      <c r="C14" s="85"/>
      <c r="D14" s="85"/>
      <c r="E14" s="129"/>
      <c r="F14" s="77"/>
      <c r="G14" s="77"/>
      <c r="H14" s="343"/>
      <c r="I14" s="3"/>
      <c r="J14" s="3"/>
      <c r="K14" s="3"/>
      <c r="L14" s="3"/>
      <c r="M14" s="3"/>
      <c r="N14" s="3"/>
      <c r="O14" s="3"/>
      <c r="P14" s="3"/>
      <c r="Q14" s="3"/>
      <c r="R14" s="3"/>
      <c r="S14" s="3"/>
      <c r="T14" s="3"/>
      <c r="U14" s="3"/>
      <c r="V14" s="3"/>
      <c r="W14" s="3"/>
      <c r="X14" s="3"/>
      <c r="Y14" s="3"/>
      <c r="Z14" s="3"/>
    </row>
    <row r="15">
      <c r="A15" s="75"/>
      <c r="B15" s="77"/>
      <c r="C15" s="85"/>
      <c r="D15" s="85"/>
      <c r="E15" s="77"/>
      <c r="F15" s="77"/>
      <c r="G15" s="77"/>
      <c r="H15" s="343"/>
      <c r="I15" s="3"/>
      <c r="J15" s="3"/>
      <c r="K15" s="3"/>
      <c r="L15" s="3"/>
      <c r="M15" s="3"/>
      <c r="N15" s="3"/>
      <c r="O15" s="3"/>
      <c r="P15" s="3"/>
      <c r="Q15" s="3"/>
      <c r="R15" s="3"/>
      <c r="S15" s="3"/>
      <c r="T15" s="3"/>
      <c r="U15" s="3"/>
      <c r="V15" s="3"/>
      <c r="W15" s="3"/>
      <c r="X15" s="3"/>
      <c r="Y15" s="3"/>
      <c r="Z15" s="3"/>
    </row>
    <row r="16">
      <c r="A16" s="75"/>
      <c r="B16" s="77"/>
      <c r="C16" s="85"/>
      <c r="D16" s="85"/>
      <c r="E16" s="77"/>
      <c r="F16" s="77"/>
      <c r="G16" s="77"/>
      <c r="H16" s="343"/>
      <c r="I16" s="3"/>
      <c r="J16" s="3"/>
      <c r="K16" s="3"/>
      <c r="L16" s="3"/>
      <c r="M16" s="3"/>
      <c r="N16" s="3"/>
      <c r="O16" s="3"/>
      <c r="P16" s="3"/>
      <c r="Q16" s="3"/>
      <c r="R16" s="3"/>
      <c r="S16" s="3"/>
      <c r="T16" s="3"/>
      <c r="U16" s="3"/>
      <c r="V16" s="3"/>
      <c r="W16" s="3"/>
      <c r="X16" s="3"/>
      <c r="Y16" s="3"/>
      <c r="Z16" s="3"/>
    </row>
    <row r="17">
      <c r="A17" s="51" t="s">
        <v>626</v>
      </c>
      <c r="B17" s="51"/>
      <c r="C17" s="47"/>
      <c r="D17" s="47"/>
      <c r="E17" s="47"/>
      <c r="F17" s="47"/>
      <c r="G17" s="47"/>
      <c r="H17" s="662">
        <f>SUM(H12:H16)</f>
        <v>0</v>
      </c>
      <c r="I17" s="3"/>
      <c r="J17" s="3"/>
      <c r="K17" s="3"/>
      <c r="L17" s="3"/>
      <c r="M17" s="3"/>
      <c r="N17" s="3"/>
      <c r="O17" s="3"/>
      <c r="P17" s="3"/>
      <c r="Q17" s="3"/>
      <c r="R17" s="3"/>
      <c r="S17" s="3"/>
      <c r="T17" s="3"/>
      <c r="U17" s="3"/>
      <c r="V17" s="3"/>
      <c r="W17" s="3"/>
      <c r="X17" s="3"/>
      <c r="Y17" s="3"/>
      <c r="Z17" s="3"/>
    </row>
    <row r="18">
      <c r="A18" s="46"/>
      <c r="B18" s="46"/>
      <c r="C18" s="47"/>
      <c r="D18" s="47"/>
      <c r="E18" s="47"/>
      <c r="F18" s="47"/>
      <c r="G18" s="47"/>
      <c r="H18" s="1"/>
      <c r="I18" s="3"/>
      <c r="J18" s="3"/>
      <c r="K18" s="3"/>
      <c r="L18" s="3"/>
      <c r="M18" s="3"/>
      <c r="N18" s="3"/>
      <c r="O18" s="3"/>
      <c r="P18" s="3"/>
      <c r="Q18" s="3"/>
      <c r="R18" s="3"/>
      <c r="S18" s="3"/>
      <c r="T18" s="3"/>
      <c r="U18" s="3"/>
      <c r="V18" s="3"/>
      <c r="W18" s="3"/>
      <c r="X18" s="3"/>
      <c r="Y18" s="3"/>
      <c r="Z18" s="3"/>
    </row>
    <row r="19">
      <c r="A19" s="46"/>
      <c r="B19" s="47"/>
      <c r="C19" s="47"/>
      <c r="D19" s="47"/>
      <c r="E19" s="47"/>
      <c r="F19" s="47"/>
      <c r="G19" s="1"/>
      <c r="H19" s="3"/>
      <c r="I19" s="3"/>
      <c r="J19" s="3"/>
      <c r="K19" s="3"/>
      <c r="L19" s="3"/>
      <c r="M19" s="3"/>
      <c r="N19" s="3"/>
      <c r="O19" s="3"/>
      <c r="P19" s="3"/>
      <c r="Q19" s="3"/>
      <c r="R19" s="3"/>
      <c r="S19" s="3"/>
      <c r="T19" s="3"/>
      <c r="U19" s="3"/>
      <c r="V19" s="3"/>
      <c r="W19" s="3"/>
      <c r="X19" s="3"/>
      <c r="Y19" s="3"/>
      <c r="Z19" s="3"/>
    </row>
    <row r="20">
      <c r="A20" s="368" t="s">
        <v>627</v>
      </c>
      <c r="B20" s="147"/>
      <c r="C20" s="147"/>
      <c r="D20" s="147"/>
      <c r="E20" s="147"/>
      <c r="F20" s="147"/>
      <c r="G20" s="147"/>
      <c r="H20" s="147"/>
      <c r="I20" s="3"/>
      <c r="J20" s="3"/>
      <c r="K20" s="3"/>
      <c r="L20" s="3"/>
      <c r="M20" s="3"/>
      <c r="N20" s="3"/>
      <c r="O20" s="3"/>
      <c r="P20" s="3"/>
      <c r="Q20" s="3"/>
      <c r="R20" s="3"/>
      <c r="S20" s="3"/>
      <c r="T20" s="3"/>
      <c r="U20" s="3"/>
      <c r="V20" s="3"/>
      <c r="W20" s="3"/>
      <c r="X20" s="3"/>
      <c r="Y20" s="3"/>
      <c r="Z20" s="3"/>
    </row>
    <row r="21" ht="15.75" customHeight="1">
      <c r="A21" s="46"/>
      <c r="B21" s="46"/>
      <c r="C21" s="47"/>
      <c r="D21" s="47"/>
      <c r="E21" s="47"/>
      <c r="F21" s="47"/>
      <c r="G21" s="47"/>
      <c r="H21" s="1"/>
      <c r="I21" s="3"/>
      <c r="J21" s="3"/>
      <c r="K21" s="3"/>
      <c r="L21" s="3"/>
      <c r="M21" s="3"/>
      <c r="N21" s="3"/>
      <c r="O21" s="3"/>
      <c r="P21" s="3"/>
      <c r="Q21" s="3"/>
      <c r="R21" s="3"/>
      <c r="S21" s="3"/>
      <c r="T21" s="3"/>
      <c r="U21" s="3"/>
      <c r="V21" s="3"/>
      <c r="W21" s="3"/>
      <c r="X21" s="3"/>
      <c r="Y21" s="3"/>
      <c r="Z21" s="3"/>
    </row>
    <row r="22" ht="15.75" customHeight="1">
      <c r="A22" s="46"/>
      <c r="B22" s="46"/>
      <c r="C22" s="47"/>
      <c r="D22" s="47"/>
      <c r="E22" s="47"/>
      <c r="F22" s="47"/>
      <c r="G22" s="47"/>
      <c r="H22" s="1"/>
      <c r="I22" s="3"/>
      <c r="J22" s="3"/>
      <c r="K22" s="3"/>
      <c r="L22" s="3"/>
      <c r="M22" s="3"/>
      <c r="N22" s="3"/>
      <c r="O22" s="3"/>
      <c r="P22" s="3"/>
      <c r="Q22" s="3"/>
      <c r="R22" s="3"/>
      <c r="S22" s="3"/>
      <c r="T22" s="3"/>
      <c r="U22" s="3"/>
      <c r="V22" s="3"/>
      <c r="W22" s="3"/>
      <c r="X22" s="3"/>
      <c r="Y22" s="3"/>
      <c r="Z22" s="3"/>
    </row>
    <row r="23" ht="15.75" customHeight="1">
      <c r="A23" s="46"/>
      <c r="B23" s="46"/>
      <c r="C23" s="47"/>
      <c r="D23" s="47"/>
      <c r="E23" s="47"/>
      <c r="F23" s="47"/>
      <c r="G23" s="47"/>
      <c r="H23" s="1"/>
      <c r="I23" s="3"/>
      <c r="J23" s="3"/>
      <c r="K23" s="3"/>
      <c r="L23" s="3"/>
      <c r="M23" s="3"/>
      <c r="N23" s="3"/>
      <c r="O23" s="3"/>
      <c r="P23" s="3"/>
      <c r="Q23" s="3"/>
      <c r="R23" s="3"/>
      <c r="S23" s="3"/>
      <c r="T23" s="3"/>
      <c r="U23" s="3"/>
      <c r="V23" s="3"/>
      <c r="W23" s="3"/>
      <c r="X23" s="3"/>
      <c r="Y23" s="3"/>
      <c r="Z23" s="3"/>
    </row>
    <row r="24" ht="15.75" customHeight="1">
      <c r="A24" s="46"/>
      <c r="B24" s="46"/>
      <c r="C24" s="47"/>
      <c r="D24" s="47"/>
      <c r="E24" s="47"/>
      <c r="F24" s="47"/>
      <c r="G24" s="47"/>
      <c r="H24" s="1"/>
      <c r="I24" s="3"/>
      <c r="J24" s="3"/>
      <c r="K24" s="3"/>
      <c r="L24" s="3"/>
      <c r="M24" s="3"/>
      <c r="N24" s="3"/>
      <c r="O24" s="3"/>
      <c r="P24" s="3"/>
      <c r="Q24" s="3"/>
      <c r="R24" s="3"/>
      <c r="S24" s="3"/>
      <c r="T24" s="3"/>
      <c r="U24" s="3"/>
      <c r="V24" s="3"/>
      <c r="W24" s="3"/>
      <c r="X24" s="3"/>
      <c r="Y24" s="3"/>
      <c r="Z24" s="3"/>
    </row>
    <row r="25" ht="15.75" customHeight="1">
      <c r="A25" s="46"/>
      <c r="B25" s="46"/>
      <c r="C25" s="47"/>
      <c r="D25" s="47"/>
      <c r="E25" s="47"/>
      <c r="F25" s="47"/>
      <c r="G25" s="47"/>
      <c r="H25" s="1"/>
      <c r="I25" s="3"/>
      <c r="J25" s="3"/>
      <c r="K25" s="3"/>
      <c r="L25" s="3"/>
      <c r="M25" s="3"/>
      <c r="N25" s="3"/>
      <c r="O25" s="3"/>
      <c r="P25" s="3"/>
      <c r="Q25" s="3"/>
      <c r="R25" s="3"/>
      <c r="S25" s="3"/>
      <c r="T25" s="3"/>
      <c r="U25" s="3"/>
      <c r="V25" s="3"/>
      <c r="W25" s="3"/>
      <c r="X25" s="3"/>
      <c r="Y25" s="3"/>
      <c r="Z25" s="3"/>
    </row>
    <row r="26" ht="15.75" customHeight="1">
      <c r="A26" s="46"/>
      <c r="B26" s="46"/>
      <c r="C26" s="47"/>
      <c r="D26" s="47"/>
      <c r="E26" s="47"/>
      <c r="F26" s="47"/>
      <c r="G26" s="47"/>
      <c r="H26" s="1"/>
      <c r="I26" s="3"/>
      <c r="J26" s="3"/>
      <c r="K26" s="3"/>
      <c r="L26" s="3"/>
      <c r="M26" s="3"/>
      <c r="N26" s="3"/>
      <c r="O26" s="3"/>
      <c r="P26" s="3"/>
      <c r="Q26" s="3"/>
      <c r="R26" s="3"/>
      <c r="S26" s="3"/>
      <c r="T26" s="3"/>
      <c r="U26" s="3"/>
      <c r="V26" s="3"/>
      <c r="W26" s="3"/>
      <c r="X26" s="3"/>
      <c r="Y26" s="3"/>
      <c r="Z26" s="3"/>
    </row>
    <row r="27" ht="15.75" customHeight="1">
      <c r="A27" s="46"/>
      <c r="B27" s="46"/>
      <c r="C27" s="47"/>
      <c r="D27" s="47"/>
      <c r="E27" s="47"/>
      <c r="F27" s="47"/>
      <c r="G27" s="47"/>
      <c r="H27" s="1"/>
      <c r="I27" s="3"/>
      <c r="J27" s="3"/>
      <c r="K27" s="3"/>
      <c r="L27" s="3"/>
      <c r="M27" s="3"/>
      <c r="N27" s="3"/>
      <c r="O27" s="3"/>
      <c r="P27" s="3"/>
      <c r="Q27" s="3"/>
      <c r="R27" s="3"/>
      <c r="S27" s="3"/>
      <c r="T27" s="3"/>
      <c r="U27" s="3"/>
      <c r="V27" s="3"/>
      <c r="W27" s="3"/>
      <c r="X27" s="3"/>
      <c r="Y27" s="3"/>
      <c r="Z27" s="3"/>
    </row>
    <row r="28" ht="15.75" customHeight="1">
      <c r="A28" s="46"/>
      <c r="B28" s="46"/>
      <c r="C28" s="47"/>
      <c r="D28" s="47"/>
      <c r="E28" s="47"/>
      <c r="F28" s="47"/>
      <c r="G28" s="47"/>
      <c r="H28" s="1"/>
      <c r="I28" s="3"/>
      <c r="J28" s="3"/>
      <c r="K28" s="3"/>
      <c r="L28" s="3"/>
      <c r="M28" s="3"/>
      <c r="N28" s="3"/>
      <c r="O28" s="3"/>
      <c r="P28" s="3"/>
      <c r="Q28" s="3"/>
      <c r="R28" s="3"/>
      <c r="S28" s="3"/>
      <c r="T28" s="3"/>
      <c r="U28" s="3"/>
      <c r="V28" s="3"/>
      <c r="W28" s="3"/>
      <c r="X28" s="3"/>
      <c r="Y28" s="3"/>
      <c r="Z28" s="3"/>
    </row>
    <row r="29" ht="15.75" customHeight="1">
      <c r="A29" s="46"/>
      <c r="B29" s="46"/>
      <c r="C29" s="47"/>
      <c r="D29" s="47"/>
      <c r="E29" s="47"/>
      <c r="F29" s="47"/>
      <c r="G29" s="47"/>
      <c r="H29" s="1"/>
      <c r="I29" s="3"/>
      <c r="J29" s="3"/>
      <c r="K29" s="3"/>
      <c r="L29" s="3"/>
      <c r="M29" s="3"/>
      <c r="N29" s="3"/>
      <c r="O29" s="3"/>
      <c r="P29" s="3"/>
      <c r="Q29" s="3"/>
      <c r="R29" s="3"/>
      <c r="S29" s="3"/>
      <c r="T29" s="3"/>
      <c r="U29" s="3"/>
      <c r="V29" s="3"/>
      <c r="W29" s="3"/>
      <c r="X29" s="3"/>
      <c r="Y29" s="3"/>
      <c r="Z29" s="3"/>
    </row>
    <row r="30" ht="15.75" customHeight="1">
      <c r="A30" s="46"/>
      <c r="B30" s="46"/>
      <c r="C30" s="47"/>
      <c r="D30" s="47"/>
      <c r="E30" s="47"/>
      <c r="F30" s="47"/>
      <c r="G30" s="47"/>
      <c r="H30" s="1"/>
      <c r="I30" s="3"/>
      <c r="J30" s="3"/>
      <c r="K30" s="3"/>
      <c r="L30" s="3"/>
      <c r="M30" s="3"/>
      <c r="N30" s="3"/>
      <c r="O30" s="3"/>
      <c r="P30" s="3"/>
      <c r="Q30" s="3"/>
      <c r="R30" s="3"/>
      <c r="S30" s="3"/>
      <c r="T30" s="3"/>
      <c r="U30" s="3"/>
      <c r="V30" s="3"/>
      <c r="W30" s="3"/>
      <c r="X30" s="3"/>
      <c r="Y30" s="3"/>
      <c r="Z30" s="3"/>
    </row>
    <row r="31" ht="15.75" customHeight="1">
      <c r="A31" s="46"/>
      <c r="B31" s="46"/>
      <c r="C31" s="47"/>
      <c r="D31" s="47"/>
      <c r="E31" s="47"/>
      <c r="F31" s="47"/>
      <c r="G31" s="47"/>
      <c r="H31" s="1"/>
      <c r="I31" s="3"/>
      <c r="J31" s="3"/>
      <c r="K31" s="3"/>
      <c r="L31" s="3"/>
      <c r="M31" s="3"/>
      <c r="N31" s="3"/>
      <c r="O31" s="3"/>
      <c r="P31" s="3"/>
      <c r="Q31" s="3"/>
      <c r="R31" s="3"/>
      <c r="S31" s="3"/>
      <c r="T31" s="3"/>
      <c r="U31" s="3"/>
      <c r="V31" s="3"/>
      <c r="W31" s="3"/>
      <c r="X31" s="3"/>
      <c r="Y31" s="3"/>
      <c r="Z31" s="3"/>
    </row>
    <row r="32" ht="15.75" customHeight="1">
      <c r="A32" s="46"/>
      <c r="B32" s="46"/>
      <c r="C32" s="47"/>
      <c r="D32" s="47"/>
      <c r="E32" s="47"/>
      <c r="F32" s="47"/>
      <c r="G32" s="47"/>
      <c r="H32" s="1"/>
      <c r="I32" s="3"/>
      <c r="J32" s="3"/>
      <c r="K32" s="3"/>
      <c r="L32" s="3"/>
      <c r="M32" s="3"/>
      <c r="N32" s="3"/>
      <c r="O32" s="3"/>
      <c r="P32" s="3"/>
      <c r="Q32" s="3"/>
      <c r="R32" s="3"/>
      <c r="S32" s="3"/>
      <c r="T32" s="3"/>
      <c r="U32" s="3"/>
      <c r="V32" s="3"/>
      <c r="W32" s="3"/>
      <c r="X32" s="3"/>
      <c r="Y32" s="3"/>
      <c r="Z32" s="3"/>
    </row>
    <row r="33" ht="15.75" customHeight="1">
      <c r="A33" s="46"/>
      <c r="B33" s="46"/>
      <c r="C33" s="47"/>
      <c r="D33" s="47"/>
      <c r="E33" s="47"/>
      <c r="F33" s="47"/>
      <c r="G33" s="47"/>
      <c r="H33" s="1"/>
      <c r="I33" s="3"/>
      <c r="J33" s="3"/>
      <c r="K33" s="3"/>
      <c r="L33" s="3"/>
      <c r="M33" s="3"/>
      <c r="N33" s="3"/>
      <c r="O33" s="3"/>
      <c r="P33" s="3"/>
      <c r="Q33" s="3"/>
      <c r="R33" s="3"/>
      <c r="S33" s="3"/>
      <c r="T33" s="3"/>
      <c r="U33" s="3"/>
      <c r="V33" s="3"/>
      <c r="W33" s="3"/>
      <c r="X33" s="3"/>
      <c r="Y33" s="3"/>
      <c r="Z33" s="3"/>
    </row>
    <row r="34" ht="15.75" customHeight="1">
      <c r="A34" s="46"/>
      <c r="B34" s="46"/>
      <c r="C34" s="47"/>
      <c r="D34" s="47"/>
      <c r="E34" s="47"/>
      <c r="F34" s="47"/>
      <c r="G34" s="47"/>
      <c r="H34" s="1"/>
      <c r="I34" s="3"/>
      <c r="J34" s="3"/>
      <c r="K34" s="3"/>
      <c r="L34" s="3"/>
      <c r="M34" s="3"/>
      <c r="N34" s="3"/>
      <c r="O34" s="3"/>
      <c r="P34" s="3"/>
      <c r="Q34" s="3"/>
      <c r="R34" s="3"/>
      <c r="S34" s="3"/>
      <c r="T34" s="3"/>
      <c r="U34" s="3"/>
      <c r="V34" s="3"/>
      <c r="W34" s="3"/>
      <c r="X34" s="3"/>
      <c r="Y34" s="3"/>
      <c r="Z34" s="3"/>
    </row>
    <row r="35" ht="15.75" customHeight="1">
      <c r="A35" s="46"/>
      <c r="B35" s="46"/>
      <c r="C35" s="47"/>
      <c r="D35" s="47"/>
      <c r="E35" s="47"/>
      <c r="F35" s="47"/>
      <c r="G35" s="47"/>
      <c r="H35" s="1"/>
      <c r="I35" s="3"/>
      <c r="J35" s="3"/>
      <c r="K35" s="3"/>
      <c r="L35" s="3"/>
      <c r="M35" s="3"/>
      <c r="N35" s="3"/>
      <c r="O35" s="3"/>
      <c r="P35" s="3"/>
      <c r="Q35" s="3"/>
      <c r="R35" s="3"/>
      <c r="S35" s="3"/>
      <c r="T35" s="3"/>
      <c r="U35" s="3"/>
      <c r="V35" s="3"/>
      <c r="W35" s="3"/>
      <c r="X35" s="3"/>
      <c r="Y35" s="3"/>
      <c r="Z35" s="3"/>
    </row>
    <row r="36" ht="15.75" customHeight="1">
      <c r="A36" s="46"/>
      <c r="B36" s="46"/>
      <c r="C36" s="47"/>
      <c r="D36" s="47"/>
      <c r="E36" s="47"/>
      <c r="F36" s="47"/>
      <c r="G36" s="47"/>
      <c r="H36" s="1"/>
      <c r="I36" s="3"/>
      <c r="J36" s="3"/>
      <c r="K36" s="3"/>
      <c r="L36" s="3"/>
      <c r="M36" s="3"/>
      <c r="N36" s="3"/>
      <c r="O36" s="3"/>
      <c r="P36" s="3"/>
      <c r="Q36" s="3"/>
      <c r="R36" s="3"/>
      <c r="S36" s="3"/>
      <c r="T36" s="3"/>
      <c r="U36" s="3"/>
      <c r="V36" s="3"/>
      <c r="W36" s="3"/>
      <c r="X36" s="3"/>
      <c r="Y36" s="3"/>
      <c r="Z36" s="3"/>
    </row>
    <row r="37" ht="15.75" customHeight="1">
      <c r="A37" s="46"/>
      <c r="B37" s="46"/>
      <c r="C37" s="47"/>
      <c r="D37" s="47"/>
      <c r="E37" s="47"/>
      <c r="F37" s="47"/>
      <c r="G37" s="47"/>
      <c r="H37" s="1"/>
      <c r="I37" s="3"/>
      <c r="J37" s="3"/>
      <c r="K37" s="3"/>
      <c r="L37" s="3"/>
      <c r="M37" s="3"/>
      <c r="N37" s="3"/>
      <c r="O37" s="3"/>
      <c r="P37" s="3"/>
      <c r="Q37" s="3"/>
      <c r="R37" s="3"/>
      <c r="S37" s="3"/>
      <c r="T37" s="3"/>
      <c r="U37" s="3"/>
      <c r="V37" s="3"/>
      <c r="W37" s="3"/>
      <c r="X37" s="3"/>
      <c r="Y37" s="3"/>
      <c r="Z37" s="3"/>
    </row>
    <row r="38" ht="15.75" customHeight="1">
      <c r="A38" s="46"/>
      <c r="B38" s="46"/>
      <c r="C38" s="47"/>
      <c r="D38" s="47"/>
      <c r="E38" s="47"/>
      <c r="F38" s="47"/>
      <c r="G38" s="47"/>
      <c r="H38" s="1"/>
      <c r="I38" s="3"/>
      <c r="J38" s="3"/>
      <c r="K38" s="3"/>
      <c r="L38" s="3"/>
      <c r="M38" s="3"/>
      <c r="N38" s="3"/>
      <c r="O38" s="3"/>
      <c r="P38" s="3"/>
      <c r="Q38" s="3"/>
      <c r="R38" s="3"/>
      <c r="S38" s="3"/>
      <c r="T38" s="3"/>
      <c r="U38" s="3"/>
      <c r="V38" s="3"/>
      <c r="W38" s="3"/>
      <c r="X38" s="3"/>
      <c r="Y38" s="3"/>
      <c r="Z38" s="3"/>
    </row>
    <row r="39" ht="15.75" customHeight="1">
      <c r="A39" s="46"/>
      <c r="B39" s="46"/>
      <c r="C39" s="47"/>
      <c r="D39" s="47"/>
      <c r="E39" s="47"/>
      <c r="F39" s="47"/>
      <c r="G39" s="47"/>
      <c r="H39" s="1"/>
      <c r="I39" s="3"/>
      <c r="J39" s="3"/>
      <c r="K39" s="3"/>
      <c r="L39" s="3"/>
      <c r="M39" s="3"/>
      <c r="N39" s="3"/>
      <c r="O39" s="3"/>
      <c r="P39" s="3"/>
      <c r="Q39" s="3"/>
      <c r="R39" s="3"/>
      <c r="S39" s="3"/>
      <c r="T39" s="3"/>
      <c r="U39" s="3"/>
      <c r="V39" s="3"/>
      <c r="W39" s="3"/>
      <c r="X39" s="3"/>
      <c r="Y39" s="3"/>
      <c r="Z39" s="3"/>
    </row>
    <row r="40" ht="15.75" customHeight="1">
      <c r="A40" s="46"/>
      <c r="B40" s="46"/>
      <c r="C40" s="47"/>
      <c r="D40" s="47"/>
      <c r="E40" s="47"/>
      <c r="F40" s="47"/>
      <c r="G40" s="47"/>
      <c r="H40" s="1"/>
      <c r="I40" s="3"/>
      <c r="J40" s="3"/>
      <c r="K40" s="3"/>
      <c r="L40" s="3"/>
      <c r="M40" s="3"/>
      <c r="N40" s="3"/>
      <c r="O40" s="3"/>
      <c r="P40" s="3"/>
      <c r="Q40" s="3"/>
      <c r="R40" s="3"/>
      <c r="S40" s="3"/>
      <c r="T40" s="3"/>
      <c r="U40" s="3"/>
      <c r="V40" s="3"/>
      <c r="W40" s="3"/>
      <c r="X40" s="3"/>
      <c r="Y40" s="3"/>
      <c r="Z40" s="3"/>
    </row>
    <row r="41" ht="15.75" customHeight="1">
      <c r="A41" s="46"/>
      <c r="B41" s="46"/>
      <c r="C41" s="47"/>
      <c r="D41" s="47"/>
      <c r="E41" s="47"/>
      <c r="F41" s="47"/>
      <c r="G41" s="47"/>
      <c r="H41" s="1"/>
      <c r="I41" s="3"/>
      <c r="J41" s="3"/>
      <c r="K41" s="3"/>
      <c r="L41" s="3"/>
      <c r="M41" s="3"/>
      <c r="N41" s="3"/>
      <c r="O41" s="3"/>
      <c r="P41" s="3"/>
      <c r="Q41" s="3"/>
      <c r="R41" s="3"/>
      <c r="S41" s="3"/>
      <c r="T41" s="3"/>
      <c r="U41" s="3"/>
      <c r="V41" s="3"/>
      <c r="W41" s="3"/>
      <c r="X41" s="3"/>
      <c r="Y41" s="3"/>
      <c r="Z41" s="3"/>
    </row>
    <row r="42" ht="15.75" customHeight="1">
      <c r="A42" s="46"/>
      <c r="B42" s="46"/>
      <c r="C42" s="47"/>
      <c r="D42" s="47"/>
      <c r="E42" s="47"/>
      <c r="F42" s="47"/>
      <c r="G42" s="47"/>
      <c r="H42" s="1"/>
      <c r="I42" s="3"/>
      <c r="J42" s="3"/>
      <c r="K42" s="3"/>
      <c r="L42" s="3"/>
      <c r="M42" s="3"/>
      <c r="N42" s="3"/>
      <c r="O42" s="3"/>
      <c r="P42" s="3"/>
      <c r="Q42" s="3"/>
      <c r="R42" s="3"/>
      <c r="S42" s="3"/>
      <c r="T42" s="3"/>
      <c r="U42" s="3"/>
      <c r="V42" s="3"/>
      <c r="W42" s="3"/>
      <c r="X42" s="3"/>
      <c r="Y42" s="3"/>
      <c r="Z42" s="3"/>
    </row>
    <row r="43" ht="15.75" customHeight="1">
      <c r="A43" s="46"/>
      <c r="B43" s="46"/>
      <c r="C43" s="47"/>
      <c r="D43" s="47"/>
      <c r="E43" s="47"/>
      <c r="F43" s="47"/>
      <c r="G43" s="47"/>
      <c r="H43" s="1"/>
      <c r="I43" s="3"/>
      <c r="J43" s="3"/>
      <c r="K43" s="3"/>
      <c r="L43" s="3"/>
      <c r="M43" s="3"/>
      <c r="N43" s="3"/>
      <c r="O43" s="3"/>
      <c r="P43" s="3"/>
      <c r="Q43" s="3"/>
      <c r="R43" s="3"/>
      <c r="S43" s="3"/>
      <c r="T43" s="3"/>
      <c r="U43" s="3"/>
      <c r="V43" s="3"/>
      <c r="W43" s="3"/>
      <c r="X43" s="3"/>
      <c r="Y43" s="3"/>
      <c r="Z43" s="3"/>
    </row>
    <row r="44" ht="15.75" customHeight="1">
      <c r="A44" s="46"/>
      <c r="B44" s="46"/>
      <c r="C44" s="47"/>
      <c r="D44" s="47"/>
      <c r="E44" s="47"/>
      <c r="F44" s="47"/>
      <c r="G44" s="47"/>
      <c r="H44" s="1"/>
      <c r="I44" s="3"/>
      <c r="J44" s="3"/>
      <c r="K44" s="3"/>
      <c r="L44" s="3"/>
      <c r="M44" s="3"/>
      <c r="N44" s="3"/>
      <c r="O44" s="3"/>
      <c r="P44" s="3"/>
      <c r="Q44" s="3"/>
      <c r="R44" s="3"/>
      <c r="S44" s="3"/>
      <c r="T44" s="3"/>
      <c r="U44" s="3"/>
      <c r="V44" s="3"/>
      <c r="W44" s="3"/>
      <c r="X44" s="3"/>
      <c r="Y44" s="3"/>
      <c r="Z44" s="3"/>
    </row>
    <row r="45" ht="15.75" customHeight="1">
      <c r="A45" s="46"/>
      <c r="B45" s="46"/>
      <c r="C45" s="47"/>
      <c r="D45" s="47"/>
      <c r="E45" s="47"/>
      <c r="F45" s="47"/>
      <c r="G45" s="47"/>
      <c r="H45" s="1"/>
      <c r="I45" s="3"/>
      <c r="J45" s="3"/>
      <c r="K45" s="3"/>
      <c r="L45" s="3"/>
      <c r="M45" s="3"/>
      <c r="N45" s="3"/>
      <c r="O45" s="3"/>
      <c r="P45" s="3"/>
      <c r="Q45" s="3"/>
      <c r="R45" s="3"/>
      <c r="S45" s="3"/>
      <c r="T45" s="3"/>
      <c r="U45" s="3"/>
      <c r="V45" s="3"/>
      <c r="W45" s="3"/>
      <c r="X45" s="3"/>
      <c r="Y45" s="3"/>
      <c r="Z45" s="3"/>
    </row>
    <row r="46" ht="15.75" customHeight="1">
      <c r="A46" s="46"/>
      <c r="B46" s="46"/>
      <c r="C46" s="47"/>
      <c r="D46" s="47"/>
      <c r="E46" s="47"/>
      <c r="F46" s="47"/>
      <c r="G46" s="47"/>
      <c r="H46" s="1"/>
      <c r="I46" s="3"/>
      <c r="J46" s="3"/>
      <c r="K46" s="3"/>
      <c r="L46" s="3"/>
      <c r="M46" s="3"/>
      <c r="N46" s="3"/>
      <c r="O46" s="3"/>
      <c r="P46" s="3"/>
      <c r="Q46" s="3"/>
      <c r="R46" s="3"/>
      <c r="S46" s="3"/>
      <c r="T46" s="3"/>
      <c r="U46" s="3"/>
      <c r="V46" s="3"/>
      <c r="W46" s="3"/>
      <c r="X46" s="3"/>
      <c r="Y46" s="3"/>
      <c r="Z46" s="3"/>
    </row>
    <row r="47" ht="15.75" customHeight="1">
      <c r="A47" s="46"/>
      <c r="B47" s="46"/>
      <c r="C47" s="47"/>
      <c r="D47" s="47"/>
      <c r="E47" s="47"/>
      <c r="F47" s="47"/>
      <c r="G47" s="47"/>
      <c r="H47" s="1"/>
      <c r="I47" s="3"/>
      <c r="J47" s="3"/>
      <c r="K47" s="3"/>
      <c r="L47" s="3"/>
      <c r="M47" s="3"/>
      <c r="N47" s="3"/>
      <c r="O47" s="3"/>
      <c r="P47" s="3"/>
      <c r="Q47" s="3"/>
      <c r="R47" s="3"/>
      <c r="S47" s="3"/>
      <c r="T47" s="3"/>
      <c r="U47" s="3"/>
      <c r="V47" s="3"/>
      <c r="W47" s="3"/>
      <c r="X47" s="3"/>
      <c r="Y47" s="3"/>
      <c r="Z47" s="3"/>
    </row>
    <row r="48" ht="15.75" customHeight="1">
      <c r="A48" s="46"/>
      <c r="B48" s="46"/>
      <c r="C48" s="47"/>
      <c r="D48" s="47"/>
      <c r="E48" s="47"/>
      <c r="F48" s="47"/>
      <c r="G48" s="47"/>
      <c r="H48" s="1"/>
      <c r="I48" s="3"/>
      <c r="J48" s="3"/>
      <c r="K48" s="3"/>
      <c r="L48" s="3"/>
      <c r="M48" s="3"/>
      <c r="N48" s="3"/>
      <c r="O48" s="3"/>
      <c r="P48" s="3"/>
      <c r="Q48" s="3"/>
      <c r="R48" s="3"/>
      <c r="S48" s="3"/>
      <c r="T48" s="3"/>
      <c r="U48" s="3"/>
      <c r="V48" s="3"/>
      <c r="W48" s="3"/>
      <c r="X48" s="3"/>
      <c r="Y48" s="3"/>
      <c r="Z48" s="3"/>
    </row>
    <row r="49" ht="15.75" customHeight="1">
      <c r="A49" s="46"/>
      <c r="B49" s="46"/>
      <c r="C49" s="47"/>
      <c r="D49" s="47"/>
      <c r="E49" s="47"/>
      <c r="F49" s="47"/>
      <c r="G49" s="47"/>
      <c r="H49" s="1"/>
      <c r="I49" s="3"/>
      <c r="J49" s="3"/>
      <c r="K49" s="3"/>
      <c r="L49" s="3"/>
      <c r="M49" s="3"/>
      <c r="N49" s="3"/>
      <c r="O49" s="3"/>
      <c r="P49" s="3"/>
      <c r="Q49" s="3"/>
      <c r="R49" s="3"/>
      <c r="S49" s="3"/>
      <c r="T49" s="3"/>
      <c r="U49" s="3"/>
      <c r="V49" s="3"/>
      <c r="W49" s="3"/>
      <c r="X49" s="3"/>
      <c r="Y49" s="3"/>
      <c r="Z49" s="3"/>
    </row>
    <row r="50" ht="15.75" customHeight="1">
      <c r="A50" s="46"/>
      <c r="B50" s="46"/>
      <c r="C50" s="47"/>
      <c r="D50" s="47"/>
      <c r="E50" s="47"/>
      <c r="F50" s="47"/>
      <c r="G50" s="47"/>
      <c r="H50" s="1"/>
      <c r="I50" s="3"/>
      <c r="J50" s="3"/>
      <c r="K50" s="3"/>
      <c r="L50" s="3"/>
      <c r="M50" s="3"/>
      <c r="N50" s="3"/>
      <c r="O50" s="3"/>
      <c r="P50" s="3"/>
      <c r="Q50" s="3"/>
      <c r="R50" s="3"/>
      <c r="S50" s="3"/>
      <c r="T50" s="3"/>
      <c r="U50" s="3"/>
      <c r="V50" s="3"/>
      <c r="W50" s="3"/>
      <c r="X50" s="3"/>
      <c r="Y50" s="3"/>
      <c r="Z50" s="3"/>
    </row>
    <row r="51" ht="15.75" customHeight="1">
      <c r="A51" s="46"/>
      <c r="B51" s="46"/>
      <c r="C51" s="47"/>
      <c r="D51" s="47"/>
      <c r="E51" s="47"/>
      <c r="F51" s="47"/>
      <c r="G51" s="47"/>
      <c r="H51" s="1"/>
      <c r="I51" s="3"/>
      <c r="J51" s="3"/>
      <c r="K51" s="3"/>
      <c r="L51" s="3"/>
      <c r="M51" s="3"/>
      <c r="N51" s="3"/>
      <c r="O51" s="3"/>
      <c r="P51" s="3"/>
      <c r="Q51" s="3"/>
      <c r="R51" s="3"/>
      <c r="S51" s="3"/>
      <c r="T51" s="3"/>
      <c r="U51" s="3"/>
      <c r="V51" s="3"/>
      <c r="W51" s="3"/>
      <c r="X51" s="3"/>
      <c r="Y51" s="3"/>
      <c r="Z51" s="3"/>
    </row>
    <row r="52" ht="15.75" customHeight="1">
      <c r="A52" s="46"/>
      <c r="B52" s="46"/>
      <c r="C52" s="47"/>
      <c r="D52" s="47"/>
      <c r="E52" s="47"/>
      <c r="F52" s="47"/>
      <c r="G52" s="47"/>
      <c r="H52" s="1"/>
      <c r="I52" s="3"/>
      <c r="J52" s="3"/>
      <c r="K52" s="3"/>
      <c r="L52" s="3"/>
      <c r="M52" s="3"/>
      <c r="N52" s="3"/>
      <c r="O52" s="3"/>
      <c r="P52" s="3"/>
      <c r="Q52" s="3"/>
      <c r="R52" s="3"/>
      <c r="S52" s="3"/>
      <c r="T52" s="3"/>
      <c r="U52" s="3"/>
      <c r="V52" s="3"/>
      <c r="W52" s="3"/>
      <c r="X52" s="3"/>
      <c r="Y52" s="3"/>
      <c r="Z52" s="3"/>
    </row>
    <row r="53" ht="15.75" customHeight="1">
      <c r="A53" s="46"/>
      <c r="B53" s="46"/>
      <c r="C53" s="47"/>
      <c r="D53" s="47"/>
      <c r="E53" s="47"/>
      <c r="F53" s="47"/>
      <c r="G53" s="47"/>
      <c r="H53" s="1"/>
      <c r="I53" s="3"/>
      <c r="J53" s="3"/>
      <c r="K53" s="3"/>
      <c r="L53" s="3"/>
      <c r="M53" s="3"/>
      <c r="N53" s="3"/>
      <c r="O53" s="3"/>
      <c r="P53" s="3"/>
      <c r="Q53" s="3"/>
      <c r="R53" s="3"/>
      <c r="S53" s="3"/>
      <c r="T53" s="3"/>
      <c r="U53" s="3"/>
      <c r="V53" s="3"/>
      <c r="W53" s="3"/>
      <c r="X53" s="3"/>
      <c r="Y53" s="3"/>
      <c r="Z53" s="3"/>
    </row>
    <row r="54" ht="15.75" customHeight="1">
      <c r="A54" s="46"/>
      <c r="B54" s="46"/>
      <c r="C54" s="47"/>
      <c r="D54" s="47"/>
      <c r="E54" s="47"/>
      <c r="F54" s="47"/>
      <c r="G54" s="47"/>
      <c r="H54" s="1"/>
      <c r="I54" s="3"/>
      <c r="J54" s="3"/>
      <c r="K54" s="3"/>
      <c r="L54" s="3"/>
      <c r="M54" s="3"/>
      <c r="N54" s="3"/>
      <c r="O54" s="3"/>
      <c r="P54" s="3"/>
      <c r="Q54" s="3"/>
      <c r="R54" s="3"/>
      <c r="S54" s="3"/>
      <c r="T54" s="3"/>
      <c r="U54" s="3"/>
      <c r="V54" s="3"/>
      <c r="W54" s="3"/>
      <c r="X54" s="3"/>
      <c r="Y54" s="3"/>
      <c r="Z54" s="3"/>
    </row>
    <row r="55" ht="15.75" customHeight="1">
      <c r="A55" s="46"/>
      <c r="B55" s="46"/>
      <c r="C55" s="47"/>
      <c r="D55" s="47"/>
      <c r="E55" s="47"/>
      <c r="F55" s="47"/>
      <c r="G55" s="47"/>
      <c r="H55" s="1"/>
      <c r="I55" s="3"/>
      <c r="J55" s="3"/>
      <c r="K55" s="3"/>
      <c r="L55" s="3"/>
      <c r="M55" s="3"/>
      <c r="N55" s="3"/>
      <c r="O55" s="3"/>
      <c r="P55" s="3"/>
      <c r="Q55" s="3"/>
      <c r="R55" s="3"/>
      <c r="S55" s="3"/>
      <c r="T55" s="3"/>
      <c r="U55" s="3"/>
      <c r="V55" s="3"/>
      <c r="W55" s="3"/>
      <c r="X55" s="3"/>
      <c r="Y55" s="3"/>
      <c r="Z55" s="3"/>
    </row>
    <row r="56" ht="15.75" customHeight="1">
      <c r="A56" s="46"/>
      <c r="B56" s="46"/>
      <c r="C56" s="47"/>
      <c r="D56" s="47"/>
      <c r="E56" s="47"/>
      <c r="F56" s="47"/>
      <c r="G56" s="47"/>
      <c r="H56" s="1"/>
      <c r="I56" s="3"/>
      <c r="J56" s="3"/>
      <c r="K56" s="3"/>
      <c r="L56" s="3"/>
      <c r="M56" s="3"/>
      <c r="N56" s="3"/>
      <c r="O56" s="3"/>
      <c r="P56" s="3"/>
      <c r="Q56" s="3"/>
      <c r="R56" s="3"/>
      <c r="S56" s="3"/>
      <c r="T56" s="3"/>
      <c r="U56" s="3"/>
      <c r="V56" s="3"/>
      <c r="W56" s="3"/>
      <c r="X56" s="3"/>
      <c r="Y56" s="3"/>
      <c r="Z56" s="3"/>
    </row>
    <row r="57" ht="15.75" customHeight="1">
      <c r="A57" s="46"/>
      <c r="B57" s="46"/>
      <c r="C57" s="47"/>
      <c r="D57" s="47"/>
      <c r="E57" s="47"/>
      <c r="F57" s="47"/>
      <c r="G57" s="47"/>
      <c r="H57" s="1"/>
      <c r="I57" s="3"/>
      <c r="J57" s="3"/>
      <c r="K57" s="3"/>
      <c r="L57" s="3"/>
      <c r="M57" s="3"/>
      <c r="N57" s="3"/>
      <c r="O57" s="3"/>
      <c r="P57" s="3"/>
      <c r="Q57" s="3"/>
      <c r="R57" s="3"/>
      <c r="S57" s="3"/>
      <c r="T57" s="3"/>
      <c r="U57" s="3"/>
      <c r="V57" s="3"/>
      <c r="W57" s="3"/>
      <c r="X57" s="3"/>
      <c r="Y57" s="3"/>
      <c r="Z57" s="3"/>
    </row>
    <row r="58" ht="15.75" customHeight="1">
      <c r="A58" s="46"/>
      <c r="B58" s="46"/>
      <c r="C58" s="47"/>
      <c r="D58" s="47"/>
      <c r="E58" s="47"/>
      <c r="F58" s="47"/>
      <c r="G58" s="47"/>
      <c r="H58" s="1"/>
      <c r="I58" s="3"/>
      <c r="J58" s="3"/>
      <c r="K58" s="3"/>
      <c r="L58" s="3"/>
      <c r="M58" s="3"/>
      <c r="N58" s="3"/>
      <c r="O58" s="3"/>
      <c r="P58" s="3"/>
      <c r="Q58" s="3"/>
      <c r="R58" s="3"/>
      <c r="S58" s="3"/>
      <c r="T58" s="3"/>
      <c r="U58" s="3"/>
      <c r="V58" s="3"/>
      <c r="W58" s="3"/>
      <c r="X58" s="3"/>
      <c r="Y58" s="3"/>
      <c r="Z58" s="3"/>
    </row>
    <row r="59" ht="15.75" customHeight="1">
      <c r="A59" s="46"/>
      <c r="B59" s="46"/>
      <c r="C59" s="47"/>
      <c r="D59" s="47"/>
      <c r="E59" s="47"/>
      <c r="F59" s="47"/>
      <c r="G59" s="47"/>
      <c r="H59" s="1"/>
      <c r="I59" s="3"/>
      <c r="J59" s="3"/>
      <c r="K59" s="3"/>
      <c r="L59" s="3"/>
      <c r="M59" s="3"/>
      <c r="N59" s="3"/>
      <c r="O59" s="3"/>
      <c r="P59" s="3"/>
      <c r="Q59" s="3"/>
      <c r="R59" s="3"/>
      <c r="S59" s="3"/>
      <c r="T59" s="3"/>
      <c r="U59" s="3"/>
      <c r="V59" s="3"/>
      <c r="W59" s="3"/>
      <c r="X59" s="3"/>
      <c r="Y59" s="3"/>
      <c r="Z59" s="3"/>
    </row>
    <row r="60" ht="15.75" customHeight="1">
      <c r="A60" s="46"/>
      <c r="B60" s="46"/>
      <c r="C60" s="47"/>
      <c r="D60" s="47"/>
      <c r="E60" s="47"/>
      <c r="F60" s="47"/>
      <c r="G60" s="47"/>
      <c r="H60" s="1"/>
      <c r="I60" s="3"/>
      <c r="J60" s="3"/>
      <c r="K60" s="3"/>
      <c r="L60" s="3"/>
      <c r="M60" s="3"/>
      <c r="N60" s="3"/>
      <c r="O60" s="3"/>
      <c r="P60" s="3"/>
      <c r="Q60" s="3"/>
      <c r="R60" s="3"/>
      <c r="S60" s="3"/>
      <c r="T60" s="3"/>
      <c r="U60" s="3"/>
      <c r="V60" s="3"/>
      <c r="W60" s="3"/>
      <c r="X60" s="3"/>
      <c r="Y60" s="3"/>
      <c r="Z60" s="3"/>
    </row>
    <row r="61" ht="15.75" customHeight="1">
      <c r="A61" s="46"/>
      <c r="B61" s="46"/>
      <c r="C61" s="47"/>
      <c r="D61" s="47"/>
      <c r="E61" s="47"/>
      <c r="F61" s="47"/>
      <c r="G61" s="47"/>
      <c r="H61" s="1"/>
      <c r="I61" s="3"/>
      <c r="J61" s="3"/>
      <c r="K61" s="3"/>
      <c r="L61" s="3"/>
      <c r="M61" s="3"/>
      <c r="N61" s="3"/>
      <c r="O61" s="3"/>
      <c r="P61" s="3"/>
      <c r="Q61" s="3"/>
      <c r="R61" s="3"/>
      <c r="S61" s="3"/>
      <c r="T61" s="3"/>
      <c r="U61" s="3"/>
      <c r="V61" s="3"/>
      <c r="W61" s="3"/>
      <c r="X61" s="3"/>
      <c r="Y61" s="3"/>
      <c r="Z61" s="3"/>
    </row>
    <row r="62" ht="15.75" customHeight="1">
      <c r="A62" s="46"/>
      <c r="B62" s="46"/>
      <c r="C62" s="47"/>
      <c r="D62" s="47"/>
      <c r="E62" s="47"/>
      <c r="F62" s="47"/>
      <c r="G62" s="47"/>
      <c r="H62" s="1"/>
      <c r="I62" s="3"/>
      <c r="J62" s="3"/>
      <c r="K62" s="3"/>
      <c r="L62" s="3"/>
      <c r="M62" s="3"/>
      <c r="N62" s="3"/>
      <c r="O62" s="3"/>
      <c r="P62" s="3"/>
      <c r="Q62" s="3"/>
      <c r="R62" s="3"/>
      <c r="S62" s="3"/>
      <c r="T62" s="3"/>
      <c r="U62" s="3"/>
      <c r="V62" s="3"/>
      <c r="W62" s="3"/>
      <c r="X62" s="3"/>
      <c r="Y62" s="3"/>
      <c r="Z62" s="3"/>
    </row>
    <row r="63" ht="15.75" customHeight="1">
      <c r="A63" s="46"/>
      <c r="B63" s="46"/>
      <c r="C63" s="47"/>
      <c r="D63" s="47"/>
      <c r="E63" s="47"/>
      <c r="F63" s="47"/>
      <c r="G63" s="47"/>
      <c r="H63" s="1"/>
      <c r="I63" s="3"/>
      <c r="J63" s="3"/>
      <c r="K63" s="3"/>
      <c r="L63" s="3"/>
      <c r="M63" s="3"/>
      <c r="N63" s="3"/>
      <c r="O63" s="3"/>
      <c r="P63" s="3"/>
      <c r="Q63" s="3"/>
      <c r="R63" s="3"/>
      <c r="S63" s="3"/>
      <c r="T63" s="3"/>
      <c r="U63" s="3"/>
      <c r="V63" s="3"/>
      <c r="W63" s="3"/>
      <c r="X63" s="3"/>
      <c r="Y63" s="3"/>
      <c r="Z63" s="3"/>
    </row>
    <row r="64" ht="15.75" customHeight="1">
      <c r="A64" s="46"/>
      <c r="B64" s="46"/>
      <c r="C64" s="47"/>
      <c r="D64" s="47"/>
      <c r="E64" s="47"/>
      <c r="F64" s="47"/>
      <c r="G64" s="47"/>
      <c r="H64" s="1"/>
      <c r="I64" s="3"/>
      <c r="J64" s="3"/>
      <c r="K64" s="3"/>
      <c r="L64" s="3"/>
      <c r="M64" s="3"/>
      <c r="N64" s="3"/>
      <c r="O64" s="3"/>
      <c r="P64" s="3"/>
      <c r="Q64" s="3"/>
      <c r="R64" s="3"/>
      <c r="S64" s="3"/>
      <c r="T64" s="3"/>
      <c r="U64" s="3"/>
      <c r="V64" s="3"/>
      <c r="W64" s="3"/>
      <c r="X64" s="3"/>
      <c r="Y64" s="3"/>
      <c r="Z64" s="3"/>
    </row>
    <row r="65" ht="15.75" customHeight="1">
      <c r="A65" s="46"/>
      <c r="B65" s="46"/>
      <c r="C65" s="47"/>
      <c r="D65" s="47"/>
      <c r="E65" s="47"/>
      <c r="F65" s="47"/>
      <c r="G65" s="47"/>
      <c r="H65" s="1"/>
      <c r="I65" s="3"/>
      <c r="J65" s="3"/>
      <c r="K65" s="3"/>
      <c r="L65" s="3"/>
      <c r="M65" s="3"/>
      <c r="N65" s="3"/>
      <c r="O65" s="3"/>
      <c r="P65" s="3"/>
      <c r="Q65" s="3"/>
      <c r="R65" s="3"/>
      <c r="S65" s="3"/>
      <c r="T65" s="3"/>
      <c r="U65" s="3"/>
      <c r="V65" s="3"/>
      <c r="W65" s="3"/>
      <c r="X65" s="3"/>
      <c r="Y65" s="3"/>
      <c r="Z65" s="3"/>
    </row>
    <row r="66" ht="15.75" customHeight="1">
      <c r="A66" s="46"/>
      <c r="B66" s="46"/>
      <c r="C66" s="47"/>
      <c r="D66" s="47"/>
      <c r="E66" s="47"/>
      <c r="F66" s="47"/>
      <c r="G66" s="47"/>
      <c r="H66" s="1"/>
      <c r="I66" s="3"/>
      <c r="J66" s="3"/>
      <c r="K66" s="3"/>
      <c r="L66" s="3"/>
      <c r="M66" s="3"/>
      <c r="N66" s="3"/>
      <c r="O66" s="3"/>
      <c r="P66" s="3"/>
      <c r="Q66" s="3"/>
      <c r="R66" s="3"/>
      <c r="S66" s="3"/>
      <c r="T66" s="3"/>
      <c r="U66" s="3"/>
      <c r="V66" s="3"/>
      <c r="W66" s="3"/>
      <c r="X66" s="3"/>
      <c r="Y66" s="3"/>
      <c r="Z66" s="3"/>
    </row>
    <row r="67" ht="15.75" customHeight="1">
      <c r="A67" s="46"/>
      <c r="B67" s="46"/>
      <c r="C67" s="47"/>
      <c r="D67" s="47"/>
      <c r="E67" s="47"/>
      <c r="F67" s="47"/>
      <c r="G67" s="47"/>
      <c r="H67" s="1"/>
      <c r="I67" s="3"/>
      <c r="J67" s="3"/>
      <c r="K67" s="3"/>
      <c r="L67" s="3"/>
      <c r="M67" s="3"/>
      <c r="N67" s="3"/>
      <c r="O67" s="3"/>
      <c r="P67" s="3"/>
      <c r="Q67" s="3"/>
      <c r="R67" s="3"/>
      <c r="S67" s="3"/>
      <c r="T67" s="3"/>
      <c r="U67" s="3"/>
      <c r="V67" s="3"/>
      <c r="W67" s="3"/>
      <c r="X67" s="3"/>
      <c r="Y67" s="3"/>
      <c r="Z67" s="3"/>
    </row>
    <row r="68" ht="15.75" customHeight="1">
      <c r="A68" s="46"/>
      <c r="B68" s="46"/>
      <c r="C68" s="47"/>
      <c r="D68" s="47"/>
      <c r="E68" s="47"/>
      <c r="F68" s="47"/>
      <c r="G68" s="47"/>
      <c r="H68" s="1"/>
      <c r="I68" s="3"/>
      <c r="J68" s="3"/>
      <c r="K68" s="3"/>
      <c r="L68" s="3"/>
      <c r="M68" s="3"/>
      <c r="N68" s="3"/>
      <c r="O68" s="3"/>
      <c r="P68" s="3"/>
      <c r="Q68" s="3"/>
      <c r="R68" s="3"/>
      <c r="S68" s="3"/>
      <c r="T68" s="3"/>
      <c r="U68" s="3"/>
      <c r="V68" s="3"/>
      <c r="W68" s="3"/>
      <c r="X68" s="3"/>
      <c r="Y68" s="3"/>
      <c r="Z68" s="3"/>
    </row>
    <row r="69" ht="15.75" customHeight="1">
      <c r="A69" s="46"/>
      <c r="B69" s="46"/>
      <c r="C69" s="47"/>
      <c r="D69" s="47"/>
      <c r="E69" s="47"/>
      <c r="F69" s="47"/>
      <c r="G69" s="47"/>
      <c r="H69" s="1"/>
      <c r="I69" s="3"/>
      <c r="J69" s="3"/>
      <c r="K69" s="3"/>
      <c r="L69" s="3"/>
      <c r="M69" s="3"/>
      <c r="N69" s="3"/>
      <c r="O69" s="3"/>
      <c r="P69" s="3"/>
      <c r="Q69" s="3"/>
      <c r="R69" s="3"/>
      <c r="S69" s="3"/>
      <c r="T69" s="3"/>
      <c r="U69" s="3"/>
      <c r="V69" s="3"/>
      <c r="W69" s="3"/>
      <c r="X69" s="3"/>
      <c r="Y69" s="3"/>
      <c r="Z69" s="3"/>
    </row>
    <row r="70" ht="15.75" customHeight="1">
      <c r="A70" s="46"/>
      <c r="B70" s="46"/>
      <c r="C70" s="47"/>
      <c r="D70" s="47"/>
      <c r="E70" s="47"/>
      <c r="F70" s="47"/>
      <c r="G70" s="47"/>
      <c r="H70" s="1"/>
      <c r="I70" s="3"/>
      <c r="J70" s="3"/>
      <c r="K70" s="3"/>
      <c r="L70" s="3"/>
      <c r="M70" s="3"/>
      <c r="N70" s="3"/>
      <c r="O70" s="3"/>
      <c r="P70" s="3"/>
      <c r="Q70" s="3"/>
      <c r="R70" s="3"/>
      <c r="S70" s="3"/>
      <c r="T70" s="3"/>
      <c r="U70" s="3"/>
      <c r="V70" s="3"/>
      <c r="W70" s="3"/>
      <c r="X70" s="3"/>
      <c r="Y70" s="3"/>
      <c r="Z70" s="3"/>
    </row>
    <row r="71" ht="15.75" customHeight="1">
      <c r="A71" s="46"/>
      <c r="B71" s="46"/>
      <c r="C71" s="47"/>
      <c r="D71" s="47"/>
      <c r="E71" s="47"/>
      <c r="F71" s="47"/>
      <c r="G71" s="47"/>
      <c r="H71" s="1"/>
      <c r="I71" s="3"/>
      <c r="J71" s="3"/>
      <c r="K71" s="3"/>
      <c r="L71" s="3"/>
      <c r="M71" s="3"/>
      <c r="N71" s="3"/>
      <c r="O71" s="3"/>
      <c r="P71" s="3"/>
      <c r="Q71" s="3"/>
      <c r="R71" s="3"/>
      <c r="S71" s="3"/>
      <c r="T71" s="3"/>
      <c r="U71" s="3"/>
      <c r="V71" s="3"/>
      <c r="W71" s="3"/>
      <c r="X71" s="3"/>
      <c r="Y71" s="3"/>
      <c r="Z71" s="3"/>
    </row>
    <row r="72" ht="15.75" customHeight="1">
      <c r="A72" s="46"/>
      <c r="B72" s="46"/>
      <c r="C72" s="47"/>
      <c r="D72" s="47"/>
      <c r="E72" s="47"/>
      <c r="F72" s="47"/>
      <c r="G72" s="47"/>
      <c r="H72" s="1"/>
      <c r="I72" s="3"/>
      <c r="J72" s="3"/>
      <c r="K72" s="3"/>
      <c r="L72" s="3"/>
      <c r="M72" s="3"/>
      <c r="N72" s="3"/>
      <c r="O72" s="3"/>
      <c r="P72" s="3"/>
      <c r="Q72" s="3"/>
      <c r="R72" s="3"/>
      <c r="S72" s="3"/>
      <c r="T72" s="3"/>
      <c r="U72" s="3"/>
      <c r="V72" s="3"/>
      <c r="W72" s="3"/>
      <c r="X72" s="3"/>
      <c r="Y72" s="3"/>
      <c r="Z72" s="3"/>
    </row>
    <row r="73" ht="15.75" customHeight="1">
      <c r="A73" s="46"/>
      <c r="B73" s="46"/>
      <c r="C73" s="47"/>
      <c r="D73" s="47"/>
      <c r="E73" s="47"/>
      <c r="F73" s="47"/>
      <c r="G73" s="47"/>
      <c r="H73" s="1"/>
      <c r="I73" s="3"/>
      <c r="J73" s="3"/>
      <c r="K73" s="3"/>
      <c r="L73" s="3"/>
      <c r="M73" s="3"/>
      <c r="N73" s="3"/>
      <c r="O73" s="3"/>
      <c r="P73" s="3"/>
      <c r="Q73" s="3"/>
      <c r="R73" s="3"/>
      <c r="S73" s="3"/>
      <c r="T73" s="3"/>
      <c r="U73" s="3"/>
      <c r="V73" s="3"/>
      <c r="W73" s="3"/>
      <c r="X73" s="3"/>
      <c r="Y73" s="3"/>
      <c r="Z73" s="3"/>
    </row>
    <row r="74" ht="15.75" customHeight="1">
      <c r="A74" s="46"/>
      <c r="B74" s="46"/>
      <c r="C74" s="47"/>
      <c r="D74" s="47"/>
      <c r="E74" s="47"/>
      <c r="F74" s="47"/>
      <c r="G74" s="47"/>
      <c r="H74" s="1"/>
      <c r="I74" s="3"/>
      <c r="J74" s="3"/>
      <c r="K74" s="3"/>
      <c r="L74" s="3"/>
      <c r="M74" s="3"/>
      <c r="N74" s="3"/>
      <c r="O74" s="3"/>
      <c r="P74" s="3"/>
      <c r="Q74" s="3"/>
      <c r="R74" s="3"/>
      <c r="S74" s="3"/>
      <c r="T74" s="3"/>
      <c r="U74" s="3"/>
      <c r="V74" s="3"/>
      <c r="W74" s="3"/>
      <c r="X74" s="3"/>
      <c r="Y74" s="3"/>
      <c r="Z74" s="3"/>
    </row>
    <row r="75" ht="15.75" customHeight="1">
      <c r="A75" s="46"/>
      <c r="B75" s="46"/>
      <c r="C75" s="47"/>
      <c r="D75" s="47"/>
      <c r="E75" s="47"/>
      <c r="F75" s="47"/>
      <c r="G75" s="47"/>
      <c r="H75" s="1"/>
      <c r="I75" s="3"/>
      <c r="J75" s="3"/>
      <c r="K75" s="3"/>
      <c r="L75" s="3"/>
      <c r="M75" s="3"/>
      <c r="N75" s="3"/>
      <c r="O75" s="3"/>
      <c r="P75" s="3"/>
      <c r="Q75" s="3"/>
      <c r="R75" s="3"/>
      <c r="S75" s="3"/>
      <c r="T75" s="3"/>
      <c r="U75" s="3"/>
      <c r="V75" s="3"/>
      <c r="W75" s="3"/>
      <c r="X75" s="3"/>
      <c r="Y75" s="3"/>
      <c r="Z75" s="3"/>
    </row>
    <row r="76" ht="15.75" customHeight="1">
      <c r="A76" s="46"/>
      <c r="B76" s="46"/>
      <c r="C76" s="47"/>
      <c r="D76" s="47"/>
      <c r="E76" s="47"/>
      <c r="F76" s="47"/>
      <c r="G76" s="47"/>
      <c r="H76" s="1"/>
      <c r="I76" s="3"/>
      <c r="J76" s="3"/>
      <c r="K76" s="3"/>
      <c r="L76" s="3"/>
      <c r="M76" s="3"/>
      <c r="N76" s="3"/>
      <c r="O76" s="3"/>
      <c r="P76" s="3"/>
      <c r="Q76" s="3"/>
      <c r="R76" s="3"/>
      <c r="S76" s="3"/>
      <c r="T76" s="3"/>
      <c r="U76" s="3"/>
      <c r="V76" s="3"/>
      <c r="W76" s="3"/>
      <c r="X76" s="3"/>
      <c r="Y76" s="3"/>
      <c r="Z76" s="3"/>
    </row>
    <row r="77" ht="15.75" customHeight="1">
      <c r="A77" s="46"/>
      <c r="B77" s="46"/>
      <c r="C77" s="47"/>
      <c r="D77" s="47"/>
      <c r="E77" s="47"/>
      <c r="F77" s="47"/>
      <c r="G77" s="47"/>
      <c r="H77" s="1"/>
      <c r="I77" s="3"/>
      <c r="J77" s="3"/>
      <c r="K77" s="3"/>
      <c r="L77" s="3"/>
      <c r="M77" s="3"/>
      <c r="N77" s="3"/>
      <c r="O77" s="3"/>
      <c r="P77" s="3"/>
      <c r="Q77" s="3"/>
      <c r="R77" s="3"/>
      <c r="S77" s="3"/>
      <c r="T77" s="3"/>
      <c r="U77" s="3"/>
      <c r="V77" s="3"/>
      <c r="W77" s="3"/>
      <c r="X77" s="3"/>
      <c r="Y77" s="3"/>
      <c r="Z77" s="3"/>
    </row>
    <row r="78" ht="15.75" customHeight="1">
      <c r="A78" s="46"/>
      <c r="B78" s="46"/>
      <c r="C78" s="47"/>
      <c r="D78" s="47"/>
      <c r="E78" s="47"/>
      <c r="F78" s="47"/>
      <c r="G78" s="47"/>
      <c r="H78" s="1"/>
      <c r="I78" s="3"/>
      <c r="J78" s="3"/>
      <c r="K78" s="3"/>
      <c r="L78" s="3"/>
      <c r="M78" s="3"/>
      <c r="N78" s="3"/>
      <c r="O78" s="3"/>
      <c r="P78" s="3"/>
      <c r="Q78" s="3"/>
      <c r="R78" s="3"/>
      <c r="S78" s="3"/>
      <c r="T78" s="3"/>
      <c r="U78" s="3"/>
      <c r="V78" s="3"/>
      <c r="W78" s="3"/>
      <c r="X78" s="3"/>
      <c r="Y78" s="3"/>
      <c r="Z78" s="3"/>
    </row>
    <row r="79" ht="15.75" customHeight="1">
      <c r="A79" s="46"/>
      <c r="B79" s="46"/>
      <c r="C79" s="47"/>
      <c r="D79" s="47"/>
      <c r="E79" s="47"/>
      <c r="F79" s="47"/>
      <c r="G79" s="47"/>
      <c r="H79" s="1"/>
      <c r="I79" s="3"/>
      <c r="J79" s="3"/>
      <c r="K79" s="3"/>
      <c r="L79" s="3"/>
      <c r="M79" s="3"/>
      <c r="N79" s="3"/>
      <c r="O79" s="3"/>
      <c r="P79" s="3"/>
      <c r="Q79" s="3"/>
      <c r="R79" s="3"/>
      <c r="S79" s="3"/>
      <c r="T79" s="3"/>
      <c r="U79" s="3"/>
      <c r="V79" s="3"/>
      <c r="W79" s="3"/>
      <c r="X79" s="3"/>
      <c r="Y79" s="3"/>
      <c r="Z79" s="3"/>
    </row>
    <row r="80" ht="15.75" customHeight="1">
      <c r="A80" s="46"/>
      <c r="B80" s="46"/>
      <c r="C80" s="47"/>
      <c r="D80" s="47"/>
      <c r="E80" s="47"/>
      <c r="F80" s="47"/>
      <c r="G80" s="47"/>
      <c r="H80" s="1"/>
      <c r="I80" s="3"/>
      <c r="J80" s="3"/>
      <c r="K80" s="3"/>
      <c r="L80" s="3"/>
      <c r="M80" s="3"/>
      <c r="N80" s="3"/>
      <c r="O80" s="3"/>
      <c r="P80" s="3"/>
      <c r="Q80" s="3"/>
      <c r="R80" s="3"/>
      <c r="S80" s="3"/>
      <c r="T80" s="3"/>
      <c r="U80" s="3"/>
      <c r="V80" s="3"/>
      <c r="W80" s="3"/>
      <c r="X80" s="3"/>
      <c r="Y80" s="3"/>
      <c r="Z80" s="3"/>
    </row>
    <row r="81" ht="15.75" customHeight="1">
      <c r="A81" s="46"/>
      <c r="B81" s="46"/>
      <c r="C81" s="47"/>
      <c r="D81" s="47"/>
      <c r="E81" s="47"/>
      <c r="F81" s="47"/>
      <c r="G81" s="47"/>
      <c r="H81" s="1"/>
      <c r="I81" s="3"/>
      <c r="J81" s="3"/>
      <c r="K81" s="3"/>
      <c r="L81" s="3"/>
      <c r="M81" s="3"/>
      <c r="N81" s="3"/>
      <c r="O81" s="3"/>
      <c r="P81" s="3"/>
      <c r="Q81" s="3"/>
      <c r="R81" s="3"/>
      <c r="S81" s="3"/>
      <c r="T81" s="3"/>
      <c r="U81" s="3"/>
      <c r="V81" s="3"/>
      <c r="W81" s="3"/>
      <c r="X81" s="3"/>
      <c r="Y81" s="3"/>
      <c r="Z81" s="3"/>
    </row>
    <row r="82" ht="15.75" customHeight="1">
      <c r="A82" s="46"/>
      <c r="B82" s="46"/>
      <c r="C82" s="47"/>
      <c r="D82" s="47"/>
      <c r="E82" s="47"/>
      <c r="F82" s="47"/>
      <c r="G82" s="47"/>
      <c r="H82" s="1"/>
      <c r="I82" s="3"/>
      <c r="J82" s="3"/>
      <c r="K82" s="3"/>
      <c r="L82" s="3"/>
      <c r="M82" s="3"/>
      <c r="N82" s="3"/>
      <c r="O82" s="3"/>
      <c r="P82" s="3"/>
      <c r="Q82" s="3"/>
      <c r="R82" s="3"/>
      <c r="S82" s="3"/>
      <c r="T82" s="3"/>
      <c r="U82" s="3"/>
      <c r="V82" s="3"/>
      <c r="W82" s="3"/>
      <c r="X82" s="3"/>
      <c r="Y82" s="3"/>
      <c r="Z82" s="3"/>
    </row>
    <row r="83" ht="15.75" customHeight="1">
      <c r="A83" s="46"/>
      <c r="B83" s="46"/>
      <c r="C83" s="47"/>
      <c r="D83" s="47"/>
      <c r="E83" s="47"/>
      <c r="F83" s="47"/>
      <c r="G83" s="47"/>
      <c r="H83" s="1"/>
      <c r="I83" s="3"/>
      <c r="J83" s="3"/>
      <c r="K83" s="3"/>
      <c r="L83" s="3"/>
      <c r="M83" s="3"/>
      <c r="N83" s="3"/>
      <c r="O83" s="3"/>
      <c r="P83" s="3"/>
      <c r="Q83" s="3"/>
      <c r="R83" s="3"/>
      <c r="S83" s="3"/>
      <c r="T83" s="3"/>
      <c r="U83" s="3"/>
      <c r="V83" s="3"/>
      <c r="W83" s="3"/>
      <c r="X83" s="3"/>
      <c r="Y83" s="3"/>
      <c r="Z83" s="3"/>
    </row>
    <row r="84" ht="15.75" customHeight="1">
      <c r="A84" s="46"/>
      <c r="B84" s="46"/>
      <c r="C84" s="47"/>
      <c r="D84" s="47"/>
      <c r="E84" s="47"/>
      <c r="F84" s="47"/>
      <c r="G84" s="47"/>
      <c r="H84" s="1"/>
      <c r="I84" s="3"/>
      <c r="J84" s="3"/>
      <c r="K84" s="3"/>
      <c r="L84" s="3"/>
      <c r="M84" s="3"/>
      <c r="N84" s="3"/>
      <c r="O84" s="3"/>
      <c r="P84" s="3"/>
      <c r="Q84" s="3"/>
      <c r="R84" s="3"/>
      <c r="S84" s="3"/>
      <c r="T84" s="3"/>
      <c r="U84" s="3"/>
      <c r="V84" s="3"/>
      <c r="W84" s="3"/>
      <c r="X84" s="3"/>
      <c r="Y84" s="3"/>
      <c r="Z84" s="3"/>
    </row>
    <row r="85" ht="15.75" customHeight="1">
      <c r="A85" s="46"/>
      <c r="B85" s="46"/>
      <c r="C85" s="47"/>
      <c r="D85" s="47"/>
      <c r="E85" s="47"/>
      <c r="F85" s="47"/>
      <c r="G85" s="47"/>
      <c r="H85" s="1"/>
      <c r="I85" s="3"/>
      <c r="J85" s="3"/>
      <c r="K85" s="3"/>
      <c r="L85" s="3"/>
      <c r="M85" s="3"/>
      <c r="N85" s="3"/>
      <c r="O85" s="3"/>
      <c r="P85" s="3"/>
      <c r="Q85" s="3"/>
      <c r="R85" s="3"/>
      <c r="S85" s="3"/>
      <c r="T85" s="3"/>
      <c r="U85" s="3"/>
      <c r="V85" s="3"/>
      <c r="W85" s="3"/>
      <c r="X85" s="3"/>
      <c r="Y85" s="3"/>
      <c r="Z85" s="3"/>
    </row>
    <row r="86" ht="15.75" customHeight="1">
      <c r="A86" s="46"/>
      <c r="B86" s="46"/>
      <c r="C86" s="47"/>
      <c r="D86" s="47"/>
      <c r="E86" s="47"/>
      <c r="F86" s="47"/>
      <c r="G86" s="47"/>
      <c r="H86" s="1"/>
      <c r="I86" s="3"/>
      <c r="J86" s="3"/>
      <c r="K86" s="3"/>
      <c r="L86" s="3"/>
      <c r="M86" s="3"/>
      <c r="N86" s="3"/>
      <c r="O86" s="3"/>
      <c r="P86" s="3"/>
      <c r="Q86" s="3"/>
      <c r="R86" s="3"/>
      <c r="S86" s="3"/>
      <c r="T86" s="3"/>
      <c r="U86" s="3"/>
      <c r="V86" s="3"/>
      <c r="W86" s="3"/>
      <c r="X86" s="3"/>
      <c r="Y86" s="3"/>
      <c r="Z86" s="3"/>
    </row>
    <row r="87" ht="15.75" customHeight="1">
      <c r="A87" s="46"/>
      <c r="B87" s="46"/>
      <c r="C87" s="47"/>
      <c r="D87" s="47"/>
      <c r="E87" s="47"/>
      <c r="F87" s="47"/>
      <c r="G87" s="47"/>
      <c r="H87" s="1"/>
      <c r="I87" s="3"/>
      <c r="J87" s="3"/>
      <c r="K87" s="3"/>
      <c r="L87" s="3"/>
      <c r="M87" s="3"/>
      <c r="N87" s="3"/>
      <c r="O87" s="3"/>
      <c r="P87" s="3"/>
      <c r="Q87" s="3"/>
      <c r="R87" s="3"/>
      <c r="S87" s="3"/>
      <c r="T87" s="3"/>
      <c r="U87" s="3"/>
      <c r="V87" s="3"/>
      <c r="W87" s="3"/>
      <c r="X87" s="3"/>
      <c r="Y87" s="3"/>
      <c r="Z87" s="3"/>
    </row>
    <row r="88" ht="15.75" customHeight="1">
      <c r="A88" s="46"/>
      <c r="B88" s="46"/>
      <c r="C88" s="47"/>
      <c r="D88" s="47"/>
      <c r="E88" s="47"/>
      <c r="F88" s="47"/>
      <c r="G88" s="47"/>
      <c r="H88" s="1"/>
      <c r="I88" s="3"/>
      <c r="J88" s="3"/>
      <c r="K88" s="3"/>
      <c r="L88" s="3"/>
      <c r="M88" s="3"/>
      <c r="N88" s="3"/>
      <c r="O88" s="3"/>
      <c r="P88" s="3"/>
      <c r="Q88" s="3"/>
      <c r="R88" s="3"/>
      <c r="S88" s="3"/>
      <c r="T88" s="3"/>
      <c r="U88" s="3"/>
      <c r="V88" s="3"/>
      <c r="W88" s="3"/>
      <c r="X88" s="3"/>
      <c r="Y88" s="3"/>
      <c r="Z88" s="3"/>
    </row>
    <row r="89" ht="15.75" customHeight="1">
      <c r="A89" s="46"/>
      <c r="B89" s="46"/>
      <c r="C89" s="47"/>
      <c r="D89" s="47"/>
      <c r="E89" s="47"/>
      <c r="F89" s="47"/>
      <c r="G89" s="47"/>
      <c r="H89" s="1"/>
      <c r="I89" s="3"/>
      <c r="J89" s="3"/>
      <c r="K89" s="3"/>
      <c r="L89" s="3"/>
      <c r="M89" s="3"/>
      <c r="N89" s="3"/>
      <c r="O89" s="3"/>
      <c r="P89" s="3"/>
      <c r="Q89" s="3"/>
      <c r="R89" s="3"/>
      <c r="S89" s="3"/>
      <c r="T89" s="3"/>
      <c r="U89" s="3"/>
      <c r="V89" s="3"/>
      <c r="W89" s="3"/>
      <c r="X89" s="3"/>
      <c r="Y89" s="3"/>
      <c r="Z89" s="3"/>
    </row>
    <row r="90" ht="15.75" customHeight="1">
      <c r="A90" s="46"/>
      <c r="B90" s="46"/>
      <c r="C90" s="47"/>
      <c r="D90" s="47"/>
      <c r="E90" s="47"/>
      <c r="F90" s="47"/>
      <c r="G90" s="47"/>
      <c r="H90" s="1"/>
      <c r="I90" s="3"/>
      <c r="J90" s="3"/>
      <c r="K90" s="3"/>
      <c r="L90" s="3"/>
      <c r="M90" s="3"/>
      <c r="N90" s="3"/>
      <c r="O90" s="3"/>
      <c r="P90" s="3"/>
      <c r="Q90" s="3"/>
      <c r="R90" s="3"/>
      <c r="S90" s="3"/>
      <c r="T90" s="3"/>
      <c r="U90" s="3"/>
      <c r="V90" s="3"/>
      <c r="W90" s="3"/>
      <c r="X90" s="3"/>
      <c r="Y90" s="3"/>
      <c r="Z90" s="3"/>
    </row>
    <row r="91" ht="15.75" customHeight="1">
      <c r="A91" s="46"/>
      <c r="B91" s="46"/>
      <c r="C91" s="47"/>
      <c r="D91" s="47"/>
      <c r="E91" s="47"/>
      <c r="F91" s="47"/>
      <c r="G91" s="47"/>
      <c r="H91" s="1"/>
      <c r="I91" s="3"/>
      <c r="J91" s="3"/>
      <c r="K91" s="3"/>
      <c r="L91" s="3"/>
      <c r="M91" s="3"/>
      <c r="N91" s="3"/>
      <c r="O91" s="3"/>
      <c r="P91" s="3"/>
      <c r="Q91" s="3"/>
      <c r="R91" s="3"/>
      <c r="S91" s="3"/>
      <c r="T91" s="3"/>
      <c r="U91" s="3"/>
      <c r="V91" s="3"/>
      <c r="W91" s="3"/>
      <c r="X91" s="3"/>
      <c r="Y91" s="3"/>
      <c r="Z91" s="3"/>
    </row>
    <row r="92" ht="15.75" customHeight="1">
      <c r="A92" s="46"/>
      <c r="B92" s="46"/>
      <c r="C92" s="47"/>
      <c r="D92" s="47"/>
      <c r="E92" s="47"/>
      <c r="F92" s="47"/>
      <c r="G92" s="47"/>
      <c r="H92" s="1"/>
      <c r="I92" s="3"/>
      <c r="J92" s="3"/>
      <c r="K92" s="3"/>
      <c r="L92" s="3"/>
      <c r="M92" s="3"/>
      <c r="N92" s="3"/>
      <c r="O92" s="3"/>
      <c r="P92" s="3"/>
      <c r="Q92" s="3"/>
      <c r="R92" s="3"/>
      <c r="S92" s="3"/>
      <c r="T92" s="3"/>
      <c r="U92" s="3"/>
      <c r="V92" s="3"/>
      <c r="W92" s="3"/>
      <c r="X92" s="3"/>
      <c r="Y92" s="3"/>
      <c r="Z92" s="3"/>
    </row>
    <row r="93" ht="15.75" customHeight="1">
      <c r="A93" s="46"/>
      <c r="B93" s="46"/>
      <c r="C93" s="47"/>
      <c r="D93" s="47"/>
      <c r="E93" s="47"/>
      <c r="F93" s="47"/>
      <c r="G93" s="47"/>
      <c r="H93" s="1"/>
      <c r="I93" s="3"/>
      <c r="J93" s="3"/>
      <c r="K93" s="3"/>
      <c r="L93" s="3"/>
      <c r="M93" s="3"/>
      <c r="N93" s="3"/>
      <c r="O93" s="3"/>
      <c r="P93" s="3"/>
      <c r="Q93" s="3"/>
      <c r="R93" s="3"/>
      <c r="S93" s="3"/>
      <c r="T93" s="3"/>
      <c r="U93" s="3"/>
      <c r="V93" s="3"/>
      <c r="W93" s="3"/>
      <c r="X93" s="3"/>
      <c r="Y93" s="3"/>
      <c r="Z93" s="3"/>
    </row>
    <row r="94" ht="15.75" customHeight="1">
      <c r="A94" s="46"/>
      <c r="B94" s="46"/>
      <c r="C94" s="47"/>
      <c r="D94" s="47"/>
      <c r="E94" s="47"/>
      <c r="F94" s="47"/>
      <c r="G94" s="47"/>
      <c r="H94" s="1"/>
      <c r="I94" s="3"/>
      <c r="J94" s="3"/>
      <c r="K94" s="3"/>
      <c r="L94" s="3"/>
      <c r="M94" s="3"/>
      <c r="N94" s="3"/>
      <c r="O94" s="3"/>
      <c r="P94" s="3"/>
      <c r="Q94" s="3"/>
      <c r="R94" s="3"/>
      <c r="S94" s="3"/>
      <c r="T94" s="3"/>
      <c r="U94" s="3"/>
      <c r="V94" s="3"/>
      <c r="W94" s="3"/>
      <c r="X94" s="3"/>
      <c r="Y94" s="3"/>
      <c r="Z94" s="3"/>
    </row>
    <row r="95" ht="15.75" customHeight="1">
      <c r="A95" s="46"/>
      <c r="B95" s="46"/>
      <c r="C95" s="47"/>
      <c r="D95" s="47"/>
      <c r="E95" s="47"/>
      <c r="F95" s="47"/>
      <c r="G95" s="47"/>
      <c r="H95" s="1"/>
      <c r="I95" s="3"/>
      <c r="J95" s="3"/>
      <c r="K95" s="3"/>
      <c r="L95" s="3"/>
      <c r="M95" s="3"/>
      <c r="N95" s="3"/>
      <c r="O95" s="3"/>
      <c r="P95" s="3"/>
      <c r="Q95" s="3"/>
      <c r="R95" s="3"/>
      <c r="S95" s="3"/>
      <c r="T95" s="3"/>
      <c r="U95" s="3"/>
      <c r="V95" s="3"/>
      <c r="W95" s="3"/>
      <c r="X95" s="3"/>
      <c r="Y95" s="3"/>
      <c r="Z95" s="3"/>
    </row>
    <row r="96" ht="15.75" customHeight="1">
      <c r="A96" s="46"/>
      <c r="B96" s="46"/>
      <c r="C96" s="47"/>
      <c r="D96" s="47"/>
      <c r="E96" s="47"/>
      <c r="F96" s="47"/>
      <c r="G96" s="47"/>
      <c r="H96" s="1"/>
      <c r="I96" s="3"/>
      <c r="J96" s="3"/>
      <c r="K96" s="3"/>
      <c r="L96" s="3"/>
      <c r="M96" s="3"/>
      <c r="N96" s="3"/>
      <c r="O96" s="3"/>
      <c r="P96" s="3"/>
      <c r="Q96" s="3"/>
      <c r="R96" s="3"/>
      <c r="S96" s="3"/>
      <c r="T96" s="3"/>
      <c r="U96" s="3"/>
      <c r="V96" s="3"/>
      <c r="W96" s="3"/>
      <c r="X96" s="3"/>
      <c r="Y96" s="3"/>
      <c r="Z96" s="3"/>
    </row>
    <row r="97" ht="15.75" customHeight="1">
      <c r="A97" s="46"/>
      <c r="B97" s="46"/>
      <c r="C97" s="47"/>
      <c r="D97" s="47"/>
      <c r="E97" s="47"/>
      <c r="F97" s="47"/>
      <c r="G97" s="47"/>
      <c r="H97" s="1"/>
      <c r="I97" s="3"/>
      <c r="J97" s="3"/>
      <c r="K97" s="3"/>
      <c r="L97" s="3"/>
      <c r="M97" s="3"/>
      <c r="N97" s="3"/>
      <c r="O97" s="3"/>
      <c r="P97" s="3"/>
      <c r="Q97" s="3"/>
      <c r="R97" s="3"/>
      <c r="S97" s="3"/>
      <c r="T97" s="3"/>
      <c r="U97" s="3"/>
      <c r="V97" s="3"/>
      <c r="W97" s="3"/>
      <c r="X97" s="3"/>
      <c r="Y97" s="3"/>
      <c r="Z97" s="3"/>
    </row>
    <row r="98" ht="15.75" customHeight="1">
      <c r="A98" s="46"/>
      <c r="B98" s="46"/>
      <c r="C98" s="47"/>
      <c r="D98" s="47"/>
      <c r="E98" s="47"/>
      <c r="F98" s="47"/>
      <c r="G98" s="47"/>
      <c r="H98" s="1"/>
      <c r="I98" s="3"/>
      <c r="J98" s="3"/>
      <c r="K98" s="3"/>
      <c r="L98" s="3"/>
      <c r="M98" s="3"/>
      <c r="N98" s="3"/>
      <c r="O98" s="3"/>
      <c r="P98" s="3"/>
      <c r="Q98" s="3"/>
      <c r="R98" s="3"/>
      <c r="S98" s="3"/>
      <c r="T98" s="3"/>
      <c r="U98" s="3"/>
      <c r="V98" s="3"/>
      <c r="W98" s="3"/>
      <c r="X98" s="3"/>
      <c r="Y98" s="3"/>
      <c r="Z98" s="3"/>
    </row>
    <row r="99" ht="15.75" customHeight="1">
      <c r="A99" s="46"/>
      <c r="B99" s="46"/>
      <c r="C99" s="47"/>
      <c r="D99" s="47"/>
      <c r="E99" s="47"/>
      <c r="F99" s="47"/>
      <c r="G99" s="47"/>
      <c r="H99" s="1"/>
      <c r="I99" s="3"/>
      <c r="J99" s="3"/>
      <c r="K99" s="3"/>
      <c r="L99" s="3"/>
      <c r="M99" s="3"/>
      <c r="N99" s="3"/>
      <c r="O99" s="3"/>
      <c r="P99" s="3"/>
      <c r="Q99" s="3"/>
      <c r="R99" s="3"/>
      <c r="S99" s="3"/>
      <c r="T99" s="3"/>
      <c r="U99" s="3"/>
      <c r="V99" s="3"/>
      <c r="W99" s="3"/>
      <c r="X99" s="3"/>
      <c r="Y99" s="3"/>
      <c r="Z99" s="3"/>
    </row>
    <row r="100" ht="15.75" customHeight="1">
      <c r="A100" s="46"/>
      <c r="B100" s="46"/>
      <c r="C100" s="47"/>
      <c r="D100" s="47"/>
      <c r="E100" s="47"/>
      <c r="F100" s="47"/>
      <c r="G100" s="47"/>
      <c r="H100" s="1"/>
      <c r="I100" s="3"/>
      <c r="J100" s="3"/>
      <c r="K100" s="3"/>
      <c r="L100" s="3"/>
      <c r="M100" s="3"/>
      <c r="N100" s="3"/>
      <c r="O100" s="3"/>
      <c r="P100" s="3"/>
      <c r="Q100" s="3"/>
      <c r="R100" s="3"/>
      <c r="S100" s="3"/>
      <c r="T100" s="3"/>
      <c r="U100" s="3"/>
      <c r="V100" s="3"/>
      <c r="W100" s="3"/>
      <c r="X100" s="3"/>
      <c r="Y100" s="3"/>
      <c r="Z100" s="3"/>
    </row>
    <row r="101" ht="15.75" customHeight="1">
      <c r="A101" s="46"/>
      <c r="B101" s="46"/>
      <c r="C101" s="47"/>
      <c r="D101" s="47"/>
      <c r="E101" s="47"/>
      <c r="F101" s="47"/>
      <c r="G101" s="47"/>
      <c r="H101" s="1"/>
      <c r="I101" s="3"/>
      <c r="J101" s="3"/>
      <c r="K101" s="3"/>
      <c r="L101" s="3"/>
      <c r="M101" s="3"/>
      <c r="N101" s="3"/>
      <c r="O101" s="3"/>
      <c r="P101" s="3"/>
      <c r="Q101" s="3"/>
      <c r="R101" s="3"/>
      <c r="S101" s="3"/>
      <c r="T101" s="3"/>
      <c r="U101" s="3"/>
      <c r="V101" s="3"/>
      <c r="W101" s="3"/>
      <c r="X101" s="3"/>
      <c r="Y101" s="3"/>
      <c r="Z101" s="3"/>
    </row>
    <row r="102" ht="15.75" customHeight="1">
      <c r="A102" s="46"/>
      <c r="B102" s="46"/>
      <c r="C102" s="47"/>
      <c r="D102" s="47"/>
      <c r="E102" s="47"/>
      <c r="F102" s="47"/>
      <c r="G102" s="47"/>
      <c r="H102" s="1"/>
      <c r="I102" s="3"/>
      <c r="J102" s="3"/>
      <c r="K102" s="3"/>
      <c r="L102" s="3"/>
      <c r="M102" s="3"/>
      <c r="N102" s="3"/>
      <c r="O102" s="3"/>
      <c r="P102" s="3"/>
      <c r="Q102" s="3"/>
      <c r="R102" s="3"/>
      <c r="S102" s="3"/>
      <c r="T102" s="3"/>
      <c r="U102" s="3"/>
      <c r="V102" s="3"/>
      <c r="W102" s="3"/>
      <c r="X102" s="3"/>
      <c r="Y102" s="3"/>
      <c r="Z102" s="3"/>
    </row>
    <row r="103" ht="15.75" customHeight="1">
      <c r="A103" s="46"/>
      <c r="B103" s="46"/>
      <c r="C103" s="47"/>
      <c r="D103" s="47"/>
      <c r="E103" s="47"/>
      <c r="F103" s="47"/>
      <c r="G103" s="47"/>
      <c r="H103" s="1"/>
      <c r="I103" s="3"/>
      <c r="J103" s="3"/>
      <c r="K103" s="3"/>
      <c r="L103" s="3"/>
      <c r="M103" s="3"/>
      <c r="N103" s="3"/>
      <c r="O103" s="3"/>
      <c r="P103" s="3"/>
      <c r="Q103" s="3"/>
      <c r="R103" s="3"/>
      <c r="S103" s="3"/>
      <c r="T103" s="3"/>
      <c r="U103" s="3"/>
      <c r="V103" s="3"/>
      <c r="W103" s="3"/>
      <c r="X103" s="3"/>
      <c r="Y103" s="3"/>
      <c r="Z103" s="3"/>
    </row>
    <row r="104" ht="15.75" customHeight="1">
      <c r="A104" s="46"/>
      <c r="B104" s="46"/>
      <c r="C104" s="47"/>
      <c r="D104" s="47"/>
      <c r="E104" s="47"/>
      <c r="F104" s="47"/>
      <c r="G104" s="47"/>
      <c r="H104" s="1"/>
      <c r="I104" s="3"/>
      <c r="J104" s="3"/>
      <c r="K104" s="3"/>
      <c r="L104" s="3"/>
      <c r="M104" s="3"/>
      <c r="N104" s="3"/>
      <c r="O104" s="3"/>
      <c r="P104" s="3"/>
      <c r="Q104" s="3"/>
      <c r="R104" s="3"/>
      <c r="S104" s="3"/>
      <c r="T104" s="3"/>
      <c r="U104" s="3"/>
      <c r="V104" s="3"/>
      <c r="W104" s="3"/>
      <c r="X104" s="3"/>
      <c r="Y104" s="3"/>
      <c r="Z104" s="3"/>
    </row>
    <row r="105" ht="15.75" customHeight="1">
      <c r="A105" s="46"/>
      <c r="B105" s="46"/>
      <c r="C105" s="47"/>
      <c r="D105" s="47"/>
      <c r="E105" s="47"/>
      <c r="F105" s="47"/>
      <c r="G105" s="47"/>
      <c r="H105" s="1"/>
      <c r="I105" s="3"/>
      <c r="J105" s="3"/>
      <c r="K105" s="3"/>
      <c r="L105" s="3"/>
      <c r="M105" s="3"/>
      <c r="N105" s="3"/>
      <c r="O105" s="3"/>
      <c r="P105" s="3"/>
      <c r="Q105" s="3"/>
      <c r="R105" s="3"/>
      <c r="S105" s="3"/>
      <c r="T105" s="3"/>
      <c r="U105" s="3"/>
      <c r="V105" s="3"/>
      <c r="W105" s="3"/>
      <c r="X105" s="3"/>
      <c r="Y105" s="3"/>
      <c r="Z105" s="3"/>
    </row>
    <row r="106" ht="15.75" customHeight="1">
      <c r="A106" s="46"/>
      <c r="B106" s="46"/>
      <c r="C106" s="47"/>
      <c r="D106" s="47"/>
      <c r="E106" s="47"/>
      <c r="F106" s="47"/>
      <c r="G106" s="47"/>
      <c r="H106" s="1"/>
      <c r="I106" s="3"/>
      <c r="J106" s="3"/>
      <c r="K106" s="3"/>
      <c r="L106" s="3"/>
      <c r="M106" s="3"/>
      <c r="N106" s="3"/>
      <c r="O106" s="3"/>
      <c r="P106" s="3"/>
      <c r="Q106" s="3"/>
      <c r="R106" s="3"/>
      <c r="S106" s="3"/>
      <c r="T106" s="3"/>
      <c r="U106" s="3"/>
      <c r="V106" s="3"/>
      <c r="W106" s="3"/>
      <c r="X106" s="3"/>
      <c r="Y106" s="3"/>
      <c r="Z106" s="3"/>
    </row>
    <row r="107" ht="15.75" customHeight="1">
      <c r="A107" s="46"/>
      <c r="B107" s="46"/>
      <c r="C107" s="47"/>
      <c r="D107" s="47"/>
      <c r="E107" s="47"/>
      <c r="F107" s="47"/>
      <c r="G107" s="47"/>
      <c r="H107" s="1"/>
      <c r="I107" s="3"/>
      <c r="J107" s="3"/>
      <c r="K107" s="3"/>
      <c r="L107" s="3"/>
      <c r="M107" s="3"/>
      <c r="N107" s="3"/>
      <c r="O107" s="3"/>
      <c r="P107" s="3"/>
      <c r="Q107" s="3"/>
      <c r="R107" s="3"/>
      <c r="S107" s="3"/>
      <c r="T107" s="3"/>
      <c r="U107" s="3"/>
      <c r="V107" s="3"/>
      <c r="W107" s="3"/>
      <c r="X107" s="3"/>
      <c r="Y107" s="3"/>
      <c r="Z107" s="3"/>
    </row>
    <row r="108" ht="15.75" customHeight="1">
      <c r="A108" s="46"/>
      <c r="B108" s="46"/>
      <c r="C108" s="47"/>
      <c r="D108" s="47"/>
      <c r="E108" s="47"/>
      <c r="F108" s="47"/>
      <c r="G108" s="47"/>
      <c r="H108" s="1"/>
      <c r="I108" s="3"/>
      <c r="J108" s="3"/>
      <c r="K108" s="3"/>
      <c r="L108" s="3"/>
      <c r="M108" s="3"/>
      <c r="N108" s="3"/>
      <c r="O108" s="3"/>
      <c r="P108" s="3"/>
      <c r="Q108" s="3"/>
      <c r="R108" s="3"/>
      <c r="S108" s="3"/>
      <c r="T108" s="3"/>
      <c r="U108" s="3"/>
      <c r="V108" s="3"/>
      <c r="W108" s="3"/>
      <c r="X108" s="3"/>
      <c r="Y108" s="3"/>
      <c r="Z108" s="3"/>
    </row>
    <row r="109" ht="15.75" customHeight="1">
      <c r="A109" s="46"/>
      <c r="B109" s="46"/>
      <c r="C109" s="47"/>
      <c r="D109" s="47"/>
      <c r="E109" s="47"/>
      <c r="F109" s="47"/>
      <c r="G109" s="47"/>
      <c r="H109" s="1"/>
      <c r="I109" s="3"/>
      <c r="J109" s="3"/>
      <c r="K109" s="3"/>
      <c r="L109" s="3"/>
      <c r="M109" s="3"/>
      <c r="N109" s="3"/>
      <c r="O109" s="3"/>
      <c r="P109" s="3"/>
      <c r="Q109" s="3"/>
      <c r="R109" s="3"/>
      <c r="S109" s="3"/>
      <c r="T109" s="3"/>
      <c r="U109" s="3"/>
      <c r="V109" s="3"/>
      <c r="W109" s="3"/>
      <c r="X109" s="3"/>
      <c r="Y109" s="3"/>
      <c r="Z109" s="3"/>
    </row>
    <row r="110" ht="15.75" customHeight="1">
      <c r="A110" s="46"/>
      <c r="B110" s="46"/>
      <c r="C110" s="47"/>
      <c r="D110" s="47"/>
      <c r="E110" s="47"/>
      <c r="F110" s="47"/>
      <c r="G110" s="47"/>
      <c r="H110" s="1"/>
      <c r="I110" s="3"/>
      <c r="J110" s="3"/>
      <c r="K110" s="3"/>
      <c r="L110" s="3"/>
      <c r="M110" s="3"/>
      <c r="N110" s="3"/>
      <c r="O110" s="3"/>
      <c r="P110" s="3"/>
      <c r="Q110" s="3"/>
      <c r="R110" s="3"/>
      <c r="S110" s="3"/>
      <c r="T110" s="3"/>
      <c r="U110" s="3"/>
      <c r="V110" s="3"/>
      <c r="W110" s="3"/>
      <c r="X110" s="3"/>
      <c r="Y110" s="3"/>
      <c r="Z110" s="3"/>
    </row>
    <row r="111" ht="15.75" customHeight="1">
      <c r="A111" s="46"/>
      <c r="B111" s="46"/>
      <c r="C111" s="47"/>
      <c r="D111" s="47"/>
      <c r="E111" s="47"/>
      <c r="F111" s="47"/>
      <c r="G111" s="47"/>
      <c r="H111" s="1"/>
      <c r="I111" s="3"/>
      <c r="J111" s="3"/>
      <c r="K111" s="3"/>
      <c r="L111" s="3"/>
      <c r="M111" s="3"/>
      <c r="N111" s="3"/>
      <c r="O111" s="3"/>
      <c r="P111" s="3"/>
      <c r="Q111" s="3"/>
      <c r="R111" s="3"/>
      <c r="S111" s="3"/>
      <c r="T111" s="3"/>
      <c r="U111" s="3"/>
      <c r="V111" s="3"/>
      <c r="W111" s="3"/>
      <c r="X111" s="3"/>
      <c r="Y111" s="3"/>
      <c r="Z111" s="3"/>
    </row>
    <row r="112" ht="15.75" customHeight="1">
      <c r="A112" s="46"/>
      <c r="B112" s="46"/>
      <c r="C112" s="47"/>
      <c r="D112" s="47"/>
      <c r="E112" s="47"/>
      <c r="F112" s="47"/>
      <c r="G112" s="47"/>
      <c r="H112" s="1"/>
      <c r="I112" s="3"/>
      <c r="J112" s="3"/>
      <c r="K112" s="3"/>
      <c r="L112" s="3"/>
      <c r="M112" s="3"/>
      <c r="N112" s="3"/>
      <c r="O112" s="3"/>
      <c r="P112" s="3"/>
      <c r="Q112" s="3"/>
      <c r="R112" s="3"/>
      <c r="S112" s="3"/>
      <c r="T112" s="3"/>
      <c r="U112" s="3"/>
      <c r="V112" s="3"/>
      <c r="W112" s="3"/>
      <c r="X112" s="3"/>
      <c r="Y112" s="3"/>
      <c r="Z112" s="3"/>
    </row>
    <row r="113" ht="15.75" customHeight="1">
      <c r="A113" s="46"/>
      <c r="B113" s="46"/>
      <c r="C113" s="47"/>
      <c r="D113" s="47"/>
      <c r="E113" s="47"/>
      <c r="F113" s="47"/>
      <c r="G113" s="47"/>
      <c r="H113" s="1"/>
      <c r="I113" s="3"/>
      <c r="J113" s="3"/>
      <c r="K113" s="3"/>
      <c r="L113" s="3"/>
      <c r="M113" s="3"/>
      <c r="N113" s="3"/>
      <c r="O113" s="3"/>
      <c r="P113" s="3"/>
      <c r="Q113" s="3"/>
      <c r="R113" s="3"/>
      <c r="S113" s="3"/>
      <c r="T113" s="3"/>
      <c r="U113" s="3"/>
      <c r="V113" s="3"/>
      <c r="W113" s="3"/>
      <c r="X113" s="3"/>
      <c r="Y113" s="3"/>
      <c r="Z113" s="3"/>
    </row>
    <row r="114" ht="15.75" customHeight="1">
      <c r="A114" s="46"/>
      <c r="B114" s="46"/>
      <c r="C114" s="47"/>
      <c r="D114" s="47"/>
      <c r="E114" s="47"/>
      <c r="F114" s="47"/>
      <c r="G114" s="47"/>
      <c r="H114" s="1"/>
      <c r="I114" s="3"/>
      <c r="J114" s="3"/>
      <c r="K114" s="3"/>
      <c r="L114" s="3"/>
      <c r="M114" s="3"/>
      <c r="N114" s="3"/>
      <c r="O114" s="3"/>
      <c r="P114" s="3"/>
      <c r="Q114" s="3"/>
      <c r="R114" s="3"/>
      <c r="S114" s="3"/>
      <c r="T114" s="3"/>
      <c r="U114" s="3"/>
      <c r="V114" s="3"/>
      <c r="W114" s="3"/>
      <c r="X114" s="3"/>
      <c r="Y114" s="3"/>
      <c r="Z114" s="3"/>
    </row>
    <row r="115" ht="15.75" customHeight="1">
      <c r="A115" s="46"/>
      <c r="B115" s="46"/>
      <c r="C115" s="47"/>
      <c r="D115" s="47"/>
      <c r="E115" s="47"/>
      <c r="F115" s="47"/>
      <c r="G115" s="47"/>
      <c r="H115" s="1"/>
      <c r="I115" s="3"/>
      <c r="J115" s="3"/>
      <c r="K115" s="3"/>
      <c r="L115" s="3"/>
      <c r="M115" s="3"/>
      <c r="N115" s="3"/>
      <c r="O115" s="3"/>
      <c r="P115" s="3"/>
      <c r="Q115" s="3"/>
      <c r="R115" s="3"/>
      <c r="S115" s="3"/>
      <c r="T115" s="3"/>
      <c r="U115" s="3"/>
      <c r="V115" s="3"/>
      <c r="W115" s="3"/>
      <c r="X115" s="3"/>
      <c r="Y115" s="3"/>
      <c r="Z115" s="3"/>
    </row>
    <row r="116" ht="15.75" customHeight="1">
      <c r="A116" s="46"/>
      <c r="B116" s="46"/>
      <c r="C116" s="47"/>
      <c r="D116" s="47"/>
      <c r="E116" s="47"/>
      <c r="F116" s="47"/>
      <c r="G116" s="47"/>
      <c r="H116" s="1"/>
      <c r="I116" s="3"/>
      <c r="J116" s="3"/>
      <c r="K116" s="3"/>
      <c r="L116" s="3"/>
      <c r="M116" s="3"/>
      <c r="N116" s="3"/>
      <c r="O116" s="3"/>
      <c r="P116" s="3"/>
      <c r="Q116" s="3"/>
      <c r="R116" s="3"/>
      <c r="S116" s="3"/>
      <c r="T116" s="3"/>
      <c r="U116" s="3"/>
      <c r="V116" s="3"/>
      <c r="W116" s="3"/>
      <c r="X116" s="3"/>
      <c r="Y116" s="3"/>
      <c r="Z116" s="3"/>
    </row>
    <row r="117" ht="15.75" customHeight="1">
      <c r="A117" s="46"/>
      <c r="B117" s="46"/>
      <c r="C117" s="47"/>
      <c r="D117" s="47"/>
      <c r="E117" s="47"/>
      <c r="F117" s="47"/>
      <c r="G117" s="47"/>
      <c r="H117" s="1"/>
      <c r="I117" s="3"/>
      <c r="J117" s="3"/>
      <c r="K117" s="3"/>
      <c r="L117" s="3"/>
      <c r="M117" s="3"/>
      <c r="N117" s="3"/>
      <c r="O117" s="3"/>
      <c r="P117" s="3"/>
      <c r="Q117" s="3"/>
      <c r="R117" s="3"/>
      <c r="S117" s="3"/>
      <c r="T117" s="3"/>
      <c r="U117" s="3"/>
      <c r="V117" s="3"/>
      <c r="W117" s="3"/>
      <c r="X117" s="3"/>
      <c r="Y117" s="3"/>
      <c r="Z117" s="3"/>
    </row>
    <row r="118" ht="15.75" customHeight="1">
      <c r="A118" s="46"/>
      <c r="B118" s="46"/>
      <c r="C118" s="47"/>
      <c r="D118" s="47"/>
      <c r="E118" s="47"/>
      <c r="F118" s="47"/>
      <c r="G118" s="47"/>
      <c r="H118" s="1"/>
      <c r="I118" s="3"/>
      <c r="J118" s="3"/>
      <c r="K118" s="3"/>
      <c r="L118" s="3"/>
      <c r="M118" s="3"/>
      <c r="N118" s="3"/>
      <c r="O118" s="3"/>
      <c r="P118" s="3"/>
      <c r="Q118" s="3"/>
      <c r="R118" s="3"/>
      <c r="S118" s="3"/>
      <c r="T118" s="3"/>
      <c r="U118" s="3"/>
      <c r="V118" s="3"/>
      <c r="W118" s="3"/>
      <c r="X118" s="3"/>
      <c r="Y118" s="3"/>
      <c r="Z118" s="3"/>
    </row>
    <row r="119" ht="15.75" customHeight="1">
      <c r="A119" s="46"/>
      <c r="B119" s="46"/>
      <c r="C119" s="47"/>
      <c r="D119" s="47"/>
      <c r="E119" s="47"/>
      <c r="F119" s="47"/>
      <c r="G119" s="47"/>
      <c r="H119" s="1"/>
      <c r="I119" s="3"/>
      <c r="J119" s="3"/>
      <c r="K119" s="3"/>
      <c r="L119" s="3"/>
      <c r="M119" s="3"/>
      <c r="N119" s="3"/>
      <c r="O119" s="3"/>
      <c r="P119" s="3"/>
      <c r="Q119" s="3"/>
      <c r="R119" s="3"/>
      <c r="S119" s="3"/>
      <c r="T119" s="3"/>
      <c r="U119" s="3"/>
      <c r="V119" s="3"/>
      <c r="W119" s="3"/>
      <c r="X119" s="3"/>
      <c r="Y119" s="3"/>
      <c r="Z119" s="3"/>
    </row>
    <row r="120" ht="15.75" customHeight="1">
      <c r="A120" s="46"/>
      <c r="B120" s="46"/>
      <c r="C120" s="47"/>
      <c r="D120" s="47"/>
      <c r="E120" s="47"/>
      <c r="F120" s="47"/>
      <c r="G120" s="47"/>
      <c r="H120" s="1"/>
      <c r="I120" s="3"/>
      <c r="J120" s="3"/>
      <c r="K120" s="3"/>
      <c r="L120" s="3"/>
      <c r="M120" s="3"/>
      <c r="N120" s="3"/>
      <c r="O120" s="3"/>
      <c r="P120" s="3"/>
      <c r="Q120" s="3"/>
      <c r="R120" s="3"/>
      <c r="S120" s="3"/>
      <c r="T120" s="3"/>
      <c r="U120" s="3"/>
      <c r="V120" s="3"/>
      <c r="W120" s="3"/>
      <c r="X120" s="3"/>
      <c r="Y120" s="3"/>
      <c r="Z120" s="3"/>
    </row>
    <row r="121" ht="15.75" customHeight="1">
      <c r="A121" s="46"/>
      <c r="B121" s="46"/>
      <c r="C121" s="47"/>
      <c r="D121" s="47"/>
      <c r="E121" s="47"/>
      <c r="F121" s="47"/>
      <c r="G121" s="47"/>
      <c r="H121" s="1"/>
      <c r="I121" s="3"/>
      <c r="J121" s="3"/>
      <c r="K121" s="3"/>
      <c r="L121" s="3"/>
      <c r="M121" s="3"/>
      <c r="N121" s="3"/>
      <c r="O121" s="3"/>
      <c r="P121" s="3"/>
      <c r="Q121" s="3"/>
      <c r="R121" s="3"/>
      <c r="S121" s="3"/>
      <c r="T121" s="3"/>
      <c r="U121" s="3"/>
      <c r="V121" s="3"/>
      <c r="W121" s="3"/>
      <c r="X121" s="3"/>
      <c r="Y121" s="3"/>
      <c r="Z121" s="3"/>
    </row>
    <row r="122" ht="15.75" customHeight="1">
      <c r="A122" s="46"/>
      <c r="B122" s="46"/>
      <c r="C122" s="47"/>
      <c r="D122" s="47"/>
      <c r="E122" s="47"/>
      <c r="F122" s="47"/>
      <c r="G122" s="47"/>
      <c r="H122" s="1"/>
      <c r="I122" s="3"/>
      <c r="J122" s="3"/>
      <c r="K122" s="3"/>
      <c r="L122" s="3"/>
      <c r="M122" s="3"/>
      <c r="N122" s="3"/>
      <c r="O122" s="3"/>
      <c r="P122" s="3"/>
      <c r="Q122" s="3"/>
      <c r="R122" s="3"/>
      <c r="S122" s="3"/>
      <c r="T122" s="3"/>
      <c r="U122" s="3"/>
      <c r="V122" s="3"/>
      <c r="W122" s="3"/>
      <c r="X122" s="3"/>
      <c r="Y122" s="3"/>
      <c r="Z122" s="3"/>
    </row>
    <row r="123" ht="15.75" customHeight="1">
      <c r="A123" s="46"/>
      <c r="B123" s="46"/>
      <c r="C123" s="47"/>
      <c r="D123" s="47"/>
      <c r="E123" s="47"/>
      <c r="F123" s="47"/>
      <c r="G123" s="47"/>
      <c r="H123" s="1"/>
      <c r="I123" s="3"/>
      <c r="J123" s="3"/>
      <c r="K123" s="3"/>
      <c r="L123" s="3"/>
      <c r="M123" s="3"/>
      <c r="N123" s="3"/>
      <c r="O123" s="3"/>
      <c r="P123" s="3"/>
      <c r="Q123" s="3"/>
      <c r="R123" s="3"/>
      <c r="S123" s="3"/>
      <c r="T123" s="3"/>
      <c r="U123" s="3"/>
      <c r="V123" s="3"/>
      <c r="W123" s="3"/>
      <c r="X123" s="3"/>
      <c r="Y123" s="3"/>
      <c r="Z123" s="3"/>
    </row>
    <row r="124" ht="15.75" customHeight="1">
      <c r="A124" s="46"/>
      <c r="B124" s="46"/>
      <c r="C124" s="47"/>
      <c r="D124" s="47"/>
      <c r="E124" s="47"/>
      <c r="F124" s="47"/>
      <c r="G124" s="47"/>
      <c r="H124" s="1"/>
      <c r="I124" s="3"/>
      <c r="J124" s="3"/>
      <c r="K124" s="3"/>
      <c r="L124" s="3"/>
      <c r="M124" s="3"/>
      <c r="N124" s="3"/>
      <c r="O124" s="3"/>
      <c r="P124" s="3"/>
      <c r="Q124" s="3"/>
      <c r="R124" s="3"/>
      <c r="S124" s="3"/>
      <c r="T124" s="3"/>
      <c r="U124" s="3"/>
      <c r="V124" s="3"/>
      <c r="W124" s="3"/>
      <c r="X124" s="3"/>
      <c r="Y124" s="3"/>
      <c r="Z124" s="3"/>
    </row>
    <row r="125" ht="15.75" customHeight="1">
      <c r="A125" s="46"/>
      <c r="B125" s="46"/>
      <c r="C125" s="47"/>
      <c r="D125" s="47"/>
      <c r="E125" s="47"/>
      <c r="F125" s="47"/>
      <c r="G125" s="47"/>
      <c r="H125" s="1"/>
      <c r="I125" s="3"/>
      <c r="J125" s="3"/>
      <c r="K125" s="3"/>
      <c r="L125" s="3"/>
      <c r="M125" s="3"/>
      <c r="N125" s="3"/>
      <c r="O125" s="3"/>
      <c r="P125" s="3"/>
      <c r="Q125" s="3"/>
      <c r="R125" s="3"/>
      <c r="S125" s="3"/>
      <c r="T125" s="3"/>
      <c r="U125" s="3"/>
      <c r="V125" s="3"/>
      <c r="W125" s="3"/>
      <c r="X125" s="3"/>
      <c r="Y125" s="3"/>
      <c r="Z125" s="3"/>
    </row>
    <row r="126" ht="15.75" customHeight="1">
      <c r="A126" s="46"/>
      <c r="B126" s="46"/>
      <c r="C126" s="47"/>
      <c r="D126" s="47"/>
      <c r="E126" s="47"/>
      <c r="F126" s="47"/>
      <c r="G126" s="47"/>
      <c r="H126" s="1"/>
      <c r="I126" s="3"/>
      <c r="J126" s="3"/>
      <c r="K126" s="3"/>
      <c r="L126" s="3"/>
      <c r="M126" s="3"/>
      <c r="N126" s="3"/>
      <c r="O126" s="3"/>
      <c r="P126" s="3"/>
      <c r="Q126" s="3"/>
      <c r="R126" s="3"/>
      <c r="S126" s="3"/>
      <c r="T126" s="3"/>
      <c r="U126" s="3"/>
      <c r="V126" s="3"/>
      <c r="W126" s="3"/>
      <c r="X126" s="3"/>
      <c r="Y126" s="3"/>
      <c r="Z126" s="3"/>
    </row>
    <row r="127" ht="15.75" customHeight="1">
      <c r="A127" s="46"/>
      <c r="B127" s="46"/>
      <c r="C127" s="47"/>
      <c r="D127" s="47"/>
      <c r="E127" s="47"/>
      <c r="F127" s="47"/>
      <c r="G127" s="47"/>
      <c r="H127" s="1"/>
      <c r="I127" s="3"/>
      <c r="J127" s="3"/>
      <c r="K127" s="3"/>
      <c r="L127" s="3"/>
      <c r="M127" s="3"/>
      <c r="N127" s="3"/>
      <c r="O127" s="3"/>
      <c r="P127" s="3"/>
      <c r="Q127" s="3"/>
      <c r="R127" s="3"/>
      <c r="S127" s="3"/>
      <c r="T127" s="3"/>
      <c r="U127" s="3"/>
      <c r="V127" s="3"/>
      <c r="W127" s="3"/>
      <c r="X127" s="3"/>
      <c r="Y127" s="3"/>
      <c r="Z127" s="3"/>
    </row>
    <row r="128" ht="15.75" customHeight="1">
      <c r="A128" s="46"/>
      <c r="B128" s="46"/>
      <c r="C128" s="47"/>
      <c r="D128" s="47"/>
      <c r="E128" s="47"/>
      <c r="F128" s="47"/>
      <c r="G128" s="47"/>
      <c r="H128" s="1"/>
      <c r="I128" s="3"/>
      <c r="J128" s="3"/>
      <c r="K128" s="3"/>
      <c r="L128" s="3"/>
      <c r="M128" s="3"/>
      <c r="N128" s="3"/>
      <c r="O128" s="3"/>
      <c r="P128" s="3"/>
      <c r="Q128" s="3"/>
      <c r="R128" s="3"/>
      <c r="S128" s="3"/>
      <c r="T128" s="3"/>
      <c r="U128" s="3"/>
      <c r="V128" s="3"/>
      <c r="W128" s="3"/>
      <c r="X128" s="3"/>
      <c r="Y128" s="3"/>
      <c r="Z128" s="3"/>
    </row>
    <row r="129" ht="15.75" customHeight="1">
      <c r="A129" s="46"/>
      <c r="B129" s="46"/>
      <c r="C129" s="47"/>
      <c r="D129" s="47"/>
      <c r="E129" s="47"/>
      <c r="F129" s="47"/>
      <c r="G129" s="47"/>
      <c r="H129" s="1"/>
      <c r="I129" s="3"/>
      <c r="J129" s="3"/>
      <c r="K129" s="3"/>
      <c r="L129" s="3"/>
      <c r="M129" s="3"/>
      <c r="N129" s="3"/>
      <c r="O129" s="3"/>
      <c r="P129" s="3"/>
      <c r="Q129" s="3"/>
      <c r="R129" s="3"/>
      <c r="S129" s="3"/>
      <c r="T129" s="3"/>
      <c r="U129" s="3"/>
      <c r="V129" s="3"/>
      <c r="W129" s="3"/>
      <c r="X129" s="3"/>
      <c r="Y129" s="3"/>
      <c r="Z129" s="3"/>
    </row>
    <row r="130" ht="15.75" customHeight="1">
      <c r="A130" s="46"/>
      <c r="B130" s="46"/>
      <c r="C130" s="47"/>
      <c r="D130" s="47"/>
      <c r="E130" s="47"/>
      <c r="F130" s="47"/>
      <c r="G130" s="47"/>
      <c r="H130" s="1"/>
      <c r="I130" s="3"/>
      <c r="J130" s="3"/>
      <c r="K130" s="3"/>
      <c r="L130" s="3"/>
      <c r="M130" s="3"/>
      <c r="N130" s="3"/>
      <c r="O130" s="3"/>
      <c r="P130" s="3"/>
      <c r="Q130" s="3"/>
      <c r="R130" s="3"/>
      <c r="S130" s="3"/>
      <c r="T130" s="3"/>
      <c r="U130" s="3"/>
      <c r="V130" s="3"/>
      <c r="W130" s="3"/>
      <c r="X130" s="3"/>
      <c r="Y130" s="3"/>
      <c r="Z130" s="3"/>
    </row>
    <row r="131" ht="15.75" customHeight="1">
      <c r="A131" s="46"/>
      <c r="B131" s="46"/>
      <c r="C131" s="47"/>
      <c r="D131" s="47"/>
      <c r="E131" s="47"/>
      <c r="F131" s="47"/>
      <c r="G131" s="47"/>
      <c r="H131" s="1"/>
      <c r="I131" s="3"/>
      <c r="J131" s="3"/>
      <c r="K131" s="3"/>
      <c r="L131" s="3"/>
      <c r="M131" s="3"/>
      <c r="N131" s="3"/>
      <c r="O131" s="3"/>
      <c r="P131" s="3"/>
      <c r="Q131" s="3"/>
      <c r="R131" s="3"/>
      <c r="S131" s="3"/>
      <c r="T131" s="3"/>
      <c r="U131" s="3"/>
      <c r="V131" s="3"/>
      <c r="W131" s="3"/>
      <c r="X131" s="3"/>
      <c r="Y131" s="3"/>
      <c r="Z131" s="3"/>
    </row>
    <row r="132" ht="15.75" customHeight="1">
      <c r="A132" s="46"/>
      <c r="B132" s="46"/>
      <c r="C132" s="47"/>
      <c r="D132" s="47"/>
      <c r="E132" s="47"/>
      <c r="F132" s="47"/>
      <c r="G132" s="47"/>
      <c r="H132" s="1"/>
      <c r="I132" s="3"/>
      <c r="J132" s="3"/>
      <c r="K132" s="3"/>
      <c r="L132" s="3"/>
      <c r="M132" s="3"/>
      <c r="N132" s="3"/>
      <c r="O132" s="3"/>
      <c r="P132" s="3"/>
      <c r="Q132" s="3"/>
      <c r="R132" s="3"/>
      <c r="S132" s="3"/>
      <c r="T132" s="3"/>
      <c r="U132" s="3"/>
      <c r="V132" s="3"/>
      <c r="W132" s="3"/>
      <c r="X132" s="3"/>
      <c r="Y132" s="3"/>
      <c r="Z132" s="3"/>
    </row>
    <row r="133" ht="15.75" customHeight="1">
      <c r="A133" s="46"/>
      <c r="B133" s="46"/>
      <c r="C133" s="47"/>
      <c r="D133" s="47"/>
      <c r="E133" s="47"/>
      <c r="F133" s="47"/>
      <c r="G133" s="47"/>
      <c r="H133" s="1"/>
      <c r="I133" s="3"/>
      <c r="J133" s="3"/>
      <c r="K133" s="3"/>
      <c r="L133" s="3"/>
      <c r="M133" s="3"/>
      <c r="N133" s="3"/>
      <c r="O133" s="3"/>
      <c r="P133" s="3"/>
      <c r="Q133" s="3"/>
      <c r="R133" s="3"/>
      <c r="S133" s="3"/>
      <c r="T133" s="3"/>
      <c r="U133" s="3"/>
      <c r="V133" s="3"/>
      <c r="W133" s="3"/>
      <c r="X133" s="3"/>
      <c r="Y133" s="3"/>
      <c r="Z133" s="3"/>
    </row>
    <row r="134" ht="15.75" customHeight="1">
      <c r="A134" s="46"/>
      <c r="B134" s="46"/>
      <c r="C134" s="47"/>
      <c r="D134" s="47"/>
      <c r="E134" s="47"/>
      <c r="F134" s="47"/>
      <c r="G134" s="47"/>
      <c r="H134" s="1"/>
      <c r="I134" s="3"/>
      <c r="J134" s="3"/>
      <c r="K134" s="3"/>
      <c r="L134" s="3"/>
      <c r="M134" s="3"/>
      <c r="N134" s="3"/>
      <c r="O134" s="3"/>
      <c r="P134" s="3"/>
      <c r="Q134" s="3"/>
      <c r="R134" s="3"/>
      <c r="S134" s="3"/>
      <c r="T134" s="3"/>
      <c r="U134" s="3"/>
      <c r="V134" s="3"/>
      <c r="W134" s="3"/>
      <c r="X134" s="3"/>
      <c r="Y134" s="3"/>
      <c r="Z134" s="3"/>
    </row>
    <row r="135" ht="15.75" customHeight="1">
      <c r="A135" s="46"/>
      <c r="B135" s="46"/>
      <c r="C135" s="47"/>
      <c r="D135" s="47"/>
      <c r="E135" s="47"/>
      <c r="F135" s="47"/>
      <c r="G135" s="47"/>
      <c r="H135" s="1"/>
      <c r="I135" s="3"/>
      <c r="J135" s="3"/>
      <c r="K135" s="3"/>
      <c r="L135" s="3"/>
      <c r="M135" s="3"/>
      <c r="N135" s="3"/>
      <c r="O135" s="3"/>
      <c r="P135" s="3"/>
      <c r="Q135" s="3"/>
      <c r="R135" s="3"/>
      <c r="S135" s="3"/>
      <c r="T135" s="3"/>
      <c r="U135" s="3"/>
      <c r="V135" s="3"/>
      <c r="W135" s="3"/>
      <c r="X135" s="3"/>
      <c r="Y135" s="3"/>
      <c r="Z135" s="3"/>
    </row>
    <row r="136" ht="15.75" customHeight="1">
      <c r="A136" s="46"/>
      <c r="B136" s="46"/>
      <c r="C136" s="47"/>
      <c r="D136" s="47"/>
      <c r="E136" s="47"/>
      <c r="F136" s="47"/>
      <c r="G136" s="47"/>
      <c r="H136" s="1"/>
      <c r="I136" s="3"/>
      <c r="J136" s="3"/>
      <c r="K136" s="3"/>
      <c r="L136" s="3"/>
      <c r="M136" s="3"/>
      <c r="N136" s="3"/>
      <c r="O136" s="3"/>
      <c r="P136" s="3"/>
      <c r="Q136" s="3"/>
      <c r="R136" s="3"/>
      <c r="S136" s="3"/>
      <c r="T136" s="3"/>
      <c r="U136" s="3"/>
      <c r="V136" s="3"/>
      <c r="W136" s="3"/>
      <c r="X136" s="3"/>
      <c r="Y136" s="3"/>
      <c r="Z136" s="3"/>
    </row>
    <row r="137" ht="15.75" customHeight="1">
      <c r="A137" s="46"/>
      <c r="B137" s="46"/>
      <c r="C137" s="47"/>
      <c r="D137" s="47"/>
      <c r="E137" s="47"/>
      <c r="F137" s="47"/>
      <c r="G137" s="47"/>
      <c r="H137" s="1"/>
      <c r="I137" s="3"/>
      <c r="J137" s="3"/>
      <c r="K137" s="3"/>
      <c r="L137" s="3"/>
      <c r="M137" s="3"/>
      <c r="N137" s="3"/>
      <c r="O137" s="3"/>
      <c r="P137" s="3"/>
      <c r="Q137" s="3"/>
      <c r="R137" s="3"/>
      <c r="S137" s="3"/>
      <c r="T137" s="3"/>
      <c r="U137" s="3"/>
      <c r="V137" s="3"/>
      <c r="W137" s="3"/>
      <c r="X137" s="3"/>
      <c r="Y137" s="3"/>
      <c r="Z137" s="3"/>
    </row>
    <row r="138" ht="15.75" customHeight="1">
      <c r="A138" s="46"/>
      <c r="B138" s="46"/>
      <c r="C138" s="47"/>
      <c r="D138" s="47"/>
      <c r="E138" s="47"/>
      <c r="F138" s="47"/>
      <c r="G138" s="47"/>
      <c r="H138" s="1"/>
      <c r="I138" s="3"/>
      <c r="J138" s="3"/>
      <c r="K138" s="3"/>
      <c r="L138" s="3"/>
      <c r="M138" s="3"/>
      <c r="N138" s="3"/>
      <c r="O138" s="3"/>
      <c r="P138" s="3"/>
      <c r="Q138" s="3"/>
      <c r="R138" s="3"/>
      <c r="S138" s="3"/>
      <c r="T138" s="3"/>
      <c r="U138" s="3"/>
      <c r="V138" s="3"/>
      <c r="W138" s="3"/>
      <c r="X138" s="3"/>
      <c r="Y138" s="3"/>
      <c r="Z138" s="3"/>
    </row>
    <row r="139" ht="15.75" customHeight="1">
      <c r="A139" s="46"/>
      <c r="B139" s="46"/>
      <c r="C139" s="47"/>
      <c r="D139" s="47"/>
      <c r="E139" s="47"/>
      <c r="F139" s="47"/>
      <c r="G139" s="47"/>
      <c r="H139" s="1"/>
      <c r="I139" s="3"/>
      <c r="J139" s="3"/>
      <c r="K139" s="3"/>
      <c r="L139" s="3"/>
      <c r="M139" s="3"/>
      <c r="N139" s="3"/>
      <c r="O139" s="3"/>
      <c r="P139" s="3"/>
      <c r="Q139" s="3"/>
      <c r="R139" s="3"/>
      <c r="S139" s="3"/>
      <c r="T139" s="3"/>
      <c r="U139" s="3"/>
      <c r="V139" s="3"/>
      <c r="W139" s="3"/>
      <c r="X139" s="3"/>
      <c r="Y139" s="3"/>
      <c r="Z139" s="3"/>
    </row>
    <row r="140" ht="15.75" customHeight="1">
      <c r="A140" s="46"/>
      <c r="B140" s="46"/>
      <c r="C140" s="47"/>
      <c r="D140" s="47"/>
      <c r="E140" s="47"/>
      <c r="F140" s="47"/>
      <c r="G140" s="47"/>
      <c r="H140" s="1"/>
      <c r="I140" s="3"/>
      <c r="J140" s="3"/>
      <c r="K140" s="3"/>
      <c r="L140" s="3"/>
      <c r="M140" s="3"/>
      <c r="N140" s="3"/>
      <c r="O140" s="3"/>
      <c r="P140" s="3"/>
      <c r="Q140" s="3"/>
      <c r="R140" s="3"/>
      <c r="S140" s="3"/>
      <c r="T140" s="3"/>
      <c r="U140" s="3"/>
      <c r="V140" s="3"/>
      <c r="W140" s="3"/>
      <c r="X140" s="3"/>
      <c r="Y140" s="3"/>
      <c r="Z140" s="3"/>
    </row>
    <row r="141" ht="15.75" customHeight="1">
      <c r="A141" s="46"/>
      <c r="B141" s="46"/>
      <c r="C141" s="47"/>
      <c r="D141" s="47"/>
      <c r="E141" s="47"/>
      <c r="F141" s="47"/>
      <c r="G141" s="47"/>
      <c r="H141" s="1"/>
      <c r="I141" s="3"/>
      <c r="J141" s="3"/>
      <c r="K141" s="3"/>
      <c r="L141" s="3"/>
      <c r="M141" s="3"/>
      <c r="N141" s="3"/>
      <c r="O141" s="3"/>
      <c r="P141" s="3"/>
      <c r="Q141" s="3"/>
      <c r="R141" s="3"/>
      <c r="S141" s="3"/>
      <c r="T141" s="3"/>
      <c r="U141" s="3"/>
      <c r="V141" s="3"/>
      <c r="W141" s="3"/>
      <c r="X141" s="3"/>
      <c r="Y141" s="3"/>
      <c r="Z141" s="3"/>
    </row>
    <row r="142" ht="15.75" customHeight="1">
      <c r="A142" s="46"/>
      <c r="B142" s="46"/>
      <c r="C142" s="47"/>
      <c r="D142" s="47"/>
      <c r="E142" s="47"/>
      <c r="F142" s="47"/>
      <c r="G142" s="47"/>
      <c r="H142" s="1"/>
      <c r="I142" s="3"/>
      <c r="J142" s="3"/>
      <c r="K142" s="3"/>
      <c r="L142" s="3"/>
      <c r="M142" s="3"/>
      <c r="N142" s="3"/>
      <c r="O142" s="3"/>
      <c r="P142" s="3"/>
      <c r="Q142" s="3"/>
      <c r="R142" s="3"/>
      <c r="S142" s="3"/>
      <c r="T142" s="3"/>
      <c r="U142" s="3"/>
      <c r="V142" s="3"/>
      <c r="W142" s="3"/>
      <c r="X142" s="3"/>
      <c r="Y142" s="3"/>
      <c r="Z142" s="3"/>
    </row>
    <row r="143" ht="15.75" customHeight="1">
      <c r="A143" s="46"/>
      <c r="B143" s="46"/>
      <c r="C143" s="47"/>
      <c r="D143" s="47"/>
      <c r="E143" s="47"/>
      <c r="F143" s="47"/>
      <c r="G143" s="47"/>
      <c r="H143" s="1"/>
      <c r="I143" s="3"/>
      <c r="J143" s="3"/>
      <c r="K143" s="3"/>
      <c r="L143" s="3"/>
      <c r="M143" s="3"/>
      <c r="N143" s="3"/>
      <c r="O143" s="3"/>
      <c r="P143" s="3"/>
      <c r="Q143" s="3"/>
      <c r="R143" s="3"/>
      <c r="S143" s="3"/>
      <c r="T143" s="3"/>
      <c r="U143" s="3"/>
      <c r="V143" s="3"/>
      <c r="W143" s="3"/>
      <c r="X143" s="3"/>
      <c r="Y143" s="3"/>
      <c r="Z143" s="3"/>
    </row>
    <row r="144" ht="15.75" customHeight="1">
      <c r="A144" s="46"/>
      <c r="B144" s="46"/>
      <c r="C144" s="47"/>
      <c r="D144" s="47"/>
      <c r="E144" s="47"/>
      <c r="F144" s="47"/>
      <c r="G144" s="47"/>
      <c r="H144" s="1"/>
      <c r="I144" s="3"/>
      <c r="J144" s="3"/>
      <c r="K144" s="3"/>
      <c r="L144" s="3"/>
      <c r="M144" s="3"/>
      <c r="N144" s="3"/>
      <c r="O144" s="3"/>
      <c r="P144" s="3"/>
      <c r="Q144" s="3"/>
      <c r="R144" s="3"/>
      <c r="S144" s="3"/>
      <c r="T144" s="3"/>
      <c r="U144" s="3"/>
      <c r="V144" s="3"/>
      <c r="W144" s="3"/>
      <c r="X144" s="3"/>
      <c r="Y144" s="3"/>
      <c r="Z144" s="3"/>
    </row>
    <row r="145" ht="15.75" customHeight="1">
      <c r="A145" s="46"/>
      <c r="B145" s="46"/>
      <c r="C145" s="47"/>
      <c r="D145" s="47"/>
      <c r="E145" s="47"/>
      <c r="F145" s="47"/>
      <c r="G145" s="47"/>
      <c r="H145" s="1"/>
      <c r="I145" s="3"/>
      <c r="J145" s="3"/>
      <c r="K145" s="3"/>
      <c r="L145" s="3"/>
      <c r="M145" s="3"/>
      <c r="N145" s="3"/>
      <c r="O145" s="3"/>
      <c r="P145" s="3"/>
      <c r="Q145" s="3"/>
      <c r="R145" s="3"/>
      <c r="S145" s="3"/>
      <c r="T145" s="3"/>
      <c r="U145" s="3"/>
      <c r="V145" s="3"/>
      <c r="W145" s="3"/>
      <c r="X145" s="3"/>
      <c r="Y145" s="3"/>
      <c r="Z145" s="3"/>
    </row>
    <row r="146" ht="15.75" customHeight="1">
      <c r="A146" s="46"/>
      <c r="B146" s="46"/>
      <c r="C146" s="47"/>
      <c r="D146" s="47"/>
      <c r="E146" s="47"/>
      <c r="F146" s="47"/>
      <c r="G146" s="47"/>
      <c r="H146" s="1"/>
      <c r="I146" s="3"/>
      <c r="J146" s="3"/>
      <c r="K146" s="3"/>
      <c r="L146" s="3"/>
      <c r="M146" s="3"/>
      <c r="N146" s="3"/>
      <c r="O146" s="3"/>
      <c r="P146" s="3"/>
      <c r="Q146" s="3"/>
      <c r="R146" s="3"/>
      <c r="S146" s="3"/>
      <c r="T146" s="3"/>
      <c r="U146" s="3"/>
      <c r="V146" s="3"/>
      <c r="W146" s="3"/>
      <c r="X146" s="3"/>
      <c r="Y146" s="3"/>
      <c r="Z146" s="3"/>
    </row>
    <row r="147" ht="15.75" customHeight="1">
      <c r="A147" s="46"/>
      <c r="B147" s="46"/>
      <c r="C147" s="47"/>
      <c r="D147" s="47"/>
      <c r="E147" s="47"/>
      <c r="F147" s="47"/>
      <c r="G147" s="47"/>
      <c r="H147" s="1"/>
      <c r="I147" s="3"/>
      <c r="J147" s="3"/>
      <c r="K147" s="3"/>
      <c r="L147" s="3"/>
      <c r="M147" s="3"/>
      <c r="N147" s="3"/>
      <c r="O147" s="3"/>
      <c r="P147" s="3"/>
      <c r="Q147" s="3"/>
      <c r="R147" s="3"/>
      <c r="S147" s="3"/>
      <c r="T147" s="3"/>
      <c r="U147" s="3"/>
      <c r="V147" s="3"/>
      <c r="W147" s="3"/>
      <c r="X147" s="3"/>
      <c r="Y147" s="3"/>
      <c r="Z147" s="3"/>
    </row>
    <row r="148" ht="15.75" customHeight="1">
      <c r="A148" s="46"/>
      <c r="B148" s="46"/>
      <c r="C148" s="47"/>
      <c r="D148" s="47"/>
      <c r="E148" s="47"/>
      <c r="F148" s="47"/>
      <c r="G148" s="47"/>
      <c r="H148" s="1"/>
      <c r="I148" s="3"/>
      <c r="J148" s="3"/>
      <c r="K148" s="3"/>
      <c r="L148" s="3"/>
      <c r="M148" s="3"/>
      <c r="N148" s="3"/>
      <c r="O148" s="3"/>
      <c r="P148" s="3"/>
      <c r="Q148" s="3"/>
      <c r="R148" s="3"/>
      <c r="S148" s="3"/>
      <c r="T148" s="3"/>
      <c r="U148" s="3"/>
      <c r="V148" s="3"/>
      <c r="W148" s="3"/>
      <c r="X148" s="3"/>
      <c r="Y148" s="3"/>
      <c r="Z148" s="3"/>
    </row>
    <row r="149" ht="15.75" customHeight="1">
      <c r="A149" s="46"/>
      <c r="B149" s="46"/>
      <c r="C149" s="47"/>
      <c r="D149" s="47"/>
      <c r="E149" s="47"/>
      <c r="F149" s="47"/>
      <c r="G149" s="47"/>
      <c r="H149" s="1"/>
      <c r="I149" s="3"/>
      <c r="J149" s="3"/>
      <c r="K149" s="3"/>
      <c r="L149" s="3"/>
      <c r="M149" s="3"/>
      <c r="N149" s="3"/>
      <c r="O149" s="3"/>
      <c r="P149" s="3"/>
      <c r="Q149" s="3"/>
      <c r="R149" s="3"/>
      <c r="S149" s="3"/>
      <c r="T149" s="3"/>
      <c r="U149" s="3"/>
      <c r="V149" s="3"/>
      <c r="W149" s="3"/>
      <c r="X149" s="3"/>
      <c r="Y149" s="3"/>
      <c r="Z149" s="3"/>
    </row>
    <row r="150" ht="15.75" customHeight="1">
      <c r="A150" s="46"/>
      <c r="B150" s="46"/>
      <c r="C150" s="47"/>
      <c r="D150" s="47"/>
      <c r="E150" s="47"/>
      <c r="F150" s="47"/>
      <c r="G150" s="47"/>
      <c r="H150" s="1"/>
      <c r="I150" s="3"/>
      <c r="J150" s="3"/>
      <c r="K150" s="3"/>
      <c r="L150" s="3"/>
      <c r="M150" s="3"/>
      <c r="N150" s="3"/>
      <c r="O150" s="3"/>
      <c r="P150" s="3"/>
      <c r="Q150" s="3"/>
      <c r="R150" s="3"/>
      <c r="S150" s="3"/>
      <c r="T150" s="3"/>
      <c r="U150" s="3"/>
      <c r="V150" s="3"/>
      <c r="W150" s="3"/>
      <c r="X150" s="3"/>
      <c r="Y150" s="3"/>
      <c r="Z150" s="3"/>
    </row>
    <row r="151" ht="15.75" customHeight="1">
      <c r="A151" s="46"/>
      <c r="B151" s="46"/>
      <c r="C151" s="47"/>
      <c r="D151" s="47"/>
      <c r="E151" s="47"/>
      <c r="F151" s="47"/>
      <c r="G151" s="47"/>
      <c r="H151" s="1"/>
      <c r="I151" s="3"/>
      <c r="J151" s="3"/>
      <c r="K151" s="3"/>
      <c r="L151" s="3"/>
      <c r="M151" s="3"/>
      <c r="N151" s="3"/>
      <c r="O151" s="3"/>
      <c r="P151" s="3"/>
      <c r="Q151" s="3"/>
      <c r="R151" s="3"/>
      <c r="S151" s="3"/>
      <c r="T151" s="3"/>
      <c r="U151" s="3"/>
      <c r="V151" s="3"/>
      <c r="W151" s="3"/>
      <c r="X151" s="3"/>
      <c r="Y151" s="3"/>
      <c r="Z151" s="3"/>
    </row>
    <row r="152" ht="15.75" customHeight="1">
      <c r="A152" s="46"/>
      <c r="B152" s="46"/>
      <c r="C152" s="47"/>
      <c r="D152" s="47"/>
      <c r="E152" s="47"/>
      <c r="F152" s="47"/>
      <c r="G152" s="47"/>
      <c r="H152" s="1"/>
      <c r="I152" s="3"/>
      <c r="J152" s="3"/>
      <c r="K152" s="3"/>
      <c r="L152" s="3"/>
      <c r="M152" s="3"/>
      <c r="N152" s="3"/>
      <c r="O152" s="3"/>
      <c r="P152" s="3"/>
      <c r="Q152" s="3"/>
      <c r="R152" s="3"/>
      <c r="S152" s="3"/>
      <c r="T152" s="3"/>
      <c r="U152" s="3"/>
      <c r="V152" s="3"/>
      <c r="W152" s="3"/>
      <c r="X152" s="3"/>
      <c r="Y152" s="3"/>
      <c r="Z152" s="3"/>
    </row>
    <row r="153" ht="15.75" customHeight="1">
      <c r="A153" s="46"/>
      <c r="B153" s="46"/>
      <c r="C153" s="47"/>
      <c r="D153" s="47"/>
      <c r="E153" s="47"/>
      <c r="F153" s="47"/>
      <c r="G153" s="47"/>
      <c r="H153" s="1"/>
      <c r="I153" s="3"/>
      <c r="J153" s="3"/>
      <c r="K153" s="3"/>
      <c r="L153" s="3"/>
      <c r="M153" s="3"/>
      <c r="N153" s="3"/>
      <c r="O153" s="3"/>
      <c r="P153" s="3"/>
      <c r="Q153" s="3"/>
      <c r="R153" s="3"/>
      <c r="S153" s="3"/>
      <c r="T153" s="3"/>
      <c r="U153" s="3"/>
      <c r="V153" s="3"/>
      <c r="W153" s="3"/>
      <c r="X153" s="3"/>
      <c r="Y153" s="3"/>
      <c r="Z153" s="3"/>
    </row>
    <row r="154" ht="15.75" customHeight="1">
      <c r="A154" s="46"/>
      <c r="B154" s="46"/>
      <c r="C154" s="47"/>
      <c r="D154" s="47"/>
      <c r="E154" s="47"/>
      <c r="F154" s="47"/>
      <c r="G154" s="47"/>
      <c r="H154" s="1"/>
      <c r="I154" s="3"/>
      <c r="J154" s="3"/>
      <c r="K154" s="3"/>
      <c r="L154" s="3"/>
      <c r="M154" s="3"/>
      <c r="N154" s="3"/>
      <c r="O154" s="3"/>
      <c r="P154" s="3"/>
      <c r="Q154" s="3"/>
      <c r="R154" s="3"/>
      <c r="S154" s="3"/>
      <c r="T154" s="3"/>
      <c r="U154" s="3"/>
      <c r="V154" s="3"/>
      <c r="W154" s="3"/>
      <c r="X154" s="3"/>
      <c r="Y154" s="3"/>
      <c r="Z154" s="3"/>
    </row>
    <row r="155" ht="15.75" customHeight="1">
      <c r="A155" s="46"/>
      <c r="B155" s="46"/>
      <c r="C155" s="47"/>
      <c r="D155" s="47"/>
      <c r="E155" s="47"/>
      <c r="F155" s="47"/>
      <c r="G155" s="47"/>
      <c r="H155" s="1"/>
      <c r="I155" s="3"/>
      <c r="J155" s="3"/>
      <c r="K155" s="3"/>
      <c r="L155" s="3"/>
      <c r="M155" s="3"/>
      <c r="N155" s="3"/>
      <c r="O155" s="3"/>
      <c r="P155" s="3"/>
      <c r="Q155" s="3"/>
      <c r="R155" s="3"/>
      <c r="S155" s="3"/>
      <c r="T155" s="3"/>
      <c r="U155" s="3"/>
      <c r="V155" s="3"/>
      <c r="W155" s="3"/>
      <c r="X155" s="3"/>
      <c r="Y155" s="3"/>
      <c r="Z155" s="3"/>
    </row>
    <row r="156" ht="15.75" customHeight="1">
      <c r="A156" s="46"/>
      <c r="B156" s="46"/>
      <c r="C156" s="47"/>
      <c r="D156" s="47"/>
      <c r="E156" s="47"/>
      <c r="F156" s="47"/>
      <c r="G156" s="47"/>
      <c r="H156" s="1"/>
      <c r="I156" s="3"/>
      <c r="J156" s="3"/>
      <c r="K156" s="3"/>
      <c r="L156" s="3"/>
      <c r="M156" s="3"/>
      <c r="N156" s="3"/>
      <c r="O156" s="3"/>
      <c r="P156" s="3"/>
      <c r="Q156" s="3"/>
      <c r="R156" s="3"/>
      <c r="S156" s="3"/>
      <c r="T156" s="3"/>
      <c r="U156" s="3"/>
      <c r="V156" s="3"/>
      <c r="W156" s="3"/>
      <c r="X156" s="3"/>
      <c r="Y156" s="3"/>
      <c r="Z156" s="3"/>
    </row>
    <row r="157" ht="15.75" customHeight="1">
      <c r="A157" s="46"/>
      <c r="B157" s="46"/>
      <c r="C157" s="47"/>
      <c r="D157" s="47"/>
      <c r="E157" s="47"/>
      <c r="F157" s="47"/>
      <c r="G157" s="47"/>
      <c r="H157" s="1"/>
      <c r="I157" s="3"/>
      <c r="J157" s="3"/>
      <c r="K157" s="3"/>
      <c r="L157" s="3"/>
      <c r="M157" s="3"/>
      <c r="N157" s="3"/>
      <c r="O157" s="3"/>
      <c r="P157" s="3"/>
      <c r="Q157" s="3"/>
      <c r="R157" s="3"/>
      <c r="S157" s="3"/>
      <c r="T157" s="3"/>
      <c r="U157" s="3"/>
      <c r="V157" s="3"/>
      <c r="W157" s="3"/>
      <c r="X157" s="3"/>
      <c r="Y157" s="3"/>
      <c r="Z157" s="3"/>
    </row>
    <row r="158" ht="15.75" customHeight="1">
      <c r="A158" s="46"/>
      <c r="B158" s="46"/>
      <c r="C158" s="47"/>
      <c r="D158" s="47"/>
      <c r="E158" s="47"/>
      <c r="F158" s="47"/>
      <c r="G158" s="47"/>
      <c r="H158" s="1"/>
      <c r="I158" s="3"/>
      <c r="J158" s="3"/>
      <c r="K158" s="3"/>
      <c r="L158" s="3"/>
      <c r="M158" s="3"/>
      <c r="N158" s="3"/>
      <c r="O158" s="3"/>
      <c r="P158" s="3"/>
      <c r="Q158" s="3"/>
      <c r="R158" s="3"/>
      <c r="S158" s="3"/>
      <c r="T158" s="3"/>
      <c r="U158" s="3"/>
      <c r="V158" s="3"/>
      <c r="W158" s="3"/>
      <c r="X158" s="3"/>
      <c r="Y158" s="3"/>
      <c r="Z158" s="3"/>
    </row>
    <row r="159" ht="15.75" customHeight="1">
      <c r="A159" s="46"/>
      <c r="B159" s="46"/>
      <c r="C159" s="47"/>
      <c r="D159" s="47"/>
      <c r="E159" s="47"/>
      <c r="F159" s="47"/>
      <c r="G159" s="47"/>
      <c r="H159" s="1"/>
      <c r="I159" s="3"/>
      <c r="J159" s="3"/>
      <c r="K159" s="3"/>
      <c r="L159" s="3"/>
      <c r="M159" s="3"/>
      <c r="N159" s="3"/>
      <c r="O159" s="3"/>
      <c r="P159" s="3"/>
      <c r="Q159" s="3"/>
      <c r="R159" s="3"/>
      <c r="S159" s="3"/>
      <c r="T159" s="3"/>
      <c r="U159" s="3"/>
      <c r="V159" s="3"/>
      <c r="W159" s="3"/>
      <c r="X159" s="3"/>
      <c r="Y159" s="3"/>
      <c r="Z159" s="3"/>
    </row>
    <row r="160" ht="15.75" customHeight="1">
      <c r="A160" s="46"/>
      <c r="B160" s="46"/>
      <c r="C160" s="47"/>
      <c r="D160" s="47"/>
      <c r="E160" s="47"/>
      <c r="F160" s="47"/>
      <c r="G160" s="47"/>
      <c r="H160" s="1"/>
      <c r="I160" s="3"/>
      <c r="J160" s="3"/>
      <c r="K160" s="3"/>
      <c r="L160" s="3"/>
      <c r="M160" s="3"/>
      <c r="N160" s="3"/>
      <c r="O160" s="3"/>
      <c r="P160" s="3"/>
      <c r="Q160" s="3"/>
      <c r="R160" s="3"/>
      <c r="S160" s="3"/>
      <c r="T160" s="3"/>
      <c r="U160" s="3"/>
      <c r="V160" s="3"/>
      <c r="W160" s="3"/>
      <c r="X160" s="3"/>
      <c r="Y160" s="3"/>
      <c r="Z160" s="3"/>
    </row>
    <row r="161" ht="15.75" customHeight="1">
      <c r="A161" s="46"/>
      <c r="B161" s="46"/>
      <c r="C161" s="47"/>
      <c r="D161" s="47"/>
      <c r="E161" s="47"/>
      <c r="F161" s="47"/>
      <c r="G161" s="47"/>
      <c r="H161" s="1"/>
      <c r="I161" s="3"/>
      <c r="J161" s="3"/>
      <c r="K161" s="3"/>
      <c r="L161" s="3"/>
      <c r="M161" s="3"/>
      <c r="N161" s="3"/>
      <c r="O161" s="3"/>
      <c r="P161" s="3"/>
      <c r="Q161" s="3"/>
      <c r="R161" s="3"/>
      <c r="S161" s="3"/>
      <c r="T161" s="3"/>
      <c r="U161" s="3"/>
      <c r="V161" s="3"/>
      <c r="W161" s="3"/>
      <c r="X161" s="3"/>
      <c r="Y161" s="3"/>
      <c r="Z161" s="3"/>
    </row>
    <row r="162" ht="15.75" customHeight="1">
      <c r="A162" s="46"/>
      <c r="B162" s="46"/>
      <c r="C162" s="47"/>
      <c r="D162" s="47"/>
      <c r="E162" s="47"/>
      <c r="F162" s="47"/>
      <c r="G162" s="47"/>
      <c r="H162" s="1"/>
      <c r="I162" s="3"/>
      <c r="J162" s="3"/>
      <c r="K162" s="3"/>
      <c r="L162" s="3"/>
      <c r="M162" s="3"/>
      <c r="N162" s="3"/>
      <c r="O162" s="3"/>
      <c r="P162" s="3"/>
      <c r="Q162" s="3"/>
      <c r="R162" s="3"/>
      <c r="S162" s="3"/>
      <c r="T162" s="3"/>
      <c r="U162" s="3"/>
      <c r="V162" s="3"/>
      <c r="W162" s="3"/>
      <c r="X162" s="3"/>
      <c r="Y162" s="3"/>
      <c r="Z162" s="3"/>
    </row>
    <row r="163" ht="15.75" customHeight="1">
      <c r="A163" s="46"/>
      <c r="B163" s="46"/>
      <c r="C163" s="47"/>
      <c r="D163" s="47"/>
      <c r="E163" s="47"/>
      <c r="F163" s="47"/>
      <c r="G163" s="47"/>
      <c r="H163" s="1"/>
      <c r="I163" s="3"/>
      <c r="J163" s="3"/>
      <c r="K163" s="3"/>
      <c r="L163" s="3"/>
      <c r="M163" s="3"/>
      <c r="N163" s="3"/>
      <c r="O163" s="3"/>
      <c r="P163" s="3"/>
      <c r="Q163" s="3"/>
      <c r="R163" s="3"/>
      <c r="S163" s="3"/>
      <c r="T163" s="3"/>
      <c r="U163" s="3"/>
      <c r="V163" s="3"/>
      <c r="W163" s="3"/>
      <c r="X163" s="3"/>
      <c r="Y163" s="3"/>
      <c r="Z163" s="3"/>
    </row>
    <row r="164" ht="15.75" customHeight="1">
      <c r="A164" s="46"/>
      <c r="B164" s="46"/>
      <c r="C164" s="47"/>
      <c r="D164" s="47"/>
      <c r="E164" s="47"/>
      <c r="F164" s="47"/>
      <c r="G164" s="47"/>
      <c r="H164" s="1"/>
      <c r="I164" s="3"/>
      <c r="J164" s="3"/>
      <c r="K164" s="3"/>
      <c r="L164" s="3"/>
      <c r="M164" s="3"/>
      <c r="N164" s="3"/>
      <c r="O164" s="3"/>
      <c r="P164" s="3"/>
      <c r="Q164" s="3"/>
      <c r="R164" s="3"/>
      <c r="S164" s="3"/>
      <c r="T164" s="3"/>
      <c r="U164" s="3"/>
      <c r="V164" s="3"/>
      <c r="W164" s="3"/>
      <c r="X164" s="3"/>
      <c r="Y164" s="3"/>
      <c r="Z164" s="3"/>
    </row>
    <row r="165" ht="15.75" customHeight="1">
      <c r="A165" s="46"/>
      <c r="B165" s="46"/>
      <c r="C165" s="47"/>
      <c r="D165" s="47"/>
      <c r="E165" s="47"/>
      <c r="F165" s="47"/>
      <c r="G165" s="47"/>
      <c r="H165" s="1"/>
      <c r="I165" s="3"/>
      <c r="J165" s="3"/>
      <c r="K165" s="3"/>
      <c r="L165" s="3"/>
      <c r="M165" s="3"/>
      <c r="N165" s="3"/>
      <c r="O165" s="3"/>
      <c r="P165" s="3"/>
      <c r="Q165" s="3"/>
      <c r="R165" s="3"/>
      <c r="S165" s="3"/>
      <c r="T165" s="3"/>
      <c r="U165" s="3"/>
      <c r="V165" s="3"/>
      <c r="W165" s="3"/>
      <c r="X165" s="3"/>
      <c r="Y165" s="3"/>
      <c r="Z165" s="3"/>
    </row>
    <row r="166" ht="15.75" customHeight="1">
      <c r="A166" s="46"/>
      <c r="B166" s="46"/>
      <c r="C166" s="47"/>
      <c r="D166" s="47"/>
      <c r="E166" s="47"/>
      <c r="F166" s="47"/>
      <c r="G166" s="47"/>
      <c r="H166" s="1"/>
      <c r="I166" s="3"/>
      <c r="J166" s="3"/>
      <c r="K166" s="3"/>
      <c r="L166" s="3"/>
      <c r="M166" s="3"/>
      <c r="N166" s="3"/>
      <c r="O166" s="3"/>
      <c r="P166" s="3"/>
      <c r="Q166" s="3"/>
      <c r="R166" s="3"/>
      <c r="S166" s="3"/>
      <c r="T166" s="3"/>
      <c r="U166" s="3"/>
      <c r="V166" s="3"/>
      <c r="W166" s="3"/>
      <c r="X166" s="3"/>
      <c r="Y166" s="3"/>
      <c r="Z166" s="3"/>
    </row>
    <row r="167" ht="15.75" customHeight="1">
      <c r="A167" s="46"/>
      <c r="B167" s="46"/>
      <c r="C167" s="47"/>
      <c r="D167" s="47"/>
      <c r="E167" s="47"/>
      <c r="F167" s="47"/>
      <c r="G167" s="47"/>
      <c r="H167" s="1"/>
      <c r="I167" s="3"/>
      <c r="J167" s="3"/>
      <c r="K167" s="3"/>
      <c r="L167" s="3"/>
      <c r="M167" s="3"/>
      <c r="N167" s="3"/>
      <c r="O167" s="3"/>
      <c r="P167" s="3"/>
      <c r="Q167" s="3"/>
      <c r="R167" s="3"/>
      <c r="S167" s="3"/>
      <c r="T167" s="3"/>
      <c r="U167" s="3"/>
      <c r="V167" s="3"/>
      <c r="W167" s="3"/>
      <c r="X167" s="3"/>
      <c r="Y167" s="3"/>
      <c r="Z167" s="3"/>
    </row>
    <row r="168" ht="15.75" customHeight="1">
      <c r="A168" s="46"/>
      <c r="B168" s="46"/>
      <c r="C168" s="47"/>
      <c r="D168" s="47"/>
      <c r="E168" s="47"/>
      <c r="F168" s="47"/>
      <c r="G168" s="47"/>
      <c r="H168" s="1"/>
      <c r="I168" s="3"/>
      <c r="J168" s="3"/>
      <c r="K168" s="3"/>
      <c r="L168" s="3"/>
      <c r="M168" s="3"/>
      <c r="N168" s="3"/>
      <c r="O168" s="3"/>
      <c r="P168" s="3"/>
      <c r="Q168" s="3"/>
      <c r="R168" s="3"/>
      <c r="S168" s="3"/>
      <c r="T168" s="3"/>
      <c r="U168" s="3"/>
      <c r="V168" s="3"/>
      <c r="W168" s="3"/>
      <c r="X168" s="3"/>
      <c r="Y168" s="3"/>
      <c r="Z168" s="3"/>
    </row>
    <row r="169" ht="15.75" customHeight="1">
      <c r="A169" s="46"/>
      <c r="B169" s="46"/>
      <c r="C169" s="47"/>
      <c r="D169" s="47"/>
      <c r="E169" s="47"/>
      <c r="F169" s="47"/>
      <c r="G169" s="47"/>
      <c r="H169" s="1"/>
      <c r="I169" s="3"/>
      <c r="J169" s="3"/>
      <c r="K169" s="3"/>
      <c r="L169" s="3"/>
      <c r="M169" s="3"/>
      <c r="N169" s="3"/>
      <c r="O169" s="3"/>
      <c r="P169" s="3"/>
      <c r="Q169" s="3"/>
      <c r="R169" s="3"/>
      <c r="S169" s="3"/>
      <c r="T169" s="3"/>
      <c r="U169" s="3"/>
      <c r="V169" s="3"/>
      <c r="W169" s="3"/>
      <c r="X169" s="3"/>
      <c r="Y169" s="3"/>
      <c r="Z169" s="3"/>
    </row>
    <row r="170" ht="15.75" customHeight="1">
      <c r="A170" s="46"/>
      <c r="B170" s="46"/>
      <c r="C170" s="47"/>
      <c r="D170" s="47"/>
      <c r="E170" s="47"/>
      <c r="F170" s="47"/>
      <c r="G170" s="47"/>
      <c r="H170" s="1"/>
      <c r="I170" s="3"/>
      <c r="J170" s="3"/>
      <c r="K170" s="3"/>
      <c r="L170" s="3"/>
      <c r="M170" s="3"/>
      <c r="N170" s="3"/>
      <c r="O170" s="3"/>
      <c r="P170" s="3"/>
      <c r="Q170" s="3"/>
      <c r="R170" s="3"/>
      <c r="S170" s="3"/>
      <c r="T170" s="3"/>
      <c r="U170" s="3"/>
      <c r="V170" s="3"/>
      <c r="W170" s="3"/>
      <c r="X170" s="3"/>
      <c r="Y170" s="3"/>
      <c r="Z170" s="3"/>
    </row>
    <row r="171" ht="15.75" customHeight="1">
      <c r="A171" s="46"/>
      <c r="B171" s="46"/>
      <c r="C171" s="47"/>
      <c r="D171" s="47"/>
      <c r="E171" s="47"/>
      <c r="F171" s="47"/>
      <c r="G171" s="47"/>
      <c r="H171" s="1"/>
      <c r="I171" s="3"/>
      <c r="J171" s="3"/>
      <c r="K171" s="3"/>
      <c r="L171" s="3"/>
      <c r="M171" s="3"/>
      <c r="N171" s="3"/>
      <c r="O171" s="3"/>
      <c r="P171" s="3"/>
      <c r="Q171" s="3"/>
      <c r="R171" s="3"/>
      <c r="S171" s="3"/>
      <c r="T171" s="3"/>
      <c r="U171" s="3"/>
      <c r="V171" s="3"/>
      <c r="W171" s="3"/>
      <c r="X171" s="3"/>
      <c r="Y171" s="3"/>
      <c r="Z171" s="3"/>
    </row>
    <row r="172" ht="15.75" customHeight="1">
      <c r="A172" s="46"/>
      <c r="B172" s="46"/>
      <c r="C172" s="47"/>
      <c r="D172" s="47"/>
      <c r="E172" s="47"/>
      <c r="F172" s="47"/>
      <c r="G172" s="47"/>
      <c r="H172" s="1"/>
      <c r="I172" s="3"/>
      <c r="J172" s="3"/>
      <c r="K172" s="3"/>
      <c r="L172" s="3"/>
      <c r="M172" s="3"/>
      <c r="N172" s="3"/>
      <c r="O172" s="3"/>
      <c r="P172" s="3"/>
      <c r="Q172" s="3"/>
      <c r="R172" s="3"/>
      <c r="S172" s="3"/>
      <c r="T172" s="3"/>
      <c r="U172" s="3"/>
      <c r="V172" s="3"/>
      <c r="W172" s="3"/>
      <c r="X172" s="3"/>
      <c r="Y172" s="3"/>
      <c r="Z172" s="3"/>
    </row>
    <row r="173" ht="15.75" customHeight="1">
      <c r="A173" s="46"/>
      <c r="B173" s="46"/>
      <c r="C173" s="47"/>
      <c r="D173" s="47"/>
      <c r="E173" s="47"/>
      <c r="F173" s="47"/>
      <c r="G173" s="47"/>
      <c r="H173" s="1"/>
      <c r="I173" s="3"/>
      <c r="J173" s="3"/>
      <c r="K173" s="3"/>
      <c r="L173" s="3"/>
      <c r="M173" s="3"/>
      <c r="N173" s="3"/>
      <c r="O173" s="3"/>
      <c r="P173" s="3"/>
      <c r="Q173" s="3"/>
      <c r="R173" s="3"/>
      <c r="S173" s="3"/>
      <c r="T173" s="3"/>
      <c r="U173" s="3"/>
      <c r="V173" s="3"/>
      <c r="W173" s="3"/>
      <c r="X173" s="3"/>
      <c r="Y173" s="3"/>
      <c r="Z173" s="3"/>
    </row>
    <row r="174" ht="15.75" customHeight="1">
      <c r="A174" s="46"/>
      <c r="B174" s="46"/>
      <c r="C174" s="47"/>
      <c r="D174" s="47"/>
      <c r="E174" s="47"/>
      <c r="F174" s="47"/>
      <c r="G174" s="47"/>
      <c r="H174" s="1"/>
      <c r="I174" s="3"/>
      <c r="J174" s="3"/>
      <c r="K174" s="3"/>
      <c r="L174" s="3"/>
      <c r="M174" s="3"/>
      <c r="N174" s="3"/>
      <c r="O174" s="3"/>
      <c r="P174" s="3"/>
      <c r="Q174" s="3"/>
      <c r="R174" s="3"/>
      <c r="S174" s="3"/>
      <c r="T174" s="3"/>
      <c r="U174" s="3"/>
      <c r="V174" s="3"/>
      <c r="W174" s="3"/>
      <c r="X174" s="3"/>
      <c r="Y174" s="3"/>
      <c r="Z174" s="3"/>
    </row>
    <row r="175" ht="15.75" customHeight="1">
      <c r="A175" s="46"/>
      <c r="B175" s="46"/>
      <c r="C175" s="47"/>
      <c r="D175" s="47"/>
      <c r="E175" s="47"/>
      <c r="F175" s="47"/>
      <c r="G175" s="47"/>
      <c r="H175" s="1"/>
      <c r="I175" s="3"/>
      <c r="J175" s="3"/>
      <c r="K175" s="3"/>
      <c r="L175" s="3"/>
      <c r="M175" s="3"/>
      <c r="N175" s="3"/>
      <c r="O175" s="3"/>
      <c r="P175" s="3"/>
      <c r="Q175" s="3"/>
      <c r="R175" s="3"/>
      <c r="S175" s="3"/>
      <c r="T175" s="3"/>
      <c r="U175" s="3"/>
      <c r="V175" s="3"/>
      <c r="W175" s="3"/>
      <c r="X175" s="3"/>
      <c r="Y175" s="3"/>
      <c r="Z175" s="3"/>
    </row>
    <row r="176" ht="15.75" customHeight="1">
      <c r="A176" s="46"/>
      <c r="B176" s="46"/>
      <c r="C176" s="47"/>
      <c r="D176" s="47"/>
      <c r="E176" s="47"/>
      <c r="F176" s="47"/>
      <c r="G176" s="47"/>
      <c r="H176" s="1"/>
      <c r="I176" s="3"/>
      <c r="J176" s="3"/>
      <c r="K176" s="3"/>
      <c r="L176" s="3"/>
      <c r="M176" s="3"/>
      <c r="N176" s="3"/>
      <c r="O176" s="3"/>
      <c r="P176" s="3"/>
      <c r="Q176" s="3"/>
      <c r="R176" s="3"/>
      <c r="S176" s="3"/>
      <c r="T176" s="3"/>
      <c r="U176" s="3"/>
      <c r="V176" s="3"/>
      <c r="W176" s="3"/>
      <c r="X176" s="3"/>
      <c r="Y176" s="3"/>
      <c r="Z176" s="3"/>
    </row>
    <row r="177" ht="15.75" customHeight="1">
      <c r="A177" s="46"/>
      <c r="B177" s="46"/>
      <c r="C177" s="47"/>
      <c r="D177" s="47"/>
      <c r="E177" s="47"/>
      <c r="F177" s="47"/>
      <c r="G177" s="47"/>
      <c r="H177" s="1"/>
      <c r="I177" s="3"/>
      <c r="J177" s="3"/>
      <c r="K177" s="3"/>
      <c r="L177" s="3"/>
      <c r="M177" s="3"/>
      <c r="N177" s="3"/>
      <c r="O177" s="3"/>
      <c r="P177" s="3"/>
      <c r="Q177" s="3"/>
      <c r="R177" s="3"/>
      <c r="S177" s="3"/>
      <c r="T177" s="3"/>
      <c r="U177" s="3"/>
      <c r="V177" s="3"/>
      <c r="W177" s="3"/>
      <c r="X177" s="3"/>
      <c r="Y177" s="3"/>
      <c r="Z177" s="3"/>
    </row>
    <row r="178" ht="15.75" customHeight="1">
      <c r="A178" s="46"/>
      <c r="B178" s="46"/>
      <c r="C178" s="47"/>
      <c r="D178" s="47"/>
      <c r="E178" s="47"/>
      <c r="F178" s="47"/>
      <c r="G178" s="47"/>
      <c r="H178" s="1"/>
      <c r="I178" s="3"/>
      <c r="J178" s="3"/>
      <c r="K178" s="3"/>
      <c r="L178" s="3"/>
      <c r="M178" s="3"/>
      <c r="N178" s="3"/>
      <c r="O178" s="3"/>
      <c r="P178" s="3"/>
      <c r="Q178" s="3"/>
      <c r="R178" s="3"/>
      <c r="S178" s="3"/>
      <c r="T178" s="3"/>
      <c r="U178" s="3"/>
      <c r="V178" s="3"/>
      <c r="W178" s="3"/>
      <c r="X178" s="3"/>
      <c r="Y178" s="3"/>
      <c r="Z178" s="3"/>
    </row>
    <row r="179" ht="15.75" customHeight="1">
      <c r="A179" s="46"/>
      <c r="B179" s="46"/>
      <c r="C179" s="47"/>
      <c r="D179" s="47"/>
      <c r="E179" s="47"/>
      <c r="F179" s="47"/>
      <c r="G179" s="47"/>
      <c r="H179" s="1"/>
      <c r="I179" s="3"/>
      <c r="J179" s="3"/>
      <c r="K179" s="3"/>
      <c r="L179" s="3"/>
      <c r="M179" s="3"/>
      <c r="N179" s="3"/>
      <c r="O179" s="3"/>
      <c r="P179" s="3"/>
      <c r="Q179" s="3"/>
      <c r="R179" s="3"/>
      <c r="S179" s="3"/>
      <c r="T179" s="3"/>
      <c r="U179" s="3"/>
      <c r="V179" s="3"/>
      <c r="W179" s="3"/>
      <c r="X179" s="3"/>
      <c r="Y179" s="3"/>
      <c r="Z179" s="3"/>
    </row>
    <row r="180" ht="15.75" customHeight="1">
      <c r="A180" s="46"/>
      <c r="B180" s="46"/>
      <c r="C180" s="47"/>
      <c r="D180" s="47"/>
      <c r="E180" s="47"/>
      <c r="F180" s="47"/>
      <c r="G180" s="47"/>
      <c r="H180" s="1"/>
      <c r="I180" s="3"/>
      <c r="J180" s="3"/>
      <c r="K180" s="3"/>
      <c r="L180" s="3"/>
      <c r="M180" s="3"/>
      <c r="N180" s="3"/>
      <c r="O180" s="3"/>
      <c r="P180" s="3"/>
      <c r="Q180" s="3"/>
      <c r="R180" s="3"/>
      <c r="S180" s="3"/>
      <c r="T180" s="3"/>
      <c r="U180" s="3"/>
      <c r="V180" s="3"/>
      <c r="W180" s="3"/>
      <c r="X180" s="3"/>
      <c r="Y180" s="3"/>
      <c r="Z180" s="3"/>
    </row>
    <row r="181" ht="15.75" customHeight="1">
      <c r="A181" s="46"/>
      <c r="B181" s="46"/>
      <c r="C181" s="47"/>
      <c r="D181" s="47"/>
      <c r="E181" s="47"/>
      <c r="F181" s="47"/>
      <c r="G181" s="47"/>
      <c r="H181" s="1"/>
      <c r="I181" s="3"/>
      <c r="J181" s="3"/>
      <c r="K181" s="3"/>
      <c r="L181" s="3"/>
      <c r="M181" s="3"/>
      <c r="N181" s="3"/>
      <c r="O181" s="3"/>
      <c r="P181" s="3"/>
      <c r="Q181" s="3"/>
      <c r="R181" s="3"/>
      <c r="S181" s="3"/>
      <c r="T181" s="3"/>
      <c r="U181" s="3"/>
      <c r="V181" s="3"/>
      <c r="W181" s="3"/>
      <c r="X181" s="3"/>
      <c r="Y181" s="3"/>
      <c r="Z181" s="3"/>
    </row>
    <row r="182" ht="15.75" customHeight="1">
      <c r="A182" s="46"/>
      <c r="B182" s="46"/>
      <c r="C182" s="47"/>
      <c r="D182" s="47"/>
      <c r="E182" s="47"/>
      <c r="F182" s="47"/>
      <c r="G182" s="47"/>
      <c r="H182" s="1"/>
      <c r="I182" s="3"/>
      <c r="J182" s="3"/>
      <c r="K182" s="3"/>
      <c r="L182" s="3"/>
      <c r="M182" s="3"/>
      <c r="N182" s="3"/>
      <c r="O182" s="3"/>
      <c r="P182" s="3"/>
      <c r="Q182" s="3"/>
      <c r="R182" s="3"/>
      <c r="S182" s="3"/>
      <c r="T182" s="3"/>
      <c r="U182" s="3"/>
      <c r="V182" s="3"/>
      <c r="W182" s="3"/>
      <c r="X182" s="3"/>
      <c r="Y182" s="3"/>
      <c r="Z182" s="3"/>
    </row>
    <row r="183" ht="15.75" customHeight="1">
      <c r="A183" s="46"/>
      <c r="B183" s="46"/>
      <c r="C183" s="47"/>
      <c r="D183" s="47"/>
      <c r="E183" s="47"/>
      <c r="F183" s="47"/>
      <c r="G183" s="47"/>
      <c r="H183" s="1"/>
      <c r="I183" s="3"/>
      <c r="J183" s="3"/>
      <c r="K183" s="3"/>
      <c r="L183" s="3"/>
      <c r="M183" s="3"/>
      <c r="N183" s="3"/>
      <c r="O183" s="3"/>
      <c r="P183" s="3"/>
      <c r="Q183" s="3"/>
      <c r="R183" s="3"/>
      <c r="S183" s="3"/>
      <c r="T183" s="3"/>
      <c r="U183" s="3"/>
      <c r="V183" s="3"/>
      <c r="W183" s="3"/>
      <c r="X183" s="3"/>
      <c r="Y183" s="3"/>
      <c r="Z183" s="3"/>
    </row>
    <row r="184" ht="15.75" customHeight="1">
      <c r="A184" s="46"/>
      <c r="B184" s="46"/>
      <c r="C184" s="47"/>
      <c r="D184" s="47"/>
      <c r="E184" s="47"/>
      <c r="F184" s="47"/>
      <c r="G184" s="47"/>
      <c r="H184" s="1"/>
      <c r="I184" s="3"/>
      <c r="J184" s="3"/>
      <c r="K184" s="3"/>
      <c r="L184" s="3"/>
      <c r="M184" s="3"/>
      <c r="N184" s="3"/>
      <c r="O184" s="3"/>
      <c r="P184" s="3"/>
      <c r="Q184" s="3"/>
      <c r="R184" s="3"/>
      <c r="S184" s="3"/>
      <c r="T184" s="3"/>
      <c r="U184" s="3"/>
      <c r="V184" s="3"/>
      <c r="W184" s="3"/>
      <c r="X184" s="3"/>
      <c r="Y184" s="3"/>
      <c r="Z184" s="3"/>
    </row>
    <row r="185" ht="15.75" customHeight="1">
      <c r="A185" s="46"/>
      <c r="B185" s="46"/>
      <c r="C185" s="47"/>
      <c r="D185" s="47"/>
      <c r="E185" s="47"/>
      <c r="F185" s="47"/>
      <c r="G185" s="47"/>
      <c r="H185" s="1"/>
      <c r="I185" s="3"/>
      <c r="J185" s="3"/>
      <c r="K185" s="3"/>
      <c r="L185" s="3"/>
      <c r="M185" s="3"/>
      <c r="N185" s="3"/>
      <c r="O185" s="3"/>
      <c r="P185" s="3"/>
      <c r="Q185" s="3"/>
      <c r="R185" s="3"/>
      <c r="S185" s="3"/>
      <c r="T185" s="3"/>
      <c r="U185" s="3"/>
      <c r="V185" s="3"/>
      <c r="W185" s="3"/>
      <c r="X185" s="3"/>
      <c r="Y185" s="3"/>
      <c r="Z185" s="3"/>
    </row>
    <row r="186" ht="15.75" customHeight="1">
      <c r="A186" s="46"/>
      <c r="B186" s="46"/>
      <c r="C186" s="47"/>
      <c r="D186" s="47"/>
      <c r="E186" s="47"/>
      <c r="F186" s="47"/>
      <c r="G186" s="47"/>
      <c r="H186" s="1"/>
      <c r="I186" s="3"/>
      <c r="J186" s="3"/>
      <c r="K186" s="3"/>
      <c r="L186" s="3"/>
      <c r="M186" s="3"/>
      <c r="N186" s="3"/>
      <c r="O186" s="3"/>
      <c r="P186" s="3"/>
      <c r="Q186" s="3"/>
      <c r="R186" s="3"/>
      <c r="S186" s="3"/>
      <c r="T186" s="3"/>
      <c r="U186" s="3"/>
      <c r="V186" s="3"/>
      <c r="W186" s="3"/>
      <c r="X186" s="3"/>
      <c r="Y186" s="3"/>
      <c r="Z186" s="3"/>
    </row>
    <row r="187" ht="15.75" customHeight="1">
      <c r="A187" s="46"/>
      <c r="B187" s="46"/>
      <c r="C187" s="47"/>
      <c r="D187" s="47"/>
      <c r="E187" s="47"/>
      <c r="F187" s="47"/>
      <c r="G187" s="47"/>
      <c r="H187" s="1"/>
      <c r="I187" s="3"/>
      <c r="J187" s="3"/>
      <c r="K187" s="3"/>
      <c r="L187" s="3"/>
      <c r="M187" s="3"/>
      <c r="N187" s="3"/>
      <c r="O187" s="3"/>
      <c r="P187" s="3"/>
      <c r="Q187" s="3"/>
      <c r="R187" s="3"/>
      <c r="S187" s="3"/>
      <c r="T187" s="3"/>
      <c r="U187" s="3"/>
      <c r="V187" s="3"/>
      <c r="W187" s="3"/>
      <c r="X187" s="3"/>
      <c r="Y187" s="3"/>
      <c r="Z187" s="3"/>
    </row>
    <row r="188" ht="15.75" customHeight="1">
      <c r="A188" s="46"/>
      <c r="B188" s="46"/>
      <c r="C188" s="47"/>
      <c r="D188" s="47"/>
      <c r="E188" s="47"/>
      <c r="F188" s="47"/>
      <c r="G188" s="47"/>
      <c r="H188" s="1"/>
      <c r="I188" s="3"/>
      <c r="J188" s="3"/>
      <c r="K188" s="3"/>
      <c r="L188" s="3"/>
      <c r="M188" s="3"/>
      <c r="N188" s="3"/>
      <c r="O188" s="3"/>
      <c r="P188" s="3"/>
      <c r="Q188" s="3"/>
      <c r="R188" s="3"/>
      <c r="S188" s="3"/>
      <c r="T188" s="3"/>
      <c r="U188" s="3"/>
      <c r="V188" s="3"/>
      <c r="W188" s="3"/>
      <c r="X188" s="3"/>
      <c r="Y188" s="3"/>
      <c r="Z188" s="3"/>
    </row>
    <row r="189" ht="15.75" customHeight="1">
      <c r="A189" s="46"/>
      <c r="B189" s="46"/>
      <c r="C189" s="47"/>
      <c r="D189" s="47"/>
      <c r="E189" s="47"/>
      <c r="F189" s="47"/>
      <c r="G189" s="47"/>
      <c r="H189" s="1"/>
      <c r="I189" s="3"/>
      <c r="J189" s="3"/>
      <c r="K189" s="3"/>
      <c r="L189" s="3"/>
      <c r="M189" s="3"/>
      <c r="N189" s="3"/>
      <c r="O189" s="3"/>
      <c r="P189" s="3"/>
      <c r="Q189" s="3"/>
      <c r="R189" s="3"/>
      <c r="S189" s="3"/>
      <c r="T189" s="3"/>
      <c r="U189" s="3"/>
      <c r="V189" s="3"/>
      <c r="W189" s="3"/>
      <c r="X189" s="3"/>
      <c r="Y189" s="3"/>
      <c r="Z189" s="3"/>
    </row>
    <row r="190" ht="15.75" customHeight="1">
      <c r="A190" s="46"/>
      <c r="B190" s="46"/>
      <c r="C190" s="47"/>
      <c r="D190" s="47"/>
      <c r="E190" s="47"/>
      <c r="F190" s="47"/>
      <c r="G190" s="47"/>
      <c r="H190" s="1"/>
      <c r="I190" s="3"/>
      <c r="J190" s="3"/>
      <c r="K190" s="3"/>
      <c r="L190" s="3"/>
      <c r="M190" s="3"/>
      <c r="N190" s="3"/>
      <c r="O190" s="3"/>
      <c r="P190" s="3"/>
      <c r="Q190" s="3"/>
      <c r="R190" s="3"/>
      <c r="S190" s="3"/>
      <c r="T190" s="3"/>
      <c r="U190" s="3"/>
      <c r="V190" s="3"/>
      <c r="W190" s="3"/>
      <c r="X190" s="3"/>
      <c r="Y190" s="3"/>
      <c r="Z190" s="3"/>
    </row>
    <row r="191" ht="15.75" customHeight="1">
      <c r="A191" s="46"/>
      <c r="B191" s="46"/>
      <c r="C191" s="47"/>
      <c r="D191" s="47"/>
      <c r="E191" s="47"/>
      <c r="F191" s="47"/>
      <c r="G191" s="47"/>
      <c r="H191" s="1"/>
      <c r="I191" s="3"/>
      <c r="J191" s="3"/>
      <c r="K191" s="3"/>
      <c r="L191" s="3"/>
      <c r="M191" s="3"/>
      <c r="N191" s="3"/>
      <c r="O191" s="3"/>
      <c r="P191" s="3"/>
      <c r="Q191" s="3"/>
      <c r="R191" s="3"/>
      <c r="S191" s="3"/>
      <c r="T191" s="3"/>
      <c r="U191" s="3"/>
      <c r="V191" s="3"/>
      <c r="W191" s="3"/>
      <c r="X191" s="3"/>
      <c r="Y191" s="3"/>
      <c r="Z191" s="3"/>
    </row>
    <row r="192" ht="15.75" customHeight="1">
      <c r="A192" s="46"/>
      <c r="B192" s="46"/>
      <c r="C192" s="47"/>
      <c r="D192" s="47"/>
      <c r="E192" s="47"/>
      <c r="F192" s="47"/>
      <c r="G192" s="47"/>
      <c r="H192" s="1"/>
      <c r="I192" s="3"/>
      <c r="J192" s="3"/>
      <c r="K192" s="3"/>
      <c r="L192" s="3"/>
      <c r="M192" s="3"/>
      <c r="N192" s="3"/>
      <c r="O192" s="3"/>
      <c r="P192" s="3"/>
      <c r="Q192" s="3"/>
      <c r="R192" s="3"/>
      <c r="S192" s="3"/>
      <c r="T192" s="3"/>
      <c r="U192" s="3"/>
      <c r="V192" s="3"/>
      <c r="W192" s="3"/>
      <c r="X192" s="3"/>
      <c r="Y192" s="3"/>
      <c r="Z192" s="3"/>
    </row>
    <row r="193" ht="15.75" customHeight="1">
      <c r="A193" s="46"/>
      <c r="B193" s="46"/>
      <c r="C193" s="47"/>
      <c r="D193" s="47"/>
      <c r="E193" s="47"/>
      <c r="F193" s="47"/>
      <c r="G193" s="47"/>
      <c r="H193" s="1"/>
      <c r="I193" s="3"/>
      <c r="J193" s="3"/>
      <c r="K193" s="3"/>
      <c r="L193" s="3"/>
      <c r="M193" s="3"/>
      <c r="N193" s="3"/>
      <c r="O193" s="3"/>
      <c r="P193" s="3"/>
      <c r="Q193" s="3"/>
      <c r="R193" s="3"/>
      <c r="S193" s="3"/>
      <c r="T193" s="3"/>
      <c r="U193" s="3"/>
      <c r="V193" s="3"/>
      <c r="W193" s="3"/>
      <c r="X193" s="3"/>
      <c r="Y193" s="3"/>
      <c r="Z193" s="3"/>
    </row>
    <row r="194" ht="15.75" customHeight="1">
      <c r="A194" s="46"/>
      <c r="B194" s="46"/>
      <c r="C194" s="47"/>
      <c r="D194" s="47"/>
      <c r="E194" s="47"/>
      <c r="F194" s="47"/>
      <c r="G194" s="47"/>
      <c r="H194" s="1"/>
      <c r="I194" s="3"/>
      <c r="J194" s="3"/>
      <c r="K194" s="3"/>
      <c r="L194" s="3"/>
      <c r="M194" s="3"/>
      <c r="N194" s="3"/>
      <c r="O194" s="3"/>
      <c r="P194" s="3"/>
      <c r="Q194" s="3"/>
      <c r="R194" s="3"/>
      <c r="S194" s="3"/>
      <c r="T194" s="3"/>
      <c r="U194" s="3"/>
      <c r="V194" s="3"/>
      <c r="W194" s="3"/>
      <c r="X194" s="3"/>
      <c r="Y194" s="3"/>
      <c r="Z194" s="3"/>
    </row>
    <row r="195" ht="15.75" customHeight="1">
      <c r="A195" s="46"/>
      <c r="B195" s="46"/>
      <c r="C195" s="47"/>
      <c r="D195" s="47"/>
      <c r="E195" s="47"/>
      <c r="F195" s="47"/>
      <c r="G195" s="47"/>
      <c r="H195" s="1"/>
      <c r="I195" s="3"/>
      <c r="J195" s="3"/>
      <c r="K195" s="3"/>
      <c r="L195" s="3"/>
      <c r="M195" s="3"/>
      <c r="N195" s="3"/>
      <c r="O195" s="3"/>
      <c r="P195" s="3"/>
      <c r="Q195" s="3"/>
      <c r="R195" s="3"/>
      <c r="S195" s="3"/>
      <c r="T195" s="3"/>
      <c r="U195" s="3"/>
      <c r="V195" s="3"/>
      <c r="W195" s="3"/>
      <c r="X195" s="3"/>
      <c r="Y195" s="3"/>
      <c r="Z195" s="3"/>
    </row>
    <row r="196" ht="15.75" customHeight="1">
      <c r="A196" s="46"/>
      <c r="B196" s="46"/>
      <c r="C196" s="47"/>
      <c r="D196" s="47"/>
      <c r="E196" s="47"/>
      <c r="F196" s="47"/>
      <c r="G196" s="47"/>
      <c r="H196" s="1"/>
      <c r="I196" s="3"/>
      <c r="J196" s="3"/>
      <c r="K196" s="3"/>
      <c r="L196" s="3"/>
      <c r="M196" s="3"/>
      <c r="N196" s="3"/>
      <c r="O196" s="3"/>
      <c r="P196" s="3"/>
      <c r="Q196" s="3"/>
      <c r="R196" s="3"/>
      <c r="S196" s="3"/>
      <c r="T196" s="3"/>
      <c r="U196" s="3"/>
      <c r="V196" s="3"/>
      <c r="W196" s="3"/>
      <c r="X196" s="3"/>
      <c r="Y196" s="3"/>
      <c r="Z196" s="3"/>
    </row>
    <row r="197" ht="15.75" customHeight="1">
      <c r="A197" s="46"/>
      <c r="B197" s="46"/>
      <c r="C197" s="47"/>
      <c r="D197" s="47"/>
      <c r="E197" s="47"/>
      <c r="F197" s="47"/>
      <c r="G197" s="47"/>
      <c r="H197" s="1"/>
      <c r="I197" s="3"/>
      <c r="J197" s="3"/>
      <c r="K197" s="3"/>
      <c r="L197" s="3"/>
      <c r="M197" s="3"/>
      <c r="N197" s="3"/>
      <c r="O197" s="3"/>
      <c r="P197" s="3"/>
      <c r="Q197" s="3"/>
      <c r="R197" s="3"/>
      <c r="S197" s="3"/>
      <c r="T197" s="3"/>
      <c r="U197" s="3"/>
      <c r="V197" s="3"/>
      <c r="W197" s="3"/>
      <c r="X197" s="3"/>
      <c r="Y197" s="3"/>
      <c r="Z197" s="3"/>
    </row>
    <row r="198" ht="15.75" customHeight="1">
      <c r="A198" s="46"/>
      <c r="B198" s="46"/>
      <c r="C198" s="47"/>
      <c r="D198" s="47"/>
      <c r="E198" s="47"/>
      <c r="F198" s="47"/>
      <c r="G198" s="47"/>
      <c r="H198" s="1"/>
      <c r="I198" s="3"/>
      <c r="J198" s="3"/>
      <c r="K198" s="3"/>
      <c r="L198" s="3"/>
      <c r="M198" s="3"/>
      <c r="N198" s="3"/>
      <c r="O198" s="3"/>
      <c r="P198" s="3"/>
      <c r="Q198" s="3"/>
      <c r="R198" s="3"/>
      <c r="S198" s="3"/>
      <c r="T198" s="3"/>
      <c r="U198" s="3"/>
      <c r="V198" s="3"/>
      <c r="W198" s="3"/>
      <c r="X198" s="3"/>
      <c r="Y198" s="3"/>
      <c r="Z198" s="3"/>
    </row>
    <row r="199" ht="15.75" customHeight="1">
      <c r="A199" s="46"/>
      <c r="B199" s="46"/>
      <c r="C199" s="47"/>
      <c r="D199" s="47"/>
      <c r="E199" s="47"/>
      <c r="F199" s="47"/>
      <c r="G199" s="47"/>
      <c r="H199" s="1"/>
      <c r="I199" s="3"/>
      <c r="J199" s="3"/>
      <c r="K199" s="3"/>
      <c r="L199" s="3"/>
      <c r="M199" s="3"/>
      <c r="N199" s="3"/>
      <c r="O199" s="3"/>
      <c r="P199" s="3"/>
      <c r="Q199" s="3"/>
      <c r="R199" s="3"/>
      <c r="S199" s="3"/>
      <c r="T199" s="3"/>
      <c r="U199" s="3"/>
      <c r="V199" s="3"/>
      <c r="W199" s="3"/>
      <c r="X199" s="3"/>
      <c r="Y199" s="3"/>
      <c r="Z199" s="3"/>
    </row>
    <row r="200" ht="15.75" customHeight="1">
      <c r="A200" s="46"/>
      <c r="B200" s="46"/>
      <c r="C200" s="47"/>
      <c r="D200" s="47"/>
      <c r="E200" s="47"/>
      <c r="F200" s="47"/>
      <c r="G200" s="47"/>
      <c r="H200" s="1"/>
      <c r="I200" s="3"/>
      <c r="J200" s="3"/>
      <c r="K200" s="3"/>
      <c r="L200" s="3"/>
      <c r="M200" s="3"/>
      <c r="N200" s="3"/>
      <c r="O200" s="3"/>
      <c r="P200" s="3"/>
      <c r="Q200" s="3"/>
      <c r="R200" s="3"/>
      <c r="S200" s="3"/>
      <c r="T200" s="3"/>
      <c r="U200" s="3"/>
      <c r="V200" s="3"/>
      <c r="W200" s="3"/>
      <c r="X200" s="3"/>
      <c r="Y200" s="3"/>
      <c r="Z200" s="3"/>
    </row>
    <row r="201" ht="15.75" customHeight="1">
      <c r="A201" s="46"/>
      <c r="B201" s="46"/>
      <c r="C201" s="47"/>
      <c r="D201" s="47"/>
      <c r="E201" s="47"/>
      <c r="F201" s="47"/>
      <c r="G201" s="47"/>
      <c r="H201" s="1"/>
      <c r="I201" s="3"/>
      <c r="J201" s="3"/>
      <c r="K201" s="3"/>
      <c r="L201" s="3"/>
      <c r="M201" s="3"/>
      <c r="N201" s="3"/>
      <c r="O201" s="3"/>
      <c r="P201" s="3"/>
      <c r="Q201" s="3"/>
      <c r="R201" s="3"/>
      <c r="S201" s="3"/>
      <c r="T201" s="3"/>
      <c r="U201" s="3"/>
      <c r="V201" s="3"/>
      <c r="W201" s="3"/>
      <c r="X201" s="3"/>
      <c r="Y201" s="3"/>
      <c r="Z201" s="3"/>
    </row>
    <row r="202" ht="15.75" customHeight="1">
      <c r="A202" s="46"/>
      <c r="B202" s="46"/>
      <c r="C202" s="47"/>
      <c r="D202" s="47"/>
      <c r="E202" s="47"/>
      <c r="F202" s="47"/>
      <c r="G202" s="47"/>
      <c r="H202" s="1"/>
      <c r="I202" s="3"/>
      <c r="J202" s="3"/>
      <c r="K202" s="3"/>
      <c r="L202" s="3"/>
      <c r="M202" s="3"/>
      <c r="N202" s="3"/>
      <c r="O202" s="3"/>
      <c r="P202" s="3"/>
      <c r="Q202" s="3"/>
      <c r="R202" s="3"/>
      <c r="S202" s="3"/>
      <c r="T202" s="3"/>
      <c r="U202" s="3"/>
      <c r="V202" s="3"/>
      <c r="W202" s="3"/>
      <c r="X202" s="3"/>
      <c r="Y202" s="3"/>
      <c r="Z202" s="3"/>
    </row>
    <row r="203" ht="15.75" customHeight="1">
      <c r="A203" s="46"/>
      <c r="B203" s="46"/>
      <c r="C203" s="47"/>
      <c r="D203" s="47"/>
      <c r="E203" s="47"/>
      <c r="F203" s="47"/>
      <c r="G203" s="47"/>
      <c r="H203" s="1"/>
      <c r="I203" s="3"/>
      <c r="J203" s="3"/>
      <c r="K203" s="3"/>
      <c r="L203" s="3"/>
      <c r="M203" s="3"/>
      <c r="N203" s="3"/>
      <c r="O203" s="3"/>
      <c r="P203" s="3"/>
      <c r="Q203" s="3"/>
      <c r="R203" s="3"/>
      <c r="S203" s="3"/>
      <c r="T203" s="3"/>
      <c r="U203" s="3"/>
      <c r="V203" s="3"/>
      <c r="W203" s="3"/>
      <c r="X203" s="3"/>
      <c r="Y203" s="3"/>
      <c r="Z203" s="3"/>
    </row>
    <row r="204" ht="15.75" customHeight="1">
      <c r="A204" s="46"/>
      <c r="B204" s="46"/>
      <c r="C204" s="47"/>
      <c r="D204" s="47"/>
      <c r="E204" s="47"/>
      <c r="F204" s="47"/>
      <c r="G204" s="47"/>
      <c r="H204" s="1"/>
      <c r="I204" s="3"/>
      <c r="J204" s="3"/>
      <c r="K204" s="3"/>
      <c r="L204" s="3"/>
      <c r="M204" s="3"/>
      <c r="N204" s="3"/>
      <c r="O204" s="3"/>
      <c r="P204" s="3"/>
      <c r="Q204" s="3"/>
      <c r="R204" s="3"/>
      <c r="S204" s="3"/>
      <c r="T204" s="3"/>
      <c r="U204" s="3"/>
      <c r="V204" s="3"/>
      <c r="W204" s="3"/>
      <c r="X204" s="3"/>
      <c r="Y204" s="3"/>
      <c r="Z204" s="3"/>
    </row>
    <row r="205" ht="15.75" customHeight="1">
      <c r="A205" s="46"/>
      <c r="B205" s="46"/>
      <c r="C205" s="47"/>
      <c r="D205" s="47"/>
      <c r="E205" s="47"/>
      <c r="F205" s="47"/>
      <c r="G205" s="47"/>
      <c r="H205" s="1"/>
      <c r="I205" s="3"/>
      <c r="J205" s="3"/>
      <c r="K205" s="3"/>
      <c r="L205" s="3"/>
      <c r="M205" s="3"/>
      <c r="N205" s="3"/>
      <c r="O205" s="3"/>
      <c r="P205" s="3"/>
      <c r="Q205" s="3"/>
      <c r="R205" s="3"/>
      <c r="S205" s="3"/>
      <c r="T205" s="3"/>
      <c r="U205" s="3"/>
      <c r="V205" s="3"/>
      <c r="W205" s="3"/>
      <c r="X205" s="3"/>
      <c r="Y205" s="3"/>
      <c r="Z205" s="3"/>
    </row>
    <row r="206" ht="15.75" customHeight="1">
      <c r="A206" s="46"/>
      <c r="B206" s="46"/>
      <c r="C206" s="47"/>
      <c r="D206" s="47"/>
      <c r="E206" s="47"/>
      <c r="F206" s="47"/>
      <c r="G206" s="47"/>
      <c r="H206" s="1"/>
      <c r="I206" s="3"/>
      <c r="J206" s="3"/>
      <c r="K206" s="3"/>
      <c r="L206" s="3"/>
      <c r="M206" s="3"/>
      <c r="N206" s="3"/>
      <c r="O206" s="3"/>
      <c r="P206" s="3"/>
      <c r="Q206" s="3"/>
      <c r="R206" s="3"/>
      <c r="S206" s="3"/>
      <c r="T206" s="3"/>
      <c r="U206" s="3"/>
      <c r="V206" s="3"/>
      <c r="W206" s="3"/>
      <c r="X206" s="3"/>
      <c r="Y206" s="3"/>
      <c r="Z206" s="3"/>
    </row>
    <row r="207" ht="15.75" customHeight="1">
      <c r="A207" s="46"/>
      <c r="B207" s="46"/>
      <c r="C207" s="47"/>
      <c r="D207" s="47"/>
      <c r="E207" s="47"/>
      <c r="F207" s="47"/>
      <c r="G207" s="47"/>
      <c r="H207" s="1"/>
      <c r="I207" s="3"/>
      <c r="J207" s="3"/>
      <c r="K207" s="3"/>
      <c r="L207" s="3"/>
      <c r="M207" s="3"/>
      <c r="N207" s="3"/>
      <c r="O207" s="3"/>
      <c r="P207" s="3"/>
      <c r="Q207" s="3"/>
      <c r="R207" s="3"/>
      <c r="S207" s="3"/>
      <c r="T207" s="3"/>
      <c r="U207" s="3"/>
      <c r="V207" s="3"/>
      <c r="W207" s="3"/>
      <c r="X207" s="3"/>
      <c r="Y207" s="3"/>
      <c r="Z207" s="3"/>
    </row>
    <row r="208" ht="15.75" customHeight="1">
      <c r="A208" s="46"/>
      <c r="B208" s="46"/>
      <c r="C208" s="47"/>
      <c r="D208" s="47"/>
      <c r="E208" s="47"/>
      <c r="F208" s="47"/>
      <c r="G208" s="47"/>
      <c r="H208" s="1"/>
      <c r="I208" s="3"/>
      <c r="J208" s="3"/>
      <c r="K208" s="3"/>
      <c r="L208" s="3"/>
      <c r="M208" s="3"/>
      <c r="N208" s="3"/>
      <c r="O208" s="3"/>
      <c r="P208" s="3"/>
      <c r="Q208" s="3"/>
      <c r="R208" s="3"/>
      <c r="S208" s="3"/>
      <c r="T208" s="3"/>
      <c r="U208" s="3"/>
      <c r="V208" s="3"/>
      <c r="W208" s="3"/>
      <c r="X208" s="3"/>
      <c r="Y208" s="3"/>
      <c r="Z208" s="3"/>
    </row>
    <row r="209" ht="15.75" customHeight="1">
      <c r="A209" s="46"/>
      <c r="B209" s="46"/>
      <c r="C209" s="47"/>
      <c r="D209" s="47"/>
      <c r="E209" s="47"/>
      <c r="F209" s="47"/>
      <c r="G209" s="47"/>
      <c r="H209" s="1"/>
      <c r="I209" s="3"/>
      <c r="J209" s="3"/>
      <c r="K209" s="3"/>
      <c r="L209" s="3"/>
      <c r="M209" s="3"/>
      <c r="N209" s="3"/>
      <c r="O209" s="3"/>
      <c r="P209" s="3"/>
      <c r="Q209" s="3"/>
      <c r="R209" s="3"/>
      <c r="S209" s="3"/>
      <c r="T209" s="3"/>
      <c r="U209" s="3"/>
      <c r="V209" s="3"/>
      <c r="W209" s="3"/>
      <c r="X209" s="3"/>
      <c r="Y209" s="3"/>
      <c r="Z209" s="3"/>
    </row>
    <row r="210" ht="15.75" customHeight="1">
      <c r="A210" s="46"/>
      <c r="B210" s="46"/>
      <c r="C210" s="47"/>
      <c r="D210" s="47"/>
      <c r="E210" s="47"/>
      <c r="F210" s="47"/>
      <c r="G210" s="47"/>
      <c r="H210" s="1"/>
      <c r="I210" s="3"/>
      <c r="J210" s="3"/>
      <c r="K210" s="3"/>
      <c r="L210" s="3"/>
      <c r="M210" s="3"/>
      <c r="N210" s="3"/>
      <c r="O210" s="3"/>
      <c r="P210" s="3"/>
      <c r="Q210" s="3"/>
      <c r="R210" s="3"/>
      <c r="S210" s="3"/>
      <c r="T210" s="3"/>
      <c r="U210" s="3"/>
      <c r="V210" s="3"/>
      <c r="W210" s="3"/>
      <c r="X210" s="3"/>
      <c r="Y210" s="3"/>
      <c r="Z210" s="3"/>
    </row>
    <row r="211" ht="15.75" customHeight="1">
      <c r="A211" s="46"/>
      <c r="B211" s="46"/>
      <c r="C211" s="47"/>
      <c r="D211" s="47"/>
      <c r="E211" s="47"/>
      <c r="F211" s="47"/>
      <c r="G211" s="47"/>
      <c r="H211" s="1"/>
      <c r="I211" s="3"/>
      <c r="J211" s="3"/>
      <c r="K211" s="3"/>
      <c r="L211" s="3"/>
      <c r="M211" s="3"/>
      <c r="N211" s="3"/>
      <c r="O211" s="3"/>
      <c r="P211" s="3"/>
      <c r="Q211" s="3"/>
      <c r="R211" s="3"/>
      <c r="S211" s="3"/>
      <c r="T211" s="3"/>
      <c r="U211" s="3"/>
      <c r="V211" s="3"/>
      <c r="W211" s="3"/>
      <c r="X211" s="3"/>
      <c r="Y211" s="3"/>
      <c r="Z211" s="3"/>
    </row>
    <row r="212" ht="15.75" customHeight="1">
      <c r="A212" s="46"/>
      <c r="B212" s="46"/>
      <c r="C212" s="47"/>
      <c r="D212" s="47"/>
      <c r="E212" s="47"/>
      <c r="F212" s="47"/>
      <c r="G212" s="47"/>
      <c r="H212" s="1"/>
      <c r="I212" s="3"/>
      <c r="J212" s="3"/>
      <c r="K212" s="3"/>
      <c r="L212" s="3"/>
      <c r="M212" s="3"/>
      <c r="N212" s="3"/>
      <c r="O212" s="3"/>
      <c r="P212" s="3"/>
      <c r="Q212" s="3"/>
      <c r="R212" s="3"/>
      <c r="S212" s="3"/>
      <c r="T212" s="3"/>
      <c r="U212" s="3"/>
      <c r="V212" s="3"/>
      <c r="W212" s="3"/>
      <c r="X212" s="3"/>
      <c r="Y212" s="3"/>
      <c r="Z212" s="3"/>
    </row>
    <row r="213" ht="15.75" customHeight="1">
      <c r="A213" s="46"/>
      <c r="B213" s="46"/>
      <c r="C213" s="47"/>
      <c r="D213" s="47"/>
      <c r="E213" s="47"/>
      <c r="F213" s="47"/>
      <c r="G213" s="47"/>
      <c r="H213" s="1"/>
      <c r="I213" s="3"/>
      <c r="J213" s="3"/>
      <c r="K213" s="3"/>
      <c r="L213" s="3"/>
      <c r="M213" s="3"/>
      <c r="N213" s="3"/>
      <c r="O213" s="3"/>
      <c r="P213" s="3"/>
      <c r="Q213" s="3"/>
      <c r="R213" s="3"/>
      <c r="S213" s="3"/>
      <c r="T213" s="3"/>
      <c r="U213" s="3"/>
      <c r="V213" s="3"/>
      <c r="W213" s="3"/>
      <c r="X213" s="3"/>
      <c r="Y213" s="3"/>
      <c r="Z213" s="3"/>
    </row>
    <row r="214" ht="15.75" customHeight="1">
      <c r="A214" s="46"/>
      <c r="B214" s="46"/>
      <c r="C214" s="47"/>
      <c r="D214" s="47"/>
      <c r="E214" s="47"/>
      <c r="F214" s="47"/>
      <c r="G214" s="47"/>
      <c r="H214" s="1"/>
      <c r="I214" s="3"/>
      <c r="J214" s="3"/>
      <c r="K214" s="3"/>
      <c r="L214" s="3"/>
      <c r="M214" s="3"/>
      <c r="N214" s="3"/>
      <c r="O214" s="3"/>
      <c r="P214" s="3"/>
      <c r="Q214" s="3"/>
      <c r="R214" s="3"/>
      <c r="S214" s="3"/>
      <c r="T214" s="3"/>
      <c r="U214" s="3"/>
      <c r="V214" s="3"/>
      <c r="W214" s="3"/>
      <c r="X214" s="3"/>
      <c r="Y214" s="3"/>
      <c r="Z214" s="3"/>
    </row>
    <row r="215" ht="15.75" customHeight="1">
      <c r="A215" s="46"/>
      <c r="B215" s="46"/>
      <c r="C215" s="47"/>
      <c r="D215" s="47"/>
      <c r="E215" s="47"/>
      <c r="F215" s="47"/>
      <c r="G215" s="47"/>
      <c r="H215" s="1"/>
      <c r="I215" s="3"/>
      <c r="J215" s="3"/>
      <c r="K215" s="3"/>
      <c r="L215" s="3"/>
      <c r="M215" s="3"/>
      <c r="N215" s="3"/>
      <c r="O215" s="3"/>
      <c r="P215" s="3"/>
      <c r="Q215" s="3"/>
      <c r="R215" s="3"/>
      <c r="S215" s="3"/>
      <c r="T215" s="3"/>
      <c r="U215" s="3"/>
      <c r="V215" s="3"/>
      <c r="W215" s="3"/>
      <c r="X215" s="3"/>
      <c r="Y215" s="3"/>
      <c r="Z215" s="3"/>
    </row>
    <row r="216" ht="15.75" customHeight="1">
      <c r="A216" s="46"/>
      <c r="B216" s="46"/>
      <c r="C216" s="47"/>
      <c r="D216" s="47"/>
      <c r="E216" s="47"/>
      <c r="F216" s="47"/>
      <c r="G216" s="47"/>
      <c r="H216" s="1"/>
      <c r="I216" s="3"/>
      <c r="J216" s="3"/>
      <c r="K216" s="3"/>
      <c r="L216" s="3"/>
      <c r="M216" s="3"/>
      <c r="N216" s="3"/>
      <c r="O216" s="3"/>
      <c r="P216" s="3"/>
      <c r="Q216" s="3"/>
      <c r="R216" s="3"/>
      <c r="S216" s="3"/>
      <c r="T216" s="3"/>
      <c r="U216" s="3"/>
      <c r="V216" s="3"/>
      <c r="W216" s="3"/>
      <c r="X216" s="3"/>
      <c r="Y216" s="3"/>
      <c r="Z216" s="3"/>
    </row>
    <row r="217" ht="15.75" customHeight="1">
      <c r="A217" s="46"/>
      <c r="B217" s="46"/>
      <c r="C217" s="47"/>
      <c r="D217" s="47"/>
      <c r="E217" s="47"/>
      <c r="F217" s="47"/>
      <c r="G217" s="47"/>
      <c r="H217" s="1"/>
      <c r="I217" s="3"/>
      <c r="J217" s="3"/>
      <c r="K217" s="3"/>
      <c r="L217" s="3"/>
      <c r="M217" s="3"/>
      <c r="N217" s="3"/>
      <c r="O217" s="3"/>
      <c r="P217" s="3"/>
      <c r="Q217" s="3"/>
      <c r="R217" s="3"/>
      <c r="S217" s="3"/>
      <c r="T217" s="3"/>
      <c r="U217" s="3"/>
      <c r="V217" s="3"/>
      <c r="W217" s="3"/>
      <c r="X217" s="3"/>
      <c r="Y217" s="3"/>
      <c r="Z217" s="3"/>
    </row>
    <row r="218" ht="15.75" customHeight="1">
      <c r="A218" s="46"/>
      <c r="B218" s="46"/>
      <c r="C218" s="47"/>
      <c r="D218" s="47"/>
      <c r="E218" s="47"/>
      <c r="F218" s="47"/>
      <c r="G218" s="47"/>
      <c r="H218" s="1"/>
      <c r="I218" s="3"/>
      <c r="J218" s="3"/>
      <c r="K218" s="3"/>
      <c r="L218" s="3"/>
      <c r="M218" s="3"/>
      <c r="N218" s="3"/>
      <c r="O218" s="3"/>
      <c r="P218" s="3"/>
      <c r="Q218" s="3"/>
      <c r="R218" s="3"/>
      <c r="S218" s="3"/>
      <c r="T218" s="3"/>
      <c r="U218" s="3"/>
      <c r="V218" s="3"/>
      <c r="W218" s="3"/>
      <c r="X218" s="3"/>
      <c r="Y218" s="3"/>
      <c r="Z218" s="3"/>
    </row>
    <row r="219" ht="15.75" customHeight="1">
      <c r="A219" s="46"/>
      <c r="B219" s="46"/>
      <c r="C219" s="47"/>
      <c r="D219" s="47"/>
      <c r="E219" s="47"/>
      <c r="F219" s="47"/>
      <c r="G219" s="47"/>
      <c r="H219" s="1"/>
      <c r="I219" s="3"/>
      <c r="J219" s="3"/>
      <c r="K219" s="3"/>
      <c r="L219" s="3"/>
      <c r="M219" s="3"/>
      <c r="N219" s="3"/>
      <c r="O219" s="3"/>
      <c r="P219" s="3"/>
      <c r="Q219" s="3"/>
      <c r="R219" s="3"/>
      <c r="S219" s="3"/>
      <c r="T219" s="3"/>
      <c r="U219" s="3"/>
      <c r="V219" s="3"/>
      <c r="W219" s="3"/>
      <c r="X219" s="3"/>
      <c r="Y219" s="3"/>
      <c r="Z219" s="3"/>
    </row>
    <row r="220" ht="15.75" customHeight="1">
      <c r="A220" s="46"/>
      <c r="B220" s="46"/>
      <c r="C220" s="47"/>
      <c r="D220" s="47"/>
      <c r="E220" s="47"/>
      <c r="F220" s="47"/>
      <c r="G220" s="47"/>
      <c r="H220" s="1"/>
      <c r="I220" s="3"/>
      <c r="J220" s="3"/>
      <c r="K220" s="3"/>
      <c r="L220" s="3"/>
      <c r="M220" s="3"/>
      <c r="N220" s="3"/>
      <c r="O220" s="3"/>
      <c r="P220" s="3"/>
      <c r="Q220" s="3"/>
      <c r="R220" s="3"/>
      <c r="S220" s="3"/>
      <c r="T220" s="3"/>
      <c r="U220" s="3"/>
      <c r="V220" s="3"/>
      <c r="W220" s="3"/>
      <c r="X220" s="3"/>
      <c r="Y220" s="3"/>
      <c r="Z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20:H20"/>
  </mergeCells>
  <printOptions/>
  <pageMargins bottom="1.0" footer="0.0" header="0.0" left="0.75" right="0.75" top="1.0"/>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12.0"/>
    <col customWidth="1" min="11" max="25" width="8.0"/>
  </cols>
  <sheetData>
    <row r="1">
      <c r="A1" s="46"/>
      <c r="B1" s="46"/>
      <c r="C1" s="46"/>
      <c r="D1" s="46"/>
      <c r="E1" s="47"/>
      <c r="F1" s="47"/>
      <c r="G1" s="47"/>
      <c r="H1" s="47"/>
      <c r="I1" s="1"/>
      <c r="J1" s="3"/>
      <c r="K1" s="3"/>
      <c r="L1" s="3"/>
      <c r="M1" s="3"/>
      <c r="N1" s="3"/>
      <c r="O1" s="3"/>
      <c r="P1" s="3"/>
      <c r="Q1" s="3"/>
      <c r="R1" s="3"/>
      <c r="S1" s="3"/>
      <c r="T1" s="3"/>
      <c r="U1" s="3"/>
      <c r="V1" s="3"/>
      <c r="W1" s="3"/>
      <c r="X1" s="3"/>
      <c r="Y1" s="3"/>
      <c r="Z1" s="3"/>
    </row>
    <row r="2">
      <c r="A2" s="149" t="s">
        <v>7306</v>
      </c>
      <c r="B2" s="49"/>
      <c r="C2" s="49"/>
      <c r="D2" s="49"/>
      <c r="E2" s="49"/>
      <c r="F2" s="49"/>
      <c r="G2" s="49"/>
      <c r="H2" s="49"/>
      <c r="I2" s="50"/>
      <c r="J2" s="3"/>
      <c r="K2" s="3"/>
      <c r="L2" s="3"/>
      <c r="M2" s="3"/>
      <c r="N2" s="3"/>
      <c r="O2" s="3"/>
      <c r="P2" s="3"/>
      <c r="Q2" s="3"/>
      <c r="R2" s="3"/>
      <c r="S2" s="3"/>
      <c r="T2" s="3"/>
      <c r="U2" s="3"/>
      <c r="V2" s="3"/>
      <c r="W2" s="3"/>
      <c r="X2" s="3"/>
      <c r="Y2" s="3"/>
      <c r="Z2" s="3"/>
    </row>
    <row r="3">
      <c r="A3" s="171"/>
      <c r="B3" s="171"/>
      <c r="C3" s="171"/>
      <c r="D3" s="171"/>
      <c r="E3" s="171"/>
      <c r="F3" s="171"/>
      <c r="G3" s="171"/>
      <c r="H3" s="171"/>
      <c r="I3" s="171"/>
      <c r="J3" s="3"/>
      <c r="K3" s="3"/>
      <c r="L3" s="3"/>
      <c r="M3" s="3"/>
      <c r="N3" s="3"/>
      <c r="O3" s="3"/>
      <c r="P3" s="3"/>
      <c r="Q3" s="3"/>
      <c r="R3" s="3"/>
      <c r="S3" s="3"/>
      <c r="T3" s="3"/>
      <c r="U3" s="3"/>
      <c r="V3" s="3"/>
      <c r="W3" s="3"/>
      <c r="X3" s="3"/>
      <c r="Y3" s="3"/>
      <c r="Z3" s="3"/>
    </row>
    <row r="4">
      <c r="A4" s="173" t="s">
        <v>7307</v>
      </c>
      <c r="B4" s="49"/>
      <c r="C4" s="49"/>
      <c r="D4" s="49"/>
      <c r="E4" s="49"/>
      <c r="F4" s="49"/>
      <c r="G4" s="49"/>
      <c r="H4" s="49"/>
      <c r="I4" s="50"/>
      <c r="J4" s="3"/>
      <c r="K4" s="3"/>
      <c r="L4" s="3"/>
      <c r="M4" s="3"/>
      <c r="N4" s="3"/>
      <c r="O4" s="3"/>
      <c r="P4" s="3"/>
      <c r="Q4" s="3"/>
      <c r="R4" s="3"/>
      <c r="S4" s="3"/>
      <c r="T4" s="3"/>
      <c r="U4" s="3"/>
      <c r="V4" s="3"/>
      <c r="W4" s="3"/>
      <c r="X4" s="3"/>
      <c r="Y4" s="3"/>
      <c r="Z4" s="3"/>
    </row>
    <row r="5">
      <c r="A5" s="173" t="s">
        <v>3200</v>
      </c>
      <c r="B5" s="49"/>
      <c r="C5" s="49"/>
      <c r="D5" s="49"/>
      <c r="E5" s="49"/>
      <c r="F5" s="49"/>
      <c r="G5" s="49"/>
      <c r="H5" s="49"/>
      <c r="I5" s="50"/>
      <c r="J5" s="3"/>
      <c r="K5" s="3"/>
      <c r="L5" s="3"/>
      <c r="M5" s="3"/>
      <c r="N5" s="3"/>
      <c r="O5" s="3"/>
      <c r="P5" s="3"/>
      <c r="Q5" s="3"/>
      <c r="R5" s="3"/>
      <c r="S5" s="3"/>
      <c r="T5" s="3"/>
      <c r="U5" s="3"/>
      <c r="V5" s="3"/>
      <c r="W5" s="3"/>
      <c r="X5" s="3"/>
      <c r="Y5" s="3"/>
      <c r="Z5" s="3"/>
    </row>
    <row r="6">
      <c r="A6" s="173" t="s">
        <v>3202</v>
      </c>
      <c r="B6" s="49"/>
      <c r="C6" s="49"/>
      <c r="D6" s="49"/>
      <c r="E6" s="49"/>
      <c r="F6" s="49"/>
      <c r="G6" s="49"/>
      <c r="H6" s="49"/>
      <c r="I6" s="50"/>
      <c r="J6" s="3"/>
      <c r="K6" s="3"/>
      <c r="L6" s="3"/>
      <c r="M6" s="3"/>
      <c r="N6" s="3"/>
      <c r="O6" s="3"/>
      <c r="P6" s="3"/>
      <c r="Q6" s="3"/>
      <c r="R6" s="3"/>
      <c r="S6" s="3"/>
      <c r="T6" s="3"/>
      <c r="U6" s="3"/>
      <c r="V6" s="3"/>
      <c r="W6" s="3"/>
      <c r="X6" s="3"/>
      <c r="Y6" s="3"/>
      <c r="Z6" s="3"/>
    </row>
    <row r="7">
      <c r="A7" s="173" t="s">
        <v>7308</v>
      </c>
      <c r="B7" s="49"/>
      <c r="C7" s="49"/>
      <c r="D7" s="49"/>
      <c r="E7" s="49"/>
      <c r="F7" s="49"/>
      <c r="G7" s="49"/>
      <c r="H7" s="49"/>
      <c r="I7" s="50"/>
      <c r="J7" s="3"/>
      <c r="K7" s="3"/>
      <c r="L7" s="3"/>
      <c r="M7" s="3"/>
      <c r="N7" s="3"/>
      <c r="O7" s="3"/>
      <c r="P7" s="3"/>
      <c r="Q7" s="3"/>
      <c r="R7" s="3"/>
      <c r="S7" s="3"/>
      <c r="T7" s="3"/>
      <c r="U7" s="3"/>
      <c r="V7" s="3"/>
      <c r="W7" s="3"/>
      <c r="X7" s="3"/>
      <c r="Y7" s="3"/>
      <c r="Z7" s="3"/>
    </row>
    <row r="8">
      <c r="A8" s="173" t="s">
        <v>7309</v>
      </c>
      <c r="B8" s="49"/>
      <c r="C8" s="49"/>
      <c r="D8" s="49"/>
      <c r="E8" s="49"/>
      <c r="F8" s="49"/>
      <c r="G8" s="49"/>
      <c r="H8" s="49"/>
      <c r="I8" s="50"/>
      <c r="J8" s="3"/>
      <c r="K8" s="3"/>
      <c r="L8" s="3"/>
      <c r="M8" s="3"/>
      <c r="N8" s="3"/>
      <c r="O8" s="3"/>
      <c r="P8" s="3"/>
      <c r="Q8" s="3"/>
      <c r="R8" s="3"/>
      <c r="S8" s="3"/>
      <c r="T8" s="3"/>
      <c r="U8" s="3"/>
      <c r="V8" s="3"/>
      <c r="W8" s="3"/>
      <c r="X8" s="3"/>
      <c r="Y8" s="3"/>
      <c r="Z8" s="3"/>
    </row>
    <row r="9">
      <c r="A9" s="173" t="s">
        <v>7310</v>
      </c>
      <c r="B9" s="49"/>
      <c r="C9" s="49"/>
      <c r="D9" s="49"/>
      <c r="E9" s="49"/>
      <c r="F9" s="49"/>
      <c r="G9" s="49"/>
      <c r="H9" s="49"/>
      <c r="I9" s="50"/>
      <c r="J9" s="3"/>
      <c r="K9" s="3"/>
      <c r="L9" s="3"/>
      <c r="M9" s="3"/>
      <c r="N9" s="3"/>
      <c r="O9" s="3"/>
      <c r="P9" s="3"/>
      <c r="Q9" s="3"/>
      <c r="R9" s="3"/>
      <c r="S9" s="3"/>
      <c r="T9" s="3"/>
      <c r="U9" s="3"/>
      <c r="V9" s="3"/>
      <c r="W9" s="3"/>
      <c r="X9" s="3"/>
      <c r="Y9" s="3"/>
      <c r="Z9" s="3"/>
    </row>
    <row r="10" ht="64.5" customHeight="1">
      <c r="A10" s="54" t="s">
        <v>7311</v>
      </c>
      <c r="B10" s="49"/>
      <c r="C10" s="49"/>
      <c r="D10" s="49"/>
      <c r="E10" s="49"/>
      <c r="F10" s="49"/>
      <c r="G10" s="49"/>
      <c r="H10" s="49"/>
      <c r="I10" s="50"/>
      <c r="J10" s="3"/>
      <c r="K10" s="3"/>
      <c r="L10" s="3"/>
      <c r="M10" s="3"/>
      <c r="N10" s="3"/>
      <c r="O10" s="3"/>
      <c r="P10" s="3"/>
      <c r="Q10" s="3"/>
      <c r="R10" s="3"/>
      <c r="S10" s="3"/>
      <c r="T10" s="3"/>
      <c r="U10" s="3"/>
      <c r="V10" s="3"/>
      <c r="W10" s="3"/>
      <c r="X10" s="3"/>
      <c r="Y10" s="3"/>
      <c r="Z10" s="3"/>
    </row>
    <row r="11">
      <c r="A11" s="46"/>
      <c r="B11" s="46"/>
      <c r="C11" s="46"/>
      <c r="D11" s="46"/>
      <c r="E11" s="47"/>
      <c r="F11" s="47"/>
      <c r="G11" s="47"/>
      <c r="H11" s="47"/>
      <c r="I11" s="1"/>
      <c r="J11" s="3"/>
      <c r="K11" s="3"/>
      <c r="L11" s="3"/>
      <c r="M11" s="3"/>
      <c r="N11" s="3"/>
      <c r="O11" s="3"/>
      <c r="P11" s="3"/>
      <c r="Q11" s="3"/>
      <c r="R11" s="3"/>
      <c r="S11" s="3"/>
      <c r="T11" s="3"/>
      <c r="U11" s="3"/>
      <c r="V11" s="3"/>
      <c r="W11" s="3"/>
      <c r="X11" s="3"/>
      <c r="Y11" s="3"/>
      <c r="Z11" s="3"/>
    </row>
    <row r="12" ht="38.25" customHeight="1">
      <c r="A12" s="313" t="s">
        <v>3194</v>
      </c>
      <c r="B12" s="313" t="s">
        <v>7</v>
      </c>
      <c r="C12" s="313" t="s">
        <v>3195</v>
      </c>
      <c r="D12" s="313" t="s">
        <v>3196</v>
      </c>
      <c r="E12" s="313" t="s">
        <v>3197</v>
      </c>
      <c r="F12" s="313" t="s">
        <v>3198</v>
      </c>
      <c r="G12" s="61" t="s">
        <v>3208</v>
      </c>
      <c r="H12" s="61" t="s">
        <v>705</v>
      </c>
      <c r="I12" s="61" t="s">
        <v>148</v>
      </c>
      <c r="J12" s="314" t="s">
        <v>149</v>
      </c>
      <c r="K12" s="3"/>
      <c r="L12" s="3"/>
      <c r="M12" s="3"/>
      <c r="N12" s="3"/>
      <c r="O12" s="3"/>
      <c r="P12" s="3"/>
      <c r="Q12" s="3"/>
      <c r="R12" s="3"/>
      <c r="S12" s="3"/>
      <c r="T12" s="3"/>
      <c r="U12" s="3"/>
      <c r="V12" s="3"/>
      <c r="W12" s="3"/>
      <c r="X12" s="3"/>
      <c r="Y12" s="3"/>
      <c r="Z12" s="3"/>
    </row>
    <row r="13">
      <c r="A13" s="663"/>
      <c r="B13" s="75"/>
      <c r="C13" s="75"/>
      <c r="D13" s="75"/>
      <c r="E13" s="75"/>
      <c r="F13" s="75"/>
      <c r="G13" s="75"/>
      <c r="H13" s="75"/>
      <c r="I13" s="331"/>
      <c r="J13" s="3"/>
      <c r="K13" s="3"/>
      <c r="L13" s="3"/>
      <c r="M13" s="3"/>
      <c r="N13" s="3"/>
      <c r="O13" s="3"/>
      <c r="P13" s="3"/>
      <c r="Q13" s="3"/>
      <c r="R13" s="3"/>
      <c r="S13" s="3"/>
      <c r="T13" s="3"/>
      <c r="U13" s="3"/>
      <c r="V13" s="3"/>
      <c r="W13" s="3"/>
      <c r="X13" s="3"/>
      <c r="Y13" s="3"/>
      <c r="Z13" s="3"/>
    </row>
    <row r="14">
      <c r="A14" s="663"/>
      <c r="B14" s="75"/>
      <c r="C14" s="75"/>
      <c r="D14" s="75"/>
      <c r="E14" s="77"/>
      <c r="F14" s="76"/>
      <c r="G14" s="76"/>
      <c r="H14" s="76"/>
      <c r="I14" s="664"/>
      <c r="J14" s="3"/>
      <c r="K14" s="3"/>
      <c r="L14" s="3"/>
      <c r="M14" s="3"/>
      <c r="N14" s="3"/>
      <c r="O14" s="3"/>
      <c r="P14" s="3"/>
      <c r="Q14" s="3"/>
      <c r="R14" s="3"/>
      <c r="S14" s="3"/>
      <c r="T14" s="3"/>
      <c r="U14" s="3"/>
      <c r="V14" s="3"/>
      <c r="W14" s="3"/>
      <c r="X14" s="3"/>
      <c r="Y14" s="3"/>
      <c r="Z14" s="3"/>
    </row>
    <row r="15">
      <c r="A15" s="663"/>
      <c r="B15" s="75"/>
      <c r="C15" s="75"/>
      <c r="D15" s="75"/>
      <c r="E15" s="77"/>
      <c r="F15" s="76"/>
      <c r="G15" s="76"/>
      <c r="H15" s="76"/>
      <c r="I15" s="664"/>
      <c r="J15" s="3"/>
      <c r="K15" s="3"/>
      <c r="L15" s="3"/>
      <c r="M15" s="3"/>
      <c r="N15" s="3"/>
      <c r="O15" s="3"/>
      <c r="P15" s="3"/>
      <c r="Q15" s="3"/>
      <c r="R15" s="3"/>
      <c r="S15" s="3"/>
      <c r="T15" s="3"/>
      <c r="U15" s="3"/>
      <c r="V15" s="3"/>
      <c r="W15" s="3"/>
      <c r="X15" s="3"/>
      <c r="Y15" s="3"/>
      <c r="Z15" s="3"/>
    </row>
    <row r="16">
      <c r="A16" s="663"/>
      <c r="B16" s="75"/>
      <c r="C16" s="75"/>
      <c r="D16" s="75"/>
      <c r="E16" s="77"/>
      <c r="F16" s="76"/>
      <c r="G16" s="76"/>
      <c r="H16" s="76"/>
      <c r="I16" s="664"/>
      <c r="J16" s="3"/>
      <c r="K16" s="3"/>
      <c r="L16" s="3"/>
      <c r="M16" s="3"/>
      <c r="N16" s="3"/>
      <c r="O16" s="3"/>
      <c r="P16" s="3"/>
      <c r="Q16" s="3"/>
      <c r="R16" s="3"/>
      <c r="S16" s="3"/>
      <c r="T16" s="3"/>
      <c r="U16" s="3"/>
      <c r="V16" s="3"/>
      <c r="W16" s="3"/>
      <c r="X16" s="3"/>
      <c r="Y16" s="3"/>
      <c r="Z16" s="3"/>
    </row>
    <row r="17">
      <c r="A17" s="663"/>
      <c r="B17" s="75"/>
      <c r="C17" s="75"/>
      <c r="D17" s="75"/>
      <c r="E17" s="77"/>
      <c r="F17" s="76"/>
      <c r="G17" s="76"/>
      <c r="H17" s="76"/>
      <c r="I17" s="664"/>
      <c r="J17" s="3"/>
      <c r="K17" s="3"/>
      <c r="L17" s="3"/>
      <c r="M17" s="3"/>
      <c r="N17" s="3"/>
      <c r="O17" s="3"/>
      <c r="P17" s="3"/>
      <c r="Q17" s="3"/>
      <c r="R17" s="3"/>
      <c r="S17" s="3"/>
      <c r="T17" s="3"/>
      <c r="U17" s="3"/>
      <c r="V17" s="3"/>
      <c r="W17" s="3"/>
      <c r="X17" s="3"/>
      <c r="Y17" s="3"/>
      <c r="Z17" s="3"/>
    </row>
    <row r="18">
      <c r="A18" s="663"/>
      <c r="B18" s="75"/>
      <c r="C18" s="75"/>
      <c r="D18" s="75"/>
      <c r="E18" s="77"/>
      <c r="F18" s="76"/>
      <c r="G18" s="76"/>
      <c r="H18" s="76"/>
      <c r="I18" s="664"/>
      <c r="J18" s="3"/>
      <c r="K18" s="3"/>
      <c r="L18" s="3"/>
      <c r="M18" s="3"/>
      <c r="N18" s="3"/>
      <c r="O18" s="3"/>
      <c r="P18" s="3"/>
      <c r="Q18" s="3"/>
      <c r="R18" s="3"/>
      <c r="S18" s="3"/>
      <c r="T18" s="3"/>
      <c r="U18" s="3"/>
      <c r="V18" s="3"/>
      <c r="W18" s="3"/>
      <c r="X18" s="3"/>
      <c r="Y18" s="3"/>
      <c r="Z18" s="3"/>
    </row>
    <row r="19">
      <c r="A19" s="663"/>
      <c r="B19" s="75"/>
      <c r="C19" s="75"/>
      <c r="D19" s="75"/>
      <c r="E19" s="77"/>
      <c r="F19" s="76"/>
      <c r="G19" s="76"/>
      <c r="H19" s="76"/>
      <c r="I19" s="664"/>
      <c r="J19" s="3"/>
      <c r="K19" s="3"/>
      <c r="L19" s="3"/>
      <c r="M19" s="3"/>
      <c r="N19" s="3"/>
      <c r="O19" s="3"/>
      <c r="P19" s="3"/>
      <c r="Q19" s="3"/>
      <c r="R19" s="3"/>
      <c r="S19" s="3"/>
      <c r="T19" s="3"/>
      <c r="U19" s="3"/>
      <c r="V19" s="3"/>
      <c r="W19" s="3"/>
      <c r="X19" s="3"/>
      <c r="Y19" s="3"/>
      <c r="Z19" s="3"/>
    </row>
    <row r="20">
      <c r="A20" s="663"/>
      <c r="B20" s="75"/>
      <c r="C20" s="75"/>
      <c r="D20" s="75"/>
      <c r="E20" s="77"/>
      <c r="F20" s="76"/>
      <c r="G20" s="76"/>
      <c r="H20" s="76"/>
      <c r="I20" s="664"/>
      <c r="J20" s="3"/>
      <c r="K20" s="3"/>
      <c r="L20" s="3"/>
      <c r="M20" s="3"/>
      <c r="N20" s="3"/>
      <c r="O20" s="3"/>
      <c r="P20" s="3"/>
      <c r="Q20" s="3"/>
      <c r="R20" s="3"/>
      <c r="S20" s="3"/>
      <c r="T20" s="3"/>
      <c r="U20" s="3"/>
      <c r="V20" s="3"/>
      <c r="W20" s="3"/>
      <c r="X20" s="3"/>
      <c r="Y20" s="3"/>
      <c r="Z20" s="3"/>
    </row>
    <row r="21" ht="15.75" customHeight="1">
      <c r="A21" s="663"/>
      <c r="B21" s="75"/>
      <c r="C21" s="75"/>
      <c r="D21" s="75"/>
      <c r="E21" s="77"/>
      <c r="F21" s="76"/>
      <c r="G21" s="76"/>
      <c r="H21" s="76"/>
      <c r="I21" s="664"/>
      <c r="J21" s="3"/>
      <c r="K21" s="3"/>
      <c r="L21" s="3"/>
      <c r="M21" s="3"/>
      <c r="N21" s="3"/>
      <c r="O21" s="3"/>
      <c r="P21" s="3"/>
      <c r="Q21" s="3"/>
      <c r="R21" s="3"/>
      <c r="S21" s="3"/>
      <c r="T21" s="3"/>
      <c r="U21" s="3"/>
      <c r="V21" s="3"/>
      <c r="W21" s="3"/>
      <c r="X21" s="3"/>
      <c r="Y21" s="3"/>
      <c r="Z21" s="3"/>
    </row>
    <row r="22" ht="15.75" customHeight="1">
      <c r="A22" s="51" t="s">
        <v>626</v>
      </c>
      <c r="B22" s="46"/>
      <c r="C22" s="46"/>
      <c r="D22" s="46"/>
      <c r="E22" s="47"/>
      <c r="F22" s="47"/>
      <c r="G22" s="1"/>
      <c r="H22" s="1"/>
      <c r="I22" s="366">
        <f>SUM(I13:I21)</f>
        <v>0</v>
      </c>
      <c r="J22" s="3"/>
      <c r="K22" s="3"/>
      <c r="L22" s="3"/>
      <c r="M22" s="3"/>
      <c r="N22" s="3"/>
      <c r="O22" s="3"/>
      <c r="P22" s="3"/>
      <c r="Q22" s="3"/>
      <c r="R22" s="3"/>
      <c r="S22" s="3"/>
      <c r="T22" s="3"/>
      <c r="U22" s="3"/>
      <c r="V22" s="3"/>
      <c r="W22" s="3"/>
      <c r="X22" s="3"/>
      <c r="Y22" s="3"/>
      <c r="Z22" s="3"/>
    </row>
    <row r="23" ht="15.75" customHeight="1">
      <c r="A23" s="1"/>
      <c r="B23" s="46"/>
      <c r="C23" s="46"/>
      <c r="D23" s="46"/>
      <c r="E23" s="47"/>
      <c r="F23" s="47"/>
      <c r="G23" s="47"/>
      <c r="H23" s="47"/>
      <c r="I23" s="1"/>
      <c r="J23" s="3"/>
      <c r="K23" s="3"/>
      <c r="L23" s="3"/>
      <c r="M23" s="3"/>
      <c r="N23" s="3"/>
      <c r="O23" s="3"/>
      <c r="P23" s="3"/>
      <c r="Q23" s="3"/>
      <c r="R23" s="3"/>
      <c r="S23" s="3"/>
      <c r="T23" s="3"/>
      <c r="U23" s="3"/>
      <c r="V23" s="3"/>
      <c r="W23" s="3"/>
      <c r="X23" s="3"/>
      <c r="Y23" s="3"/>
      <c r="Z23" s="3"/>
    </row>
    <row r="24" ht="15.75" customHeight="1">
      <c r="A24" s="46"/>
      <c r="B24" s="47"/>
      <c r="C24" s="47"/>
      <c r="D24" s="47"/>
      <c r="E24" s="47"/>
      <c r="F24" s="47"/>
      <c r="G24" s="1"/>
      <c r="H24" s="3"/>
      <c r="I24" s="3"/>
      <c r="J24" s="3"/>
      <c r="K24" s="3"/>
      <c r="L24" s="3"/>
      <c r="M24" s="3"/>
      <c r="N24" s="3"/>
      <c r="O24" s="3"/>
      <c r="P24" s="3"/>
      <c r="Q24" s="3"/>
      <c r="R24" s="3"/>
      <c r="S24" s="3"/>
      <c r="T24" s="3"/>
      <c r="U24" s="3"/>
      <c r="V24" s="3"/>
      <c r="W24" s="3"/>
      <c r="X24" s="3"/>
      <c r="Y24" s="3"/>
      <c r="Z24" s="3"/>
    </row>
    <row r="25" ht="15.75" customHeight="1">
      <c r="A25" s="368" t="s">
        <v>627</v>
      </c>
      <c r="B25" s="147"/>
      <c r="C25" s="147"/>
      <c r="D25" s="147"/>
      <c r="E25" s="147"/>
      <c r="F25" s="147"/>
      <c r="G25" s="147"/>
      <c r="H25" s="147"/>
      <c r="I25" s="147"/>
      <c r="J25" s="3"/>
      <c r="K25" s="3"/>
      <c r="L25" s="3"/>
      <c r="M25" s="3"/>
      <c r="N25" s="3"/>
      <c r="O25" s="3"/>
      <c r="P25" s="3"/>
      <c r="Q25" s="3"/>
      <c r="R25" s="3"/>
      <c r="S25" s="3"/>
      <c r="T25" s="3"/>
      <c r="U25" s="3"/>
      <c r="V25" s="3"/>
      <c r="W25" s="3"/>
      <c r="X25" s="3"/>
      <c r="Y25" s="3"/>
      <c r="Z25" s="3"/>
    </row>
    <row r="26" ht="15.75" customHeight="1">
      <c r="A26" s="46"/>
      <c r="B26" s="46"/>
      <c r="C26" s="46"/>
      <c r="D26" s="46"/>
      <c r="E26" s="47"/>
      <c r="F26" s="47"/>
      <c r="G26" s="47"/>
      <c r="H26" s="47"/>
      <c r="I26" s="1"/>
      <c r="J26" s="3"/>
      <c r="K26" s="3"/>
      <c r="L26" s="3"/>
      <c r="M26" s="3"/>
      <c r="N26" s="3"/>
      <c r="O26" s="3"/>
      <c r="P26" s="3"/>
      <c r="Q26" s="3"/>
      <c r="R26" s="3"/>
      <c r="S26" s="3"/>
      <c r="T26" s="3"/>
      <c r="U26" s="3"/>
      <c r="V26" s="3"/>
      <c r="W26" s="3"/>
      <c r="X26" s="3"/>
      <c r="Y26" s="3"/>
      <c r="Z26" s="3"/>
    </row>
    <row r="27" ht="15.75" customHeight="1">
      <c r="A27" s="46"/>
      <c r="B27" s="46"/>
      <c r="C27" s="46"/>
      <c r="D27" s="46"/>
      <c r="E27" s="47"/>
      <c r="F27" s="47"/>
      <c r="G27" s="47"/>
      <c r="H27" s="47"/>
      <c r="I27" s="1"/>
      <c r="J27" s="3"/>
      <c r="K27" s="3"/>
      <c r="L27" s="3"/>
      <c r="M27" s="3"/>
      <c r="N27" s="3"/>
      <c r="O27" s="3"/>
      <c r="P27" s="3"/>
      <c r="Q27" s="3"/>
      <c r="R27" s="3"/>
      <c r="S27" s="3"/>
      <c r="T27" s="3"/>
      <c r="U27" s="3"/>
      <c r="V27" s="3"/>
      <c r="W27" s="3"/>
      <c r="X27" s="3"/>
      <c r="Y27" s="3"/>
      <c r="Z27" s="3"/>
    </row>
    <row r="28" ht="15.75" customHeight="1">
      <c r="A28" s="46"/>
      <c r="B28" s="46"/>
      <c r="C28" s="46"/>
      <c r="D28" s="46"/>
      <c r="E28" s="47"/>
      <c r="F28" s="47"/>
      <c r="G28" s="47"/>
      <c r="H28" s="47"/>
      <c r="I28" s="1"/>
      <c r="J28" s="3"/>
      <c r="K28" s="3"/>
      <c r="L28" s="3"/>
      <c r="M28" s="3"/>
      <c r="N28" s="3"/>
      <c r="O28" s="3"/>
      <c r="P28" s="3"/>
      <c r="Q28" s="3"/>
      <c r="R28" s="3"/>
      <c r="S28" s="3"/>
      <c r="T28" s="3"/>
      <c r="U28" s="3"/>
      <c r="V28" s="3"/>
      <c r="W28" s="3"/>
      <c r="X28" s="3"/>
      <c r="Y28" s="3"/>
      <c r="Z28" s="3"/>
    </row>
    <row r="29" ht="15.75" customHeight="1">
      <c r="A29" s="46"/>
      <c r="B29" s="46"/>
      <c r="C29" s="46"/>
      <c r="D29" s="46"/>
      <c r="E29" s="47"/>
      <c r="F29" s="47"/>
      <c r="G29" s="47"/>
      <c r="H29" s="47"/>
      <c r="I29" s="1"/>
      <c r="J29" s="3"/>
      <c r="K29" s="3"/>
      <c r="L29" s="3"/>
      <c r="M29" s="3"/>
      <c r="N29" s="3"/>
      <c r="O29" s="3"/>
      <c r="P29" s="3"/>
      <c r="Q29" s="3"/>
      <c r="R29" s="3"/>
      <c r="S29" s="3"/>
      <c r="T29" s="3"/>
      <c r="U29" s="3"/>
      <c r="V29" s="3"/>
      <c r="W29" s="3"/>
      <c r="X29" s="3"/>
      <c r="Y29" s="3"/>
      <c r="Z29" s="3"/>
    </row>
    <row r="30" ht="15.75" customHeight="1">
      <c r="A30" s="46"/>
      <c r="B30" s="46"/>
      <c r="C30" s="46"/>
      <c r="D30" s="46"/>
      <c r="E30" s="47"/>
      <c r="F30" s="47"/>
      <c r="G30" s="47"/>
      <c r="H30" s="47"/>
      <c r="I30" s="1"/>
      <c r="J30" s="3"/>
      <c r="K30" s="3"/>
      <c r="L30" s="3"/>
      <c r="M30" s="3"/>
      <c r="N30" s="3"/>
      <c r="O30" s="3"/>
      <c r="P30" s="3"/>
      <c r="Q30" s="3"/>
      <c r="R30" s="3"/>
      <c r="S30" s="3"/>
      <c r="T30" s="3"/>
      <c r="U30" s="3"/>
      <c r="V30" s="3"/>
      <c r="W30" s="3"/>
      <c r="X30" s="3"/>
      <c r="Y30" s="3"/>
      <c r="Z30" s="3"/>
    </row>
    <row r="31" ht="15.75" customHeight="1">
      <c r="A31" s="46"/>
      <c r="B31" s="46"/>
      <c r="C31" s="46"/>
      <c r="D31" s="46"/>
      <c r="E31" s="47"/>
      <c r="F31" s="47"/>
      <c r="G31" s="47"/>
      <c r="H31" s="47"/>
      <c r="I31" s="1"/>
      <c r="J31" s="3"/>
      <c r="K31" s="3"/>
      <c r="L31" s="3"/>
      <c r="M31" s="3"/>
      <c r="N31" s="3"/>
      <c r="O31" s="3"/>
      <c r="P31" s="3"/>
      <c r="Q31" s="3"/>
      <c r="R31" s="3"/>
      <c r="S31" s="3"/>
      <c r="T31" s="3"/>
      <c r="U31" s="3"/>
      <c r="V31" s="3"/>
      <c r="W31" s="3"/>
      <c r="X31" s="3"/>
      <c r="Y31" s="3"/>
      <c r="Z31" s="3"/>
    </row>
    <row r="32" ht="15.75" customHeight="1">
      <c r="A32" s="46"/>
      <c r="B32" s="46"/>
      <c r="C32" s="46"/>
      <c r="D32" s="46"/>
      <c r="E32" s="47"/>
      <c r="F32" s="47"/>
      <c r="G32" s="47"/>
      <c r="H32" s="47"/>
      <c r="I32" s="1"/>
      <c r="J32" s="3"/>
      <c r="K32" s="3"/>
      <c r="L32" s="3"/>
      <c r="M32" s="3"/>
      <c r="N32" s="3"/>
      <c r="O32" s="3"/>
      <c r="P32" s="3"/>
      <c r="Q32" s="3"/>
      <c r="R32" s="3"/>
      <c r="S32" s="3"/>
      <c r="T32" s="3"/>
      <c r="U32" s="3"/>
      <c r="V32" s="3"/>
      <c r="W32" s="3"/>
      <c r="X32" s="3"/>
      <c r="Y32" s="3"/>
      <c r="Z32" s="3"/>
    </row>
    <row r="33" ht="15.75" customHeight="1">
      <c r="A33" s="46"/>
      <c r="B33" s="46"/>
      <c r="C33" s="46"/>
      <c r="D33" s="46"/>
      <c r="E33" s="47"/>
      <c r="F33" s="47"/>
      <c r="G33" s="47"/>
      <c r="H33" s="47"/>
      <c r="I33" s="1"/>
      <c r="J33" s="3"/>
      <c r="K33" s="3"/>
      <c r="L33" s="3"/>
      <c r="M33" s="3"/>
      <c r="N33" s="3"/>
      <c r="O33" s="3"/>
      <c r="P33" s="3"/>
      <c r="Q33" s="3"/>
      <c r="R33" s="3"/>
      <c r="S33" s="3"/>
      <c r="T33" s="3"/>
      <c r="U33" s="3"/>
      <c r="V33" s="3"/>
      <c r="W33" s="3"/>
      <c r="X33" s="3"/>
      <c r="Y33" s="3"/>
      <c r="Z33" s="3"/>
    </row>
    <row r="34" ht="15.75" customHeight="1">
      <c r="A34" s="46"/>
      <c r="B34" s="46"/>
      <c r="C34" s="46"/>
      <c r="D34" s="46"/>
      <c r="E34" s="47"/>
      <c r="F34" s="47"/>
      <c r="G34" s="47"/>
      <c r="H34" s="47"/>
      <c r="I34" s="1"/>
      <c r="J34" s="3"/>
      <c r="K34" s="3"/>
      <c r="L34" s="3"/>
      <c r="M34" s="3"/>
      <c r="N34" s="3"/>
      <c r="O34" s="3"/>
      <c r="P34" s="3"/>
      <c r="Q34" s="3"/>
      <c r="R34" s="3"/>
      <c r="S34" s="3"/>
      <c r="T34" s="3"/>
      <c r="U34" s="3"/>
      <c r="V34" s="3"/>
      <c r="W34" s="3"/>
      <c r="X34" s="3"/>
      <c r="Y34" s="3"/>
      <c r="Z34" s="3"/>
    </row>
    <row r="35" ht="15.75" customHeight="1">
      <c r="A35" s="46"/>
      <c r="B35" s="46"/>
      <c r="C35" s="46"/>
      <c r="D35" s="46"/>
      <c r="E35" s="47"/>
      <c r="F35" s="47"/>
      <c r="G35" s="47"/>
      <c r="H35" s="47"/>
      <c r="I35" s="1"/>
      <c r="J35" s="3"/>
      <c r="K35" s="3"/>
      <c r="L35" s="3"/>
      <c r="M35" s="3"/>
      <c r="N35" s="3"/>
      <c r="O35" s="3"/>
      <c r="P35" s="3"/>
      <c r="Q35" s="3"/>
      <c r="R35" s="3"/>
      <c r="S35" s="3"/>
      <c r="T35" s="3"/>
      <c r="U35" s="3"/>
      <c r="V35" s="3"/>
      <c r="W35" s="3"/>
      <c r="X35" s="3"/>
      <c r="Y35" s="3"/>
      <c r="Z35" s="3"/>
    </row>
    <row r="36" ht="15.75" customHeight="1">
      <c r="A36" s="46"/>
      <c r="B36" s="46"/>
      <c r="C36" s="46"/>
      <c r="D36" s="46"/>
      <c r="E36" s="47"/>
      <c r="F36" s="47"/>
      <c r="G36" s="47"/>
      <c r="H36" s="47"/>
      <c r="I36" s="1"/>
      <c r="J36" s="3"/>
      <c r="K36" s="3"/>
      <c r="L36" s="3"/>
      <c r="M36" s="3"/>
      <c r="N36" s="3"/>
      <c r="O36" s="3"/>
      <c r="P36" s="3"/>
      <c r="Q36" s="3"/>
      <c r="R36" s="3"/>
      <c r="S36" s="3"/>
      <c r="T36" s="3"/>
      <c r="U36" s="3"/>
      <c r="V36" s="3"/>
      <c r="W36" s="3"/>
      <c r="X36" s="3"/>
      <c r="Y36" s="3"/>
      <c r="Z36" s="3"/>
    </row>
    <row r="37" ht="15.75" customHeight="1">
      <c r="A37" s="46"/>
      <c r="B37" s="46"/>
      <c r="C37" s="46"/>
      <c r="D37" s="46"/>
      <c r="E37" s="47"/>
      <c r="F37" s="47"/>
      <c r="G37" s="47"/>
      <c r="H37" s="47"/>
      <c r="I37" s="1"/>
      <c r="J37" s="3"/>
      <c r="K37" s="3"/>
      <c r="L37" s="3"/>
      <c r="M37" s="3"/>
      <c r="N37" s="3"/>
      <c r="O37" s="3"/>
      <c r="P37" s="3"/>
      <c r="Q37" s="3"/>
      <c r="R37" s="3"/>
      <c r="S37" s="3"/>
      <c r="T37" s="3"/>
      <c r="U37" s="3"/>
      <c r="V37" s="3"/>
      <c r="W37" s="3"/>
      <c r="X37" s="3"/>
      <c r="Y37" s="3"/>
      <c r="Z37" s="3"/>
    </row>
    <row r="38" ht="15.75" customHeight="1">
      <c r="A38" s="46"/>
      <c r="B38" s="46"/>
      <c r="C38" s="46"/>
      <c r="D38" s="46"/>
      <c r="E38" s="47"/>
      <c r="F38" s="47"/>
      <c r="G38" s="47"/>
      <c r="H38" s="47"/>
      <c r="I38" s="1"/>
      <c r="J38" s="3"/>
      <c r="K38" s="3"/>
      <c r="L38" s="3"/>
      <c r="M38" s="3"/>
      <c r="N38" s="3"/>
      <c r="O38" s="3"/>
      <c r="P38" s="3"/>
      <c r="Q38" s="3"/>
      <c r="R38" s="3"/>
      <c r="S38" s="3"/>
      <c r="T38" s="3"/>
      <c r="U38" s="3"/>
      <c r="V38" s="3"/>
      <c r="W38" s="3"/>
      <c r="X38" s="3"/>
      <c r="Y38" s="3"/>
      <c r="Z38" s="3"/>
    </row>
    <row r="39" ht="15.75" customHeight="1">
      <c r="A39" s="46"/>
      <c r="B39" s="46"/>
      <c r="C39" s="46"/>
      <c r="D39" s="46"/>
      <c r="E39" s="47"/>
      <c r="F39" s="47"/>
      <c r="G39" s="47"/>
      <c r="H39" s="47"/>
      <c r="I39" s="1"/>
      <c r="J39" s="3"/>
      <c r="K39" s="3"/>
      <c r="L39" s="3"/>
      <c r="M39" s="3"/>
      <c r="N39" s="3"/>
      <c r="O39" s="3"/>
      <c r="P39" s="3"/>
      <c r="Q39" s="3"/>
      <c r="R39" s="3"/>
      <c r="S39" s="3"/>
      <c r="T39" s="3"/>
      <c r="U39" s="3"/>
      <c r="V39" s="3"/>
      <c r="W39" s="3"/>
      <c r="X39" s="3"/>
      <c r="Y39" s="3"/>
      <c r="Z39" s="3"/>
    </row>
    <row r="40" ht="15.75" customHeight="1">
      <c r="A40" s="46"/>
      <c r="B40" s="46"/>
      <c r="C40" s="46"/>
      <c r="D40" s="46"/>
      <c r="E40" s="47"/>
      <c r="F40" s="47"/>
      <c r="G40" s="47"/>
      <c r="H40" s="47"/>
      <c r="I40" s="1"/>
      <c r="J40" s="3"/>
      <c r="K40" s="3"/>
      <c r="L40" s="3"/>
      <c r="M40" s="3"/>
      <c r="N40" s="3"/>
      <c r="O40" s="3"/>
      <c r="P40" s="3"/>
      <c r="Q40" s="3"/>
      <c r="R40" s="3"/>
      <c r="S40" s="3"/>
      <c r="T40" s="3"/>
      <c r="U40" s="3"/>
      <c r="V40" s="3"/>
      <c r="W40" s="3"/>
      <c r="X40" s="3"/>
      <c r="Y40" s="3"/>
      <c r="Z40" s="3"/>
    </row>
    <row r="41" ht="15.75" customHeight="1">
      <c r="A41" s="46"/>
      <c r="B41" s="46"/>
      <c r="C41" s="46"/>
      <c r="D41" s="46"/>
      <c r="E41" s="47"/>
      <c r="F41" s="47"/>
      <c r="G41" s="47"/>
      <c r="H41" s="47"/>
      <c r="I41" s="1"/>
      <c r="J41" s="3"/>
      <c r="K41" s="3"/>
      <c r="L41" s="3"/>
      <c r="M41" s="3"/>
      <c r="N41" s="3"/>
      <c r="O41" s="3"/>
      <c r="P41" s="3"/>
      <c r="Q41" s="3"/>
      <c r="R41" s="3"/>
      <c r="S41" s="3"/>
      <c r="T41" s="3"/>
      <c r="U41" s="3"/>
      <c r="V41" s="3"/>
      <c r="W41" s="3"/>
      <c r="X41" s="3"/>
      <c r="Y41" s="3"/>
      <c r="Z41" s="3"/>
    </row>
    <row r="42" ht="15.75" customHeight="1">
      <c r="A42" s="46"/>
      <c r="B42" s="46"/>
      <c r="C42" s="46"/>
      <c r="D42" s="46"/>
      <c r="E42" s="47"/>
      <c r="F42" s="47"/>
      <c r="G42" s="47"/>
      <c r="H42" s="47"/>
      <c r="I42" s="1"/>
      <c r="J42" s="3"/>
      <c r="K42" s="3"/>
      <c r="L42" s="3"/>
      <c r="M42" s="3"/>
      <c r="N42" s="3"/>
      <c r="O42" s="3"/>
      <c r="P42" s="3"/>
      <c r="Q42" s="3"/>
      <c r="R42" s="3"/>
      <c r="S42" s="3"/>
      <c r="T42" s="3"/>
      <c r="U42" s="3"/>
      <c r="V42" s="3"/>
      <c r="W42" s="3"/>
      <c r="X42" s="3"/>
      <c r="Y42" s="3"/>
      <c r="Z42" s="3"/>
    </row>
    <row r="43" ht="15.75" customHeight="1">
      <c r="A43" s="46"/>
      <c r="B43" s="46"/>
      <c r="C43" s="46"/>
      <c r="D43" s="46"/>
      <c r="E43" s="47"/>
      <c r="F43" s="47"/>
      <c r="G43" s="47"/>
      <c r="H43" s="47"/>
      <c r="I43" s="1"/>
      <c r="J43" s="3"/>
      <c r="K43" s="3"/>
      <c r="L43" s="3"/>
      <c r="M43" s="3"/>
      <c r="N43" s="3"/>
      <c r="O43" s="3"/>
      <c r="P43" s="3"/>
      <c r="Q43" s="3"/>
      <c r="R43" s="3"/>
      <c r="S43" s="3"/>
      <c r="T43" s="3"/>
      <c r="U43" s="3"/>
      <c r="V43" s="3"/>
      <c r="W43" s="3"/>
      <c r="X43" s="3"/>
      <c r="Y43" s="3"/>
      <c r="Z43" s="3"/>
    </row>
    <row r="44" ht="15.75" customHeight="1">
      <c r="A44" s="46"/>
      <c r="B44" s="46"/>
      <c r="C44" s="46"/>
      <c r="D44" s="46"/>
      <c r="E44" s="47"/>
      <c r="F44" s="47"/>
      <c r="G44" s="47"/>
      <c r="H44" s="47"/>
      <c r="I44" s="1"/>
      <c r="J44" s="3"/>
      <c r="K44" s="3"/>
      <c r="L44" s="3"/>
      <c r="M44" s="3"/>
      <c r="N44" s="3"/>
      <c r="O44" s="3"/>
      <c r="P44" s="3"/>
      <c r="Q44" s="3"/>
      <c r="R44" s="3"/>
      <c r="S44" s="3"/>
      <c r="T44" s="3"/>
      <c r="U44" s="3"/>
      <c r="V44" s="3"/>
      <c r="W44" s="3"/>
      <c r="X44" s="3"/>
      <c r="Y44" s="3"/>
      <c r="Z44" s="3"/>
    </row>
    <row r="45" ht="15.75" customHeight="1">
      <c r="A45" s="46"/>
      <c r="B45" s="46"/>
      <c r="C45" s="46"/>
      <c r="D45" s="46"/>
      <c r="E45" s="47"/>
      <c r="F45" s="47"/>
      <c r="G45" s="47"/>
      <c r="H45" s="47"/>
      <c r="I45" s="1"/>
      <c r="J45" s="3"/>
      <c r="K45" s="3"/>
      <c r="L45" s="3"/>
      <c r="M45" s="3"/>
      <c r="N45" s="3"/>
      <c r="O45" s="3"/>
      <c r="P45" s="3"/>
      <c r="Q45" s="3"/>
      <c r="R45" s="3"/>
      <c r="S45" s="3"/>
      <c r="T45" s="3"/>
      <c r="U45" s="3"/>
      <c r="V45" s="3"/>
      <c r="W45" s="3"/>
      <c r="X45" s="3"/>
      <c r="Y45" s="3"/>
      <c r="Z45" s="3"/>
    </row>
    <row r="46" ht="15.75" customHeight="1">
      <c r="A46" s="46"/>
      <c r="B46" s="46"/>
      <c r="C46" s="46"/>
      <c r="D46" s="46"/>
      <c r="E46" s="47"/>
      <c r="F46" s="47"/>
      <c r="G46" s="47"/>
      <c r="H46" s="47"/>
      <c r="I46" s="1"/>
      <c r="J46" s="3"/>
      <c r="K46" s="3"/>
      <c r="L46" s="3"/>
      <c r="M46" s="3"/>
      <c r="N46" s="3"/>
      <c r="O46" s="3"/>
      <c r="P46" s="3"/>
      <c r="Q46" s="3"/>
      <c r="R46" s="3"/>
      <c r="S46" s="3"/>
      <c r="T46" s="3"/>
      <c r="U46" s="3"/>
      <c r="V46" s="3"/>
      <c r="W46" s="3"/>
      <c r="X46" s="3"/>
      <c r="Y46" s="3"/>
      <c r="Z46" s="3"/>
    </row>
    <row r="47" ht="15.75" customHeight="1">
      <c r="A47" s="46"/>
      <c r="B47" s="46"/>
      <c r="C47" s="46"/>
      <c r="D47" s="46"/>
      <c r="E47" s="47"/>
      <c r="F47" s="47"/>
      <c r="G47" s="47"/>
      <c r="H47" s="47"/>
      <c r="I47" s="1"/>
      <c r="J47" s="3"/>
      <c r="K47" s="3"/>
      <c r="L47" s="3"/>
      <c r="M47" s="3"/>
      <c r="N47" s="3"/>
      <c r="O47" s="3"/>
      <c r="P47" s="3"/>
      <c r="Q47" s="3"/>
      <c r="R47" s="3"/>
      <c r="S47" s="3"/>
      <c r="T47" s="3"/>
      <c r="U47" s="3"/>
      <c r="V47" s="3"/>
      <c r="W47" s="3"/>
      <c r="X47" s="3"/>
      <c r="Y47" s="3"/>
      <c r="Z47" s="3"/>
    </row>
    <row r="48" ht="15.75" customHeight="1">
      <c r="A48" s="46"/>
      <c r="B48" s="46"/>
      <c r="C48" s="46"/>
      <c r="D48" s="46"/>
      <c r="E48" s="47"/>
      <c r="F48" s="47"/>
      <c r="G48" s="47"/>
      <c r="H48" s="47"/>
      <c r="I48" s="1"/>
      <c r="J48" s="3"/>
      <c r="K48" s="3"/>
      <c r="L48" s="3"/>
      <c r="M48" s="3"/>
      <c r="N48" s="3"/>
      <c r="O48" s="3"/>
      <c r="P48" s="3"/>
      <c r="Q48" s="3"/>
      <c r="R48" s="3"/>
      <c r="S48" s="3"/>
      <c r="T48" s="3"/>
      <c r="U48" s="3"/>
      <c r="V48" s="3"/>
      <c r="W48" s="3"/>
      <c r="X48" s="3"/>
      <c r="Y48" s="3"/>
      <c r="Z48" s="3"/>
    </row>
    <row r="49" ht="15.75" customHeight="1">
      <c r="A49" s="46"/>
      <c r="B49" s="46"/>
      <c r="C49" s="46"/>
      <c r="D49" s="46"/>
      <c r="E49" s="47"/>
      <c r="F49" s="47"/>
      <c r="G49" s="47"/>
      <c r="H49" s="47"/>
      <c r="I49" s="1"/>
      <c r="J49" s="3"/>
      <c r="K49" s="3"/>
      <c r="L49" s="3"/>
      <c r="M49" s="3"/>
      <c r="N49" s="3"/>
      <c r="O49" s="3"/>
      <c r="P49" s="3"/>
      <c r="Q49" s="3"/>
      <c r="R49" s="3"/>
      <c r="S49" s="3"/>
      <c r="T49" s="3"/>
      <c r="U49" s="3"/>
      <c r="V49" s="3"/>
      <c r="W49" s="3"/>
      <c r="X49" s="3"/>
      <c r="Y49" s="3"/>
      <c r="Z49" s="3"/>
    </row>
    <row r="50" ht="15.75" customHeight="1">
      <c r="A50" s="46"/>
      <c r="B50" s="46"/>
      <c r="C50" s="46"/>
      <c r="D50" s="46"/>
      <c r="E50" s="47"/>
      <c r="F50" s="47"/>
      <c r="G50" s="47"/>
      <c r="H50" s="47"/>
      <c r="I50" s="1"/>
      <c r="J50" s="3"/>
      <c r="K50" s="3"/>
      <c r="L50" s="3"/>
      <c r="M50" s="3"/>
      <c r="N50" s="3"/>
      <c r="O50" s="3"/>
      <c r="P50" s="3"/>
      <c r="Q50" s="3"/>
      <c r="R50" s="3"/>
      <c r="S50" s="3"/>
      <c r="T50" s="3"/>
      <c r="U50" s="3"/>
      <c r="V50" s="3"/>
      <c r="W50" s="3"/>
      <c r="X50" s="3"/>
      <c r="Y50" s="3"/>
      <c r="Z50" s="3"/>
    </row>
    <row r="51" ht="15.75" customHeight="1">
      <c r="A51" s="46"/>
      <c r="B51" s="46"/>
      <c r="C51" s="46"/>
      <c r="D51" s="46"/>
      <c r="E51" s="47"/>
      <c r="F51" s="47"/>
      <c r="G51" s="47"/>
      <c r="H51" s="47"/>
      <c r="I51" s="1"/>
      <c r="J51" s="3"/>
      <c r="K51" s="3"/>
      <c r="L51" s="3"/>
      <c r="M51" s="3"/>
      <c r="N51" s="3"/>
      <c r="O51" s="3"/>
      <c r="P51" s="3"/>
      <c r="Q51" s="3"/>
      <c r="R51" s="3"/>
      <c r="S51" s="3"/>
      <c r="T51" s="3"/>
      <c r="U51" s="3"/>
      <c r="V51" s="3"/>
      <c r="W51" s="3"/>
      <c r="X51" s="3"/>
      <c r="Y51" s="3"/>
      <c r="Z51" s="3"/>
    </row>
    <row r="52" ht="15.75" customHeight="1">
      <c r="A52" s="46"/>
      <c r="B52" s="46"/>
      <c r="C52" s="46"/>
      <c r="D52" s="46"/>
      <c r="E52" s="47"/>
      <c r="F52" s="47"/>
      <c r="G52" s="47"/>
      <c r="H52" s="47"/>
      <c r="I52" s="1"/>
      <c r="J52" s="3"/>
      <c r="K52" s="3"/>
      <c r="L52" s="3"/>
      <c r="M52" s="3"/>
      <c r="N52" s="3"/>
      <c r="O52" s="3"/>
      <c r="P52" s="3"/>
      <c r="Q52" s="3"/>
      <c r="R52" s="3"/>
      <c r="S52" s="3"/>
      <c r="T52" s="3"/>
      <c r="U52" s="3"/>
      <c r="V52" s="3"/>
      <c r="W52" s="3"/>
      <c r="X52" s="3"/>
      <c r="Y52" s="3"/>
      <c r="Z52" s="3"/>
    </row>
    <row r="53" ht="15.75" customHeight="1">
      <c r="A53" s="46"/>
      <c r="B53" s="46"/>
      <c r="C53" s="46"/>
      <c r="D53" s="46"/>
      <c r="E53" s="47"/>
      <c r="F53" s="47"/>
      <c r="G53" s="47"/>
      <c r="H53" s="47"/>
      <c r="I53" s="1"/>
      <c r="J53" s="3"/>
      <c r="K53" s="3"/>
      <c r="L53" s="3"/>
      <c r="M53" s="3"/>
      <c r="N53" s="3"/>
      <c r="O53" s="3"/>
      <c r="P53" s="3"/>
      <c r="Q53" s="3"/>
      <c r="R53" s="3"/>
      <c r="S53" s="3"/>
      <c r="T53" s="3"/>
      <c r="U53" s="3"/>
      <c r="V53" s="3"/>
      <c r="W53" s="3"/>
      <c r="X53" s="3"/>
      <c r="Y53" s="3"/>
      <c r="Z53" s="3"/>
    </row>
    <row r="54" ht="15.75" customHeight="1">
      <c r="A54" s="46"/>
      <c r="B54" s="46"/>
      <c r="C54" s="46"/>
      <c r="D54" s="46"/>
      <c r="E54" s="47"/>
      <c r="F54" s="47"/>
      <c r="G54" s="47"/>
      <c r="H54" s="47"/>
      <c r="I54" s="1"/>
      <c r="J54" s="3"/>
      <c r="K54" s="3"/>
      <c r="L54" s="3"/>
      <c r="M54" s="3"/>
      <c r="N54" s="3"/>
      <c r="O54" s="3"/>
      <c r="P54" s="3"/>
      <c r="Q54" s="3"/>
      <c r="R54" s="3"/>
      <c r="S54" s="3"/>
      <c r="T54" s="3"/>
      <c r="U54" s="3"/>
      <c r="V54" s="3"/>
      <c r="W54" s="3"/>
      <c r="X54" s="3"/>
      <c r="Y54" s="3"/>
      <c r="Z54" s="3"/>
    </row>
    <row r="55" ht="15.75" customHeight="1">
      <c r="A55" s="46"/>
      <c r="B55" s="46"/>
      <c r="C55" s="46"/>
      <c r="D55" s="46"/>
      <c r="E55" s="47"/>
      <c r="F55" s="47"/>
      <c r="G55" s="47"/>
      <c r="H55" s="47"/>
      <c r="I55" s="1"/>
      <c r="J55" s="3"/>
      <c r="K55" s="3"/>
      <c r="L55" s="3"/>
      <c r="M55" s="3"/>
      <c r="N55" s="3"/>
      <c r="O55" s="3"/>
      <c r="P55" s="3"/>
      <c r="Q55" s="3"/>
      <c r="R55" s="3"/>
      <c r="S55" s="3"/>
      <c r="T55" s="3"/>
      <c r="U55" s="3"/>
      <c r="V55" s="3"/>
      <c r="W55" s="3"/>
      <c r="X55" s="3"/>
      <c r="Y55" s="3"/>
      <c r="Z55" s="3"/>
    </row>
    <row r="56" ht="15.75" customHeight="1">
      <c r="A56" s="46"/>
      <c r="B56" s="46"/>
      <c r="C56" s="46"/>
      <c r="D56" s="46"/>
      <c r="E56" s="47"/>
      <c r="F56" s="47"/>
      <c r="G56" s="47"/>
      <c r="H56" s="47"/>
      <c r="I56" s="1"/>
      <c r="J56" s="3"/>
      <c r="K56" s="3"/>
      <c r="L56" s="3"/>
      <c r="M56" s="3"/>
      <c r="N56" s="3"/>
      <c r="O56" s="3"/>
      <c r="P56" s="3"/>
      <c r="Q56" s="3"/>
      <c r="R56" s="3"/>
      <c r="S56" s="3"/>
      <c r="T56" s="3"/>
      <c r="U56" s="3"/>
      <c r="V56" s="3"/>
      <c r="W56" s="3"/>
      <c r="X56" s="3"/>
      <c r="Y56" s="3"/>
      <c r="Z56" s="3"/>
    </row>
    <row r="57" ht="15.75" customHeight="1">
      <c r="A57" s="46"/>
      <c r="B57" s="46"/>
      <c r="C57" s="46"/>
      <c r="D57" s="46"/>
      <c r="E57" s="47"/>
      <c r="F57" s="47"/>
      <c r="G57" s="47"/>
      <c r="H57" s="47"/>
      <c r="I57" s="1"/>
      <c r="J57" s="3"/>
      <c r="K57" s="3"/>
      <c r="L57" s="3"/>
      <c r="M57" s="3"/>
      <c r="N57" s="3"/>
      <c r="O57" s="3"/>
      <c r="P57" s="3"/>
      <c r="Q57" s="3"/>
      <c r="R57" s="3"/>
      <c r="S57" s="3"/>
      <c r="T57" s="3"/>
      <c r="U57" s="3"/>
      <c r="V57" s="3"/>
      <c r="W57" s="3"/>
      <c r="X57" s="3"/>
      <c r="Y57" s="3"/>
      <c r="Z57" s="3"/>
    </row>
    <row r="58" ht="15.75" customHeight="1">
      <c r="A58" s="46"/>
      <c r="B58" s="46"/>
      <c r="C58" s="46"/>
      <c r="D58" s="46"/>
      <c r="E58" s="47"/>
      <c r="F58" s="47"/>
      <c r="G58" s="47"/>
      <c r="H58" s="47"/>
      <c r="I58" s="1"/>
      <c r="J58" s="3"/>
      <c r="K58" s="3"/>
      <c r="L58" s="3"/>
      <c r="M58" s="3"/>
      <c r="N58" s="3"/>
      <c r="O58" s="3"/>
      <c r="P58" s="3"/>
      <c r="Q58" s="3"/>
      <c r="R58" s="3"/>
      <c r="S58" s="3"/>
      <c r="T58" s="3"/>
      <c r="U58" s="3"/>
      <c r="V58" s="3"/>
      <c r="W58" s="3"/>
      <c r="X58" s="3"/>
      <c r="Y58" s="3"/>
      <c r="Z58" s="3"/>
    </row>
    <row r="59" ht="15.75" customHeight="1">
      <c r="A59" s="46"/>
      <c r="B59" s="46"/>
      <c r="C59" s="46"/>
      <c r="D59" s="46"/>
      <c r="E59" s="47"/>
      <c r="F59" s="47"/>
      <c r="G59" s="47"/>
      <c r="H59" s="47"/>
      <c r="I59" s="1"/>
      <c r="J59" s="3"/>
      <c r="K59" s="3"/>
      <c r="L59" s="3"/>
      <c r="M59" s="3"/>
      <c r="N59" s="3"/>
      <c r="O59" s="3"/>
      <c r="P59" s="3"/>
      <c r="Q59" s="3"/>
      <c r="R59" s="3"/>
      <c r="S59" s="3"/>
      <c r="T59" s="3"/>
      <c r="U59" s="3"/>
      <c r="V59" s="3"/>
      <c r="W59" s="3"/>
      <c r="X59" s="3"/>
      <c r="Y59" s="3"/>
      <c r="Z59" s="3"/>
    </row>
    <row r="60" ht="15.75" customHeight="1">
      <c r="A60" s="46"/>
      <c r="B60" s="46"/>
      <c r="C60" s="46"/>
      <c r="D60" s="46"/>
      <c r="E60" s="47"/>
      <c r="F60" s="47"/>
      <c r="G60" s="47"/>
      <c r="H60" s="47"/>
      <c r="I60" s="1"/>
      <c r="J60" s="3"/>
      <c r="K60" s="3"/>
      <c r="L60" s="3"/>
      <c r="M60" s="3"/>
      <c r="N60" s="3"/>
      <c r="O60" s="3"/>
      <c r="P60" s="3"/>
      <c r="Q60" s="3"/>
      <c r="R60" s="3"/>
      <c r="S60" s="3"/>
      <c r="T60" s="3"/>
      <c r="U60" s="3"/>
      <c r="V60" s="3"/>
      <c r="W60" s="3"/>
      <c r="X60" s="3"/>
      <c r="Y60" s="3"/>
      <c r="Z60" s="3"/>
    </row>
    <row r="61" ht="15.75" customHeight="1">
      <c r="A61" s="46"/>
      <c r="B61" s="46"/>
      <c r="C61" s="46"/>
      <c r="D61" s="46"/>
      <c r="E61" s="47"/>
      <c r="F61" s="47"/>
      <c r="G61" s="47"/>
      <c r="H61" s="47"/>
      <c r="I61" s="1"/>
      <c r="J61" s="3"/>
      <c r="K61" s="3"/>
      <c r="L61" s="3"/>
      <c r="M61" s="3"/>
      <c r="N61" s="3"/>
      <c r="O61" s="3"/>
      <c r="P61" s="3"/>
      <c r="Q61" s="3"/>
      <c r="R61" s="3"/>
      <c r="S61" s="3"/>
      <c r="T61" s="3"/>
      <c r="U61" s="3"/>
      <c r="V61" s="3"/>
      <c r="W61" s="3"/>
      <c r="X61" s="3"/>
      <c r="Y61" s="3"/>
      <c r="Z61" s="3"/>
    </row>
    <row r="62" ht="15.75" customHeight="1">
      <c r="A62" s="46"/>
      <c r="B62" s="46"/>
      <c r="C62" s="46"/>
      <c r="D62" s="46"/>
      <c r="E62" s="47"/>
      <c r="F62" s="47"/>
      <c r="G62" s="47"/>
      <c r="H62" s="47"/>
      <c r="I62" s="1"/>
      <c r="J62" s="3"/>
      <c r="K62" s="3"/>
      <c r="L62" s="3"/>
      <c r="M62" s="3"/>
      <c r="N62" s="3"/>
      <c r="O62" s="3"/>
      <c r="P62" s="3"/>
      <c r="Q62" s="3"/>
      <c r="R62" s="3"/>
      <c r="S62" s="3"/>
      <c r="T62" s="3"/>
      <c r="U62" s="3"/>
      <c r="V62" s="3"/>
      <c r="W62" s="3"/>
      <c r="X62" s="3"/>
      <c r="Y62" s="3"/>
      <c r="Z62" s="3"/>
    </row>
    <row r="63" ht="15.75" customHeight="1">
      <c r="A63" s="46"/>
      <c r="B63" s="46"/>
      <c r="C63" s="46"/>
      <c r="D63" s="46"/>
      <c r="E63" s="47"/>
      <c r="F63" s="47"/>
      <c r="G63" s="47"/>
      <c r="H63" s="47"/>
      <c r="I63" s="1"/>
      <c r="J63" s="3"/>
      <c r="K63" s="3"/>
      <c r="L63" s="3"/>
      <c r="M63" s="3"/>
      <c r="N63" s="3"/>
      <c r="O63" s="3"/>
      <c r="P63" s="3"/>
      <c r="Q63" s="3"/>
      <c r="R63" s="3"/>
      <c r="S63" s="3"/>
      <c r="T63" s="3"/>
      <c r="U63" s="3"/>
      <c r="V63" s="3"/>
      <c r="W63" s="3"/>
      <c r="X63" s="3"/>
      <c r="Y63" s="3"/>
      <c r="Z63" s="3"/>
    </row>
    <row r="64" ht="15.75" customHeight="1">
      <c r="A64" s="46"/>
      <c r="B64" s="46"/>
      <c r="C64" s="46"/>
      <c r="D64" s="46"/>
      <c r="E64" s="47"/>
      <c r="F64" s="47"/>
      <c r="G64" s="47"/>
      <c r="H64" s="47"/>
      <c r="I64" s="1"/>
      <c r="J64" s="3"/>
      <c r="K64" s="3"/>
      <c r="L64" s="3"/>
      <c r="M64" s="3"/>
      <c r="N64" s="3"/>
      <c r="O64" s="3"/>
      <c r="P64" s="3"/>
      <c r="Q64" s="3"/>
      <c r="R64" s="3"/>
      <c r="S64" s="3"/>
      <c r="T64" s="3"/>
      <c r="U64" s="3"/>
      <c r="V64" s="3"/>
      <c r="W64" s="3"/>
      <c r="X64" s="3"/>
      <c r="Y64" s="3"/>
      <c r="Z64" s="3"/>
    </row>
    <row r="65" ht="15.75" customHeight="1">
      <c r="A65" s="46"/>
      <c r="B65" s="46"/>
      <c r="C65" s="46"/>
      <c r="D65" s="46"/>
      <c r="E65" s="47"/>
      <c r="F65" s="47"/>
      <c r="G65" s="47"/>
      <c r="H65" s="47"/>
      <c r="I65" s="1"/>
      <c r="J65" s="3"/>
      <c r="K65" s="3"/>
      <c r="L65" s="3"/>
      <c r="M65" s="3"/>
      <c r="N65" s="3"/>
      <c r="O65" s="3"/>
      <c r="P65" s="3"/>
      <c r="Q65" s="3"/>
      <c r="R65" s="3"/>
      <c r="S65" s="3"/>
      <c r="T65" s="3"/>
      <c r="U65" s="3"/>
      <c r="V65" s="3"/>
      <c r="W65" s="3"/>
      <c r="X65" s="3"/>
      <c r="Y65" s="3"/>
      <c r="Z65" s="3"/>
    </row>
    <row r="66" ht="15.75" customHeight="1">
      <c r="A66" s="46"/>
      <c r="B66" s="46"/>
      <c r="C66" s="46"/>
      <c r="D66" s="46"/>
      <c r="E66" s="47"/>
      <c r="F66" s="47"/>
      <c r="G66" s="47"/>
      <c r="H66" s="47"/>
      <c r="I66" s="1"/>
      <c r="J66" s="3"/>
      <c r="K66" s="3"/>
      <c r="L66" s="3"/>
      <c r="M66" s="3"/>
      <c r="N66" s="3"/>
      <c r="O66" s="3"/>
      <c r="P66" s="3"/>
      <c r="Q66" s="3"/>
      <c r="R66" s="3"/>
      <c r="S66" s="3"/>
      <c r="T66" s="3"/>
      <c r="U66" s="3"/>
      <c r="V66" s="3"/>
      <c r="W66" s="3"/>
      <c r="X66" s="3"/>
      <c r="Y66" s="3"/>
      <c r="Z66" s="3"/>
    </row>
    <row r="67" ht="15.75" customHeight="1">
      <c r="A67" s="46"/>
      <c r="B67" s="46"/>
      <c r="C67" s="46"/>
      <c r="D67" s="46"/>
      <c r="E67" s="47"/>
      <c r="F67" s="47"/>
      <c r="G67" s="47"/>
      <c r="H67" s="47"/>
      <c r="I67" s="1"/>
      <c r="J67" s="3"/>
      <c r="K67" s="3"/>
      <c r="L67" s="3"/>
      <c r="M67" s="3"/>
      <c r="N67" s="3"/>
      <c r="O67" s="3"/>
      <c r="P67" s="3"/>
      <c r="Q67" s="3"/>
      <c r="R67" s="3"/>
      <c r="S67" s="3"/>
      <c r="T67" s="3"/>
      <c r="U67" s="3"/>
      <c r="V67" s="3"/>
      <c r="W67" s="3"/>
      <c r="X67" s="3"/>
      <c r="Y67" s="3"/>
      <c r="Z67" s="3"/>
    </row>
    <row r="68" ht="15.75" customHeight="1">
      <c r="A68" s="46"/>
      <c r="B68" s="46"/>
      <c r="C68" s="46"/>
      <c r="D68" s="46"/>
      <c r="E68" s="47"/>
      <c r="F68" s="47"/>
      <c r="G68" s="47"/>
      <c r="H68" s="47"/>
      <c r="I68" s="1"/>
      <c r="J68" s="3"/>
      <c r="K68" s="3"/>
      <c r="L68" s="3"/>
      <c r="M68" s="3"/>
      <c r="N68" s="3"/>
      <c r="O68" s="3"/>
      <c r="P68" s="3"/>
      <c r="Q68" s="3"/>
      <c r="R68" s="3"/>
      <c r="S68" s="3"/>
      <c r="T68" s="3"/>
      <c r="U68" s="3"/>
      <c r="V68" s="3"/>
      <c r="W68" s="3"/>
      <c r="X68" s="3"/>
      <c r="Y68" s="3"/>
      <c r="Z68" s="3"/>
    </row>
    <row r="69" ht="15.75" customHeight="1">
      <c r="A69" s="46"/>
      <c r="B69" s="46"/>
      <c r="C69" s="46"/>
      <c r="D69" s="46"/>
      <c r="E69" s="47"/>
      <c r="F69" s="47"/>
      <c r="G69" s="47"/>
      <c r="H69" s="47"/>
      <c r="I69" s="1"/>
      <c r="J69" s="3"/>
      <c r="K69" s="3"/>
      <c r="L69" s="3"/>
      <c r="M69" s="3"/>
      <c r="N69" s="3"/>
      <c r="O69" s="3"/>
      <c r="P69" s="3"/>
      <c r="Q69" s="3"/>
      <c r="R69" s="3"/>
      <c r="S69" s="3"/>
      <c r="T69" s="3"/>
      <c r="U69" s="3"/>
      <c r="V69" s="3"/>
      <c r="W69" s="3"/>
      <c r="X69" s="3"/>
      <c r="Y69" s="3"/>
      <c r="Z69" s="3"/>
    </row>
    <row r="70" ht="15.75" customHeight="1">
      <c r="A70" s="46"/>
      <c r="B70" s="46"/>
      <c r="C70" s="46"/>
      <c r="D70" s="46"/>
      <c r="E70" s="47"/>
      <c r="F70" s="47"/>
      <c r="G70" s="47"/>
      <c r="H70" s="47"/>
      <c r="I70" s="1"/>
      <c r="J70" s="3"/>
      <c r="K70" s="3"/>
      <c r="L70" s="3"/>
      <c r="M70" s="3"/>
      <c r="N70" s="3"/>
      <c r="O70" s="3"/>
      <c r="P70" s="3"/>
      <c r="Q70" s="3"/>
      <c r="R70" s="3"/>
      <c r="S70" s="3"/>
      <c r="T70" s="3"/>
      <c r="U70" s="3"/>
      <c r="V70" s="3"/>
      <c r="W70" s="3"/>
      <c r="X70" s="3"/>
      <c r="Y70" s="3"/>
      <c r="Z70" s="3"/>
    </row>
    <row r="71" ht="15.75" customHeight="1">
      <c r="A71" s="46"/>
      <c r="B71" s="46"/>
      <c r="C71" s="46"/>
      <c r="D71" s="46"/>
      <c r="E71" s="47"/>
      <c r="F71" s="47"/>
      <c r="G71" s="47"/>
      <c r="H71" s="47"/>
      <c r="I71" s="1"/>
      <c r="J71" s="3"/>
      <c r="K71" s="3"/>
      <c r="L71" s="3"/>
      <c r="M71" s="3"/>
      <c r="N71" s="3"/>
      <c r="O71" s="3"/>
      <c r="P71" s="3"/>
      <c r="Q71" s="3"/>
      <c r="R71" s="3"/>
      <c r="S71" s="3"/>
      <c r="T71" s="3"/>
      <c r="U71" s="3"/>
      <c r="V71" s="3"/>
      <c r="W71" s="3"/>
      <c r="X71" s="3"/>
      <c r="Y71" s="3"/>
      <c r="Z71" s="3"/>
    </row>
    <row r="72" ht="15.75" customHeight="1">
      <c r="A72" s="46"/>
      <c r="B72" s="46"/>
      <c r="C72" s="46"/>
      <c r="D72" s="46"/>
      <c r="E72" s="47"/>
      <c r="F72" s="47"/>
      <c r="G72" s="47"/>
      <c r="H72" s="47"/>
      <c r="I72" s="1"/>
      <c r="J72" s="3"/>
      <c r="K72" s="3"/>
      <c r="L72" s="3"/>
      <c r="M72" s="3"/>
      <c r="N72" s="3"/>
      <c r="O72" s="3"/>
      <c r="P72" s="3"/>
      <c r="Q72" s="3"/>
      <c r="R72" s="3"/>
      <c r="S72" s="3"/>
      <c r="T72" s="3"/>
      <c r="U72" s="3"/>
      <c r="V72" s="3"/>
      <c r="W72" s="3"/>
      <c r="X72" s="3"/>
      <c r="Y72" s="3"/>
      <c r="Z72" s="3"/>
    </row>
    <row r="73" ht="15.75" customHeight="1">
      <c r="A73" s="46"/>
      <c r="B73" s="46"/>
      <c r="C73" s="46"/>
      <c r="D73" s="46"/>
      <c r="E73" s="47"/>
      <c r="F73" s="47"/>
      <c r="G73" s="47"/>
      <c r="H73" s="47"/>
      <c r="I73" s="1"/>
      <c r="J73" s="3"/>
      <c r="K73" s="3"/>
      <c r="L73" s="3"/>
      <c r="M73" s="3"/>
      <c r="N73" s="3"/>
      <c r="O73" s="3"/>
      <c r="P73" s="3"/>
      <c r="Q73" s="3"/>
      <c r="R73" s="3"/>
      <c r="S73" s="3"/>
      <c r="T73" s="3"/>
      <c r="U73" s="3"/>
      <c r="V73" s="3"/>
      <c r="W73" s="3"/>
      <c r="X73" s="3"/>
      <c r="Y73" s="3"/>
      <c r="Z73" s="3"/>
    </row>
    <row r="74" ht="15.75" customHeight="1">
      <c r="A74" s="46"/>
      <c r="B74" s="46"/>
      <c r="C74" s="46"/>
      <c r="D74" s="46"/>
      <c r="E74" s="47"/>
      <c r="F74" s="47"/>
      <c r="G74" s="47"/>
      <c r="H74" s="47"/>
      <c r="I74" s="1"/>
      <c r="J74" s="3"/>
      <c r="K74" s="3"/>
      <c r="L74" s="3"/>
      <c r="M74" s="3"/>
      <c r="N74" s="3"/>
      <c r="O74" s="3"/>
      <c r="P74" s="3"/>
      <c r="Q74" s="3"/>
      <c r="R74" s="3"/>
      <c r="S74" s="3"/>
      <c r="T74" s="3"/>
      <c r="U74" s="3"/>
      <c r="V74" s="3"/>
      <c r="W74" s="3"/>
      <c r="X74" s="3"/>
      <c r="Y74" s="3"/>
      <c r="Z74" s="3"/>
    </row>
    <row r="75" ht="15.75" customHeight="1">
      <c r="A75" s="46"/>
      <c r="B75" s="46"/>
      <c r="C75" s="46"/>
      <c r="D75" s="46"/>
      <c r="E75" s="47"/>
      <c r="F75" s="47"/>
      <c r="G75" s="47"/>
      <c r="H75" s="47"/>
      <c r="I75" s="1"/>
      <c r="J75" s="3"/>
      <c r="K75" s="3"/>
      <c r="L75" s="3"/>
      <c r="M75" s="3"/>
      <c r="N75" s="3"/>
      <c r="O75" s="3"/>
      <c r="P75" s="3"/>
      <c r="Q75" s="3"/>
      <c r="R75" s="3"/>
      <c r="S75" s="3"/>
      <c r="T75" s="3"/>
      <c r="U75" s="3"/>
      <c r="V75" s="3"/>
      <c r="W75" s="3"/>
      <c r="X75" s="3"/>
      <c r="Y75" s="3"/>
      <c r="Z75" s="3"/>
    </row>
    <row r="76" ht="15.75" customHeight="1">
      <c r="A76" s="46"/>
      <c r="B76" s="46"/>
      <c r="C76" s="46"/>
      <c r="D76" s="46"/>
      <c r="E76" s="47"/>
      <c r="F76" s="47"/>
      <c r="G76" s="47"/>
      <c r="H76" s="47"/>
      <c r="I76" s="1"/>
      <c r="J76" s="3"/>
      <c r="K76" s="3"/>
      <c r="L76" s="3"/>
      <c r="M76" s="3"/>
      <c r="N76" s="3"/>
      <c r="O76" s="3"/>
      <c r="P76" s="3"/>
      <c r="Q76" s="3"/>
      <c r="R76" s="3"/>
      <c r="S76" s="3"/>
      <c r="T76" s="3"/>
      <c r="U76" s="3"/>
      <c r="V76" s="3"/>
      <c r="W76" s="3"/>
      <c r="X76" s="3"/>
      <c r="Y76" s="3"/>
      <c r="Z76" s="3"/>
    </row>
    <row r="77" ht="15.75" customHeight="1">
      <c r="A77" s="46"/>
      <c r="B77" s="46"/>
      <c r="C77" s="46"/>
      <c r="D77" s="46"/>
      <c r="E77" s="47"/>
      <c r="F77" s="47"/>
      <c r="G77" s="47"/>
      <c r="H77" s="47"/>
      <c r="I77" s="1"/>
      <c r="J77" s="3"/>
      <c r="K77" s="3"/>
      <c r="L77" s="3"/>
      <c r="M77" s="3"/>
      <c r="N77" s="3"/>
      <c r="O77" s="3"/>
      <c r="P77" s="3"/>
      <c r="Q77" s="3"/>
      <c r="R77" s="3"/>
      <c r="S77" s="3"/>
      <c r="T77" s="3"/>
      <c r="U77" s="3"/>
      <c r="V77" s="3"/>
      <c r="W77" s="3"/>
      <c r="X77" s="3"/>
      <c r="Y77" s="3"/>
      <c r="Z77" s="3"/>
    </row>
    <row r="78" ht="15.75" customHeight="1">
      <c r="A78" s="46"/>
      <c r="B78" s="46"/>
      <c r="C78" s="46"/>
      <c r="D78" s="46"/>
      <c r="E78" s="47"/>
      <c r="F78" s="47"/>
      <c r="G78" s="47"/>
      <c r="H78" s="47"/>
      <c r="I78" s="1"/>
      <c r="J78" s="3"/>
      <c r="K78" s="3"/>
      <c r="L78" s="3"/>
      <c r="M78" s="3"/>
      <c r="N78" s="3"/>
      <c r="O78" s="3"/>
      <c r="P78" s="3"/>
      <c r="Q78" s="3"/>
      <c r="R78" s="3"/>
      <c r="S78" s="3"/>
      <c r="T78" s="3"/>
      <c r="U78" s="3"/>
      <c r="V78" s="3"/>
      <c r="W78" s="3"/>
      <c r="X78" s="3"/>
      <c r="Y78" s="3"/>
      <c r="Z78" s="3"/>
    </row>
    <row r="79" ht="15.75" customHeight="1">
      <c r="A79" s="46"/>
      <c r="B79" s="46"/>
      <c r="C79" s="46"/>
      <c r="D79" s="46"/>
      <c r="E79" s="47"/>
      <c r="F79" s="47"/>
      <c r="G79" s="47"/>
      <c r="H79" s="47"/>
      <c r="I79" s="1"/>
      <c r="J79" s="3"/>
      <c r="K79" s="3"/>
      <c r="L79" s="3"/>
      <c r="M79" s="3"/>
      <c r="N79" s="3"/>
      <c r="O79" s="3"/>
      <c r="P79" s="3"/>
      <c r="Q79" s="3"/>
      <c r="R79" s="3"/>
      <c r="S79" s="3"/>
      <c r="T79" s="3"/>
      <c r="U79" s="3"/>
      <c r="V79" s="3"/>
      <c r="W79" s="3"/>
      <c r="X79" s="3"/>
      <c r="Y79" s="3"/>
      <c r="Z79" s="3"/>
    </row>
    <row r="80" ht="15.75" customHeight="1">
      <c r="A80" s="46"/>
      <c r="B80" s="46"/>
      <c r="C80" s="46"/>
      <c r="D80" s="46"/>
      <c r="E80" s="47"/>
      <c r="F80" s="47"/>
      <c r="G80" s="47"/>
      <c r="H80" s="47"/>
      <c r="I80" s="1"/>
      <c r="J80" s="3"/>
      <c r="K80" s="3"/>
      <c r="L80" s="3"/>
      <c r="M80" s="3"/>
      <c r="N80" s="3"/>
      <c r="O80" s="3"/>
      <c r="P80" s="3"/>
      <c r="Q80" s="3"/>
      <c r="R80" s="3"/>
      <c r="S80" s="3"/>
      <c r="T80" s="3"/>
      <c r="U80" s="3"/>
      <c r="V80" s="3"/>
      <c r="W80" s="3"/>
      <c r="X80" s="3"/>
      <c r="Y80" s="3"/>
      <c r="Z80" s="3"/>
    </row>
    <row r="81" ht="15.75" customHeight="1">
      <c r="A81" s="46"/>
      <c r="B81" s="46"/>
      <c r="C81" s="46"/>
      <c r="D81" s="46"/>
      <c r="E81" s="47"/>
      <c r="F81" s="47"/>
      <c r="G81" s="47"/>
      <c r="H81" s="47"/>
      <c r="I81" s="1"/>
      <c r="J81" s="3"/>
      <c r="K81" s="3"/>
      <c r="L81" s="3"/>
      <c r="M81" s="3"/>
      <c r="N81" s="3"/>
      <c r="O81" s="3"/>
      <c r="P81" s="3"/>
      <c r="Q81" s="3"/>
      <c r="R81" s="3"/>
      <c r="S81" s="3"/>
      <c r="T81" s="3"/>
      <c r="U81" s="3"/>
      <c r="V81" s="3"/>
      <c r="W81" s="3"/>
      <c r="X81" s="3"/>
      <c r="Y81" s="3"/>
      <c r="Z81" s="3"/>
    </row>
    <row r="82" ht="15.75" customHeight="1">
      <c r="A82" s="46"/>
      <c r="B82" s="46"/>
      <c r="C82" s="46"/>
      <c r="D82" s="46"/>
      <c r="E82" s="47"/>
      <c r="F82" s="47"/>
      <c r="G82" s="47"/>
      <c r="H82" s="47"/>
      <c r="I82" s="1"/>
      <c r="J82" s="3"/>
      <c r="K82" s="3"/>
      <c r="L82" s="3"/>
      <c r="M82" s="3"/>
      <c r="N82" s="3"/>
      <c r="O82" s="3"/>
      <c r="P82" s="3"/>
      <c r="Q82" s="3"/>
      <c r="R82" s="3"/>
      <c r="S82" s="3"/>
      <c r="T82" s="3"/>
      <c r="U82" s="3"/>
      <c r="V82" s="3"/>
      <c r="W82" s="3"/>
      <c r="X82" s="3"/>
      <c r="Y82" s="3"/>
      <c r="Z82" s="3"/>
    </row>
    <row r="83" ht="15.75" customHeight="1">
      <c r="A83" s="46"/>
      <c r="B83" s="46"/>
      <c r="C83" s="46"/>
      <c r="D83" s="46"/>
      <c r="E83" s="47"/>
      <c r="F83" s="47"/>
      <c r="G83" s="47"/>
      <c r="H83" s="47"/>
      <c r="I83" s="1"/>
      <c r="J83" s="3"/>
      <c r="K83" s="3"/>
      <c r="L83" s="3"/>
      <c r="M83" s="3"/>
      <c r="N83" s="3"/>
      <c r="O83" s="3"/>
      <c r="P83" s="3"/>
      <c r="Q83" s="3"/>
      <c r="R83" s="3"/>
      <c r="S83" s="3"/>
      <c r="T83" s="3"/>
      <c r="U83" s="3"/>
      <c r="V83" s="3"/>
      <c r="W83" s="3"/>
      <c r="X83" s="3"/>
      <c r="Y83" s="3"/>
      <c r="Z83" s="3"/>
    </row>
    <row r="84" ht="15.75" customHeight="1">
      <c r="A84" s="46"/>
      <c r="B84" s="46"/>
      <c r="C84" s="46"/>
      <c r="D84" s="46"/>
      <c r="E84" s="47"/>
      <c r="F84" s="47"/>
      <c r="G84" s="47"/>
      <c r="H84" s="47"/>
      <c r="I84" s="1"/>
      <c r="J84" s="3"/>
      <c r="K84" s="3"/>
      <c r="L84" s="3"/>
      <c r="M84" s="3"/>
      <c r="N84" s="3"/>
      <c r="O84" s="3"/>
      <c r="P84" s="3"/>
      <c r="Q84" s="3"/>
      <c r="R84" s="3"/>
      <c r="S84" s="3"/>
      <c r="T84" s="3"/>
      <c r="U84" s="3"/>
      <c r="V84" s="3"/>
      <c r="W84" s="3"/>
      <c r="X84" s="3"/>
      <c r="Y84" s="3"/>
      <c r="Z84" s="3"/>
    </row>
    <row r="85" ht="15.75" customHeight="1">
      <c r="A85" s="46"/>
      <c r="B85" s="46"/>
      <c r="C85" s="46"/>
      <c r="D85" s="46"/>
      <c r="E85" s="47"/>
      <c r="F85" s="47"/>
      <c r="G85" s="47"/>
      <c r="H85" s="47"/>
      <c r="I85" s="1"/>
      <c r="J85" s="3"/>
      <c r="K85" s="3"/>
      <c r="L85" s="3"/>
      <c r="M85" s="3"/>
      <c r="N85" s="3"/>
      <c r="O85" s="3"/>
      <c r="P85" s="3"/>
      <c r="Q85" s="3"/>
      <c r="R85" s="3"/>
      <c r="S85" s="3"/>
      <c r="T85" s="3"/>
      <c r="U85" s="3"/>
      <c r="V85" s="3"/>
      <c r="W85" s="3"/>
      <c r="X85" s="3"/>
      <c r="Y85" s="3"/>
      <c r="Z85" s="3"/>
    </row>
    <row r="86" ht="15.75" customHeight="1">
      <c r="A86" s="46"/>
      <c r="B86" s="46"/>
      <c r="C86" s="46"/>
      <c r="D86" s="46"/>
      <c r="E86" s="47"/>
      <c r="F86" s="47"/>
      <c r="G86" s="47"/>
      <c r="H86" s="47"/>
      <c r="I86" s="1"/>
      <c r="J86" s="3"/>
      <c r="K86" s="3"/>
      <c r="L86" s="3"/>
      <c r="M86" s="3"/>
      <c r="N86" s="3"/>
      <c r="O86" s="3"/>
      <c r="P86" s="3"/>
      <c r="Q86" s="3"/>
      <c r="R86" s="3"/>
      <c r="S86" s="3"/>
      <c r="T86" s="3"/>
      <c r="U86" s="3"/>
      <c r="V86" s="3"/>
      <c r="W86" s="3"/>
      <c r="X86" s="3"/>
      <c r="Y86" s="3"/>
      <c r="Z86" s="3"/>
    </row>
    <row r="87" ht="15.75" customHeight="1">
      <c r="A87" s="46"/>
      <c r="B87" s="46"/>
      <c r="C87" s="46"/>
      <c r="D87" s="46"/>
      <c r="E87" s="47"/>
      <c r="F87" s="47"/>
      <c r="G87" s="47"/>
      <c r="H87" s="47"/>
      <c r="I87" s="1"/>
      <c r="J87" s="3"/>
      <c r="K87" s="3"/>
      <c r="L87" s="3"/>
      <c r="M87" s="3"/>
      <c r="N87" s="3"/>
      <c r="O87" s="3"/>
      <c r="P87" s="3"/>
      <c r="Q87" s="3"/>
      <c r="R87" s="3"/>
      <c r="S87" s="3"/>
      <c r="T87" s="3"/>
      <c r="U87" s="3"/>
      <c r="V87" s="3"/>
      <c r="W87" s="3"/>
      <c r="X87" s="3"/>
      <c r="Y87" s="3"/>
      <c r="Z87" s="3"/>
    </row>
    <row r="88" ht="15.75" customHeight="1">
      <c r="A88" s="46"/>
      <c r="B88" s="46"/>
      <c r="C88" s="46"/>
      <c r="D88" s="46"/>
      <c r="E88" s="47"/>
      <c r="F88" s="47"/>
      <c r="G88" s="47"/>
      <c r="H88" s="47"/>
      <c r="I88" s="1"/>
      <c r="J88" s="3"/>
      <c r="K88" s="3"/>
      <c r="L88" s="3"/>
      <c r="M88" s="3"/>
      <c r="N88" s="3"/>
      <c r="O88" s="3"/>
      <c r="P88" s="3"/>
      <c r="Q88" s="3"/>
      <c r="R88" s="3"/>
      <c r="S88" s="3"/>
      <c r="T88" s="3"/>
      <c r="U88" s="3"/>
      <c r="V88" s="3"/>
      <c r="W88" s="3"/>
      <c r="X88" s="3"/>
      <c r="Y88" s="3"/>
      <c r="Z88" s="3"/>
    </row>
    <row r="89" ht="15.75" customHeight="1">
      <c r="A89" s="46"/>
      <c r="B89" s="46"/>
      <c r="C89" s="46"/>
      <c r="D89" s="46"/>
      <c r="E89" s="47"/>
      <c r="F89" s="47"/>
      <c r="G89" s="47"/>
      <c r="H89" s="47"/>
      <c r="I89" s="1"/>
      <c r="J89" s="3"/>
      <c r="K89" s="3"/>
      <c r="L89" s="3"/>
      <c r="M89" s="3"/>
      <c r="N89" s="3"/>
      <c r="O89" s="3"/>
      <c r="P89" s="3"/>
      <c r="Q89" s="3"/>
      <c r="R89" s="3"/>
      <c r="S89" s="3"/>
      <c r="T89" s="3"/>
      <c r="U89" s="3"/>
      <c r="V89" s="3"/>
      <c r="W89" s="3"/>
      <c r="X89" s="3"/>
      <c r="Y89" s="3"/>
      <c r="Z89" s="3"/>
    </row>
    <row r="90" ht="15.75" customHeight="1">
      <c r="A90" s="46"/>
      <c r="B90" s="46"/>
      <c r="C90" s="46"/>
      <c r="D90" s="46"/>
      <c r="E90" s="47"/>
      <c r="F90" s="47"/>
      <c r="G90" s="47"/>
      <c r="H90" s="47"/>
      <c r="I90" s="1"/>
      <c r="J90" s="3"/>
      <c r="K90" s="3"/>
      <c r="L90" s="3"/>
      <c r="M90" s="3"/>
      <c r="N90" s="3"/>
      <c r="O90" s="3"/>
      <c r="P90" s="3"/>
      <c r="Q90" s="3"/>
      <c r="R90" s="3"/>
      <c r="S90" s="3"/>
      <c r="T90" s="3"/>
      <c r="U90" s="3"/>
      <c r="V90" s="3"/>
      <c r="W90" s="3"/>
      <c r="X90" s="3"/>
      <c r="Y90" s="3"/>
      <c r="Z90" s="3"/>
    </row>
    <row r="91" ht="15.75" customHeight="1">
      <c r="A91" s="46"/>
      <c r="B91" s="46"/>
      <c r="C91" s="46"/>
      <c r="D91" s="46"/>
      <c r="E91" s="47"/>
      <c r="F91" s="47"/>
      <c r="G91" s="47"/>
      <c r="H91" s="47"/>
      <c r="I91" s="1"/>
      <c r="J91" s="3"/>
      <c r="K91" s="3"/>
      <c r="L91" s="3"/>
      <c r="M91" s="3"/>
      <c r="N91" s="3"/>
      <c r="O91" s="3"/>
      <c r="P91" s="3"/>
      <c r="Q91" s="3"/>
      <c r="R91" s="3"/>
      <c r="S91" s="3"/>
      <c r="T91" s="3"/>
      <c r="U91" s="3"/>
      <c r="V91" s="3"/>
      <c r="W91" s="3"/>
      <c r="X91" s="3"/>
      <c r="Y91" s="3"/>
      <c r="Z91" s="3"/>
    </row>
    <row r="92" ht="15.75" customHeight="1">
      <c r="A92" s="46"/>
      <c r="B92" s="46"/>
      <c r="C92" s="46"/>
      <c r="D92" s="46"/>
      <c r="E92" s="47"/>
      <c r="F92" s="47"/>
      <c r="G92" s="47"/>
      <c r="H92" s="47"/>
      <c r="I92" s="1"/>
      <c r="J92" s="3"/>
      <c r="K92" s="3"/>
      <c r="L92" s="3"/>
      <c r="M92" s="3"/>
      <c r="N92" s="3"/>
      <c r="O92" s="3"/>
      <c r="P92" s="3"/>
      <c r="Q92" s="3"/>
      <c r="R92" s="3"/>
      <c r="S92" s="3"/>
      <c r="T92" s="3"/>
      <c r="U92" s="3"/>
      <c r="V92" s="3"/>
      <c r="W92" s="3"/>
      <c r="X92" s="3"/>
      <c r="Y92" s="3"/>
      <c r="Z92" s="3"/>
    </row>
    <row r="93" ht="15.75" customHeight="1">
      <c r="A93" s="46"/>
      <c r="B93" s="46"/>
      <c r="C93" s="46"/>
      <c r="D93" s="46"/>
      <c r="E93" s="47"/>
      <c r="F93" s="47"/>
      <c r="G93" s="47"/>
      <c r="H93" s="47"/>
      <c r="I93" s="1"/>
      <c r="J93" s="3"/>
      <c r="K93" s="3"/>
      <c r="L93" s="3"/>
      <c r="M93" s="3"/>
      <c r="N93" s="3"/>
      <c r="O93" s="3"/>
      <c r="P93" s="3"/>
      <c r="Q93" s="3"/>
      <c r="R93" s="3"/>
      <c r="S93" s="3"/>
      <c r="T93" s="3"/>
      <c r="U93" s="3"/>
      <c r="V93" s="3"/>
      <c r="W93" s="3"/>
      <c r="X93" s="3"/>
      <c r="Y93" s="3"/>
      <c r="Z93" s="3"/>
    </row>
    <row r="94" ht="15.75" customHeight="1">
      <c r="A94" s="46"/>
      <c r="B94" s="46"/>
      <c r="C94" s="46"/>
      <c r="D94" s="46"/>
      <c r="E94" s="47"/>
      <c r="F94" s="47"/>
      <c r="G94" s="47"/>
      <c r="H94" s="47"/>
      <c r="I94" s="1"/>
      <c r="J94" s="3"/>
      <c r="K94" s="3"/>
      <c r="L94" s="3"/>
      <c r="M94" s="3"/>
      <c r="N94" s="3"/>
      <c r="O94" s="3"/>
      <c r="P94" s="3"/>
      <c r="Q94" s="3"/>
      <c r="R94" s="3"/>
      <c r="S94" s="3"/>
      <c r="T94" s="3"/>
      <c r="U94" s="3"/>
      <c r="V94" s="3"/>
      <c r="W94" s="3"/>
      <c r="X94" s="3"/>
      <c r="Y94" s="3"/>
      <c r="Z94" s="3"/>
    </row>
    <row r="95" ht="15.75" customHeight="1">
      <c r="A95" s="46"/>
      <c r="B95" s="46"/>
      <c r="C95" s="46"/>
      <c r="D95" s="46"/>
      <c r="E95" s="47"/>
      <c r="F95" s="47"/>
      <c r="G95" s="47"/>
      <c r="H95" s="47"/>
      <c r="I95" s="1"/>
      <c r="J95" s="3"/>
      <c r="K95" s="3"/>
      <c r="L95" s="3"/>
      <c r="M95" s="3"/>
      <c r="N95" s="3"/>
      <c r="O95" s="3"/>
      <c r="P95" s="3"/>
      <c r="Q95" s="3"/>
      <c r="R95" s="3"/>
      <c r="S95" s="3"/>
      <c r="T95" s="3"/>
      <c r="U95" s="3"/>
      <c r="V95" s="3"/>
      <c r="W95" s="3"/>
      <c r="X95" s="3"/>
      <c r="Y95" s="3"/>
      <c r="Z95" s="3"/>
    </row>
    <row r="96" ht="15.75" customHeight="1">
      <c r="A96" s="46"/>
      <c r="B96" s="46"/>
      <c r="C96" s="46"/>
      <c r="D96" s="46"/>
      <c r="E96" s="47"/>
      <c r="F96" s="47"/>
      <c r="G96" s="47"/>
      <c r="H96" s="47"/>
      <c r="I96" s="1"/>
      <c r="J96" s="3"/>
      <c r="K96" s="3"/>
      <c r="L96" s="3"/>
      <c r="M96" s="3"/>
      <c r="N96" s="3"/>
      <c r="O96" s="3"/>
      <c r="P96" s="3"/>
      <c r="Q96" s="3"/>
      <c r="R96" s="3"/>
      <c r="S96" s="3"/>
      <c r="T96" s="3"/>
      <c r="U96" s="3"/>
      <c r="V96" s="3"/>
      <c r="W96" s="3"/>
      <c r="X96" s="3"/>
      <c r="Y96" s="3"/>
      <c r="Z96" s="3"/>
    </row>
    <row r="97" ht="15.75" customHeight="1">
      <c r="A97" s="46"/>
      <c r="B97" s="46"/>
      <c r="C97" s="46"/>
      <c r="D97" s="46"/>
      <c r="E97" s="47"/>
      <c r="F97" s="47"/>
      <c r="G97" s="47"/>
      <c r="H97" s="47"/>
      <c r="I97" s="1"/>
      <c r="J97" s="3"/>
      <c r="K97" s="3"/>
      <c r="L97" s="3"/>
      <c r="M97" s="3"/>
      <c r="N97" s="3"/>
      <c r="O97" s="3"/>
      <c r="P97" s="3"/>
      <c r="Q97" s="3"/>
      <c r="R97" s="3"/>
      <c r="S97" s="3"/>
      <c r="T97" s="3"/>
      <c r="U97" s="3"/>
      <c r="V97" s="3"/>
      <c r="W97" s="3"/>
      <c r="X97" s="3"/>
      <c r="Y97" s="3"/>
      <c r="Z97" s="3"/>
    </row>
    <row r="98" ht="15.75" customHeight="1">
      <c r="A98" s="46"/>
      <c r="B98" s="46"/>
      <c r="C98" s="46"/>
      <c r="D98" s="46"/>
      <c r="E98" s="47"/>
      <c r="F98" s="47"/>
      <c r="G98" s="47"/>
      <c r="H98" s="47"/>
      <c r="I98" s="1"/>
      <c r="J98" s="3"/>
      <c r="K98" s="3"/>
      <c r="L98" s="3"/>
      <c r="M98" s="3"/>
      <c r="N98" s="3"/>
      <c r="O98" s="3"/>
      <c r="P98" s="3"/>
      <c r="Q98" s="3"/>
      <c r="R98" s="3"/>
      <c r="S98" s="3"/>
      <c r="T98" s="3"/>
      <c r="U98" s="3"/>
      <c r="V98" s="3"/>
      <c r="W98" s="3"/>
      <c r="X98" s="3"/>
      <c r="Y98" s="3"/>
      <c r="Z98" s="3"/>
    </row>
    <row r="99" ht="15.75" customHeight="1">
      <c r="A99" s="46"/>
      <c r="B99" s="46"/>
      <c r="C99" s="46"/>
      <c r="D99" s="46"/>
      <c r="E99" s="47"/>
      <c r="F99" s="47"/>
      <c r="G99" s="47"/>
      <c r="H99" s="47"/>
      <c r="I99" s="1"/>
      <c r="J99" s="3"/>
      <c r="K99" s="3"/>
      <c r="L99" s="3"/>
      <c r="M99" s="3"/>
      <c r="N99" s="3"/>
      <c r="O99" s="3"/>
      <c r="P99" s="3"/>
      <c r="Q99" s="3"/>
      <c r="R99" s="3"/>
      <c r="S99" s="3"/>
      <c r="T99" s="3"/>
      <c r="U99" s="3"/>
      <c r="V99" s="3"/>
      <c r="W99" s="3"/>
      <c r="X99" s="3"/>
      <c r="Y99" s="3"/>
      <c r="Z99" s="3"/>
    </row>
    <row r="100" ht="15.75" customHeight="1">
      <c r="A100" s="46"/>
      <c r="B100" s="46"/>
      <c r="C100" s="46"/>
      <c r="D100" s="46"/>
      <c r="E100" s="47"/>
      <c r="F100" s="47"/>
      <c r="G100" s="47"/>
      <c r="H100" s="47"/>
      <c r="I100" s="1"/>
      <c r="J100" s="3"/>
      <c r="K100" s="3"/>
      <c r="L100" s="3"/>
      <c r="M100" s="3"/>
      <c r="N100" s="3"/>
      <c r="O100" s="3"/>
      <c r="P100" s="3"/>
      <c r="Q100" s="3"/>
      <c r="R100" s="3"/>
      <c r="S100" s="3"/>
      <c r="T100" s="3"/>
      <c r="U100" s="3"/>
      <c r="V100" s="3"/>
      <c r="W100" s="3"/>
      <c r="X100" s="3"/>
      <c r="Y100" s="3"/>
      <c r="Z100" s="3"/>
    </row>
    <row r="101" ht="15.75" customHeight="1">
      <c r="A101" s="46"/>
      <c r="B101" s="46"/>
      <c r="C101" s="46"/>
      <c r="D101" s="46"/>
      <c r="E101" s="47"/>
      <c r="F101" s="47"/>
      <c r="G101" s="47"/>
      <c r="H101" s="47"/>
      <c r="I101" s="1"/>
      <c r="J101" s="3"/>
      <c r="K101" s="3"/>
      <c r="L101" s="3"/>
      <c r="M101" s="3"/>
      <c r="N101" s="3"/>
      <c r="O101" s="3"/>
      <c r="P101" s="3"/>
      <c r="Q101" s="3"/>
      <c r="R101" s="3"/>
      <c r="S101" s="3"/>
      <c r="T101" s="3"/>
      <c r="U101" s="3"/>
      <c r="V101" s="3"/>
      <c r="W101" s="3"/>
      <c r="X101" s="3"/>
      <c r="Y101" s="3"/>
      <c r="Z101" s="3"/>
    </row>
    <row r="102" ht="15.75" customHeight="1">
      <c r="A102" s="46"/>
      <c r="B102" s="46"/>
      <c r="C102" s="46"/>
      <c r="D102" s="46"/>
      <c r="E102" s="47"/>
      <c r="F102" s="47"/>
      <c r="G102" s="47"/>
      <c r="H102" s="47"/>
      <c r="I102" s="1"/>
      <c r="J102" s="3"/>
      <c r="K102" s="3"/>
      <c r="L102" s="3"/>
      <c r="M102" s="3"/>
      <c r="N102" s="3"/>
      <c r="O102" s="3"/>
      <c r="P102" s="3"/>
      <c r="Q102" s="3"/>
      <c r="R102" s="3"/>
      <c r="S102" s="3"/>
      <c r="T102" s="3"/>
      <c r="U102" s="3"/>
      <c r="V102" s="3"/>
      <c r="W102" s="3"/>
      <c r="X102" s="3"/>
      <c r="Y102" s="3"/>
      <c r="Z102" s="3"/>
    </row>
    <row r="103" ht="15.75" customHeight="1">
      <c r="A103" s="46"/>
      <c r="B103" s="46"/>
      <c r="C103" s="46"/>
      <c r="D103" s="46"/>
      <c r="E103" s="47"/>
      <c r="F103" s="47"/>
      <c r="G103" s="47"/>
      <c r="H103" s="47"/>
      <c r="I103" s="1"/>
      <c r="J103" s="3"/>
      <c r="K103" s="3"/>
      <c r="L103" s="3"/>
      <c r="M103" s="3"/>
      <c r="N103" s="3"/>
      <c r="O103" s="3"/>
      <c r="P103" s="3"/>
      <c r="Q103" s="3"/>
      <c r="R103" s="3"/>
      <c r="S103" s="3"/>
      <c r="T103" s="3"/>
      <c r="U103" s="3"/>
      <c r="V103" s="3"/>
      <c r="W103" s="3"/>
      <c r="X103" s="3"/>
      <c r="Y103" s="3"/>
      <c r="Z103" s="3"/>
    </row>
    <row r="104" ht="15.75" customHeight="1">
      <c r="A104" s="46"/>
      <c r="B104" s="46"/>
      <c r="C104" s="46"/>
      <c r="D104" s="46"/>
      <c r="E104" s="47"/>
      <c r="F104" s="47"/>
      <c r="G104" s="47"/>
      <c r="H104" s="47"/>
      <c r="I104" s="1"/>
      <c r="J104" s="3"/>
      <c r="K104" s="3"/>
      <c r="L104" s="3"/>
      <c r="M104" s="3"/>
      <c r="N104" s="3"/>
      <c r="O104" s="3"/>
      <c r="P104" s="3"/>
      <c r="Q104" s="3"/>
      <c r="R104" s="3"/>
      <c r="S104" s="3"/>
      <c r="T104" s="3"/>
      <c r="U104" s="3"/>
      <c r="V104" s="3"/>
      <c r="W104" s="3"/>
      <c r="X104" s="3"/>
      <c r="Y104" s="3"/>
      <c r="Z104" s="3"/>
    </row>
    <row r="105" ht="15.75" customHeight="1">
      <c r="A105" s="46"/>
      <c r="B105" s="46"/>
      <c r="C105" s="46"/>
      <c r="D105" s="46"/>
      <c r="E105" s="47"/>
      <c r="F105" s="47"/>
      <c r="G105" s="47"/>
      <c r="H105" s="47"/>
      <c r="I105" s="1"/>
      <c r="J105" s="3"/>
      <c r="K105" s="3"/>
      <c r="L105" s="3"/>
      <c r="M105" s="3"/>
      <c r="N105" s="3"/>
      <c r="O105" s="3"/>
      <c r="P105" s="3"/>
      <c r="Q105" s="3"/>
      <c r="R105" s="3"/>
      <c r="S105" s="3"/>
      <c r="T105" s="3"/>
      <c r="U105" s="3"/>
      <c r="V105" s="3"/>
      <c r="W105" s="3"/>
      <c r="X105" s="3"/>
      <c r="Y105" s="3"/>
      <c r="Z105" s="3"/>
    </row>
    <row r="106" ht="15.75" customHeight="1">
      <c r="A106" s="46"/>
      <c r="B106" s="46"/>
      <c r="C106" s="46"/>
      <c r="D106" s="46"/>
      <c r="E106" s="47"/>
      <c r="F106" s="47"/>
      <c r="G106" s="47"/>
      <c r="H106" s="47"/>
      <c r="I106" s="1"/>
      <c r="J106" s="3"/>
      <c r="K106" s="3"/>
      <c r="L106" s="3"/>
      <c r="M106" s="3"/>
      <c r="N106" s="3"/>
      <c r="O106" s="3"/>
      <c r="P106" s="3"/>
      <c r="Q106" s="3"/>
      <c r="R106" s="3"/>
      <c r="S106" s="3"/>
      <c r="T106" s="3"/>
      <c r="U106" s="3"/>
      <c r="V106" s="3"/>
      <c r="W106" s="3"/>
      <c r="X106" s="3"/>
      <c r="Y106" s="3"/>
      <c r="Z106" s="3"/>
    </row>
    <row r="107" ht="15.75" customHeight="1">
      <c r="A107" s="46"/>
      <c r="B107" s="46"/>
      <c r="C107" s="46"/>
      <c r="D107" s="46"/>
      <c r="E107" s="47"/>
      <c r="F107" s="47"/>
      <c r="G107" s="47"/>
      <c r="H107" s="47"/>
      <c r="I107" s="1"/>
      <c r="J107" s="3"/>
      <c r="K107" s="3"/>
      <c r="L107" s="3"/>
      <c r="M107" s="3"/>
      <c r="N107" s="3"/>
      <c r="O107" s="3"/>
      <c r="P107" s="3"/>
      <c r="Q107" s="3"/>
      <c r="R107" s="3"/>
      <c r="S107" s="3"/>
      <c r="T107" s="3"/>
      <c r="U107" s="3"/>
      <c r="V107" s="3"/>
      <c r="W107" s="3"/>
      <c r="X107" s="3"/>
      <c r="Y107" s="3"/>
      <c r="Z107" s="3"/>
    </row>
    <row r="108" ht="15.75" customHeight="1">
      <c r="A108" s="46"/>
      <c r="B108" s="46"/>
      <c r="C108" s="46"/>
      <c r="D108" s="46"/>
      <c r="E108" s="47"/>
      <c r="F108" s="47"/>
      <c r="G108" s="47"/>
      <c r="H108" s="47"/>
      <c r="I108" s="1"/>
      <c r="J108" s="3"/>
      <c r="K108" s="3"/>
      <c r="L108" s="3"/>
      <c r="M108" s="3"/>
      <c r="N108" s="3"/>
      <c r="O108" s="3"/>
      <c r="P108" s="3"/>
      <c r="Q108" s="3"/>
      <c r="R108" s="3"/>
      <c r="S108" s="3"/>
      <c r="T108" s="3"/>
      <c r="U108" s="3"/>
      <c r="V108" s="3"/>
      <c r="W108" s="3"/>
      <c r="X108" s="3"/>
      <c r="Y108" s="3"/>
      <c r="Z108" s="3"/>
    </row>
    <row r="109" ht="15.75" customHeight="1">
      <c r="A109" s="46"/>
      <c r="B109" s="46"/>
      <c r="C109" s="46"/>
      <c r="D109" s="46"/>
      <c r="E109" s="47"/>
      <c r="F109" s="47"/>
      <c r="G109" s="47"/>
      <c r="H109" s="47"/>
      <c r="I109" s="1"/>
      <c r="J109" s="3"/>
      <c r="K109" s="3"/>
      <c r="L109" s="3"/>
      <c r="M109" s="3"/>
      <c r="N109" s="3"/>
      <c r="O109" s="3"/>
      <c r="P109" s="3"/>
      <c r="Q109" s="3"/>
      <c r="R109" s="3"/>
      <c r="S109" s="3"/>
      <c r="T109" s="3"/>
      <c r="U109" s="3"/>
      <c r="V109" s="3"/>
      <c r="W109" s="3"/>
      <c r="X109" s="3"/>
      <c r="Y109" s="3"/>
      <c r="Z109" s="3"/>
    </row>
    <row r="110" ht="15.75" customHeight="1">
      <c r="A110" s="46"/>
      <c r="B110" s="46"/>
      <c r="C110" s="46"/>
      <c r="D110" s="46"/>
      <c r="E110" s="47"/>
      <c r="F110" s="47"/>
      <c r="G110" s="47"/>
      <c r="H110" s="47"/>
      <c r="I110" s="1"/>
      <c r="J110" s="3"/>
      <c r="K110" s="3"/>
      <c r="L110" s="3"/>
      <c r="M110" s="3"/>
      <c r="N110" s="3"/>
      <c r="O110" s="3"/>
      <c r="P110" s="3"/>
      <c r="Q110" s="3"/>
      <c r="R110" s="3"/>
      <c r="S110" s="3"/>
      <c r="T110" s="3"/>
      <c r="U110" s="3"/>
      <c r="V110" s="3"/>
      <c r="W110" s="3"/>
      <c r="X110" s="3"/>
      <c r="Y110" s="3"/>
      <c r="Z110" s="3"/>
    </row>
    <row r="111" ht="15.75" customHeight="1">
      <c r="A111" s="46"/>
      <c r="B111" s="46"/>
      <c r="C111" s="46"/>
      <c r="D111" s="46"/>
      <c r="E111" s="47"/>
      <c r="F111" s="47"/>
      <c r="G111" s="47"/>
      <c r="H111" s="47"/>
      <c r="I111" s="1"/>
      <c r="J111" s="3"/>
      <c r="K111" s="3"/>
      <c r="L111" s="3"/>
      <c r="M111" s="3"/>
      <c r="N111" s="3"/>
      <c r="O111" s="3"/>
      <c r="P111" s="3"/>
      <c r="Q111" s="3"/>
      <c r="R111" s="3"/>
      <c r="S111" s="3"/>
      <c r="T111" s="3"/>
      <c r="U111" s="3"/>
      <c r="V111" s="3"/>
      <c r="W111" s="3"/>
      <c r="X111" s="3"/>
      <c r="Y111" s="3"/>
      <c r="Z111" s="3"/>
    </row>
    <row r="112" ht="15.75" customHeight="1">
      <c r="A112" s="46"/>
      <c r="B112" s="46"/>
      <c r="C112" s="46"/>
      <c r="D112" s="46"/>
      <c r="E112" s="47"/>
      <c r="F112" s="47"/>
      <c r="G112" s="47"/>
      <c r="H112" s="47"/>
      <c r="I112" s="1"/>
      <c r="J112" s="3"/>
      <c r="K112" s="3"/>
      <c r="L112" s="3"/>
      <c r="M112" s="3"/>
      <c r="N112" s="3"/>
      <c r="O112" s="3"/>
      <c r="P112" s="3"/>
      <c r="Q112" s="3"/>
      <c r="R112" s="3"/>
      <c r="S112" s="3"/>
      <c r="T112" s="3"/>
      <c r="U112" s="3"/>
      <c r="V112" s="3"/>
      <c r="W112" s="3"/>
      <c r="X112" s="3"/>
      <c r="Y112" s="3"/>
      <c r="Z112" s="3"/>
    </row>
    <row r="113" ht="15.75" customHeight="1">
      <c r="A113" s="46"/>
      <c r="B113" s="46"/>
      <c r="C113" s="46"/>
      <c r="D113" s="46"/>
      <c r="E113" s="47"/>
      <c r="F113" s="47"/>
      <c r="G113" s="47"/>
      <c r="H113" s="47"/>
      <c r="I113" s="1"/>
      <c r="J113" s="3"/>
      <c r="K113" s="3"/>
      <c r="L113" s="3"/>
      <c r="M113" s="3"/>
      <c r="N113" s="3"/>
      <c r="O113" s="3"/>
      <c r="P113" s="3"/>
      <c r="Q113" s="3"/>
      <c r="R113" s="3"/>
      <c r="S113" s="3"/>
      <c r="T113" s="3"/>
      <c r="U113" s="3"/>
      <c r="V113" s="3"/>
      <c r="W113" s="3"/>
      <c r="X113" s="3"/>
      <c r="Y113" s="3"/>
      <c r="Z113" s="3"/>
    </row>
    <row r="114" ht="15.75" customHeight="1">
      <c r="A114" s="46"/>
      <c r="B114" s="46"/>
      <c r="C114" s="46"/>
      <c r="D114" s="46"/>
      <c r="E114" s="47"/>
      <c r="F114" s="47"/>
      <c r="G114" s="47"/>
      <c r="H114" s="47"/>
      <c r="I114" s="1"/>
      <c r="J114" s="3"/>
      <c r="K114" s="3"/>
      <c r="L114" s="3"/>
      <c r="M114" s="3"/>
      <c r="N114" s="3"/>
      <c r="O114" s="3"/>
      <c r="P114" s="3"/>
      <c r="Q114" s="3"/>
      <c r="R114" s="3"/>
      <c r="S114" s="3"/>
      <c r="T114" s="3"/>
      <c r="U114" s="3"/>
      <c r="V114" s="3"/>
      <c r="W114" s="3"/>
      <c r="X114" s="3"/>
      <c r="Y114" s="3"/>
      <c r="Z114" s="3"/>
    </row>
    <row r="115" ht="15.75" customHeight="1">
      <c r="A115" s="46"/>
      <c r="B115" s="46"/>
      <c r="C115" s="46"/>
      <c r="D115" s="46"/>
      <c r="E115" s="47"/>
      <c r="F115" s="47"/>
      <c r="G115" s="47"/>
      <c r="H115" s="47"/>
      <c r="I115" s="1"/>
      <c r="J115" s="3"/>
      <c r="K115" s="3"/>
      <c r="L115" s="3"/>
      <c r="M115" s="3"/>
      <c r="N115" s="3"/>
      <c r="O115" s="3"/>
      <c r="P115" s="3"/>
      <c r="Q115" s="3"/>
      <c r="R115" s="3"/>
      <c r="S115" s="3"/>
      <c r="T115" s="3"/>
      <c r="U115" s="3"/>
      <c r="V115" s="3"/>
      <c r="W115" s="3"/>
      <c r="X115" s="3"/>
      <c r="Y115" s="3"/>
      <c r="Z115" s="3"/>
    </row>
    <row r="116" ht="15.75" customHeight="1">
      <c r="A116" s="46"/>
      <c r="B116" s="46"/>
      <c r="C116" s="46"/>
      <c r="D116" s="46"/>
      <c r="E116" s="47"/>
      <c r="F116" s="47"/>
      <c r="G116" s="47"/>
      <c r="H116" s="47"/>
      <c r="I116" s="1"/>
      <c r="J116" s="3"/>
      <c r="K116" s="3"/>
      <c r="L116" s="3"/>
      <c r="M116" s="3"/>
      <c r="N116" s="3"/>
      <c r="O116" s="3"/>
      <c r="P116" s="3"/>
      <c r="Q116" s="3"/>
      <c r="R116" s="3"/>
      <c r="S116" s="3"/>
      <c r="T116" s="3"/>
      <c r="U116" s="3"/>
      <c r="V116" s="3"/>
      <c r="W116" s="3"/>
      <c r="X116" s="3"/>
      <c r="Y116" s="3"/>
      <c r="Z116" s="3"/>
    </row>
    <row r="117" ht="15.75" customHeight="1">
      <c r="A117" s="46"/>
      <c r="B117" s="46"/>
      <c r="C117" s="46"/>
      <c r="D117" s="46"/>
      <c r="E117" s="47"/>
      <c r="F117" s="47"/>
      <c r="G117" s="47"/>
      <c r="H117" s="47"/>
      <c r="I117" s="1"/>
      <c r="J117" s="3"/>
      <c r="K117" s="3"/>
      <c r="L117" s="3"/>
      <c r="M117" s="3"/>
      <c r="N117" s="3"/>
      <c r="O117" s="3"/>
      <c r="P117" s="3"/>
      <c r="Q117" s="3"/>
      <c r="R117" s="3"/>
      <c r="S117" s="3"/>
      <c r="T117" s="3"/>
      <c r="U117" s="3"/>
      <c r="V117" s="3"/>
      <c r="W117" s="3"/>
      <c r="X117" s="3"/>
      <c r="Y117" s="3"/>
      <c r="Z117" s="3"/>
    </row>
    <row r="118" ht="15.75" customHeight="1">
      <c r="A118" s="46"/>
      <c r="B118" s="46"/>
      <c r="C118" s="46"/>
      <c r="D118" s="46"/>
      <c r="E118" s="47"/>
      <c r="F118" s="47"/>
      <c r="G118" s="47"/>
      <c r="H118" s="47"/>
      <c r="I118" s="1"/>
      <c r="J118" s="3"/>
      <c r="K118" s="3"/>
      <c r="L118" s="3"/>
      <c r="M118" s="3"/>
      <c r="N118" s="3"/>
      <c r="O118" s="3"/>
      <c r="P118" s="3"/>
      <c r="Q118" s="3"/>
      <c r="R118" s="3"/>
      <c r="S118" s="3"/>
      <c r="T118" s="3"/>
      <c r="U118" s="3"/>
      <c r="V118" s="3"/>
      <c r="W118" s="3"/>
      <c r="X118" s="3"/>
      <c r="Y118" s="3"/>
      <c r="Z118" s="3"/>
    </row>
    <row r="119" ht="15.75" customHeight="1">
      <c r="A119" s="46"/>
      <c r="B119" s="46"/>
      <c r="C119" s="46"/>
      <c r="D119" s="46"/>
      <c r="E119" s="47"/>
      <c r="F119" s="47"/>
      <c r="G119" s="47"/>
      <c r="H119" s="47"/>
      <c r="I119" s="1"/>
      <c r="J119" s="3"/>
      <c r="K119" s="3"/>
      <c r="L119" s="3"/>
      <c r="M119" s="3"/>
      <c r="N119" s="3"/>
      <c r="O119" s="3"/>
      <c r="P119" s="3"/>
      <c r="Q119" s="3"/>
      <c r="R119" s="3"/>
      <c r="S119" s="3"/>
      <c r="T119" s="3"/>
      <c r="U119" s="3"/>
      <c r="V119" s="3"/>
      <c r="W119" s="3"/>
      <c r="X119" s="3"/>
      <c r="Y119" s="3"/>
      <c r="Z119" s="3"/>
    </row>
    <row r="120" ht="15.75" customHeight="1">
      <c r="A120" s="46"/>
      <c r="B120" s="46"/>
      <c r="C120" s="46"/>
      <c r="D120" s="46"/>
      <c r="E120" s="47"/>
      <c r="F120" s="47"/>
      <c r="G120" s="47"/>
      <c r="H120" s="47"/>
      <c r="I120" s="1"/>
      <c r="J120" s="3"/>
      <c r="K120" s="3"/>
      <c r="L120" s="3"/>
      <c r="M120" s="3"/>
      <c r="N120" s="3"/>
      <c r="O120" s="3"/>
      <c r="P120" s="3"/>
      <c r="Q120" s="3"/>
      <c r="R120" s="3"/>
      <c r="S120" s="3"/>
      <c r="T120" s="3"/>
      <c r="U120" s="3"/>
      <c r="V120" s="3"/>
      <c r="W120" s="3"/>
      <c r="X120" s="3"/>
      <c r="Y120" s="3"/>
      <c r="Z120" s="3"/>
    </row>
    <row r="121" ht="15.75" customHeight="1">
      <c r="A121" s="46"/>
      <c r="B121" s="46"/>
      <c r="C121" s="46"/>
      <c r="D121" s="46"/>
      <c r="E121" s="47"/>
      <c r="F121" s="47"/>
      <c r="G121" s="47"/>
      <c r="H121" s="47"/>
      <c r="I121" s="1"/>
      <c r="J121" s="3"/>
      <c r="K121" s="3"/>
      <c r="L121" s="3"/>
      <c r="M121" s="3"/>
      <c r="N121" s="3"/>
      <c r="O121" s="3"/>
      <c r="P121" s="3"/>
      <c r="Q121" s="3"/>
      <c r="R121" s="3"/>
      <c r="S121" s="3"/>
      <c r="T121" s="3"/>
      <c r="U121" s="3"/>
      <c r="V121" s="3"/>
      <c r="W121" s="3"/>
      <c r="X121" s="3"/>
      <c r="Y121" s="3"/>
      <c r="Z121" s="3"/>
    </row>
    <row r="122" ht="15.75" customHeight="1">
      <c r="A122" s="46"/>
      <c r="B122" s="46"/>
      <c r="C122" s="46"/>
      <c r="D122" s="46"/>
      <c r="E122" s="47"/>
      <c r="F122" s="47"/>
      <c r="G122" s="47"/>
      <c r="H122" s="47"/>
      <c r="I122" s="1"/>
      <c r="J122" s="3"/>
      <c r="K122" s="3"/>
      <c r="L122" s="3"/>
      <c r="M122" s="3"/>
      <c r="N122" s="3"/>
      <c r="O122" s="3"/>
      <c r="P122" s="3"/>
      <c r="Q122" s="3"/>
      <c r="R122" s="3"/>
      <c r="S122" s="3"/>
      <c r="T122" s="3"/>
      <c r="U122" s="3"/>
      <c r="V122" s="3"/>
      <c r="W122" s="3"/>
      <c r="X122" s="3"/>
      <c r="Y122" s="3"/>
      <c r="Z122" s="3"/>
    </row>
    <row r="123" ht="15.75" customHeight="1">
      <c r="A123" s="46"/>
      <c r="B123" s="46"/>
      <c r="C123" s="46"/>
      <c r="D123" s="46"/>
      <c r="E123" s="47"/>
      <c r="F123" s="47"/>
      <c r="G123" s="47"/>
      <c r="H123" s="47"/>
      <c r="I123" s="1"/>
      <c r="J123" s="3"/>
      <c r="K123" s="3"/>
      <c r="L123" s="3"/>
      <c r="M123" s="3"/>
      <c r="N123" s="3"/>
      <c r="O123" s="3"/>
      <c r="P123" s="3"/>
      <c r="Q123" s="3"/>
      <c r="R123" s="3"/>
      <c r="S123" s="3"/>
      <c r="T123" s="3"/>
      <c r="U123" s="3"/>
      <c r="V123" s="3"/>
      <c r="W123" s="3"/>
      <c r="X123" s="3"/>
      <c r="Y123" s="3"/>
      <c r="Z123" s="3"/>
    </row>
    <row r="124" ht="15.75" customHeight="1">
      <c r="A124" s="46"/>
      <c r="B124" s="46"/>
      <c r="C124" s="46"/>
      <c r="D124" s="46"/>
      <c r="E124" s="47"/>
      <c r="F124" s="47"/>
      <c r="G124" s="47"/>
      <c r="H124" s="47"/>
      <c r="I124" s="1"/>
      <c r="J124" s="3"/>
      <c r="K124" s="3"/>
      <c r="L124" s="3"/>
      <c r="M124" s="3"/>
      <c r="N124" s="3"/>
      <c r="O124" s="3"/>
      <c r="P124" s="3"/>
      <c r="Q124" s="3"/>
      <c r="R124" s="3"/>
      <c r="S124" s="3"/>
      <c r="T124" s="3"/>
      <c r="U124" s="3"/>
      <c r="V124" s="3"/>
      <c r="W124" s="3"/>
      <c r="X124" s="3"/>
      <c r="Y124" s="3"/>
      <c r="Z124" s="3"/>
    </row>
    <row r="125" ht="15.75" customHeight="1">
      <c r="A125" s="46"/>
      <c r="B125" s="46"/>
      <c r="C125" s="46"/>
      <c r="D125" s="46"/>
      <c r="E125" s="47"/>
      <c r="F125" s="47"/>
      <c r="G125" s="47"/>
      <c r="H125" s="47"/>
      <c r="I125" s="1"/>
      <c r="J125" s="3"/>
      <c r="K125" s="3"/>
      <c r="L125" s="3"/>
      <c r="M125" s="3"/>
      <c r="N125" s="3"/>
      <c r="O125" s="3"/>
      <c r="P125" s="3"/>
      <c r="Q125" s="3"/>
      <c r="R125" s="3"/>
      <c r="S125" s="3"/>
      <c r="T125" s="3"/>
      <c r="U125" s="3"/>
      <c r="V125" s="3"/>
      <c r="W125" s="3"/>
      <c r="X125" s="3"/>
      <c r="Y125" s="3"/>
      <c r="Z125" s="3"/>
    </row>
    <row r="126" ht="15.75" customHeight="1">
      <c r="A126" s="46"/>
      <c r="B126" s="46"/>
      <c r="C126" s="46"/>
      <c r="D126" s="46"/>
      <c r="E126" s="47"/>
      <c r="F126" s="47"/>
      <c r="G126" s="47"/>
      <c r="H126" s="47"/>
      <c r="I126" s="1"/>
      <c r="J126" s="3"/>
      <c r="K126" s="3"/>
      <c r="L126" s="3"/>
      <c r="M126" s="3"/>
      <c r="N126" s="3"/>
      <c r="O126" s="3"/>
      <c r="P126" s="3"/>
      <c r="Q126" s="3"/>
      <c r="R126" s="3"/>
      <c r="S126" s="3"/>
      <c r="T126" s="3"/>
      <c r="U126" s="3"/>
      <c r="V126" s="3"/>
      <c r="W126" s="3"/>
      <c r="X126" s="3"/>
      <c r="Y126" s="3"/>
      <c r="Z126" s="3"/>
    </row>
    <row r="127" ht="15.75" customHeight="1">
      <c r="A127" s="46"/>
      <c r="B127" s="46"/>
      <c r="C127" s="46"/>
      <c r="D127" s="46"/>
      <c r="E127" s="47"/>
      <c r="F127" s="47"/>
      <c r="G127" s="47"/>
      <c r="H127" s="47"/>
      <c r="I127" s="1"/>
      <c r="J127" s="3"/>
      <c r="K127" s="3"/>
      <c r="L127" s="3"/>
      <c r="M127" s="3"/>
      <c r="N127" s="3"/>
      <c r="O127" s="3"/>
      <c r="P127" s="3"/>
      <c r="Q127" s="3"/>
      <c r="R127" s="3"/>
      <c r="S127" s="3"/>
      <c r="T127" s="3"/>
      <c r="U127" s="3"/>
      <c r="V127" s="3"/>
      <c r="W127" s="3"/>
      <c r="X127" s="3"/>
      <c r="Y127" s="3"/>
      <c r="Z127" s="3"/>
    </row>
    <row r="128" ht="15.75" customHeight="1">
      <c r="A128" s="46"/>
      <c r="B128" s="46"/>
      <c r="C128" s="46"/>
      <c r="D128" s="46"/>
      <c r="E128" s="47"/>
      <c r="F128" s="47"/>
      <c r="G128" s="47"/>
      <c r="H128" s="47"/>
      <c r="I128" s="1"/>
      <c r="J128" s="3"/>
      <c r="K128" s="3"/>
      <c r="L128" s="3"/>
      <c r="M128" s="3"/>
      <c r="N128" s="3"/>
      <c r="O128" s="3"/>
      <c r="P128" s="3"/>
      <c r="Q128" s="3"/>
      <c r="R128" s="3"/>
      <c r="S128" s="3"/>
      <c r="T128" s="3"/>
      <c r="U128" s="3"/>
      <c r="V128" s="3"/>
      <c r="W128" s="3"/>
      <c r="X128" s="3"/>
      <c r="Y128" s="3"/>
      <c r="Z128" s="3"/>
    </row>
    <row r="129" ht="15.75" customHeight="1">
      <c r="A129" s="46"/>
      <c r="B129" s="46"/>
      <c r="C129" s="46"/>
      <c r="D129" s="46"/>
      <c r="E129" s="47"/>
      <c r="F129" s="47"/>
      <c r="G129" s="47"/>
      <c r="H129" s="47"/>
      <c r="I129" s="1"/>
      <c r="J129" s="3"/>
      <c r="K129" s="3"/>
      <c r="L129" s="3"/>
      <c r="M129" s="3"/>
      <c r="N129" s="3"/>
      <c r="O129" s="3"/>
      <c r="P129" s="3"/>
      <c r="Q129" s="3"/>
      <c r="R129" s="3"/>
      <c r="S129" s="3"/>
      <c r="T129" s="3"/>
      <c r="U129" s="3"/>
      <c r="V129" s="3"/>
      <c r="W129" s="3"/>
      <c r="X129" s="3"/>
      <c r="Y129" s="3"/>
      <c r="Z129" s="3"/>
    </row>
    <row r="130" ht="15.75" customHeight="1">
      <c r="A130" s="46"/>
      <c r="B130" s="46"/>
      <c r="C130" s="46"/>
      <c r="D130" s="46"/>
      <c r="E130" s="47"/>
      <c r="F130" s="47"/>
      <c r="G130" s="47"/>
      <c r="H130" s="47"/>
      <c r="I130" s="1"/>
      <c r="J130" s="3"/>
      <c r="K130" s="3"/>
      <c r="L130" s="3"/>
      <c r="M130" s="3"/>
      <c r="N130" s="3"/>
      <c r="O130" s="3"/>
      <c r="P130" s="3"/>
      <c r="Q130" s="3"/>
      <c r="R130" s="3"/>
      <c r="S130" s="3"/>
      <c r="T130" s="3"/>
      <c r="U130" s="3"/>
      <c r="V130" s="3"/>
      <c r="W130" s="3"/>
      <c r="X130" s="3"/>
      <c r="Y130" s="3"/>
      <c r="Z130" s="3"/>
    </row>
    <row r="131" ht="15.75" customHeight="1">
      <c r="A131" s="46"/>
      <c r="B131" s="46"/>
      <c r="C131" s="46"/>
      <c r="D131" s="46"/>
      <c r="E131" s="47"/>
      <c r="F131" s="47"/>
      <c r="G131" s="47"/>
      <c r="H131" s="47"/>
      <c r="I131" s="1"/>
      <c r="J131" s="3"/>
      <c r="K131" s="3"/>
      <c r="L131" s="3"/>
      <c r="M131" s="3"/>
      <c r="N131" s="3"/>
      <c r="O131" s="3"/>
      <c r="P131" s="3"/>
      <c r="Q131" s="3"/>
      <c r="R131" s="3"/>
      <c r="S131" s="3"/>
      <c r="T131" s="3"/>
      <c r="U131" s="3"/>
      <c r="V131" s="3"/>
      <c r="W131" s="3"/>
      <c r="X131" s="3"/>
      <c r="Y131" s="3"/>
      <c r="Z131" s="3"/>
    </row>
    <row r="132" ht="15.75" customHeight="1">
      <c r="A132" s="46"/>
      <c r="B132" s="46"/>
      <c r="C132" s="46"/>
      <c r="D132" s="46"/>
      <c r="E132" s="47"/>
      <c r="F132" s="47"/>
      <c r="G132" s="47"/>
      <c r="H132" s="47"/>
      <c r="I132" s="1"/>
      <c r="J132" s="3"/>
      <c r="K132" s="3"/>
      <c r="L132" s="3"/>
      <c r="M132" s="3"/>
      <c r="N132" s="3"/>
      <c r="O132" s="3"/>
      <c r="P132" s="3"/>
      <c r="Q132" s="3"/>
      <c r="R132" s="3"/>
      <c r="S132" s="3"/>
      <c r="T132" s="3"/>
      <c r="U132" s="3"/>
      <c r="V132" s="3"/>
      <c r="W132" s="3"/>
      <c r="X132" s="3"/>
      <c r="Y132" s="3"/>
      <c r="Z132" s="3"/>
    </row>
    <row r="133" ht="15.75" customHeight="1">
      <c r="A133" s="46"/>
      <c r="B133" s="46"/>
      <c r="C133" s="46"/>
      <c r="D133" s="46"/>
      <c r="E133" s="47"/>
      <c r="F133" s="47"/>
      <c r="G133" s="47"/>
      <c r="H133" s="47"/>
      <c r="I133" s="1"/>
      <c r="J133" s="3"/>
      <c r="K133" s="3"/>
      <c r="L133" s="3"/>
      <c r="M133" s="3"/>
      <c r="N133" s="3"/>
      <c r="O133" s="3"/>
      <c r="P133" s="3"/>
      <c r="Q133" s="3"/>
      <c r="R133" s="3"/>
      <c r="S133" s="3"/>
      <c r="T133" s="3"/>
      <c r="U133" s="3"/>
      <c r="V133" s="3"/>
      <c r="W133" s="3"/>
      <c r="X133" s="3"/>
      <c r="Y133" s="3"/>
      <c r="Z133" s="3"/>
    </row>
    <row r="134" ht="15.75" customHeight="1">
      <c r="A134" s="46"/>
      <c r="B134" s="46"/>
      <c r="C134" s="46"/>
      <c r="D134" s="46"/>
      <c r="E134" s="47"/>
      <c r="F134" s="47"/>
      <c r="G134" s="47"/>
      <c r="H134" s="47"/>
      <c r="I134" s="1"/>
      <c r="J134" s="3"/>
      <c r="K134" s="3"/>
      <c r="L134" s="3"/>
      <c r="M134" s="3"/>
      <c r="N134" s="3"/>
      <c r="O134" s="3"/>
      <c r="P134" s="3"/>
      <c r="Q134" s="3"/>
      <c r="R134" s="3"/>
      <c r="S134" s="3"/>
      <c r="T134" s="3"/>
      <c r="U134" s="3"/>
      <c r="V134" s="3"/>
      <c r="W134" s="3"/>
      <c r="X134" s="3"/>
      <c r="Y134" s="3"/>
      <c r="Z134" s="3"/>
    </row>
    <row r="135" ht="15.75" customHeight="1">
      <c r="A135" s="46"/>
      <c r="B135" s="46"/>
      <c r="C135" s="46"/>
      <c r="D135" s="46"/>
      <c r="E135" s="47"/>
      <c r="F135" s="47"/>
      <c r="G135" s="47"/>
      <c r="H135" s="47"/>
      <c r="I135" s="1"/>
      <c r="J135" s="3"/>
      <c r="K135" s="3"/>
      <c r="L135" s="3"/>
      <c r="M135" s="3"/>
      <c r="N135" s="3"/>
      <c r="O135" s="3"/>
      <c r="P135" s="3"/>
      <c r="Q135" s="3"/>
      <c r="R135" s="3"/>
      <c r="S135" s="3"/>
      <c r="T135" s="3"/>
      <c r="U135" s="3"/>
      <c r="V135" s="3"/>
      <c r="W135" s="3"/>
      <c r="X135" s="3"/>
      <c r="Y135" s="3"/>
      <c r="Z135" s="3"/>
    </row>
    <row r="136" ht="15.75" customHeight="1">
      <c r="A136" s="46"/>
      <c r="B136" s="46"/>
      <c r="C136" s="46"/>
      <c r="D136" s="46"/>
      <c r="E136" s="47"/>
      <c r="F136" s="47"/>
      <c r="G136" s="47"/>
      <c r="H136" s="47"/>
      <c r="I136" s="1"/>
      <c r="J136" s="3"/>
      <c r="K136" s="3"/>
      <c r="L136" s="3"/>
      <c r="M136" s="3"/>
      <c r="N136" s="3"/>
      <c r="O136" s="3"/>
      <c r="P136" s="3"/>
      <c r="Q136" s="3"/>
      <c r="R136" s="3"/>
      <c r="S136" s="3"/>
      <c r="T136" s="3"/>
      <c r="U136" s="3"/>
      <c r="V136" s="3"/>
      <c r="W136" s="3"/>
      <c r="X136" s="3"/>
      <c r="Y136" s="3"/>
      <c r="Z136" s="3"/>
    </row>
    <row r="137" ht="15.75" customHeight="1">
      <c r="A137" s="46"/>
      <c r="B137" s="46"/>
      <c r="C137" s="46"/>
      <c r="D137" s="46"/>
      <c r="E137" s="47"/>
      <c r="F137" s="47"/>
      <c r="G137" s="47"/>
      <c r="H137" s="47"/>
      <c r="I137" s="1"/>
      <c r="J137" s="3"/>
      <c r="K137" s="3"/>
      <c r="L137" s="3"/>
      <c r="M137" s="3"/>
      <c r="N137" s="3"/>
      <c r="O137" s="3"/>
      <c r="P137" s="3"/>
      <c r="Q137" s="3"/>
      <c r="R137" s="3"/>
      <c r="S137" s="3"/>
      <c r="T137" s="3"/>
      <c r="U137" s="3"/>
      <c r="V137" s="3"/>
      <c r="W137" s="3"/>
      <c r="X137" s="3"/>
      <c r="Y137" s="3"/>
      <c r="Z137" s="3"/>
    </row>
    <row r="138" ht="15.75" customHeight="1">
      <c r="A138" s="46"/>
      <c r="B138" s="46"/>
      <c r="C138" s="46"/>
      <c r="D138" s="46"/>
      <c r="E138" s="47"/>
      <c r="F138" s="47"/>
      <c r="G138" s="47"/>
      <c r="H138" s="47"/>
      <c r="I138" s="1"/>
      <c r="J138" s="3"/>
      <c r="K138" s="3"/>
      <c r="L138" s="3"/>
      <c r="M138" s="3"/>
      <c r="N138" s="3"/>
      <c r="O138" s="3"/>
      <c r="P138" s="3"/>
      <c r="Q138" s="3"/>
      <c r="R138" s="3"/>
      <c r="S138" s="3"/>
      <c r="T138" s="3"/>
      <c r="U138" s="3"/>
      <c r="V138" s="3"/>
      <c r="W138" s="3"/>
      <c r="X138" s="3"/>
      <c r="Y138" s="3"/>
      <c r="Z138" s="3"/>
    </row>
    <row r="139" ht="15.75" customHeight="1">
      <c r="A139" s="46"/>
      <c r="B139" s="46"/>
      <c r="C139" s="46"/>
      <c r="D139" s="46"/>
      <c r="E139" s="47"/>
      <c r="F139" s="47"/>
      <c r="G139" s="47"/>
      <c r="H139" s="47"/>
      <c r="I139" s="1"/>
      <c r="J139" s="3"/>
      <c r="K139" s="3"/>
      <c r="L139" s="3"/>
      <c r="M139" s="3"/>
      <c r="N139" s="3"/>
      <c r="O139" s="3"/>
      <c r="P139" s="3"/>
      <c r="Q139" s="3"/>
      <c r="R139" s="3"/>
      <c r="S139" s="3"/>
      <c r="T139" s="3"/>
      <c r="U139" s="3"/>
      <c r="V139" s="3"/>
      <c r="W139" s="3"/>
      <c r="X139" s="3"/>
      <c r="Y139" s="3"/>
      <c r="Z139" s="3"/>
    </row>
    <row r="140" ht="15.75" customHeight="1">
      <c r="A140" s="46"/>
      <c r="B140" s="46"/>
      <c r="C140" s="46"/>
      <c r="D140" s="46"/>
      <c r="E140" s="47"/>
      <c r="F140" s="47"/>
      <c r="G140" s="47"/>
      <c r="H140" s="47"/>
      <c r="I140" s="1"/>
      <c r="J140" s="3"/>
      <c r="K140" s="3"/>
      <c r="L140" s="3"/>
      <c r="M140" s="3"/>
      <c r="N140" s="3"/>
      <c r="O140" s="3"/>
      <c r="P140" s="3"/>
      <c r="Q140" s="3"/>
      <c r="R140" s="3"/>
      <c r="S140" s="3"/>
      <c r="T140" s="3"/>
      <c r="U140" s="3"/>
      <c r="V140" s="3"/>
      <c r="W140" s="3"/>
      <c r="X140" s="3"/>
      <c r="Y140" s="3"/>
      <c r="Z140" s="3"/>
    </row>
    <row r="141" ht="15.75" customHeight="1">
      <c r="A141" s="46"/>
      <c r="B141" s="46"/>
      <c r="C141" s="46"/>
      <c r="D141" s="46"/>
      <c r="E141" s="47"/>
      <c r="F141" s="47"/>
      <c r="G141" s="47"/>
      <c r="H141" s="47"/>
      <c r="I141" s="1"/>
      <c r="J141" s="3"/>
      <c r="K141" s="3"/>
      <c r="L141" s="3"/>
      <c r="M141" s="3"/>
      <c r="N141" s="3"/>
      <c r="O141" s="3"/>
      <c r="P141" s="3"/>
      <c r="Q141" s="3"/>
      <c r="R141" s="3"/>
      <c r="S141" s="3"/>
      <c r="T141" s="3"/>
      <c r="U141" s="3"/>
      <c r="V141" s="3"/>
      <c r="W141" s="3"/>
      <c r="X141" s="3"/>
      <c r="Y141" s="3"/>
      <c r="Z141" s="3"/>
    </row>
    <row r="142" ht="15.75" customHeight="1">
      <c r="A142" s="46"/>
      <c r="B142" s="46"/>
      <c r="C142" s="46"/>
      <c r="D142" s="46"/>
      <c r="E142" s="47"/>
      <c r="F142" s="47"/>
      <c r="G142" s="47"/>
      <c r="H142" s="47"/>
      <c r="I142" s="1"/>
      <c r="J142" s="3"/>
      <c r="K142" s="3"/>
      <c r="L142" s="3"/>
      <c r="M142" s="3"/>
      <c r="N142" s="3"/>
      <c r="O142" s="3"/>
      <c r="P142" s="3"/>
      <c r="Q142" s="3"/>
      <c r="R142" s="3"/>
      <c r="S142" s="3"/>
      <c r="T142" s="3"/>
      <c r="U142" s="3"/>
      <c r="V142" s="3"/>
      <c r="W142" s="3"/>
      <c r="X142" s="3"/>
      <c r="Y142" s="3"/>
      <c r="Z142" s="3"/>
    </row>
    <row r="143" ht="15.75" customHeight="1">
      <c r="A143" s="46"/>
      <c r="B143" s="46"/>
      <c r="C143" s="46"/>
      <c r="D143" s="46"/>
      <c r="E143" s="47"/>
      <c r="F143" s="47"/>
      <c r="G143" s="47"/>
      <c r="H143" s="47"/>
      <c r="I143" s="1"/>
      <c r="J143" s="3"/>
      <c r="K143" s="3"/>
      <c r="L143" s="3"/>
      <c r="M143" s="3"/>
      <c r="N143" s="3"/>
      <c r="O143" s="3"/>
      <c r="P143" s="3"/>
      <c r="Q143" s="3"/>
      <c r="R143" s="3"/>
      <c r="S143" s="3"/>
      <c r="T143" s="3"/>
      <c r="U143" s="3"/>
      <c r="V143" s="3"/>
      <c r="W143" s="3"/>
      <c r="X143" s="3"/>
      <c r="Y143" s="3"/>
      <c r="Z143" s="3"/>
    </row>
    <row r="144" ht="15.75" customHeight="1">
      <c r="A144" s="46"/>
      <c r="B144" s="46"/>
      <c r="C144" s="46"/>
      <c r="D144" s="46"/>
      <c r="E144" s="47"/>
      <c r="F144" s="47"/>
      <c r="G144" s="47"/>
      <c r="H144" s="47"/>
      <c r="I144" s="1"/>
      <c r="J144" s="3"/>
      <c r="K144" s="3"/>
      <c r="L144" s="3"/>
      <c r="M144" s="3"/>
      <c r="N144" s="3"/>
      <c r="O144" s="3"/>
      <c r="P144" s="3"/>
      <c r="Q144" s="3"/>
      <c r="R144" s="3"/>
      <c r="S144" s="3"/>
      <c r="T144" s="3"/>
      <c r="U144" s="3"/>
      <c r="V144" s="3"/>
      <c r="W144" s="3"/>
      <c r="X144" s="3"/>
      <c r="Y144" s="3"/>
      <c r="Z144" s="3"/>
    </row>
    <row r="145" ht="15.75" customHeight="1">
      <c r="A145" s="46"/>
      <c r="B145" s="46"/>
      <c r="C145" s="46"/>
      <c r="D145" s="46"/>
      <c r="E145" s="47"/>
      <c r="F145" s="47"/>
      <c r="G145" s="47"/>
      <c r="H145" s="47"/>
      <c r="I145" s="1"/>
      <c r="J145" s="3"/>
      <c r="K145" s="3"/>
      <c r="L145" s="3"/>
      <c r="M145" s="3"/>
      <c r="N145" s="3"/>
      <c r="O145" s="3"/>
      <c r="P145" s="3"/>
      <c r="Q145" s="3"/>
      <c r="R145" s="3"/>
      <c r="S145" s="3"/>
      <c r="T145" s="3"/>
      <c r="U145" s="3"/>
      <c r="V145" s="3"/>
      <c r="W145" s="3"/>
      <c r="X145" s="3"/>
      <c r="Y145" s="3"/>
      <c r="Z145" s="3"/>
    </row>
    <row r="146" ht="15.75" customHeight="1">
      <c r="A146" s="46"/>
      <c r="B146" s="46"/>
      <c r="C146" s="46"/>
      <c r="D146" s="46"/>
      <c r="E146" s="47"/>
      <c r="F146" s="47"/>
      <c r="G146" s="47"/>
      <c r="H146" s="47"/>
      <c r="I146" s="1"/>
      <c r="J146" s="3"/>
      <c r="K146" s="3"/>
      <c r="L146" s="3"/>
      <c r="M146" s="3"/>
      <c r="N146" s="3"/>
      <c r="O146" s="3"/>
      <c r="P146" s="3"/>
      <c r="Q146" s="3"/>
      <c r="R146" s="3"/>
      <c r="S146" s="3"/>
      <c r="T146" s="3"/>
      <c r="U146" s="3"/>
      <c r="V146" s="3"/>
      <c r="W146" s="3"/>
      <c r="X146" s="3"/>
      <c r="Y146" s="3"/>
      <c r="Z146" s="3"/>
    </row>
    <row r="147" ht="15.75" customHeight="1">
      <c r="A147" s="46"/>
      <c r="B147" s="46"/>
      <c r="C147" s="46"/>
      <c r="D147" s="46"/>
      <c r="E147" s="47"/>
      <c r="F147" s="47"/>
      <c r="G147" s="47"/>
      <c r="H147" s="47"/>
      <c r="I147" s="1"/>
      <c r="J147" s="3"/>
      <c r="K147" s="3"/>
      <c r="L147" s="3"/>
      <c r="M147" s="3"/>
      <c r="N147" s="3"/>
      <c r="O147" s="3"/>
      <c r="P147" s="3"/>
      <c r="Q147" s="3"/>
      <c r="R147" s="3"/>
      <c r="S147" s="3"/>
      <c r="T147" s="3"/>
      <c r="U147" s="3"/>
      <c r="V147" s="3"/>
      <c r="W147" s="3"/>
      <c r="X147" s="3"/>
      <c r="Y147" s="3"/>
      <c r="Z147" s="3"/>
    </row>
    <row r="148" ht="15.75" customHeight="1">
      <c r="A148" s="46"/>
      <c r="B148" s="46"/>
      <c r="C148" s="46"/>
      <c r="D148" s="46"/>
      <c r="E148" s="47"/>
      <c r="F148" s="47"/>
      <c r="G148" s="47"/>
      <c r="H148" s="47"/>
      <c r="I148" s="1"/>
      <c r="J148" s="3"/>
      <c r="K148" s="3"/>
      <c r="L148" s="3"/>
      <c r="M148" s="3"/>
      <c r="N148" s="3"/>
      <c r="O148" s="3"/>
      <c r="P148" s="3"/>
      <c r="Q148" s="3"/>
      <c r="R148" s="3"/>
      <c r="S148" s="3"/>
      <c r="T148" s="3"/>
      <c r="U148" s="3"/>
      <c r="V148" s="3"/>
      <c r="W148" s="3"/>
      <c r="X148" s="3"/>
      <c r="Y148" s="3"/>
      <c r="Z148" s="3"/>
    </row>
    <row r="149" ht="15.75" customHeight="1">
      <c r="A149" s="46"/>
      <c r="B149" s="46"/>
      <c r="C149" s="46"/>
      <c r="D149" s="46"/>
      <c r="E149" s="47"/>
      <c r="F149" s="47"/>
      <c r="G149" s="47"/>
      <c r="H149" s="47"/>
      <c r="I149" s="1"/>
      <c r="J149" s="3"/>
      <c r="K149" s="3"/>
      <c r="L149" s="3"/>
      <c r="M149" s="3"/>
      <c r="N149" s="3"/>
      <c r="O149" s="3"/>
      <c r="P149" s="3"/>
      <c r="Q149" s="3"/>
      <c r="R149" s="3"/>
      <c r="S149" s="3"/>
      <c r="T149" s="3"/>
      <c r="U149" s="3"/>
      <c r="V149" s="3"/>
      <c r="W149" s="3"/>
      <c r="X149" s="3"/>
      <c r="Y149" s="3"/>
      <c r="Z149" s="3"/>
    </row>
    <row r="150" ht="15.75" customHeight="1">
      <c r="A150" s="46"/>
      <c r="B150" s="46"/>
      <c r="C150" s="46"/>
      <c r="D150" s="46"/>
      <c r="E150" s="47"/>
      <c r="F150" s="47"/>
      <c r="G150" s="47"/>
      <c r="H150" s="47"/>
      <c r="I150" s="1"/>
      <c r="J150" s="3"/>
      <c r="K150" s="3"/>
      <c r="L150" s="3"/>
      <c r="M150" s="3"/>
      <c r="N150" s="3"/>
      <c r="O150" s="3"/>
      <c r="P150" s="3"/>
      <c r="Q150" s="3"/>
      <c r="R150" s="3"/>
      <c r="S150" s="3"/>
      <c r="T150" s="3"/>
      <c r="U150" s="3"/>
      <c r="V150" s="3"/>
      <c r="W150" s="3"/>
      <c r="X150" s="3"/>
      <c r="Y150" s="3"/>
      <c r="Z150" s="3"/>
    </row>
    <row r="151" ht="15.75" customHeight="1">
      <c r="A151" s="46"/>
      <c r="B151" s="46"/>
      <c r="C151" s="46"/>
      <c r="D151" s="46"/>
      <c r="E151" s="47"/>
      <c r="F151" s="47"/>
      <c r="G151" s="47"/>
      <c r="H151" s="47"/>
      <c r="I151" s="1"/>
      <c r="J151" s="3"/>
      <c r="K151" s="3"/>
      <c r="L151" s="3"/>
      <c r="M151" s="3"/>
      <c r="N151" s="3"/>
      <c r="O151" s="3"/>
      <c r="P151" s="3"/>
      <c r="Q151" s="3"/>
      <c r="R151" s="3"/>
      <c r="S151" s="3"/>
      <c r="T151" s="3"/>
      <c r="U151" s="3"/>
      <c r="V151" s="3"/>
      <c r="W151" s="3"/>
      <c r="X151" s="3"/>
      <c r="Y151" s="3"/>
      <c r="Z151" s="3"/>
    </row>
    <row r="152" ht="15.75" customHeight="1">
      <c r="A152" s="46"/>
      <c r="B152" s="46"/>
      <c r="C152" s="46"/>
      <c r="D152" s="46"/>
      <c r="E152" s="47"/>
      <c r="F152" s="47"/>
      <c r="G152" s="47"/>
      <c r="H152" s="47"/>
      <c r="I152" s="1"/>
      <c r="J152" s="3"/>
      <c r="K152" s="3"/>
      <c r="L152" s="3"/>
      <c r="M152" s="3"/>
      <c r="N152" s="3"/>
      <c r="O152" s="3"/>
      <c r="P152" s="3"/>
      <c r="Q152" s="3"/>
      <c r="R152" s="3"/>
      <c r="S152" s="3"/>
      <c r="T152" s="3"/>
      <c r="U152" s="3"/>
      <c r="V152" s="3"/>
      <c r="W152" s="3"/>
      <c r="X152" s="3"/>
      <c r="Y152" s="3"/>
      <c r="Z152" s="3"/>
    </row>
    <row r="153" ht="15.75" customHeight="1">
      <c r="A153" s="46"/>
      <c r="B153" s="46"/>
      <c r="C153" s="46"/>
      <c r="D153" s="46"/>
      <c r="E153" s="47"/>
      <c r="F153" s="47"/>
      <c r="G153" s="47"/>
      <c r="H153" s="47"/>
      <c r="I153" s="1"/>
      <c r="J153" s="3"/>
      <c r="K153" s="3"/>
      <c r="L153" s="3"/>
      <c r="M153" s="3"/>
      <c r="N153" s="3"/>
      <c r="O153" s="3"/>
      <c r="P153" s="3"/>
      <c r="Q153" s="3"/>
      <c r="R153" s="3"/>
      <c r="S153" s="3"/>
      <c r="T153" s="3"/>
      <c r="U153" s="3"/>
      <c r="V153" s="3"/>
      <c r="W153" s="3"/>
      <c r="X153" s="3"/>
      <c r="Y153" s="3"/>
      <c r="Z153" s="3"/>
    </row>
    <row r="154" ht="15.75" customHeight="1">
      <c r="A154" s="46"/>
      <c r="B154" s="46"/>
      <c r="C154" s="46"/>
      <c r="D154" s="46"/>
      <c r="E154" s="47"/>
      <c r="F154" s="47"/>
      <c r="G154" s="47"/>
      <c r="H154" s="47"/>
      <c r="I154" s="1"/>
      <c r="J154" s="3"/>
      <c r="K154" s="3"/>
      <c r="L154" s="3"/>
      <c r="M154" s="3"/>
      <c r="N154" s="3"/>
      <c r="O154" s="3"/>
      <c r="P154" s="3"/>
      <c r="Q154" s="3"/>
      <c r="R154" s="3"/>
      <c r="S154" s="3"/>
      <c r="T154" s="3"/>
      <c r="U154" s="3"/>
      <c r="V154" s="3"/>
      <c r="W154" s="3"/>
      <c r="X154" s="3"/>
      <c r="Y154" s="3"/>
      <c r="Z154" s="3"/>
    </row>
    <row r="155" ht="15.75" customHeight="1">
      <c r="A155" s="46"/>
      <c r="B155" s="46"/>
      <c r="C155" s="46"/>
      <c r="D155" s="46"/>
      <c r="E155" s="47"/>
      <c r="F155" s="47"/>
      <c r="G155" s="47"/>
      <c r="H155" s="47"/>
      <c r="I155" s="1"/>
      <c r="J155" s="3"/>
      <c r="K155" s="3"/>
      <c r="L155" s="3"/>
      <c r="M155" s="3"/>
      <c r="N155" s="3"/>
      <c r="O155" s="3"/>
      <c r="P155" s="3"/>
      <c r="Q155" s="3"/>
      <c r="R155" s="3"/>
      <c r="S155" s="3"/>
      <c r="T155" s="3"/>
      <c r="U155" s="3"/>
      <c r="V155" s="3"/>
      <c r="W155" s="3"/>
      <c r="X155" s="3"/>
      <c r="Y155" s="3"/>
      <c r="Z155" s="3"/>
    </row>
    <row r="156" ht="15.75" customHeight="1">
      <c r="A156" s="46"/>
      <c r="B156" s="46"/>
      <c r="C156" s="46"/>
      <c r="D156" s="46"/>
      <c r="E156" s="47"/>
      <c r="F156" s="47"/>
      <c r="G156" s="47"/>
      <c r="H156" s="47"/>
      <c r="I156" s="1"/>
      <c r="J156" s="3"/>
      <c r="K156" s="3"/>
      <c r="L156" s="3"/>
      <c r="M156" s="3"/>
      <c r="N156" s="3"/>
      <c r="O156" s="3"/>
      <c r="P156" s="3"/>
      <c r="Q156" s="3"/>
      <c r="R156" s="3"/>
      <c r="S156" s="3"/>
      <c r="T156" s="3"/>
      <c r="U156" s="3"/>
      <c r="V156" s="3"/>
      <c r="W156" s="3"/>
      <c r="X156" s="3"/>
      <c r="Y156" s="3"/>
      <c r="Z156" s="3"/>
    </row>
    <row r="157" ht="15.75" customHeight="1">
      <c r="A157" s="46"/>
      <c r="B157" s="46"/>
      <c r="C157" s="46"/>
      <c r="D157" s="46"/>
      <c r="E157" s="47"/>
      <c r="F157" s="47"/>
      <c r="G157" s="47"/>
      <c r="H157" s="47"/>
      <c r="I157" s="1"/>
      <c r="J157" s="3"/>
      <c r="K157" s="3"/>
      <c r="L157" s="3"/>
      <c r="M157" s="3"/>
      <c r="N157" s="3"/>
      <c r="O157" s="3"/>
      <c r="P157" s="3"/>
      <c r="Q157" s="3"/>
      <c r="R157" s="3"/>
      <c r="S157" s="3"/>
      <c r="T157" s="3"/>
      <c r="U157" s="3"/>
      <c r="V157" s="3"/>
      <c r="W157" s="3"/>
      <c r="X157" s="3"/>
      <c r="Y157" s="3"/>
      <c r="Z157" s="3"/>
    </row>
    <row r="158" ht="15.75" customHeight="1">
      <c r="A158" s="46"/>
      <c r="B158" s="46"/>
      <c r="C158" s="46"/>
      <c r="D158" s="46"/>
      <c r="E158" s="47"/>
      <c r="F158" s="47"/>
      <c r="G158" s="47"/>
      <c r="H158" s="47"/>
      <c r="I158" s="1"/>
      <c r="J158" s="3"/>
      <c r="K158" s="3"/>
      <c r="L158" s="3"/>
      <c r="M158" s="3"/>
      <c r="N158" s="3"/>
      <c r="O158" s="3"/>
      <c r="P158" s="3"/>
      <c r="Q158" s="3"/>
      <c r="R158" s="3"/>
      <c r="S158" s="3"/>
      <c r="T158" s="3"/>
      <c r="U158" s="3"/>
      <c r="V158" s="3"/>
      <c r="W158" s="3"/>
      <c r="X158" s="3"/>
      <c r="Y158" s="3"/>
      <c r="Z158" s="3"/>
    </row>
    <row r="159" ht="15.75" customHeight="1">
      <c r="A159" s="46"/>
      <c r="B159" s="46"/>
      <c r="C159" s="46"/>
      <c r="D159" s="46"/>
      <c r="E159" s="47"/>
      <c r="F159" s="47"/>
      <c r="G159" s="47"/>
      <c r="H159" s="47"/>
      <c r="I159" s="1"/>
      <c r="J159" s="3"/>
      <c r="K159" s="3"/>
      <c r="L159" s="3"/>
      <c r="M159" s="3"/>
      <c r="N159" s="3"/>
      <c r="O159" s="3"/>
      <c r="P159" s="3"/>
      <c r="Q159" s="3"/>
      <c r="R159" s="3"/>
      <c r="S159" s="3"/>
      <c r="T159" s="3"/>
      <c r="U159" s="3"/>
      <c r="V159" s="3"/>
      <c r="W159" s="3"/>
      <c r="X159" s="3"/>
      <c r="Y159" s="3"/>
      <c r="Z159" s="3"/>
    </row>
    <row r="160" ht="15.75" customHeight="1">
      <c r="A160" s="46"/>
      <c r="B160" s="46"/>
      <c r="C160" s="46"/>
      <c r="D160" s="46"/>
      <c r="E160" s="47"/>
      <c r="F160" s="47"/>
      <c r="G160" s="47"/>
      <c r="H160" s="47"/>
      <c r="I160" s="1"/>
      <c r="J160" s="3"/>
      <c r="K160" s="3"/>
      <c r="L160" s="3"/>
      <c r="M160" s="3"/>
      <c r="N160" s="3"/>
      <c r="O160" s="3"/>
      <c r="P160" s="3"/>
      <c r="Q160" s="3"/>
      <c r="R160" s="3"/>
      <c r="S160" s="3"/>
      <c r="T160" s="3"/>
      <c r="U160" s="3"/>
      <c r="V160" s="3"/>
      <c r="W160" s="3"/>
      <c r="X160" s="3"/>
      <c r="Y160" s="3"/>
      <c r="Z160" s="3"/>
    </row>
    <row r="161" ht="15.75" customHeight="1">
      <c r="A161" s="46"/>
      <c r="B161" s="46"/>
      <c r="C161" s="46"/>
      <c r="D161" s="46"/>
      <c r="E161" s="47"/>
      <c r="F161" s="47"/>
      <c r="G161" s="47"/>
      <c r="H161" s="47"/>
      <c r="I161" s="1"/>
      <c r="J161" s="3"/>
      <c r="K161" s="3"/>
      <c r="L161" s="3"/>
      <c r="M161" s="3"/>
      <c r="N161" s="3"/>
      <c r="O161" s="3"/>
      <c r="P161" s="3"/>
      <c r="Q161" s="3"/>
      <c r="R161" s="3"/>
      <c r="S161" s="3"/>
      <c r="T161" s="3"/>
      <c r="U161" s="3"/>
      <c r="V161" s="3"/>
      <c r="W161" s="3"/>
      <c r="X161" s="3"/>
      <c r="Y161" s="3"/>
      <c r="Z161" s="3"/>
    </row>
    <row r="162" ht="15.75" customHeight="1">
      <c r="A162" s="46"/>
      <c r="B162" s="46"/>
      <c r="C162" s="46"/>
      <c r="D162" s="46"/>
      <c r="E162" s="47"/>
      <c r="F162" s="47"/>
      <c r="G162" s="47"/>
      <c r="H162" s="47"/>
      <c r="I162" s="1"/>
      <c r="J162" s="3"/>
      <c r="K162" s="3"/>
      <c r="L162" s="3"/>
      <c r="M162" s="3"/>
      <c r="N162" s="3"/>
      <c r="O162" s="3"/>
      <c r="P162" s="3"/>
      <c r="Q162" s="3"/>
      <c r="R162" s="3"/>
      <c r="S162" s="3"/>
      <c r="T162" s="3"/>
      <c r="U162" s="3"/>
      <c r="V162" s="3"/>
      <c r="W162" s="3"/>
      <c r="X162" s="3"/>
      <c r="Y162" s="3"/>
      <c r="Z162" s="3"/>
    </row>
    <row r="163" ht="15.75" customHeight="1">
      <c r="A163" s="46"/>
      <c r="B163" s="46"/>
      <c r="C163" s="46"/>
      <c r="D163" s="46"/>
      <c r="E163" s="47"/>
      <c r="F163" s="47"/>
      <c r="G163" s="47"/>
      <c r="H163" s="47"/>
      <c r="I163" s="1"/>
      <c r="J163" s="3"/>
      <c r="K163" s="3"/>
      <c r="L163" s="3"/>
      <c r="M163" s="3"/>
      <c r="N163" s="3"/>
      <c r="O163" s="3"/>
      <c r="P163" s="3"/>
      <c r="Q163" s="3"/>
      <c r="R163" s="3"/>
      <c r="S163" s="3"/>
      <c r="T163" s="3"/>
      <c r="U163" s="3"/>
      <c r="V163" s="3"/>
      <c r="W163" s="3"/>
      <c r="X163" s="3"/>
      <c r="Y163" s="3"/>
      <c r="Z163" s="3"/>
    </row>
    <row r="164" ht="15.75" customHeight="1">
      <c r="A164" s="46"/>
      <c r="B164" s="46"/>
      <c r="C164" s="46"/>
      <c r="D164" s="46"/>
      <c r="E164" s="47"/>
      <c r="F164" s="47"/>
      <c r="G164" s="47"/>
      <c r="H164" s="47"/>
      <c r="I164" s="1"/>
      <c r="J164" s="3"/>
      <c r="K164" s="3"/>
      <c r="L164" s="3"/>
      <c r="M164" s="3"/>
      <c r="N164" s="3"/>
      <c r="O164" s="3"/>
      <c r="P164" s="3"/>
      <c r="Q164" s="3"/>
      <c r="R164" s="3"/>
      <c r="S164" s="3"/>
      <c r="T164" s="3"/>
      <c r="U164" s="3"/>
      <c r="V164" s="3"/>
      <c r="W164" s="3"/>
      <c r="X164" s="3"/>
      <c r="Y164" s="3"/>
      <c r="Z164" s="3"/>
    </row>
    <row r="165" ht="15.75" customHeight="1">
      <c r="A165" s="46"/>
      <c r="B165" s="46"/>
      <c r="C165" s="46"/>
      <c r="D165" s="46"/>
      <c r="E165" s="47"/>
      <c r="F165" s="47"/>
      <c r="G165" s="47"/>
      <c r="H165" s="47"/>
      <c r="I165" s="1"/>
      <c r="J165" s="3"/>
      <c r="K165" s="3"/>
      <c r="L165" s="3"/>
      <c r="M165" s="3"/>
      <c r="N165" s="3"/>
      <c r="O165" s="3"/>
      <c r="P165" s="3"/>
      <c r="Q165" s="3"/>
      <c r="R165" s="3"/>
      <c r="S165" s="3"/>
      <c r="T165" s="3"/>
      <c r="U165" s="3"/>
      <c r="V165" s="3"/>
      <c r="W165" s="3"/>
      <c r="X165" s="3"/>
      <c r="Y165" s="3"/>
      <c r="Z165" s="3"/>
    </row>
    <row r="166" ht="15.75" customHeight="1">
      <c r="A166" s="46"/>
      <c r="B166" s="46"/>
      <c r="C166" s="46"/>
      <c r="D166" s="46"/>
      <c r="E166" s="47"/>
      <c r="F166" s="47"/>
      <c r="G166" s="47"/>
      <c r="H166" s="47"/>
      <c r="I166" s="1"/>
      <c r="J166" s="3"/>
      <c r="K166" s="3"/>
      <c r="L166" s="3"/>
      <c r="M166" s="3"/>
      <c r="N166" s="3"/>
      <c r="O166" s="3"/>
      <c r="P166" s="3"/>
      <c r="Q166" s="3"/>
      <c r="R166" s="3"/>
      <c r="S166" s="3"/>
      <c r="T166" s="3"/>
      <c r="U166" s="3"/>
      <c r="V166" s="3"/>
      <c r="W166" s="3"/>
      <c r="X166" s="3"/>
      <c r="Y166" s="3"/>
      <c r="Z166" s="3"/>
    </row>
    <row r="167" ht="15.75" customHeight="1">
      <c r="A167" s="46"/>
      <c r="B167" s="46"/>
      <c r="C167" s="46"/>
      <c r="D167" s="46"/>
      <c r="E167" s="47"/>
      <c r="F167" s="47"/>
      <c r="G167" s="47"/>
      <c r="H167" s="47"/>
      <c r="I167" s="1"/>
      <c r="J167" s="3"/>
      <c r="K167" s="3"/>
      <c r="L167" s="3"/>
      <c r="M167" s="3"/>
      <c r="N167" s="3"/>
      <c r="O167" s="3"/>
      <c r="P167" s="3"/>
      <c r="Q167" s="3"/>
      <c r="R167" s="3"/>
      <c r="S167" s="3"/>
      <c r="T167" s="3"/>
      <c r="U167" s="3"/>
      <c r="V167" s="3"/>
      <c r="W167" s="3"/>
      <c r="X167" s="3"/>
      <c r="Y167" s="3"/>
      <c r="Z167" s="3"/>
    </row>
    <row r="168" ht="15.75" customHeight="1">
      <c r="A168" s="46"/>
      <c r="B168" s="46"/>
      <c r="C168" s="46"/>
      <c r="D168" s="46"/>
      <c r="E168" s="47"/>
      <c r="F168" s="47"/>
      <c r="G168" s="47"/>
      <c r="H168" s="47"/>
      <c r="I168" s="1"/>
      <c r="J168" s="3"/>
      <c r="K168" s="3"/>
      <c r="L168" s="3"/>
      <c r="M168" s="3"/>
      <c r="N168" s="3"/>
      <c r="O168" s="3"/>
      <c r="P168" s="3"/>
      <c r="Q168" s="3"/>
      <c r="R168" s="3"/>
      <c r="S168" s="3"/>
      <c r="T168" s="3"/>
      <c r="U168" s="3"/>
      <c r="V168" s="3"/>
      <c r="W168" s="3"/>
      <c r="X168" s="3"/>
      <c r="Y168" s="3"/>
      <c r="Z168" s="3"/>
    </row>
    <row r="169" ht="15.75" customHeight="1">
      <c r="A169" s="46"/>
      <c r="B169" s="46"/>
      <c r="C169" s="46"/>
      <c r="D169" s="46"/>
      <c r="E169" s="47"/>
      <c r="F169" s="47"/>
      <c r="G169" s="47"/>
      <c r="H169" s="47"/>
      <c r="I169" s="1"/>
      <c r="J169" s="3"/>
      <c r="K169" s="3"/>
      <c r="L169" s="3"/>
      <c r="M169" s="3"/>
      <c r="N169" s="3"/>
      <c r="O169" s="3"/>
      <c r="P169" s="3"/>
      <c r="Q169" s="3"/>
      <c r="R169" s="3"/>
      <c r="S169" s="3"/>
      <c r="T169" s="3"/>
      <c r="U169" s="3"/>
      <c r="V169" s="3"/>
      <c r="W169" s="3"/>
      <c r="X169" s="3"/>
      <c r="Y169" s="3"/>
      <c r="Z169" s="3"/>
    </row>
    <row r="170" ht="15.75" customHeight="1">
      <c r="A170" s="46"/>
      <c r="B170" s="46"/>
      <c r="C170" s="46"/>
      <c r="D170" s="46"/>
      <c r="E170" s="47"/>
      <c r="F170" s="47"/>
      <c r="G170" s="47"/>
      <c r="H170" s="47"/>
      <c r="I170" s="1"/>
      <c r="J170" s="3"/>
      <c r="K170" s="3"/>
      <c r="L170" s="3"/>
      <c r="M170" s="3"/>
      <c r="N170" s="3"/>
      <c r="O170" s="3"/>
      <c r="P170" s="3"/>
      <c r="Q170" s="3"/>
      <c r="R170" s="3"/>
      <c r="S170" s="3"/>
      <c r="T170" s="3"/>
      <c r="U170" s="3"/>
      <c r="V170" s="3"/>
      <c r="W170" s="3"/>
      <c r="X170" s="3"/>
      <c r="Y170" s="3"/>
      <c r="Z170" s="3"/>
    </row>
    <row r="171" ht="15.75" customHeight="1">
      <c r="A171" s="46"/>
      <c r="B171" s="46"/>
      <c r="C171" s="46"/>
      <c r="D171" s="46"/>
      <c r="E171" s="47"/>
      <c r="F171" s="47"/>
      <c r="G171" s="47"/>
      <c r="H171" s="47"/>
      <c r="I171" s="1"/>
      <c r="J171" s="3"/>
      <c r="K171" s="3"/>
      <c r="L171" s="3"/>
      <c r="M171" s="3"/>
      <c r="N171" s="3"/>
      <c r="O171" s="3"/>
      <c r="P171" s="3"/>
      <c r="Q171" s="3"/>
      <c r="R171" s="3"/>
      <c r="S171" s="3"/>
      <c r="T171" s="3"/>
      <c r="U171" s="3"/>
      <c r="V171" s="3"/>
      <c r="W171" s="3"/>
      <c r="X171" s="3"/>
      <c r="Y171" s="3"/>
      <c r="Z171" s="3"/>
    </row>
    <row r="172" ht="15.75" customHeight="1">
      <c r="A172" s="46"/>
      <c r="B172" s="46"/>
      <c r="C172" s="46"/>
      <c r="D172" s="46"/>
      <c r="E172" s="47"/>
      <c r="F172" s="47"/>
      <c r="G172" s="47"/>
      <c r="H172" s="47"/>
      <c r="I172" s="1"/>
      <c r="J172" s="3"/>
      <c r="K172" s="3"/>
      <c r="L172" s="3"/>
      <c r="M172" s="3"/>
      <c r="N172" s="3"/>
      <c r="O172" s="3"/>
      <c r="P172" s="3"/>
      <c r="Q172" s="3"/>
      <c r="R172" s="3"/>
      <c r="S172" s="3"/>
      <c r="T172" s="3"/>
      <c r="U172" s="3"/>
      <c r="V172" s="3"/>
      <c r="W172" s="3"/>
      <c r="X172" s="3"/>
      <c r="Y172" s="3"/>
      <c r="Z172" s="3"/>
    </row>
    <row r="173" ht="15.75" customHeight="1">
      <c r="A173" s="46"/>
      <c r="B173" s="46"/>
      <c r="C173" s="46"/>
      <c r="D173" s="46"/>
      <c r="E173" s="47"/>
      <c r="F173" s="47"/>
      <c r="G173" s="47"/>
      <c r="H173" s="47"/>
      <c r="I173" s="1"/>
      <c r="J173" s="3"/>
      <c r="K173" s="3"/>
      <c r="L173" s="3"/>
      <c r="M173" s="3"/>
      <c r="N173" s="3"/>
      <c r="O173" s="3"/>
      <c r="P173" s="3"/>
      <c r="Q173" s="3"/>
      <c r="R173" s="3"/>
      <c r="S173" s="3"/>
      <c r="T173" s="3"/>
      <c r="U173" s="3"/>
      <c r="V173" s="3"/>
      <c r="W173" s="3"/>
      <c r="X173" s="3"/>
      <c r="Y173" s="3"/>
      <c r="Z173" s="3"/>
    </row>
    <row r="174" ht="15.75" customHeight="1">
      <c r="A174" s="46"/>
      <c r="B174" s="46"/>
      <c r="C174" s="46"/>
      <c r="D174" s="46"/>
      <c r="E174" s="47"/>
      <c r="F174" s="47"/>
      <c r="G174" s="47"/>
      <c r="H174" s="47"/>
      <c r="I174" s="1"/>
      <c r="J174" s="3"/>
      <c r="K174" s="3"/>
      <c r="L174" s="3"/>
      <c r="M174" s="3"/>
      <c r="N174" s="3"/>
      <c r="O174" s="3"/>
      <c r="P174" s="3"/>
      <c r="Q174" s="3"/>
      <c r="R174" s="3"/>
      <c r="S174" s="3"/>
      <c r="T174" s="3"/>
      <c r="U174" s="3"/>
      <c r="V174" s="3"/>
      <c r="W174" s="3"/>
      <c r="X174" s="3"/>
      <c r="Y174" s="3"/>
      <c r="Z174" s="3"/>
    </row>
    <row r="175" ht="15.75" customHeight="1">
      <c r="A175" s="46"/>
      <c r="B175" s="46"/>
      <c r="C175" s="46"/>
      <c r="D175" s="46"/>
      <c r="E175" s="47"/>
      <c r="F175" s="47"/>
      <c r="G175" s="47"/>
      <c r="H175" s="47"/>
      <c r="I175" s="1"/>
      <c r="J175" s="3"/>
      <c r="K175" s="3"/>
      <c r="L175" s="3"/>
      <c r="M175" s="3"/>
      <c r="N175" s="3"/>
      <c r="O175" s="3"/>
      <c r="P175" s="3"/>
      <c r="Q175" s="3"/>
      <c r="R175" s="3"/>
      <c r="S175" s="3"/>
      <c r="T175" s="3"/>
      <c r="U175" s="3"/>
      <c r="V175" s="3"/>
      <c r="W175" s="3"/>
      <c r="X175" s="3"/>
      <c r="Y175" s="3"/>
      <c r="Z175" s="3"/>
    </row>
    <row r="176" ht="15.75" customHeight="1">
      <c r="A176" s="46"/>
      <c r="B176" s="46"/>
      <c r="C176" s="46"/>
      <c r="D176" s="46"/>
      <c r="E176" s="47"/>
      <c r="F176" s="47"/>
      <c r="G176" s="47"/>
      <c r="H176" s="47"/>
      <c r="I176" s="1"/>
      <c r="J176" s="3"/>
      <c r="K176" s="3"/>
      <c r="L176" s="3"/>
      <c r="M176" s="3"/>
      <c r="N176" s="3"/>
      <c r="O176" s="3"/>
      <c r="P176" s="3"/>
      <c r="Q176" s="3"/>
      <c r="R176" s="3"/>
      <c r="S176" s="3"/>
      <c r="T176" s="3"/>
      <c r="U176" s="3"/>
      <c r="V176" s="3"/>
      <c r="W176" s="3"/>
      <c r="X176" s="3"/>
      <c r="Y176" s="3"/>
      <c r="Z176" s="3"/>
    </row>
    <row r="177" ht="15.75" customHeight="1">
      <c r="A177" s="46"/>
      <c r="B177" s="46"/>
      <c r="C177" s="46"/>
      <c r="D177" s="46"/>
      <c r="E177" s="47"/>
      <c r="F177" s="47"/>
      <c r="G177" s="47"/>
      <c r="H177" s="47"/>
      <c r="I177" s="1"/>
      <c r="J177" s="3"/>
      <c r="K177" s="3"/>
      <c r="L177" s="3"/>
      <c r="M177" s="3"/>
      <c r="N177" s="3"/>
      <c r="O177" s="3"/>
      <c r="P177" s="3"/>
      <c r="Q177" s="3"/>
      <c r="R177" s="3"/>
      <c r="S177" s="3"/>
      <c r="T177" s="3"/>
      <c r="U177" s="3"/>
      <c r="V177" s="3"/>
      <c r="W177" s="3"/>
      <c r="X177" s="3"/>
      <c r="Y177" s="3"/>
      <c r="Z177" s="3"/>
    </row>
    <row r="178" ht="15.75" customHeight="1">
      <c r="A178" s="46"/>
      <c r="B178" s="46"/>
      <c r="C178" s="46"/>
      <c r="D178" s="46"/>
      <c r="E178" s="47"/>
      <c r="F178" s="47"/>
      <c r="G178" s="47"/>
      <c r="H178" s="47"/>
      <c r="I178" s="1"/>
      <c r="J178" s="3"/>
      <c r="K178" s="3"/>
      <c r="L178" s="3"/>
      <c r="M178" s="3"/>
      <c r="N178" s="3"/>
      <c r="O178" s="3"/>
      <c r="P178" s="3"/>
      <c r="Q178" s="3"/>
      <c r="R178" s="3"/>
      <c r="S178" s="3"/>
      <c r="T178" s="3"/>
      <c r="U178" s="3"/>
      <c r="V178" s="3"/>
      <c r="W178" s="3"/>
      <c r="X178" s="3"/>
      <c r="Y178" s="3"/>
      <c r="Z178" s="3"/>
    </row>
    <row r="179" ht="15.75" customHeight="1">
      <c r="A179" s="46"/>
      <c r="B179" s="46"/>
      <c r="C179" s="46"/>
      <c r="D179" s="46"/>
      <c r="E179" s="47"/>
      <c r="F179" s="47"/>
      <c r="G179" s="47"/>
      <c r="H179" s="47"/>
      <c r="I179" s="1"/>
      <c r="J179" s="3"/>
      <c r="K179" s="3"/>
      <c r="L179" s="3"/>
      <c r="M179" s="3"/>
      <c r="N179" s="3"/>
      <c r="O179" s="3"/>
      <c r="P179" s="3"/>
      <c r="Q179" s="3"/>
      <c r="R179" s="3"/>
      <c r="S179" s="3"/>
      <c r="T179" s="3"/>
      <c r="U179" s="3"/>
      <c r="V179" s="3"/>
      <c r="W179" s="3"/>
      <c r="X179" s="3"/>
      <c r="Y179" s="3"/>
      <c r="Z179" s="3"/>
    </row>
    <row r="180" ht="15.75" customHeight="1">
      <c r="A180" s="46"/>
      <c r="B180" s="46"/>
      <c r="C180" s="46"/>
      <c r="D180" s="46"/>
      <c r="E180" s="47"/>
      <c r="F180" s="47"/>
      <c r="G180" s="47"/>
      <c r="H180" s="47"/>
      <c r="I180" s="1"/>
      <c r="J180" s="3"/>
      <c r="K180" s="3"/>
      <c r="L180" s="3"/>
      <c r="M180" s="3"/>
      <c r="N180" s="3"/>
      <c r="O180" s="3"/>
      <c r="P180" s="3"/>
      <c r="Q180" s="3"/>
      <c r="R180" s="3"/>
      <c r="S180" s="3"/>
      <c r="T180" s="3"/>
      <c r="U180" s="3"/>
      <c r="V180" s="3"/>
      <c r="W180" s="3"/>
      <c r="X180" s="3"/>
      <c r="Y180" s="3"/>
      <c r="Z180" s="3"/>
    </row>
    <row r="181" ht="15.75" customHeight="1">
      <c r="A181" s="46"/>
      <c r="B181" s="46"/>
      <c r="C181" s="46"/>
      <c r="D181" s="46"/>
      <c r="E181" s="47"/>
      <c r="F181" s="47"/>
      <c r="G181" s="47"/>
      <c r="H181" s="47"/>
      <c r="I181" s="1"/>
      <c r="J181" s="3"/>
      <c r="K181" s="3"/>
      <c r="L181" s="3"/>
      <c r="M181" s="3"/>
      <c r="N181" s="3"/>
      <c r="O181" s="3"/>
      <c r="P181" s="3"/>
      <c r="Q181" s="3"/>
      <c r="R181" s="3"/>
      <c r="S181" s="3"/>
      <c r="T181" s="3"/>
      <c r="U181" s="3"/>
      <c r="V181" s="3"/>
      <c r="W181" s="3"/>
      <c r="X181" s="3"/>
      <c r="Y181" s="3"/>
      <c r="Z181" s="3"/>
    </row>
    <row r="182" ht="15.75" customHeight="1">
      <c r="A182" s="46"/>
      <c r="B182" s="46"/>
      <c r="C182" s="46"/>
      <c r="D182" s="46"/>
      <c r="E182" s="47"/>
      <c r="F182" s="47"/>
      <c r="G182" s="47"/>
      <c r="H182" s="47"/>
      <c r="I182" s="1"/>
      <c r="J182" s="3"/>
      <c r="K182" s="3"/>
      <c r="L182" s="3"/>
      <c r="M182" s="3"/>
      <c r="N182" s="3"/>
      <c r="O182" s="3"/>
      <c r="P182" s="3"/>
      <c r="Q182" s="3"/>
      <c r="R182" s="3"/>
      <c r="S182" s="3"/>
      <c r="T182" s="3"/>
      <c r="U182" s="3"/>
      <c r="V182" s="3"/>
      <c r="W182" s="3"/>
      <c r="X182" s="3"/>
      <c r="Y182" s="3"/>
      <c r="Z182" s="3"/>
    </row>
    <row r="183" ht="15.75" customHeight="1">
      <c r="A183" s="46"/>
      <c r="B183" s="46"/>
      <c r="C183" s="46"/>
      <c r="D183" s="46"/>
      <c r="E183" s="47"/>
      <c r="F183" s="47"/>
      <c r="G183" s="47"/>
      <c r="H183" s="47"/>
      <c r="I183" s="1"/>
      <c r="J183" s="3"/>
      <c r="K183" s="3"/>
      <c r="L183" s="3"/>
      <c r="M183" s="3"/>
      <c r="N183" s="3"/>
      <c r="O183" s="3"/>
      <c r="P183" s="3"/>
      <c r="Q183" s="3"/>
      <c r="R183" s="3"/>
      <c r="S183" s="3"/>
      <c r="T183" s="3"/>
      <c r="U183" s="3"/>
      <c r="V183" s="3"/>
      <c r="W183" s="3"/>
      <c r="X183" s="3"/>
      <c r="Y183" s="3"/>
      <c r="Z183" s="3"/>
    </row>
    <row r="184" ht="15.75" customHeight="1">
      <c r="A184" s="46"/>
      <c r="B184" s="46"/>
      <c r="C184" s="46"/>
      <c r="D184" s="46"/>
      <c r="E184" s="47"/>
      <c r="F184" s="47"/>
      <c r="G184" s="47"/>
      <c r="H184" s="47"/>
      <c r="I184" s="1"/>
      <c r="J184" s="3"/>
      <c r="K184" s="3"/>
      <c r="L184" s="3"/>
      <c r="M184" s="3"/>
      <c r="N184" s="3"/>
      <c r="O184" s="3"/>
      <c r="P184" s="3"/>
      <c r="Q184" s="3"/>
      <c r="R184" s="3"/>
      <c r="S184" s="3"/>
      <c r="T184" s="3"/>
      <c r="U184" s="3"/>
      <c r="V184" s="3"/>
      <c r="W184" s="3"/>
      <c r="X184" s="3"/>
      <c r="Y184" s="3"/>
      <c r="Z184" s="3"/>
    </row>
    <row r="185" ht="15.75" customHeight="1">
      <c r="A185" s="46"/>
      <c r="B185" s="46"/>
      <c r="C185" s="46"/>
      <c r="D185" s="46"/>
      <c r="E185" s="47"/>
      <c r="F185" s="47"/>
      <c r="G185" s="47"/>
      <c r="H185" s="47"/>
      <c r="I185" s="1"/>
      <c r="J185" s="3"/>
      <c r="K185" s="3"/>
      <c r="L185" s="3"/>
      <c r="M185" s="3"/>
      <c r="N185" s="3"/>
      <c r="O185" s="3"/>
      <c r="P185" s="3"/>
      <c r="Q185" s="3"/>
      <c r="R185" s="3"/>
      <c r="S185" s="3"/>
      <c r="T185" s="3"/>
      <c r="U185" s="3"/>
      <c r="V185" s="3"/>
      <c r="W185" s="3"/>
      <c r="X185" s="3"/>
      <c r="Y185" s="3"/>
      <c r="Z185" s="3"/>
    </row>
    <row r="186" ht="15.75" customHeight="1">
      <c r="A186" s="46"/>
      <c r="B186" s="46"/>
      <c r="C186" s="46"/>
      <c r="D186" s="46"/>
      <c r="E186" s="47"/>
      <c r="F186" s="47"/>
      <c r="G186" s="47"/>
      <c r="H186" s="47"/>
      <c r="I186" s="1"/>
      <c r="J186" s="3"/>
      <c r="K186" s="3"/>
      <c r="L186" s="3"/>
      <c r="M186" s="3"/>
      <c r="N186" s="3"/>
      <c r="O186" s="3"/>
      <c r="P186" s="3"/>
      <c r="Q186" s="3"/>
      <c r="R186" s="3"/>
      <c r="S186" s="3"/>
      <c r="T186" s="3"/>
      <c r="U186" s="3"/>
      <c r="V186" s="3"/>
      <c r="W186" s="3"/>
      <c r="X186" s="3"/>
      <c r="Y186" s="3"/>
      <c r="Z186" s="3"/>
    </row>
    <row r="187" ht="15.75" customHeight="1">
      <c r="A187" s="46"/>
      <c r="B187" s="46"/>
      <c r="C187" s="46"/>
      <c r="D187" s="46"/>
      <c r="E187" s="47"/>
      <c r="F187" s="47"/>
      <c r="G187" s="47"/>
      <c r="H187" s="47"/>
      <c r="I187" s="1"/>
      <c r="J187" s="3"/>
      <c r="K187" s="3"/>
      <c r="L187" s="3"/>
      <c r="M187" s="3"/>
      <c r="N187" s="3"/>
      <c r="O187" s="3"/>
      <c r="P187" s="3"/>
      <c r="Q187" s="3"/>
      <c r="R187" s="3"/>
      <c r="S187" s="3"/>
      <c r="T187" s="3"/>
      <c r="U187" s="3"/>
      <c r="V187" s="3"/>
      <c r="W187" s="3"/>
      <c r="X187" s="3"/>
      <c r="Y187" s="3"/>
      <c r="Z187" s="3"/>
    </row>
    <row r="188" ht="15.75" customHeight="1">
      <c r="A188" s="46"/>
      <c r="B188" s="46"/>
      <c r="C188" s="46"/>
      <c r="D188" s="46"/>
      <c r="E188" s="47"/>
      <c r="F188" s="47"/>
      <c r="G188" s="47"/>
      <c r="H188" s="47"/>
      <c r="I188" s="1"/>
      <c r="J188" s="3"/>
      <c r="K188" s="3"/>
      <c r="L188" s="3"/>
      <c r="M188" s="3"/>
      <c r="N188" s="3"/>
      <c r="O188" s="3"/>
      <c r="P188" s="3"/>
      <c r="Q188" s="3"/>
      <c r="R188" s="3"/>
      <c r="S188" s="3"/>
      <c r="T188" s="3"/>
      <c r="U188" s="3"/>
      <c r="V188" s="3"/>
      <c r="W188" s="3"/>
      <c r="X188" s="3"/>
      <c r="Y188" s="3"/>
      <c r="Z188" s="3"/>
    </row>
    <row r="189" ht="15.75" customHeight="1">
      <c r="A189" s="46"/>
      <c r="B189" s="46"/>
      <c r="C189" s="46"/>
      <c r="D189" s="46"/>
      <c r="E189" s="47"/>
      <c r="F189" s="47"/>
      <c r="G189" s="47"/>
      <c r="H189" s="47"/>
      <c r="I189" s="1"/>
      <c r="J189" s="3"/>
      <c r="K189" s="3"/>
      <c r="L189" s="3"/>
      <c r="M189" s="3"/>
      <c r="N189" s="3"/>
      <c r="O189" s="3"/>
      <c r="P189" s="3"/>
      <c r="Q189" s="3"/>
      <c r="R189" s="3"/>
      <c r="S189" s="3"/>
      <c r="T189" s="3"/>
      <c r="U189" s="3"/>
      <c r="V189" s="3"/>
      <c r="W189" s="3"/>
      <c r="X189" s="3"/>
      <c r="Y189" s="3"/>
      <c r="Z189" s="3"/>
    </row>
    <row r="190" ht="15.75" customHeight="1">
      <c r="A190" s="46"/>
      <c r="B190" s="46"/>
      <c r="C190" s="46"/>
      <c r="D190" s="46"/>
      <c r="E190" s="47"/>
      <c r="F190" s="47"/>
      <c r="G190" s="47"/>
      <c r="H190" s="47"/>
      <c r="I190" s="1"/>
      <c r="J190" s="3"/>
      <c r="K190" s="3"/>
      <c r="L190" s="3"/>
      <c r="M190" s="3"/>
      <c r="N190" s="3"/>
      <c r="O190" s="3"/>
      <c r="P190" s="3"/>
      <c r="Q190" s="3"/>
      <c r="R190" s="3"/>
      <c r="S190" s="3"/>
      <c r="T190" s="3"/>
      <c r="U190" s="3"/>
      <c r="V190" s="3"/>
      <c r="W190" s="3"/>
      <c r="X190" s="3"/>
      <c r="Y190" s="3"/>
      <c r="Z190" s="3"/>
    </row>
    <row r="191" ht="15.75" customHeight="1">
      <c r="A191" s="46"/>
      <c r="B191" s="46"/>
      <c r="C191" s="46"/>
      <c r="D191" s="46"/>
      <c r="E191" s="47"/>
      <c r="F191" s="47"/>
      <c r="G191" s="47"/>
      <c r="H191" s="47"/>
      <c r="I191" s="1"/>
      <c r="J191" s="3"/>
      <c r="K191" s="3"/>
      <c r="L191" s="3"/>
      <c r="M191" s="3"/>
      <c r="N191" s="3"/>
      <c r="O191" s="3"/>
      <c r="P191" s="3"/>
      <c r="Q191" s="3"/>
      <c r="R191" s="3"/>
      <c r="S191" s="3"/>
      <c r="T191" s="3"/>
      <c r="U191" s="3"/>
      <c r="V191" s="3"/>
      <c r="W191" s="3"/>
      <c r="X191" s="3"/>
      <c r="Y191" s="3"/>
      <c r="Z191" s="3"/>
    </row>
    <row r="192" ht="15.75" customHeight="1">
      <c r="A192" s="46"/>
      <c r="B192" s="46"/>
      <c r="C192" s="46"/>
      <c r="D192" s="46"/>
      <c r="E192" s="47"/>
      <c r="F192" s="47"/>
      <c r="G192" s="47"/>
      <c r="H192" s="47"/>
      <c r="I192" s="1"/>
      <c r="J192" s="3"/>
      <c r="K192" s="3"/>
      <c r="L192" s="3"/>
      <c r="M192" s="3"/>
      <c r="N192" s="3"/>
      <c r="O192" s="3"/>
      <c r="P192" s="3"/>
      <c r="Q192" s="3"/>
      <c r="R192" s="3"/>
      <c r="S192" s="3"/>
      <c r="T192" s="3"/>
      <c r="U192" s="3"/>
      <c r="V192" s="3"/>
      <c r="W192" s="3"/>
      <c r="X192" s="3"/>
      <c r="Y192" s="3"/>
      <c r="Z192" s="3"/>
    </row>
    <row r="193" ht="15.75" customHeight="1">
      <c r="A193" s="46"/>
      <c r="B193" s="46"/>
      <c r="C193" s="46"/>
      <c r="D193" s="46"/>
      <c r="E193" s="47"/>
      <c r="F193" s="47"/>
      <c r="G193" s="47"/>
      <c r="H193" s="47"/>
      <c r="I193" s="1"/>
      <c r="J193" s="3"/>
      <c r="K193" s="3"/>
      <c r="L193" s="3"/>
      <c r="M193" s="3"/>
      <c r="N193" s="3"/>
      <c r="O193" s="3"/>
      <c r="P193" s="3"/>
      <c r="Q193" s="3"/>
      <c r="R193" s="3"/>
      <c r="S193" s="3"/>
      <c r="T193" s="3"/>
      <c r="U193" s="3"/>
      <c r="V193" s="3"/>
      <c r="W193" s="3"/>
      <c r="X193" s="3"/>
      <c r="Y193" s="3"/>
      <c r="Z193" s="3"/>
    </row>
    <row r="194" ht="15.75" customHeight="1">
      <c r="A194" s="46"/>
      <c r="B194" s="46"/>
      <c r="C194" s="46"/>
      <c r="D194" s="46"/>
      <c r="E194" s="47"/>
      <c r="F194" s="47"/>
      <c r="G194" s="47"/>
      <c r="H194" s="47"/>
      <c r="I194" s="1"/>
      <c r="J194" s="3"/>
      <c r="K194" s="3"/>
      <c r="L194" s="3"/>
      <c r="M194" s="3"/>
      <c r="N194" s="3"/>
      <c r="O194" s="3"/>
      <c r="P194" s="3"/>
      <c r="Q194" s="3"/>
      <c r="R194" s="3"/>
      <c r="S194" s="3"/>
      <c r="T194" s="3"/>
      <c r="U194" s="3"/>
      <c r="V194" s="3"/>
      <c r="W194" s="3"/>
      <c r="X194" s="3"/>
      <c r="Y194" s="3"/>
      <c r="Z194" s="3"/>
    </row>
    <row r="195" ht="15.75" customHeight="1">
      <c r="A195" s="46"/>
      <c r="B195" s="46"/>
      <c r="C195" s="46"/>
      <c r="D195" s="46"/>
      <c r="E195" s="47"/>
      <c r="F195" s="47"/>
      <c r="G195" s="47"/>
      <c r="H195" s="47"/>
      <c r="I195" s="1"/>
      <c r="J195" s="3"/>
      <c r="K195" s="3"/>
      <c r="L195" s="3"/>
      <c r="M195" s="3"/>
      <c r="N195" s="3"/>
      <c r="O195" s="3"/>
      <c r="P195" s="3"/>
      <c r="Q195" s="3"/>
      <c r="R195" s="3"/>
      <c r="S195" s="3"/>
      <c r="T195" s="3"/>
      <c r="U195" s="3"/>
      <c r="V195" s="3"/>
      <c r="W195" s="3"/>
      <c r="X195" s="3"/>
      <c r="Y195" s="3"/>
      <c r="Z195" s="3"/>
    </row>
    <row r="196" ht="15.75" customHeight="1">
      <c r="A196" s="46"/>
      <c r="B196" s="46"/>
      <c r="C196" s="46"/>
      <c r="D196" s="46"/>
      <c r="E196" s="47"/>
      <c r="F196" s="47"/>
      <c r="G196" s="47"/>
      <c r="H196" s="47"/>
      <c r="I196" s="1"/>
      <c r="J196" s="3"/>
      <c r="K196" s="3"/>
      <c r="L196" s="3"/>
      <c r="M196" s="3"/>
      <c r="N196" s="3"/>
      <c r="O196" s="3"/>
      <c r="P196" s="3"/>
      <c r="Q196" s="3"/>
      <c r="R196" s="3"/>
      <c r="S196" s="3"/>
      <c r="T196" s="3"/>
      <c r="U196" s="3"/>
      <c r="V196" s="3"/>
      <c r="W196" s="3"/>
      <c r="X196" s="3"/>
      <c r="Y196" s="3"/>
      <c r="Z196" s="3"/>
    </row>
    <row r="197" ht="15.75" customHeight="1">
      <c r="A197" s="46"/>
      <c r="B197" s="46"/>
      <c r="C197" s="46"/>
      <c r="D197" s="46"/>
      <c r="E197" s="47"/>
      <c r="F197" s="47"/>
      <c r="G197" s="47"/>
      <c r="H197" s="47"/>
      <c r="I197" s="1"/>
      <c r="J197" s="3"/>
      <c r="K197" s="3"/>
      <c r="L197" s="3"/>
      <c r="M197" s="3"/>
      <c r="N197" s="3"/>
      <c r="O197" s="3"/>
      <c r="P197" s="3"/>
      <c r="Q197" s="3"/>
      <c r="R197" s="3"/>
      <c r="S197" s="3"/>
      <c r="T197" s="3"/>
      <c r="U197" s="3"/>
      <c r="V197" s="3"/>
      <c r="W197" s="3"/>
      <c r="X197" s="3"/>
      <c r="Y197" s="3"/>
      <c r="Z197" s="3"/>
    </row>
    <row r="198" ht="15.75" customHeight="1">
      <c r="A198" s="46"/>
      <c r="B198" s="46"/>
      <c r="C198" s="46"/>
      <c r="D198" s="46"/>
      <c r="E198" s="47"/>
      <c r="F198" s="47"/>
      <c r="G198" s="47"/>
      <c r="H198" s="47"/>
      <c r="I198" s="1"/>
      <c r="J198" s="3"/>
      <c r="K198" s="3"/>
      <c r="L198" s="3"/>
      <c r="M198" s="3"/>
      <c r="N198" s="3"/>
      <c r="O198" s="3"/>
      <c r="P198" s="3"/>
      <c r="Q198" s="3"/>
      <c r="R198" s="3"/>
      <c r="S198" s="3"/>
      <c r="T198" s="3"/>
      <c r="U198" s="3"/>
      <c r="V198" s="3"/>
      <c r="W198" s="3"/>
      <c r="X198" s="3"/>
      <c r="Y198" s="3"/>
      <c r="Z198" s="3"/>
    </row>
    <row r="199" ht="15.75" customHeight="1">
      <c r="A199" s="46"/>
      <c r="B199" s="46"/>
      <c r="C199" s="46"/>
      <c r="D199" s="46"/>
      <c r="E199" s="47"/>
      <c r="F199" s="47"/>
      <c r="G199" s="47"/>
      <c r="H199" s="47"/>
      <c r="I199" s="1"/>
      <c r="J199" s="3"/>
      <c r="K199" s="3"/>
      <c r="L199" s="3"/>
      <c r="M199" s="3"/>
      <c r="N199" s="3"/>
      <c r="O199" s="3"/>
      <c r="P199" s="3"/>
      <c r="Q199" s="3"/>
      <c r="R199" s="3"/>
      <c r="S199" s="3"/>
      <c r="T199" s="3"/>
      <c r="U199" s="3"/>
      <c r="V199" s="3"/>
      <c r="W199" s="3"/>
      <c r="X199" s="3"/>
      <c r="Y199" s="3"/>
      <c r="Z199" s="3"/>
    </row>
    <row r="200" ht="15.75" customHeight="1">
      <c r="A200" s="46"/>
      <c r="B200" s="46"/>
      <c r="C200" s="46"/>
      <c r="D200" s="46"/>
      <c r="E200" s="47"/>
      <c r="F200" s="47"/>
      <c r="G200" s="47"/>
      <c r="H200" s="47"/>
      <c r="I200" s="1"/>
      <c r="J200" s="3"/>
      <c r="K200" s="3"/>
      <c r="L200" s="3"/>
      <c r="M200" s="3"/>
      <c r="N200" s="3"/>
      <c r="O200" s="3"/>
      <c r="P200" s="3"/>
      <c r="Q200" s="3"/>
      <c r="R200" s="3"/>
      <c r="S200" s="3"/>
      <c r="T200" s="3"/>
      <c r="U200" s="3"/>
      <c r="V200" s="3"/>
      <c r="W200" s="3"/>
      <c r="X200" s="3"/>
      <c r="Y200" s="3"/>
      <c r="Z200" s="3"/>
    </row>
    <row r="201" ht="15.75" customHeight="1">
      <c r="A201" s="46"/>
      <c r="B201" s="46"/>
      <c r="C201" s="46"/>
      <c r="D201" s="46"/>
      <c r="E201" s="47"/>
      <c r="F201" s="47"/>
      <c r="G201" s="47"/>
      <c r="H201" s="47"/>
      <c r="I201" s="1"/>
      <c r="J201" s="3"/>
      <c r="K201" s="3"/>
      <c r="L201" s="3"/>
      <c r="M201" s="3"/>
      <c r="N201" s="3"/>
      <c r="O201" s="3"/>
      <c r="P201" s="3"/>
      <c r="Q201" s="3"/>
      <c r="R201" s="3"/>
      <c r="S201" s="3"/>
      <c r="T201" s="3"/>
      <c r="U201" s="3"/>
      <c r="V201" s="3"/>
      <c r="W201" s="3"/>
      <c r="X201" s="3"/>
      <c r="Y201" s="3"/>
      <c r="Z201" s="3"/>
    </row>
    <row r="202" ht="15.75" customHeight="1">
      <c r="A202" s="46"/>
      <c r="B202" s="46"/>
      <c r="C202" s="46"/>
      <c r="D202" s="46"/>
      <c r="E202" s="47"/>
      <c r="F202" s="47"/>
      <c r="G202" s="47"/>
      <c r="H202" s="47"/>
      <c r="I202" s="1"/>
      <c r="J202" s="3"/>
      <c r="K202" s="3"/>
      <c r="L202" s="3"/>
      <c r="M202" s="3"/>
      <c r="N202" s="3"/>
      <c r="O202" s="3"/>
      <c r="P202" s="3"/>
      <c r="Q202" s="3"/>
      <c r="R202" s="3"/>
      <c r="S202" s="3"/>
      <c r="T202" s="3"/>
      <c r="U202" s="3"/>
      <c r="V202" s="3"/>
      <c r="W202" s="3"/>
      <c r="X202" s="3"/>
      <c r="Y202" s="3"/>
      <c r="Z202" s="3"/>
    </row>
    <row r="203" ht="15.75" customHeight="1">
      <c r="A203" s="46"/>
      <c r="B203" s="46"/>
      <c r="C203" s="46"/>
      <c r="D203" s="46"/>
      <c r="E203" s="47"/>
      <c r="F203" s="47"/>
      <c r="G203" s="47"/>
      <c r="H203" s="47"/>
      <c r="I203" s="1"/>
      <c r="J203" s="3"/>
      <c r="K203" s="3"/>
      <c r="L203" s="3"/>
      <c r="M203" s="3"/>
      <c r="N203" s="3"/>
      <c r="O203" s="3"/>
      <c r="P203" s="3"/>
      <c r="Q203" s="3"/>
      <c r="R203" s="3"/>
      <c r="S203" s="3"/>
      <c r="T203" s="3"/>
      <c r="U203" s="3"/>
      <c r="V203" s="3"/>
      <c r="W203" s="3"/>
      <c r="X203" s="3"/>
      <c r="Y203" s="3"/>
      <c r="Z203" s="3"/>
    </row>
    <row r="204" ht="15.75" customHeight="1">
      <c r="A204" s="46"/>
      <c r="B204" s="46"/>
      <c r="C204" s="46"/>
      <c r="D204" s="46"/>
      <c r="E204" s="47"/>
      <c r="F204" s="47"/>
      <c r="G204" s="47"/>
      <c r="H204" s="47"/>
      <c r="I204" s="1"/>
      <c r="J204" s="3"/>
      <c r="K204" s="3"/>
      <c r="L204" s="3"/>
      <c r="M204" s="3"/>
      <c r="N204" s="3"/>
      <c r="O204" s="3"/>
      <c r="P204" s="3"/>
      <c r="Q204" s="3"/>
      <c r="R204" s="3"/>
      <c r="S204" s="3"/>
      <c r="T204" s="3"/>
      <c r="U204" s="3"/>
      <c r="V204" s="3"/>
      <c r="W204" s="3"/>
      <c r="X204" s="3"/>
      <c r="Y204" s="3"/>
      <c r="Z204" s="3"/>
    </row>
    <row r="205" ht="15.75" customHeight="1">
      <c r="A205" s="46"/>
      <c r="B205" s="46"/>
      <c r="C205" s="46"/>
      <c r="D205" s="46"/>
      <c r="E205" s="47"/>
      <c r="F205" s="47"/>
      <c r="G205" s="47"/>
      <c r="H205" s="47"/>
      <c r="I205" s="1"/>
      <c r="J205" s="3"/>
      <c r="K205" s="3"/>
      <c r="L205" s="3"/>
      <c r="M205" s="3"/>
      <c r="N205" s="3"/>
      <c r="O205" s="3"/>
      <c r="P205" s="3"/>
      <c r="Q205" s="3"/>
      <c r="R205" s="3"/>
      <c r="S205" s="3"/>
      <c r="T205" s="3"/>
      <c r="U205" s="3"/>
      <c r="V205" s="3"/>
      <c r="W205" s="3"/>
      <c r="X205" s="3"/>
      <c r="Y205" s="3"/>
      <c r="Z205" s="3"/>
    </row>
    <row r="206" ht="15.75" customHeight="1">
      <c r="A206" s="46"/>
      <c r="B206" s="46"/>
      <c r="C206" s="46"/>
      <c r="D206" s="46"/>
      <c r="E206" s="47"/>
      <c r="F206" s="47"/>
      <c r="G206" s="47"/>
      <c r="H206" s="47"/>
      <c r="I206" s="1"/>
      <c r="J206" s="3"/>
      <c r="K206" s="3"/>
      <c r="L206" s="3"/>
      <c r="M206" s="3"/>
      <c r="N206" s="3"/>
      <c r="O206" s="3"/>
      <c r="P206" s="3"/>
      <c r="Q206" s="3"/>
      <c r="R206" s="3"/>
      <c r="S206" s="3"/>
      <c r="T206" s="3"/>
      <c r="U206" s="3"/>
      <c r="V206" s="3"/>
      <c r="W206" s="3"/>
      <c r="X206" s="3"/>
      <c r="Y206" s="3"/>
      <c r="Z206" s="3"/>
    </row>
    <row r="207" ht="15.75" customHeight="1">
      <c r="A207" s="46"/>
      <c r="B207" s="46"/>
      <c r="C207" s="46"/>
      <c r="D207" s="46"/>
      <c r="E207" s="47"/>
      <c r="F207" s="47"/>
      <c r="G207" s="47"/>
      <c r="H207" s="47"/>
      <c r="I207" s="1"/>
      <c r="J207" s="3"/>
      <c r="K207" s="3"/>
      <c r="L207" s="3"/>
      <c r="M207" s="3"/>
      <c r="N207" s="3"/>
      <c r="O207" s="3"/>
      <c r="P207" s="3"/>
      <c r="Q207" s="3"/>
      <c r="R207" s="3"/>
      <c r="S207" s="3"/>
      <c r="T207" s="3"/>
      <c r="U207" s="3"/>
      <c r="V207" s="3"/>
      <c r="W207" s="3"/>
      <c r="X207" s="3"/>
      <c r="Y207" s="3"/>
      <c r="Z207" s="3"/>
    </row>
    <row r="208" ht="15.75" customHeight="1">
      <c r="A208" s="46"/>
      <c r="B208" s="46"/>
      <c r="C208" s="46"/>
      <c r="D208" s="46"/>
      <c r="E208" s="47"/>
      <c r="F208" s="47"/>
      <c r="G208" s="47"/>
      <c r="H208" s="47"/>
      <c r="I208" s="1"/>
      <c r="J208" s="3"/>
      <c r="K208" s="3"/>
      <c r="L208" s="3"/>
      <c r="M208" s="3"/>
      <c r="N208" s="3"/>
      <c r="O208" s="3"/>
      <c r="P208" s="3"/>
      <c r="Q208" s="3"/>
      <c r="R208" s="3"/>
      <c r="S208" s="3"/>
      <c r="T208" s="3"/>
      <c r="U208" s="3"/>
      <c r="V208" s="3"/>
      <c r="W208" s="3"/>
      <c r="X208" s="3"/>
      <c r="Y208" s="3"/>
      <c r="Z208" s="3"/>
    </row>
    <row r="209" ht="15.75" customHeight="1">
      <c r="A209" s="46"/>
      <c r="B209" s="46"/>
      <c r="C209" s="46"/>
      <c r="D209" s="46"/>
      <c r="E209" s="47"/>
      <c r="F209" s="47"/>
      <c r="G209" s="47"/>
      <c r="H209" s="47"/>
      <c r="I209" s="1"/>
      <c r="J209" s="3"/>
      <c r="K209" s="3"/>
      <c r="L209" s="3"/>
      <c r="M209" s="3"/>
      <c r="N209" s="3"/>
      <c r="O209" s="3"/>
      <c r="P209" s="3"/>
      <c r="Q209" s="3"/>
      <c r="R209" s="3"/>
      <c r="S209" s="3"/>
      <c r="T209" s="3"/>
      <c r="U209" s="3"/>
      <c r="V209" s="3"/>
      <c r="W209" s="3"/>
      <c r="X209" s="3"/>
      <c r="Y209" s="3"/>
      <c r="Z209" s="3"/>
    </row>
    <row r="210" ht="15.75" customHeight="1">
      <c r="A210" s="46"/>
      <c r="B210" s="46"/>
      <c r="C210" s="46"/>
      <c r="D210" s="46"/>
      <c r="E210" s="47"/>
      <c r="F210" s="47"/>
      <c r="G210" s="47"/>
      <c r="H210" s="47"/>
      <c r="I210" s="1"/>
      <c r="J210" s="3"/>
      <c r="K210" s="3"/>
      <c r="L210" s="3"/>
      <c r="M210" s="3"/>
      <c r="N210" s="3"/>
      <c r="O210" s="3"/>
      <c r="P210" s="3"/>
      <c r="Q210" s="3"/>
      <c r="R210" s="3"/>
      <c r="S210" s="3"/>
      <c r="T210" s="3"/>
      <c r="U210" s="3"/>
      <c r="V210" s="3"/>
      <c r="W210" s="3"/>
      <c r="X210" s="3"/>
      <c r="Y210" s="3"/>
      <c r="Z210" s="3"/>
    </row>
    <row r="211" ht="15.75" customHeight="1">
      <c r="A211" s="46"/>
      <c r="B211" s="46"/>
      <c r="C211" s="46"/>
      <c r="D211" s="46"/>
      <c r="E211" s="47"/>
      <c r="F211" s="47"/>
      <c r="G211" s="47"/>
      <c r="H211" s="47"/>
      <c r="I211" s="1"/>
      <c r="J211" s="3"/>
      <c r="K211" s="3"/>
      <c r="L211" s="3"/>
      <c r="M211" s="3"/>
      <c r="N211" s="3"/>
      <c r="O211" s="3"/>
      <c r="P211" s="3"/>
      <c r="Q211" s="3"/>
      <c r="R211" s="3"/>
      <c r="S211" s="3"/>
      <c r="T211" s="3"/>
      <c r="U211" s="3"/>
      <c r="V211" s="3"/>
      <c r="W211" s="3"/>
      <c r="X211" s="3"/>
      <c r="Y211" s="3"/>
      <c r="Z211" s="3"/>
    </row>
    <row r="212" ht="15.75" customHeight="1">
      <c r="A212" s="46"/>
      <c r="B212" s="46"/>
      <c r="C212" s="46"/>
      <c r="D212" s="46"/>
      <c r="E212" s="47"/>
      <c r="F212" s="47"/>
      <c r="G212" s="47"/>
      <c r="H212" s="47"/>
      <c r="I212" s="1"/>
      <c r="J212" s="3"/>
      <c r="K212" s="3"/>
      <c r="L212" s="3"/>
      <c r="M212" s="3"/>
      <c r="N212" s="3"/>
      <c r="O212" s="3"/>
      <c r="P212" s="3"/>
      <c r="Q212" s="3"/>
      <c r="R212" s="3"/>
      <c r="S212" s="3"/>
      <c r="T212" s="3"/>
      <c r="U212" s="3"/>
      <c r="V212" s="3"/>
      <c r="W212" s="3"/>
      <c r="X212" s="3"/>
      <c r="Y212" s="3"/>
      <c r="Z212" s="3"/>
    </row>
    <row r="213" ht="15.75" customHeight="1">
      <c r="A213" s="46"/>
      <c r="B213" s="46"/>
      <c r="C213" s="46"/>
      <c r="D213" s="46"/>
      <c r="E213" s="47"/>
      <c r="F213" s="47"/>
      <c r="G213" s="47"/>
      <c r="H213" s="47"/>
      <c r="I213" s="1"/>
      <c r="J213" s="3"/>
      <c r="K213" s="3"/>
      <c r="L213" s="3"/>
      <c r="M213" s="3"/>
      <c r="N213" s="3"/>
      <c r="O213" s="3"/>
      <c r="P213" s="3"/>
      <c r="Q213" s="3"/>
      <c r="R213" s="3"/>
      <c r="S213" s="3"/>
      <c r="T213" s="3"/>
      <c r="U213" s="3"/>
      <c r="V213" s="3"/>
      <c r="W213" s="3"/>
      <c r="X213" s="3"/>
      <c r="Y213" s="3"/>
      <c r="Z213" s="3"/>
    </row>
    <row r="214" ht="15.75" customHeight="1">
      <c r="A214" s="46"/>
      <c r="B214" s="46"/>
      <c r="C214" s="46"/>
      <c r="D214" s="46"/>
      <c r="E214" s="47"/>
      <c r="F214" s="47"/>
      <c r="G214" s="47"/>
      <c r="H214" s="47"/>
      <c r="I214" s="1"/>
      <c r="J214" s="3"/>
      <c r="K214" s="3"/>
      <c r="L214" s="3"/>
      <c r="M214" s="3"/>
      <c r="N214" s="3"/>
      <c r="O214" s="3"/>
      <c r="P214" s="3"/>
      <c r="Q214" s="3"/>
      <c r="R214" s="3"/>
      <c r="S214" s="3"/>
      <c r="T214" s="3"/>
      <c r="U214" s="3"/>
      <c r="V214" s="3"/>
      <c r="W214" s="3"/>
      <c r="X214" s="3"/>
      <c r="Y214" s="3"/>
      <c r="Z214" s="3"/>
    </row>
    <row r="215" ht="15.75" customHeight="1">
      <c r="A215" s="46"/>
      <c r="B215" s="46"/>
      <c r="C215" s="46"/>
      <c r="D215" s="46"/>
      <c r="E215" s="47"/>
      <c r="F215" s="47"/>
      <c r="G215" s="47"/>
      <c r="H215" s="47"/>
      <c r="I215" s="1"/>
      <c r="J215" s="3"/>
      <c r="K215" s="3"/>
      <c r="L215" s="3"/>
      <c r="M215" s="3"/>
      <c r="N215" s="3"/>
      <c r="O215" s="3"/>
      <c r="P215" s="3"/>
      <c r="Q215" s="3"/>
      <c r="R215" s="3"/>
      <c r="S215" s="3"/>
      <c r="T215" s="3"/>
      <c r="U215" s="3"/>
      <c r="V215" s="3"/>
      <c r="W215" s="3"/>
      <c r="X215" s="3"/>
      <c r="Y215" s="3"/>
      <c r="Z215" s="3"/>
    </row>
    <row r="216" ht="15.75" customHeight="1">
      <c r="A216" s="46"/>
      <c r="B216" s="46"/>
      <c r="C216" s="46"/>
      <c r="D216" s="46"/>
      <c r="E216" s="47"/>
      <c r="F216" s="47"/>
      <c r="G216" s="47"/>
      <c r="H216" s="47"/>
      <c r="I216" s="1"/>
      <c r="J216" s="3"/>
      <c r="K216" s="3"/>
      <c r="L216" s="3"/>
      <c r="M216" s="3"/>
      <c r="N216" s="3"/>
      <c r="O216" s="3"/>
      <c r="P216" s="3"/>
      <c r="Q216" s="3"/>
      <c r="R216" s="3"/>
      <c r="S216" s="3"/>
      <c r="T216" s="3"/>
      <c r="U216" s="3"/>
      <c r="V216" s="3"/>
      <c r="W216" s="3"/>
      <c r="X216" s="3"/>
      <c r="Y216" s="3"/>
      <c r="Z216" s="3"/>
    </row>
    <row r="217" ht="15.75" customHeight="1">
      <c r="A217" s="46"/>
      <c r="B217" s="46"/>
      <c r="C217" s="46"/>
      <c r="D217" s="46"/>
      <c r="E217" s="47"/>
      <c r="F217" s="47"/>
      <c r="G217" s="47"/>
      <c r="H217" s="47"/>
      <c r="I217" s="1"/>
      <c r="J217" s="3"/>
      <c r="K217" s="3"/>
      <c r="L217" s="3"/>
      <c r="M217" s="3"/>
      <c r="N217" s="3"/>
      <c r="O217" s="3"/>
      <c r="P217" s="3"/>
      <c r="Q217" s="3"/>
      <c r="R217" s="3"/>
      <c r="S217" s="3"/>
      <c r="T217" s="3"/>
      <c r="U217" s="3"/>
      <c r="V217" s="3"/>
      <c r="W217" s="3"/>
      <c r="X217" s="3"/>
      <c r="Y217" s="3"/>
      <c r="Z217" s="3"/>
    </row>
    <row r="218" ht="15.75" customHeight="1">
      <c r="A218" s="46"/>
      <c r="B218" s="46"/>
      <c r="C218" s="46"/>
      <c r="D218" s="46"/>
      <c r="E218" s="47"/>
      <c r="F218" s="47"/>
      <c r="G218" s="47"/>
      <c r="H218" s="47"/>
      <c r="I218" s="1"/>
      <c r="J218" s="3"/>
      <c r="K218" s="3"/>
      <c r="L218" s="3"/>
      <c r="M218" s="3"/>
      <c r="N218" s="3"/>
      <c r="O218" s="3"/>
      <c r="P218" s="3"/>
      <c r="Q218" s="3"/>
      <c r="R218" s="3"/>
      <c r="S218" s="3"/>
      <c r="T218" s="3"/>
      <c r="U218" s="3"/>
      <c r="V218" s="3"/>
      <c r="W218" s="3"/>
      <c r="X218" s="3"/>
      <c r="Y218" s="3"/>
      <c r="Z218" s="3"/>
    </row>
    <row r="219" ht="15.75" customHeight="1">
      <c r="A219" s="46"/>
      <c r="B219" s="46"/>
      <c r="C219" s="46"/>
      <c r="D219" s="46"/>
      <c r="E219" s="47"/>
      <c r="F219" s="47"/>
      <c r="G219" s="47"/>
      <c r="H219" s="47"/>
      <c r="I219" s="1"/>
      <c r="J219" s="3"/>
      <c r="K219" s="3"/>
      <c r="L219" s="3"/>
      <c r="M219" s="3"/>
      <c r="N219" s="3"/>
      <c r="O219" s="3"/>
      <c r="P219" s="3"/>
      <c r="Q219" s="3"/>
      <c r="R219" s="3"/>
      <c r="S219" s="3"/>
      <c r="T219" s="3"/>
      <c r="U219" s="3"/>
      <c r="V219" s="3"/>
      <c r="W219" s="3"/>
      <c r="X219" s="3"/>
      <c r="Y219" s="3"/>
      <c r="Z219" s="3"/>
    </row>
    <row r="220" ht="15.75" customHeight="1">
      <c r="A220" s="46"/>
      <c r="B220" s="46"/>
      <c r="C220" s="46"/>
      <c r="D220" s="46"/>
      <c r="E220" s="47"/>
      <c r="F220" s="47"/>
      <c r="G220" s="47"/>
      <c r="H220" s="47"/>
      <c r="I220" s="1"/>
      <c r="J220" s="3"/>
      <c r="K220" s="3"/>
      <c r="L220" s="3"/>
      <c r="M220" s="3"/>
      <c r="N220" s="3"/>
      <c r="O220" s="3"/>
      <c r="P220" s="3"/>
      <c r="Q220" s="3"/>
      <c r="R220" s="3"/>
      <c r="S220" s="3"/>
      <c r="T220" s="3"/>
      <c r="U220" s="3"/>
      <c r="V220" s="3"/>
      <c r="W220" s="3"/>
      <c r="X220" s="3"/>
      <c r="Y220" s="3"/>
      <c r="Z220" s="3"/>
    </row>
    <row r="221" ht="15.75" customHeight="1">
      <c r="A221" s="46"/>
      <c r="B221" s="46"/>
      <c r="C221" s="46"/>
      <c r="D221" s="46"/>
      <c r="E221" s="47"/>
      <c r="F221" s="47"/>
      <c r="G221" s="47"/>
      <c r="H221" s="47"/>
      <c r="I221" s="1"/>
      <c r="J221" s="3"/>
      <c r="K221" s="3"/>
      <c r="L221" s="3"/>
      <c r="M221" s="3"/>
      <c r="N221" s="3"/>
      <c r="O221" s="3"/>
      <c r="P221" s="3"/>
      <c r="Q221" s="3"/>
      <c r="R221" s="3"/>
      <c r="S221" s="3"/>
      <c r="T221" s="3"/>
      <c r="U221" s="3"/>
      <c r="V221" s="3"/>
      <c r="W221" s="3"/>
      <c r="X221" s="3"/>
      <c r="Y221" s="3"/>
      <c r="Z221" s="3"/>
    </row>
    <row r="222" ht="15.75" customHeight="1">
      <c r="A222" s="46"/>
      <c r="B222" s="46"/>
      <c r="C222" s="46"/>
      <c r="D222" s="46"/>
      <c r="E222" s="47"/>
      <c r="F222" s="47"/>
      <c r="G222" s="47"/>
      <c r="H222" s="47"/>
      <c r="I222" s="1"/>
      <c r="J222" s="3"/>
      <c r="K222" s="3"/>
      <c r="L222" s="3"/>
      <c r="M222" s="3"/>
      <c r="N222" s="3"/>
      <c r="O222" s="3"/>
      <c r="P222" s="3"/>
      <c r="Q222" s="3"/>
      <c r="R222" s="3"/>
      <c r="S222" s="3"/>
      <c r="T222" s="3"/>
      <c r="U222" s="3"/>
      <c r="V222" s="3"/>
      <c r="W222" s="3"/>
      <c r="X222" s="3"/>
      <c r="Y222" s="3"/>
      <c r="Z222" s="3"/>
    </row>
    <row r="223" ht="15.75" customHeight="1">
      <c r="A223" s="46"/>
      <c r="B223" s="46"/>
      <c r="C223" s="46"/>
      <c r="D223" s="46"/>
      <c r="E223" s="47"/>
      <c r="F223" s="47"/>
      <c r="G223" s="47"/>
      <c r="H223" s="47"/>
      <c r="I223" s="1"/>
      <c r="J223" s="3"/>
      <c r="K223" s="3"/>
      <c r="L223" s="3"/>
      <c r="M223" s="3"/>
      <c r="N223" s="3"/>
      <c r="O223" s="3"/>
      <c r="P223" s="3"/>
      <c r="Q223" s="3"/>
      <c r="R223" s="3"/>
      <c r="S223" s="3"/>
      <c r="T223" s="3"/>
      <c r="U223" s="3"/>
      <c r="V223" s="3"/>
      <c r="W223" s="3"/>
      <c r="X223" s="3"/>
      <c r="Y223" s="3"/>
      <c r="Z223" s="3"/>
    </row>
    <row r="224" ht="15.75" customHeight="1">
      <c r="A224" s="46"/>
      <c r="B224" s="46"/>
      <c r="C224" s="46"/>
      <c r="D224" s="46"/>
      <c r="E224" s="47"/>
      <c r="F224" s="47"/>
      <c r="G224" s="47"/>
      <c r="H224" s="47"/>
      <c r="I224" s="1"/>
      <c r="J224" s="3"/>
      <c r="K224" s="3"/>
      <c r="L224" s="3"/>
      <c r="M224" s="3"/>
      <c r="N224" s="3"/>
      <c r="O224" s="3"/>
      <c r="P224" s="3"/>
      <c r="Q224" s="3"/>
      <c r="R224" s="3"/>
      <c r="S224" s="3"/>
      <c r="T224" s="3"/>
      <c r="U224" s="3"/>
      <c r="V224" s="3"/>
      <c r="W224" s="3"/>
      <c r="X224" s="3"/>
      <c r="Y224" s="3"/>
      <c r="Z224" s="3"/>
    </row>
    <row r="225" ht="15.75" customHeight="1">
      <c r="A225" s="46"/>
      <c r="B225" s="46"/>
      <c r="C225" s="46"/>
      <c r="D225" s="46"/>
      <c r="E225" s="47"/>
      <c r="F225" s="47"/>
      <c r="G225" s="47"/>
      <c r="H225" s="47"/>
      <c r="I225" s="1"/>
      <c r="J225" s="3"/>
      <c r="K225" s="3"/>
      <c r="L225" s="3"/>
      <c r="M225" s="3"/>
      <c r="N225" s="3"/>
      <c r="O225" s="3"/>
      <c r="P225" s="3"/>
      <c r="Q225" s="3"/>
      <c r="R225" s="3"/>
      <c r="S225" s="3"/>
      <c r="T225" s="3"/>
      <c r="U225" s="3"/>
      <c r="V225" s="3"/>
      <c r="W225" s="3"/>
      <c r="X225" s="3"/>
      <c r="Y225" s="3"/>
      <c r="Z225" s="3"/>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5:I25"/>
    <mergeCell ref="A2:I2"/>
    <mergeCell ref="A4:I4"/>
    <mergeCell ref="A5:I5"/>
    <mergeCell ref="A6:I6"/>
    <mergeCell ref="A7:I7"/>
    <mergeCell ref="A8:I8"/>
    <mergeCell ref="A9:I9"/>
  </mergeCells>
  <printOptions/>
  <pageMargins bottom="1.0" footer="0.0" header="0.0" left="0.75" right="0.75" top="1.0"/>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10" max="10" width="6.29"/>
    <col customWidth="1" min="11" max="11" width="8.14"/>
    <col customWidth="1" min="12" max="13" width="8.86"/>
    <col customWidth="1" min="14" max="14" width="13.43"/>
    <col customWidth="1" min="15" max="31" width="8.0"/>
  </cols>
  <sheetData>
    <row r="1" ht="9.0" customHeight="1">
      <c r="A1" s="46"/>
      <c r="B1" s="47"/>
      <c r="C1" s="47"/>
      <c r="D1" s="1"/>
      <c r="E1" s="1"/>
      <c r="F1" s="1"/>
      <c r="G1" s="1"/>
      <c r="H1" s="1"/>
      <c r="I1" s="1"/>
      <c r="J1" s="1"/>
      <c r="K1" s="1"/>
    </row>
    <row r="2" ht="18.0" customHeight="1">
      <c r="A2" s="356" t="s">
        <v>7312</v>
      </c>
      <c r="B2" s="147"/>
      <c r="C2" s="147"/>
      <c r="D2" s="147"/>
      <c r="E2" s="147"/>
      <c r="F2" s="147"/>
      <c r="G2" s="147"/>
      <c r="H2" s="147"/>
      <c r="I2" s="147"/>
      <c r="J2" s="147"/>
      <c r="K2" s="147"/>
      <c r="L2" s="147"/>
      <c r="M2" s="147"/>
      <c r="N2" s="53"/>
      <c r="O2" s="53"/>
      <c r="P2" s="53"/>
      <c r="Q2" s="53"/>
      <c r="R2" s="53"/>
      <c r="S2" s="53"/>
      <c r="T2" s="53"/>
      <c r="U2" s="53"/>
      <c r="V2" s="53"/>
      <c r="W2" s="53"/>
      <c r="X2" s="53"/>
      <c r="Y2" s="53"/>
      <c r="Z2" s="53"/>
      <c r="AA2" s="53"/>
      <c r="AB2" s="53"/>
      <c r="AC2" s="53"/>
      <c r="AD2" s="53"/>
      <c r="AE2" s="53"/>
    </row>
    <row r="3">
      <c r="A3" s="197"/>
      <c r="B3" s="197"/>
      <c r="C3" s="197"/>
      <c r="D3" s="197"/>
      <c r="E3" s="197"/>
      <c r="F3" s="197"/>
      <c r="G3" s="197"/>
      <c r="H3" s="197"/>
      <c r="I3" s="197"/>
      <c r="J3" s="197"/>
      <c r="K3" s="197"/>
      <c r="L3" s="52"/>
      <c r="M3" s="52"/>
      <c r="N3" s="53"/>
      <c r="O3" s="53"/>
      <c r="P3" s="53"/>
      <c r="Q3" s="53"/>
      <c r="R3" s="53"/>
      <c r="S3" s="53"/>
      <c r="T3" s="53"/>
      <c r="U3" s="53"/>
      <c r="V3" s="53"/>
      <c r="W3" s="53"/>
      <c r="X3" s="53"/>
      <c r="Y3" s="53"/>
      <c r="Z3" s="53"/>
      <c r="AA3" s="53"/>
      <c r="AB3" s="53"/>
      <c r="AC3" s="53"/>
      <c r="AD3" s="53"/>
      <c r="AE3" s="53"/>
    </row>
    <row r="4" ht="15.75" customHeight="1">
      <c r="A4" s="54" t="s">
        <v>7313</v>
      </c>
      <c r="B4" s="49"/>
      <c r="C4" s="49"/>
      <c r="D4" s="49"/>
      <c r="E4" s="49"/>
      <c r="F4" s="49"/>
      <c r="G4" s="49"/>
      <c r="H4" s="49"/>
      <c r="I4" s="49"/>
      <c r="J4" s="49"/>
      <c r="K4" s="49"/>
      <c r="L4" s="49"/>
      <c r="M4" s="50"/>
      <c r="N4" s="357"/>
      <c r="O4" s="357"/>
      <c r="P4" s="357"/>
      <c r="Q4" s="357"/>
      <c r="R4" s="357"/>
      <c r="S4" s="357"/>
      <c r="T4" s="357"/>
      <c r="U4" s="357"/>
      <c r="V4" s="357"/>
      <c r="W4" s="357"/>
      <c r="X4" s="357"/>
      <c r="Y4" s="357"/>
      <c r="Z4" s="357"/>
      <c r="AA4" s="357"/>
      <c r="AB4" s="357"/>
      <c r="AC4" s="357"/>
      <c r="AD4" s="357"/>
      <c r="AE4" s="357"/>
    </row>
    <row r="5" ht="27.75" customHeight="1">
      <c r="A5" s="54" t="s">
        <v>7314</v>
      </c>
      <c r="B5" s="49"/>
      <c r="C5" s="49"/>
      <c r="D5" s="49"/>
      <c r="E5" s="49"/>
      <c r="F5" s="49"/>
      <c r="G5" s="49"/>
      <c r="H5" s="49"/>
      <c r="I5" s="49"/>
      <c r="J5" s="49"/>
      <c r="K5" s="49"/>
      <c r="L5" s="49"/>
      <c r="M5" s="50"/>
      <c r="N5" s="357"/>
      <c r="O5" s="357"/>
      <c r="P5" s="357"/>
      <c r="Q5" s="357"/>
      <c r="R5" s="357"/>
      <c r="S5" s="357"/>
      <c r="T5" s="357"/>
      <c r="U5" s="357"/>
      <c r="V5" s="357"/>
      <c r="W5" s="357"/>
      <c r="X5" s="357"/>
      <c r="Y5" s="357"/>
      <c r="Z5" s="357"/>
      <c r="AA5" s="357"/>
      <c r="AB5" s="357"/>
      <c r="AC5" s="357"/>
      <c r="AD5" s="357"/>
      <c r="AE5" s="357"/>
    </row>
    <row r="6" ht="51.75" customHeight="1">
      <c r="A6" s="54" t="s">
        <v>7315</v>
      </c>
      <c r="B6" s="49"/>
      <c r="C6" s="49"/>
      <c r="D6" s="49"/>
      <c r="E6" s="49"/>
      <c r="F6" s="49"/>
      <c r="G6" s="49"/>
      <c r="H6" s="49"/>
      <c r="I6" s="49"/>
      <c r="J6" s="49"/>
      <c r="K6" s="49"/>
      <c r="L6" s="49"/>
      <c r="M6" s="50"/>
      <c r="N6" s="357"/>
      <c r="O6" s="357"/>
      <c r="P6" s="357"/>
      <c r="Q6" s="357"/>
      <c r="R6" s="357"/>
      <c r="S6" s="357"/>
      <c r="T6" s="357"/>
      <c r="U6" s="357"/>
      <c r="V6" s="357"/>
      <c r="W6" s="357"/>
      <c r="X6" s="357"/>
      <c r="Y6" s="357"/>
      <c r="Z6" s="357"/>
      <c r="AA6" s="357"/>
      <c r="AB6" s="357"/>
      <c r="AC6" s="357"/>
      <c r="AD6" s="357"/>
      <c r="AE6" s="357"/>
    </row>
    <row r="7" ht="14.25" customHeight="1">
      <c r="A7" s="54" t="s">
        <v>3446</v>
      </c>
      <c r="B7" s="49"/>
      <c r="C7" s="49"/>
      <c r="D7" s="49"/>
      <c r="E7" s="49"/>
      <c r="F7" s="49"/>
      <c r="G7" s="49"/>
      <c r="H7" s="49"/>
      <c r="I7" s="49"/>
      <c r="J7" s="49"/>
      <c r="K7" s="49"/>
      <c r="L7" s="49"/>
      <c r="M7" s="50"/>
      <c r="N7" s="357"/>
      <c r="O7" s="357"/>
      <c r="P7" s="357"/>
      <c r="Q7" s="357"/>
      <c r="R7" s="357"/>
      <c r="S7" s="357"/>
      <c r="T7" s="357"/>
      <c r="U7" s="357"/>
      <c r="V7" s="357"/>
      <c r="W7" s="357"/>
      <c r="X7" s="357"/>
      <c r="Y7" s="357"/>
      <c r="Z7" s="357"/>
      <c r="AA7" s="357"/>
      <c r="AB7" s="357"/>
      <c r="AC7" s="357"/>
      <c r="AD7" s="357"/>
      <c r="AE7" s="357"/>
    </row>
    <row r="8" ht="26.25" customHeight="1">
      <c r="A8" s="54" t="s">
        <v>7316</v>
      </c>
      <c r="B8" s="49"/>
      <c r="C8" s="49"/>
      <c r="D8" s="49"/>
      <c r="E8" s="49"/>
      <c r="F8" s="49"/>
      <c r="G8" s="49"/>
      <c r="H8" s="49"/>
      <c r="I8" s="49"/>
      <c r="J8" s="49"/>
      <c r="K8" s="49"/>
      <c r="L8" s="49"/>
      <c r="M8" s="50"/>
      <c r="N8" s="357"/>
      <c r="O8" s="357"/>
      <c r="P8" s="357"/>
      <c r="Q8" s="357"/>
      <c r="R8" s="357"/>
      <c r="S8" s="357"/>
      <c r="T8" s="357"/>
      <c r="U8" s="357"/>
      <c r="V8" s="357"/>
      <c r="W8" s="357"/>
      <c r="X8" s="357"/>
      <c r="Y8" s="357"/>
      <c r="Z8" s="357"/>
      <c r="AA8" s="357"/>
      <c r="AB8" s="357"/>
      <c r="AC8" s="357"/>
      <c r="AD8" s="357"/>
      <c r="AE8" s="357"/>
    </row>
    <row r="9" ht="55.5" customHeight="1">
      <c r="A9" s="58" t="s">
        <v>7317</v>
      </c>
      <c r="B9" s="49"/>
      <c r="C9" s="49"/>
      <c r="D9" s="49"/>
      <c r="E9" s="49"/>
      <c r="F9" s="49"/>
      <c r="G9" s="49"/>
      <c r="H9" s="49"/>
      <c r="I9" s="49"/>
      <c r="J9" s="49"/>
      <c r="K9" s="49"/>
      <c r="L9" s="49"/>
      <c r="M9" s="50"/>
      <c r="N9" s="53"/>
      <c r="O9" s="53"/>
      <c r="P9" s="53"/>
      <c r="Q9" s="53"/>
      <c r="R9" s="53"/>
      <c r="S9" s="53"/>
      <c r="T9" s="53"/>
      <c r="U9" s="53"/>
      <c r="V9" s="53"/>
      <c r="W9" s="53"/>
      <c r="X9" s="53"/>
      <c r="Y9" s="53"/>
      <c r="Z9" s="53"/>
      <c r="AA9" s="53"/>
      <c r="AB9" s="53"/>
      <c r="AC9" s="53"/>
      <c r="AD9" s="53"/>
      <c r="AE9" s="53"/>
    </row>
    <row r="10">
      <c r="A10" s="59"/>
      <c r="B10" s="60"/>
      <c r="C10" s="60"/>
      <c r="D10" s="59"/>
      <c r="E10" s="59"/>
      <c r="F10" s="59"/>
      <c r="G10" s="59"/>
      <c r="H10" s="59"/>
      <c r="I10" s="59"/>
      <c r="J10" s="59"/>
      <c r="K10" s="59"/>
      <c r="L10" s="1"/>
      <c r="M10" s="1"/>
    </row>
    <row r="11">
      <c r="A11" s="46"/>
      <c r="B11" s="47"/>
      <c r="C11" s="47"/>
      <c r="D11" s="1"/>
      <c r="E11" s="1"/>
      <c r="F11" s="1"/>
      <c r="G11" s="1"/>
      <c r="H11" s="1"/>
      <c r="I11" s="1"/>
      <c r="J11" s="1"/>
      <c r="K11" s="1"/>
    </row>
    <row r="12" ht="51.75" customHeight="1">
      <c r="A12" s="176" t="s">
        <v>7318</v>
      </c>
      <c r="B12" s="330" t="s">
        <v>3451</v>
      </c>
      <c r="C12" s="63" t="s">
        <v>7</v>
      </c>
      <c r="D12" s="358" t="s">
        <v>3452</v>
      </c>
      <c r="E12" s="330" t="s">
        <v>3453</v>
      </c>
      <c r="F12" s="330" t="s">
        <v>139</v>
      </c>
      <c r="G12" s="330" t="s">
        <v>3454</v>
      </c>
      <c r="H12" s="330" t="s">
        <v>3455</v>
      </c>
      <c r="I12" s="62" t="s">
        <v>141</v>
      </c>
      <c r="J12" s="62" t="s">
        <v>142</v>
      </c>
      <c r="K12" s="62" t="s">
        <v>143</v>
      </c>
      <c r="L12" s="176" t="s">
        <v>144</v>
      </c>
      <c r="M12" s="176" t="s">
        <v>148</v>
      </c>
      <c r="N12" s="314" t="s">
        <v>149</v>
      </c>
    </row>
    <row r="13">
      <c r="A13" s="75"/>
      <c r="B13" s="75"/>
      <c r="C13" s="77"/>
      <c r="D13" s="76"/>
      <c r="E13" s="343"/>
      <c r="F13" s="317"/>
      <c r="G13" s="317"/>
      <c r="H13" s="665"/>
      <c r="I13" s="664"/>
      <c r="J13" s="664"/>
      <c r="K13" s="664"/>
      <c r="L13" s="333"/>
      <c r="M13" s="333"/>
    </row>
    <row r="14">
      <c r="A14" s="75"/>
      <c r="B14" s="75"/>
      <c r="C14" s="77"/>
      <c r="D14" s="76"/>
      <c r="E14" s="344"/>
      <c r="F14" s="78"/>
      <c r="G14" s="78"/>
      <c r="H14" s="369"/>
      <c r="I14" s="664"/>
      <c r="J14" s="664"/>
      <c r="K14" s="664"/>
      <c r="L14" s="333"/>
      <c r="M14" s="333"/>
    </row>
    <row r="15">
      <c r="A15" s="75"/>
      <c r="B15" s="75"/>
      <c r="C15" s="77"/>
      <c r="D15" s="76"/>
      <c r="E15" s="344"/>
      <c r="F15" s="317"/>
      <c r="G15" s="317"/>
      <c r="H15" s="369"/>
      <c r="I15" s="664"/>
      <c r="J15" s="664"/>
      <c r="K15" s="664"/>
      <c r="L15" s="333"/>
      <c r="M15" s="333"/>
    </row>
    <row r="16">
      <c r="A16" s="75"/>
      <c r="B16" s="75"/>
      <c r="C16" s="77"/>
      <c r="D16" s="76"/>
      <c r="E16" s="344"/>
      <c r="F16" s="78"/>
      <c r="G16" s="78"/>
      <c r="H16" s="369"/>
      <c r="I16" s="664"/>
      <c r="J16" s="664"/>
      <c r="K16" s="664"/>
      <c r="L16" s="333"/>
      <c r="M16" s="333"/>
    </row>
    <row r="17">
      <c r="A17" s="75"/>
      <c r="B17" s="75"/>
      <c r="C17" s="77"/>
      <c r="D17" s="76"/>
      <c r="E17" s="344"/>
      <c r="F17" s="78"/>
      <c r="G17" s="78"/>
      <c r="H17" s="369"/>
      <c r="I17" s="664"/>
      <c r="J17" s="664"/>
      <c r="K17" s="664"/>
      <c r="L17" s="333"/>
      <c r="M17" s="333"/>
    </row>
    <row r="18">
      <c r="A18" s="75"/>
      <c r="B18" s="75"/>
      <c r="C18" s="77"/>
      <c r="D18" s="76"/>
      <c r="E18" s="344"/>
      <c r="F18" s="78"/>
      <c r="G18" s="78"/>
      <c r="H18" s="369"/>
      <c r="I18" s="664"/>
      <c r="J18" s="664"/>
      <c r="K18" s="664"/>
      <c r="L18" s="333"/>
      <c r="M18" s="333"/>
    </row>
    <row r="19">
      <c r="A19" s="51" t="s">
        <v>626</v>
      </c>
      <c r="B19" s="47"/>
      <c r="C19" s="47"/>
      <c r="D19" s="47"/>
      <c r="E19" s="52"/>
      <c r="F19" s="366"/>
      <c r="G19" s="366"/>
      <c r="M19" s="366">
        <f>SUM(M13:M18)</f>
        <v>0</v>
      </c>
    </row>
    <row r="20">
      <c r="A20" s="46"/>
      <c r="B20" s="47"/>
      <c r="C20" s="47"/>
      <c r="D20" s="47"/>
      <c r="E20" s="47"/>
      <c r="F20" s="47"/>
      <c r="G20" s="47"/>
      <c r="H20" s="47"/>
      <c r="I20" s="47"/>
      <c r="J20" s="47"/>
      <c r="K20" s="47"/>
    </row>
    <row r="21" ht="15.75" customHeight="1">
      <c r="A21" s="368" t="s">
        <v>627</v>
      </c>
      <c r="B21" s="147"/>
      <c r="C21" s="147"/>
      <c r="D21" s="147"/>
      <c r="E21" s="147"/>
      <c r="F21" s="147"/>
      <c r="G21" s="147"/>
      <c r="H21" s="147"/>
      <c r="I21" s="3"/>
      <c r="J21" s="3"/>
      <c r="K21" s="3"/>
    </row>
    <row r="22" ht="15.75" customHeight="1">
      <c r="A22" s="46"/>
      <c r="B22" s="47"/>
      <c r="C22" s="47"/>
      <c r="D22" s="1"/>
      <c r="E22" s="1"/>
      <c r="F22" s="1"/>
      <c r="G22" s="1"/>
      <c r="H22" s="1"/>
      <c r="I22" s="1"/>
      <c r="J22" s="1"/>
      <c r="K22" s="1"/>
    </row>
    <row r="23" ht="15.75" customHeight="1">
      <c r="A23" s="46"/>
      <c r="B23" s="47"/>
      <c r="C23" s="47"/>
      <c r="D23" s="1"/>
      <c r="E23" s="1"/>
      <c r="F23" s="1"/>
      <c r="G23" s="1"/>
      <c r="H23" s="1"/>
      <c r="I23" s="1"/>
      <c r="J23" s="1"/>
      <c r="K23" s="1"/>
    </row>
    <row r="24" ht="15.75" customHeight="1">
      <c r="A24" s="46"/>
      <c r="B24" s="47"/>
      <c r="C24" s="47"/>
      <c r="D24" s="1"/>
      <c r="E24" s="1"/>
      <c r="F24" s="1"/>
      <c r="G24" s="1"/>
      <c r="H24" s="1"/>
      <c r="I24" s="1"/>
      <c r="J24" s="1"/>
      <c r="K24" s="1"/>
    </row>
    <row r="25" ht="15.75" customHeight="1">
      <c r="A25" s="46"/>
      <c r="B25" s="47"/>
      <c r="C25" s="47"/>
      <c r="D25" s="1"/>
      <c r="E25" s="1"/>
      <c r="F25" s="1"/>
      <c r="G25" s="1"/>
      <c r="H25" s="1"/>
      <c r="I25" s="1"/>
      <c r="J25" s="1"/>
      <c r="K25" s="1"/>
    </row>
    <row r="26" ht="15.75" customHeight="1">
      <c r="A26" s="46"/>
      <c r="B26" s="47"/>
      <c r="C26" s="47"/>
      <c r="D26" s="1"/>
      <c r="E26" s="1"/>
      <c r="F26" s="1"/>
      <c r="G26" s="1"/>
      <c r="H26" s="1"/>
      <c r="I26" s="1"/>
      <c r="J26" s="1"/>
      <c r="K26" s="1"/>
    </row>
    <row r="27" ht="15.75" customHeight="1">
      <c r="A27" s="46"/>
      <c r="B27" s="47"/>
      <c r="C27" s="47"/>
      <c r="D27" s="1"/>
      <c r="E27" s="1"/>
      <c r="F27" s="1"/>
      <c r="G27" s="1"/>
      <c r="H27" s="1"/>
      <c r="I27" s="1"/>
      <c r="J27" s="1"/>
      <c r="K27" s="1"/>
    </row>
    <row r="28" ht="15.75" customHeight="1">
      <c r="A28" s="46"/>
      <c r="B28" s="47"/>
      <c r="C28" s="47"/>
      <c r="D28" s="1"/>
      <c r="E28" s="1"/>
      <c r="F28" s="1"/>
      <c r="G28" s="1"/>
      <c r="H28" s="1"/>
      <c r="I28" s="1"/>
      <c r="J28" s="1"/>
      <c r="K28" s="1"/>
    </row>
    <row r="29" ht="15.75" customHeight="1">
      <c r="A29" s="46"/>
      <c r="B29" s="47"/>
      <c r="C29" s="47"/>
      <c r="D29" s="1"/>
      <c r="E29" s="1"/>
      <c r="F29" s="1"/>
      <c r="G29" s="1"/>
      <c r="H29" s="1"/>
      <c r="I29" s="1"/>
      <c r="J29" s="1"/>
      <c r="K29" s="1"/>
    </row>
    <row r="30" ht="15.75" customHeight="1">
      <c r="A30" s="46"/>
      <c r="B30" s="47"/>
      <c r="C30" s="47"/>
      <c r="D30" s="1"/>
      <c r="E30" s="1"/>
      <c r="F30" s="1"/>
      <c r="G30" s="1"/>
      <c r="H30" s="1"/>
      <c r="I30" s="1"/>
      <c r="J30" s="1"/>
      <c r="K30" s="1"/>
    </row>
    <row r="31" ht="15.75" customHeight="1">
      <c r="A31" s="46"/>
      <c r="B31" s="47"/>
      <c r="C31" s="47"/>
      <c r="D31" s="1"/>
      <c r="E31" s="1"/>
      <c r="F31" s="1"/>
      <c r="G31" s="1"/>
      <c r="H31" s="1"/>
      <c r="I31" s="1"/>
      <c r="J31" s="1"/>
      <c r="K31" s="1"/>
    </row>
    <row r="32" ht="15.75" customHeight="1">
      <c r="A32" s="46"/>
      <c r="B32" s="47"/>
      <c r="C32" s="47"/>
      <c r="D32" s="1"/>
      <c r="E32" s="1"/>
      <c r="F32" s="1"/>
      <c r="G32" s="1"/>
      <c r="H32" s="1"/>
      <c r="I32" s="1"/>
      <c r="J32" s="1"/>
      <c r="K32" s="1"/>
    </row>
    <row r="33" ht="15.75" customHeight="1">
      <c r="A33" s="46"/>
      <c r="B33" s="47"/>
      <c r="C33" s="47"/>
      <c r="D33" s="1"/>
      <c r="E33" s="1"/>
      <c r="F33" s="1"/>
      <c r="G33" s="1"/>
      <c r="H33" s="1"/>
      <c r="I33" s="1"/>
      <c r="J33" s="1"/>
      <c r="K33" s="1"/>
    </row>
    <row r="34" ht="15.75" customHeight="1">
      <c r="A34" s="46"/>
      <c r="B34" s="47"/>
      <c r="C34" s="47"/>
      <c r="D34" s="1"/>
      <c r="E34" s="1"/>
      <c r="F34" s="1"/>
      <c r="G34" s="1"/>
      <c r="H34" s="1"/>
      <c r="I34" s="1"/>
      <c r="J34" s="1"/>
      <c r="K34" s="1"/>
    </row>
    <row r="35" ht="15.75" customHeight="1">
      <c r="A35" s="46"/>
      <c r="B35" s="47"/>
      <c r="C35" s="47"/>
      <c r="D35" s="1"/>
      <c r="E35" s="1"/>
      <c r="F35" s="1"/>
      <c r="G35" s="1"/>
      <c r="H35" s="1"/>
      <c r="I35" s="1"/>
      <c r="J35" s="1"/>
      <c r="K35" s="1"/>
    </row>
    <row r="36" ht="15.75" customHeight="1">
      <c r="A36" s="46"/>
      <c r="B36" s="47"/>
      <c r="C36" s="47"/>
      <c r="D36" s="1"/>
      <c r="E36" s="1"/>
      <c r="F36" s="1"/>
      <c r="G36" s="1"/>
      <c r="H36" s="1"/>
      <c r="I36" s="1"/>
      <c r="J36" s="1"/>
      <c r="K36" s="1"/>
    </row>
    <row r="37" ht="15.75" customHeight="1">
      <c r="A37" s="46"/>
      <c r="B37" s="47"/>
      <c r="C37" s="47"/>
      <c r="D37" s="1"/>
      <c r="E37" s="1"/>
      <c r="F37" s="1"/>
      <c r="G37" s="1"/>
      <c r="H37" s="1"/>
      <c r="I37" s="1"/>
      <c r="J37" s="1"/>
      <c r="K37" s="1"/>
    </row>
    <row r="38" ht="15.75" customHeight="1">
      <c r="A38" s="46"/>
      <c r="B38" s="47"/>
      <c r="C38" s="47"/>
      <c r="D38" s="1"/>
      <c r="E38" s="1"/>
      <c r="F38" s="1"/>
      <c r="G38" s="1"/>
      <c r="H38" s="1"/>
      <c r="I38" s="1"/>
      <c r="J38" s="1"/>
      <c r="K38" s="1"/>
    </row>
    <row r="39" ht="15.75" customHeight="1">
      <c r="A39" s="46"/>
      <c r="B39" s="47"/>
      <c r="C39" s="47"/>
      <c r="D39" s="1"/>
      <c r="E39" s="1"/>
      <c r="F39" s="1"/>
      <c r="G39" s="1"/>
      <c r="H39" s="1"/>
      <c r="I39" s="1"/>
      <c r="J39" s="1"/>
      <c r="K39" s="1"/>
    </row>
    <row r="40" ht="15.75" customHeight="1">
      <c r="A40" s="46"/>
      <c r="B40" s="47"/>
      <c r="C40" s="47"/>
      <c r="D40" s="1"/>
      <c r="E40" s="1"/>
      <c r="F40" s="1"/>
      <c r="G40" s="1"/>
      <c r="H40" s="1"/>
      <c r="I40" s="1"/>
      <c r="J40" s="1"/>
      <c r="K40" s="1"/>
    </row>
    <row r="41" ht="15.75" customHeight="1">
      <c r="A41" s="46"/>
      <c r="B41" s="47"/>
      <c r="C41" s="47"/>
      <c r="D41" s="1"/>
      <c r="E41" s="1"/>
      <c r="F41" s="1"/>
      <c r="G41" s="1"/>
      <c r="H41" s="1"/>
      <c r="I41" s="1"/>
      <c r="J41" s="1"/>
      <c r="K41" s="1"/>
    </row>
    <row r="42" ht="15.75" customHeight="1">
      <c r="A42" s="46"/>
      <c r="B42" s="47"/>
      <c r="C42" s="47"/>
      <c r="D42" s="1"/>
      <c r="E42" s="1"/>
      <c r="F42" s="1"/>
      <c r="G42" s="1"/>
      <c r="H42" s="1"/>
      <c r="I42" s="1"/>
      <c r="J42" s="1"/>
      <c r="K42" s="1"/>
    </row>
    <row r="43" ht="15.75" customHeight="1">
      <c r="A43" s="46"/>
      <c r="B43" s="47"/>
      <c r="C43" s="47"/>
      <c r="D43" s="1"/>
      <c r="E43" s="1"/>
      <c r="F43" s="1"/>
      <c r="G43" s="1"/>
      <c r="H43" s="1"/>
      <c r="I43" s="1"/>
      <c r="J43" s="1"/>
      <c r="K43" s="1"/>
    </row>
    <row r="44" ht="15.75" customHeight="1">
      <c r="A44" s="46"/>
      <c r="B44" s="47"/>
      <c r="C44" s="47"/>
      <c r="D44" s="1"/>
      <c r="E44" s="1"/>
      <c r="F44" s="1"/>
      <c r="G44" s="1"/>
      <c r="H44" s="1"/>
      <c r="I44" s="1"/>
      <c r="J44" s="1"/>
      <c r="K44" s="1"/>
    </row>
    <row r="45" ht="15.75" customHeight="1">
      <c r="A45" s="46"/>
      <c r="B45" s="47"/>
      <c r="C45" s="47"/>
      <c r="D45" s="1"/>
      <c r="E45" s="1"/>
      <c r="F45" s="1"/>
      <c r="G45" s="1"/>
      <c r="H45" s="1"/>
      <c r="I45" s="1"/>
      <c r="J45" s="1"/>
      <c r="K45" s="1"/>
    </row>
    <row r="46" ht="15.75" customHeight="1">
      <c r="A46" s="46"/>
      <c r="B46" s="47"/>
      <c r="C46" s="47"/>
      <c r="D46" s="1"/>
      <c r="E46" s="1"/>
      <c r="F46" s="1"/>
      <c r="G46" s="1"/>
      <c r="H46" s="1"/>
      <c r="I46" s="1"/>
      <c r="J46" s="1"/>
      <c r="K46" s="1"/>
    </row>
    <row r="47" ht="15.75" customHeight="1">
      <c r="A47" s="46"/>
      <c r="B47" s="47"/>
      <c r="C47" s="47"/>
      <c r="D47" s="1"/>
      <c r="E47" s="1"/>
      <c r="F47" s="1"/>
      <c r="G47" s="1"/>
      <c r="H47" s="1"/>
      <c r="I47" s="1"/>
      <c r="J47" s="1"/>
      <c r="K47" s="1"/>
    </row>
    <row r="48" ht="15.75" customHeight="1">
      <c r="A48" s="46"/>
      <c r="B48" s="47"/>
      <c r="C48" s="47"/>
      <c r="D48" s="1"/>
      <c r="E48" s="1"/>
      <c r="F48" s="1"/>
      <c r="G48" s="1"/>
      <c r="H48" s="1"/>
      <c r="I48" s="1"/>
      <c r="J48" s="1"/>
      <c r="K48" s="1"/>
    </row>
    <row r="49" ht="15.75" customHeight="1">
      <c r="A49" s="46"/>
      <c r="B49" s="47"/>
      <c r="C49" s="47"/>
      <c r="D49" s="1"/>
      <c r="E49" s="1"/>
      <c r="F49" s="1"/>
      <c r="G49" s="1"/>
      <c r="H49" s="1"/>
      <c r="I49" s="1"/>
      <c r="J49" s="1"/>
      <c r="K49" s="1"/>
    </row>
    <row r="50" ht="15.75" customHeight="1">
      <c r="A50" s="46"/>
      <c r="B50" s="47"/>
      <c r="C50" s="47"/>
      <c r="D50" s="1"/>
      <c r="E50" s="1"/>
      <c r="F50" s="1"/>
      <c r="G50" s="1"/>
      <c r="H50" s="1"/>
      <c r="I50" s="1"/>
      <c r="J50" s="1"/>
      <c r="K50" s="1"/>
    </row>
    <row r="51" ht="15.75" customHeight="1">
      <c r="A51" s="46"/>
      <c r="B51" s="47"/>
      <c r="C51" s="47"/>
      <c r="D51" s="1"/>
      <c r="E51" s="1"/>
      <c r="F51" s="1"/>
      <c r="G51" s="1"/>
      <c r="H51" s="1"/>
      <c r="I51" s="1"/>
      <c r="J51" s="1"/>
      <c r="K51" s="1"/>
    </row>
    <row r="52" ht="15.75" customHeight="1">
      <c r="A52" s="46"/>
      <c r="B52" s="47"/>
      <c r="C52" s="47"/>
      <c r="D52" s="1"/>
      <c r="E52" s="1"/>
      <c r="F52" s="1"/>
      <c r="G52" s="1"/>
      <c r="H52" s="1"/>
      <c r="I52" s="1"/>
      <c r="J52" s="1"/>
      <c r="K52" s="1"/>
    </row>
    <row r="53" ht="15.75" customHeight="1">
      <c r="A53" s="46"/>
      <c r="B53" s="47"/>
      <c r="C53" s="47"/>
      <c r="D53" s="1"/>
      <c r="E53" s="1"/>
      <c r="F53" s="1"/>
      <c r="G53" s="1"/>
      <c r="H53" s="1"/>
      <c r="I53" s="1"/>
      <c r="J53" s="1"/>
      <c r="K53" s="1"/>
    </row>
    <row r="54" ht="15.75" customHeight="1">
      <c r="A54" s="46"/>
      <c r="B54" s="47"/>
      <c r="C54" s="47"/>
      <c r="D54" s="1"/>
      <c r="E54" s="1"/>
      <c r="F54" s="1"/>
      <c r="G54" s="1"/>
      <c r="H54" s="1"/>
      <c r="I54" s="1"/>
      <c r="J54" s="1"/>
      <c r="K54" s="1"/>
    </row>
    <row r="55" ht="15.75" customHeight="1">
      <c r="A55" s="46"/>
      <c r="B55" s="47"/>
      <c r="C55" s="47"/>
      <c r="D55" s="1"/>
      <c r="E55" s="1"/>
      <c r="F55" s="1"/>
      <c r="G55" s="1"/>
      <c r="H55" s="1"/>
      <c r="I55" s="1"/>
      <c r="J55" s="1"/>
      <c r="K55" s="1"/>
    </row>
    <row r="56" ht="15.75" customHeight="1">
      <c r="A56" s="46"/>
      <c r="B56" s="47"/>
      <c r="C56" s="47"/>
      <c r="D56" s="1"/>
      <c r="E56" s="1"/>
      <c r="F56" s="1"/>
      <c r="G56" s="1"/>
      <c r="H56" s="1"/>
      <c r="I56" s="1"/>
      <c r="J56" s="1"/>
      <c r="K56" s="1"/>
    </row>
    <row r="57" ht="15.75" customHeight="1">
      <c r="A57" s="46"/>
      <c r="B57" s="47"/>
      <c r="C57" s="47"/>
      <c r="D57" s="1"/>
      <c r="E57" s="1"/>
      <c r="F57" s="1"/>
      <c r="G57" s="1"/>
      <c r="H57" s="1"/>
      <c r="I57" s="1"/>
      <c r="J57" s="1"/>
      <c r="K57" s="1"/>
    </row>
    <row r="58" ht="15.75" customHeight="1">
      <c r="A58" s="46"/>
      <c r="B58" s="47"/>
      <c r="C58" s="47"/>
      <c r="D58" s="1"/>
      <c r="E58" s="1"/>
      <c r="F58" s="1"/>
      <c r="G58" s="1"/>
      <c r="H58" s="1"/>
      <c r="I58" s="1"/>
      <c r="J58" s="1"/>
      <c r="K58" s="1"/>
    </row>
    <row r="59" ht="15.75" customHeight="1">
      <c r="A59" s="46"/>
      <c r="B59" s="47"/>
      <c r="C59" s="47"/>
      <c r="D59" s="1"/>
      <c r="E59" s="1"/>
      <c r="F59" s="1"/>
      <c r="G59" s="1"/>
      <c r="H59" s="1"/>
      <c r="I59" s="1"/>
      <c r="J59" s="1"/>
      <c r="K59" s="1"/>
    </row>
    <row r="60" ht="15.75" customHeight="1">
      <c r="A60" s="46"/>
      <c r="B60" s="47"/>
      <c r="C60" s="47"/>
      <c r="D60" s="1"/>
      <c r="E60" s="1"/>
      <c r="F60" s="1"/>
      <c r="G60" s="1"/>
      <c r="H60" s="1"/>
      <c r="I60" s="1"/>
      <c r="J60" s="1"/>
      <c r="K60" s="1"/>
    </row>
    <row r="61" ht="15.75" customHeight="1">
      <c r="A61" s="46"/>
      <c r="B61" s="47"/>
      <c r="C61" s="47"/>
      <c r="D61" s="1"/>
      <c r="E61" s="1"/>
      <c r="F61" s="1"/>
      <c r="G61" s="1"/>
      <c r="H61" s="1"/>
      <c r="I61" s="1"/>
      <c r="J61" s="1"/>
      <c r="K61" s="1"/>
    </row>
    <row r="62" ht="15.75" customHeight="1">
      <c r="A62" s="46"/>
      <c r="B62" s="47"/>
      <c r="C62" s="47"/>
      <c r="D62" s="1"/>
      <c r="E62" s="1"/>
      <c r="F62" s="1"/>
      <c r="G62" s="1"/>
      <c r="H62" s="1"/>
      <c r="I62" s="1"/>
      <c r="J62" s="1"/>
      <c r="K62" s="1"/>
    </row>
    <row r="63" ht="15.75" customHeight="1">
      <c r="A63" s="46"/>
      <c r="B63" s="47"/>
      <c r="C63" s="47"/>
      <c r="D63" s="1"/>
      <c r="E63" s="1"/>
      <c r="F63" s="1"/>
      <c r="G63" s="1"/>
      <c r="H63" s="1"/>
      <c r="I63" s="1"/>
      <c r="J63" s="1"/>
      <c r="K63" s="1"/>
    </row>
    <row r="64" ht="15.75" customHeight="1">
      <c r="A64" s="46"/>
      <c r="B64" s="47"/>
      <c r="C64" s="47"/>
      <c r="D64" s="1"/>
      <c r="E64" s="1"/>
      <c r="F64" s="1"/>
      <c r="G64" s="1"/>
      <c r="H64" s="1"/>
      <c r="I64" s="1"/>
      <c r="J64" s="1"/>
      <c r="K64" s="1"/>
    </row>
    <row r="65" ht="15.75" customHeight="1">
      <c r="A65" s="46"/>
      <c r="B65" s="47"/>
      <c r="C65" s="47"/>
      <c r="D65" s="1"/>
      <c r="E65" s="1"/>
      <c r="F65" s="1"/>
      <c r="G65" s="1"/>
      <c r="H65" s="1"/>
      <c r="I65" s="1"/>
      <c r="J65" s="1"/>
      <c r="K65" s="1"/>
    </row>
    <row r="66" ht="15.75" customHeight="1">
      <c r="A66" s="46"/>
      <c r="B66" s="47"/>
      <c r="C66" s="47"/>
      <c r="D66" s="1"/>
      <c r="E66" s="1"/>
      <c r="F66" s="1"/>
      <c r="G66" s="1"/>
      <c r="H66" s="1"/>
      <c r="I66" s="1"/>
      <c r="J66" s="1"/>
      <c r="K66" s="1"/>
    </row>
    <row r="67" ht="15.75" customHeight="1">
      <c r="A67" s="46"/>
      <c r="B67" s="47"/>
      <c r="C67" s="47"/>
      <c r="D67" s="1"/>
      <c r="E67" s="1"/>
      <c r="F67" s="1"/>
      <c r="G67" s="1"/>
      <c r="H67" s="1"/>
      <c r="I67" s="1"/>
      <c r="J67" s="1"/>
      <c r="K67" s="1"/>
    </row>
    <row r="68" ht="15.75" customHeight="1">
      <c r="A68" s="46"/>
      <c r="B68" s="47"/>
      <c r="C68" s="47"/>
      <c r="D68" s="1"/>
      <c r="E68" s="1"/>
      <c r="F68" s="1"/>
      <c r="G68" s="1"/>
      <c r="H68" s="1"/>
      <c r="I68" s="1"/>
      <c r="J68" s="1"/>
      <c r="K68" s="1"/>
    </row>
    <row r="69" ht="15.75" customHeight="1">
      <c r="A69" s="46"/>
      <c r="B69" s="47"/>
      <c r="C69" s="47"/>
      <c r="D69" s="1"/>
      <c r="E69" s="1"/>
      <c r="F69" s="1"/>
      <c r="G69" s="1"/>
      <c r="H69" s="1"/>
      <c r="I69" s="1"/>
      <c r="J69" s="1"/>
      <c r="K69" s="1"/>
    </row>
    <row r="70" ht="15.75" customHeight="1">
      <c r="A70" s="46"/>
      <c r="B70" s="47"/>
      <c r="C70" s="47"/>
      <c r="D70" s="1"/>
      <c r="E70" s="1"/>
      <c r="F70" s="1"/>
      <c r="G70" s="1"/>
      <c r="H70" s="1"/>
      <c r="I70" s="1"/>
      <c r="J70" s="1"/>
      <c r="K70" s="1"/>
    </row>
    <row r="71" ht="15.75" customHeight="1">
      <c r="A71" s="46"/>
      <c r="B71" s="47"/>
      <c r="C71" s="47"/>
      <c r="D71" s="1"/>
      <c r="E71" s="1"/>
      <c r="F71" s="1"/>
      <c r="G71" s="1"/>
      <c r="H71" s="1"/>
      <c r="I71" s="1"/>
      <c r="J71" s="1"/>
      <c r="K71" s="1"/>
    </row>
    <row r="72" ht="15.75" customHeight="1">
      <c r="A72" s="46"/>
      <c r="B72" s="47"/>
      <c r="C72" s="47"/>
      <c r="D72" s="1"/>
      <c r="E72" s="1"/>
      <c r="F72" s="1"/>
      <c r="G72" s="1"/>
      <c r="H72" s="1"/>
      <c r="I72" s="1"/>
      <c r="J72" s="1"/>
      <c r="K72" s="1"/>
    </row>
    <row r="73" ht="15.75" customHeight="1">
      <c r="A73" s="46"/>
      <c r="B73" s="47"/>
      <c r="C73" s="47"/>
      <c r="D73" s="1"/>
      <c r="E73" s="1"/>
      <c r="F73" s="1"/>
      <c r="G73" s="1"/>
      <c r="H73" s="1"/>
      <c r="I73" s="1"/>
      <c r="J73" s="1"/>
      <c r="K73" s="1"/>
    </row>
    <row r="74" ht="15.75" customHeight="1">
      <c r="A74" s="46"/>
      <c r="B74" s="47"/>
      <c r="C74" s="47"/>
      <c r="D74" s="1"/>
      <c r="E74" s="1"/>
      <c r="F74" s="1"/>
      <c r="G74" s="1"/>
      <c r="H74" s="1"/>
      <c r="I74" s="1"/>
      <c r="J74" s="1"/>
      <c r="K74" s="1"/>
    </row>
    <row r="75" ht="15.75" customHeight="1">
      <c r="A75" s="46"/>
      <c r="B75" s="47"/>
      <c r="C75" s="47"/>
      <c r="D75" s="1"/>
      <c r="E75" s="1"/>
      <c r="F75" s="1"/>
      <c r="G75" s="1"/>
      <c r="H75" s="1"/>
      <c r="I75" s="1"/>
      <c r="J75" s="1"/>
      <c r="K75" s="1"/>
    </row>
    <row r="76" ht="15.75" customHeight="1">
      <c r="A76" s="46"/>
      <c r="B76" s="47"/>
      <c r="C76" s="47"/>
      <c r="D76" s="1"/>
      <c r="E76" s="1"/>
      <c r="F76" s="1"/>
      <c r="G76" s="1"/>
      <c r="H76" s="1"/>
      <c r="I76" s="1"/>
      <c r="J76" s="1"/>
      <c r="K76" s="1"/>
    </row>
    <row r="77" ht="15.75" customHeight="1">
      <c r="A77" s="46"/>
      <c r="B77" s="47"/>
      <c r="C77" s="47"/>
      <c r="D77" s="1"/>
      <c r="E77" s="1"/>
      <c r="F77" s="1"/>
      <c r="G77" s="1"/>
      <c r="H77" s="1"/>
      <c r="I77" s="1"/>
      <c r="J77" s="1"/>
      <c r="K77" s="1"/>
    </row>
    <row r="78" ht="15.75" customHeight="1">
      <c r="A78" s="46"/>
      <c r="B78" s="47"/>
      <c r="C78" s="47"/>
      <c r="D78" s="1"/>
      <c r="E78" s="1"/>
      <c r="F78" s="1"/>
      <c r="G78" s="1"/>
      <c r="H78" s="1"/>
      <c r="I78" s="1"/>
      <c r="J78" s="1"/>
      <c r="K78" s="1"/>
    </row>
    <row r="79" ht="15.75" customHeight="1">
      <c r="A79" s="46"/>
      <c r="B79" s="47"/>
      <c r="C79" s="47"/>
      <c r="D79" s="1"/>
      <c r="E79" s="1"/>
      <c r="F79" s="1"/>
      <c r="G79" s="1"/>
      <c r="H79" s="1"/>
      <c r="I79" s="1"/>
      <c r="J79" s="1"/>
      <c r="K79" s="1"/>
    </row>
    <row r="80" ht="15.75" customHeight="1">
      <c r="A80" s="46"/>
      <c r="B80" s="47"/>
      <c r="C80" s="47"/>
      <c r="D80" s="1"/>
      <c r="E80" s="1"/>
      <c r="F80" s="1"/>
      <c r="G80" s="1"/>
      <c r="H80" s="1"/>
      <c r="I80" s="1"/>
      <c r="J80" s="1"/>
      <c r="K80" s="1"/>
    </row>
    <row r="81" ht="15.75" customHeight="1">
      <c r="A81" s="46"/>
      <c r="B81" s="47"/>
      <c r="C81" s="47"/>
      <c r="D81" s="1"/>
      <c r="E81" s="1"/>
      <c r="F81" s="1"/>
      <c r="G81" s="1"/>
      <c r="H81" s="1"/>
      <c r="I81" s="1"/>
      <c r="J81" s="1"/>
      <c r="K81" s="1"/>
    </row>
    <row r="82" ht="15.75" customHeight="1">
      <c r="A82" s="46"/>
      <c r="B82" s="47"/>
      <c r="C82" s="47"/>
      <c r="D82" s="1"/>
      <c r="E82" s="1"/>
      <c r="F82" s="1"/>
      <c r="G82" s="1"/>
      <c r="H82" s="1"/>
      <c r="I82" s="1"/>
      <c r="J82" s="1"/>
      <c r="K82" s="1"/>
    </row>
    <row r="83" ht="15.75" customHeight="1">
      <c r="A83" s="46"/>
      <c r="B83" s="47"/>
      <c r="C83" s="47"/>
      <c r="D83" s="1"/>
      <c r="E83" s="1"/>
      <c r="F83" s="1"/>
      <c r="G83" s="1"/>
      <c r="H83" s="1"/>
      <c r="I83" s="1"/>
      <c r="J83" s="1"/>
      <c r="K83" s="1"/>
    </row>
    <row r="84" ht="15.75" customHeight="1">
      <c r="A84" s="46"/>
      <c r="B84" s="47"/>
      <c r="C84" s="47"/>
      <c r="D84" s="1"/>
      <c r="E84" s="1"/>
      <c r="F84" s="1"/>
      <c r="G84" s="1"/>
      <c r="H84" s="1"/>
      <c r="I84" s="1"/>
      <c r="J84" s="1"/>
      <c r="K84" s="1"/>
    </row>
    <row r="85" ht="15.75" customHeight="1">
      <c r="A85" s="46"/>
      <c r="B85" s="47"/>
      <c r="C85" s="47"/>
      <c r="D85" s="1"/>
      <c r="E85" s="1"/>
      <c r="F85" s="1"/>
      <c r="G85" s="1"/>
      <c r="H85" s="1"/>
      <c r="I85" s="1"/>
      <c r="J85" s="1"/>
      <c r="K85" s="1"/>
    </row>
    <row r="86" ht="15.75" customHeight="1">
      <c r="A86" s="46"/>
      <c r="B86" s="47"/>
      <c r="C86" s="47"/>
      <c r="D86" s="1"/>
      <c r="E86" s="1"/>
      <c r="F86" s="1"/>
      <c r="G86" s="1"/>
      <c r="H86" s="1"/>
      <c r="I86" s="1"/>
      <c r="J86" s="1"/>
      <c r="K86" s="1"/>
    </row>
    <row r="87" ht="15.75" customHeight="1">
      <c r="A87" s="46"/>
      <c r="B87" s="47"/>
      <c r="C87" s="47"/>
      <c r="D87" s="1"/>
      <c r="E87" s="1"/>
      <c r="F87" s="1"/>
      <c r="G87" s="1"/>
      <c r="H87" s="1"/>
      <c r="I87" s="1"/>
      <c r="J87" s="1"/>
      <c r="K87" s="1"/>
    </row>
    <row r="88" ht="15.75" customHeight="1">
      <c r="A88" s="46"/>
      <c r="B88" s="47"/>
      <c r="C88" s="47"/>
      <c r="D88" s="1"/>
      <c r="E88" s="1"/>
      <c r="F88" s="1"/>
      <c r="G88" s="1"/>
      <c r="H88" s="1"/>
      <c r="I88" s="1"/>
      <c r="J88" s="1"/>
      <c r="K88" s="1"/>
    </row>
    <row r="89" ht="15.75" customHeight="1">
      <c r="A89" s="46"/>
      <c r="B89" s="47"/>
      <c r="C89" s="47"/>
      <c r="D89" s="1"/>
      <c r="E89" s="1"/>
      <c r="F89" s="1"/>
      <c r="G89" s="1"/>
      <c r="H89" s="1"/>
      <c r="I89" s="1"/>
      <c r="J89" s="1"/>
      <c r="K89" s="1"/>
    </row>
    <row r="90" ht="15.75" customHeight="1">
      <c r="A90" s="46"/>
      <c r="B90" s="47"/>
      <c r="C90" s="47"/>
      <c r="D90" s="1"/>
      <c r="E90" s="1"/>
      <c r="F90" s="1"/>
      <c r="G90" s="1"/>
      <c r="H90" s="1"/>
      <c r="I90" s="1"/>
      <c r="J90" s="1"/>
      <c r="K90" s="1"/>
    </row>
    <row r="91" ht="15.75" customHeight="1">
      <c r="A91" s="46"/>
      <c r="B91" s="47"/>
      <c r="C91" s="47"/>
      <c r="D91" s="1"/>
      <c r="E91" s="1"/>
      <c r="F91" s="1"/>
      <c r="G91" s="1"/>
      <c r="H91" s="1"/>
      <c r="I91" s="1"/>
      <c r="J91" s="1"/>
      <c r="K91" s="1"/>
    </row>
    <row r="92" ht="15.75" customHeight="1">
      <c r="A92" s="46"/>
      <c r="B92" s="47"/>
      <c r="C92" s="47"/>
      <c r="D92" s="1"/>
      <c r="E92" s="1"/>
      <c r="F92" s="1"/>
      <c r="G92" s="1"/>
      <c r="H92" s="1"/>
      <c r="I92" s="1"/>
      <c r="J92" s="1"/>
      <c r="K92" s="1"/>
    </row>
    <row r="93" ht="15.75" customHeight="1">
      <c r="A93" s="46"/>
      <c r="B93" s="47"/>
      <c r="C93" s="47"/>
      <c r="D93" s="1"/>
      <c r="E93" s="1"/>
      <c r="F93" s="1"/>
      <c r="G93" s="1"/>
      <c r="H93" s="1"/>
      <c r="I93" s="1"/>
      <c r="J93" s="1"/>
      <c r="K93" s="1"/>
    </row>
    <row r="94" ht="15.75" customHeight="1">
      <c r="A94" s="46"/>
      <c r="B94" s="47"/>
      <c r="C94" s="47"/>
      <c r="D94" s="1"/>
      <c r="E94" s="1"/>
      <c r="F94" s="1"/>
      <c r="G94" s="1"/>
      <c r="H94" s="1"/>
      <c r="I94" s="1"/>
      <c r="J94" s="1"/>
      <c r="K94" s="1"/>
    </row>
    <row r="95" ht="15.75" customHeight="1">
      <c r="A95" s="46"/>
      <c r="B95" s="47"/>
      <c r="C95" s="47"/>
      <c r="D95" s="1"/>
      <c r="E95" s="1"/>
      <c r="F95" s="1"/>
      <c r="G95" s="1"/>
      <c r="H95" s="1"/>
      <c r="I95" s="1"/>
      <c r="J95" s="1"/>
      <c r="K95" s="1"/>
    </row>
    <row r="96" ht="15.75" customHeight="1">
      <c r="A96" s="46"/>
      <c r="B96" s="47"/>
      <c r="C96" s="47"/>
      <c r="D96" s="1"/>
      <c r="E96" s="1"/>
      <c r="F96" s="1"/>
      <c r="G96" s="1"/>
      <c r="H96" s="1"/>
      <c r="I96" s="1"/>
      <c r="J96" s="1"/>
      <c r="K96" s="1"/>
    </row>
    <row r="97" ht="15.75" customHeight="1">
      <c r="A97" s="46"/>
      <c r="B97" s="47"/>
      <c r="C97" s="47"/>
      <c r="D97" s="1"/>
      <c r="E97" s="1"/>
      <c r="F97" s="1"/>
      <c r="G97" s="1"/>
      <c r="H97" s="1"/>
      <c r="I97" s="1"/>
      <c r="J97" s="1"/>
      <c r="K97" s="1"/>
    </row>
    <row r="98" ht="15.75" customHeight="1">
      <c r="A98" s="46"/>
      <c r="B98" s="47"/>
      <c r="C98" s="47"/>
      <c r="D98" s="1"/>
      <c r="E98" s="1"/>
      <c r="F98" s="1"/>
      <c r="G98" s="1"/>
      <c r="H98" s="1"/>
      <c r="I98" s="1"/>
      <c r="J98" s="1"/>
      <c r="K98" s="1"/>
    </row>
    <row r="99" ht="15.75" customHeight="1">
      <c r="A99" s="46"/>
      <c r="B99" s="47"/>
      <c r="C99" s="47"/>
      <c r="D99" s="1"/>
      <c r="E99" s="1"/>
      <c r="F99" s="1"/>
      <c r="G99" s="1"/>
      <c r="H99" s="1"/>
      <c r="I99" s="1"/>
      <c r="J99" s="1"/>
      <c r="K99" s="1"/>
    </row>
    <row r="100" ht="15.75" customHeight="1">
      <c r="A100" s="46"/>
      <c r="B100" s="47"/>
      <c r="C100" s="47"/>
      <c r="D100" s="1"/>
      <c r="E100" s="1"/>
      <c r="F100" s="1"/>
      <c r="G100" s="1"/>
      <c r="H100" s="1"/>
      <c r="I100" s="1"/>
      <c r="J100" s="1"/>
      <c r="K100" s="1"/>
    </row>
    <row r="101" ht="15.75" customHeight="1">
      <c r="A101" s="46"/>
      <c r="B101" s="47"/>
      <c r="C101" s="47"/>
      <c r="D101" s="1"/>
      <c r="E101" s="1"/>
      <c r="F101" s="1"/>
      <c r="G101" s="1"/>
      <c r="H101" s="1"/>
      <c r="I101" s="1"/>
      <c r="J101" s="1"/>
      <c r="K101" s="1"/>
    </row>
    <row r="102" ht="15.75" customHeight="1">
      <c r="A102" s="46"/>
      <c r="B102" s="47"/>
      <c r="C102" s="47"/>
      <c r="D102" s="1"/>
      <c r="E102" s="1"/>
      <c r="F102" s="1"/>
      <c r="G102" s="1"/>
      <c r="H102" s="1"/>
      <c r="I102" s="1"/>
      <c r="J102" s="1"/>
      <c r="K102" s="1"/>
    </row>
    <row r="103" ht="15.75" customHeight="1">
      <c r="A103" s="46"/>
      <c r="B103" s="47"/>
      <c r="C103" s="47"/>
      <c r="D103" s="1"/>
      <c r="E103" s="1"/>
      <c r="F103" s="1"/>
      <c r="G103" s="1"/>
      <c r="H103" s="1"/>
      <c r="I103" s="1"/>
      <c r="J103" s="1"/>
      <c r="K103" s="1"/>
    </row>
    <row r="104" ht="15.75" customHeight="1">
      <c r="A104" s="46"/>
      <c r="B104" s="47"/>
      <c r="C104" s="47"/>
      <c r="D104" s="1"/>
      <c r="E104" s="1"/>
      <c r="F104" s="1"/>
      <c r="G104" s="1"/>
      <c r="H104" s="1"/>
      <c r="I104" s="1"/>
      <c r="J104" s="1"/>
      <c r="K104" s="1"/>
    </row>
    <row r="105" ht="15.75" customHeight="1">
      <c r="A105" s="46"/>
      <c r="B105" s="47"/>
      <c r="C105" s="47"/>
      <c r="D105" s="1"/>
      <c r="E105" s="1"/>
      <c r="F105" s="1"/>
      <c r="G105" s="1"/>
      <c r="H105" s="1"/>
      <c r="I105" s="1"/>
      <c r="J105" s="1"/>
      <c r="K105" s="1"/>
    </row>
    <row r="106" ht="15.75" customHeight="1">
      <c r="A106" s="46"/>
      <c r="B106" s="47"/>
      <c r="C106" s="47"/>
      <c r="D106" s="1"/>
      <c r="E106" s="1"/>
      <c r="F106" s="1"/>
      <c r="G106" s="1"/>
      <c r="H106" s="1"/>
      <c r="I106" s="1"/>
      <c r="J106" s="1"/>
      <c r="K106" s="1"/>
    </row>
    <row r="107" ht="15.75" customHeight="1">
      <c r="A107" s="46"/>
      <c r="B107" s="47"/>
      <c r="C107" s="47"/>
      <c r="D107" s="1"/>
      <c r="E107" s="1"/>
      <c r="F107" s="1"/>
      <c r="G107" s="1"/>
      <c r="H107" s="1"/>
      <c r="I107" s="1"/>
      <c r="J107" s="1"/>
      <c r="K107" s="1"/>
    </row>
    <row r="108" ht="15.75" customHeight="1">
      <c r="A108" s="46"/>
      <c r="B108" s="47"/>
      <c r="C108" s="47"/>
      <c r="D108" s="1"/>
      <c r="E108" s="1"/>
      <c r="F108" s="1"/>
      <c r="G108" s="1"/>
      <c r="H108" s="1"/>
      <c r="I108" s="1"/>
      <c r="J108" s="1"/>
      <c r="K108" s="1"/>
    </row>
    <row r="109" ht="15.75" customHeight="1">
      <c r="A109" s="46"/>
      <c r="B109" s="47"/>
      <c r="C109" s="47"/>
      <c r="D109" s="1"/>
      <c r="E109" s="1"/>
      <c r="F109" s="1"/>
      <c r="G109" s="1"/>
      <c r="H109" s="1"/>
      <c r="I109" s="1"/>
      <c r="J109" s="1"/>
      <c r="K109" s="1"/>
    </row>
    <row r="110" ht="15.75" customHeight="1">
      <c r="A110" s="46"/>
      <c r="B110" s="47"/>
      <c r="C110" s="47"/>
      <c r="D110" s="1"/>
      <c r="E110" s="1"/>
      <c r="F110" s="1"/>
      <c r="G110" s="1"/>
      <c r="H110" s="1"/>
      <c r="I110" s="1"/>
      <c r="J110" s="1"/>
      <c r="K110" s="1"/>
    </row>
    <row r="111" ht="15.75" customHeight="1">
      <c r="A111" s="46"/>
      <c r="B111" s="47"/>
      <c r="C111" s="47"/>
      <c r="D111" s="1"/>
      <c r="E111" s="1"/>
      <c r="F111" s="1"/>
      <c r="G111" s="1"/>
      <c r="H111" s="1"/>
      <c r="I111" s="1"/>
      <c r="J111" s="1"/>
      <c r="K111" s="1"/>
    </row>
    <row r="112" ht="15.75" customHeight="1">
      <c r="A112" s="46"/>
      <c r="B112" s="47"/>
      <c r="C112" s="47"/>
      <c r="D112" s="1"/>
      <c r="E112" s="1"/>
      <c r="F112" s="1"/>
      <c r="G112" s="1"/>
      <c r="H112" s="1"/>
      <c r="I112" s="1"/>
      <c r="J112" s="1"/>
      <c r="K112" s="1"/>
    </row>
    <row r="113" ht="15.75" customHeight="1">
      <c r="A113" s="46"/>
      <c r="B113" s="47"/>
      <c r="C113" s="47"/>
      <c r="D113" s="1"/>
      <c r="E113" s="1"/>
      <c r="F113" s="1"/>
      <c r="G113" s="1"/>
      <c r="H113" s="1"/>
      <c r="I113" s="1"/>
      <c r="J113" s="1"/>
      <c r="K113" s="1"/>
    </row>
    <row r="114" ht="15.75" customHeight="1">
      <c r="A114" s="46"/>
      <c r="B114" s="47"/>
      <c r="C114" s="47"/>
      <c r="D114" s="1"/>
      <c r="E114" s="1"/>
      <c r="F114" s="1"/>
      <c r="G114" s="1"/>
      <c r="H114" s="1"/>
      <c r="I114" s="1"/>
      <c r="J114" s="1"/>
      <c r="K114" s="1"/>
    </row>
    <row r="115" ht="15.75" customHeight="1">
      <c r="A115" s="46"/>
      <c r="B115" s="47"/>
      <c r="C115" s="47"/>
      <c r="D115" s="1"/>
      <c r="E115" s="1"/>
      <c r="F115" s="1"/>
      <c r="G115" s="1"/>
      <c r="H115" s="1"/>
      <c r="I115" s="1"/>
      <c r="J115" s="1"/>
      <c r="K115" s="1"/>
    </row>
    <row r="116" ht="15.75" customHeight="1">
      <c r="A116" s="46"/>
      <c r="B116" s="47"/>
      <c r="C116" s="47"/>
      <c r="D116" s="1"/>
      <c r="E116" s="1"/>
      <c r="F116" s="1"/>
      <c r="G116" s="1"/>
      <c r="H116" s="1"/>
      <c r="I116" s="1"/>
      <c r="J116" s="1"/>
      <c r="K116" s="1"/>
    </row>
    <row r="117" ht="15.75" customHeight="1">
      <c r="A117" s="46"/>
      <c r="B117" s="47"/>
      <c r="C117" s="47"/>
      <c r="D117" s="1"/>
      <c r="E117" s="1"/>
      <c r="F117" s="1"/>
      <c r="G117" s="1"/>
      <c r="H117" s="1"/>
      <c r="I117" s="1"/>
      <c r="J117" s="1"/>
      <c r="K117" s="1"/>
    </row>
    <row r="118" ht="15.75" customHeight="1">
      <c r="A118" s="46"/>
      <c r="B118" s="47"/>
      <c r="C118" s="47"/>
      <c r="D118" s="1"/>
      <c r="E118" s="1"/>
      <c r="F118" s="1"/>
      <c r="G118" s="1"/>
      <c r="H118" s="1"/>
      <c r="I118" s="1"/>
      <c r="J118" s="1"/>
      <c r="K118" s="1"/>
    </row>
    <row r="119" ht="15.75" customHeight="1">
      <c r="A119" s="46"/>
      <c r="B119" s="47"/>
      <c r="C119" s="47"/>
      <c r="D119" s="1"/>
      <c r="E119" s="1"/>
      <c r="F119" s="1"/>
      <c r="G119" s="1"/>
      <c r="H119" s="1"/>
      <c r="I119" s="1"/>
      <c r="J119" s="1"/>
      <c r="K119" s="1"/>
    </row>
    <row r="120" ht="15.75" customHeight="1">
      <c r="A120" s="46"/>
      <c r="B120" s="47"/>
      <c r="C120" s="47"/>
      <c r="D120" s="1"/>
      <c r="E120" s="1"/>
      <c r="F120" s="1"/>
      <c r="G120" s="1"/>
      <c r="H120" s="1"/>
      <c r="I120" s="1"/>
      <c r="J120" s="1"/>
      <c r="K120" s="1"/>
    </row>
    <row r="121" ht="15.75" customHeight="1">
      <c r="A121" s="46"/>
      <c r="B121" s="47"/>
      <c r="C121" s="47"/>
      <c r="D121" s="1"/>
      <c r="E121" s="1"/>
      <c r="F121" s="1"/>
      <c r="G121" s="1"/>
      <c r="H121" s="1"/>
      <c r="I121" s="1"/>
      <c r="J121" s="1"/>
      <c r="K121" s="1"/>
    </row>
    <row r="122" ht="15.75" customHeight="1">
      <c r="A122" s="46"/>
      <c r="B122" s="47"/>
      <c r="C122" s="47"/>
      <c r="D122" s="1"/>
      <c r="E122" s="1"/>
      <c r="F122" s="1"/>
      <c r="G122" s="1"/>
      <c r="H122" s="1"/>
      <c r="I122" s="1"/>
      <c r="J122" s="1"/>
      <c r="K122" s="1"/>
    </row>
    <row r="123" ht="15.75" customHeight="1">
      <c r="A123" s="46"/>
      <c r="B123" s="47"/>
      <c r="C123" s="47"/>
      <c r="D123" s="1"/>
      <c r="E123" s="1"/>
      <c r="F123" s="1"/>
      <c r="G123" s="1"/>
      <c r="H123" s="1"/>
      <c r="I123" s="1"/>
      <c r="J123" s="1"/>
      <c r="K123" s="1"/>
    </row>
    <row r="124" ht="15.75" customHeight="1">
      <c r="A124" s="46"/>
      <c r="B124" s="47"/>
      <c r="C124" s="47"/>
      <c r="D124" s="1"/>
      <c r="E124" s="1"/>
      <c r="F124" s="1"/>
      <c r="G124" s="1"/>
      <c r="H124" s="1"/>
      <c r="I124" s="1"/>
      <c r="J124" s="1"/>
      <c r="K124" s="1"/>
    </row>
    <row r="125" ht="15.75" customHeight="1">
      <c r="A125" s="46"/>
      <c r="B125" s="47"/>
      <c r="C125" s="47"/>
      <c r="D125" s="1"/>
      <c r="E125" s="1"/>
      <c r="F125" s="1"/>
      <c r="G125" s="1"/>
      <c r="H125" s="1"/>
      <c r="I125" s="1"/>
      <c r="J125" s="1"/>
      <c r="K125" s="1"/>
    </row>
    <row r="126" ht="15.75" customHeight="1">
      <c r="A126" s="46"/>
      <c r="B126" s="47"/>
      <c r="C126" s="47"/>
      <c r="D126" s="1"/>
      <c r="E126" s="1"/>
      <c r="F126" s="1"/>
      <c r="G126" s="1"/>
      <c r="H126" s="1"/>
      <c r="I126" s="1"/>
      <c r="J126" s="1"/>
      <c r="K126" s="1"/>
    </row>
    <row r="127" ht="15.75" customHeight="1">
      <c r="A127" s="46"/>
      <c r="B127" s="47"/>
      <c r="C127" s="47"/>
      <c r="D127" s="1"/>
      <c r="E127" s="1"/>
      <c r="F127" s="1"/>
      <c r="G127" s="1"/>
      <c r="H127" s="1"/>
      <c r="I127" s="1"/>
      <c r="J127" s="1"/>
      <c r="K127" s="1"/>
    </row>
    <row r="128" ht="15.75" customHeight="1">
      <c r="A128" s="46"/>
      <c r="B128" s="47"/>
      <c r="C128" s="47"/>
      <c r="D128" s="1"/>
      <c r="E128" s="1"/>
      <c r="F128" s="1"/>
      <c r="G128" s="1"/>
      <c r="H128" s="1"/>
      <c r="I128" s="1"/>
      <c r="J128" s="1"/>
      <c r="K128" s="1"/>
    </row>
    <row r="129" ht="15.75" customHeight="1">
      <c r="A129" s="46"/>
      <c r="B129" s="47"/>
      <c r="C129" s="47"/>
      <c r="D129" s="1"/>
      <c r="E129" s="1"/>
      <c r="F129" s="1"/>
      <c r="G129" s="1"/>
      <c r="H129" s="1"/>
      <c r="I129" s="1"/>
      <c r="J129" s="1"/>
      <c r="K129" s="1"/>
    </row>
    <row r="130" ht="15.75" customHeight="1">
      <c r="A130" s="46"/>
      <c r="B130" s="47"/>
      <c r="C130" s="47"/>
      <c r="D130" s="1"/>
      <c r="E130" s="1"/>
      <c r="F130" s="1"/>
      <c r="G130" s="1"/>
      <c r="H130" s="1"/>
      <c r="I130" s="1"/>
      <c r="J130" s="1"/>
      <c r="K130" s="1"/>
    </row>
    <row r="131" ht="15.75" customHeight="1">
      <c r="A131" s="46"/>
      <c r="B131" s="47"/>
      <c r="C131" s="47"/>
      <c r="D131" s="1"/>
      <c r="E131" s="1"/>
      <c r="F131" s="1"/>
      <c r="G131" s="1"/>
      <c r="H131" s="1"/>
      <c r="I131" s="1"/>
      <c r="J131" s="1"/>
      <c r="K131" s="1"/>
    </row>
    <row r="132" ht="15.75" customHeight="1">
      <c r="A132" s="46"/>
      <c r="B132" s="47"/>
      <c r="C132" s="47"/>
      <c r="D132" s="1"/>
      <c r="E132" s="1"/>
      <c r="F132" s="1"/>
      <c r="G132" s="1"/>
      <c r="H132" s="1"/>
      <c r="I132" s="1"/>
      <c r="J132" s="1"/>
      <c r="K132" s="1"/>
    </row>
    <row r="133" ht="15.75" customHeight="1">
      <c r="A133" s="46"/>
      <c r="B133" s="47"/>
      <c r="C133" s="47"/>
      <c r="D133" s="1"/>
      <c r="E133" s="1"/>
      <c r="F133" s="1"/>
      <c r="G133" s="1"/>
      <c r="H133" s="1"/>
      <c r="I133" s="1"/>
      <c r="J133" s="1"/>
      <c r="K133" s="1"/>
    </row>
    <row r="134" ht="15.75" customHeight="1">
      <c r="A134" s="46"/>
      <c r="B134" s="47"/>
      <c r="C134" s="47"/>
      <c r="D134" s="1"/>
      <c r="E134" s="1"/>
      <c r="F134" s="1"/>
      <c r="G134" s="1"/>
      <c r="H134" s="1"/>
      <c r="I134" s="1"/>
      <c r="J134" s="1"/>
      <c r="K134" s="1"/>
    </row>
    <row r="135" ht="15.75" customHeight="1">
      <c r="A135" s="46"/>
      <c r="B135" s="47"/>
      <c r="C135" s="47"/>
      <c r="D135" s="1"/>
      <c r="E135" s="1"/>
      <c r="F135" s="1"/>
      <c r="G135" s="1"/>
      <c r="H135" s="1"/>
      <c r="I135" s="1"/>
      <c r="J135" s="1"/>
      <c r="K135" s="1"/>
    </row>
    <row r="136" ht="15.75" customHeight="1">
      <c r="A136" s="46"/>
      <c r="B136" s="47"/>
      <c r="C136" s="47"/>
      <c r="D136" s="1"/>
      <c r="E136" s="1"/>
      <c r="F136" s="1"/>
      <c r="G136" s="1"/>
      <c r="H136" s="1"/>
      <c r="I136" s="1"/>
      <c r="J136" s="1"/>
      <c r="K136" s="1"/>
    </row>
    <row r="137" ht="15.75" customHeight="1">
      <c r="A137" s="46"/>
      <c r="B137" s="47"/>
      <c r="C137" s="47"/>
      <c r="D137" s="1"/>
      <c r="E137" s="1"/>
      <c r="F137" s="1"/>
      <c r="G137" s="1"/>
      <c r="H137" s="1"/>
      <c r="I137" s="1"/>
      <c r="J137" s="1"/>
      <c r="K137" s="1"/>
    </row>
    <row r="138" ht="15.75" customHeight="1">
      <c r="A138" s="46"/>
      <c r="B138" s="47"/>
      <c r="C138" s="47"/>
      <c r="D138" s="1"/>
      <c r="E138" s="1"/>
      <c r="F138" s="1"/>
      <c r="G138" s="1"/>
      <c r="H138" s="1"/>
      <c r="I138" s="1"/>
      <c r="J138" s="1"/>
      <c r="K138" s="1"/>
    </row>
    <row r="139" ht="15.75" customHeight="1">
      <c r="A139" s="46"/>
      <c r="B139" s="47"/>
      <c r="C139" s="47"/>
      <c r="D139" s="1"/>
      <c r="E139" s="1"/>
      <c r="F139" s="1"/>
      <c r="G139" s="1"/>
      <c r="H139" s="1"/>
      <c r="I139" s="1"/>
      <c r="J139" s="1"/>
      <c r="K139" s="1"/>
    </row>
    <row r="140" ht="15.75" customHeight="1">
      <c r="A140" s="46"/>
      <c r="B140" s="47"/>
      <c r="C140" s="47"/>
      <c r="D140" s="1"/>
      <c r="E140" s="1"/>
      <c r="F140" s="1"/>
      <c r="G140" s="1"/>
      <c r="H140" s="1"/>
      <c r="I140" s="1"/>
      <c r="J140" s="1"/>
      <c r="K140" s="1"/>
    </row>
    <row r="141" ht="15.75" customHeight="1">
      <c r="A141" s="46"/>
      <c r="B141" s="47"/>
      <c r="C141" s="47"/>
      <c r="D141" s="1"/>
      <c r="E141" s="1"/>
      <c r="F141" s="1"/>
      <c r="G141" s="1"/>
      <c r="H141" s="1"/>
      <c r="I141" s="1"/>
      <c r="J141" s="1"/>
      <c r="K141" s="1"/>
    </row>
    <row r="142" ht="15.75" customHeight="1">
      <c r="A142" s="46"/>
      <c r="B142" s="47"/>
      <c r="C142" s="47"/>
      <c r="D142" s="1"/>
      <c r="E142" s="1"/>
      <c r="F142" s="1"/>
      <c r="G142" s="1"/>
      <c r="H142" s="1"/>
      <c r="I142" s="1"/>
      <c r="J142" s="1"/>
      <c r="K142" s="1"/>
    </row>
    <row r="143" ht="15.75" customHeight="1">
      <c r="A143" s="46"/>
      <c r="B143" s="47"/>
      <c r="C143" s="47"/>
      <c r="D143" s="1"/>
      <c r="E143" s="1"/>
      <c r="F143" s="1"/>
      <c r="G143" s="1"/>
      <c r="H143" s="1"/>
      <c r="I143" s="1"/>
      <c r="J143" s="1"/>
      <c r="K143" s="1"/>
    </row>
    <row r="144" ht="15.75" customHeight="1">
      <c r="A144" s="46"/>
      <c r="B144" s="47"/>
      <c r="C144" s="47"/>
      <c r="D144" s="1"/>
      <c r="E144" s="1"/>
      <c r="F144" s="1"/>
      <c r="G144" s="1"/>
      <c r="H144" s="1"/>
      <c r="I144" s="1"/>
      <c r="J144" s="1"/>
      <c r="K144" s="1"/>
    </row>
    <row r="145" ht="15.75" customHeight="1">
      <c r="A145" s="46"/>
      <c r="B145" s="47"/>
      <c r="C145" s="47"/>
      <c r="D145" s="1"/>
      <c r="E145" s="1"/>
      <c r="F145" s="1"/>
      <c r="G145" s="1"/>
      <c r="H145" s="1"/>
      <c r="I145" s="1"/>
      <c r="J145" s="1"/>
      <c r="K145" s="1"/>
    </row>
    <row r="146" ht="15.75" customHeight="1">
      <c r="A146" s="46"/>
      <c r="B146" s="47"/>
      <c r="C146" s="47"/>
      <c r="D146" s="1"/>
      <c r="E146" s="1"/>
      <c r="F146" s="1"/>
      <c r="G146" s="1"/>
      <c r="H146" s="1"/>
      <c r="I146" s="1"/>
      <c r="J146" s="1"/>
      <c r="K146" s="1"/>
    </row>
    <row r="147" ht="15.75" customHeight="1">
      <c r="A147" s="46"/>
      <c r="B147" s="47"/>
      <c r="C147" s="47"/>
      <c r="D147" s="1"/>
      <c r="E147" s="1"/>
      <c r="F147" s="1"/>
      <c r="G147" s="1"/>
      <c r="H147" s="1"/>
      <c r="I147" s="1"/>
      <c r="J147" s="1"/>
      <c r="K147" s="1"/>
    </row>
    <row r="148" ht="15.75" customHeight="1">
      <c r="A148" s="46"/>
      <c r="B148" s="47"/>
      <c r="C148" s="47"/>
      <c r="D148" s="1"/>
      <c r="E148" s="1"/>
      <c r="F148" s="1"/>
      <c r="G148" s="1"/>
      <c r="H148" s="1"/>
      <c r="I148" s="1"/>
      <c r="J148" s="1"/>
      <c r="K148" s="1"/>
    </row>
    <row r="149" ht="15.75" customHeight="1">
      <c r="A149" s="46"/>
      <c r="B149" s="47"/>
      <c r="C149" s="47"/>
      <c r="D149" s="1"/>
      <c r="E149" s="1"/>
      <c r="F149" s="1"/>
      <c r="G149" s="1"/>
      <c r="H149" s="1"/>
      <c r="I149" s="1"/>
      <c r="J149" s="1"/>
      <c r="K149" s="1"/>
    </row>
    <row r="150" ht="15.75" customHeight="1">
      <c r="A150" s="46"/>
      <c r="B150" s="47"/>
      <c r="C150" s="47"/>
      <c r="D150" s="1"/>
      <c r="E150" s="1"/>
      <c r="F150" s="1"/>
      <c r="G150" s="1"/>
      <c r="H150" s="1"/>
      <c r="I150" s="1"/>
      <c r="J150" s="1"/>
      <c r="K150" s="1"/>
    </row>
    <row r="151" ht="15.75" customHeight="1">
      <c r="A151" s="46"/>
      <c r="B151" s="47"/>
      <c r="C151" s="47"/>
      <c r="D151" s="1"/>
      <c r="E151" s="1"/>
      <c r="F151" s="1"/>
      <c r="G151" s="1"/>
      <c r="H151" s="1"/>
      <c r="I151" s="1"/>
      <c r="J151" s="1"/>
      <c r="K151" s="1"/>
    </row>
    <row r="152" ht="15.75" customHeight="1">
      <c r="A152" s="46"/>
      <c r="B152" s="47"/>
      <c r="C152" s="47"/>
      <c r="D152" s="1"/>
      <c r="E152" s="1"/>
      <c r="F152" s="1"/>
      <c r="G152" s="1"/>
      <c r="H152" s="1"/>
      <c r="I152" s="1"/>
      <c r="J152" s="1"/>
      <c r="K152" s="1"/>
    </row>
    <row r="153" ht="15.75" customHeight="1">
      <c r="A153" s="46"/>
      <c r="B153" s="47"/>
      <c r="C153" s="47"/>
      <c r="D153" s="1"/>
      <c r="E153" s="1"/>
      <c r="F153" s="1"/>
      <c r="G153" s="1"/>
      <c r="H153" s="1"/>
      <c r="I153" s="1"/>
      <c r="J153" s="1"/>
      <c r="K153" s="1"/>
    </row>
    <row r="154" ht="15.75" customHeight="1">
      <c r="A154" s="46"/>
      <c r="B154" s="47"/>
      <c r="C154" s="47"/>
      <c r="D154" s="1"/>
      <c r="E154" s="1"/>
      <c r="F154" s="1"/>
      <c r="G154" s="1"/>
      <c r="H154" s="1"/>
      <c r="I154" s="1"/>
      <c r="J154" s="1"/>
      <c r="K154" s="1"/>
    </row>
    <row r="155" ht="15.75" customHeight="1">
      <c r="A155" s="46"/>
      <c r="B155" s="47"/>
      <c r="C155" s="47"/>
      <c r="D155" s="1"/>
      <c r="E155" s="1"/>
      <c r="F155" s="1"/>
      <c r="G155" s="1"/>
      <c r="H155" s="1"/>
      <c r="I155" s="1"/>
      <c r="J155" s="1"/>
      <c r="K155" s="1"/>
    </row>
    <row r="156" ht="15.75" customHeight="1">
      <c r="A156" s="46"/>
      <c r="B156" s="47"/>
      <c r="C156" s="47"/>
      <c r="D156" s="1"/>
      <c r="E156" s="1"/>
      <c r="F156" s="1"/>
      <c r="G156" s="1"/>
      <c r="H156" s="1"/>
      <c r="I156" s="1"/>
      <c r="J156" s="1"/>
      <c r="K156" s="1"/>
    </row>
    <row r="157" ht="15.75" customHeight="1">
      <c r="A157" s="46"/>
      <c r="B157" s="47"/>
      <c r="C157" s="47"/>
      <c r="D157" s="1"/>
      <c r="E157" s="1"/>
      <c r="F157" s="1"/>
      <c r="G157" s="1"/>
      <c r="H157" s="1"/>
      <c r="I157" s="1"/>
      <c r="J157" s="1"/>
      <c r="K157" s="1"/>
    </row>
    <row r="158" ht="15.75" customHeight="1">
      <c r="A158" s="46"/>
      <c r="B158" s="47"/>
      <c r="C158" s="47"/>
      <c r="D158" s="1"/>
      <c r="E158" s="1"/>
      <c r="F158" s="1"/>
      <c r="G158" s="1"/>
      <c r="H158" s="1"/>
      <c r="I158" s="1"/>
      <c r="J158" s="1"/>
      <c r="K158" s="1"/>
    </row>
    <row r="159" ht="15.75" customHeight="1">
      <c r="A159" s="46"/>
      <c r="B159" s="47"/>
      <c r="C159" s="47"/>
      <c r="D159" s="1"/>
      <c r="E159" s="1"/>
      <c r="F159" s="1"/>
      <c r="G159" s="1"/>
      <c r="H159" s="1"/>
      <c r="I159" s="1"/>
      <c r="J159" s="1"/>
      <c r="K159" s="1"/>
    </row>
    <row r="160" ht="15.75" customHeight="1">
      <c r="A160" s="46"/>
      <c r="B160" s="47"/>
      <c r="C160" s="47"/>
      <c r="D160" s="1"/>
      <c r="E160" s="1"/>
      <c r="F160" s="1"/>
      <c r="G160" s="1"/>
      <c r="H160" s="1"/>
      <c r="I160" s="1"/>
      <c r="J160" s="1"/>
      <c r="K160" s="1"/>
    </row>
    <row r="161" ht="15.75" customHeight="1">
      <c r="A161" s="46"/>
      <c r="B161" s="47"/>
      <c r="C161" s="47"/>
      <c r="D161" s="1"/>
      <c r="E161" s="1"/>
      <c r="F161" s="1"/>
      <c r="G161" s="1"/>
      <c r="H161" s="1"/>
      <c r="I161" s="1"/>
      <c r="J161" s="1"/>
      <c r="K161" s="1"/>
    </row>
    <row r="162" ht="15.75" customHeight="1">
      <c r="A162" s="46"/>
      <c r="B162" s="47"/>
      <c r="C162" s="47"/>
      <c r="D162" s="1"/>
      <c r="E162" s="1"/>
      <c r="F162" s="1"/>
      <c r="G162" s="1"/>
      <c r="H162" s="1"/>
      <c r="I162" s="1"/>
      <c r="J162" s="1"/>
      <c r="K162" s="1"/>
    </row>
    <row r="163" ht="15.75" customHeight="1">
      <c r="A163" s="46"/>
      <c r="B163" s="47"/>
      <c r="C163" s="47"/>
      <c r="D163" s="1"/>
      <c r="E163" s="1"/>
      <c r="F163" s="1"/>
      <c r="G163" s="1"/>
      <c r="H163" s="1"/>
      <c r="I163" s="1"/>
      <c r="J163" s="1"/>
      <c r="K163" s="1"/>
    </row>
    <row r="164" ht="15.75" customHeight="1">
      <c r="A164" s="46"/>
      <c r="B164" s="47"/>
      <c r="C164" s="47"/>
      <c r="D164" s="1"/>
      <c r="E164" s="1"/>
      <c r="F164" s="1"/>
      <c r="G164" s="1"/>
      <c r="H164" s="1"/>
      <c r="I164" s="1"/>
      <c r="J164" s="1"/>
      <c r="K164" s="1"/>
    </row>
    <row r="165" ht="15.75" customHeight="1">
      <c r="A165" s="46"/>
      <c r="B165" s="47"/>
      <c r="C165" s="47"/>
      <c r="D165" s="1"/>
      <c r="E165" s="1"/>
      <c r="F165" s="1"/>
      <c r="G165" s="1"/>
      <c r="H165" s="1"/>
      <c r="I165" s="1"/>
      <c r="J165" s="1"/>
      <c r="K165" s="1"/>
    </row>
    <row r="166" ht="15.75" customHeight="1">
      <c r="A166" s="46"/>
      <c r="B166" s="47"/>
      <c r="C166" s="47"/>
      <c r="D166" s="1"/>
      <c r="E166" s="1"/>
      <c r="F166" s="1"/>
      <c r="G166" s="1"/>
      <c r="H166" s="1"/>
      <c r="I166" s="1"/>
      <c r="J166" s="1"/>
      <c r="K166" s="1"/>
    </row>
    <row r="167" ht="15.75" customHeight="1">
      <c r="A167" s="46"/>
      <c r="B167" s="47"/>
      <c r="C167" s="47"/>
      <c r="D167" s="1"/>
      <c r="E167" s="1"/>
      <c r="F167" s="1"/>
      <c r="G167" s="1"/>
      <c r="H167" s="1"/>
      <c r="I167" s="1"/>
      <c r="J167" s="1"/>
      <c r="K167" s="1"/>
    </row>
    <row r="168" ht="15.75" customHeight="1">
      <c r="A168" s="46"/>
      <c r="B168" s="47"/>
      <c r="C168" s="47"/>
      <c r="D168" s="1"/>
      <c r="E168" s="1"/>
      <c r="F168" s="1"/>
      <c r="G168" s="1"/>
      <c r="H168" s="1"/>
      <c r="I168" s="1"/>
      <c r="J168" s="1"/>
      <c r="K168" s="1"/>
    </row>
    <row r="169" ht="15.75" customHeight="1">
      <c r="A169" s="46"/>
      <c r="B169" s="47"/>
      <c r="C169" s="47"/>
      <c r="D169" s="1"/>
      <c r="E169" s="1"/>
      <c r="F169" s="1"/>
      <c r="G169" s="1"/>
      <c r="H169" s="1"/>
      <c r="I169" s="1"/>
      <c r="J169" s="1"/>
      <c r="K169" s="1"/>
    </row>
    <row r="170" ht="15.75" customHeight="1">
      <c r="A170" s="46"/>
      <c r="B170" s="47"/>
      <c r="C170" s="47"/>
      <c r="D170" s="1"/>
      <c r="E170" s="1"/>
      <c r="F170" s="1"/>
      <c r="G170" s="1"/>
      <c r="H170" s="1"/>
      <c r="I170" s="1"/>
      <c r="J170" s="1"/>
      <c r="K170" s="1"/>
    </row>
    <row r="171" ht="15.75" customHeight="1">
      <c r="A171" s="46"/>
      <c r="B171" s="47"/>
      <c r="C171" s="47"/>
      <c r="D171" s="1"/>
      <c r="E171" s="1"/>
      <c r="F171" s="1"/>
      <c r="G171" s="1"/>
      <c r="H171" s="1"/>
      <c r="I171" s="1"/>
      <c r="J171" s="1"/>
      <c r="K171" s="1"/>
    </row>
    <row r="172" ht="15.75" customHeight="1">
      <c r="A172" s="46"/>
      <c r="B172" s="47"/>
      <c r="C172" s="47"/>
      <c r="D172" s="1"/>
      <c r="E172" s="1"/>
      <c r="F172" s="1"/>
      <c r="G172" s="1"/>
      <c r="H172" s="1"/>
      <c r="I172" s="1"/>
      <c r="J172" s="1"/>
      <c r="K172" s="1"/>
    </row>
    <row r="173" ht="15.75" customHeight="1">
      <c r="A173" s="46"/>
      <c r="B173" s="47"/>
      <c r="C173" s="47"/>
      <c r="D173" s="1"/>
      <c r="E173" s="1"/>
      <c r="F173" s="1"/>
      <c r="G173" s="1"/>
      <c r="H173" s="1"/>
      <c r="I173" s="1"/>
      <c r="J173" s="1"/>
      <c r="K173" s="1"/>
    </row>
    <row r="174" ht="15.75" customHeight="1">
      <c r="A174" s="46"/>
      <c r="B174" s="47"/>
      <c r="C174" s="47"/>
      <c r="D174" s="1"/>
      <c r="E174" s="1"/>
      <c r="F174" s="1"/>
      <c r="G174" s="1"/>
      <c r="H174" s="1"/>
      <c r="I174" s="1"/>
      <c r="J174" s="1"/>
      <c r="K174" s="1"/>
    </row>
    <row r="175" ht="15.75" customHeight="1">
      <c r="A175" s="46"/>
      <c r="B175" s="47"/>
      <c r="C175" s="47"/>
      <c r="D175" s="1"/>
      <c r="E175" s="1"/>
      <c r="F175" s="1"/>
      <c r="G175" s="1"/>
      <c r="H175" s="1"/>
      <c r="I175" s="1"/>
      <c r="J175" s="1"/>
      <c r="K175" s="1"/>
    </row>
    <row r="176" ht="15.75" customHeight="1">
      <c r="A176" s="46"/>
      <c r="B176" s="47"/>
      <c r="C176" s="47"/>
      <c r="D176" s="1"/>
      <c r="E176" s="1"/>
      <c r="F176" s="1"/>
      <c r="G176" s="1"/>
      <c r="H176" s="1"/>
      <c r="I176" s="1"/>
      <c r="J176" s="1"/>
      <c r="K176" s="1"/>
    </row>
    <row r="177" ht="15.75" customHeight="1">
      <c r="A177" s="46"/>
      <c r="B177" s="47"/>
      <c r="C177" s="47"/>
      <c r="D177" s="1"/>
      <c r="E177" s="1"/>
      <c r="F177" s="1"/>
      <c r="G177" s="1"/>
      <c r="H177" s="1"/>
      <c r="I177" s="1"/>
      <c r="J177" s="1"/>
      <c r="K177" s="1"/>
    </row>
    <row r="178" ht="15.75" customHeight="1">
      <c r="A178" s="46"/>
      <c r="B178" s="47"/>
      <c r="C178" s="47"/>
      <c r="D178" s="1"/>
      <c r="E178" s="1"/>
      <c r="F178" s="1"/>
      <c r="G178" s="1"/>
      <c r="H178" s="1"/>
      <c r="I178" s="1"/>
      <c r="J178" s="1"/>
      <c r="K178" s="1"/>
    </row>
    <row r="179" ht="15.75" customHeight="1">
      <c r="A179" s="46"/>
      <c r="B179" s="47"/>
      <c r="C179" s="47"/>
      <c r="D179" s="1"/>
      <c r="E179" s="1"/>
      <c r="F179" s="1"/>
      <c r="G179" s="1"/>
      <c r="H179" s="1"/>
      <c r="I179" s="1"/>
      <c r="J179" s="1"/>
      <c r="K179" s="1"/>
    </row>
    <row r="180" ht="15.75" customHeight="1">
      <c r="A180" s="46"/>
      <c r="B180" s="47"/>
      <c r="C180" s="47"/>
      <c r="D180" s="1"/>
      <c r="E180" s="1"/>
      <c r="F180" s="1"/>
      <c r="G180" s="1"/>
      <c r="H180" s="1"/>
      <c r="I180" s="1"/>
      <c r="J180" s="1"/>
      <c r="K180" s="1"/>
    </row>
    <row r="181" ht="15.75" customHeight="1">
      <c r="A181" s="46"/>
      <c r="B181" s="47"/>
      <c r="C181" s="47"/>
      <c r="D181" s="1"/>
      <c r="E181" s="1"/>
      <c r="F181" s="1"/>
      <c r="G181" s="1"/>
      <c r="H181" s="1"/>
      <c r="I181" s="1"/>
      <c r="J181" s="1"/>
      <c r="K181" s="1"/>
    </row>
    <row r="182" ht="15.75" customHeight="1">
      <c r="A182" s="46"/>
      <c r="B182" s="47"/>
      <c r="C182" s="47"/>
      <c r="D182" s="1"/>
      <c r="E182" s="1"/>
      <c r="F182" s="1"/>
      <c r="G182" s="1"/>
      <c r="H182" s="1"/>
      <c r="I182" s="1"/>
      <c r="J182" s="1"/>
      <c r="K182" s="1"/>
    </row>
    <row r="183" ht="15.75" customHeight="1">
      <c r="A183" s="46"/>
      <c r="B183" s="47"/>
      <c r="C183" s="47"/>
      <c r="D183" s="1"/>
      <c r="E183" s="1"/>
      <c r="F183" s="1"/>
      <c r="G183" s="1"/>
      <c r="H183" s="1"/>
      <c r="I183" s="1"/>
      <c r="J183" s="1"/>
      <c r="K183" s="1"/>
    </row>
    <row r="184" ht="15.75" customHeight="1">
      <c r="A184" s="46"/>
      <c r="B184" s="47"/>
      <c r="C184" s="47"/>
      <c r="D184" s="1"/>
      <c r="E184" s="1"/>
      <c r="F184" s="1"/>
      <c r="G184" s="1"/>
      <c r="H184" s="1"/>
      <c r="I184" s="1"/>
      <c r="J184" s="1"/>
      <c r="K184" s="1"/>
    </row>
    <row r="185" ht="15.75" customHeight="1">
      <c r="A185" s="46"/>
      <c r="B185" s="47"/>
      <c r="C185" s="47"/>
      <c r="D185" s="1"/>
      <c r="E185" s="1"/>
      <c r="F185" s="1"/>
      <c r="G185" s="1"/>
      <c r="H185" s="1"/>
      <c r="I185" s="1"/>
      <c r="J185" s="1"/>
      <c r="K185" s="1"/>
    </row>
    <row r="186" ht="15.75" customHeight="1">
      <c r="A186" s="46"/>
      <c r="B186" s="47"/>
      <c r="C186" s="47"/>
      <c r="D186" s="1"/>
      <c r="E186" s="1"/>
      <c r="F186" s="1"/>
      <c r="G186" s="1"/>
      <c r="H186" s="1"/>
      <c r="I186" s="1"/>
      <c r="J186" s="1"/>
      <c r="K186" s="1"/>
    </row>
    <row r="187" ht="15.75" customHeight="1">
      <c r="A187" s="46"/>
      <c r="B187" s="47"/>
      <c r="C187" s="47"/>
      <c r="D187" s="1"/>
      <c r="E187" s="1"/>
      <c r="F187" s="1"/>
      <c r="G187" s="1"/>
      <c r="H187" s="1"/>
      <c r="I187" s="1"/>
      <c r="J187" s="1"/>
      <c r="K187" s="1"/>
    </row>
    <row r="188" ht="15.75" customHeight="1">
      <c r="A188" s="46"/>
      <c r="B188" s="47"/>
      <c r="C188" s="47"/>
      <c r="D188" s="1"/>
      <c r="E188" s="1"/>
      <c r="F188" s="1"/>
      <c r="G188" s="1"/>
      <c r="H188" s="1"/>
      <c r="I188" s="1"/>
      <c r="J188" s="1"/>
      <c r="K188" s="1"/>
    </row>
    <row r="189" ht="15.75" customHeight="1">
      <c r="A189" s="46"/>
      <c r="B189" s="47"/>
      <c r="C189" s="47"/>
      <c r="D189" s="1"/>
      <c r="E189" s="1"/>
      <c r="F189" s="1"/>
      <c r="G189" s="1"/>
      <c r="H189" s="1"/>
      <c r="I189" s="1"/>
      <c r="J189" s="1"/>
      <c r="K189" s="1"/>
    </row>
    <row r="190" ht="15.75" customHeight="1">
      <c r="A190" s="46"/>
      <c r="B190" s="47"/>
      <c r="C190" s="47"/>
      <c r="D190" s="1"/>
      <c r="E190" s="1"/>
      <c r="F190" s="1"/>
      <c r="G190" s="1"/>
      <c r="H190" s="1"/>
      <c r="I190" s="1"/>
      <c r="J190" s="1"/>
      <c r="K190" s="1"/>
    </row>
    <row r="191" ht="15.75" customHeight="1">
      <c r="A191" s="46"/>
      <c r="B191" s="47"/>
      <c r="C191" s="47"/>
      <c r="D191" s="1"/>
      <c r="E191" s="1"/>
      <c r="F191" s="1"/>
      <c r="G191" s="1"/>
      <c r="H191" s="1"/>
      <c r="I191" s="1"/>
      <c r="J191" s="1"/>
      <c r="K191" s="1"/>
    </row>
    <row r="192" ht="15.75" customHeight="1">
      <c r="A192" s="46"/>
      <c r="B192" s="47"/>
      <c r="C192" s="47"/>
      <c r="D192" s="1"/>
      <c r="E192" s="1"/>
      <c r="F192" s="1"/>
      <c r="G192" s="1"/>
      <c r="H192" s="1"/>
      <c r="I192" s="1"/>
      <c r="J192" s="1"/>
      <c r="K192" s="1"/>
    </row>
    <row r="193" ht="15.75" customHeight="1">
      <c r="A193" s="46"/>
      <c r="B193" s="47"/>
      <c r="C193" s="47"/>
      <c r="D193" s="1"/>
      <c r="E193" s="1"/>
      <c r="F193" s="1"/>
      <c r="G193" s="1"/>
      <c r="H193" s="1"/>
      <c r="I193" s="1"/>
      <c r="J193" s="1"/>
      <c r="K193" s="1"/>
    </row>
    <row r="194" ht="15.75" customHeight="1">
      <c r="A194" s="46"/>
      <c r="B194" s="47"/>
      <c r="C194" s="47"/>
      <c r="D194" s="1"/>
      <c r="E194" s="1"/>
      <c r="F194" s="1"/>
      <c r="G194" s="1"/>
      <c r="H194" s="1"/>
      <c r="I194" s="1"/>
      <c r="J194" s="1"/>
      <c r="K194" s="1"/>
    </row>
    <row r="195" ht="15.75" customHeight="1">
      <c r="A195" s="46"/>
      <c r="B195" s="47"/>
      <c r="C195" s="47"/>
      <c r="D195" s="1"/>
      <c r="E195" s="1"/>
      <c r="F195" s="1"/>
      <c r="G195" s="1"/>
      <c r="H195" s="1"/>
      <c r="I195" s="1"/>
      <c r="J195" s="1"/>
      <c r="K195" s="1"/>
    </row>
    <row r="196" ht="15.75" customHeight="1">
      <c r="A196" s="46"/>
      <c r="B196" s="47"/>
      <c r="C196" s="47"/>
      <c r="D196" s="1"/>
      <c r="E196" s="1"/>
      <c r="F196" s="1"/>
      <c r="G196" s="1"/>
      <c r="H196" s="1"/>
      <c r="I196" s="1"/>
      <c r="J196" s="1"/>
      <c r="K196" s="1"/>
    </row>
    <row r="197" ht="15.75" customHeight="1">
      <c r="A197" s="46"/>
      <c r="B197" s="47"/>
      <c r="C197" s="47"/>
      <c r="D197" s="1"/>
      <c r="E197" s="1"/>
      <c r="F197" s="1"/>
      <c r="G197" s="1"/>
      <c r="H197" s="1"/>
      <c r="I197" s="1"/>
      <c r="J197" s="1"/>
      <c r="K197" s="1"/>
    </row>
    <row r="198" ht="15.75" customHeight="1">
      <c r="A198" s="46"/>
      <c r="B198" s="47"/>
      <c r="C198" s="47"/>
      <c r="D198" s="1"/>
      <c r="E198" s="1"/>
      <c r="F198" s="1"/>
      <c r="G198" s="1"/>
      <c r="H198" s="1"/>
      <c r="I198" s="1"/>
      <c r="J198" s="1"/>
      <c r="K198" s="1"/>
    </row>
    <row r="199" ht="15.75" customHeight="1">
      <c r="A199" s="46"/>
      <c r="B199" s="47"/>
      <c r="C199" s="47"/>
      <c r="D199" s="1"/>
      <c r="E199" s="1"/>
      <c r="F199" s="1"/>
      <c r="G199" s="1"/>
      <c r="H199" s="1"/>
      <c r="I199" s="1"/>
      <c r="J199" s="1"/>
      <c r="K199" s="1"/>
    </row>
    <row r="200" ht="15.75" customHeight="1">
      <c r="A200" s="46"/>
      <c r="B200" s="47"/>
      <c r="C200" s="47"/>
      <c r="D200" s="1"/>
      <c r="E200" s="1"/>
      <c r="F200" s="1"/>
      <c r="G200" s="1"/>
      <c r="H200" s="1"/>
      <c r="I200" s="1"/>
      <c r="J200" s="1"/>
      <c r="K200" s="1"/>
    </row>
    <row r="201" ht="15.75" customHeight="1">
      <c r="A201" s="46"/>
      <c r="B201" s="47"/>
      <c r="C201" s="47"/>
      <c r="D201" s="1"/>
      <c r="E201" s="1"/>
      <c r="F201" s="1"/>
      <c r="G201" s="1"/>
      <c r="H201" s="1"/>
      <c r="I201" s="1"/>
      <c r="J201" s="1"/>
      <c r="K201" s="1"/>
    </row>
    <row r="202" ht="15.75" customHeight="1">
      <c r="A202" s="46"/>
      <c r="B202" s="47"/>
      <c r="C202" s="47"/>
      <c r="D202" s="1"/>
      <c r="E202" s="1"/>
      <c r="F202" s="1"/>
      <c r="G202" s="1"/>
      <c r="H202" s="1"/>
      <c r="I202" s="1"/>
      <c r="J202" s="1"/>
      <c r="K202" s="1"/>
    </row>
    <row r="203" ht="15.75" customHeight="1">
      <c r="A203" s="46"/>
      <c r="B203" s="47"/>
      <c r="C203" s="47"/>
      <c r="D203" s="1"/>
      <c r="E203" s="1"/>
      <c r="F203" s="1"/>
      <c r="G203" s="1"/>
      <c r="H203" s="1"/>
      <c r="I203" s="1"/>
      <c r="J203" s="1"/>
      <c r="K203" s="1"/>
    </row>
    <row r="204" ht="15.75" customHeight="1">
      <c r="A204" s="46"/>
      <c r="B204" s="47"/>
      <c r="C204" s="47"/>
      <c r="D204" s="1"/>
      <c r="E204" s="1"/>
      <c r="F204" s="1"/>
      <c r="G204" s="1"/>
      <c r="H204" s="1"/>
      <c r="I204" s="1"/>
      <c r="J204" s="1"/>
      <c r="K204" s="1"/>
    </row>
    <row r="205" ht="15.75" customHeight="1">
      <c r="A205" s="46"/>
      <c r="B205" s="47"/>
      <c r="C205" s="47"/>
      <c r="D205" s="1"/>
      <c r="E205" s="1"/>
      <c r="F205" s="1"/>
      <c r="G205" s="1"/>
      <c r="H205" s="1"/>
      <c r="I205" s="1"/>
      <c r="J205" s="1"/>
      <c r="K205" s="1"/>
    </row>
    <row r="206" ht="15.75" customHeight="1">
      <c r="A206" s="46"/>
      <c r="B206" s="47"/>
      <c r="C206" s="47"/>
      <c r="D206" s="1"/>
      <c r="E206" s="1"/>
      <c r="F206" s="1"/>
      <c r="G206" s="1"/>
      <c r="H206" s="1"/>
      <c r="I206" s="1"/>
      <c r="J206" s="1"/>
      <c r="K206" s="1"/>
    </row>
    <row r="207" ht="15.75" customHeight="1">
      <c r="A207" s="46"/>
      <c r="B207" s="47"/>
      <c r="C207" s="47"/>
      <c r="D207" s="1"/>
      <c r="E207" s="1"/>
      <c r="F207" s="1"/>
      <c r="G207" s="1"/>
      <c r="H207" s="1"/>
      <c r="I207" s="1"/>
      <c r="J207" s="1"/>
      <c r="K207" s="1"/>
    </row>
    <row r="208" ht="15.75" customHeight="1">
      <c r="A208" s="46"/>
      <c r="B208" s="47"/>
      <c r="C208" s="47"/>
      <c r="D208" s="1"/>
      <c r="E208" s="1"/>
      <c r="F208" s="1"/>
      <c r="G208" s="1"/>
      <c r="H208" s="1"/>
      <c r="I208" s="1"/>
      <c r="J208" s="1"/>
      <c r="K208" s="1"/>
    </row>
    <row r="209" ht="15.75" customHeight="1">
      <c r="A209" s="46"/>
      <c r="B209" s="47"/>
      <c r="C209" s="47"/>
      <c r="D209" s="1"/>
      <c r="E209" s="1"/>
      <c r="F209" s="1"/>
      <c r="G209" s="1"/>
      <c r="H209" s="1"/>
      <c r="I209" s="1"/>
      <c r="J209" s="1"/>
      <c r="K209" s="1"/>
    </row>
    <row r="210" ht="15.75" customHeight="1">
      <c r="A210" s="46"/>
      <c r="B210" s="47"/>
      <c r="C210" s="47"/>
      <c r="D210" s="1"/>
      <c r="E210" s="1"/>
      <c r="F210" s="1"/>
      <c r="G210" s="1"/>
      <c r="H210" s="1"/>
      <c r="I210" s="1"/>
      <c r="J210" s="1"/>
      <c r="K210" s="1"/>
    </row>
    <row r="211" ht="15.75" customHeight="1">
      <c r="A211" s="46"/>
      <c r="B211" s="47"/>
      <c r="C211" s="47"/>
      <c r="D211" s="1"/>
      <c r="E211" s="1"/>
      <c r="F211" s="1"/>
      <c r="G211" s="1"/>
      <c r="H211" s="1"/>
      <c r="I211" s="1"/>
      <c r="J211" s="1"/>
      <c r="K211" s="1"/>
    </row>
    <row r="212" ht="15.75" customHeight="1">
      <c r="A212" s="46"/>
      <c r="B212" s="47"/>
      <c r="C212" s="47"/>
      <c r="D212" s="1"/>
      <c r="E212" s="1"/>
      <c r="F212" s="1"/>
      <c r="G212" s="1"/>
      <c r="H212" s="1"/>
      <c r="I212" s="1"/>
      <c r="J212" s="1"/>
      <c r="K212" s="1"/>
    </row>
    <row r="213" ht="15.75" customHeight="1">
      <c r="A213" s="46"/>
      <c r="B213" s="47"/>
      <c r="C213" s="47"/>
      <c r="D213" s="1"/>
      <c r="E213" s="1"/>
      <c r="F213" s="1"/>
      <c r="G213" s="1"/>
      <c r="H213" s="1"/>
      <c r="I213" s="1"/>
      <c r="J213" s="1"/>
      <c r="K213" s="1"/>
    </row>
    <row r="214" ht="15.75" customHeight="1">
      <c r="A214" s="46"/>
      <c r="B214" s="47"/>
      <c r="C214" s="47"/>
      <c r="D214" s="1"/>
      <c r="E214" s="1"/>
      <c r="F214" s="1"/>
      <c r="G214" s="1"/>
      <c r="H214" s="1"/>
      <c r="I214" s="1"/>
      <c r="J214" s="1"/>
      <c r="K214" s="1"/>
    </row>
    <row r="215" ht="15.75" customHeight="1">
      <c r="A215" s="46"/>
      <c r="B215" s="47"/>
      <c r="C215" s="47"/>
      <c r="D215" s="1"/>
      <c r="E215" s="1"/>
      <c r="F215" s="1"/>
      <c r="G215" s="1"/>
      <c r="H215" s="1"/>
      <c r="I215" s="1"/>
      <c r="J215" s="1"/>
      <c r="K215" s="1"/>
    </row>
    <row r="216" ht="15.75" customHeight="1">
      <c r="A216" s="46"/>
      <c r="B216" s="47"/>
      <c r="C216" s="47"/>
      <c r="D216" s="1"/>
      <c r="E216" s="1"/>
      <c r="F216" s="1"/>
      <c r="G216" s="1"/>
      <c r="H216" s="1"/>
      <c r="I216" s="1"/>
      <c r="J216" s="1"/>
      <c r="K216" s="1"/>
    </row>
    <row r="217" ht="15.75" customHeight="1">
      <c r="A217" s="46"/>
      <c r="B217" s="47"/>
      <c r="C217" s="47"/>
      <c r="D217" s="1"/>
      <c r="E217" s="1"/>
      <c r="F217" s="1"/>
      <c r="G217" s="1"/>
      <c r="H217" s="1"/>
      <c r="I217" s="1"/>
      <c r="J217" s="1"/>
      <c r="K217" s="1"/>
    </row>
    <row r="218" ht="15.75" customHeight="1">
      <c r="A218" s="46"/>
      <c r="B218" s="47"/>
      <c r="C218" s="47"/>
      <c r="D218" s="1"/>
      <c r="E218" s="1"/>
      <c r="F218" s="1"/>
      <c r="G218" s="1"/>
      <c r="H218" s="1"/>
      <c r="I218" s="1"/>
      <c r="J218" s="1"/>
      <c r="K218" s="1"/>
    </row>
    <row r="219" ht="15.75" customHeight="1">
      <c r="A219" s="46"/>
      <c r="B219" s="47"/>
      <c r="C219" s="47"/>
      <c r="D219" s="1"/>
      <c r="E219" s="1"/>
      <c r="F219" s="1"/>
      <c r="G219" s="1"/>
      <c r="H219" s="1"/>
      <c r="I219" s="1"/>
      <c r="J219" s="1"/>
      <c r="K219" s="1"/>
    </row>
    <row r="220" ht="15.75" customHeight="1">
      <c r="A220" s="46"/>
      <c r="B220" s="47"/>
      <c r="C220" s="47"/>
      <c r="D220" s="1"/>
      <c r="E220" s="1"/>
      <c r="F220" s="1"/>
      <c r="G220" s="1"/>
      <c r="H220" s="1"/>
      <c r="I220" s="1"/>
      <c r="J220" s="1"/>
      <c r="K220" s="1"/>
    </row>
    <row r="221" ht="15.75" customHeight="1">
      <c r="A221" s="46"/>
      <c r="B221" s="47"/>
      <c r="C221" s="47"/>
      <c r="D221" s="1"/>
      <c r="E221" s="1"/>
      <c r="F221" s="1"/>
      <c r="G221" s="1"/>
      <c r="H221" s="1"/>
      <c r="I221" s="1"/>
      <c r="J221" s="1"/>
      <c r="K221" s="1"/>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3.86"/>
    <col customWidth="1" min="2" max="2" width="15.0"/>
    <col customWidth="1" min="3" max="3" width="10.57"/>
    <col customWidth="1" min="4" max="4" width="12.14"/>
    <col customWidth="1" min="5" max="5" width="5.71"/>
    <col customWidth="1" min="6" max="6" width="5.86"/>
    <col customWidth="1" min="7" max="7" width="6.0"/>
    <col customWidth="1" min="8" max="9" width="9.14"/>
    <col customWidth="1" min="10" max="11" width="10.14"/>
    <col customWidth="1" min="12" max="12" width="8.86"/>
    <col customWidth="1" min="13" max="13" width="8.71"/>
    <col customWidth="1" min="14" max="14" width="11.43"/>
    <col customWidth="1" min="15" max="16" width="8.0"/>
    <col customWidth="1" min="17" max="18" width="8.71"/>
    <col customWidth="1" min="19" max="19" width="9.86"/>
    <col customWidth="1" min="20" max="20" width="8.43"/>
    <col customWidth="1" min="21" max="21" width="10.29"/>
    <col customWidth="1" min="22" max="22" width="9.14"/>
    <col customWidth="1" min="24" max="24" width="9.14"/>
    <col customWidth="1" min="25" max="30" width="8.0"/>
  </cols>
  <sheetData>
    <row r="1">
      <c r="A1" s="46"/>
      <c r="B1" s="47"/>
      <c r="C1" s="47"/>
      <c r="D1" s="47"/>
      <c r="E1" s="47"/>
      <c r="F1" s="47"/>
      <c r="G1" s="1"/>
      <c r="H1" s="1"/>
      <c r="I1" s="1"/>
      <c r="J1" s="1"/>
      <c r="K1" s="1"/>
      <c r="L1" s="1"/>
      <c r="M1" s="1"/>
      <c r="N1" s="1"/>
      <c r="O1" s="1"/>
      <c r="P1" s="1"/>
      <c r="Q1" s="1"/>
      <c r="R1" s="1"/>
      <c r="S1" s="1"/>
      <c r="T1" s="1"/>
      <c r="U1" s="1"/>
      <c r="V1" s="1"/>
      <c r="W1" s="46"/>
      <c r="X1" s="1"/>
    </row>
    <row r="2" ht="35.25" customHeight="1">
      <c r="A2" s="48" t="s">
        <v>120</v>
      </c>
      <c r="B2" s="49"/>
      <c r="C2" s="49"/>
      <c r="D2" s="49"/>
      <c r="E2" s="49"/>
      <c r="F2" s="49"/>
      <c r="G2" s="49"/>
      <c r="H2" s="49"/>
      <c r="I2" s="49"/>
      <c r="J2" s="49"/>
      <c r="K2" s="49"/>
      <c r="L2" s="49"/>
      <c r="M2" s="49"/>
      <c r="N2" s="49"/>
      <c r="O2" s="49"/>
      <c r="P2" s="49"/>
      <c r="Q2" s="49"/>
      <c r="R2" s="49"/>
      <c r="S2" s="49"/>
      <c r="T2" s="49"/>
      <c r="U2" s="49"/>
      <c r="V2" s="50"/>
      <c r="W2" s="51"/>
      <c r="X2" s="52"/>
      <c r="Y2" s="53"/>
      <c r="Z2" s="53"/>
      <c r="AA2" s="53"/>
      <c r="AB2" s="53"/>
      <c r="AC2" s="53"/>
      <c r="AD2" s="53"/>
    </row>
    <row r="3">
      <c r="A3" s="53"/>
      <c r="B3" s="53"/>
      <c r="C3" s="53"/>
      <c r="D3" s="53"/>
      <c r="E3" s="53"/>
      <c r="F3" s="53"/>
      <c r="G3" s="53"/>
      <c r="H3" s="52"/>
      <c r="I3" s="52"/>
      <c r="J3" s="53"/>
      <c r="K3" s="53"/>
      <c r="L3" s="53"/>
      <c r="M3" s="53"/>
      <c r="N3" s="53"/>
      <c r="O3" s="53"/>
      <c r="P3" s="53"/>
      <c r="Q3" s="53"/>
      <c r="R3" s="53"/>
      <c r="S3" s="53"/>
      <c r="T3" s="53"/>
      <c r="U3" s="52"/>
      <c r="V3" s="52"/>
      <c r="W3" s="51"/>
      <c r="X3" s="52"/>
      <c r="Y3" s="53"/>
      <c r="Z3" s="53"/>
      <c r="AA3" s="53"/>
      <c r="AB3" s="53"/>
      <c r="AC3" s="53"/>
      <c r="AD3" s="53"/>
    </row>
    <row r="4" ht="22.5" customHeight="1">
      <c r="A4" s="54" t="s">
        <v>121</v>
      </c>
      <c r="B4" s="49"/>
      <c r="C4" s="49"/>
      <c r="D4" s="49"/>
      <c r="E4" s="49"/>
      <c r="F4" s="49"/>
      <c r="G4" s="49"/>
      <c r="H4" s="49"/>
      <c r="I4" s="49"/>
      <c r="J4" s="49"/>
      <c r="K4" s="49"/>
      <c r="L4" s="49"/>
      <c r="M4" s="49"/>
      <c r="N4" s="49"/>
      <c r="O4" s="49"/>
      <c r="P4" s="49"/>
      <c r="Q4" s="49"/>
      <c r="R4" s="49"/>
      <c r="S4" s="49"/>
      <c r="T4" s="49"/>
      <c r="U4" s="49"/>
      <c r="V4" s="50"/>
      <c r="W4" s="51"/>
      <c r="X4" s="52"/>
      <c r="Y4" s="53"/>
      <c r="Z4" s="53"/>
      <c r="AA4" s="53"/>
      <c r="AB4" s="53"/>
      <c r="AC4" s="53"/>
      <c r="AD4" s="53"/>
    </row>
    <row r="5" ht="19.5" customHeight="1">
      <c r="A5" s="54" t="s">
        <v>122</v>
      </c>
      <c r="B5" s="49"/>
      <c r="C5" s="49"/>
      <c r="D5" s="49"/>
      <c r="E5" s="49"/>
      <c r="F5" s="49"/>
      <c r="G5" s="49"/>
      <c r="H5" s="49"/>
      <c r="I5" s="49"/>
      <c r="J5" s="49"/>
      <c r="K5" s="49"/>
      <c r="L5" s="49"/>
      <c r="M5" s="49"/>
      <c r="N5" s="49"/>
      <c r="O5" s="49"/>
      <c r="P5" s="49"/>
      <c r="Q5" s="49"/>
      <c r="R5" s="49"/>
      <c r="S5" s="49"/>
      <c r="T5" s="49"/>
      <c r="U5" s="49"/>
      <c r="V5" s="50"/>
      <c r="W5" s="51"/>
      <c r="X5" s="52"/>
      <c r="Y5" s="53"/>
      <c r="Z5" s="53"/>
      <c r="AA5" s="53"/>
      <c r="AB5" s="53"/>
      <c r="AC5" s="53"/>
      <c r="AD5" s="53"/>
    </row>
    <row r="6" ht="14.25" customHeight="1">
      <c r="A6" s="54" t="s">
        <v>123</v>
      </c>
      <c r="B6" s="49"/>
      <c r="C6" s="49"/>
      <c r="D6" s="49"/>
      <c r="E6" s="49"/>
      <c r="F6" s="49"/>
      <c r="G6" s="49"/>
      <c r="H6" s="49"/>
      <c r="I6" s="49"/>
      <c r="J6" s="49"/>
      <c r="K6" s="49"/>
      <c r="L6" s="49"/>
      <c r="M6" s="49"/>
      <c r="N6" s="49"/>
      <c r="O6" s="49"/>
      <c r="P6" s="49"/>
      <c r="Q6" s="49"/>
      <c r="R6" s="49"/>
      <c r="S6" s="49"/>
      <c r="T6" s="49"/>
      <c r="U6" s="49"/>
      <c r="V6" s="50"/>
      <c r="W6" s="51"/>
      <c r="X6" s="52"/>
      <c r="Y6" s="53"/>
      <c r="Z6" s="53"/>
      <c r="AA6" s="53"/>
      <c r="AB6" s="53"/>
      <c r="AC6" s="53"/>
      <c r="AD6" s="53"/>
    </row>
    <row r="7" ht="26.25" customHeight="1">
      <c r="A7" s="54" t="s">
        <v>124</v>
      </c>
      <c r="B7" s="49"/>
      <c r="C7" s="49"/>
      <c r="D7" s="49"/>
      <c r="E7" s="49"/>
      <c r="F7" s="49"/>
      <c r="G7" s="49"/>
      <c r="H7" s="49"/>
      <c r="I7" s="49"/>
      <c r="J7" s="49"/>
      <c r="K7" s="49"/>
      <c r="L7" s="49"/>
      <c r="M7" s="49"/>
      <c r="N7" s="49"/>
      <c r="O7" s="49"/>
      <c r="P7" s="49"/>
      <c r="Q7" s="49"/>
      <c r="R7" s="49"/>
      <c r="S7" s="49"/>
      <c r="T7" s="49"/>
      <c r="U7" s="49"/>
      <c r="V7" s="50"/>
      <c r="W7" s="55"/>
      <c r="X7" s="56"/>
      <c r="Y7" s="57"/>
      <c r="Z7" s="57"/>
      <c r="AA7" s="57"/>
      <c r="AB7" s="57"/>
      <c r="AC7" s="57"/>
      <c r="AD7" s="57"/>
    </row>
    <row r="8" ht="14.25" customHeight="1">
      <c r="A8" s="54" t="s">
        <v>125</v>
      </c>
      <c r="B8" s="49"/>
      <c r="C8" s="49"/>
      <c r="D8" s="49"/>
      <c r="E8" s="49"/>
      <c r="F8" s="49"/>
      <c r="G8" s="49"/>
      <c r="H8" s="49"/>
      <c r="I8" s="49"/>
      <c r="J8" s="49"/>
      <c r="K8" s="49"/>
      <c r="L8" s="49"/>
      <c r="M8" s="49"/>
      <c r="N8" s="49"/>
      <c r="O8" s="49"/>
      <c r="P8" s="49"/>
      <c r="Q8" s="49"/>
      <c r="R8" s="49"/>
      <c r="S8" s="49"/>
      <c r="T8" s="49"/>
      <c r="U8" s="49"/>
      <c r="V8" s="50"/>
      <c r="W8" s="55"/>
      <c r="X8" s="56"/>
      <c r="Y8" s="57"/>
      <c r="Z8" s="57"/>
      <c r="AA8" s="57"/>
      <c r="AB8" s="57"/>
      <c r="AC8" s="57"/>
      <c r="AD8" s="57"/>
    </row>
    <row r="9" ht="146.25" customHeight="1">
      <c r="A9" s="58" t="s">
        <v>126</v>
      </c>
      <c r="B9" s="49"/>
      <c r="C9" s="49"/>
      <c r="D9" s="49"/>
      <c r="E9" s="49"/>
      <c r="F9" s="49"/>
      <c r="G9" s="49"/>
      <c r="H9" s="49"/>
      <c r="I9" s="49"/>
      <c r="J9" s="49"/>
      <c r="K9" s="49"/>
      <c r="L9" s="49"/>
      <c r="M9" s="49"/>
      <c r="N9" s="49"/>
      <c r="O9" s="49"/>
      <c r="P9" s="49"/>
      <c r="Q9" s="49"/>
      <c r="R9" s="49"/>
      <c r="S9" s="49"/>
      <c r="T9" s="49"/>
      <c r="U9" s="49"/>
      <c r="V9" s="50"/>
      <c r="W9" s="55"/>
      <c r="X9" s="56"/>
      <c r="Y9" s="57"/>
      <c r="Z9" s="57"/>
      <c r="AA9" s="57"/>
      <c r="AB9" s="57"/>
      <c r="AC9" s="57"/>
      <c r="AD9" s="57"/>
    </row>
    <row r="10">
      <c r="A10" s="59"/>
      <c r="B10" s="60"/>
      <c r="C10" s="60"/>
      <c r="D10" s="60"/>
      <c r="E10" s="60"/>
      <c r="F10" s="60"/>
      <c r="G10" s="59"/>
      <c r="H10" s="53"/>
      <c r="I10" s="53"/>
      <c r="J10" s="59"/>
      <c r="K10" s="59"/>
      <c r="L10" s="59"/>
      <c r="M10" s="59"/>
      <c r="N10" s="59"/>
      <c r="O10" s="59"/>
      <c r="P10" s="59"/>
      <c r="Q10" s="59"/>
      <c r="R10" s="59"/>
      <c r="S10" s="59"/>
      <c r="T10" s="59"/>
      <c r="U10" s="52"/>
      <c r="V10" s="52"/>
      <c r="W10" s="51"/>
      <c r="X10" s="52"/>
      <c r="Y10" s="53"/>
      <c r="Z10" s="53"/>
      <c r="AA10" s="53"/>
      <c r="AB10" s="53"/>
      <c r="AC10" s="53"/>
      <c r="AD10" s="53"/>
    </row>
    <row r="11" ht="101.25" customHeight="1">
      <c r="A11" s="61" t="s">
        <v>127</v>
      </c>
      <c r="B11" s="61" t="s">
        <v>128</v>
      </c>
      <c r="C11" s="61" t="s">
        <v>129</v>
      </c>
      <c r="D11" s="62" t="s">
        <v>130</v>
      </c>
      <c r="E11" s="62" t="s">
        <v>131</v>
      </c>
      <c r="F11" s="62" t="s">
        <v>132</v>
      </c>
      <c r="G11" s="61" t="s">
        <v>133</v>
      </c>
      <c r="H11" s="63" t="s">
        <v>134</v>
      </c>
      <c r="I11" s="63" t="s">
        <v>135</v>
      </c>
      <c r="J11" s="62" t="s">
        <v>136</v>
      </c>
      <c r="K11" s="62" t="s">
        <v>137</v>
      </c>
      <c r="L11" s="62" t="s">
        <v>138</v>
      </c>
      <c r="M11" s="62" t="s">
        <v>139</v>
      </c>
      <c r="N11" s="62" t="s">
        <v>140</v>
      </c>
      <c r="O11" s="62" t="s">
        <v>141</v>
      </c>
      <c r="P11" s="62" t="s">
        <v>142</v>
      </c>
      <c r="Q11" s="64" t="s">
        <v>143</v>
      </c>
      <c r="R11" s="61" t="s">
        <v>144</v>
      </c>
      <c r="S11" s="61" t="s">
        <v>145</v>
      </c>
      <c r="T11" s="62" t="s">
        <v>146</v>
      </c>
      <c r="U11" s="62" t="s">
        <v>147</v>
      </c>
      <c r="V11" s="61" t="s">
        <v>148</v>
      </c>
      <c r="W11" s="65" t="s">
        <v>149</v>
      </c>
      <c r="X11" s="66"/>
      <c r="Y11" s="67"/>
      <c r="Z11" s="67"/>
      <c r="AA11" s="67"/>
      <c r="AB11" s="67"/>
      <c r="AC11" s="67"/>
      <c r="AD11" s="67"/>
    </row>
    <row r="12" ht="15.0" customHeight="1">
      <c r="A12" s="68" t="s">
        <v>150</v>
      </c>
      <c r="B12" s="69" t="s">
        <v>151</v>
      </c>
      <c r="C12" s="70" t="s">
        <v>51</v>
      </c>
      <c r="D12" s="71" t="s">
        <v>152</v>
      </c>
      <c r="E12" s="72">
        <v>18.0</v>
      </c>
      <c r="F12" s="73">
        <v>2.0</v>
      </c>
      <c r="G12" s="72"/>
      <c r="H12" s="74" t="s">
        <v>153</v>
      </c>
      <c r="I12" s="74" t="s">
        <v>154</v>
      </c>
      <c r="J12" s="75" t="s">
        <v>155</v>
      </c>
      <c r="K12" s="75" t="s">
        <v>156</v>
      </c>
      <c r="L12" s="76" t="s">
        <v>157</v>
      </c>
      <c r="M12" s="77">
        <v>2023.0</v>
      </c>
      <c r="N12" s="77" t="s">
        <v>158</v>
      </c>
      <c r="O12" s="77">
        <v>2.0</v>
      </c>
      <c r="P12" s="78">
        <v>2.0</v>
      </c>
      <c r="Q12" s="78">
        <v>2.0</v>
      </c>
      <c r="R12" s="78">
        <v>300.0</v>
      </c>
      <c r="S12" s="79"/>
      <c r="T12" s="80"/>
      <c r="U12" s="80"/>
      <c r="V12" s="80">
        <v>150.0</v>
      </c>
      <c r="W12" s="77" t="s">
        <v>50</v>
      </c>
      <c r="X12" s="1"/>
    </row>
    <row r="13" ht="15.0" customHeight="1">
      <c r="A13" s="68" t="s">
        <v>159</v>
      </c>
      <c r="B13" s="69" t="s">
        <v>160</v>
      </c>
      <c r="C13" s="70" t="s">
        <v>51</v>
      </c>
      <c r="D13" s="71" t="s">
        <v>161</v>
      </c>
      <c r="E13" s="72">
        <v>15.0</v>
      </c>
      <c r="F13" s="72">
        <v>11.0</v>
      </c>
      <c r="G13" s="72"/>
      <c r="H13" s="74" t="s">
        <v>162</v>
      </c>
      <c r="I13" s="74" t="s">
        <v>163</v>
      </c>
      <c r="J13" s="70" t="s">
        <v>164</v>
      </c>
      <c r="K13" s="70" t="s">
        <v>165</v>
      </c>
      <c r="L13" s="81"/>
      <c r="M13" s="77">
        <v>2023.0</v>
      </c>
      <c r="N13" s="77" t="s">
        <v>166</v>
      </c>
      <c r="O13" s="77">
        <v>5.0</v>
      </c>
      <c r="P13" s="78">
        <v>1.0</v>
      </c>
      <c r="Q13" s="78">
        <v>5.0</v>
      </c>
      <c r="R13" s="78">
        <v>1000.0</v>
      </c>
      <c r="S13" s="79"/>
      <c r="T13" s="80"/>
      <c r="U13" s="80"/>
      <c r="V13" s="80">
        <v>200.0</v>
      </c>
      <c r="W13" s="77" t="s">
        <v>50</v>
      </c>
      <c r="X13" s="1"/>
    </row>
    <row r="14" ht="15.0" customHeight="1">
      <c r="A14" s="82" t="s">
        <v>167</v>
      </c>
      <c r="B14" s="69" t="s">
        <v>168</v>
      </c>
      <c r="C14" s="75" t="s">
        <v>51</v>
      </c>
      <c r="D14" s="71" t="s">
        <v>169</v>
      </c>
      <c r="E14" s="72"/>
      <c r="F14" s="77"/>
      <c r="G14" s="72"/>
      <c r="H14" s="83" t="s">
        <v>170</v>
      </c>
      <c r="I14" s="83" t="s">
        <v>171</v>
      </c>
      <c r="J14" s="75" t="s">
        <v>172</v>
      </c>
      <c r="K14" s="75" t="s">
        <v>173</v>
      </c>
      <c r="L14" s="76" t="s">
        <v>174</v>
      </c>
      <c r="M14" s="77">
        <v>2023.0</v>
      </c>
      <c r="N14" s="77" t="s">
        <v>175</v>
      </c>
      <c r="O14" s="77">
        <v>3.0</v>
      </c>
      <c r="P14" s="78">
        <v>1.0</v>
      </c>
      <c r="Q14" s="78">
        <v>4.0</v>
      </c>
      <c r="R14" s="78">
        <v>200.0</v>
      </c>
      <c r="S14" s="79" t="s">
        <v>176</v>
      </c>
      <c r="T14" s="80" t="s">
        <v>177</v>
      </c>
      <c r="U14" s="72" t="s">
        <v>178</v>
      </c>
      <c r="V14" s="80">
        <v>50.0</v>
      </c>
      <c r="W14" s="77" t="s">
        <v>179</v>
      </c>
      <c r="X14" s="1"/>
    </row>
    <row r="15" ht="15.0" customHeight="1">
      <c r="A15" s="82" t="s">
        <v>180</v>
      </c>
      <c r="B15" s="69" t="s">
        <v>181</v>
      </c>
      <c r="C15" s="75" t="s">
        <v>51</v>
      </c>
      <c r="D15" s="71" t="s">
        <v>152</v>
      </c>
      <c r="E15" s="72">
        <v>18.0</v>
      </c>
      <c r="F15" s="72">
        <v>3.0</v>
      </c>
      <c r="G15" s="72" t="s">
        <v>182</v>
      </c>
      <c r="H15" s="75" t="s">
        <v>183</v>
      </c>
      <c r="I15" s="75" t="s">
        <v>184</v>
      </c>
      <c r="J15" s="70" t="s">
        <v>185</v>
      </c>
      <c r="K15" s="70" t="s">
        <v>186</v>
      </c>
      <c r="L15" s="81" t="s">
        <v>187</v>
      </c>
      <c r="M15" s="77">
        <v>2023.0</v>
      </c>
      <c r="N15" s="77" t="s">
        <v>188</v>
      </c>
      <c r="O15" s="77">
        <v>2.0</v>
      </c>
      <c r="P15" s="78">
        <v>2.0</v>
      </c>
      <c r="Q15" s="78">
        <v>4.0</v>
      </c>
      <c r="R15" s="78">
        <v>300.0</v>
      </c>
      <c r="S15" s="79"/>
      <c r="T15" s="80"/>
      <c r="U15" s="80"/>
      <c r="V15" s="80">
        <v>75.0</v>
      </c>
      <c r="W15" s="77" t="s">
        <v>179</v>
      </c>
      <c r="X15" s="1"/>
    </row>
    <row r="16" ht="15.0" customHeight="1">
      <c r="A16" s="82" t="s">
        <v>189</v>
      </c>
      <c r="B16" s="84" t="s">
        <v>190</v>
      </c>
      <c r="C16" s="75" t="s">
        <v>51</v>
      </c>
      <c r="D16" s="85" t="s">
        <v>191</v>
      </c>
      <c r="E16" s="77">
        <v>13.0</v>
      </c>
      <c r="F16" s="77">
        <v>12.0</v>
      </c>
      <c r="G16" s="77" t="s">
        <v>192</v>
      </c>
      <c r="H16" s="75" t="s">
        <v>193</v>
      </c>
      <c r="I16" s="75" t="s">
        <v>194</v>
      </c>
      <c r="J16" s="75" t="s">
        <v>195</v>
      </c>
      <c r="K16" s="75" t="s">
        <v>196</v>
      </c>
      <c r="L16" s="76" t="s">
        <v>197</v>
      </c>
      <c r="M16" s="77">
        <v>2023.0</v>
      </c>
      <c r="N16" s="77" t="s">
        <v>188</v>
      </c>
      <c r="O16" s="77">
        <v>4.0</v>
      </c>
      <c r="P16" s="78">
        <v>1.0</v>
      </c>
      <c r="Q16" s="78">
        <v>5.0</v>
      </c>
      <c r="R16" s="78">
        <v>300.0</v>
      </c>
      <c r="S16" s="79"/>
      <c r="T16" s="80"/>
      <c r="U16" s="80"/>
      <c r="V16" s="80">
        <v>60.0</v>
      </c>
      <c r="W16" s="77" t="s">
        <v>179</v>
      </c>
      <c r="X16" s="1"/>
    </row>
    <row r="17" ht="15.0" customHeight="1">
      <c r="A17" s="82" t="s">
        <v>198</v>
      </c>
      <c r="B17" s="84" t="s">
        <v>199</v>
      </c>
      <c r="C17" s="75" t="s">
        <v>51</v>
      </c>
      <c r="D17" s="85" t="s">
        <v>200</v>
      </c>
      <c r="E17" s="77"/>
      <c r="F17" s="77"/>
      <c r="G17" s="77" t="s">
        <v>201</v>
      </c>
      <c r="H17" s="75" t="s">
        <v>202</v>
      </c>
      <c r="I17" s="75" t="s">
        <v>203</v>
      </c>
      <c r="J17" s="75" t="s">
        <v>204</v>
      </c>
      <c r="K17" s="75" t="s">
        <v>205</v>
      </c>
      <c r="L17" s="76"/>
      <c r="M17" s="77">
        <v>2023.0</v>
      </c>
      <c r="N17" s="77" t="s">
        <v>166</v>
      </c>
      <c r="O17" s="77">
        <v>0.0</v>
      </c>
      <c r="P17" s="78">
        <v>3.0</v>
      </c>
      <c r="Q17" s="78">
        <v>6.0</v>
      </c>
      <c r="R17" s="78">
        <v>1000.0</v>
      </c>
      <c r="S17" s="79"/>
      <c r="T17" s="80"/>
      <c r="U17" s="80"/>
      <c r="V17" s="80">
        <v>333.34</v>
      </c>
      <c r="W17" s="77" t="s">
        <v>179</v>
      </c>
      <c r="X17" s="1"/>
    </row>
    <row r="18" ht="15.0" customHeight="1">
      <c r="A18" s="82" t="s">
        <v>206</v>
      </c>
      <c r="B18" s="84" t="s">
        <v>207</v>
      </c>
      <c r="C18" s="75" t="s">
        <v>51</v>
      </c>
      <c r="D18" s="71" t="s">
        <v>152</v>
      </c>
      <c r="E18" s="77">
        <v>18.0</v>
      </c>
      <c r="F18" s="77">
        <v>2.0</v>
      </c>
      <c r="G18" s="72" t="s">
        <v>182</v>
      </c>
      <c r="H18" s="75" t="s">
        <v>208</v>
      </c>
      <c r="I18" s="75" t="s">
        <v>209</v>
      </c>
      <c r="J18" s="75" t="s">
        <v>210</v>
      </c>
      <c r="K18" s="75" t="s">
        <v>211</v>
      </c>
      <c r="L18" s="76" t="s">
        <v>212</v>
      </c>
      <c r="M18" s="77">
        <v>2023.0</v>
      </c>
      <c r="N18" s="77" t="s">
        <v>188</v>
      </c>
      <c r="O18" s="77">
        <v>3.0</v>
      </c>
      <c r="P18" s="78">
        <v>1.0</v>
      </c>
      <c r="Q18" s="78">
        <v>4.0</v>
      </c>
      <c r="R18" s="78">
        <v>300.0</v>
      </c>
      <c r="S18" s="79"/>
      <c r="T18" s="80"/>
      <c r="U18" s="80"/>
      <c r="V18" s="80">
        <v>75.0</v>
      </c>
      <c r="W18" s="77" t="s">
        <v>179</v>
      </c>
      <c r="X18" s="1"/>
    </row>
    <row r="19" ht="15.0" customHeight="1">
      <c r="A19" s="82" t="s">
        <v>213</v>
      </c>
      <c r="B19" s="84" t="s">
        <v>214</v>
      </c>
      <c r="C19" s="75" t="s">
        <v>51</v>
      </c>
      <c r="D19" s="85" t="s">
        <v>215</v>
      </c>
      <c r="E19" s="77">
        <v>25.0</v>
      </c>
      <c r="F19" s="77">
        <v>63.0</v>
      </c>
      <c r="G19" s="77" t="s">
        <v>216</v>
      </c>
      <c r="H19" s="75" t="s">
        <v>217</v>
      </c>
      <c r="I19" s="75" t="s">
        <v>218</v>
      </c>
      <c r="J19" s="75" t="s">
        <v>219</v>
      </c>
      <c r="K19" s="75" t="s">
        <v>220</v>
      </c>
      <c r="L19" s="76" t="s">
        <v>221</v>
      </c>
      <c r="M19" s="77">
        <v>2023.0</v>
      </c>
      <c r="N19" s="77" t="s">
        <v>166</v>
      </c>
      <c r="O19" s="77">
        <v>3.0</v>
      </c>
      <c r="P19" s="78">
        <v>1.0</v>
      </c>
      <c r="Q19" s="78">
        <v>4.0</v>
      </c>
      <c r="R19" s="78">
        <v>1000.0</v>
      </c>
      <c r="S19" s="79"/>
      <c r="T19" s="80"/>
      <c r="U19" s="80"/>
      <c r="V19" s="80">
        <v>250.0</v>
      </c>
      <c r="W19" s="77" t="s">
        <v>179</v>
      </c>
      <c r="X19" s="1"/>
    </row>
    <row r="20" ht="15.0" customHeight="1">
      <c r="A20" s="82" t="s">
        <v>222</v>
      </c>
      <c r="B20" s="84" t="s">
        <v>223</v>
      </c>
      <c r="C20" s="75" t="s">
        <v>51</v>
      </c>
      <c r="D20" s="85" t="s">
        <v>224</v>
      </c>
      <c r="E20" s="77">
        <v>34.0</v>
      </c>
      <c r="F20" s="77">
        <v>2.0</v>
      </c>
      <c r="G20" s="77" t="s">
        <v>225</v>
      </c>
      <c r="H20" s="75" t="s">
        <v>226</v>
      </c>
      <c r="I20" s="75" t="s">
        <v>227</v>
      </c>
      <c r="J20" s="75" t="s">
        <v>228</v>
      </c>
      <c r="K20" s="75" t="s">
        <v>229</v>
      </c>
      <c r="L20" s="76" t="s">
        <v>230</v>
      </c>
      <c r="M20" s="77">
        <v>2023.0</v>
      </c>
      <c r="N20" s="77" t="s">
        <v>166</v>
      </c>
      <c r="O20" s="77">
        <v>3.0</v>
      </c>
      <c r="P20" s="78">
        <v>2.0</v>
      </c>
      <c r="Q20" s="78">
        <v>5.0</v>
      </c>
      <c r="R20" s="78">
        <v>1000.0</v>
      </c>
      <c r="S20" s="79"/>
      <c r="T20" s="80"/>
      <c r="U20" s="80"/>
      <c r="V20" s="80">
        <v>200.0</v>
      </c>
      <c r="W20" s="77" t="s">
        <v>179</v>
      </c>
      <c r="X20" s="1"/>
    </row>
    <row r="21" ht="15.0" customHeight="1">
      <c r="A21" s="82" t="s">
        <v>231</v>
      </c>
      <c r="B21" s="84" t="s">
        <v>232</v>
      </c>
      <c r="C21" s="75" t="s">
        <v>51</v>
      </c>
      <c r="D21" s="85" t="s">
        <v>233</v>
      </c>
      <c r="E21" s="77">
        <v>36.0</v>
      </c>
      <c r="F21" s="77">
        <v>3.0</v>
      </c>
      <c r="G21" s="77" t="s">
        <v>234</v>
      </c>
      <c r="H21" s="86" t="s">
        <v>235</v>
      </c>
      <c r="I21" s="74" t="s">
        <v>236</v>
      </c>
      <c r="J21" s="75" t="s">
        <v>237</v>
      </c>
      <c r="K21" s="75"/>
      <c r="L21" s="76" t="s">
        <v>238</v>
      </c>
      <c r="M21" s="77">
        <v>2023.0</v>
      </c>
      <c r="N21" s="77" t="s">
        <v>239</v>
      </c>
      <c r="O21" s="77">
        <v>4.0</v>
      </c>
      <c r="P21" s="78">
        <v>1.0</v>
      </c>
      <c r="Q21" s="78">
        <v>5.0</v>
      </c>
      <c r="R21" s="78">
        <v>300.0</v>
      </c>
      <c r="S21" s="79"/>
      <c r="T21" s="80"/>
      <c r="U21" s="80"/>
      <c r="V21" s="80">
        <v>60.0</v>
      </c>
      <c r="W21" s="77" t="s">
        <v>179</v>
      </c>
      <c r="X21" s="1"/>
    </row>
    <row r="22" ht="15.0" customHeight="1">
      <c r="A22" s="68" t="s">
        <v>240</v>
      </c>
      <c r="B22" s="69" t="s">
        <v>241</v>
      </c>
      <c r="C22" s="70" t="s">
        <v>51</v>
      </c>
      <c r="D22" s="71" t="s">
        <v>152</v>
      </c>
      <c r="E22" s="72">
        <v>18.0</v>
      </c>
      <c r="F22" s="77">
        <v>3.0</v>
      </c>
      <c r="G22" s="72" t="s">
        <v>242</v>
      </c>
      <c r="H22" s="86" t="s">
        <v>243</v>
      </c>
      <c r="I22" s="86" t="s">
        <v>244</v>
      </c>
      <c r="J22" s="75" t="s">
        <v>245</v>
      </c>
      <c r="K22" s="87" t="s">
        <v>246</v>
      </c>
      <c r="L22" s="88" t="s">
        <v>247</v>
      </c>
      <c r="M22" s="77">
        <v>2023.0</v>
      </c>
      <c r="N22" s="77" t="s">
        <v>248</v>
      </c>
      <c r="O22" s="77">
        <v>2.0</v>
      </c>
      <c r="P22" s="78">
        <v>2.0</v>
      </c>
      <c r="Q22" s="78">
        <v>2.0</v>
      </c>
      <c r="R22" s="78">
        <v>300.0</v>
      </c>
      <c r="S22" s="79"/>
      <c r="T22" s="80"/>
      <c r="U22" s="80"/>
      <c r="V22" s="89">
        <v>150.0</v>
      </c>
      <c r="W22" s="77" t="s">
        <v>55</v>
      </c>
      <c r="X22" s="1"/>
    </row>
    <row r="23" ht="15.0" customHeight="1">
      <c r="A23" s="68" t="s">
        <v>249</v>
      </c>
      <c r="B23" s="90" t="s">
        <v>56</v>
      </c>
      <c r="C23" s="83" t="s">
        <v>51</v>
      </c>
      <c r="D23" s="91" t="s">
        <v>152</v>
      </c>
      <c r="E23" s="72" t="s">
        <v>250</v>
      </c>
      <c r="F23" s="77">
        <v>2.0</v>
      </c>
      <c r="G23" s="92" t="s">
        <v>251</v>
      </c>
      <c r="H23" s="86" t="s">
        <v>252</v>
      </c>
      <c r="I23" s="86" t="s">
        <v>253</v>
      </c>
      <c r="J23" s="86" t="s">
        <v>254</v>
      </c>
      <c r="K23" s="93" t="s">
        <v>255</v>
      </c>
      <c r="L23" s="76" t="s">
        <v>256</v>
      </c>
      <c r="M23" s="77">
        <v>2023.0</v>
      </c>
      <c r="N23" s="77" t="s">
        <v>257</v>
      </c>
      <c r="O23" s="77">
        <v>1.0</v>
      </c>
      <c r="P23" s="78">
        <v>1.0</v>
      </c>
      <c r="Q23" s="78">
        <v>1.0</v>
      </c>
      <c r="R23" s="78">
        <v>300.0</v>
      </c>
      <c r="S23" s="79"/>
      <c r="T23" s="80"/>
      <c r="U23" s="80"/>
      <c r="V23" s="80">
        <v>300.0</v>
      </c>
      <c r="W23" s="77" t="s">
        <v>56</v>
      </c>
      <c r="X23" s="1"/>
    </row>
    <row r="24" ht="15.0" customHeight="1">
      <c r="A24" s="68" t="s">
        <v>258</v>
      </c>
      <c r="B24" s="69" t="s">
        <v>259</v>
      </c>
      <c r="C24" s="70" t="s">
        <v>51</v>
      </c>
      <c r="D24" s="71" t="s">
        <v>260</v>
      </c>
      <c r="E24" s="72">
        <v>18.0</v>
      </c>
      <c r="F24" s="77">
        <v>3.0</v>
      </c>
      <c r="G24" s="72" t="s">
        <v>242</v>
      </c>
      <c r="H24" s="86" t="s">
        <v>261</v>
      </c>
      <c r="I24" s="83"/>
      <c r="J24" s="75" t="s">
        <v>262</v>
      </c>
      <c r="K24" s="75" t="s">
        <v>263</v>
      </c>
      <c r="L24" s="76" t="s">
        <v>264</v>
      </c>
      <c r="M24" s="77">
        <v>2023.0</v>
      </c>
      <c r="N24" s="77"/>
      <c r="O24" s="77">
        <v>1.0</v>
      </c>
      <c r="P24" s="78">
        <v>1.0</v>
      </c>
      <c r="Q24" s="78">
        <v>1.0</v>
      </c>
      <c r="R24" s="78">
        <v>300.0</v>
      </c>
      <c r="S24" s="79"/>
      <c r="T24" s="80"/>
      <c r="U24" s="80"/>
      <c r="V24" s="94">
        <v>300.0</v>
      </c>
      <c r="W24" s="77" t="s">
        <v>58</v>
      </c>
      <c r="X24" s="1"/>
    </row>
    <row r="25" ht="15.0" customHeight="1">
      <c r="A25" s="68" t="s">
        <v>240</v>
      </c>
      <c r="B25" s="69" t="s">
        <v>265</v>
      </c>
      <c r="C25" s="70" t="s">
        <v>51</v>
      </c>
      <c r="D25" s="71" t="s">
        <v>260</v>
      </c>
      <c r="E25" s="72">
        <v>18.0</v>
      </c>
      <c r="F25" s="77">
        <v>3.0</v>
      </c>
      <c r="G25" s="72" t="s">
        <v>242</v>
      </c>
      <c r="H25" s="83"/>
      <c r="I25" s="83" t="s">
        <v>266</v>
      </c>
      <c r="J25" s="75" t="s">
        <v>267</v>
      </c>
      <c r="K25" s="75"/>
      <c r="L25" s="76" t="s">
        <v>247</v>
      </c>
      <c r="M25" s="77">
        <v>2023.0</v>
      </c>
      <c r="N25" s="77" t="s">
        <v>158</v>
      </c>
      <c r="O25" s="77">
        <v>2.0</v>
      </c>
      <c r="P25" s="78">
        <v>2.0</v>
      </c>
      <c r="Q25" s="78">
        <v>2.0</v>
      </c>
      <c r="R25" s="78">
        <v>300.0</v>
      </c>
      <c r="S25" s="79"/>
      <c r="T25" s="80"/>
      <c r="U25" s="80"/>
      <c r="V25" s="80">
        <v>150.0</v>
      </c>
      <c r="W25" s="77" t="s">
        <v>60</v>
      </c>
      <c r="X25" s="1"/>
    </row>
    <row r="26" ht="15.0" customHeight="1">
      <c r="A26" s="95" t="s">
        <v>268</v>
      </c>
      <c r="B26" s="69" t="s">
        <v>269</v>
      </c>
      <c r="C26" s="96" t="s">
        <v>51</v>
      </c>
      <c r="D26" s="97" t="s">
        <v>270</v>
      </c>
      <c r="E26" s="72">
        <v>18.0</v>
      </c>
      <c r="F26" s="77">
        <v>2.0</v>
      </c>
      <c r="G26" s="72" t="s">
        <v>271</v>
      </c>
      <c r="H26" s="83"/>
      <c r="I26" s="86" t="s">
        <v>272</v>
      </c>
      <c r="J26" s="72" t="s">
        <v>273</v>
      </c>
      <c r="K26" s="75"/>
      <c r="L26" s="76" t="s">
        <v>274</v>
      </c>
      <c r="M26" s="77">
        <v>2023.0</v>
      </c>
      <c r="N26" s="77" t="s">
        <v>248</v>
      </c>
      <c r="O26" s="77">
        <v>2.0</v>
      </c>
      <c r="P26" s="78">
        <v>2.0</v>
      </c>
      <c r="Q26" s="78">
        <v>2.0</v>
      </c>
      <c r="R26" s="78">
        <v>300.0</v>
      </c>
      <c r="S26" s="79"/>
      <c r="T26" s="80"/>
      <c r="U26" s="80"/>
      <c r="V26" s="80">
        <v>150.0</v>
      </c>
      <c r="W26" s="77" t="s">
        <v>61</v>
      </c>
      <c r="X26" s="1"/>
    </row>
    <row r="27" ht="15.0" customHeight="1">
      <c r="A27" s="68" t="s">
        <v>275</v>
      </c>
      <c r="B27" s="69" t="s">
        <v>276</v>
      </c>
      <c r="C27" s="70" t="s">
        <v>51</v>
      </c>
      <c r="D27" s="71" t="s">
        <v>277</v>
      </c>
      <c r="E27" s="72">
        <v>11.0</v>
      </c>
      <c r="F27" s="77">
        <v>1.0</v>
      </c>
      <c r="G27" s="72" t="s">
        <v>278</v>
      </c>
      <c r="H27" s="86" t="s">
        <v>279</v>
      </c>
      <c r="I27" s="83" t="s">
        <v>280</v>
      </c>
      <c r="J27" s="86" t="s">
        <v>281</v>
      </c>
      <c r="K27" s="72" t="s">
        <v>282</v>
      </c>
      <c r="L27" s="76" t="s">
        <v>283</v>
      </c>
      <c r="M27" s="77">
        <v>2023.0</v>
      </c>
      <c r="N27" s="77" t="s">
        <v>188</v>
      </c>
      <c r="O27" s="77">
        <v>2.0</v>
      </c>
      <c r="P27" s="78">
        <v>2.0</v>
      </c>
      <c r="Q27" s="78">
        <v>2.0</v>
      </c>
      <c r="R27" s="78">
        <v>300.0</v>
      </c>
      <c r="S27" s="79"/>
      <c r="T27" s="80"/>
      <c r="U27" s="80"/>
      <c r="V27" s="80">
        <v>150.0</v>
      </c>
      <c r="W27" s="77" t="s">
        <v>284</v>
      </c>
      <c r="X27" s="1"/>
    </row>
    <row r="28" ht="15.0" customHeight="1">
      <c r="A28" s="68" t="s">
        <v>285</v>
      </c>
      <c r="B28" s="69" t="s">
        <v>286</v>
      </c>
      <c r="C28" s="70"/>
      <c r="D28" s="71" t="s">
        <v>287</v>
      </c>
      <c r="E28" s="72" t="s">
        <v>288</v>
      </c>
      <c r="F28" s="77" t="s">
        <v>289</v>
      </c>
      <c r="G28" s="72" t="s">
        <v>290</v>
      </c>
      <c r="H28" s="86" t="s">
        <v>291</v>
      </c>
      <c r="I28" s="86" t="s">
        <v>291</v>
      </c>
      <c r="J28" s="75" t="s">
        <v>292</v>
      </c>
      <c r="K28" s="75"/>
      <c r="L28" s="76" t="s">
        <v>293</v>
      </c>
      <c r="M28" s="77">
        <v>2023.0</v>
      </c>
      <c r="N28" s="77" t="s">
        <v>294</v>
      </c>
      <c r="O28" s="77">
        <v>0.0</v>
      </c>
      <c r="P28" s="78">
        <v>1.0</v>
      </c>
      <c r="Q28" s="78">
        <v>1.0</v>
      </c>
      <c r="R28" s="78">
        <v>300.0</v>
      </c>
      <c r="S28" s="79"/>
      <c r="T28" s="80"/>
      <c r="U28" s="80"/>
      <c r="V28" s="80">
        <v>300.0</v>
      </c>
      <c r="W28" s="77" t="s">
        <v>64</v>
      </c>
      <c r="X28" s="1"/>
    </row>
    <row r="29" ht="15.0" customHeight="1">
      <c r="A29" s="68" t="s">
        <v>295</v>
      </c>
      <c r="B29" s="69" t="s">
        <v>296</v>
      </c>
      <c r="C29" s="70"/>
      <c r="D29" s="71" t="s">
        <v>297</v>
      </c>
      <c r="E29" s="72">
        <v>15.0</v>
      </c>
      <c r="F29" s="77">
        <v>10.0</v>
      </c>
      <c r="G29" s="72" t="s">
        <v>298</v>
      </c>
      <c r="H29" s="86" t="s">
        <v>299</v>
      </c>
      <c r="I29" s="83"/>
      <c r="J29" s="86" t="s">
        <v>300</v>
      </c>
      <c r="K29" s="75" t="s">
        <v>301</v>
      </c>
      <c r="L29" s="76" t="s">
        <v>302</v>
      </c>
      <c r="M29" s="77">
        <v>2023.0</v>
      </c>
      <c r="N29" s="77" t="s">
        <v>166</v>
      </c>
      <c r="O29" s="77">
        <v>6.0</v>
      </c>
      <c r="P29" s="78">
        <v>1.0</v>
      </c>
      <c r="Q29" s="78">
        <v>6.0</v>
      </c>
      <c r="R29" s="78">
        <v>1000.0</v>
      </c>
      <c r="S29" s="79"/>
      <c r="T29" s="98"/>
      <c r="U29" s="98"/>
      <c r="V29" s="99">
        <v>166.67</v>
      </c>
      <c r="W29" s="77" t="s">
        <v>65</v>
      </c>
      <c r="X29" s="1"/>
    </row>
    <row r="30" ht="15.0" customHeight="1">
      <c r="A30" s="95" t="s">
        <v>303</v>
      </c>
      <c r="B30" s="69" t="s">
        <v>304</v>
      </c>
      <c r="C30" s="96" t="s">
        <v>51</v>
      </c>
      <c r="D30" s="85" t="s">
        <v>305</v>
      </c>
      <c r="E30" s="72">
        <v>22.0</v>
      </c>
      <c r="F30" s="77">
        <v>3.0</v>
      </c>
      <c r="G30" s="85" t="s">
        <v>306</v>
      </c>
      <c r="H30" s="85" t="s">
        <v>307</v>
      </c>
      <c r="I30" s="85" t="s">
        <v>308</v>
      </c>
      <c r="J30" s="85"/>
      <c r="K30" s="85" t="s">
        <v>309</v>
      </c>
      <c r="L30" s="76" t="s">
        <v>310</v>
      </c>
      <c r="M30" s="77">
        <v>2023.0</v>
      </c>
      <c r="N30" s="77" t="s">
        <v>311</v>
      </c>
      <c r="O30" s="77">
        <v>6.0</v>
      </c>
      <c r="P30" s="78">
        <v>5.0</v>
      </c>
      <c r="Q30" s="78">
        <v>6.0</v>
      </c>
      <c r="R30" s="78">
        <v>500.0</v>
      </c>
      <c r="S30" s="79"/>
      <c r="T30" s="77"/>
      <c r="U30" s="77"/>
      <c r="V30" s="77">
        <v>83.33</v>
      </c>
      <c r="W30" s="77" t="s">
        <v>66</v>
      </c>
      <c r="X30" s="1"/>
    </row>
    <row r="31" ht="15.0" customHeight="1">
      <c r="A31" s="95" t="s">
        <v>312</v>
      </c>
      <c r="B31" s="69" t="s">
        <v>313</v>
      </c>
      <c r="C31" s="96" t="s">
        <v>51</v>
      </c>
      <c r="D31" s="71" t="s">
        <v>314</v>
      </c>
      <c r="E31" s="72">
        <v>24.0</v>
      </c>
      <c r="F31" s="72">
        <v>3.0</v>
      </c>
      <c r="G31" s="71" t="s">
        <v>315</v>
      </c>
      <c r="H31" s="85" t="s">
        <v>316</v>
      </c>
      <c r="I31" s="85" t="s">
        <v>317</v>
      </c>
      <c r="J31" s="85" t="s">
        <v>318</v>
      </c>
      <c r="K31" s="71" t="s">
        <v>319</v>
      </c>
      <c r="L31" s="81" t="s">
        <v>320</v>
      </c>
      <c r="M31" s="77">
        <v>2023.0</v>
      </c>
      <c r="N31" s="77" t="s">
        <v>166</v>
      </c>
      <c r="O31" s="77">
        <v>5.0</v>
      </c>
      <c r="P31" s="78">
        <v>5.0</v>
      </c>
      <c r="Q31" s="78">
        <v>5.0</v>
      </c>
      <c r="R31" s="78">
        <v>1000.0</v>
      </c>
      <c r="S31" s="79"/>
      <c r="T31" s="77"/>
      <c r="U31" s="77"/>
      <c r="V31" s="77">
        <f>1000/5</f>
        <v>200</v>
      </c>
      <c r="W31" s="77" t="s">
        <v>66</v>
      </c>
      <c r="X31" s="1"/>
    </row>
    <row r="32" ht="15.0" customHeight="1">
      <c r="A32" s="100" t="s">
        <v>321</v>
      </c>
      <c r="B32" s="84" t="s">
        <v>322</v>
      </c>
      <c r="C32" s="101" t="s">
        <v>51</v>
      </c>
      <c r="D32" s="85" t="s">
        <v>152</v>
      </c>
      <c r="E32" s="77">
        <v>18.0</v>
      </c>
      <c r="F32" s="77">
        <v>2.0</v>
      </c>
      <c r="G32" s="85" t="s">
        <v>251</v>
      </c>
      <c r="H32" s="85" t="s">
        <v>323</v>
      </c>
      <c r="I32" s="85" t="s">
        <v>324</v>
      </c>
      <c r="J32" s="85" t="s">
        <v>325</v>
      </c>
      <c r="K32" s="85" t="s">
        <v>326</v>
      </c>
      <c r="L32" s="76" t="s">
        <v>327</v>
      </c>
      <c r="M32" s="77">
        <v>2023.0</v>
      </c>
      <c r="N32" s="77" t="s">
        <v>248</v>
      </c>
      <c r="O32" s="77">
        <v>1.0</v>
      </c>
      <c r="P32" s="78">
        <v>1.0</v>
      </c>
      <c r="Q32" s="78">
        <v>1.0</v>
      </c>
      <c r="R32" s="78">
        <v>300.0</v>
      </c>
      <c r="S32" s="79"/>
      <c r="T32" s="77"/>
      <c r="U32" s="77"/>
      <c r="V32" s="77">
        <v>300.0</v>
      </c>
      <c r="W32" s="77" t="s">
        <v>66</v>
      </c>
      <c r="X32" s="1"/>
    </row>
    <row r="33" ht="15.0" customHeight="1">
      <c r="A33" s="100" t="s">
        <v>328</v>
      </c>
      <c r="B33" s="84" t="s">
        <v>329</v>
      </c>
      <c r="C33" s="101" t="s">
        <v>51</v>
      </c>
      <c r="D33" s="85" t="s">
        <v>152</v>
      </c>
      <c r="E33" s="77">
        <v>18.0</v>
      </c>
      <c r="F33" s="77">
        <v>1.0</v>
      </c>
      <c r="G33" s="85" t="s">
        <v>251</v>
      </c>
      <c r="H33" s="85" t="s">
        <v>330</v>
      </c>
      <c r="I33" s="85" t="s">
        <v>331</v>
      </c>
      <c r="J33" s="85" t="s">
        <v>332</v>
      </c>
      <c r="K33" s="85" t="s">
        <v>333</v>
      </c>
      <c r="L33" s="77" t="s">
        <v>334</v>
      </c>
      <c r="M33" s="77">
        <v>2023.0</v>
      </c>
      <c r="N33" s="77" t="s">
        <v>248</v>
      </c>
      <c r="O33" s="77">
        <v>4.0</v>
      </c>
      <c r="P33" s="78">
        <v>4.0</v>
      </c>
      <c r="Q33" s="78">
        <v>4.0</v>
      </c>
      <c r="R33" s="78">
        <v>300.0</v>
      </c>
      <c r="S33" s="79"/>
      <c r="T33" s="77"/>
      <c r="U33" s="77"/>
      <c r="V33" s="77">
        <f>300/4</f>
        <v>75</v>
      </c>
      <c r="W33" s="77" t="s">
        <v>66</v>
      </c>
      <c r="X33" s="1"/>
    </row>
    <row r="34" ht="15.0" customHeight="1">
      <c r="A34" s="95" t="s">
        <v>335</v>
      </c>
      <c r="B34" s="69" t="s">
        <v>336</v>
      </c>
      <c r="C34" s="96" t="s">
        <v>51</v>
      </c>
      <c r="D34" s="71" t="s">
        <v>337</v>
      </c>
      <c r="E34" s="72">
        <v>57.0</v>
      </c>
      <c r="F34" s="72">
        <v>2.0</v>
      </c>
      <c r="G34" s="72" t="s">
        <v>338</v>
      </c>
      <c r="H34" s="102" t="s">
        <v>339</v>
      </c>
      <c r="I34" s="102" t="s">
        <v>340</v>
      </c>
      <c r="J34" s="77" t="s">
        <v>341</v>
      </c>
      <c r="K34" s="76" t="s">
        <v>342</v>
      </c>
      <c r="L34" s="76" t="s">
        <v>343</v>
      </c>
      <c r="M34" s="77">
        <v>2023.0</v>
      </c>
      <c r="N34" s="77" t="s">
        <v>158</v>
      </c>
      <c r="O34" s="77">
        <v>5.0</v>
      </c>
      <c r="P34" s="78">
        <v>2.0</v>
      </c>
      <c r="Q34" s="78">
        <v>5.0</v>
      </c>
      <c r="R34" s="78">
        <v>500.0</v>
      </c>
      <c r="S34" s="79"/>
      <c r="T34" s="80"/>
      <c r="U34" s="80"/>
      <c r="V34" s="80">
        <v>100.0</v>
      </c>
      <c r="W34" s="77" t="s">
        <v>67</v>
      </c>
      <c r="X34" s="1"/>
    </row>
    <row r="35" ht="15.0" customHeight="1">
      <c r="A35" s="95" t="s">
        <v>344</v>
      </c>
      <c r="B35" s="69" t="s">
        <v>345</v>
      </c>
      <c r="C35" s="96" t="s">
        <v>51</v>
      </c>
      <c r="D35" s="71" t="s">
        <v>346</v>
      </c>
      <c r="E35" s="72">
        <v>11.0</v>
      </c>
      <c r="F35" s="72">
        <v>14.0</v>
      </c>
      <c r="G35" s="72" t="s">
        <v>347</v>
      </c>
      <c r="H35" s="102" t="s">
        <v>348</v>
      </c>
      <c r="I35" s="102" t="s">
        <v>349</v>
      </c>
      <c r="J35" s="72" t="s">
        <v>350</v>
      </c>
      <c r="K35" s="72" t="s">
        <v>351</v>
      </c>
      <c r="L35" s="81" t="s">
        <v>352</v>
      </c>
      <c r="M35" s="77">
        <v>2023.0</v>
      </c>
      <c r="N35" s="77" t="s">
        <v>353</v>
      </c>
      <c r="O35" s="77">
        <v>5.0</v>
      </c>
      <c r="P35" s="78">
        <v>5.0</v>
      </c>
      <c r="Q35" s="78">
        <v>5.0</v>
      </c>
      <c r="R35" s="78">
        <v>1500.0</v>
      </c>
      <c r="S35" s="79"/>
      <c r="T35" s="80"/>
      <c r="U35" s="80"/>
      <c r="V35" s="80">
        <f>R35/Q35</f>
        <v>300</v>
      </c>
      <c r="W35" s="77" t="s">
        <v>67</v>
      </c>
      <c r="X35" s="1"/>
    </row>
    <row r="36" ht="15.0" customHeight="1">
      <c r="A36" s="68" t="s">
        <v>354</v>
      </c>
      <c r="B36" s="69" t="s">
        <v>355</v>
      </c>
      <c r="C36" s="70" t="s">
        <v>51</v>
      </c>
      <c r="D36" s="71" t="s">
        <v>152</v>
      </c>
      <c r="E36" s="72">
        <v>18.0</v>
      </c>
      <c r="F36" s="77">
        <v>3.0</v>
      </c>
      <c r="G36" s="72" t="s">
        <v>242</v>
      </c>
      <c r="H36" s="103" t="s">
        <v>356</v>
      </c>
      <c r="I36" s="103" t="s">
        <v>357</v>
      </c>
      <c r="J36" s="80" t="s">
        <v>358</v>
      </c>
      <c r="K36" s="77" t="s">
        <v>359</v>
      </c>
      <c r="L36" s="76" t="s">
        <v>360</v>
      </c>
      <c r="M36" s="77">
        <v>2023.0</v>
      </c>
      <c r="N36" s="77"/>
      <c r="O36" s="77">
        <v>2.0</v>
      </c>
      <c r="P36" s="78">
        <v>2.0</v>
      </c>
      <c r="Q36" s="78">
        <v>2.0</v>
      </c>
      <c r="R36" s="78">
        <v>300.0</v>
      </c>
      <c r="S36" s="79" t="s">
        <v>361</v>
      </c>
      <c r="T36" s="80" t="s">
        <v>361</v>
      </c>
      <c r="U36" s="80" t="s">
        <v>361</v>
      </c>
      <c r="V36" s="80">
        <v>150.0</v>
      </c>
      <c r="W36" s="77" t="s">
        <v>362</v>
      </c>
      <c r="X36" s="1"/>
    </row>
    <row r="37" ht="15.0" customHeight="1">
      <c r="A37" s="95" t="s">
        <v>363</v>
      </c>
      <c r="B37" s="69" t="s">
        <v>364</v>
      </c>
      <c r="C37" s="96" t="s">
        <v>51</v>
      </c>
      <c r="D37" s="71" t="s">
        <v>215</v>
      </c>
      <c r="E37" s="72">
        <v>25.0</v>
      </c>
      <c r="F37" s="77">
        <v>64.0</v>
      </c>
      <c r="G37" s="72" t="s">
        <v>365</v>
      </c>
      <c r="H37" s="102" t="s">
        <v>366</v>
      </c>
      <c r="I37" s="102" t="s">
        <v>367</v>
      </c>
      <c r="J37" s="102" t="s">
        <v>368</v>
      </c>
      <c r="K37" s="77" t="s">
        <v>369</v>
      </c>
      <c r="L37" s="76" t="s">
        <v>370</v>
      </c>
      <c r="M37" s="77">
        <v>2023.0</v>
      </c>
      <c r="N37" s="77" t="s">
        <v>166</v>
      </c>
      <c r="O37" s="77">
        <v>5.0</v>
      </c>
      <c r="P37" s="78">
        <v>1.0</v>
      </c>
      <c r="Q37" s="78">
        <v>5.0</v>
      </c>
      <c r="R37" s="78">
        <v>1000.0</v>
      </c>
      <c r="S37" s="79" t="s">
        <v>361</v>
      </c>
      <c r="T37" s="80" t="s">
        <v>361</v>
      </c>
      <c r="U37" s="80" t="s">
        <v>361</v>
      </c>
      <c r="V37" s="80">
        <v>200.0</v>
      </c>
      <c r="W37" s="77" t="s">
        <v>70</v>
      </c>
      <c r="X37" s="1"/>
    </row>
    <row r="38" ht="15.0" customHeight="1">
      <c r="A38" s="95" t="s">
        <v>371</v>
      </c>
      <c r="B38" s="69" t="s">
        <v>372</v>
      </c>
      <c r="C38" s="96" t="s">
        <v>51</v>
      </c>
      <c r="D38" s="71" t="s">
        <v>373</v>
      </c>
      <c r="E38" s="72">
        <v>15.0</v>
      </c>
      <c r="F38" s="77">
        <v>2.0</v>
      </c>
      <c r="G38" s="72" t="s">
        <v>374</v>
      </c>
      <c r="H38" s="92"/>
      <c r="I38" s="102" t="s">
        <v>375</v>
      </c>
      <c r="J38" s="102" t="s">
        <v>376</v>
      </c>
      <c r="K38" s="77"/>
      <c r="L38" s="76" t="s">
        <v>377</v>
      </c>
      <c r="M38" s="77">
        <v>2023.0</v>
      </c>
      <c r="N38" s="77" t="s">
        <v>239</v>
      </c>
      <c r="O38" s="77">
        <v>2.0</v>
      </c>
      <c r="P38" s="78">
        <v>1.0</v>
      </c>
      <c r="Q38" s="78">
        <v>3.0</v>
      </c>
      <c r="R38" s="78">
        <v>300.0</v>
      </c>
      <c r="S38" s="79" t="s">
        <v>361</v>
      </c>
      <c r="T38" s="80" t="s">
        <v>361</v>
      </c>
      <c r="U38" s="80" t="s">
        <v>361</v>
      </c>
      <c r="V38" s="80">
        <v>150.0</v>
      </c>
      <c r="W38" s="77" t="s">
        <v>70</v>
      </c>
      <c r="X38" s="1"/>
    </row>
    <row r="39" ht="15.0" customHeight="1">
      <c r="A39" s="95" t="s">
        <v>378</v>
      </c>
      <c r="B39" s="69" t="s">
        <v>379</v>
      </c>
      <c r="C39" s="96" t="s">
        <v>51</v>
      </c>
      <c r="D39" s="71" t="s">
        <v>373</v>
      </c>
      <c r="E39" s="72">
        <v>15.0</v>
      </c>
      <c r="F39" s="77">
        <v>2.0</v>
      </c>
      <c r="G39" s="72" t="s">
        <v>374</v>
      </c>
      <c r="H39" s="92"/>
      <c r="I39" s="102" t="s">
        <v>380</v>
      </c>
      <c r="J39" s="102" t="s">
        <v>381</v>
      </c>
      <c r="K39" s="77"/>
      <c r="L39" s="76" t="s">
        <v>382</v>
      </c>
      <c r="M39" s="77">
        <v>2023.0</v>
      </c>
      <c r="N39" s="77" t="s">
        <v>239</v>
      </c>
      <c r="O39" s="77">
        <v>3.0</v>
      </c>
      <c r="P39" s="78">
        <v>3.0</v>
      </c>
      <c r="Q39" s="78">
        <v>5.0</v>
      </c>
      <c r="R39" s="78">
        <v>300.0</v>
      </c>
      <c r="S39" s="79" t="s">
        <v>361</v>
      </c>
      <c r="T39" s="80" t="s">
        <v>361</v>
      </c>
      <c r="U39" s="80" t="s">
        <v>361</v>
      </c>
      <c r="V39" s="94">
        <v>100.0</v>
      </c>
      <c r="W39" s="77" t="s">
        <v>70</v>
      </c>
      <c r="X39" s="1"/>
    </row>
    <row r="40" ht="15.0" customHeight="1">
      <c r="A40" s="104" t="s">
        <v>383</v>
      </c>
      <c r="B40" s="69" t="s">
        <v>384</v>
      </c>
      <c r="C40" s="96" t="s">
        <v>51</v>
      </c>
      <c r="D40" s="71" t="s">
        <v>152</v>
      </c>
      <c r="E40" s="72">
        <v>18.0</v>
      </c>
      <c r="F40" s="77">
        <v>3.0</v>
      </c>
      <c r="G40" s="72" t="s">
        <v>251</v>
      </c>
      <c r="H40" s="92"/>
      <c r="I40" s="102" t="s">
        <v>385</v>
      </c>
      <c r="J40" s="102" t="s">
        <v>386</v>
      </c>
      <c r="K40" s="77"/>
      <c r="L40" s="76" t="s">
        <v>387</v>
      </c>
      <c r="M40" s="77">
        <v>2023.0</v>
      </c>
      <c r="N40" s="77" t="s">
        <v>239</v>
      </c>
      <c r="O40" s="77">
        <v>1.0</v>
      </c>
      <c r="P40" s="78">
        <v>1.0</v>
      </c>
      <c r="Q40" s="78">
        <v>1.0</v>
      </c>
      <c r="R40" s="78">
        <v>300.0</v>
      </c>
      <c r="S40" s="79"/>
      <c r="T40" s="80"/>
      <c r="U40" s="80"/>
      <c r="V40" s="94">
        <v>300.0</v>
      </c>
      <c r="W40" s="77" t="s">
        <v>70</v>
      </c>
      <c r="X40" s="1"/>
    </row>
    <row r="41" ht="15.0" customHeight="1">
      <c r="A41" s="105" t="s">
        <v>388</v>
      </c>
      <c r="B41" s="69" t="s">
        <v>389</v>
      </c>
      <c r="C41" s="70" t="s">
        <v>51</v>
      </c>
      <c r="D41" s="71" t="s">
        <v>152</v>
      </c>
      <c r="E41" s="72">
        <v>18.0</v>
      </c>
      <c r="F41" s="77">
        <v>3.0</v>
      </c>
      <c r="G41" s="72" t="s">
        <v>251</v>
      </c>
      <c r="H41" s="83" t="s">
        <v>390</v>
      </c>
      <c r="I41" s="83" t="s">
        <v>357</v>
      </c>
      <c r="J41" s="106" t="s">
        <v>358</v>
      </c>
      <c r="K41" s="75"/>
      <c r="L41" s="76" t="s">
        <v>360</v>
      </c>
      <c r="M41" s="77">
        <v>2023.0</v>
      </c>
      <c r="N41" s="77" t="s">
        <v>391</v>
      </c>
      <c r="O41" s="77">
        <v>2.0</v>
      </c>
      <c r="P41" s="78">
        <v>2.0</v>
      </c>
      <c r="Q41" s="78">
        <v>2.0</v>
      </c>
      <c r="R41" s="78">
        <v>300.0</v>
      </c>
      <c r="S41" s="79"/>
      <c r="T41" s="80"/>
      <c r="U41" s="80"/>
      <c r="V41" s="80">
        <v>150.0</v>
      </c>
      <c r="W41" s="77" t="s">
        <v>73</v>
      </c>
      <c r="X41" s="1"/>
    </row>
    <row r="42" ht="15.0" customHeight="1">
      <c r="A42" s="100" t="s">
        <v>328</v>
      </c>
      <c r="B42" s="84" t="s">
        <v>392</v>
      </c>
      <c r="C42" s="101" t="s">
        <v>51</v>
      </c>
      <c r="D42" s="85" t="s">
        <v>152</v>
      </c>
      <c r="E42" s="77">
        <v>18.0</v>
      </c>
      <c r="F42" s="77">
        <v>1.0</v>
      </c>
      <c r="G42" s="77" t="s">
        <v>251</v>
      </c>
      <c r="H42" s="107" t="s">
        <v>330</v>
      </c>
      <c r="I42" s="107" t="s">
        <v>331</v>
      </c>
      <c r="J42" s="77" t="s">
        <v>393</v>
      </c>
      <c r="K42" s="77" t="s">
        <v>394</v>
      </c>
      <c r="L42" s="76" t="s">
        <v>395</v>
      </c>
      <c r="M42" s="77">
        <v>2023.0</v>
      </c>
      <c r="N42" s="77" t="s">
        <v>248</v>
      </c>
      <c r="O42" s="77">
        <v>4.0</v>
      </c>
      <c r="P42" s="78">
        <v>4.0</v>
      </c>
      <c r="Q42" s="78">
        <v>4.0</v>
      </c>
      <c r="R42" s="78">
        <v>300.0</v>
      </c>
      <c r="S42" s="79"/>
      <c r="T42" s="98"/>
      <c r="U42" s="98"/>
      <c r="V42" s="78">
        <v>75.0</v>
      </c>
      <c r="W42" s="77" t="s">
        <v>396</v>
      </c>
      <c r="X42" s="1"/>
    </row>
    <row r="43" ht="15.0" customHeight="1">
      <c r="A43" s="100" t="s">
        <v>344</v>
      </c>
      <c r="B43" s="84" t="s">
        <v>345</v>
      </c>
      <c r="C43" s="101" t="s">
        <v>51</v>
      </c>
      <c r="D43" s="85" t="s">
        <v>346</v>
      </c>
      <c r="E43" s="77">
        <v>11.0</v>
      </c>
      <c r="F43" s="77">
        <v>14.0</v>
      </c>
      <c r="G43" s="77" t="s">
        <v>347</v>
      </c>
      <c r="H43" s="107" t="s">
        <v>348</v>
      </c>
      <c r="I43" s="107" t="s">
        <v>349</v>
      </c>
      <c r="J43" s="77" t="s">
        <v>397</v>
      </c>
      <c r="K43" s="77" t="s">
        <v>351</v>
      </c>
      <c r="L43" s="76" t="s">
        <v>398</v>
      </c>
      <c r="M43" s="77">
        <v>2023.0</v>
      </c>
      <c r="N43" s="77" t="s">
        <v>399</v>
      </c>
      <c r="O43" s="77">
        <v>5.0</v>
      </c>
      <c r="P43" s="78">
        <v>5.0</v>
      </c>
      <c r="Q43" s="78">
        <v>5.0</v>
      </c>
      <c r="R43" s="78">
        <v>1500.0</v>
      </c>
      <c r="S43" s="79"/>
      <c r="T43" s="98"/>
      <c r="U43" s="98"/>
      <c r="V43" s="78">
        <v>300.0</v>
      </c>
      <c r="W43" s="77" t="s">
        <v>396</v>
      </c>
      <c r="X43" s="1"/>
    </row>
    <row r="44" ht="15.0" customHeight="1">
      <c r="A44" s="100" t="s">
        <v>312</v>
      </c>
      <c r="B44" s="84" t="s">
        <v>400</v>
      </c>
      <c r="C44" s="101" t="s">
        <v>51</v>
      </c>
      <c r="D44" s="85" t="s">
        <v>314</v>
      </c>
      <c r="E44" s="77">
        <v>24.0</v>
      </c>
      <c r="F44" s="77">
        <v>3.0</v>
      </c>
      <c r="G44" s="77" t="s">
        <v>315</v>
      </c>
      <c r="H44" s="107" t="s">
        <v>316</v>
      </c>
      <c r="I44" s="107" t="s">
        <v>317</v>
      </c>
      <c r="J44" s="77" t="s">
        <v>401</v>
      </c>
      <c r="K44" s="77" t="s">
        <v>319</v>
      </c>
      <c r="L44" s="76" t="s">
        <v>402</v>
      </c>
      <c r="M44" s="77">
        <v>2023.0</v>
      </c>
      <c r="N44" s="77" t="s">
        <v>403</v>
      </c>
      <c r="O44" s="77">
        <v>5.0</v>
      </c>
      <c r="P44" s="78">
        <v>5.0</v>
      </c>
      <c r="Q44" s="78">
        <v>5.0</v>
      </c>
      <c r="R44" s="78">
        <v>1000.0</v>
      </c>
      <c r="S44" s="79"/>
      <c r="T44" s="98"/>
      <c r="U44" s="98"/>
      <c r="V44" s="78">
        <v>200.0</v>
      </c>
      <c r="W44" s="77" t="s">
        <v>396</v>
      </c>
      <c r="X44" s="1"/>
    </row>
    <row r="45" ht="15.0" customHeight="1">
      <c r="A45" s="82" t="s">
        <v>404</v>
      </c>
      <c r="B45" s="84" t="s">
        <v>405</v>
      </c>
      <c r="C45" s="101" t="s">
        <v>51</v>
      </c>
      <c r="D45" s="85" t="s">
        <v>305</v>
      </c>
      <c r="E45" s="77">
        <v>22.0</v>
      </c>
      <c r="F45" s="77">
        <v>3.0</v>
      </c>
      <c r="G45" s="77" t="s">
        <v>306</v>
      </c>
      <c r="H45" s="107" t="s">
        <v>307</v>
      </c>
      <c r="I45" s="107" t="s">
        <v>406</v>
      </c>
      <c r="J45" s="77"/>
      <c r="K45" s="77" t="s">
        <v>309</v>
      </c>
      <c r="L45" s="76" t="s">
        <v>407</v>
      </c>
      <c r="M45" s="77">
        <v>2023.0</v>
      </c>
      <c r="N45" s="77" t="s">
        <v>408</v>
      </c>
      <c r="O45" s="77"/>
      <c r="P45" s="78">
        <v>5.0</v>
      </c>
      <c r="Q45" s="78">
        <v>6.0</v>
      </c>
      <c r="R45" s="78">
        <v>500.0</v>
      </c>
      <c r="S45" s="79"/>
      <c r="T45" s="98"/>
      <c r="U45" s="98"/>
      <c r="V45" s="78">
        <v>100.0</v>
      </c>
      <c r="W45" s="77" t="s">
        <v>396</v>
      </c>
      <c r="X45" s="1"/>
    </row>
    <row r="46" ht="15.0" customHeight="1">
      <c r="A46" s="68" t="s">
        <v>198</v>
      </c>
      <c r="B46" s="69" t="s">
        <v>409</v>
      </c>
      <c r="C46" s="70" t="s">
        <v>51</v>
      </c>
      <c r="D46" s="108" t="s">
        <v>200</v>
      </c>
      <c r="E46" s="72"/>
      <c r="F46" s="77"/>
      <c r="G46" s="109" t="s">
        <v>410</v>
      </c>
      <c r="H46" s="110" t="s">
        <v>411</v>
      </c>
      <c r="I46" s="110" t="s">
        <v>412</v>
      </c>
      <c r="J46" s="111" t="s">
        <v>411</v>
      </c>
      <c r="K46" s="75"/>
      <c r="L46" s="76"/>
      <c r="M46" s="77">
        <v>2023.0</v>
      </c>
      <c r="N46" s="77" t="s">
        <v>166</v>
      </c>
      <c r="O46" s="77">
        <v>3.0</v>
      </c>
      <c r="P46" s="78">
        <v>3.0</v>
      </c>
      <c r="Q46" s="78">
        <v>6.0</v>
      </c>
      <c r="R46" s="78">
        <v>1000.0</v>
      </c>
      <c r="S46" s="79"/>
      <c r="T46" s="98"/>
      <c r="U46" s="98"/>
      <c r="V46" s="98">
        <v>0.0</v>
      </c>
      <c r="W46" s="77" t="s">
        <v>413</v>
      </c>
      <c r="X46" s="1"/>
    </row>
    <row r="47" ht="15.0" customHeight="1">
      <c r="A47" s="95" t="s">
        <v>414</v>
      </c>
      <c r="B47" s="69" t="s">
        <v>415</v>
      </c>
      <c r="C47" s="96" t="s">
        <v>51</v>
      </c>
      <c r="D47" s="71" t="s">
        <v>416</v>
      </c>
      <c r="E47" s="72"/>
      <c r="F47" s="81" t="s">
        <v>417</v>
      </c>
      <c r="G47" s="72" t="s">
        <v>418</v>
      </c>
      <c r="H47" s="112" t="s">
        <v>419</v>
      </c>
      <c r="I47" s="113" t="s">
        <v>420</v>
      </c>
      <c r="J47" s="72" t="s">
        <v>421</v>
      </c>
      <c r="K47" s="78" t="s">
        <v>422</v>
      </c>
      <c r="L47" s="81" t="s">
        <v>423</v>
      </c>
      <c r="M47" s="77">
        <v>2023.0</v>
      </c>
      <c r="N47" s="77"/>
      <c r="O47" s="77">
        <v>3.0</v>
      </c>
      <c r="P47" s="78">
        <v>3.0</v>
      </c>
      <c r="Q47" s="78">
        <v>3.0</v>
      </c>
      <c r="R47" s="78">
        <v>300.0</v>
      </c>
      <c r="S47" s="98"/>
      <c r="T47" s="98"/>
      <c r="U47" s="98"/>
      <c r="V47" s="98">
        <v>100.0</v>
      </c>
      <c r="W47" s="77" t="s">
        <v>413</v>
      </c>
      <c r="X47" s="1"/>
    </row>
    <row r="48" ht="15.0" customHeight="1">
      <c r="A48" s="114" t="s">
        <v>198</v>
      </c>
      <c r="B48" s="84" t="s">
        <v>424</v>
      </c>
      <c r="C48" s="75" t="s">
        <v>51</v>
      </c>
      <c r="D48" s="85" t="s">
        <v>425</v>
      </c>
      <c r="E48" s="77"/>
      <c r="F48" s="77"/>
      <c r="G48" s="77" t="s">
        <v>410</v>
      </c>
      <c r="H48" s="110" t="s">
        <v>426</v>
      </c>
      <c r="I48" s="111" t="s">
        <v>427</v>
      </c>
      <c r="J48" s="75" t="s">
        <v>204</v>
      </c>
      <c r="K48" s="75" t="s">
        <v>205</v>
      </c>
      <c r="L48" s="76"/>
      <c r="M48" s="77">
        <v>2023.0</v>
      </c>
      <c r="N48" s="77" t="s">
        <v>166</v>
      </c>
      <c r="O48" s="77">
        <v>2.0</v>
      </c>
      <c r="P48" s="78">
        <v>2.0</v>
      </c>
      <c r="Q48" s="78">
        <v>6.0</v>
      </c>
      <c r="R48" s="78">
        <v>1000.0</v>
      </c>
      <c r="S48" s="79"/>
      <c r="T48" s="98"/>
      <c r="U48" s="98"/>
      <c r="V48" s="77">
        <v>500.0</v>
      </c>
      <c r="W48" s="77" t="s">
        <v>413</v>
      </c>
      <c r="X48" s="1"/>
    </row>
    <row r="49" ht="15.0" customHeight="1">
      <c r="A49" s="68" t="s">
        <v>428</v>
      </c>
      <c r="B49" s="69" t="s">
        <v>429</v>
      </c>
      <c r="C49" s="70" t="s">
        <v>51</v>
      </c>
      <c r="D49" s="71" t="s">
        <v>430</v>
      </c>
      <c r="E49" s="72">
        <v>127.0</v>
      </c>
      <c r="F49" s="77" t="s">
        <v>431</v>
      </c>
      <c r="G49" s="72" t="s">
        <v>432</v>
      </c>
      <c r="H49" s="86" t="s">
        <v>433</v>
      </c>
      <c r="I49" s="86" t="s">
        <v>434</v>
      </c>
      <c r="J49" s="86" t="s">
        <v>435</v>
      </c>
      <c r="K49" s="75" t="s">
        <v>436</v>
      </c>
      <c r="L49" s="76"/>
      <c r="M49" s="77">
        <v>2023.0</v>
      </c>
      <c r="N49" s="77" t="s">
        <v>353</v>
      </c>
      <c r="O49" s="77">
        <v>1.0</v>
      </c>
      <c r="P49" s="78">
        <v>1.0</v>
      </c>
      <c r="Q49" s="78">
        <v>5.0</v>
      </c>
      <c r="R49" s="78">
        <v>1500.0</v>
      </c>
      <c r="S49" s="79"/>
      <c r="T49" s="80"/>
      <c r="U49" s="80"/>
      <c r="V49" s="80">
        <v>1500.0</v>
      </c>
      <c r="W49" s="77" t="s">
        <v>437</v>
      </c>
      <c r="X49" s="1"/>
    </row>
    <row r="50" ht="15.0" customHeight="1">
      <c r="A50" s="68" t="s">
        <v>438</v>
      </c>
      <c r="B50" s="69" t="s">
        <v>439</v>
      </c>
      <c r="C50" s="70" t="s">
        <v>51</v>
      </c>
      <c r="D50" s="71" t="s">
        <v>440</v>
      </c>
      <c r="E50" s="72">
        <v>85.0</v>
      </c>
      <c r="F50" s="72"/>
      <c r="G50" s="72" t="s">
        <v>441</v>
      </c>
      <c r="H50" s="86" t="s">
        <v>442</v>
      </c>
      <c r="I50" s="86" t="s">
        <v>443</v>
      </c>
      <c r="J50" s="115" t="s">
        <v>444</v>
      </c>
      <c r="K50" s="70" t="s">
        <v>445</v>
      </c>
      <c r="L50" s="81"/>
      <c r="M50" s="77">
        <v>2023.0</v>
      </c>
      <c r="N50" s="77" t="s">
        <v>353</v>
      </c>
      <c r="O50" s="77">
        <v>1.0</v>
      </c>
      <c r="P50" s="78">
        <v>1.0</v>
      </c>
      <c r="Q50" s="78">
        <v>4.0</v>
      </c>
      <c r="R50" s="78">
        <v>1500.0</v>
      </c>
      <c r="S50" s="79"/>
      <c r="T50" s="80"/>
      <c r="U50" s="80"/>
      <c r="V50" s="80">
        <v>1500.0</v>
      </c>
      <c r="W50" s="77" t="s">
        <v>437</v>
      </c>
      <c r="X50" s="1"/>
    </row>
    <row r="51" ht="15.0" customHeight="1">
      <c r="A51" s="82" t="s">
        <v>446</v>
      </c>
      <c r="B51" s="84" t="s">
        <v>447</v>
      </c>
      <c r="C51" s="75" t="s">
        <v>51</v>
      </c>
      <c r="D51" s="85" t="s">
        <v>233</v>
      </c>
      <c r="E51" s="77">
        <v>36.0</v>
      </c>
      <c r="F51" s="77">
        <v>3.0</v>
      </c>
      <c r="G51" s="77" t="s">
        <v>448</v>
      </c>
      <c r="H51" s="86" t="s">
        <v>449</v>
      </c>
      <c r="I51" s="86" t="s">
        <v>450</v>
      </c>
      <c r="J51" s="86" t="s">
        <v>451</v>
      </c>
      <c r="K51" s="75"/>
      <c r="L51" s="76"/>
      <c r="M51" s="77">
        <v>2023.0</v>
      </c>
      <c r="N51" s="77" t="s">
        <v>452</v>
      </c>
      <c r="O51" s="77">
        <v>1.0</v>
      </c>
      <c r="P51" s="78">
        <v>1.0</v>
      </c>
      <c r="Q51" s="78">
        <v>4.0</v>
      </c>
      <c r="R51" s="78">
        <v>300.0</v>
      </c>
      <c r="S51" s="79"/>
      <c r="T51" s="80"/>
      <c r="U51" s="80"/>
      <c r="V51" s="80">
        <v>300.0</v>
      </c>
      <c r="W51" s="77" t="s">
        <v>437</v>
      </c>
      <c r="X51" s="1"/>
    </row>
    <row r="52" ht="15.0" customHeight="1">
      <c r="A52" s="68" t="s">
        <v>453</v>
      </c>
      <c r="B52" s="69" t="s">
        <v>454</v>
      </c>
      <c r="C52" s="70" t="s">
        <v>51</v>
      </c>
      <c r="D52" s="71" t="s">
        <v>455</v>
      </c>
      <c r="E52" s="72">
        <v>15.0</v>
      </c>
      <c r="F52" s="77">
        <v>1.0</v>
      </c>
      <c r="G52" s="72" t="s">
        <v>456</v>
      </c>
      <c r="H52" s="86" t="s">
        <v>457</v>
      </c>
      <c r="I52" s="86" t="s">
        <v>458</v>
      </c>
      <c r="J52" s="86" t="s">
        <v>459</v>
      </c>
      <c r="K52" s="116" t="s">
        <v>460</v>
      </c>
      <c r="L52" s="76" t="s">
        <v>461</v>
      </c>
      <c r="M52" s="77">
        <v>2023.0</v>
      </c>
      <c r="N52" s="77" t="s">
        <v>248</v>
      </c>
      <c r="O52" s="77">
        <v>4.0</v>
      </c>
      <c r="P52" s="78">
        <v>3.0</v>
      </c>
      <c r="Q52" s="78">
        <v>4.0</v>
      </c>
      <c r="R52" s="78">
        <v>300.0</v>
      </c>
      <c r="S52" s="79"/>
      <c r="T52" s="80"/>
      <c r="U52" s="80"/>
      <c r="V52" s="80">
        <v>75.0</v>
      </c>
      <c r="W52" s="77" t="s">
        <v>462</v>
      </c>
      <c r="X52" s="1"/>
    </row>
    <row r="53" ht="15.0" customHeight="1">
      <c r="A53" s="117" t="s">
        <v>463</v>
      </c>
      <c r="B53" s="90" t="s">
        <v>464</v>
      </c>
      <c r="C53" s="118" t="s">
        <v>51</v>
      </c>
      <c r="D53" s="119" t="s">
        <v>465</v>
      </c>
      <c r="E53" s="120">
        <v>24.0</v>
      </c>
      <c r="F53" s="92">
        <v>3.0</v>
      </c>
      <c r="G53" s="92" t="s">
        <v>315</v>
      </c>
      <c r="H53" s="121" t="s">
        <v>316</v>
      </c>
      <c r="I53" s="121" t="s">
        <v>466</v>
      </c>
      <c r="J53" s="121" t="s">
        <v>318</v>
      </c>
      <c r="K53" s="91" t="s">
        <v>319</v>
      </c>
      <c r="L53" s="122" t="s">
        <v>320</v>
      </c>
      <c r="M53" s="92">
        <v>2023.0</v>
      </c>
      <c r="N53" s="92" t="s">
        <v>166</v>
      </c>
      <c r="O53" s="92">
        <v>5.0</v>
      </c>
      <c r="P53" s="123">
        <v>5.0</v>
      </c>
      <c r="Q53" s="123">
        <v>5.0</v>
      </c>
      <c r="R53" s="123">
        <v>1000.0</v>
      </c>
      <c r="S53" s="124"/>
      <c r="T53" s="92"/>
      <c r="U53" s="92"/>
      <c r="V53" s="92">
        <v>200.0</v>
      </c>
      <c r="W53" s="77" t="s">
        <v>467</v>
      </c>
      <c r="X53" s="1"/>
    </row>
    <row r="54" ht="15.0" customHeight="1">
      <c r="A54" s="125" t="s">
        <v>404</v>
      </c>
      <c r="B54" s="90" t="s">
        <v>468</v>
      </c>
      <c r="C54" s="96" t="s">
        <v>51</v>
      </c>
      <c r="D54" s="71" t="s">
        <v>305</v>
      </c>
      <c r="E54" s="72">
        <v>22.0</v>
      </c>
      <c r="F54" s="72">
        <v>3.0</v>
      </c>
      <c r="G54" s="72" t="s">
        <v>469</v>
      </c>
      <c r="H54" s="126" t="s">
        <v>307</v>
      </c>
      <c r="I54" s="126" t="s">
        <v>308</v>
      </c>
      <c r="J54" s="70"/>
      <c r="K54" s="127" t="s">
        <v>309</v>
      </c>
      <c r="L54" s="81" t="s">
        <v>470</v>
      </c>
      <c r="M54" s="77">
        <v>2023.0</v>
      </c>
      <c r="N54" s="77" t="s">
        <v>158</v>
      </c>
      <c r="O54" s="77">
        <v>6.0</v>
      </c>
      <c r="P54" s="78">
        <v>6.0</v>
      </c>
      <c r="Q54" s="78">
        <v>6.0</v>
      </c>
      <c r="R54" s="78">
        <v>500.0</v>
      </c>
      <c r="S54" s="79"/>
      <c r="T54" s="80"/>
      <c r="U54" s="80"/>
      <c r="V54" s="128">
        <v>83.33</v>
      </c>
      <c r="W54" s="77" t="s">
        <v>467</v>
      </c>
      <c r="X54" s="1"/>
    </row>
    <row r="55" ht="15.0" customHeight="1">
      <c r="A55" s="95" t="s">
        <v>335</v>
      </c>
      <c r="B55" s="69" t="s">
        <v>336</v>
      </c>
      <c r="C55" s="96" t="s">
        <v>51</v>
      </c>
      <c r="D55" s="71" t="s">
        <v>337</v>
      </c>
      <c r="E55" s="72">
        <v>57.0</v>
      </c>
      <c r="F55" s="72">
        <v>2.0</v>
      </c>
      <c r="G55" s="72" t="s">
        <v>338</v>
      </c>
      <c r="H55" s="102" t="s">
        <v>339</v>
      </c>
      <c r="I55" s="102" t="s">
        <v>340</v>
      </c>
      <c r="J55" s="77" t="s">
        <v>341</v>
      </c>
      <c r="K55" s="76" t="s">
        <v>342</v>
      </c>
      <c r="L55" s="76" t="s">
        <v>343</v>
      </c>
      <c r="M55" s="77">
        <v>2023.0</v>
      </c>
      <c r="N55" s="77" t="s">
        <v>158</v>
      </c>
      <c r="O55" s="77">
        <v>5.0</v>
      </c>
      <c r="P55" s="78">
        <v>2.0</v>
      </c>
      <c r="Q55" s="78">
        <v>5.0</v>
      </c>
      <c r="R55" s="78">
        <v>500.0</v>
      </c>
      <c r="S55" s="79"/>
      <c r="T55" s="80"/>
      <c r="U55" s="80"/>
      <c r="V55" s="80">
        <v>100.0</v>
      </c>
      <c r="W55" s="77" t="s">
        <v>84</v>
      </c>
      <c r="X55" s="1"/>
    </row>
    <row r="56" ht="15.0" customHeight="1">
      <c r="A56" s="95" t="s">
        <v>344</v>
      </c>
      <c r="B56" s="69" t="s">
        <v>345</v>
      </c>
      <c r="C56" s="96" t="s">
        <v>51</v>
      </c>
      <c r="D56" s="71" t="s">
        <v>346</v>
      </c>
      <c r="E56" s="72">
        <v>11.0</v>
      </c>
      <c r="F56" s="72">
        <v>14.0</v>
      </c>
      <c r="G56" s="72" t="s">
        <v>347</v>
      </c>
      <c r="H56" s="102" t="s">
        <v>348</v>
      </c>
      <c r="I56" s="102" t="s">
        <v>349</v>
      </c>
      <c r="J56" s="72" t="s">
        <v>350</v>
      </c>
      <c r="K56" s="72" t="s">
        <v>351</v>
      </c>
      <c r="L56" s="81" t="s">
        <v>352</v>
      </c>
      <c r="M56" s="77">
        <v>2023.0</v>
      </c>
      <c r="N56" s="77" t="s">
        <v>353</v>
      </c>
      <c r="O56" s="77">
        <v>5.0</v>
      </c>
      <c r="P56" s="78">
        <v>5.0</v>
      </c>
      <c r="Q56" s="78">
        <v>5.0</v>
      </c>
      <c r="R56" s="78">
        <v>1500.0</v>
      </c>
      <c r="S56" s="79"/>
      <c r="T56" s="80"/>
      <c r="U56" s="80"/>
      <c r="V56" s="80">
        <v>300.0</v>
      </c>
      <c r="W56" s="77" t="s">
        <v>84</v>
      </c>
      <c r="X56" s="1"/>
    </row>
    <row r="57" ht="15.0" customHeight="1">
      <c r="A57" s="95" t="s">
        <v>471</v>
      </c>
      <c r="B57" s="69" t="s">
        <v>472</v>
      </c>
      <c r="C57" s="96" t="s">
        <v>86</v>
      </c>
      <c r="D57" s="71" t="s">
        <v>473</v>
      </c>
      <c r="E57" s="72">
        <v>70.0</v>
      </c>
      <c r="F57" s="77" t="s">
        <v>474</v>
      </c>
      <c r="G57" s="72" t="s">
        <v>475</v>
      </c>
      <c r="H57" s="129" t="s">
        <v>476</v>
      </c>
      <c r="I57" s="129" t="s">
        <v>477</v>
      </c>
      <c r="J57" s="77" t="s">
        <v>478</v>
      </c>
      <c r="K57" s="78" t="s">
        <v>479</v>
      </c>
      <c r="L57" s="76" t="s">
        <v>480</v>
      </c>
      <c r="M57" s="77">
        <v>2023.0</v>
      </c>
      <c r="N57" s="77"/>
      <c r="O57" s="77">
        <v>4.0</v>
      </c>
      <c r="P57" s="78">
        <v>2.0</v>
      </c>
      <c r="Q57" s="78">
        <v>4.0</v>
      </c>
      <c r="R57" s="78">
        <v>300.0</v>
      </c>
      <c r="S57" s="98"/>
      <c r="T57" s="98"/>
      <c r="U57" s="98"/>
      <c r="V57" s="98">
        <f t="shared" ref="V57:V58" si="1">R57/Q57</f>
        <v>75</v>
      </c>
      <c r="W57" s="72" t="s">
        <v>481</v>
      </c>
      <c r="X57" s="1"/>
    </row>
    <row r="58" ht="15.0" customHeight="1">
      <c r="A58" s="95" t="s">
        <v>414</v>
      </c>
      <c r="B58" s="69" t="s">
        <v>482</v>
      </c>
      <c r="C58" s="96" t="s">
        <v>86</v>
      </c>
      <c r="D58" s="71" t="s">
        <v>416</v>
      </c>
      <c r="E58" s="72"/>
      <c r="F58" s="81" t="s">
        <v>417</v>
      </c>
      <c r="G58" s="72" t="s">
        <v>418</v>
      </c>
      <c r="H58" s="130" t="s">
        <v>419</v>
      </c>
      <c r="I58" s="130" t="s">
        <v>420</v>
      </c>
      <c r="J58" s="72" t="s">
        <v>421</v>
      </c>
      <c r="K58" s="78" t="s">
        <v>422</v>
      </c>
      <c r="L58" s="81" t="s">
        <v>423</v>
      </c>
      <c r="M58" s="77">
        <v>2023.0</v>
      </c>
      <c r="N58" s="77"/>
      <c r="O58" s="77">
        <v>3.0</v>
      </c>
      <c r="P58" s="78">
        <v>3.0</v>
      </c>
      <c r="Q58" s="78">
        <v>3.0</v>
      </c>
      <c r="R58" s="78">
        <v>300.0</v>
      </c>
      <c r="S58" s="98"/>
      <c r="T58" s="98"/>
      <c r="U58" s="98"/>
      <c r="V58" s="98">
        <f t="shared" si="1"/>
        <v>100</v>
      </c>
      <c r="W58" s="72" t="s">
        <v>481</v>
      </c>
      <c r="X58" s="1"/>
    </row>
    <row r="59" ht="15.0" customHeight="1">
      <c r="A59" s="95" t="s">
        <v>483</v>
      </c>
      <c r="B59" s="69" t="s">
        <v>484</v>
      </c>
      <c r="C59" s="96" t="s">
        <v>86</v>
      </c>
      <c r="D59" s="71" t="s">
        <v>485</v>
      </c>
      <c r="E59" s="72">
        <v>13.0</v>
      </c>
      <c r="F59" s="77">
        <v>31.0</v>
      </c>
      <c r="G59" s="72" t="s">
        <v>486</v>
      </c>
      <c r="H59" s="131" t="s">
        <v>487</v>
      </c>
      <c r="I59" s="129" t="s">
        <v>488</v>
      </c>
      <c r="J59" s="129" t="s">
        <v>489</v>
      </c>
      <c r="K59" s="77" t="s">
        <v>490</v>
      </c>
      <c r="L59" s="76" t="s">
        <v>491</v>
      </c>
      <c r="M59" s="77">
        <v>2023.0</v>
      </c>
      <c r="N59" s="77" t="s">
        <v>492</v>
      </c>
      <c r="O59" s="77">
        <v>1.0</v>
      </c>
      <c r="P59" s="78">
        <v>1.0</v>
      </c>
      <c r="Q59" s="78">
        <v>1.0</v>
      </c>
      <c r="R59" s="78">
        <v>1000.0</v>
      </c>
      <c r="S59" s="79"/>
      <c r="T59" s="98"/>
      <c r="U59" s="98"/>
      <c r="V59" s="98">
        <v>1000.0</v>
      </c>
      <c r="W59" s="72" t="s">
        <v>493</v>
      </c>
      <c r="X59" s="1"/>
    </row>
    <row r="60" ht="15.0" customHeight="1">
      <c r="A60" s="95" t="s">
        <v>344</v>
      </c>
      <c r="B60" s="69" t="s">
        <v>494</v>
      </c>
      <c r="C60" s="96" t="s">
        <v>86</v>
      </c>
      <c r="D60" s="71" t="s">
        <v>346</v>
      </c>
      <c r="E60" s="72">
        <v>11.0</v>
      </c>
      <c r="F60" s="72">
        <v>4.0</v>
      </c>
      <c r="G60" s="72" t="s">
        <v>347</v>
      </c>
      <c r="H60" s="131" t="s">
        <v>348</v>
      </c>
      <c r="I60" s="129" t="s">
        <v>349</v>
      </c>
      <c r="J60" s="130" t="s">
        <v>495</v>
      </c>
      <c r="K60" s="72" t="s">
        <v>351</v>
      </c>
      <c r="L60" s="81" t="s">
        <v>496</v>
      </c>
      <c r="M60" s="77">
        <v>2023.0</v>
      </c>
      <c r="N60" s="77" t="s">
        <v>497</v>
      </c>
      <c r="O60" s="77">
        <v>5.0</v>
      </c>
      <c r="P60" s="78">
        <v>5.0</v>
      </c>
      <c r="Q60" s="78">
        <v>5.0</v>
      </c>
      <c r="R60" s="78">
        <v>1500.0</v>
      </c>
      <c r="S60" s="79"/>
      <c r="T60" s="98"/>
      <c r="U60" s="98"/>
      <c r="V60" s="98">
        <f>1500/5</f>
        <v>300</v>
      </c>
      <c r="W60" s="72" t="s">
        <v>493</v>
      </c>
      <c r="X60" s="1"/>
    </row>
    <row r="61" ht="15.0" customHeight="1">
      <c r="A61" s="100" t="s">
        <v>498</v>
      </c>
      <c r="B61" s="84" t="s">
        <v>499</v>
      </c>
      <c r="C61" s="101" t="s">
        <v>86</v>
      </c>
      <c r="D61" s="85" t="s">
        <v>152</v>
      </c>
      <c r="E61" s="77">
        <v>18.0</v>
      </c>
      <c r="F61" s="77">
        <v>3.0</v>
      </c>
      <c r="G61" s="77" t="s">
        <v>251</v>
      </c>
      <c r="H61" s="131" t="s">
        <v>500</v>
      </c>
      <c r="I61" s="129" t="s">
        <v>501</v>
      </c>
      <c r="J61" s="129" t="s">
        <v>502</v>
      </c>
      <c r="K61" s="77" t="s">
        <v>503</v>
      </c>
      <c r="L61" s="76" t="s">
        <v>504</v>
      </c>
      <c r="M61" s="77">
        <v>2023.0</v>
      </c>
      <c r="N61" s="77" t="s">
        <v>248</v>
      </c>
      <c r="O61" s="77">
        <v>1.0</v>
      </c>
      <c r="P61" s="78">
        <v>1.0</v>
      </c>
      <c r="Q61" s="78">
        <v>1.0</v>
      </c>
      <c r="R61" s="78">
        <v>300.0</v>
      </c>
      <c r="S61" s="79"/>
      <c r="T61" s="98"/>
      <c r="U61" s="98"/>
      <c r="V61" s="98">
        <v>300.0</v>
      </c>
      <c r="W61" s="72" t="s">
        <v>493</v>
      </c>
      <c r="X61" s="1"/>
    </row>
    <row r="62" ht="15.0" customHeight="1">
      <c r="A62" s="95" t="s">
        <v>505</v>
      </c>
      <c r="B62" s="69" t="s">
        <v>506</v>
      </c>
      <c r="C62" s="96" t="s">
        <v>86</v>
      </c>
      <c r="D62" s="71" t="s">
        <v>507</v>
      </c>
      <c r="E62" s="72">
        <v>11.0</v>
      </c>
      <c r="F62" s="77">
        <v>23.0</v>
      </c>
      <c r="G62" s="72" t="s">
        <v>508</v>
      </c>
      <c r="H62" s="77" t="s">
        <v>509</v>
      </c>
      <c r="I62" s="77" t="s">
        <v>510</v>
      </c>
      <c r="J62" s="77" t="s">
        <v>511</v>
      </c>
      <c r="K62" s="77" t="s">
        <v>512</v>
      </c>
      <c r="L62" s="76" t="s">
        <v>513</v>
      </c>
      <c r="M62" s="77">
        <v>2023.0</v>
      </c>
      <c r="N62" s="77" t="s">
        <v>353</v>
      </c>
      <c r="O62" s="77">
        <v>5.0</v>
      </c>
      <c r="P62" s="78">
        <v>4.0</v>
      </c>
      <c r="Q62" s="78">
        <v>5.0</v>
      </c>
      <c r="R62" s="78">
        <v>1500.0</v>
      </c>
      <c r="S62" s="79"/>
      <c r="T62" s="98"/>
      <c r="U62" s="98"/>
      <c r="V62" s="98">
        <v>300.0</v>
      </c>
      <c r="W62" s="72" t="s">
        <v>514</v>
      </c>
      <c r="X62" s="1"/>
    </row>
    <row r="63" ht="15.0" customHeight="1">
      <c r="A63" s="95" t="s">
        <v>515</v>
      </c>
      <c r="B63" s="69" t="s">
        <v>516</v>
      </c>
      <c r="C63" s="96" t="s">
        <v>86</v>
      </c>
      <c r="D63" s="71" t="s">
        <v>517</v>
      </c>
      <c r="E63" s="72">
        <v>14.0</v>
      </c>
      <c r="F63" s="77">
        <v>10.0</v>
      </c>
      <c r="G63" s="72" t="s">
        <v>518</v>
      </c>
      <c r="H63" s="77" t="s">
        <v>519</v>
      </c>
      <c r="I63" s="77" t="s">
        <v>520</v>
      </c>
      <c r="J63" s="77" t="s">
        <v>521</v>
      </c>
      <c r="K63" s="77" t="s">
        <v>522</v>
      </c>
      <c r="L63" s="76" t="s">
        <v>523</v>
      </c>
      <c r="M63" s="77">
        <v>2023.0</v>
      </c>
      <c r="N63" s="77" t="s">
        <v>166</v>
      </c>
      <c r="O63" s="77">
        <v>6.0</v>
      </c>
      <c r="P63" s="78">
        <v>3.0</v>
      </c>
      <c r="Q63" s="78">
        <v>6.0</v>
      </c>
      <c r="R63" s="78">
        <v>1000.0</v>
      </c>
      <c r="S63" s="79"/>
      <c r="T63" s="98"/>
      <c r="U63" s="98"/>
      <c r="V63" s="98">
        <v>166.67</v>
      </c>
      <c r="W63" s="72" t="s">
        <v>514</v>
      </c>
      <c r="X63" s="1"/>
    </row>
    <row r="64" ht="15.0" customHeight="1">
      <c r="A64" s="100" t="s">
        <v>524</v>
      </c>
      <c r="B64" s="84" t="s">
        <v>525</v>
      </c>
      <c r="C64" s="96" t="s">
        <v>86</v>
      </c>
      <c r="D64" s="85" t="s">
        <v>526</v>
      </c>
      <c r="E64" s="77"/>
      <c r="F64" s="77"/>
      <c r="G64" s="77" t="s">
        <v>527</v>
      </c>
      <c r="H64" s="77" t="s">
        <v>528</v>
      </c>
      <c r="I64" s="77" t="s">
        <v>529</v>
      </c>
      <c r="J64" s="77" t="s">
        <v>530</v>
      </c>
      <c r="K64" s="77" t="s">
        <v>531</v>
      </c>
      <c r="L64" s="76" t="s">
        <v>532</v>
      </c>
      <c r="M64" s="77">
        <v>2023.0</v>
      </c>
      <c r="N64" s="77" t="s">
        <v>533</v>
      </c>
      <c r="O64" s="77">
        <v>3.0</v>
      </c>
      <c r="P64" s="78">
        <v>2.0</v>
      </c>
      <c r="Q64" s="78">
        <v>5.0</v>
      </c>
      <c r="R64" s="78">
        <v>200.0</v>
      </c>
      <c r="S64" s="79" t="s">
        <v>534</v>
      </c>
      <c r="T64" s="77" t="s">
        <v>535</v>
      </c>
      <c r="U64" s="77" t="s">
        <v>536</v>
      </c>
      <c r="V64" s="98">
        <v>66.67</v>
      </c>
      <c r="W64" s="72" t="s">
        <v>514</v>
      </c>
      <c r="X64" s="1"/>
    </row>
    <row r="65" ht="15.0" customHeight="1">
      <c r="A65" s="95" t="s">
        <v>537</v>
      </c>
      <c r="B65" s="69" t="s">
        <v>538</v>
      </c>
      <c r="C65" s="96" t="s">
        <v>86</v>
      </c>
      <c r="D65" s="71" t="s">
        <v>539</v>
      </c>
      <c r="E65" s="72">
        <v>11.0</v>
      </c>
      <c r="F65" s="77"/>
      <c r="G65" s="72" t="s">
        <v>540</v>
      </c>
      <c r="H65" s="132" t="s">
        <v>541</v>
      </c>
      <c r="I65" s="77" t="s">
        <v>542</v>
      </c>
      <c r="J65" s="77" t="s">
        <v>543</v>
      </c>
      <c r="K65" s="77" t="s">
        <v>544</v>
      </c>
      <c r="L65" s="76" t="s">
        <v>545</v>
      </c>
      <c r="M65" s="77">
        <v>2023.0</v>
      </c>
      <c r="N65" s="77" t="s">
        <v>166</v>
      </c>
      <c r="O65" s="77">
        <v>4.0</v>
      </c>
      <c r="P65" s="78">
        <v>1.0</v>
      </c>
      <c r="Q65" s="78">
        <v>4.0</v>
      </c>
      <c r="R65" s="78">
        <v>1000.0</v>
      </c>
      <c r="S65" s="79"/>
      <c r="T65" s="98"/>
      <c r="U65" s="98"/>
      <c r="V65" s="98">
        <v>250.0</v>
      </c>
      <c r="W65" s="72" t="s">
        <v>514</v>
      </c>
      <c r="X65" s="1"/>
    </row>
    <row r="66" ht="15.0" customHeight="1">
      <c r="A66" s="95" t="s">
        <v>303</v>
      </c>
      <c r="B66" s="69" t="s">
        <v>304</v>
      </c>
      <c r="C66" s="96" t="s">
        <v>86</v>
      </c>
      <c r="D66" s="85" t="s">
        <v>305</v>
      </c>
      <c r="E66" s="72">
        <v>22.0</v>
      </c>
      <c r="F66" s="77">
        <v>3.0</v>
      </c>
      <c r="G66" s="85" t="s">
        <v>306</v>
      </c>
      <c r="H66" s="85" t="s">
        <v>307</v>
      </c>
      <c r="I66" s="77" t="s">
        <v>308</v>
      </c>
      <c r="J66" s="77"/>
      <c r="K66" s="77" t="s">
        <v>309</v>
      </c>
      <c r="L66" s="76" t="s">
        <v>310</v>
      </c>
      <c r="M66" s="77">
        <v>2023.0</v>
      </c>
      <c r="N66" s="77" t="s">
        <v>311</v>
      </c>
      <c r="O66" s="77">
        <v>6.0</v>
      </c>
      <c r="P66" s="78">
        <v>5.0</v>
      </c>
      <c r="Q66" s="78">
        <v>6.0</v>
      </c>
      <c r="R66" s="78">
        <v>500.0</v>
      </c>
      <c r="S66" s="79"/>
      <c r="T66" s="77"/>
      <c r="U66" s="77"/>
      <c r="V66" s="77">
        <v>83.34</v>
      </c>
      <c r="W66" s="72" t="s">
        <v>546</v>
      </c>
      <c r="X66" s="1"/>
    </row>
    <row r="67" ht="15.0" customHeight="1">
      <c r="A67" s="95" t="s">
        <v>312</v>
      </c>
      <c r="B67" s="69" t="s">
        <v>313</v>
      </c>
      <c r="C67" s="96" t="s">
        <v>86</v>
      </c>
      <c r="D67" s="71" t="s">
        <v>314</v>
      </c>
      <c r="E67" s="72">
        <v>24.0</v>
      </c>
      <c r="F67" s="72">
        <v>3.0</v>
      </c>
      <c r="G67" s="71" t="s">
        <v>315</v>
      </c>
      <c r="H67" s="85" t="s">
        <v>316</v>
      </c>
      <c r="I67" s="77" t="s">
        <v>317</v>
      </c>
      <c r="J67" s="77" t="s">
        <v>318</v>
      </c>
      <c r="K67" s="72" t="s">
        <v>319</v>
      </c>
      <c r="L67" s="81" t="s">
        <v>320</v>
      </c>
      <c r="M67" s="77">
        <v>2023.0</v>
      </c>
      <c r="N67" s="77" t="s">
        <v>166</v>
      </c>
      <c r="O67" s="77">
        <v>5.0</v>
      </c>
      <c r="P67" s="78">
        <v>5.0</v>
      </c>
      <c r="Q67" s="78">
        <v>5.0</v>
      </c>
      <c r="R67" s="78">
        <v>1000.0</v>
      </c>
      <c r="S67" s="79"/>
      <c r="T67" s="77"/>
      <c r="U67" s="77"/>
      <c r="V67" s="77">
        <f>1000/5</f>
        <v>200</v>
      </c>
      <c r="W67" s="72" t="s">
        <v>546</v>
      </c>
      <c r="X67" s="1"/>
    </row>
    <row r="68" ht="15.0" customHeight="1">
      <c r="A68" s="100" t="s">
        <v>547</v>
      </c>
      <c r="B68" s="84" t="s">
        <v>548</v>
      </c>
      <c r="C68" s="101" t="s">
        <v>86</v>
      </c>
      <c r="D68" s="85" t="s">
        <v>152</v>
      </c>
      <c r="E68" s="77">
        <v>18.0</v>
      </c>
      <c r="F68" s="77">
        <v>2.0</v>
      </c>
      <c r="G68" s="85" t="s">
        <v>251</v>
      </c>
      <c r="H68" s="133" t="s">
        <v>549</v>
      </c>
      <c r="I68" s="77" t="s">
        <v>550</v>
      </c>
      <c r="J68" s="77" t="s">
        <v>551</v>
      </c>
      <c r="K68" s="77" t="s">
        <v>552</v>
      </c>
      <c r="L68" s="76" t="s">
        <v>553</v>
      </c>
      <c r="M68" s="77">
        <v>2023.0</v>
      </c>
      <c r="N68" s="77" t="s">
        <v>248</v>
      </c>
      <c r="O68" s="77">
        <v>2.0</v>
      </c>
      <c r="P68" s="78">
        <v>2.0</v>
      </c>
      <c r="Q68" s="78">
        <v>2.0</v>
      </c>
      <c r="R68" s="78">
        <v>300.0</v>
      </c>
      <c r="S68" s="79"/>
      <c r="T68" s="77"/>
      <c r="U68" s="77"/>
      <c r="V68" s="77">
        <v>150.0</v>
      </c>
      <c r="W68" s="72" t="s">
        <v>546</v>
      </c>
      <c r="X68" s="1"/>
    </row>
    <row r="69" ht="15.0" customHeight="1">
      <c r="A69" s="100" t="s">
        <v>328</v>
      </c>
      <c r="B69" s="84" t="s">
        <v>329</v>
      </c>
      <c r="C69" s="101" t="s">
        <v>86</v>
      </c>
      <c r="D69" s="85" t="s">
        <v>152</v>
      </c>
      <c r="E69" s="77">
        <v>18.0</v>
      </c>
      <c r="F69" s="77">
        <v>1.0</v>
      </c>
      <c r="G69" s="85" t="s">
        <v>251</v>
      </c>
      <c r="H69" s="85" t="s">
        <v>330</v>
      </c>
      <c r="I69" s="77" t="s">
        <v>331</v>
      </c>
      <c r="J69" s="77" t="s">
        <v>332</v>
      </c>
      <c r="K69" s="77" t="s">
        <v>333</v>
      </c>
      <c r="L69" s="77" t="s">
        <v>334</v>
      </c>
      <c r="M69" s="77">
        <v>2023.0</v>
      </c>
      <c r="N69" s="77" t="s">
        <v>248</v>
      </c>
      <c r="O69" s="77">
        <v>4.0</v>
      </c>
      <c r="P69" s="78">
        <v>4.0</v>
      </c>
      <c r="Q69" s="78">
        <v>4.0</v>
      </c>
      <c r="R69" s="78">
        <v>300.0</v>
      </c>
      <c r="S69" s="79"/>
      <c r="T69" s="77"/>
      <c r="U69" s="77"/>
      <c r="V69" s="77">
        <f>300/4</f>
        <v>75</v>
      </c>
      <c r="W69" s="72" t="s">
        <v>546</v>
      </c>
      <c r="X69" s="1"/>
    </row>
    <row r="70" ht="15.0" customHeight="1">
      <c r="A70" s="95" t="s">
        <v>328</v>
      </c>
      <c r="B70" s="69" t="s">
        <v>392</v>
      </c>
      <c r="C70" s="96" t="s">
        <v>86</v>
      </c>
      <c r="D70" s="71" t="s">
        <v>152</v>
      </c>
      <c r="E70" s="72">
        <v>18.0</v>
      </c>
      <c r="F70" s="77">
        <v>1.0</v>
      </c>
      <c r="G70" s="72" t="s">
        <v>251</v>
      </c>
      <c r="H70" s="111" t="s">
        <v>330</v>
      </c>
      <c r="I70" s="77" t="s">
        <v>331</v>
      </c>
      <c r="J70" s="77" t="s">
        <v>393</v>
      </c>
      <c r="K70" s="77" t="s">
        <v>394</v>
      </c>
      <c r="L70" s="76" t="s">
        <v>395</v>
      </c>
      <c r="M70" s="77">
        <v>2023.0</v>
      </c>
      <c r="N70" s="77" t="s">
        <v>248</v>
      </c>
      <c r="O70" s="77">
        <v>4.0</v>
      </c>
      <c r="P70" s="78">
        <v>4.0</v>
      </c>
      <c r="Q70" s="78">
        <v>4.0</v>
      </c>
      <c r="R70" s="78">
        <v>300.0</v>
      </c>
      <c r="S70" s="79"/>
      <c r="T70" s="98"/>
      <c r="U70" s="98"/>
      <c r="V70" s="98">
        <v>75.0</v>
      </c>
      <c r="W70" s="72" t="s">
        <v>554</v>
      </c>
      <c r="X70" s="1"/>
    </row>
    <row r="71" ht="15.0" customHeight="1">
      <c r="A71" s="95" t="s">
        <v>344</v>
      </c>
      <c r="B71" s="69" t="s">
        <v>345</v>
      </c>
      <c r="C71" s="96" t="s">
        <v>86</v>
      </c>
      <c r="D71" s="71" t="s">
        <v>346</v>
      </c>
      <c r="E71" s="72">
        <v>11.0</v>
      </c>
      <c r="F71" s="72">
        <v>14.0</v>
      </c>
      <c r="G71" s="72" t="s">
        <v>347</v>
      </c>
      <c r="H71" s="75" t="s">
        <v>348</v>
      </c>
      <c r="I71" s="77" t="s">
        <v>349</v>
      </c>
      <c r="J71" s="72" t="s">
        <v>397</v>
      </c>
      <c r="K71" s="72" t="s">
        <v>351</v>
      </c>
      <c r="L71" s="81" t="s">
        <v>398</v>
      </c>
      <c r="M71" s="77">
        <v>2023.0</v>
      </c>
      <c r="N71" s="77" t="s">
        <v>399</v>
      </c>
      <c r="O71" s="77">
        <v>5.0</v>
      </c>
      <c r="P71" s="78">
        <v>5.0</v>
      </c>
      <c r="Q71" s="78">
        <v>5.0</v>
      </c>
      <c r="R71" s="78">
        <v>1500.0</v>
      </c>
      <c r="S71" s="79"/>
      <c r="T71" s="98"/>
      <c r="U71" s="98"/>
      <c r="V71" s="98">
        <v>300.0</v>
      </c>
      <c r="W71" s="72" t="s">
        <v>554</v>
      </c>
      <c r="X71" s="1"/>
    </row>
    <row r="72" ht="15.0" customHeight="1">
      <c r="A72" s="100" t="s">
        <v>312</v>
      </c>
      <c r="B72" s="84" t="s">
        <v>400</v>
      </c>
      <c r="C72" s="96" t="s">
        <v>86</v>
      </c>
      <c r="D72" s="85" t="s">
        <v>314</v>
      </c>
      <c r="E72" s="77">
        <v>24.0</v>
      </c>
      <c r="F72" s="77">
        <v>3.0</v>
      </c>
      <c r="G72" s="77" t="s">
        <v>315</v>
      </c>
      <c r="H72" s="75" t="s">
        <v>316</v>
      </c>
      <c r="I72" s="77" t="s">
        <v>317</v>
      </c>
      <c r="J72" s="77" t="s">
        <v>401</v>
      </c>
      <c r="K72" s="77" t="s">
        <v>319</v>
      </c>
      <c r="L72" s="76" t="s">
        <v>402</v>
      </c>
      <c r="M72" s="77">
        <v>2023.0</v>
      </c>
      <c r="N72" s="77" t="s">
        <v>403</v>
      </c>
      <c r="O72" s="77">
        <v>5.0</v>
      </c>
      <c r="P72" s="78">
        <v>5.0</v>
      </c>
      <c r="Q72" s="78">
        <v>5.0</v>
      </c>
      <c r="R72" s="78">
        <v>1000.0</v>
      </c>
      <c r="S72" s="79"/>
      <c r="T72" s="98"/>
      <c r="U72" s="98"/>
      <c r="V72" s="98">
        <v>200.0</v>
      </c>
      <c r="W72" s="72" t="s">
        <v>554</v>
      </c>
      <c r="X72" s="1"/>
    </row>
    <row r="73" ht="15.0" customHeight="1">
      <c r="A73" s="100" t="s">
        <v>404</v>
      </c>
      <c r="B73" s="84" t="s">
        <v>405</v>
      </c>
      <c r="C73" s="96" t="s">
        <v>86</v>
      </c>
      <c r="D73" s="85" t="s">
        <v>305</v>
      </c>
      <c r="E73" s="77">
        <v>22.0</v>
      </c>
      <c r="F73" s="77">
        <v>3.0</v>
      </c>
      <c r="G73" s="77" t="s">
        <v>306</v>
      </c>
      <c r="H73" s="75" t="s">
        <v>307</v>
      </c>
      <c r="I73" s="77" t="s">
        <v>406</v>
      </c>
      <c r="J73" s="77"/>
      <c r="K73" s="77" t="s">
        <v>309</v>
      </c>
      <c r="L73" s="76" t="s">
        <v>407</v>
      </c>
      <c r="M73" s="77">
        <v>2023.0</v>
      </c>
      <c r="N73" s="77" t="s">
        <v>408</v>
      </c>
      <c r="O73" s="77"/>
      <c r="P73" s="78">
        <v>5.0</v>
      </c>
      <c r="Q73" s="78">
        <v>6.0</v>
      </c>
      <c r="R73" s="78">
        <v>500.0</v>
      </c>
      <c r="S73" s="79"/>
      <c r="T73" s="98"/>
      <c r="U73" s="98"/>
      <c r="V73" s="98">
        <v>100.0</v>
      </c>
      <c r="W73" s="72" t="s">
        <v>554</v>
      </c>
      <c r="X73" s="1"/>
    </row>
    <row r="74" ht="15.0" customHeight="1">
      <c r="A74" s="95" t="s">
        <v>555</v>
      </c>
      <c r="B74" s="69" t="s">
        <v>556</v>
      </c>
      <c r="C74" s="96" t="s">
        <v>86</v>
      </c>
      <c r="D74" s="71" t="s">
        <v>557</v>
      </c>
      <c r="E74" s="72">
        <v>15.0</v>
      </c>
      <c r="F74" s="77">
        <v>1.0</v>
      </c>
      <c r="G74" s="85" t="s">
        <v>558</v>
      </c>
      <c r="H74" s="75" t="s">
        <v>457</v>
      </c>
      <c r="I74" s="77" t="s">
        <v>458</v>
      </c>
      <c r="J74" s="132" t="s">
        <v>459</v>
      </c>
      <c r="K74" s="77" t="s">
        <v>460</v>
      </c>
      <c r="L74" s="76" t="s">
        <v>461</v>
      </c>
      <c r="M74" s="77">
        <v>2023.0</v>
      </c>
      <c r="N74" s="77" t="s">
        <v>248</v>
      </c>
      <c r="O74" s="77">
        <v>4.0</v>
      </c>
      <c r="P74" s="78">
        <v>3.0</v>
      </c>
      <c r="Q74" s="78">
        <v>4.0</v>
      </c>
      <c r="R74" s="78">
        <v>300.0</v>
      </c>
      <c r="S74" s="79"/>
      <c r="T74" s="98"/>
      <c r="U74" s="98"/>
      <c r="V74" s="98">
        <v>75.0</v>
      </c>
      <c r="W74" s="72" t="s">
        <v>559</v>
      </c>
      <c r="X74" s="1"/>
    </row>
    <row r="75" ht="15.0" customHeight="1">
      <c r="A75" s="95" t="s">
        <v>560</v>
      </c>
      <c r="B75" s="69" t="s">
        <v>561</v>
      </c>
      <c r="C75" s="96" t="s">
        <v>86</v>
      </c>
      <c r="D75" s="71" t="s">
        <v>430</v>
      </c>
      <c r="E75" s="72">
        <v>128.0</v>
      </c>
      <c r="F75" s="77"/>
      <c r="G75" s="72" t="s">
        <v>562</v>
      </c>
      <c r="H75" s="111" t="s">
        <v>563</v>
      </c>
      <c r="I75" s="77" t="s">
        <v>564</v>
      </c>
      <c r="J75" s="77" t="s">
        <v>565</v>
      </c>
      <c r="K75" s="134" t="s">
        <v>566</v>
      </c>
      <c r="L75" s="76"/>
      <c r="M75" s="77">
        <v>2023.0</v>
      </c>
      <c r="N75" s="77" t="s">
        <v>353</v>
      </c>
      <c r="O75" s="77">
        <v>1.0</v>
      </c>
      <c r="P75" s="78">
        <v>1.0</v>
      </c>
      <c r="Q75" s="78">
        <v>3.0</v>
      </c>
      <c r="R75" s="78">
        <v>1500.0</v>
      </c>
      <c r="S75" s="79"/>
      <c r="T75" s="98"/>
      <c r="U75" s="98"/>
      <c r="V75" s="98">
        <v>1500.0</v>
      </c>
      <c r="W75" s="72" t="s">
        <v>567</v>
      </c>
      <c r="X75" s="1"/>
    </row>
    <row r="76" ht="15.0" customHeight="1">
      <c r="A76" s="95" t="s">
        <v>568</v>
      </c>
      <c r="B76" s="69" t="s">
        <v>569</v>
      </c>
      <c r="C76" s="96" t="s">
        <v>86</v>
      </c>
      <c r="D76" s="71" t="s">
        <v>570</v>
      </c>
      <c r="E76" s="72">
        <v>80.0</v>
      </c>
      <c r="F76" s="72"/>
      <c r="G76" s="72" t="s">
        <v>571</v>
      </c>
      <c r="H76" s="111" t="s">
        <v>572</v>
      </c>
      <c r="I76" s="132" t="s">
        <v>573</v>
      </c>
      <c r="J76" s="72" t="s">
        <v>574</v>
      </c>
      <c r="K76" s="72" t="s">
        <v>575</v>
      </c>
      <c r="L76" s="81" t="s">
        <v>576</v>
      </c>
      <c r="M76" s="77">
        <v>2023.0</v>
      </c>
      <c r="N76" s="77" t="s">
        <v>353</v>
      </c>
      <c r="O76" s="77">
        <v>1.0</v>
      </c>
      <c r="P76" s="78">
        <v>1.0</v>
      </c>
      <c r="Q76" s="78">
        <v>4.0</v>
      </c>
      <c r="R76" s="78">
        <v>1500.0</v>
      </c>
      <c r="S76" s="79"/>
      <c r="T76" s="98"/>
      <c r="U76" s="98"/>
      <c r="V76" s="98">
        <v>1500.0</v>
      </c>
      <c r="W76" s="72" t="s">
        <v>567</v>
      </c>
      <c r="X76" s="1"/>
    </row>
    <row r="77" ht="15.0" customHeight="1">
      <c r="A77" s="100" t="s">
        <v>577</v>
      </c>
      <c r="B77" s="84" t="s">
        <v>578</v>
      </c>
      <c r="C77" s="101" t="s">
        <v>86</v>
      </c>
      <c r="D77" s="85" t="s">
        <v>337</v>
      </c>
      <c r="E77" s="77">
        <v>57.0</v>
      </c>
      <c r="F77" s="77">
        <v>4.0</v>
      </c>
      <c r="G77" s="77" t="s">
        <v>579</v>
      </c>
      <c r="H77" s="75" t="s">
        <v>580</v>
      </c>
      <c r="I77" s="77" t="s">
        <v>581</v>
      </c>
      <c r="J77" s="77" t="s">
        <v>582</v>
      </c>
      <c r="K77" s="77" t="s">
        <v>583</v>
      </c>
      <c r="L77" s="76" t="s">
        <v>584</v>
      </c>
      <c r="M77" s="77">
        <v>2023.0</v>
      </c>
      <c r="N77" s="77" t="s">
        <v>158</v>
      </c>
      <c r="O77" s="77">
        <v>2.0</v>
      </c>
      <c r="P77" s="78">
        <v>2.0</v>
      </c>
      <c r="Q77" s="78">
        <v>2.0</v>
      </c>
      <c r="R77" s="78">
        <v>500.0</v>
      </c>
      <c r="S77" s="79"/>
      <c r="T77" s="98"/>
      <c r="U77" s="98"/>
      <c r="V77" s="98">
        <v>250.0</v>
      </c>
      <c r="W77" s="72" t="s">
        <v>567</v>
      </c>
      <c r="X77" s="1"/>
    </row>
    <row r="78" ht="15.0" customHeight="1">
      <c r="A78" s="100" t="s">
        <v>585</v>
      </c>
      <c r="B78" s="84" t="s">
        <v>586</v>
      </c>
      <c r="C78" s="101" t="s">
        <v>86</v>
      </c>
      <c r="D78" s="85" t="s">
        <v>346</v>
      </c>
      <c r="E78" s="77">
        <v>11.0</v>
      </c>
      <c r="F78" s="77">
        <v>18.0</v>
      </c>
      <c r="G78" s="77" t="s">
        <v>347</v>
      </c>
      <c r="H78" s="75" t="s">
        <v>587</v>
      </c>
      <c r="I78" s="77" t="s">
        <v>588</v>
      </c>
      <c r="J78" s="77" t="s">
        <v>589</v>
      </c>
      <c r="K78" s="77" t="s">
        <v>590</v>
      </c>
      <c r="L78" s="76"/>
      <c r="M78" s="77">
        <v>2023.0</v>
      </c>
      <c r="N78" s="77" t="s">
        <v>353</v>
      </c>
      <c r="O78" s="77">
        <v>1.0</v>
      </c>
      <c r="P78" s="78">
        <v>1.0</v>
      </c>
      <c r="Q78" s="78">
        <v>5.0</v>
      </c>
      <c r="R78" s="78">
        <v>1500.0</v>
      </c>
      <c r="S78" s="79"/>
      <c r="T78" s="98"/>
      <c r="U78" s="98"/>
      <c r="V78" s="98">
        <v>1500.0</v>
      </c>
      <c r="W78" s="72" t="s">
        <v>567</v>
      </c>
      <c r="X78" s="1"/>
    </row>
    <row r="79" ht="15.0" customHeight="1">
      <c r="A79" s="100" t="s">
        <v>591</v>
      </c>
      <c r="B79" s="84" t="s">
        <v>592</v>
      </c>
      <c r="C79" s="101" t="s">
        <v>86</v>
      </c>
      <c r="D79" s="85" t="s">
        <v>440</v>
      </c>
      <c r="E79" s="77">
        <v>85.0</v>
      </c>
      <c r="F79" s="77"/>
      <c r="G79" s="77" t="s">
        <v>593</v>
      </c>
      <c r="H79" s="75" t="s">
        <v>594</v>
      </c>
      <c r="I79" s="77" t="s">
        <v>595</v>
      </c>
      <c r="J79" s="77" t="s">
        <v>596</v>
      </c>
      <c r="K79" s="77" t="s">
        <v>597</v>
      </c>
      <c r="L79" s="76"/>
      <c r="M79" s="77">
        <v>2023.0</v>
      </c>
      <c r="N79" s="77" t="s">
        <v>353</v>
      </c>
      <c r="O79" s="77">
        <v>1.0</v>
      </c>
      <c r="P79" s="78">
        <v>1.0</v>
      </c>
      <c r="Q79" s="78">
        <v>4.0</v>
      </c>
      <c r="R79" s="78">
        <v>1500.0</v>
      </c>
      <c r="S79" s="79"/>
      <c r="T79" s="98"/>
      <c r="U79" s="98"/>
      <c r="V79" s="98">
        <v>1500.0</v>
      </c>
      <c r="W79" s="72" t="s">
        <v>567</v>
      </c>
      <c r="X79" s="1"/>
    </row>
    <row r="80" ht="15.0" customHeight="1">
      <c r="A80" s="100" t="s">
        <v>598</v>
      </c>
      <c r="B80" s="84" t="s">
        <v>599</v>
      </c>
      <c r="C80" s="101" t="s">
        <v>86</v>
      </c>
      <c r="D80" s="85" t="s">
        <v>346</v>
      </c>
      <c r="E80" s="77">
        <v>11.0</v>
      </c>
      <c r="F80" s="77">
        <v>12.0</v>
      </c>
      <c r="G80" s="77" t="s">
        <v>347</v>
      </c>
      <c r="H80" s="75" t="s">
        <v>600</v>
      </c>
      <c r="I80" s="77" t="s">
        <v>601</v>
      </c>
      <c r="J80" s="77" t="s">
        <v>602</v>
      </c>
      <c r="K80" s="77" t="s">
        <v>603</v>
      </c>
      <c r="L80" s="76"/>
      <c r="M80" s="77">
        <v>2023.0</v>
      </c>
      <c r="N80" s="77" t="s">
        <v>353</v>
      </c>
      <c r="O80" s="77">
        <v>1.0</v>
      </c>
      <c r="P80" s="78">
        <v>1.0</v>
      </c>
      <c r="Q80" s="78">
        <v>5.0</v>
      </c>
      <c r="R80" s="78">
        <v>1500.0</v>
      </c>
      <c r="S80" s="79"/>
      <c r="T80" s="98"/>
      <c r="U80" s="98"/>
      <c r="V80" s="98">
        <v>1500.0</v>
      </c>
      <c r="W80" s="72" t="s">
        <v>567</v>
      </c>
      <c r="X80" s="1"/>
    </row>
    <row r="81" ht="15.0" customHeight="1">
      <c r="A81" s="95" t="s">
        <v>275</v>
      </c>
      <c r="B81" s="69" t="s">
        <v>276</v>
      </c>
      <c r="C81" s="96" t="s">
        <v>86</v>
      </c>
      <c r="D81" s="71" t="s">
        <v>277</v>
      </c>
      <c r="E81" s="72">
        <v>11.0</v>
      </c>
      <c r="F81" s="77">
        <v>1.0</v>
      </c>
      <c r="G81" s="72" t="s">
        <v>278</v>
      </c>
      <c r="H81" s="131" t="s">
        <v>279</v>
      </c>
      <c r="I81" s="132" t="s">
        <v>280</v>
      </c>
      <c r="J81" s="72" t="s">
        <v>281</v>
      </c>
      <c r="K81" s="72" t="s">
        <v>282</v>
      </c>
      <c r="L81" s="76" t="s">
        <v>283</v>
      </c>
      <c r="M81" s="77">
        <v>2023.0</v>
      </c>
      <c r="N81" s="77" t="s">
        <v>188</v>
      </c>
      <c r="O81" s="77">
        <v>2.0</v>
      </c>
      <c r="P81" s="78">
        <v>2.0</v>
      </c>
      <c r="Q81" s="78">
        <v>2.0</v>
      </c>
      <c r="R81" s="78">
        <v>300.0</v>
      </c>
      <c r="S81" s="79"/>
      <c r="T81" s="98"/>
      <c r="U81" s="78"/>
      <c r="V81" s="78">
        <v>150.0</v>
      </c>
      <c r="W81" s="72" t="s">
        <v>604</v>
      </c>
      <c r="X81" s="1"/>
    </row>
    <row r="82" ht="15.0" customHeight="1">
      <c r="A82" s="135" t="s">
        <v>605</v>
      </c>
      <c r="B82" s="69" t="s">
        <v>606</v>
      </c>
      <c r="C82" s="96" t="s">
        <v>86</v>
      </c>
      <c r="D82" s="71" t="s">
        <v>260</v>
      </c>
      <c r="E82" s="72">
        <v>18.0</v>
      </c>
      <c r="F82" s="77">
        <v>2.0</v>
      </c>
      <c r="G82" s="72" t="s">
        <v>242</v>
      </c>
      <c r="H82" s="75" t="s">
        <v>607</v>
      </c>
      <c r="I82" s="77" t="s">
        <v>608</v>
      </c>
      <c r="J82" s="77" t="s">
        <v>609</v>
      </c>
      <c r="K82" s="77" t="s">
        <v>610</v>
      </c>
      <c r="L82" s="76" t="s">
        <v>611</v>
      </c>
      <c r="M82" s="77">
        <v>2023.0</v>
      </c>
      <c r="N82" s="77" t="s">
        <v>612</v>
      </c>
      <c r="O82" s="77">
        <v>2.0</v>
      </c>
      <c r="P82" s="78">
        <v>1.0</v>
      </c>
      <c r="Q82" s="78">
        <v>2.0</v>
      </c>
      <c r="R82" s="78">
        <v>300.0</v>
      </c>
      <c r="S82" s="79"/>
      <c r="T82" s="98"/>
      <c r="U82" s="98"/>
      <c r="V82" s="98">
        <v>150.0</v>
      </c>
      <c r="W82" s="72" t="s">
        <v>613</v>
      </c>
      <c r="X82" s="1"/>
    </row>
    <row r="83" ht="15.0" customHeight="1">
      <c r="A83" s="95" t="s">
        <v>471</v>
      </c>
      <c r="B83" s="69" t="s">
        <v>472</v>
      </c>
      <c r="C83" s="96" t="s">
        <v>86</v>
      </c>
      <c r="D83" s="71" t="s">
        <v>473</v>
      </c>
      <c r="E83" s="72">
        <v>70.0</v>
      </c>
      <c r="F83" s="77" t="s">
        <v>474</v>
      </c>
      <c r="G83" s="72" t="s">
        <v>475</v>
      </c>
      <c r="H83" s="136" t="s">
        <v>476</v>
      </c>
      <c r="I83" s="129" t="s">
        <v>477</v>
      </c>
      <c r="J83" s="77" t="s">
        <v>478</v>
      </c>
      <c r="K83" s="78" t="s">
        <v>479</v>
      </c>
      <c r="L83" s="76" t="s">
        <v>480</v>
      </c>
      <c r="M83" s="77">
        <v>2023.0</v>
      </c>
      <c r="N83" s="77"/>
      <c r="O83" s="77">
        <v>4.0</v>
      </c>
      <c r="P83" s="78">
        <v>2.0</v>
      </c>
      <c r="Q83" s="78">
        <v>4.0</v>
      </c>
      <c r="R83" s="78">
        <v>300.0</v>
      </c>
      <c r="S83" s="98"/>
      <c r="T83" s="98"/>
      <c r="U83" s="98"/>
      <c r="V83" s="98">
        <f t="shared" ref="V83:V85" si="2">R83/O83</f>
        <v>75</v>
      </c>
      <c r="W83" s="72" t="s">
        <v>614</v>
      </c>
      <c r="X83" s="1"/>
    </row>
    <row r="84" ht="15.0" customHeight="1">
      <c r="A84" s="95" t="s">
        <v>414</v>
      </c>
      <c r="B84" s="69" t="s">
        <v>415</v>
      </c>
      <c r="C84" s="96" t="s">
        <v>86</v>
      </c>
      <c r="D84" s="71" t="s">
        <v>416</v>
      </c>
      <c r="E84" s="72"/>
      <c r="F84" s="81" t="s">
        <v>417</v>
      </c>
      <c r="G84" s="72" t="s">
        <v>418</v>
      </c>
      <c r="H84" s="137" t="s">
        <v>419</v>
      </c>
      <c r="I84" s="130" t="s">
        <v>420</v>
      </c>
      <c r="J84" s="72" t="s">
        <v>421</v>
      </c>
      <c r="K84" s="78" t="s">
        <v>422</v>
      </c>
      <c r="L84" s="81" t="s">
        <v>423</v>
      </c>
      <c r="M84" s="77">
        <v>2023.0</v>
      </c>
      <c r="N84" s="77"/>
      <c r="O84" s="77">
        <v>3.0</v>
      </c>
      <c r="P84" s="78">
        <v>3.0</v>
      </c>
      <c r="Q84" s="78">
        <v>3.0</v>
      </c>
      <c r="R84" s="78">
        <v>300.0</v>
      </c>
      <c r="S84" s="98"/>
      <c r="T84" s="98"/>
      <c r="U84" s="98"/>
      <c r="V84" s="98">
        <f t="shared" si="2"/>
        <v>100</v>
      </c>
      <c r="W84" s="72" t="s">
        <v>614</v>
      </c>
      <c r="X84" s="1"/>
    </row>
    <row r="85" ht="15.0" customHeight="1">
      <c r="A85" s="138" t="s">
        <v>555</v>
      </c>
      <c r="B85" s="84" t="s">
        <v>615</v>
      </c>
      <c r="C85" s="101" t="s">
        <v>86</v>
      </c>
      <c r="D85" s="85" t="s">
        <v>557</v>
      </c>
      <c r="E85" s="77">
        <v>15.0</v>
      </c>
      <c r="F85" s="77">
        <v>1.0</v>
      </c>
      <c r="G85" s="77" t="s">
        <v>616</v>
      </c>
      <c r="H85" s="111" t="s">
        <v>457</v>
      </c>
      <c r="I85" s="132" t="s">
        <v>458</v>
      </c>
      <c r="J85" s="77" t="s">
        <v>617</v>
      </c>
      <c r="K85" s="77" t="s">
        <v>460</v>
      </c>
      <c r="L85" s="76" t="s">
        <v>461</v>
      </c>
      <c r="M85" s="77">
        <v>2023.0</v>
      </c>
      <c r="N85" s="77"/>
      <c r="O85" s="77">
        <v>4.0</v>
      </c>
      <c r="P85" s="78">
        <v>3.0</v>
      </c>
      <c r="Q85" s="78">
        <v>4.0</v>
      </c>
      <c r="R85" s="78">
        <v>300.0</v>
      </c>
      <c r="S85" s="79"/>
      <c r="T85" s="98"/>
      <c r="U85" s="98"/>
      <c r="V85" s="98">
        <f t="shared" si="2"/>
        <v>75</v>
      </c>
      <c r="W85" s="72" t="s">
        <v>614</v>
      </c>
      <c r="X85" s="1"/>
    </row>
    <row r="86" ht="15.0" customHeight="1">
      <c r="A86" s="139" t="s">
        <v>618</v>
      </c>
      <c r="B86" s="69" t="s">
        <v>619</v>
      </c>
      <c r="C86" s="96" t="s">
        <v>86</v>
      </c>
      <c r="D86" s="85" t="s">
        <v>260</v>
      </c>
      <c r="E86" s="72">
        <v>18.0</v>
      </c>
      <c r="F86" s="77">
        <v>3.0</v>
      </c>
      <c r="G86" s="98" t="s">
        <v>242</v>
      </c>
      <c r="H86" s="75" t="s">
        <v>620</v>
      </c>
      <c r="I86" s="77" t="s">
        <v>621</v>
      </c>
      <c r="J86" s="140" t="s">
        <v>622</v>
      </c>
      <c r="K86" s="141" t="s">
        <v>623</v>
      </c>
      <c r="L86" s="140" t="s">
        <v>624</v>
      </c>
      <c r="M86" s="77">
        <v>2023.0</v>
      </c>
      <c r="N86" s="77" t="s">
        <v>248</v>
      </c>
      <c r="O86" s="77">
        <v>1.0</v>
      </c>
      <c r="P86" s="78">
        <v>1.0</v>
      </c>
      <c r="Q86" s="78">
        <v>1.0</v>
      </c>
      <c r="R86" s="78">
        <v>300.0</v>
      </c>
      <c r="S86" s="79"/>
      <c r="T86" s="98"/>
      <c r="U86" s="98"/>
      <c r="V86" s="98">
        <v>300.0</v>
      </c>
      <c r="W86" s="72" t="s">
        <v>625</v>
      </c>
      <c r="X86" s="1"/>
    </row>
    <row r="87" ht="15.75" customHeight="1">
      <c r="A87" s="51" t="s">
        <v>626</v>
      </c>
      <c r="B87" s="47"/>
      <c r="C87" s="47"/>
      <c r="D87" s="47"/>
      <c r="E87" s="47"/>
      <c r="F87" s="47"/>
      <c r="G87" s="1"/>
      <c r="H87" s="1"/>
      <c r="I87" s="1"/>
      <c r="J87" s="1"/>
      <c r="K87" s="1"/>
      <c r="L87" s="1"/>
      <c r="M87" s="1"/>
      <c r="N87" s="1"/>
      <c r="O87" s="142"/>
      <c r="P87" s="142"/>
      <c r="Q87" s="142"/>
      <c r="R87" s="142"/>
      <c r="S87" s="143"/>
      <c r="T87" s="142"/>
      <c r="U87" s="142"/>
      <c r="V87" s="144">
        <f>SUM(V12:V86)</f>
        <v>22978.35</v>
      </c>
      <c r="W87" s="145"/>
      <c r="X87" s="1"/>
    </row>
    <row r="88" ht="15.75" customHeight="1">
      <c r="A88" s="46"/>
      <c r="B88" s="47"/>
      <c r="C88" s="47"/>
      <c r="D88" s="47"/>
      <c r="E88" s="47"/>
      <c r="F88" s="47"/>
      <c r="G88" s="1"/>
      <c r="H88" s="1"/>
      <c r="I88" s="1"/>
      <c r="J88" s="1"/>
      <c r="K88" s="1"/>
      <c r="L88" s="1"/>
      <c r="M88" s="1"/>
      <c r="N88" s="1"/>
      <c r="O88" s="1"/>
      <c r="P88" s="1"/>
      <c r="Q88" s="1"/>
      <c r="R88" s="1"/>
      <c r="S88" s="1"/>
      <c r="T88" s="1"/>
      <c r="U88" s="1"/>
      <c r="V88" s="1"/>
      <c r="W88" s="46"/>
      <c r="X88" s="1"/>
    </row>
    <row r="89" ht="15.75" customHeight="1">
      <c r="A89" s="146" t="s">
        <v>627</v>
      </c>
      <c r="B89" s="147"/>
      <c r="C89" s="147"/>
      <c r="D89" s="147"/>
      <c r="E89" s="147"/>
      <c r="F89" s="147"/>
      <c r="G89" s="147"/>
      <c r="H89" s="147"/>
      <c r="I89" s="147"/>
      <c r="J89" s="147"/>
      <c r="K89" s="147"/>
      <c r="L89" s="147"/>
      <c r="M89" s="147"/>
      <c r="N89" s="147"/>
      <c r="O89" s="147"/>
      <c r="P89" s="147"/>
      <c r="Q89" s="147"/>
      <c r="R89" s="147"/>
      <c r="S89" s="147"/>
      <c r="T89" s="147"/>
      <c r="U89" s="1"/>
      <c r="V89" s="1"/>
      <c r="W89" s="46"/>
      <c r="X89" s="1"/>
    </row>
    <row r="90" ht="15.75" customHeight="1">
      <c r="A90" s="46"/>
      <c r="B90" s="47"/>
      <c r="C90" s="47"/>
      <c r="D90" s="47"/>
      <c r="E90" s="47"/>
      <c r="F90" s="47"/>
      <c r="G90" s="1"/>
      <c r="H90" s="1"/>
      <c r="I90" s="1"/>
      <c r="J90" s="1"/>
      <c r="K90" s="1"/>
      <c r="L90" s="1"/>
      <c r="M90" s="1"/>
      <c r="N90" s="1"/>
      <c r="O90" s="1"/>
      <c r="P90" s="1"/>
      <c r="Q90" s="1"/>
      <c r="R90" s="1"/>
      <c r="S90" s="1"/>
      <c r="T90" s="1"/>
      <c r="U90" s="1"/>
      <c r="V90" s="1"/>
      <c r="W90" s="46"/>
      <c r="X90" s="1"/>
    </row>
    <row r="91" ht="15.75" customHeight="1">
      <c r="A91" s="46"/>
      <c r="B91" s="47"/>
      <c r="C91" s="47"/>
      <c r="D91" s="47"/>
      <c r="E91" s="47"/>
      <c r="F91" s="47"/>
      <c r="G91" s="1"/>
      <c r="H91" s="1"/>
      <c r="I91" s="1"/>
      <c r="J91" s="1"/>
      <c r="K91" s="1"/>
      <c r="L91" s="1"/>
      <c r="M91" s="1"/>
      <c r="N91" s="1"/>
      <c r="O91" s="1"/>
      <c r="P91" s="1"/>
      <c r="Q91" s="1"/>
      <c r="R91" s="1"/>
      <c r="S91" s="1"/>
      <c r="T91" s="1"/>
      <c r="U91" s="1"/>
      <c r="V91" s="148"/>
      <c r="W91" s="46"/>
      <c r="X91" s="1"/>
    </row>
    <row r="92" ht="15.75" customHeight="1">
      <c r="A92" s="46"/>
      <c r="B92" s="47"/>
      <c r="C92" s="47"/>
      <c r="D92" s="47"/>
      <c r="E92" s="47"/>
      <c r="F92" s="47"/>
      <c r="G92" s="1"/>
      <c r="H92" s="1"/>
      <c r="I92" s="1"/>
      <c r="J92" s="1"/>
      <c r="K92" s="1"/>
      <c r="L92" s="1"/>
      <c r="M92" s="1"/>
      <c r="N92" s="1"/>
      <c r="O92" s="1"/>
      <c r="P92" s="1"/>
      <c r="Q92" s="1"/>
      <c r="R92" s="1"/>
      <c r="S92" s="1"/>
      <c r="T92" s="1"/>
      <c r="U92" s="1"/>
      <c r="V92" s="1"/>
      <c r="W92" s="46"/>
      <c r="X92" s="1"/>
    </row>
    <row r="93" ht="15.75" customHeight="1">
      <c r="A93" s="46"/>
      <c r="B93" s="47"/>
      <c r="C93" s="47"/>
      <c r="D93" s="47"/>
      <c r="E93" s="47"/>
      <c r="F93" s="47"/>
      <c r="G93" s="1"/>
      <c r="H93" s="1"/>
      <c r="I93" s="1"/>
      <c r="J93" s="1"/>
      <c r="K93" s="1"/>
      <c r="L93" s="1"/>
      <c r="M93" s="1"/>
      <c r="N93" s="1"/>
      <c r="O93" s="1"/>
      <c r="P93" s="1"/>
      <c r="Q93" s="1"/>
      <c r="R93" s="1"/>
      <c r="S93" s="1"/>
      <c r="T93" s="1"/>
      <c r="U93" s="1"/>
      <c r="V93" s="1"/>
      <c r="W93" s="46"/>
      <c r="X93" s="1"/>
    </row>
    <row r="94" ht="15.75" customHeight="1">
      <c r="A94" s="46"/>
      <c r="B94" s="47"/>
      <c r="C94" s="47"/>
      <c r="D94" s="47"/>
      <c r="E94" s="47"/>
      <c r="F94" s="47"/>
      <c r="G94" s="1"/>
      <c r="H94" s="1"/>
      <c r="I94" s="1"/>
      <c r="J94" s="1"/>
      <c r="K94" s="1"/>
      <c r="L94" s="1"/>
      <c r="M94" s="1"/>
      <c r="N94" s="1"/>
      <c r="O94" s="1"/>
      <c r="P94" s="1"/>
      <c r="Q94" s="1"/>
      <c r="R94" s="1"/>
      <c r="S94" s="1"/>
      <c r="T94" s="1"/>
      <c r="U94" s="1"/>
      <c r="V94" s="1"/>
      <c r="W94" s="46"/>
      <c r="X94" s="1"/>
    </row>
    <row r="95" ht="15.75" customHeight="1">
      <c r="A95" s="46"/>
      <c r="B95" s="47"/>
      <c r="C95" s="47"/>
      <c r="D95" s="47"/>
      <c r="E95" s="47"/>
      <c r="F95" s="47"/>
      <c r="G95" s="1"/>
      <c r="H95" s="1"/>
      <c r="I95" s="1"/>
      <c r="J95" s="1"/>
      <c r="K95" s="1"/>
      <c r="L95" s="1"/>
      <c r="M95" s="1"/>
      <c r="N95" s="1"/>
      <c r="O95" s="1"/>
      <c r="P95" s="1"/>
      <c r="Q95" s="1"/>
      <c r="R95" s="1"/>
      <c r="S95" s="1"/>
      <c r="T95" s="1"/>
      <c r="U95" s="1"/>
      <c r="V95" s="1"/>
      <c r="W95" s="46"/>
      <c r="X95" s="1"/>
    </row>
    <row r="96" ht="15.75" customHeight="1">
      <c r="A96" s="46"/>
      <c r="B96" s="47"/>
      <c r="C96" s="47"/>
      <c r="D96" s="47"/>
      <c r="E96" s="47"/>
      <c r="F96" s="47"/>
      <c r="G96" s="1"/>
      <c r="H96" s="1"/>
      <c r="I96" s="1"/>
      <c r="J96" s="1"/>
      <c r="K96" s="1"/>
      <c r="L96" s="1"/>
      <c r="M96" s="1"/>
      <c r="N96" s="1"/>
      <c r="O96" s="1"/>
      <c r="P96" s="1"/>
      <c r="Q96" s="1"/>
      <c r="R96" s="1"/>
      <c r="S96" s="1"/>
      <c r="T96" s="1"/>
      <c r="U96" s="1"/>
      <c r="V96" s="1"/>
      <c r="W96" s="46"/>
      <c r="X96" s="1"/>
    </row>
    <row r="97" ht="15.75" customHeight="1">
      <c r="A97" s="46"/>
      <c r="B97" s="47"/>
      <c r="C97" s="47"/>
      <c r="D97" s="47"/>
      <c r="E97" s="47"/>
      <c r="F97" s="47"/>
      <c r="G97" s="1"/>
      <c r="H97" s="1"/>
      <c r="I97" s="1"/>
      <c r="J97" s="1"/>
      <c r="K97" s="1"/>
      <c r="L97" s="1"/>
      <c r="M97" s="1"/>
      <c r="N97" s="1"/>
      <c r="O97" s="1"/>
      <c r="P97" s="1"/>
      <c r="Q97" s="1"/>
      <c r="R97" s="1"/>
      <c r="S97" s="1"/>
      <c r="T97" s="1"/>
      <c r="U97" s="1"/>
      <c r="V97" s="1"/>
      <c r="W97" s="46"/>
      <c r="X97" s="1"/>
    </row>
    <row r="98" ht="15.75" customHeight="1">
      <c r="A98" s="46"/>
      <c r="B98" s="47"/>
      <c r="C98" s="47"/>
      <c r="D98" s="47"/>
      <c r="E98" s="47"/>
      <c r="F98" s="47"/>
      <c r="G98" s="1"/>
      <c r="H98" s="1"/>
      <c r="I98" s="1"/>
      <c r="J98" s="1"/>
      <c r="K98" s="1"/>
      <c r="L98" s="1"/>
      <c r="M98" s="1"/>
      <c r="N98" s="1"/>
      <c r="O98" s="1"/>
      <c r="P98" s="1"/>
      <c r="Q98" s="1"/>
      <c r="R98" s="1"/>
      <c r="S98" s="1"/>
      <c r="T98" s="1"/>
      <c r="U98" s="1"/>
      <c r="V98" s="1"/>
      <c r="W98" s="46"/>
      <c r="X98" s="1"/>
    </row>
    <row r="99" ht="15.75" customHeight="1">
      <c r="A99" s="46"/>
      <c r="B99" s="47"/>
      <c r="C99" s="47"/>
      <c r="D99" s="47"/>
      <c r="E99" s="47"/>
      <c r="F99" s="47"/>
      <c r="G99" s="1"/>
      <c r="H99" s="1"/>
      <c r="I99" s="1"/>
      <c r="J99" s="1"/>
      <c r="K99" s="1"/>
      <c r="L99" s="1"/>
      <c r="M99" s="1"/>
      <c r="N99" s="1"/>
      <c r="O99" s="1"/>
      <c r="P99" s="1"/>
      <c r="Q99" s="1"/>
      <c r="R99" s="1"/>
      <c r="S99" s="1"/>
      <c r="T99" s="1"/>
      <c r="U99" s="1"/>
      <c r="V99" s="1"/>
      <c r="W99" s="46"/>
      <c r="X99" s="1"/>
    </row>
    <row r="100" ht="15.75" customHeight="1">
      <c r="A100" s="46"/>
      <c r="B100" s="47"/>
      <c r="C100" s="47"/>
      <c r="D100" s="47"/>
      <c r="E100" s="47"/>
      <c r="F100" s="47"/>
      <c r="G100" s="1"/>
      <c r="H100" s="1"/>
      <c r="I100" s="1"/>
      <c r="J100" s="1"/>
      <c r="K100" s="1"/>
      <c r="L100" s="1"/>
      <c r="M100" s="1"/>
      <c r="N100" s="1"/>
      <c r="O100" s="1"/>
      <c r="P100" s="1"/>
      <c r="Q100" s="1"/>
      <c r="R100" s="1"/>
      <c r="S100" s="1"/>
      <c r="T100" s="1"/>
      <c r="U100" s="1"/>
      <c r="V100" s="1"/>
      <c r="W100" s="46"/>
      <c r="X100" s="1"/>
    </row>
    <row r="101" ht="15.75" customHeight="1">
      <c r="A101" s="46"/>
      <c r="B101" s="47"/>
      <c r="C101" s="47"/>
      <c r="D101" s="47"/>
      <c r="E101" s="47"/>
      <c r="F101" s="47"/>
      <c r="G101" s="1"/>
      <c r="H101" s="1"/>
      <c r="I101" s="1"/>
      <c r="J101" s="1"/>
      <c r="K101" s="1"/>
      <c r="L101" s="1"/>
      <c r="M101" s="1"/>
      <c r="N101" s="1"/>
      <c r="O101" s="1"/>
      <c r="P101" s="1"/>
      <c r="Q101" s="1"/>
      <c r="R101" s="1"/>
      <c r="S101" s="1"/>
      <c r="T101" s="1"/>
      <c r="U101" s="1"/>
      <c r="V101" s="1"/>
      <c r="W101" s="46"/>
      <c r="X101" s="1"/>
    </row>
    <row r="102" ht="15.75" customHeight="1">
      <c r="A102" s="46"/>
      <c r="B102" s="47"/>
      <c r="C102" s="47"/>
      <c r="D102" s="47"/>
      <c r="E102" s="47"/>
      <c r="F102" s="47"/>
      <c r="G102" s="1"/>
      <c r="H102" s="1"/>
      <c r="I102" s="1"/>
      <c r="J102" s="1"/>
      <c r="K102" s="1"/>
      <c r="L102" s="1"/>
      <c r="M102" s="1"/>
      <c r="N102" s="1"/>
      <c r="O102" s="1"/>
      <c r="P102" s="1"/>
      <c r="Q102" s="1"/>
      <c r="R102" s="1"/>
      <c r="S102" s="1"/>
      <c r="T102" s="1"/>
      <c r="U102" s="1"/>
      <c r="V102" s="1"/>
      <c r="W102" s="46"/>
      <c r="X102" s="1"/>
    </row>
    <row r="103" ht="15.75" customHeight="1">
      <c r="A103" s="46"/>
      <c r="B103" s="47"/>
      <c r="C103" s="47"/>
      <c r="D103" s="47"/>
      <c r="E103" s="47"/>
      <c r="F103" s="47"/>
      <c r="G103" s="1"/>
      <c r="H103" s="1"/>
      <c r="I103" s="1"/>
      <c r="J103" s="1"/>
      <c r="K103" s="1"/>
      <c r="L103" s="1"/>
      <c r="M103" s="1"/>
      <c r="N103" s="1"/>
      <c r="O103" s="1"/>
      <c r="P103" s="1"/>
      <c r="Q103" s="1"/>
      <c r="R103" s="1"/>
      <c r="S103" s="1"/>
      <c r="T103" s="1"/>
      <c r="U103" s="1"/>
      <c r="V103" s="1"/>
      <c r="W103" s="46"/>
      <c r="X103" s="1"/>
    </row>
    <row r="104" ht="15.75" customHeight="1">
      <c r="A104" s="46"/>
      <c r="B104" s="47"/>
      <c r="C104" s="47"/>
      <c r="D104" s="47"/>
      <c r="E104" s="47"/>
      <c r="F104" s="47"/>
      <c r="G104" s="1"/>
      <c r="H104" s="1"/>
      <c r="I104" s="1"/>
      <c r="J104" s="1"/>
      <c r="K104" s="1"/>
      <c r="L104" s="1"/>
      <c r="M104" s="1"/>
      <c r="N104" s="1"/>
      <c r="O104" s="1"/>
      <c r="P104" s="1"/>
      <c r="Q104" s="1"/>
      <c r="R104" s="1"/>
      <c r="S104" s="1"/>
      <c r="T104" s="1"/>
      <c r="U104" s="1"/>
      <c r="V104" s="1"/>
      <c r="W104" s="46"/>
      <c r="X104" s="1"/>
    </row>
    <row r="105" ht="15.75" customHeight="1">
      <c r="A105" s="46"/>
      <c r="B105" s="47"/>
      <c r="C105" s="47"/>
      <c r="D105" s="47"/>
      <c r="E105" s="47"/>
      <c r="F105" s="47"/>
      <c r="G105" s="1"/>
      <c r="H105" s="1"/>
      <c r="I105" s="1"/>
      <c r="J105" s="1"/>
      <c r="K105" s="1"/>
      <c r="L105" s="1"/>
      <c r="M105" s="1"/>
      <c r="N105" s="1"/>
      <c r="O105" s="1"/>
      <c r="P105" s="1"/>
      <c r="Q105" s="1"/>
      <c r="R105" s="1"/>
      <c r="S105" s="1"/>
      <c r="T105" s="1"/>
      <c r="U105" s="1"/>
      <c r="V105" s="1"/>
      <c r="W105" s="46"/>
      <c r="X105" s="1"/>
    </row>
    <row r="106" ht="15.75" customHeight="1">
      <c r="A106" s="46"/>
      <c r="B106" s="47"/>
      <c r="C106" s="47"/>
      <c r="D106" s="47"/>
      <c r="E106" s="47"/>
      <c r="F106" s="47"/>
      <c r="G106" s="1"/>
      <c r="H106" s="1"/>
      <c r="I106" s="1"/>
      <c r="J106" s="1"/>
      <c r="K106" s="1"/>
      <c r="L106" s="1"/>
      <c r="M106" s="1"/>
      <c r="N106" s="1"/>
      <c r="O106" s="1"/>
      <c r="P106" s="1"/>
      <c r="Q106" s="1"/>
      <c r="R106" s="1"/>
      <c r="S106" s="1"/>
      <c r="T106" s="1"/>
      <c r="U106" s="1"/>
      <c r="V106" s="1"/>
      <c r="W106" s="46"/>
      <c r="X106" s="1"/>
    </row>
    <row r="107" ht="15.75" customHeight="1">
      <c r="A107" s="46"/>
      <c r="B107" s="47"/>
      <c r="C107" s="47"/>
      <c r="D107" s="47"/>
      <c r="E107" s="47"/>
      <c r="F107" s="47"/>
      <c r="G107" s="1"/>
      <c r="H107" s="1"/>
      <c r="I107" s="1"/>
      <c r="J107" s="1"/>
      <c r="K107" s="1"/>
      <c r="L107" s="1"/>
      <c r="M107" s="1"/>
      <c r="N107" s="1"/>
      <c r="O107" s="1"/>
      <c r="P107" s="1"/>
      <c r="Q107" s="1"/>
      <c r="R107" s="1"/>
      <c r="S107" s="1"/>
      <c r="T107" s="1"/>
      <c r="U107" s="1"/>
      <c r="V107" s="1"/>
      <c r="W107" s="46"/>
      <c r="X107" s="1"/>
    </row>
    <row r="108" ht="15.75" customHeight="1">
      <c r="A108" s="46"/>
      <c r="B108" s="47"/>
      <c r="C108" s="47"/>
      <c r="D108" s="47"/>
      <c r="E108" s="47"/>
      <c r="F108" s="47"/>
      <c r="G108" s="1"/>
      <c r="H108" s="1"/>
      <c r="I108" s="1"/>
      <c r="J108" s="1"/>
      <c r="K108" s="1"/>
      <c r="L108" s="1"/>
      <c r="M108" s="1"/>
      <c r="N108" s="1"/>
      <c r="O108" s="1"/>
      <c r="P108" s="1"/>
      <c r="Q108" s="1"/>
      <c r="R108" s="1"/>
      <c r="S108" s="1"/>
      <c r="T108" s="1"/>
      <c r="U108" s="1"/>
      <c r="V108" s="1"/>
      <c r="W108" s="46"/>
      <c r="X108" s="1"/>
    </row>
    <row r="109" ht="15.75" customHeight="1">
      <c r="A109" s="46"/>
      <c r="B109" s="47"/>
      <c r="C109" s="47"/>
      <c r="D109" s="47"/>
      <c r="E109" s="47"/>
      <c r="F109" s="47"/>
      <c r="G109" s="1"/>
      <c r="H109" s="1"/>
      <c r="I109" s="1"/>
      <c r="J109" s="1"/>
      <c r="K109" s="1"/>
      <c r="L109" s="1"/>
      <c r="M109" s="1"/>
      <c r="N109" s="1"/>
      <c r="O109" s="1"/>
      <c r="P109" s="1"/>
      <c r="Q109" s="1"/>
      <c r="R109" s="1"/>
      <c r="S109" s="1"/>
      <c r="T109" s="1"/>
      <c r="U109" s="1"/>
      <c r="V109" s="1"/>
      <c r="W109" s="46"/>
      <c r="X109" s="1"/>
    </row>
    <row r="110" ht="15.75" customHeight="1">
      <c r="A110" s="46"/>
      <c r="B110" s="47"/>
      <c r="C110" s="47"/>
      <c r="D110" s="47"/>
      <c r="E110" s="47"/>
      <c r="F110" s="47"/>
      <c r="G110" s="1"/>
      <c r="H110" s="1"/>
      <c r="I110" s="1"/>
      <c r="J110" s="1"/>
      <c r="K110" s="1"/>
      <c r="L110" s="1"/>
      <c r="M110" s="1"/>
      <c r="N110" s="1"/>
      <c r="O110" s="1"/>
      <c r="P110" s="1"/>
      <c r="Q110" s="1"/>
      <c r="R110" s="1"/>
      <c r="S110" s="1"/>
      <c r="T110" s="1"/>
      <c r="U110" s="1"/>
      <c r="V110" s="1"/>
      <c r="W110" s="46"/>
      <c r="X110" s="1"/>
    </row>
    <row r="111" ht="15.75" customHeight="1">
      <c r="A111" s="46"/>
      <c r="B111" s="47"/>
      <c r="C111" s="47"/>
      <c r="D111" s="47"/>
      <c r="E111" s="47"/>
      <c r="F111" s="47"/>
      <c r="G111" s="1"/>
      <c r="H111" s="1"/>
      <c r="I111" s="1"/>
      <c r="J111" s="1"/>
      <c r="K111" s="1"/>
      <c r="L111" s="1"/>
      <c r="M111" s="1"/>
      <c r="N111" s="1"/>
      <c r="O111" s="1"/>
      <c r="P111" s="1"/>
      <c r="Q111" s="1"/>
      <c r="R111" s="1"/>
      <c r="S111" s="1"/>
      <c r="T111" s="1"/>
      <c r="U111" s="1"/>
      <c r="V111" s="1"/>
      <c r="W111" s="46"/>
      <c r="X111" s="1"/>
    </row>
    <row r="112" ht="15.75" customHeight="1">
      <c r="A112" s="46"/>
      <c r="B112" s="47"/>
      <c r="C112" s="47"/>
      <c r="D112" s="47"/>
      <c r="E112" s="47"/>
      <c r="F112" s="47"/>
      <c r="G112" s="1"/>
      <c r="H112" s="1"/>
      <c r="I112" s="1"/>
      <c r="J112" s="1"/>
      <c r="K112" s="1"/>
      <c r="L112" s="1"/>
      <c r="M112" s="1"/>
      <c r="N112" s="1"/>
      <c r="O112" s="1"/>
      <c r="P112" s="1"/>
      <c r="Q112" s="1"/>
      <c r="R112" s="1"/>
      <c r="S112" s="1"/>
      <c r="T112" s="1"/>
      <c r="U112" s="1"/>
      <c r="V112" s="1"/>
      <c r="W112" s="46"/>
      <c r="X112" s="1"/>
    </row>
    <row r="113" ht="15.75" customHeight="1">
      <c r="A113" s="46"/>
      <c r="B113" s="47"/>
      <c r="C113" s="47"/>
      <c r="D113" s="47"/>
      <c r="E113" s="47"/>
      <c r="F113" s="47"/>
      <c r="G113" s="1"/>
      <c r="H113" s="1"/>
      <c r="I113" s="1"/>
      <c r="J113" s="1"/>
      <c r="K113" s="1"/>
      <c r="L113" s="1"/>
      <c r="M113" s="1"/>
      <c r="N113" s="1"/>
      <c r="O113" s="1"/>
      <c r="P113" s="1"/>
      <c r="Q113" s="1"/>
      <c r="R113" s="1"/>
      <c r="S113" s="1"/>
      <c r="T113" s="1"/>
      <c r="U113" s="1"/>
      <c r="V113" s="1"/>
      <c r="W113" s="46"/>
      <c r="X113" s="1"/>
    </row>
    <row r="114" ht="15.75" customHeight="1">
      <c r="A114" s="46"/>
      <c r="B114" s="47"/>
      <c r="C114" s="47"/>
      <c r="D114" s="47"/>
      <c r="E114" s="47"/>
      <c r="F114" s="47"/>
      <c r="G114" s="1"/>
      <c r="H114" s="1"/>
      <c r="I114" s="1"/>
      <c r="J114" s="1"/>
      <c r="K114" s="1"/>
      <c r="L114" s="1"/>
      <c r="M114" s="1"/>
      <c r="N114" s="1"/>
      <c r="O114" s="1"/>
      <c r="P114" s="1"/>
      <c r="Q114" s="1"/>
      <c r="R114" s="1"/>
      <c r="S114" s="1"/>
      <c r="T114" s="1"/>
      <c r="U114" s="1"/>
      <c r="V114" s="1"/>
      <c r="W114" s="46"/>
      <c r="X114" s="1"/>
    </row>
    <row r="115" ht="15.75" customHeight="1">
      <c r="A115" s="46"/>
      <c r="B115" s="47"/>
      <c r="C115" s="47"/>
      <c r="D115" s="47"/>
      <c r="E115" s="47"/>
      <c r="F115" s="47"/>
      <c r="G115" s="1"/>
      <c r="H115" s="1"/>
      <c r="I115" s="1"/>
      <c r="J115" s="1"/>
      <c r="K115" s="1"/>
      <c r="L115" s="1"/>
      <c r="M115" s="1"/>
      <c r="N115" s="1"/>
      <c r="O115" s="1"/>
      <c r="P115" s="1"/>
      <c r="Q115" s="1"/>
      <c r="R115" s="1"/>
      <c r="S115" s="1"/>
      <c r="T115" s="1"/>
      <c r="U115" s="1"/>
      <c r="V115" s="1"/>
      <c r="W115" s="46"/>
      <c r="X115" s="1"/>
    </row>
    <row r="116" ht="15.75" customHeight="1">
      <c r="A116" s="46"/>
      <c r="B116" s="47"/>
      <c r="C116" s="47"/>
      <c r="D116" s="47"/>
      <c r="E116" s="47"/>
      <c r="F116" s="47"/>
      <c r="G116" s="1"/>
      <c r="H116" s="1"/>
      <c r="I116" s="1"/>
      <c r="J116" s="1"/>
      <c r="K116" s="1"/>
      <c r="L116" s="1"/>
      <c r="M116" s="1"/>
      <c r="N116" s="1"/>
      <c r="O116" s="1"/>
      <c r="P116" s="1"/>
      <c r="Q116" s="1"/>
      <c r="R116" s="1"/>
      <c r="S116" s="1"/>
      <c r="T116" s="1"/>
      <c r="U116" s="1"/>
      <c r="V116" s="1"/>
      <c r="W116" s="46"/>
      <c r="X116" s="1"/>
    </row>
    <row r="117" ht="15.75" customHeight="1">
      <c r="A117" s="46"/>
      <c r="B117" s="47"/>
      <c r="C117" s="47"/>
      <c r="D117" s="47"/>
      <c r="E117" s="47"/>
      <c r="F117" s="47"/>
      <c r="G117" s="1"/>
      <c r="H117" s="1"/>
      <c r="I117" s="1"/>
      <c r="J117" s="1"/>
      <c r="K117" s="1"/>
      <c r="L117" s="1"/>
      <c r="M117" s="1"/>
      <c r="N117" s="1"/>
      <c r="O117" s="1"/>
      <c r="P117" s="1"/>
      <c r="Q117" s="1"/>
      <c r="R117" s="1"/>
      <c r="S117" s="1"/>
      <c r="T117" s="1"/>
      <c r="U117" s="1"/>
      <c r="V117" s="1"/>
      <c r="W117" s="46"/>
      <c r="X117" s="1"/>
    </row>
    <row r="118" ht="15.75" customHeight="1">
      <c r="A118" s="46"/>
      <c r="B118" s="47"/>
      <c r="C118" s="47"/>
      <c r="D118" s="47"/>
      <c r="E118" s="47"/>
      <c r="F118" s="47"/>
      <c r="G118" s="1"/>
      <c r="H118" s="1"/>
      <c r="I118" s="1"/>
      <c r="J118" s="1"/>
      <c r="K118" s="1"/>
      <c r="L118" s="1"/>
      <c r="M118" s="1"/>
      <c r="N118" s="1"/>
      <c r="O118" s="1"/>
      <c r="P118" s="1"/>
      <c r="Q118" s="1"/>
      <c r="R118" s="1"/>
      <c r="S118" s="1"/>
      <c r="T118" s="1"/>
      <c r="U118" s="1"/>
      <c r="V118" s="1"/>
      <c r="W118" s="46"/>
      <c r="X118" s="1"/>
    </row>
    <row r="119" ht="15.75" customHeight="1">
      <c r="A119" s="46"/>
      <c r="B119" s="47"/>
      <c r="C119" s="47"/>
      <c r="D119" s="47"/>
      <c r="E119" s="47"/>
      <c r="F119" s="47"/>
      <c r="G119" s="1"/>
      <c r="H119" s="1"/>
      <c r="I119" s="1"/>
      <c r="J119" s="1"/>
      <c r="K119" s="1"/>
      <c r="L119" s="1"/>
      <c r="M119" s="1"/>
      <c r="N119" s="1"/>
      <c r="O119" s="1"/>
      <c r="P119" s="1"/>
      <c r="Q119" s="1"/>
      <c r="R119" s="1"/>
      <c r="S119" s="1"/>
      <c r="T119" s="1"/>
      <c r="U119" s="1"/>
      <c r="V119" s="1"/>
      <c r="W119" s="46"/>
      <c r="X119" s="1"/>
    </row>
    <row r="120" ht="15.75" customHeight="1">
      <c r="A120" s="46"/>
      <c r="B120" s="47"/>
      <c r="C120" s="47"/>
      <c r="D120" s="47"/>
      <c r="E120" s="47"/>
      <c r="F120" s="47"/>
      <c r="G120" s="1"/>
      <c r="H120" s="1"/>
      <c r="I120" s="1"/>
      <c r="J120" s="1"/>
      <c r="K120" s="1"/>
      <c r="L120" s="1"/>
      <c r="M120" s="1"/>
      <c r="N120" s="1"/>
      <c r="O120" s="1"/>
      <c r="P120" s="1"/>
      <c r="Q120" s="1"/>
      <c r="R120" s="1"/>
      <c r="S120" s="1"/>
      <c r="T120" s="1"/>
      <c r="U120" s="1"/>
      <c r="V120" s="1"/>
      <c r="W120" s="46"/>
      <c r="X120" s="1"/>
    </row>
    <row r="121" ht="15.75" customHeight="1">
      <c r="A121" s="46"/>
      <c r="B121" s="47"/>
      <c r="C121" s="47"/>
      <c r="D121" s="47"/>
      <c r="E121" s="47"/>
      <c r="F121" s="47"/>
      <c r="G121" s="1"/>
      <c r="H121" s="1"/>
      <c r="I121" s="1"/>
      <c r="J121" s="1"/>
      <c r="K121" s="1"/>
      <c r="L121" s="1"/>
      <c r="M121" s="1"/>
      <c r="N121" s="1"/>
      <c r="O121" s="1"/>
      <c r="P121" s="1"/>
      <c r="Q121" s="1"/>
      <c r="R121" s="1"/>
      <c r="S121" s="1"/>
      <c r="T121" s="1"/>
      <c r="U121" s="1"/>
      <c r="V121" s="1"/>
      <c r="W121" s="46"/>
      <c r="X121" s="1"/>
    </row>
    <row r="122" ht="15.75" customHeight="1">
      <c r="A122" s="46"/>
      <c r="B122" s="47"/>
      <c r="C122" s="47"/>
      <c r="D122" s="47"/>
      <c r="E122" s="47"/>
      <c r="F122" s="47"/>
      <c r="G122" s="1"/>
      <c r="H122" s="1"/>
      <c r="I122" s="1"/>
      <c r="J122" s="1"/>
      <c r="K122" s="1"/>
      <c r="L122" s="1"/>
      <c r="M122" s="1"/>
      <c r="N122" s="1"/>
      <c r="O122" s="1"/>
      <c r="P122" s="1"/>
      <c r="Q122" s="1"/>
      <c r="R122" s="1"/>
      <c r="S122" s="1"/>
      <c r="T122" s="1"/>
      <c r="U122" s="1"/>
      <c r="V122" s="1"/>
      <c r="W122" s="46"/>
      <c r="X122" s="1"/>
    </row>
    <row r="123" ht="15.75" customHeight="1">
      <c r="A123" s="46"/>
      <c r="B123" s="47"/>
      <c r="C123" s="47"/>
      <c r="D123" s="47"/>
      <c r="E123" s="47"/>
      <c r="F123" s="47"/>
      <c r="G123" s="1"/>
      <c r="H123" s="1"/>
      <c r="I123" s="1"/>
      <c r="J123" s="1"/>
      <c r="K123" s="1"/>
      <c r="L123" s="1"/>
      <c r="M123" s="1"/>
      <c r="N123" s="1"/>
      <c r="O123" s="1"/>
      <c r="P123" s="1"/>
      <c r="Q123" s="1"/>
      <c r="R123" s="1"/>
      <c r="S123" s="1"/>
      <c r="T123" s="1"/>
      <c r="U123" s="1"/>
      <c r="V123" s="1"/>
      <c r="W123" s="46"/>
      <c r="X123" s="1"/>
    </row>
    <row r="124" ht="15.75" customHeight="1">
      <c r="A124" s="46"/>
      <c r="B124" s="47"/>
      <c r="C124" s="47"/>
      <c r="D124" s="47"/>
      <c r="E124" s="47"/>
      <c r="F124" s="47"/>
      <c r="G124" s="1"/>
      <c r="H124" s="1"/>
      <c r="I124" s="1"/>
      <c r="J124" s="1"/>
      <c r="K124" s="1"/>
      <c r="L124" s="1"/>
      <c r="M124" s="1"/>
      <c r="N124" s="1"/>
      <c r="O124" s="1"/>
      <c r="P124" s="1"/>
      <c r="Q124" s="1"/>
      <c r="R124" s="1"/>
      <c r="S124" s="1"/>
      <c r="T124" s="1"/>
      <c r="U124" s="1"/>
      <c r="V124" s="1"/>
      <c r="W124" s="46"/>
      <c r="X124" s="1"/>
    </row>
    <row r="125" ht="15.75" customHeight="1">
      <c r="A125" s="46"/>
      <c r="B125" s="47"/>
      <c r="C125" s="47"/>
      <c r="D125" s="47"/>
      <c r="E125" s="47"/>
      <c r="F125" s="47"/>
      <c r="G125" s="1"/>
      <c r="H125" s="1"/>
      <c r="I125" s="1"/>
      <c r="J125" s="1"/>
      <c r="K125" s="1"/>
      <c r="L125" s="1"/>
      <c r="M125" s="1"/>
      <c r="N125" s="1"/>
      <c r="O125" s="1"/>
      <c r="P125" s="1"/>
      <c r="Q125" s="1"/>
      <c r="R125" s="1"/>
      <c r="S125" s="1"/>
      <c r="T125" s="1"/>
      <c r="U125" s="1"/>
      <c r="V125" s="1"/>
      <c r="W125" s="46"/>
      <c r="X125" s="1"/>
    </row>
    <row r="126" ht="15.75" customHeight="1">
      <c r="A126" s="46"/>
      <c r="B126" s="47"/>
      <c r="C126" s="47"/>
      <c r="D126" s="47"/>
      <c r="E126" s="47"/>
      <c r="F126" s="47"/>
      <c r="G126" s="1"/>
      <c r="H126" s="1"/>
      <c r="I126" s="1"/>
      <c r="J126" s="1"/>
      <c r="K126" s="1"/>
      <c r="L126" s="1"/>
      <c r="M126" s="1"/>
      <c r="N126" s="1"/>
      <c r="O126" s="1"/>
      <c r="P126" s="1"/>
      <c r="Q126" s="1"/>
      <c r="R126" s="1"/>
      <c r="S126" s="1"/>
      <c r="T126" s="1"/>
      <c r="U126" s="1"/>
      <c r="V126" s="1"/>
      <c r="W126" s="46"/>
      <c r="X126" s="1"/>
    </row>
    <row r="127" ht="15.75" customHeight="1">
      <c r="A127" s="46"/>
      <c r="B127" s="47"/>
      <c r="C127" s="47"/>
      <c r="D127" s="47"/>
      <c r="E127" s="47"/>
      <c r="F127" s="47"/>
      <c r="G127" s="1"/>
      <c r="H127" s="1"/>
      <c r="I127" s="1"/>
      <c r="J127" s="1"/>
      <c r="K127" s="1"/>
      <c r="L127" s="1"/>
      <c r="M127" s="1"/>
      <c r="N127" s="1"/>
      <c r="O127" s="1"/>
      <c r="P127" s="1"/>
      <c r="Q127" s="1"/>
      <c r="R127" s="1"/>
      <c r="S127" s="1"/>
      <c r="T127" s="1"/>
      <c r="U127" s="1"/>
      <c r="V127" s="1"/>
      <c r="W127" s="46"/>
      <c r="X127" s="1"/>
    </row>
    <row r="128" ht="15.75" customHeight="1">
      <c r="A128" s="46"/>
      <c r="B128" s="47"/>
      <c r="C128" s="47"/>
      <c r="D128" s="47"/>
      <c r="E128" s="47"/>
      <c r="F128" s="47"/>
      <c r="G128" s="1"/>
      <c r="H128" s="1"/>
      <c r="I128" s="1"/>
      <c r="J128" s="1"/>
      <c r="K128" s="1"/>
      <c r="L128" s="1"/>
      <c r="M128" s="1"/>
      <c r="N128" s="1"/>
      <c r="O128" s="1"/>
      <c r="P128" s="1"/>
      <c r="Q128" s="1"/>
      <c r="R128" s="1"/>
      <c r="S128" s="1"/>
      <c r="T128" s="1"/>
      <c r="U128" s="1"/>
      <c r="V128" s="1"/>
      <c r="W128" s="46"/>
      <c r="X128" s="1"/>
    </row>
    <row r="129" ht="15.75" customHeight="1">
      <c r="A129" s="46"/>
      <c r="B129" s="47"/>
      <c r="C129" s="47"/>
      <c r="D129" s="47"/>
      <c r="E129" s="47"/>
      <c r="F129" s="47"/>
      <c r="G129" s="1"/>
      <c r="H129" s="1"/>
      <c r="I129" s="1"/>
      <c r="J129" s="1"/>
      <c r="K129" s="1"/>
      <c r="L129" s="1"/>
      <c r="M129" s="1"/>
      <c r="N129" s="1"/>
      <c r="O129" s="1"/>
      <c r="P129" s="1"/>
      <c r="Q129" s="1"/>
      <c r="R129" s="1"/>
      <c r="S129" s="1"/>
      <c r="T129" s="1"/>
      <c r="U129" s="1"/>
      <c r="V129" s="1"/>
      <c r="W129" s="46"/>
      <c r="X129" s="1"/>
    </row>
    <row r="130" ht="15.75" customHeight="1">
      <c r="A130" s="46"/>
      <c r="B130" s="47"/>
      <c r="C130" s="47"/>
      <c r="D130" s="47"/>
      <c r="E130" s="47"/>
      <c r="F130" s="47"/>
      <c r="G130" s="1"/>
      <c r="H130" s="1"/>
      <c r="I130" s="1"/>
      <c r="J130" s="1"/>
      <c r="K130" s="1"/>
      <c r="L130" s="1"/>
      <c r="M130" s="1"/>
      <c r="N130" s="1"/>
      <c r="O130" s="1"/>
      <c r="P130" s="1"/>
      <c r="Q130" s="1"/>
      <c r="R130" s="1"/>
      <c r="S130" s="1"/>
      <c r="T130" s="1"/>
      <c r="U130" s="1"/>
      <c r="V130" s="1"/>
      <c r="W130" s="46"/>
      <c r="X130" s="1"/>
    </row>
    <row r="131" ht="15.75" customHeight="1">
      <c r="A131" s="46"/>
      <c r="B131" s="47"/>
      <c r="C131" s="47"/>
      <c r="D131" s="47"/>
      <c r="E131" s="47"/>
      <c r="F131" s="47"/>
      <c r="G131" s="1"/>
      <c r="H131" s="1"/>
      <c r="I131" s="1"/>
      <c r="J131" s="1"/>
      <c r="K131" s="1"/>
      <c r="L131" s="1"/>
      <c r="M131" s="1"/>
      <c r="N131" s="1"/>
      <c r="O131" s="1"/>
      <c r="P131" s="1"/>
      <c r="Q131" s="1"/>
      <c r="R131" s="1"/>
      <c r="S131" s="1"/>
      <c r="T131" s="1"/>
      <c r="U131" s="1"/>
      <c r="V131" s="1"/>
      <c r="W131" s="46"/>
      <c r="X131" s="1"/>
    </row>
    <row r="132" ht="15.75" customHeight="1">
      <c r="A132" s="46"/>
      <c r="B132" s="47"/>
      <c r="C132" s="47"/>
      <c r="D132" s="47"/>
      <c r="E132" s="47"/>
      <c r="F132" s="47"/>
      <c r="G132" s="1"/>
      <c r="H132" s="1"/>
      <c r="I132" s="1"/>
      <c r="J132" s="1"/>
      <c r="K132" s="1"/>
      <c r="L132" s="1"/>
      <c r="M132" s="1"/>
      <c r="N132" s="1"/>
      <c r="O132" s="1"/>
      <c r="P132" s="1"/>
      <c r="Q132" s="1"/>
      <c r="R132" s="1"/>
      <c r="S132" s="1"/>
      <c r="T132" s="1"/>
      <c r="U132" s="1"/>
      <c r="V132" s="1"/>
      <c r="W132" s="46"/>
      <c r="X132" s="1"/>
    </row>
    <row r="133" ht="15.75" customHeight="1">
      <c r="A133" s="46"/>
      <c r="B133" s="47"/>
      <c r="C133" s="47"/>
      <c r="D133" s="47"/>
      <c r="E133" s="47"/>
      <c r="F133" s="47"/>
      <c r="G133" s="1"/>
      <c r="H133" s="1"/>
      <c r="I133" s="1"/>
      <c r="J133" s="1"/>
      <c r="K133" s="1"/>
      <c r="L133" s="1"/>
      <c r="M133" s="1"/>
      <c r="N133" s="1"/>
      <c r="O133" s="1"/>
      <c r="P133" s="1"/>
      <c r="Q133" s="1"/>
      <c r="R133" s="1"/>
      <c r="S133" s="1"/>
      <c r="T133" s="1"/>
      <c r="U133" s="1"/>
      <c r="V133" s="1"/>
      <c r="W133" s="46"/>
      <c r="X133" s="1"/>
    </row>
    <row r="134" ht="15.75" customHeight="1">
      <c r="A134" s="46"/>
      <c r="B134" s="47"/>
      <c r="C134" s="47"/>
      <c r="D134" s="47"/>
      <c r="E134" s="47"/>
      <c r="F134" s="47"/>
      <c r="G134" s="1"/>
      <c r="H134" s="1"/>
      <c r="I134" s="1"/>
      <c r="J134" s="1"/>
      <c r="K134" s="1"/>
      <c r="L134" s="1"/>
      <c r="M134" s="1"/>
      <c r="N134" s="1"/>
      <c r="O134" s="1"/>
      <c r="P134" s="1"/>
      <c r="Q134" s="1"/>
      <c r="R134" s="1"/>
      <c r="S134" s="1"/>
      <c r="T134" s="1"/>
      <c r="U134" s="1"/>
      <c r="V134" s="1"/>
      <c r="W134" s="46"/>
      <c r="X134" s="1"/>
    </row>
    <row r="135" ht="15.75" customHeight="1">
      <c r="A135" s="46"/>
      <c r="B135" s="47"/>
      <c r="C135" s="47"/>
      <c r="D135" s="47"/>
      <c r="E135" s="47"/>
      <c r="F135" s="47"/>
      <c r="G135" s="1"/>
      <c r="H135" s="1"/>
      <c r="I135" s="1"/>
      <c r="J135" s="1"/>
      <c r="K135" s="1"/>
      <c r="L135" s="1"/>
      <c r="M135" s="1"/>
      <c r="N135" s="1"/>
      <c r="O135" s="1"/>
      <c r="P135" s="1"/>
      <c r="Q135" s="1"/>
      <c r="R135" s="1"/>
      <c r="S135" s="1"/>
      <c r="T135" s="1"/>
      <c r="U135" s="1"/>
      <c r="V135" s="1"/>
      <c r="W135" s="46"/>
      <c r="X135" s="1"/>
    </row>
    <row r="136" ht="15.75" customHeight="1">
      <c r="A136" s="46"/>
      <c r="B136" s="47"/>
      <c r="C136" s="47"/>
      <c r="D136" s="47"/>
      <c r="E136" s="47"/>
      <c r="F136" s="47"/>
      <c r="G136" s="1"/>
      <c r="H136" s="1"/>
      <c r="I136" s="1"/>
      <c r="J136" s="1"/>
      <c r="K136" s="1"/>
      <c r="L136" s="1"/>
      <c r="M136" s="1"/>
      <c r="N136" s="1"/>
      <c r="O136" s="1"/>
      <c r="P136" s="1"/>
      <c r="Q136" s="1"/>
      <c r="R136" s="1"/>
      <c r="S136" s="1"/>
      <c r="T136" s="1"/>
      <c r="U136" s="1"/>
      <c r="V136" s="1"/>
      <c r="W136" s="46"/>
      <c r="X136" s="1"/>
    </row>
    <row r="137" ht="15.75" customHeight="1">
      <c r="A137" s="46"/>
      <c r="B137" s="47"/>
      <c r="C137" s="47"/>
      <c r="D137" s="47"/>
      <c r="E137" s="47"/>
      <c r="F137" s="47"/>
      <c r="G137" s="1"/>
      <c r="H137" s="1"/>
      <c r="I137" s="1"/>
      <c r="J137" s="1"/>
      <c r="K137" s="1"/>
      <c r="L137" s="1"/>
      <c r="M137" s="1"/>
      <c r="N137" s="1"/>
      <c r="O137" s="1"/>
      <c r="P137" s="1"/>
      <c r="Q137" s="1"/>
      <c r="R137" s="1"/>
      <c r="S137" s="1"/>
      <c r="T137" s="1"/>
      <c r="U137" s="1"/>
      <c r="V137" s="1"/>
      <c r="W137" s="46"/>
      <c r="X137" s="1"/>
    </row>
    <row r="138" ht="15.75" customHeight="1">
      <c r="A138" s="46"/>
      <c r="B138" s="47"/>
      <c r="C138" s="47"/>
      <c r="D138" s="47"/>
      <c r="E138" s="47"/>
      <c r="F138" s="47"/>
      <c r="G138" s="1"/>
      <c r="H138" s="1"/>
      <c r="I138" s="1"/>
      <c r="J138" s="1"/>
      <c r="K138" s="1"/>
      <c r="L138" s="1"/>
      <c r="M138" s="1"/>
      <c r="N138" s="1"/>
      <c r="O138" s="1"/>
      <c r="P138" s="1"/>
      <c r="Q138" s="1"/>
      <c r="R138" s="1"/>
      <c r="S138" s="1"/>
      <c r="T138" s="1"/>
      <c r="U138" s="1"/>
      <c r="V138" s="1"/>
      <c r="W138" s="46"/>
      <c r="X138" s="1"/>
    </row>
    <row r="139" ht="15.75" customHeight="1">
      <c r="A139" s="46"/>
      <c r="B139" s="47"/>
      <c r="C139" s="47"/>
      <c r="D139" s="47"/>
      <c r="E139" s="47"/>
      <c r="F139" s="47"/>
      <c r="G139" s="1"/>
      <c r="H139" s="1"/>
      <c r="I139" s="1"/>
      <c r="J139" s="1"/>
      <c r="K139" s="1"/>
      <c r="L139" s="1"/>
      <c r="M139" s="1"/>
      <c r="N139" s="1"/>
      <c r="O139" s="1"/>
      <c r="P139" s="1"/>
      <c r="Q139" s="1"/>
      <c r="R139" s="1"/>
      <c r="S139" s="1"/>
      <c r="T139" s="1"/>
      <c r="U139" s="1"/>
      <c r="V139" s="1"/>
      <c r="W139" s="46"/>
      <c r="X139" s="1"/>
    </row>
    <row r="140" ht="15.75" customHeight="1">
      <c r="A140" s="46"/>
      <c r="B140" s="47"/>
      <c r="C140" s="47"/>
      <c r="D140" s="47"/>
      <c r="E140" s="47"/>
      <c r="F140" s="47"/>
      <c r="G140" s="1"/>
      <c r="H140" s="1"/>
      <c r="I140" s="1"/>
      <c r="J140" s="1"/>
      <c r="K140" s="1"/>
      <c r="L140" s="1"/>
      <c r="M140" s="1"/>
      <c r="N140" s="1"/>
      <c r="O140" s="1"/>
      <c r="P140" s="1"/>
      <c r="Q140" s="1"/>
      <c r="R140" s="1"/>
      <c r="S140" s="1"/>
      <c r="T140" s="1"/>
      <c r="U140" s="1"/>
      <c r="V140" s="1"/>
      <c r="W140" s="46"/>
      <c r="X140" s="1"/>
    </row>
    <row r="141" ht="15.75" customHeight="1">
      <c r="A141" s="46"/>
      <c r="B141" s="47"/>
      <c r="C141" s="47"/>
      <c r="D141" s="47"/>
      <c r="E141" s="47"/>
      <c r="F141" s="47"/>
      <c r="G141" s="1"/>
      <c r="H141" s="1"/>
      <c r="I141" s="1"/>
      <c r="J141" s="1"/>
      <c r="K141" s="1"/>
      <c r="L141" s="1"/>
      <c r="M141" s="1"/>
      <c r="N141" s="1"/>
      <c r="O141" s="1"/>
      <c r="P141" s="1"/>
      <c r="Q141" s="1"/>
      <c r="R141" s="1"/>
      <c r="S141" s="1"/>
      <c r="T141" s="1"/>
      <c r="U141" s="1"/>
      <c r="V141" s="1"/>
      <c r="W141" s="46"/>
      <c r="X141" s="1"/>
    </row>
    <row r="142" ht="15.75" customHeight="1">
      <c r="A142" s="46"/>
      <c r="B142" s="47"/>
      <c r="C142" s="47"/>
      <c r="D142" s="47"/>
      <c r="E142" s="47"/>
      <c r="F142" s="47"/>
      <c r="G142" s="1"/>
      <c r="H142" s="1"/>
      <c r="I142" s="1"/>
      <c r="J142" s="1"/>
      <c r="K142" s="1"/>
      <c r="L142" s="1"/>
      <c r="M142" s="1"/>
      <c r="N142" s="1"/>
      <c r="O142" s="1"/>
      <c r="P142" s="1"/>
      <c r="Q142" s="1"/>
      <c r="R142" s="1"/>
      <c r="S142" s="1"/>
      <c r="T142" s="1"/>
      <c r="U142" s="1"/>
      <c r="V142" s="1"/>
      <c r="W142" s="46"/>
      <c r="X142" s="1"/>
    </row>
    <row r="143" ht="15.75" customHeight="1">
      <c r="A143" s="46"/>
      <c r="B143" s="47"/>
      <c r="C143" s="47"/>
      <c r="D143" s="47"/>
      <c r="E143" s="47"/>
      <c r="F143" s="47"/>
      <c r="G143" s="1"/>
      <c r="H143" s="1"/>
      <c r="I143" s="1"/>
      <c r="J143" s="1"/>
      <c r="K143" s="1"/>
      <c r="L143" s="1"/>
      <c r="M143" s="1"/>
      <c r="N143" s="1"/>
      <c r="O143" s="1"/>
      <c r="P143" s="1"/>
      <c r="Q143" s="1"/>
      <c r="R143" s="1"/>
      <c r="S143" s="1"/>
      <c r="T143" s="1"/>
      <c r="U143" s="1"/>
      <c r="V143" s="1"/>
      <c r="W143" s="46"/>
      <c r="X143" s="1"/>
    </row>
    <row r="144" ht="15.75" customHeight="1">
      <c r="A144" s="46"/>
      <c r="B144" s="47"/>
      <c r="C144" s="47"/>
      <c r="D144" s="47"/>
      <c r="E144" s="47"/>
      <c r="F144" s="47"/>
      <c r="G144" s="1"/>
      <c r="H144" s="1"/>
      <c r="I144" s="1"/>
      <c r="J144" s="1"/>
      <c r="K144" s="1"/>
      <c r="L144" s="1"/>
      <c r="M144" s="1"/>
      <c r="N144" s="1"/>
      <c r="O144" s="1"/>
      <c r="P144" s="1"/>
      <c r="Q144" s="1"/>
      <c r="R144" s="1"/>
      <c r="S144" s="1"/>
      <c r="T144" s="1"/>
      <c r="U144" s="1"/>
      <c r="V144" s="1"/>
      <c r="W144" s="46"/>
      <c r="X144" s="1"/>
    </row>
    <row r="145" ht="15.75" customHeight="1">
      <c r="A145" s="46"/>
      <c r="B145" s="47"/>
      <c r="C145" s="47"/>
      <c r="D145" s="47"/>
      <c r="E145" s="47"/>
      <c r="F145" s="47"/>
      <c r="G145" s="1"/>
      <c r="H145" s="1"/>
      <c r="I145" s="1"/>
      <c r="J145" s="1"/>
      <c r="K145" s="1"/>
      <c r="L145" s="1"/>
      <c r="M145" s="1"/>
      <c r="N145" s="1"/>
      <c r="O145" s="1"/>
      <c r="P145" s="1"/>
      <c r="Q145" s="1"/>
      <c r="R145" s="1"/>
      <c r="S145" s="1"/>
      <c r="T145" s="1"/>
      <c r="U145" s="1"/>
      <c r="V145" s="1"/>
      <c r="W145" s="46"/>
      <c r="X145" s="1"/>
    </row>
    <row r="146" ht="15.75" customHeight="1">
      <c r="A146" s="46"/>
      <c r="B146" s="47"/>
      <c r="C146" s="47"/>
      <c r="D146" s="47"/>
      <c r="E146" s="47"/>
      <c r="F146" s="47"/>
      <c r="G146" s="1"/>
      <c r="H146" s="1"/>
      <c r="I146" s="1"/>
      <c r="J146" s="1"/>
      <c r="K146" s="1"/>
      <c r="L146" s="1"/>
      <c r="M146" s="1"/>
      <c r="N146" s="1"/>
      <c r="O146" s="1"/>
      <c r="P146" s="1"/>
      <c r="Q146" s="1"/>
      <c r="R146" s="1"/>
      <c r="S146" s="1"/>
      <c r="T146" s="1"/>
      <c r="U146" s="1"/>
      <c r="V146" s="1"/>
      <c r="W146" s="46"/>
      <c r="X146" s="1"/>
    </row>
    <row r="147" ht="15.75" customHeight="1">
      <c r="A147" s="46"/>
      <c r="B147" s="47"/>
      <c r="C147" s="47"/>
      <c r="D147" s="47"/>
      <c r="E147" s="47"/>
      <c r="F147" s="47"/>
      <c r="G147" s="1"/>
      <c r="H147" s="1"/>
      <c r="I147" s="1"/>
      <c r="J147" s="1"/>
      <c r="K147" s="1"/>
      <c r="L147" s="1"/>
      <c r="M147" s="1"/>
      <c r="N147" s="1"/>
      <c r="O147" s="1"/>
      <c r="P147" s="1"/>
      <c r="Q147" s="1"/>
      <c r="R147" s="1"/>
      <c r="S147" s="1"/>
      <c r="T147" s="1"/>
      <c r="U147" s="1"/>
      <c r="V147" s="1"/>
      <c r="W147" s="46"/>
      <c r="X147" s="1"/>
    </row>
    <row r="148" ht="15.75" customHeight="1">
      <c r="A148" s="46"/>
      <c r="B148" s="47"/>
      <c r="C148" s="47"/>
      <c r="D148" s="47"/>
      <c r="E148" s="47"/>
      <c r="F148" s="47"/>
      <c r="G148" s="1"/>
      <c r="H148" s="1"/>
      <c r="I148" s="1"/>
      <c r="J148" s="1"/>
      <c r="K148" s="1"/>
      <c r="L148" s="1"/>
      <c r="M148" s="1"/>
      <c r="N148" s="1"/>
      <c r="O148" s="1"/>
      <c r="P148" s="1"/>
      <c r="Q148" s="1"/>
      <c r="R148" s="1"/>
      <c r="S148" s="1"/>
      <c r="T148" s="1"/>
      <c r="U148" s="1"/>
      <c r="V148" s="1"/>
      <c r="W148" s="46"/>
      <c r="X148" s="1"/>
    </row>
    <row r="149" ht="15.75" customHeight="1">
      <c r="A149" s="46"/>
      <c r="B149" s="47"/>
      <c r="C149" s="47"/>
      <c r="D149" s="47"/>
      <c r="E149" s="47"/>
      <c r="F149" s="47"/>
      <c r="G149" s="1"/>
      <c r="H149" s="1"/>
      <c r="I149" s="1"/>
      <c r="J149" s="1"/>
      <c r="K149" s="1"/>
      <c r="L149" s="1"/>
      <c r="M149" s="1"/>
      <c r="N149" s="1"/>
      <c r="O149" s="1"/>
      <c r="P149" s="1"/>
      <c r="Q149" s="1"/>
      <c r="R149" s="1"/>
      <c r="S149" s="1"/>
      <c r="T149" s="1"/>
      <c r="U149" s="1"/>
      <c r="V149" s="1"/>
      <c r="W149" s="46"/>
      <c r="X149" s="1"/>
    </row>
    <row r="150" ht="15.75" customHeight="1">
      <c r="A150" s="46"/>
      <c r="B150" s="47"/>
      <c r="C150" s="47"/>
      <c r="D150" s="47"/>
      <c r="E150" s="47"/>
      <c r="F150" s="47"/>
      <c r="G150" s="1"/>
      <c r="H150" s="1"/>
      <c r="I150" s="1"/>
      <c r="J150" s="1"/>
      <c r="K150" s="1"/>
      <c r="L150" s="1"/>
      <c r="M150" s="1"/>
      <c r="N150" s="1"/>
      <c r="O150" s="1"/>
      <c r="P150" s="1"/>
      <c r="Q150" s="1"/>
      <c r="R150" s="1"/>
      <c r="S150" s="1"/>
      <c r="T150" s="1"/>
      <c r="U150" s="1"/>
      <c r="V150" s="1"/>
      <c r="W150" s="46"/>
      <c r="X150" s="1"/>
    </row>
    <row r="151" ht="15.75" customHeight="1">
      <c r="A151" s="46"/>
      <c r="B151" s="47"/>
      <c r="C151" s="47"/>
      <c r="D151" s="47"/>
      <c r="E151" s="47"/>
      <c r="F151" s="47"/>
      <c r="G151" s="1"/>
      <c r="H151" s="1"/>
      <c r="I151" s="1"/>
      <c r="J151" s="1"/>
      <c r="K151" s="1"/>
      <c r="L151" s="1"/>
      <c r="M151" s="1"/>
      <c r="N151" s="1"/>
      <c r="O151" s="1"/>
      <c r="P151" s="1"/>
      <c r="Q151" s="1"/>
      <c r="R151" s="1"/>
      <c r="S151" s="1"/>
      <c r="T151" s="1"/>
      <c r="U151" s="1"/>
      <c r="V151" s="1"/>
      <c r="W151" s="46"/>
      <c r="X151" s="1"/>
    </row>
    <row r="152" ht="15.75" customHeight="1">
      <c r="A152" s="46"/>
      <c r="B152" s="47"/>
      <c r="C152" s="47"/>
      <c r="D152" s="47"/>
      <c r="E152" s="47"/>
      <c r="F152" s="47"/>
      <c r="G152" s="1"/>
      <c r="H152" s="1"/>
      <c r="I152" s="1"/>
      <c r="J152" s="1"/>
      <c r="K152" s="1"/>
      <c r="L152" s="1"/>
      <c r="M152" s="1"/>
      <c r="N152" s="1"/>
      <c r="O152" s="1"/>
      <c r="P152" s="1"/>
      <c r="Q152" s="1"/>
      <c r="R152" s="1"/>
      <c r="S152" s="1"/>
      <c r="T152" s="1"/>
      <c r="U152" s="1"/>
      <c r="V152" s="1"/>
      <c r="W152" s="46"/>
      <c r="X152" s="1"/>
    </row>
    <row r="153" ht="15.75" customHeight="1">
      <c r="A153" s="46"/>
      <c r="B153" s="47"/>
      <c r="C153" s="47"/>
      <c r="D153" s="47"/>
      <c r="E153" s="47"/>
      <c r="F153" s="47"/>
      <c r="G153" s="1"/>
      <c r="H153" s="1"/>
      <c r="I153" s="1"/>
      <c r="J153" s="1"/>
      <c r="K153" s="1"/>
      <c r="L153" s="1"/>
      <c r="M153" s="1"/>
      <c r="N153" s="1"/>
      <c r="O153" s="1"/>
      <c r="P153" s="1"/>
      <c r="Q153" s="1"/>
      <c r="R153" s="1"/>
      <c r="S153" s="1"/>
      <c r="T153" s="1"/>
      <c r="U153" s="1"/>
      <c r="V153" s="1"/>
      <c r="W153" s="46"/>
      <c r="X153" s="1"/>
    </row>
    <row r="154" ht="15.75" customHeight="1">
      <c r="A154" s="46"/>
      <c r="B154" s="47"/>
      <c r="C154" s="47"/>
      <c r="D154" s="47"/>
      <c r="E154" s="47"/>
      <c r="F154" s="47"/>
      <c r="G154" s="1"/>
      <c r="H154" s="1"/>
      <c r="I154" s="1"/>
      <c r="J154" s="1"/>
      <c r="K154" s="1"/>
      <c r="L154" s="1"/>
      <c r="M154" s="1"/>
      <c r="N154" s="1"/>
      <c r="O154" s="1"/>
      <c r="P154" s="1"/>
      <c r="Q154" s="1"/>
      <c r="R154" s="1"/>
      <c r="S154" s="1"/>
      <c r="T154" s="1"/>
      <c r="U154" s="1"/>
      <c r="V154" s="1"/>
      <c r="W154" s="46"/>
      <c r="X154" s="1"/>
    </row>
    <row r="155" ht="15.75" customHeight="1">
      <c r="A155" s="46"/>
      <c r="B155" s="47"/>
      <c r="C155" s="47"/>
      <c r="D155" s="47"/>
      <c r="E155" s="47"/>
      <c r="F155" s="47"/>
      <c r="G155" s="1"/>
      <c r="H155" s="1"/>
      <c r="I155" s="1"/>
      <c r="J155" s="1"/>
      <c r="K155" s="1"/>
      <c r="L155" s="1"/>
      <c r="M155" s="1"/>
      <c r="N155" s="1"/>
      <c r="O155" s="1"/>
      <c r="P155" s="1"/>
      <c r="Q155" s="1"/>
      <c r="R155" s="1"/>
      <c r="S155" s="1"/>
      <c r="T155" s="1"/>
      <c r="U155" s="1"/>
      <c r="V155" s="1"/>
      <c r="W155" s="46"/>
      <c r="X155" s="1"/>
    </row>
    <row r="156" ht="15.75" customHeight="1">
      <c r="A156" s="46"/>
      <c r="B156" s="47"/>
      <c r="C156" s="47"/>
      <c r="D156" s="47"/>
      <c r="E156" s="47"/>
      <c r="F156" s="47"/>
      <c r="G156" s="1"/>
      <c r="H156" s="1"/>
      <c r="I156" s="1"/>
      <c r="J156" s="1"/>
      <c r="K156" s="1"/>
      <c r="L156" s="1"/>
      <c r="M156" s="1"/>
      <c r="N156" s="1"/>
      <c r="O156" s="1"/>
      <c r="P156" s="1"/>
      <c r="Q156" s="1"/>
      <c r="R156" s="1"/>
      <c r="S156" s="1"/>
      <c r="T156" s="1"/>
      <c r="U156" s="1"/>
      <c r="V156" s="1"/>
      <c r="W156" s="46"/>
      <c r="X156" s="1"/>
    </row>
    <row r="157" ht="15.75" customHeight="1">
      <c r="A157" s="46"/>
      <c r="B157" s="47"/>
      <c r="C157" s="47"/>
      <c r="D157" s="47"/>
      <c r="E157" s="47"/>
      <c r="F157" s="47"/>
      <c r="G157" s="1"/>
      <c r="H157" s="1"/>
      <c r="I157" s="1"/>
      <c r="J157" s="1"/>
      <c r="K157" s="1"/>
      <c r="L157" s="1"/>
      <c r="M157" s="1"/>
      <c r="N157" s="1"/>
      <c r="O157" s="1"/>
      <c r="P157" s="1"/>
      <c r="Q157" s="1"/>
      <c r="R157" s="1"/>
      <c r="S157" s="1"/>
      <c r="T157" s="1"/>
      <c r="U157" s="1"/>
      <c r="V157" s="1"/>
      <c r="W157" s="46"/>
      <c r="X157" s="1"/>
    </row>
    <row r="158" ht="15.75" customHeight="1">
      <c r="A158" s="46"/>
      <c r="B158" s="47"/>
      <c r="C158" s="47"/>
      <c r="D158" s="47"/>
      <c r="E158" s="47"/>
      <c r="F158" s="47"/>
      <c r="G158" s="1"/>
      <c r="H158" s="1"/>
      <c r="I158" s="1"/>
      <c r="J158" s="1"/>
      <c r="K158" s="1"/>
      <c r="L158" s="1"/>
      <c r="M158" s="1"/>
      <c r="N158" s="1"/>
      <c r="O158" s="1"/>
      <c r="P158" s="1"/>
      <c r="Q158" s="1"/>
      <c r="R158" s="1"/>
      <c r="S158" s="1"/>
      <c r="T158" s="1"/>
      <c r="U158" s="1"/>
      <c r="V158" s="1"/>
      <c r="W158" s="46"/>
      <c r="X158" s="1"/>
    </row>
    <row r="159" ht="15.75" customHeight="1">
      <c r="A159" s="46"/>
      <c r="B159" s="47"/>
      <c r="C159" s="47"/>
      <c r="D159" s="47"/>
      <c r="E159" s="47"/>
      <c r="F159" s="47"/>
      <c r="G159" s="1"/>
      <c r="H159" s="1"/>
      <c r="I159" s="1"/>
      <c r="J159" s="1"/>
      <c r="K159" s="1"/>
      <c r="L159" s="1"/>
      <c r="M159" s="1"/>
      <c r="N159" s="1"/>
      <c r="O159" s="1"/>
      <c r="P159" s="1"/>
      <c r="Q159" s="1"/>
      <c r="R159" s="1"/>
      <c r="S159" s="1"/>
      <c r="T159" s="1"/>
      <c r="U159" s="1"/>
      <c r="V159" s="1"/>
      <c r="W159" s="46"/>
      <c r="X159" s="1"/>
    </row>
    <row r="160" ht="15.75" customHeight="1">
      <c r="A160" s="46"/>
      <c r="B160" s="47"/>
      <c r="C160" s="47"/>
      <c r="D160" s="47"/>
      <c r="E160" s="47"/>
      <c r="F160" s="47"/>
      <c r="G160" s="1"/>
      <c r="H160" s="1"/>
      <c r="I160" s="1"/>
      <c r="J160" s="1"/>
      <c r="K160" s="1"/>
      <c r="L160" s="1"/>
      <c r="M160" s="1"/>
      <c r="N160" s="1"/>
      <c r="O160" s="1"/>
      <c r="P160" s="1"/>
      <c r="Q160" s="1"/>
      <c r="R160" s="1"/>
      <c r="S160" s="1"/>
      <c r="T160" s="1"/>
      <c r="U160" s="1"/>
      <c r="V160" s="1"/>
      <c r="W160" s="46"/>
      <c r="X160" s="1"/>
    </row>
    <row r="161" ht="15.75" customHeight="1">
      <c r="A161" s="46"/>
      <c r="B161" s="47"/>
      <c r="C161" s="47"/>
      <c r="D161" s="47"/>
      <c r="E161" s="47"/>
      <c r="F161" s="47"/>
      <c r="G161" s="1"/>
      <c r="H161" s="1"/>
      <c r="I161" s="1"/>
      <c r="J161" s="1"/>
      <c r="K161" s="1"/>
      <c r="L161" s="1"/>
      <c r="M161" s="1"/>
      <c r="N161" s="1"/>
      <c r="O161" s="1"/>
      <c r="P161" s="1"/>
      <c r="Q161" s="1"/>
      <c r="R161" s="1"/>
      <c r="S161" s="1"/>
      <c r="T161" s="1"/>
      <c r="U161" s="1"/>
      <c r="V161" s="1"/>
      <c r="W161" s="46"/>
      <c r="X161" s="1"/>
    </row>
    <row r="162" ht="15.75" customHeight="1">
      <c r="A162" s="46"/>
      <c r="B162" s="47"/>
      <c r="C162" s="47"/>
      <c r="D162" s="47"/>
      <c r="E162" s="47"/>
      <c r="F162" s="47"/>
      <c r="G162" s="1"/>
      <c r="H162" s="1"/>
      <c r="I162" s="1"/>
      <c r="J162" s="1"/>
      <c r="K162" s="1"/>
      <c r="L162" s="1"/>
      <c r="M162" s="1"/>
      <c r="N162" s="1"/>
      <c r="O162" s="1"/>
      <c r="P162" s="1"/>
      <c r="Q162" s="1"/>
      <c r="R162" s="1"/>
      <c r="S162" s="1"/>
      <c r="T162" s="1"/>
      <c r="U162" s="1"/>
      <c r="V162" s="1"/>
      <c r="W162" s="46"/>
      <c r="X162" s="1"/>
    </row>
    <row r="163" ht="15.75" customHeight="1">
      <c r="A163" s="46"/>
      <c r="B163" s="47"/>
      <c r="C163" s="47"/>
      <c r="D163" s="47"/>
      <c r="E163" s="47"/>
      <c r="F163" s="47"/>
      <c r="G163" s="1"/>
      <c r="H163" s="1"/>
      <c r="I163" s="1"/>
      <c r="J163" s="1"/>
      <c r="K163" s="1"/>
      <c r="L163" s="1"/>
      <c r="M163" s="1"/>
      <c r="N163" s="1"/>
      <c r="O163" s="1"/>
      <c r="P163" s="1"/>
      <c r="Q163" s="1"/>
      <c r="R163" s="1"/>
      <c r="S163" s="1"/>
      <c r="T163" s="1"/>
      <c r="U163" s="1"/>
      <c r="V163" s="1"/>
      <c r="W163" s="46"/>
      <c r="X163" s="1"/>
    </row>
    <row r="164" ht="15.75" customHeight="1">
      <c r="A164" s="46"/>
      <c r="B164" s="47"/>
      <c r="C164" s="47"/>
      <c r="D164" s="47"/>
      <c r="E164" s="47"/>
      <c r="F164" s="47"/>
      <c r="G164" s="1"/>
      <c r="H164" s="1"/>
      <c r="I164" s="1"/>
      <c r="J164" s="1"/>
      <c r="K164" s="1"/>
      <c r="L164" s="1"/>
      <c r="M164" s="1"/>
      <c r="N164" s="1"/>
      <c r="O164" s="1"/>
      <c r="P164" s="1"/>
      <c r="Q164" s="1"/>
      <c r="R164" s="1"/>
      <c r="S164" s="1"/>
      <c r="T164" s="1"/>
      <c r="U164" s="1"/>
      <c r="V164" s="1"/>
      <c r="W164" s="46"/>
      <c r="X164" s="1"/>
    </row>
    <row r="165" ht="15.75" customHeight="1">
      <c r="A165" s="46"/>
      <c r="B165" s="47"/>
      <c r="C165" s="47"/>
      <c r="D165" s="47"/>
      <c r="E165" s="47"/>
      <c r="F165" s="47"/>
      <c r="G165" s="1"/>
      <c r="H165" s="1"/>
      <c r="I165" s="1"/>
      <c r="J165" s="1"/>
      <c r="K165" s="1"/>
      <c r="L165" s="1"/>
      <c r="M165" s="1"/>
      <c r="N165" s="1"/>
      <c r="O165" s="1"/>
      <c r="P165" s="1"/>
      <c r="Q165" s="1"/>
      <c r="R165" s="1"/>
      <c r="S165" s="1"/>
      <c r="T165" s="1"/>
      <c r="U165" s="1"/>
      <c r="V165" s="1"/>
      <c r="W165" s="46"/>
      <c r="X165" s="1"/>
    </row>
    <row r="166" ht="15.75" customHeight="1">
      <c r="A166" s="46"/>
      <c r="B166" s="47"/>
      <c r="C166" s="47"/>
      <c r="D166" s="47"/>
      <c r="E166" s="47"/>
      <c r="F166" s="47"/>
      <c r="G166" s="1"/>
      <c r="H166" s="1"/>
      <c r="I166" s="1"/>
      <c r="J166" s="1"/>
      <c r="K166" s="1"/>
      <c r="L166" s="1"/>
      <c r="M166" s="1"/>
      <c r="N166" s="1"/>
      <c r="O166" s="1"/>
      <c r="P166" s="1"/>
      <c r="Q166" s="1"/>
      <c r="R166" s="1"/>
      <c r="S166" s="1"/>
      <c r="T166" s="1"/>
      <c r="U166" s="1"/>
      <c r="V166" s="1"/>
      <c r="W166" s="46"/>
      <c r="X166" s="1"/>
    </row>
    <row r="167" ht="15.75" customHeight="1">
      <c r="A167" s="46"/>
      <c r="B167" s="47"/>
      <c r="C167" s="47"/>
      <c r="D167" s="47"/>
      <c r="E167" s="47"/>
      <c r="F167" s="47"/>
      <c r="G167" s="1"/>
      <c r="H167" s="1"/>
      <c r="I167" s="1"/>
      <c r="J167" s="1"/>
      <c r="K167" s="1"/>
      <c r="L167" s="1"/>
      <c r="M167" s="1"/>
      <c r="N167" s="1"/>
      <c r="O167" s="1"/>
      <c r="P167" s="1"/>
      <c r="Q167" s="1"/>
      <c r="R167" s="1"/>
      <c r="S167" s="1"/>
      <c r="T167" s="1"/>
      <c r="U167" s="1"/>
      <c r="V167" s="1"/>
      <c r="W167" s="46"/>
      <c r="X167" s="1"/>
    </row>
    <row r="168" ht="15.75" customHeight="1">
      <c r="A168" s="46"/>
      <c r="B168" s="47"/>
      <c r="C168" s="47"/>
      <c r="D168" s="47"/>
      <c r="E168" s="47"/>
      <c r="F168" s="47"/>
      <c r="G168" s="1"/>
      <c r="H168" s="1"/>
      <c r="I168" s="1"/>
      <c r="J168" s="1"/>
      <c r="K168" s="1"/>
      <c r="L168" s="1"/>
      <c r="M168" s="1"/>
      <c r="N168" s="1"/>
      <c r="O168" s="1"/>
      <c r="P168" s="1"/>
      <c r="Q168" s="1"/>
      <c r="R168" s="1"/>
      <c r="S168" s="1"/>
      <c r="T168" s="1"/>
      <c r="U168" s="1"/>
      <c r="V168" s="1"/>
      <c r="W168" s="46"/>
      <c r="X168" s="1"/>
    </row>
    <row r="169" ht="15.75" customHeight="1">
      <c r="A169" s="46"/>
      <c r="B169" s="47"/>
      <c r="C169" s="47"/>
      <c r="D169" s="47"/>
      <c r="E169" s="47"/>
      <c r="F169" s="47"/>
      <c r="G169" s="1"/>
      <c r="H169" s="1"/>
      <c r="I169" s="1"/>
      <c r="J169" s="1"/>
      <c r="K169" s="1"/>
      <c r="L169" s="1"/>
      <c r="M169" s="1"/>
      <c r="N169" s="1"/>
      <c r="O169" s="1"/>
      <c r="P169" s="1"/>
      <c r="Q169" s="1"/>
      <c r="R169" s="1"/>
      <c r="S169" s="1"/>
      <c r="T169" s="1"/>
      <c r="U169" s="1"/>
      <c r="V169" s="1"/>
      <c r="W169" s="46"/>
      <c r="X169" s="1"/>
    </row>
    <row r="170" ht="15.75" customHeight="1">
      <c r="A170" s="46"/>
      <c r="B170" s="47"/>
      <c r="C170" s="47"/>
      <c r="D170" s="47"/>
      <c r="E170" s="47"/>
      <c r="F170" s="47"/>
      <c r="G170" s="1"/>
      <c r="H170" s="1"/>
      <c r="I170" s="1"/>
      <c r="J170" s="1"/>
      <c r="K170" s="1"/>
      <c r="L170" s="1"/>
      <c r="M170" s="1"/>
      <c r="N170" s="1"/>
      <c r="O170" s="1"/>
      <c r="P170" s="1"/>
      <c r="Q170" s="1"/>
      <c r="R170" s="1"/>
      <c r="S170" s="1"/>
      <c r="T170" s="1"/>
      <c r="U170" s="1"/>
      <c r="V170" s="1"/>
      <c r="W170" s="46"/>
      <c r="X170" s="1"/>
    </row>
    <row r="171" ht="15.75" customHeight="1">
      <c r="A171" s="46"/>
      <c r="B171" s="47"/>
      <c r="C171" s="47"/>
      <c r="D171" s="47"/>
      <c r="E171" s="47"/>
      <c r="F171" s="47"/>
      <c r="G171" s="1"/>
      <c r="H171" s="1"/>
      <c r="I171" s="1"/>
      <c r="J171" s="1"/>
      <c r="K171" s="1"/>
      <c r="L171" s="1"/>
      <c r="M171" s="1"/>
      <c r="N171" s="1"/>
      <c r="O171" s="1"/>
      <c r="P171" s="1"/>
      <c r="Q171" s="1"/>
      <c r="R171" s="1"/>
      <c r="S171" s="1"/>
      <c r="T171" s="1"/>
      <c r="U171" s="1"/>
      <c r="V171" s="1"/>
      <c r="W171" s="46"/>
      <c r="X171" s="1"/>
    </row>
    <row r="172" ht="15.75" customHeight="1">
      <c r="A172" s="46"/>
      <c r="B172" s="47"/>
      <c r="C172" s="47"/>
      <c r="D172" s="47"/>
      <c r="E172" s="47"/>
      <c r="F172" s="47"/>
      <c r="G172" s="1"/>
      <c r="H172" s="1"/>
      <c r="I172" s="1"/>
      <c r="J172" s="1"/>
      <c r="K172" s="1"/>
      <c r="L172" s="1"/>
      <c r="M172" s="1"/>
      <c r="N172" s="1"/>
      <c r="O172" s="1"/>
      <c r="P172" s="1"/>
      <c r="Q172" s="1"/>
      <c r="R172" s="1"/>
      <c r="S172" s="1"/>
      <c r="T172" s="1"/>
      <c r="U172" s="1"/>
      <c r="V172" s="1"/>
      <c r="W172" s="46"/>
      <c r="X172" s="1"/>
    </row>
    <row r="173" ht="15.75" customHeight="1">
      <c r="A173" s="46"/>
      <c r="B173" s="47"/>
      <c r="C173" s="47"/>
      <c r="D173" s="47"/>
      <c r="E173" s="47"/>
      <c r="F173" s="47"/>
      <c r="G173" s="1"/>
      <c r="H173" s="1"/>
      <c r="I173" s="1"/>
      <c r="J173" s="1"/>
      <c r="K173" s="1"/>
      <c r="L173" s="1"/>
      <c r="M173" s="1"/>
      <c r="N173" s="1"/>
      <c r="O173" s="1"/>
      <c r="P173" s="1"/>
      <c r="Q173" s="1"/>
      <c r="R173" s="1"/>
      <c r="S173" s="1"/>
      <c r="T173" s="1"/>
      <c r="U173" s="1"/>
      <c r="V173" s="1"/>
      <c r="W173" s="46"/>
      <c r="X173" s="1"/>
    </row>
    <row r="174" ht="15.75" customHeight="1">
      <c r="A174" s="46"/>
      <c r="B174" s="47"/>
      <c r="C174" s="47"/>
      <c r="D174" s="47"/>
      <c r="E174" s="47"/>
      <c r="F174" s="47"/>
      <c r="G174" s="1"/>
      <c r="H174" s="1"/>
      <c r="I174" s="1"/>
      <c r="J174" s="1"/>
      <c r="K174" s="1"/>
      <c r="L174" s="1"/>
      <c r="M174" s="1"/>
      <c r="N174" s="1"/>
      <c r="O174" s="1"/>
      <c r="P174" s="1"/>
      <c r="Q174" s="1"/>
      <c r="R174" s="1"/>
      <c r="S174" s="1"/>
      <c r="T174" s="1"/>
      <c r="U174" s="1"/>
      <c r="V174" s="1"/>
      <c r="W174" s="46"/>
      <c r="X174" s="1"/>
    </row>
    <row r="175" ht="15.75" customHeight="1">
      <c r="A175" s="46"/>
      <c r="B175" s="47"/>
      <c r="C175" s="47"/>
      <c r="D175" s="47"/>
      <c r="E175" s="47"/>
      <c r="F175" s="47"/>
      <c r="G175" s="1"/>
      <c r="H175" s="1"/>
      <c r="I175" s="1"/>
      <c r="J175" s="1"/>
      <c r="K175" s="1"/>
      <c r="L175" s="1"/>
      <c r="M175" s="1"/>
      <c r="N175" s="1"/>
      <c r="O175" s="1"/>
      <c r="P175" s="1"/>
      <c r="Q175" s="1"/>
      <c r="R175" s="1"/>
      <c r="S175" s="1"/>
      <c r="T175" s="1"/>
      <c r="U175" s="1"/>
      <c r="V175" s="1"/>
      <c r="W175" s="46"/>
      <c r="X175" s="1"/>
    </row>
    <row r="176" ht="15.75" customHeight="1">
      <c r="A176" s="46"/>
      <c r="B176" s="47"/>
      <c r="C176" s="47"/>
      <c r="D176" s="47"/>
      <c r="E176" s="47"/>
      <c r="F176" s="47"/>
      <c r="G176" s="1"/>
      <c r="H176" s="1"/>
      <c r="I176" s="1"/>
      <c r="J176" s="1"/>
      <c r="K176" s="1"/>
      <c r="L176" s="1"/>
      <c r="M176" s="1"/>
      <c r="N176" s="1"/>
      <c r="O176" s="1"/>
      <c r="P176" s="1"/>
      <c r="Q176" s="1"/>
      <c r="R176" s="1"/>
      <c r="S176" s="1"/>
      <c r="T176" s="1"/>
      <c r="U176" s="1"/>
      <c r="V176" s="1"/>
      <c r="W176" s="46"/>
      <c r="X176" s="1"/>
    </row>
    <row r="177" ht="15.75" customHeight="1">
      <c r="A177" s="46"/>
      <c r="B177" s="47"/>
      <c r="C177" s="47"/>
      <c r="D177" s="47"/>
      <c r="E177" s="47"/>
      <c r="F177" s="47"/>
      <c r="G177" s="1"/>
      <c r="H177" s="1"/>
      <c r="I177" s="1"/>
      <c r="J177" s="1"/>
      <c r="K177" s="1"/>
      <c r="L177" s="1"/>
      <c r="M177" s="1"/>
      <c r="N177" s="1"/>
      <c r="O177" s="1"/>
      <c r="P177" s="1"/>
      <c r="Q177" s="1"/>
      <c r="R177" s="1"/>
      <c r="S177" s="1"/>
      <c r="T177" s="1"/>
      <c r="U177" s="1"/>
      <c r="V177" s="1"/>
      <c r="W177" s="46"/>
      <c r="X177" s="1"/>
    </row>
    <row r="178" ht="15.75" customHeight="1">
      <c r="A178" s="46"/>
      <c r="B178" s="47"/>
      <c r="C178" s="47"/>
      <c r="D178" s="47"/>
      <c r="E178" s="47"/>
      <c r="F178" s="47"/>
      <c r="G178" s="1"/>
      <c r="H178" s="1"/>
      <c r="I178" s="1"/>
      <c r="J178" s="1"/>
      <c r="K178" s="1"/>
      <c r="L178" s="1"/>
      <c r="M178" s="1"/>
      <c r="N178" s="1"/>
      <c r="O178" s="1"/>
      <c r="P178" s="1"/>
      <c r="Q178" s="1"/>
      <c r="R178" s="1"/>
      <c r="S178" s="1"/>
      <c r="T178" s="1"/>
      <c r="U178" s="1"/>
      <c r="V178" s="1"/>
      <c r="W178" s="46"/>
      <c r="X178" s="1"/>
    </row>
    <row r="179" ht="15.75" customHeight="1">
      <c r="A179" s="46"/>
      <c r="B179" s="47"/>
      <c r="C179" s="47"/>
      <c r="D179" s="47"/>
      <c r="E179" s="47"/>
      <c r="F179" s="47"/>
      <c r="G179" s="1"/>
      <c r="H179" s="1"/>
      <c r="I179" s="1"/>
      <c r="J179" s="1"/>
      <c r="K179" s="1"/>
      <c r="L179" s="1"/>
      <c r="M179" s="1"/>
      <c r="N179" s="1"/>
      <c r="O179" s="1"/>
      <c r="P179" s="1"/>
      <c r="Q179" s="1"/>
      <c r="R179" s="1"/>
      <c r="S179" s="1"/>
      <c r="T179" s="1"/>
      <c r="U179" s="1"/>
      <c r="V179" s="1"/>
      <c r="W179" s="46"/>
      <c r="X179" s="1"/>
    </row>
    <row r="180" ht="15.75" customHeight="1">
      <c r="A180" s="46"/>
      <c r="B180" s="47"/>
      <c r="C180" s="47"/>
      <c r="D180" s="47"/>
      <c r="E180" s="47"/>
      <c r="F180" s="47"/>
      <c r="G180" s="1"/>
      <c r="H180" s="1"/>
      <c r="I180" s="1"/>
      <c r="J180" s="1"/>
      <c r="K180" s="1"/>
      <c r="L180" s="1"/>
      <c r="M180" s="1"/>
      <c r="N180" s="1"/>
      <c r="O180" s="1"/>
      <c r="P180" s="1"/>
      <c r="Q180" s="1"/>
      <c r="R180" s="1"/>
      <c r="S180" s="1"/>
      <c r="T180" s="1"/>
      <c r="U180" s="1"/>
      <c r="V180" s="1"/>
      <c r="W180" s="46"/>
      <c r="X180" s="1"/>
    </row>
    <row r="181" ht="15.75" customHeight="1">
      <c r="A181" s="46"/>
      <c r="B181" s="47"/>
      <c r="C181" s="47"/>
      <c r="D181" s="47"/>
      <c r="E181" s="47"/>
      <c r="F181" s="47"/>
      <c r="G181" s="1"/>
      <c r="H181" s="1"/>
      <c r="I181" s="1"/>
      <c r="J181" s="1"/>
      <c r="K181" s="1"/>
      <c r="L181" s="1"/>
      <c r="M181" s="1"/>
      <c r="N181" s="1"/>
      <c r="O181" s="1"/>
      <c r="P181" s="1"/>
      <c r="Q181" s="1"/>
      <c r="R181" s="1"/>
      <c r="S181" s="1"/>
      <c r="T181" s="1"/>
      <c r="U181" s="1"/>
      <c r="V181" s="1"/>
      <c r="W181" s="46"/>
      <c r="X181" s="1"/>
    </row>
    <row r="182" ht="15.75" customHeight="1">
      <c r="A182" s="46"/>
      <c r="B182" s="47"/>
      <c r="C182" s="47"/>
      <c r="D182" s="47"/>
      <c r="E182" s="47"/>
      <c r="F182" s="47"/>
      <c r="G182" s="1"/>
      <c r="H182" s="1"/>
      <c r="I182" s="1"/>
      <c r="J182" s="1"/>
      <c r="K182" s="1"/>
      <c r="L182" s="1"/>
      <c r="M182" s="1"/>
      <c r="N182" s="1"/>
      <c r="O182" s="1"/>
      <c r="P182" s="1"/>
      <c r="Q182" s="1"/>
      <c r="R182" s="1"/>
      <c r="S182" s="1"/>
      <c r="T182" s="1"/>
      <c r="U182" s="1"/>
      <c r="V182" s="1"/>
      <c r="W182" s="46"/>
      <c r="X182" s="1"/>
    </row>
    <row r="183" ht="15.75" customHeight="1">
      <c r="A183" s="46"/>
      <c r="B183" s="47"/>
      <c r="C183" s="47"/>
      <c r="D183" s="47"/>
      <c r="E183" s="47"/>
      <c r="F183" s="47"/>
      <c r="G183" s="1"/>
      <c r="H183" s="1"/>
      <c r="I183" s="1"/>
      <c r="J183" s="1"/>
      <c r="K183" s="1"/>
      <c r="L183" s="1"/>
      <c r="M183" s="1"/>
      <c r="N183" s="1"/>
      <c r="O183" s="1"/>
      <c r="P183" s="1"/>
      <c r="Q183" s="1"/>
      <c r="R183" s="1"/>
      <c r="S183" s="1"/>
      <c r="T183" s="1"/>
      <c r="U183" s="1"/>
      <c r="V183" s="1"/>
      <c r="W183" s="46"/>
      <c r="X183" s="1"/>
    </row>
    <row r="184" ht="15.75" customHeight="1">
      <c r="A184" s="46"/>
      <c r="B184" s="47"/>
      <c r="C184" s="47"/>
      <c r="D184" s="47"/>
      <c r="E184" s="47"/>
      <c r="F184" s="47"/>
      <c r="G184" s="1"/>
      <c r="H184" s="1"/>
      <c r="I184" s="1"/>
      <c r="J184" s="1"/>
      <c r="K184" s="1"/>
      <c r="L184" s="1"/>
      <c r="M184" s="1"/>
      <c r="N184" s="1"/>
      <c r="O184" s="1"/>
      <c r="P184" s="1"/>
      <c r="Q184" s="1"/>
      <c r="R184" s="1"/>
      <c r="S184" s="1"/>
      <c r="T184" s="1"/>
      <c r="U184" s="1"/>
      <c r="V184" s="1"/>
      <c r="W184" s="46"/>
      <c r="X184" s="1"/>
    </row>
    <row r="185" ht="15.75" customHeight="1">
      <c r="A185" s="46"/>
      <c r="B185" s="47"/>
      <c r="C185" s="47"/>
      <c r="D185" s="47"/>
      <c r="E185" s="47"/>
      <c r="F185" s="47"/>
      <c r="G185" s="1"/>
      <c r="H185" s="1"/>
      <c r="I185" s="1"/>
      <c r="J185" s="1"/>
      <c r="K185" s="1"/>
      <c r="L185" s="1"/>
      <c r="M185" s="1"/>
      <c r="N185" s="1"/>
      <c r="O185" s="1"/>
      <c r="P185" s="1"/>
      <c r="Q185" s="1"/>
      <c r="R185" s="1"/>
      <c r="S185" s="1"/>
      <c r="T185" s="1"/>
      <c r="U185" s="1"/>
      <c r="V185" s="1"/>
      <c r="W185" s="46"/>
      <c r="X185" s="1"/>
    </row>
    <row r="186" ht="15.75" customHeight="1">
      <c r="A186" s="46"/>
      <c r="B186" s="47"/>
      <c r="C186" s="47"/>
      <c r="D186" s="47"/>
      <c r="E186" s="47"/>
      <c r="F186" s="47"/>
      <c r="G186" s="1"/>
      <c r="H186" s="1"/>
      <c r="I186" s="1"/>
      <c r="J186" s="1"/>
      <c r="K186" s="1"/>
      <c r="L186" s="1"/>
      <c r="M186" s="1"/>
      <c r="N186" s="1"/>
      <c r="O186" s="1"/>
      <c r="P186" s="1"/>
      <c r="Q186" s="1"/>
      <c r="R186" s="1"/>
      <c r="S186" s="1"/>
      <c r="T186" s="1"/>
      <c r="U186" s="1"/>
      <c r="V186" s="1"/>
      <c r="W186" s="46"/>
      <c r="X186" s="1"/>
    </row>
    <row r="187" ht="15.75" customHeight="1">
      <c r="A187" s="46"/>
      <c r="B187" s="47"/>
      <c r="C187" s="47"/>
      <c r="D187" s="47"/>
      <c r="E187" s="47"/>
      <c r="F187" s="47"/>
      <c r="G187" s="1"/>
      <c r="H187" s="1"/>
      <c r="I187" s="1"/>
      <c r="J187" s="1"/>
      <c r="K187" s="1"/>
      <c r="L187" s="1"/>
      <c r="M187" s="1"/>
      <c r="N187" s="1"/>
      <c r="O187" s="1"/>
      <c r="P187" s="1"/>
      <c r="Q187" s="1"/>
      <c r="R187" s="1"/>
      <c r="S187" s="1"/>
      <c r="T187" s="1"/>
      <c r="U187" s="1"/>
      <c r="V187" s="1"/>
      <c r="W187" s="46"/>
      <c r="X187" s="1"/>
    </row>
    <row r="188" ht="15.75" customHeight="1">
      <c r="A188" s="46"/>
      <c r="B188" s="47"/>
      <c r="C188" s="47"/>
      <c r="D188" s="47"/>
      <c r="E188" s="47"/>
      <c r="F188" s="47"/>
      <c r="G188" s="1"/>
      <c r="H188" s="1"/>
      <c r="I188" s="1"/>
      <c r="J188" s="1"/>
      <c r="K188" s="1"/>
      <c r="L188" s="1"/>
      <c r="M188" s="1"/>
      <c r="N188" s="1"/>
      <c r="O188" s="1"/>
      <c r="P188" s="1"/>
      <c r="Q188" s="1"/>
      <c r="R188" s="1"/>
      <c r="S188" s="1"/>
      <c r="T188" s="1"/>
      <c r="U188" s="1"/>
      <c r="V188" s="1"/>
      <c r="W188" s="46"/>
      <c r="X188" s="1"/>
    </row>
    <row r="189" ht="15.75" customHeight="1">
      <c r="A189" s="46"/>
      <c r="B189" s="47"/>
      <c r="C189" s="47"/>
      <c r="D189" s="47"/>
      <c r="E189" s="47"/>
      <c r="F189" s="47"/>
      <c r="G189" s="1"/>
      <c r="H189" s="1"/>
      <c r="I189" s="1"/>
      <c r="J189" s="1"/>
      <c r="K189" s="1"/>
      <c r="L189" s="1"/>
      <c r="M189" s="1"/>
      <c r="N189" s="1"/>
      <c r="O189" s="1"/>
      <c r="P189" s="1"/>
      <c r="Q189" s="1"/>
      <c r="R189" s="1"/>
      <c r="S189" s="1"/>
      <c r="T189" s="1"/>
      <c r="U189" s="1"/>
      <c r="V189" s="1"/>
      <c r="W189" s="46"/>
      <c r="X189" s="1"/>
    </row>
    <row r="190" ht="15.75" customHeight="1">
      <c r="A190" s="46"/>
      <c r="B190" s="47"/>
      <c r="C190" s="47"/>
      <c r="D190" s="47"/>
      <c r="E190" s="47"/>
      <c r="F190" s="47"/>
      <c r="G190" s="1"/>
      <c r="H190" s="1"/>
      <c r="I190" s="1"/>
      <c r="J190" s="1"/>
      <c r="K190" s="1"/>
      <c r="L190" s="1"/>
      <c r="M190" s="1"/>
      <c r="N190" s="1"/>
      <c r="O190" s="1"/>
      <c r="P190" s="1"/>
      <c r="Q190" s="1"/>
      <c r="R190" s="1"/>
      <c r="S190" s="1"/>
      <c r="T190" s="1"/>
      <c r="U190" s="1"/>
      <c r="V190" s="1"/>
      <c r="W190" s="46"/>
      <c r="X190" s="1"/>
    </row>
    <row r="191" ht="15.75" customHeight="1">
      <c r="A191" s="46"/>
      <c r="B191" s="47"/>
      <c r="C191" s="47"/>
      <c r="D191" s="47"/>
      <c r="E191" s="47"/>
      <c r="F191" s="47"/>
      <c r="G191" s="1"/>
      <c r="H191" s="1"/>
      <c r="I191" s="1"/>
      <c r="J191" s="1"/>
      <c r="K191" s="1"/>
      <c r="L191" s="1"/>
      <c r="M191" s="1"/>
      <c r="N191" s="1"/>
      <c r="O191" s="1"/>
      <c r="P191" s="1"/>
      <c r="Q191" s="1"/>
      <c r="R191" s="1"/>
      <c r="S191" s="1"/>
      <c r="T191" s="1"/>
      <c r="U191" s="1"/>
      <c r="V191" s="1"/>
      <c r="W191" s="46"/>
      <c r="X191" s="1"/>
    </row>
    <row r="192" ht="15.75" customHeight="1">
      <c r="A192" s="46"/>
      <c r="B192" s="47"/>
      <c r="C192" s="47"/>
      <c r="D192" s="47"/>
      <c r="E192" s="47"/>
      <c r="F192" s="47"/>
      <c r="G192" s="1"/>
      <c r="H192" s="1"/>
      <c r="I192" s="1"/>
      <c r="J192" s="1"/>
      <c r="K192" s="1"/>
      <c r="L192" s="1"/>
      <c r="M192" s="1"/>
      <c r="N192" s="1"/>
      <c r="O192" s="1"/>
      <c r="P192" s="1"/>
      <c r="Q192" s="1"/>
      <c r="R192" s="1"/>
      <c r="S192" s="1"/>
      <c r="T192" s="1"/>
      <c r="U192" s="1"/>
      <c r="V192" s="1"/>
      <c r="W192" s="46"/>
      <c r="X192" s="1"/>
    </row>
    <row r="193" ht="15.75" customHeight="1">
      <c r="A193" s="46"/>
      <c r="B193" s="47"/>
      <c r="C193" s="47"/>
      <c r="D193" s="47"/>
      <c r="E193" s="47"/>
      <c r="F193" s="47"/>
      <c r="G193" s="1"/>
      <c r="H193" s="1"/>
      <c r="I193" s="1"/>
      <c r="J193" s="1"/>
      <c r="K193" s="1"/>
      <c r="L193" s="1"/>
      <c r="M193" s="1"/>
      <c r="N193" s="1"/>
      <c r="O193" s="1"/>
      <c r="P193" s="1"/>
      <c r="Q193" s="1"/>
      <c r="R193" s="1"/>
      <c r="S193" s="1"/>
      <c r="T193" s="1"/>
      <c r="U193" s="1"/>
      <c r="V193" s="1"/>
      <c r="W193" s="46"/>
      <c r="X193" s="1"/>
    </row>
    <row r="194" ht="15.75" customHeight="1">
      <c r="A194" s="46"/>
      <c r="B194" s="47"/>
      <c r="C194" s="47"/>
      <c r="D194" s="47"/>
      <c r="E194" s="47"/>
      <c r="F194" s="47"/>
      <c r="G194" s="1"/>
      <c r="H194" s="1"/>
      <c r="I194" s="1"/>
      <c r="J194" s="1"/>
      <c r="K194" s="1"/>
      <c r="L194" s="1"/>
      <c r="M194" s="1"/>
      <c r="N194" s="1"/>
      <c r="O194" s="1"/>
      <c r="P194" s="1"/>
      <c r="Q194" s="1"/>
      <c r="R194" s="1"/>
      <c r="S194" s="1"/>
      <c r="T194" s="1"/>
      <c r="U194" s="1"/>
      <c r="V194" s="1"/>
      <c r="W194" s="46"/>
      <c r="X194" s="1"/>
    </row>
    <row r="195" ht="15.75" customHeight="1">
      <c r="A195" s="46"/>
      <c r="B195" s="47"/>
      <c r="C195" s="47"/>
      <c r="D195" s="47"/>
      <c r="E195" s="47"/>
      <c r="F195" s="47"/>
      <c r="G195" s="1"/>
      <c r="H195" s="1"/>
      <c r="I195" s="1"/>
      <c r="J195" s="1"/>
      <c r="K195" s="1"/>
      <c r="L195" s="1"/>
      <c r="M195" s="1"/>
      <c r="N195" s="1"/>
      <c r="O195" s="1"/>
      <c r="P195" s="1"/>
      <c r="Q195" s="1"/>
      <c r="R195" s="1"/>
      <c r="S195" s="1"/>
      <c r="T195" s="1"/>
      <c r="U195" s="1"/>
      <c r="V195" s="1"/>
      <c r="W195" s="46"/>
      <c r="X195" s="1"/>
    </row>
    <row r="196" ht="15.75" customHeight="1">
      <c r="A196" s="46"/>
      <c r="B196" s="47"/>
      <c r="C196" s="47"/>
      <c r="D196" s="47"/>
      <c r="E196" s="47"/>
      <c r="F196" s="47"/>
      <c r="G196" s="1"/>
      <c r="H196" s="1"/>
      <c r="I196" s="1"/>
      <c r="J196" s="1"/>
      <c r="K196" s="1"/>
      <c r="L196" s="1"/>
      <c r="M196" s="1"/>
      <c r="N196" s="1"/>
      <c r="O196" s="1"/>
      <c r="P196" s="1"/>
      <c r="Q196" s="1"/>
      <c r="R196" s="1"/>
      <c r="S196" s="1"/>
      <c r="T196" s="1"/>
      <c r="U196" s="1"/>
      <c r="V196" s="1"/>
      <c r="W196" s="46"/>
      <c r="X196" s="1"/>
    </row>
    <row r="197" ht="15.75" customHeight="1">
      <c r="A197" s="46"/>
      <c r="B197" s="47"/>
      <c r="C197" s="47"/>
      <c r="D197" s="47"/>
      <c r="E197" s="47"/>
      <c r="F197" s="47"/>
      <c r="G197" s="1"/>
      <c r="H197" s="1"/>
      <c r="I197" s="1"/>
      <c r="J197" s="1"/>
      <c r="K197" s="1"/>
      <c r="L197" s="1"/>
      <c r="M197" s="1"/>
      <c r="N197" s="1"/>
      <c r="O197" s="1"/>
      <c r="P197" s="1"/>
      <c r="Q197" s="1"/>
      <c r="R197" s="1"/>
      <c r="S197" s="1"/>
      <c r="T197" s="1"/>
      <c r="U197" s="1"/>
      <c r="V197" s="1"/>
      <c r="W197" s="46"/>
      <c r="X197" s="1"/>
    </row>
    <row r="198" ht="15.75" customHeight="1">
      <c r="A198" s="46"/>
      <c r="B198" s="47"/>
      <c r="C198" s="47"/>
      <c r="D198" s="47"/>
      <c r="E198" s="47"/>
      <c r="F198" s="47"/>
      <c r="G198" s="1"/>
      <c r="H198" s="1"/>
      <c r="I198" s="1"/>
      <c r="J198" s="1"/>
      <c r="K198" s="1"/>
      <c r="L198" s="1"/>
      <c r="M198" s="1"/>
      <c r="N198" s="1"/>
      <c r="O198" s="1"/>
      <c r="P198" s="1"/>
      <c r="Q198" s="1"/>
      <c r="R198" s="1"/>
      <c r="S198" s="1"/>
      <c r="T198" s="1"/>
      <c r="U198" s="1"/>
      <c r="V198" s="1"/>
      <c r="W198" s="46"/>
      <c r="X198" s="1"/>
    </row>
    <row r="199" ht="15.75" customHeight="1">
      <c r="A199" s="46"/>
      <c r="B199" s="47"/>
      <c r="C199" s="47"/>
      <c r="D199" s="47"/>
      <c r="E199" s="47"/>
      <c r="F199" s="47"/>
      <c r="G199" s="1"/>
      <c r="H199" s="1"/>
      <c r="I199" s="1"/>
      <c r="J199" s="1"/>
      <c r="K199" s="1"/>
      <c r="L199" s="1"/>
      <c r="M199" s="1"/>
      <c r="N199" s="1"/>
      <c r="O199" s="1"/>
      <c r="P199" s="1"/>
      <c r="Q199" s="1"/>
      <c r="R199" s="1"/>
      <c r="S199" s="1"/>
      <c r="T199" s="1"/>
      <c r="U199" s="1"/>
      <c r="V199" s="1"/>
      <c r="W199" s="46"/>
      <c r="X199" s="1"/>
    </row>
    <row r="200" ht="15.75" customHeight="1">
      <c r="A200" s="46"/>
      <c r="B200" s="47"/>
      <c r="C200" s="47"/>
      <c r="D200" s="47"/>
      <c r="E200" s="47"/>
      <c r="F200" s="47"/>
      <c r="G200" s="1"/>
      <c r="H200" s="1"/>
      <c r="I200" s="1"/>
      <c r="J200" s="1"/>
      <c r="K200" s="1"/>
      <c r="L200" s="1"/>
      <c r="M200" s="1"/>
      <c r="N200" s="1"/>
      <c r="O200" s="1"/>
      <c r="P200" s="1"/>
      <c r="Q200" s="1"/>
      <c r="R200" s="1"/>
      <c r="S200" s="1"/>
      <c r="T200" s="1"/>
      <c r="U200" s="1"/>
      <c r="V200" s="1"/>
      <c r="W200" s="46"/>
      <c r="X200" s="1"/>
    </row>
    <row r="201" ht="15.75" customHeight="1">
      <c r="A201" s="46"/>
      <c r="B201" s="47"/>
      <c r="C201" s="47"/>
      <c r="D201" s="47"/>
      <c r="E201" s="47"/>
      <c r="F201" s="47"/>
      <c r="G201" s="1"/>
      <c r="H201" s="1"/>
      <c r="I201" s="1"/>
      <c r="J201" s="1"/>
      <c r="K201" s="1"/>
      <c r="L201" s="1"/>
      <c r="M201" s="1"/>
      <c r="N201" s="1"/>
      <c r="O201" s="1"/>
      <c r="P201" s="1"/>
      <c r="Q201" s="1"/>
      <c r="R201" s="1"/>
      <c r="S201" s="1"/>
      <c r="T201" s="1"/>
      <c r="U201" s="1"/>
      <c r="V201" s="1"/>
      <c r="W201" s="46"/>
      <c r="X201" s="1"/>
    </row>
    <row r="202" ht="15.75" customHeight="1">
      <c r="A202" s="46"/>
      <c r="B202" s="47"/>
      <c r="C202" s="47"/>
      <c r="D202" s="47"/>
      <c r="E202" s="47"/>
      <c r="F202" s="47"/>
      <c r="G202" s="1"/>
      <c r="H202" s="1"/>
      <c r="I202" s="1"/>
      <c r="J202" s="1"/>
      <c r="K202" s="1"/>
      <c r="L202" s="1"/>
      <c r="M202" s="1"/>
      <c r="N202" s="1"/>
      <c r="O202" s="1"/>
      <c r="P202" s="1"/>
      <c r="Q202" s="1"/>
      <c r="R202" s="1"/>
      <c r="S202" s="1"/>
      <c r="T202" s="1"/>
      <c r="U202" s="1"/>
      <c r="V202" s="1"/>
      <c r="W202" s="46"/>
      <c r="X202" s="1"/>
    </row>
    <row r="203" ht="15.75" customHeight="1">
      <c r="A203" s="46"/>
      <c r="B203" s="47"/>
      <c r="C203" s="47"/>
      <c r="D203" s="47"/>
      <c r="E203" s="47"/>
      <c r="F203" s="47"/>
      <c r="G203" s="1"/>
      <c r="H203" s="1"/>
      <c r="I203" s="1"/>
      <c r="J203" s="1"/>
      <c r="K203" s="1"/>
      <c r="L203" s="1"/>
      <c r="M203" s="1"/>
      <c r="N203" s="1"/>
      <c r="O203" s="1"/>
      <c r="P203" s="1"/>
      <c r="Q203" s="1"/>
      <c r="R203" s="1"/>
      <c r="S203" s="1"/>
      <c r="T203" s="1"/>
      <c r="U203" s="1"/>
      <c r="V203" s="1"/>
      <c r="W203" s="46"/>
      <c r="X203" s="1"/>
    </row>
    <row r="204" ht="15.75" customHeight="1">
      <c r="A204" s="46"/>
      <c r="B204" s="47"/>
      <c r="C204" s="47"/>
      <c r="D204" s="47"/>
      <c r="E204" s="47"/>
      <c r="F204" s="47"/>
      <c r="G204" s="1"/>
      <c r="H204" s="1"/>
      <c r="I204" s="1"/>
      <c r="J204" s="1"/>
      <c r="K204" s="1"/>
      <c r="L204" s="1"/>
      <c r="M204" s="1"/>
      <c r="N204" s="1"/>
      <c r="O204" s="1"/>
      <c r="P204" s="1"/>
      <c r="Q204" s="1"/>
      <c r="R204" s="1"/>
      <c r="S204" s="1"/>
      <c r="T204" s="1"/>
      <c r="U204" s="1"/>
      <c r="V204" s="1"/>
      <c r="W204" s="46"/>
      <c r="X204" s="1"/>
    </row>
    <row r="205" ht="15.75" customHeight="1">
      <c r="A205" s="46"/>
      <c r="B205" s="47"/>
      <c r="C205" s="47"/>
      <c r="D205" s="47"/>
      <c r="E205" s="47"/>
      <c r="F205" s="47"/>
      <c r="G205" s="1"/>
      <c r="H205" s="1"/>
      <c r="I205" s="1"/>
      <c r="J205" s="1"/>
      <c r="K205" s="1"/>
      <c r="L205" s="1"/>
      <c r="M205" s="1"/>
      <c r="N205" s="1"/>
      <c r="O205" s="1"/>
      <c r="P205" s="1"/>
      <c r="Q205" s="1"/>
      <c r="R205" s="1"/>
      <c r="S205" s="1"/>
      <c r="T205" s="1"/>
      <c r="U205" s="1"/>
      <c r="V205" s="1"/>
      <c r="W205" s="46"/>
      <c r="X205" s="1"/>
    </row>
    <row r="206" ht="15.75" customHeight="1">
      <c r="A206" s="46"/>
      <c r="B206" s="47"/>
      <c r="C206" s="47"/>
      <c r="D206" s="47"/>
      <c r="E206" s="47"/>
      <c r="F206" s="47"/>
      <c r="G206" s="1"/>
      <c r="H206" s="1"/>
      <c r="I206" s="1"/>
      <c r="J206" s="1"/>
      <c r="K206" s="1"/>
      <c r="L206" s="1"/>
      <c r="M206" s="1"/>
      <c r="N206" s="1"/>
      <c r="O206" s="1"/>
      <c r="P206" s="1"/>
      <c r="Q206" s="1"/>
      <c r="R206" s="1"/>
      <c r="S206" s="1"/>
      <c r="T206" s="1"/>
      <c r="U206" s="1"/>
      <c r="V206" s="1"/>
      <c r="W206" s="46"/>
      <c r="X206" s="1"/>
    </row>
    <row r="207" ht="15.75" customHeight="1">
      <c r="A207" s="46"/>
      <c r="B207" s="47"/>
      <c r="C207" s="47"/>
      <c r="D207" s="47"/>
      <c r="E207" s="47"/>
      <c r="F207" s="47"/>
      <c r="G207" s="1"/>
      <c r="H207" s="1"/>
      <c r="I207" s="1"/>
      <c r="J207" s="1"/>
      <c r="K207" s="1"/>
      <c r="L207" s="1"/>
      <c r="M207" s="1"/>
      <c r="N207" s="1"/>
      <c r="O207" s="1"/>
      <c r="P207" s="1"/>
      <c r="Q207" s="1"/>
      <c r="R207" s="1"/>
      <c r="S207" s="1"/>
      <c r="T207" s="1"/>
      <c r="U207" s="1"/>
      <c r="V207" s="1"/>
      <c r="W207" s="46"/>
      <c r="X207" s="1"/>
    </row>
    <row r="208" ht="15.75" customHeight="1">
      <c r="A208" s="46"/>
      <c r="B208" s="47"/>
      <c r="C208" s="47"/>
      <c r="D208" s="47"/>
      <c r="E208" s="47"/>
      <c r="F208" s="47"/>
      <c r="G208" s="1"/>
      <c r="H208" s="1"/>
      <c r="I208" s="1"/>
      <c r="J208" s="1"/>
      <c r="K208" s="1"/>
      <c r="L208" s="1"/>
      <c r="M208" s="1"/>
      <c r="N208" s="1"/>
      <c r="O208" s="1"/>
      <c r="P208" s="1"/>
      <c r="Q208" s="1"/>
      <c r="R208" s="1"/>
      <c r="S208" s="1"/>
      <c r="T208" s="1"/>
      <c r="U208" s="1"/>
      <c r="V208" s="1"/>
      <c r="W208" s="46"/>
      <c r="X208" s="1"/>
    </row>
    <row r="209" ht="15.75" customHeight="1">
      <c r="A209" s="46"/>
      <c r="B209" s="47"/>
      <c r="C209" s="47"/>
      <c r="D209" s="47"/>
      <c r="E209" s="47"/>
      <c r="F209" s="47"/>
      <c r="G209" s="1"/>
      <c r="H209" s="1"/>
      <c r="I209" s="1"/>
      <c r="J209" s="1"/>
      <c r="K209" s="1"/>
      <c r="L209" s="1"/>
      <c r="M209" s="1"/>
      <c r="N209" s="1"/>
      <c r="O209" s="1"/>
      <c r="P209" s="1"/>
      <c r="Q209" s="1"/>
      <c r="R209" s="1"/>
      <c r="S209" s="1"/>
      <c r="T209" s="1"/>
      <c r="U209" s="1"/>
      <c r="V209" s="1"/>
      <c r="W209" s="46"/>
      <c r="X209" s="1"/>
    </row>
    <row r="210" ht="15.75" customHeight="1">
      <c r="A210" s="46"/>
      <c r="B210" s="47"/>
      <c r="C210" s="47"/>
      <c r="D210" s="47"/>
      <c r="E210" s="47"/>
      <c r="F210" s="47"/>
      <c r="G210" s="1"/>
      <c r="H210" s="1"/>
      <c r="I210" s="1"/>
      <c r="J210" s="1"/>
      <c r="K210" s="1"/>
      <c r="L210" s="1"/>
      <c r="M210" s="1"/>
      <c r="N210" s="1"/>
      <c r="O210" s="1"/>
      <c r="P210" s="1"/>
      <c r="Q210" s="1"/>
      <c r="R210" s="1"/>
      <c r="S210" s="1"/>
      <c r="T210" s="1"/>
      <c r="U210" s="1"/>
      <c r="V210" s="1"/>
      <c r="W210" s="46"/>
      <c r="X210" s="1"/>
    </row>
    <row r="211" ht="15.75" customHeight="1">
      <c r="A211" s="46"/>
      <c r="B211" s="47"/>
      <c r="C211" s="47"/>
      <c r="D211" s="47"/>
      <c r="E211" s="47"/>
      <c r="F211" s="47"/>
      <c r="G211" s="1"/>
      <c r="H211" s="1"/>
      <c r="I211" s="1"/>
      <c r="J211" s="1"/>
      <c r="K211" s="1"/>
      <c r="L211" s="1"/>
      <c r="M211" s="1"/>
      <c r="N211" s="1"/>
      <c r="O211" s="1"/>
      <c r="P211" s="1"/>
      <c r="Q211" s="1"/>
      <c r="R211" s="1"/>
      <c r="S211" s="1"/>
      <c r="T211" s="1"/>
      <c r="U211" s="1"/>
      <c r="V211" s="1"/>
      <c r="W211" s="46"/>
      <c r="X211" s="1"/>
    </row>
    <row r="212" ht="15.75" customHeight="1">
      <c r="A212" s="46"/>
      <c r="B212" s="47"/>
      <c r="C212" s="47"/>
      <c r="D212" s="47"/>
      <c r="E212" s="47"/>
      <c r="F212" s="47"/>
      <c r="G212" s="1"/>
      <c r="H212" s="1"/>
      <c r="I212" s="1"/>
      <c r="J212" s="1"/>
      <c r="K212" s="1"/>
      <c r="L212" s="1"/>
      <c r="M212" s="1"/>
      <c r="N212" s="1"/>
      <c r="O212" s="1"/>
      <c r="P212" s="1"/>
      <c r="Q212" s="1"/>
      <c r="R212" s="1"/>
      <c r="S212" s="1"/>
      <c r="T212" s="1"/>
      <c r="U212" s="1"/>
      <c r="V212" s="1"/>
      <c r="W212" s="46"/>
      <c r="X212" s="1"/>
    </row>
    <row r="213" ht="15.75" customHeight="1">
      <c r="A213" s="46"/>
      <c r="B213" s="47"/>
      <c r="C213" s="47"/>
      <c r="D213" s="47"/>
      <c r="E213" s="47"/>
      <c r="F213" s="47"/>
      <c r="G213" s="1"/>
      <c r="H213" s="1"/>
      <c r="I213" s="1"/>
      <c r="J213" s="1"/>
      <c r="K213" s="1"/>
      <c r="L213" s="1"/>
      <c r="M213" s="1"/>
      <c r="N213" s="1"/>
      <c r="O213" s="1"/>
      <c r="P213" s="1"/>
      <c r="Q213" s="1"/>
      <c r="R213" s="1"/>
      <c r="S213" s="1"/>
      <c r="T213" s="1"/>
      <c r="U213" s="1"/>
      <c r="V213" s="1"/>
      <c r="W213" s="46"/>
      <c r="X213" s="1"/>
    </row>
    <row r="214" ht="15.75" customHeight="1">
      <c r="A214" s="46"/>
      <c r="B214" s="47"/>
      <c r="C214" s="47"/>
      <c r="D214" s="47"/>
      <c r="E214" s="47"/>
      <c r="F214" s="47"/>
      <c r="G214" s="1"/>
      <c r="H214" s="1"/>
      <c r="I214" s="1"/>
      <c r="J214" s="1"/>
      <c r="K214" s="1"/>
      <c r="L214" s="1"/>
      <c r="M214" s="1"/>
      <c r="N214" s="1"/>
      <c r="O214" s="1"/>
      <c r="P214" s="1"/>
      <c r="Q214" s="1"/>
      <c r="R214" s="1"/>
      <c r="S214" s="1"/>
      <c r="T214" s="1"/>
      <c r="U214" s="1"/>
      <c r="V214" s="1"/>
      <c r="W214" s="46"/>
      <c r="X214" s="1"/>
    </row>
    <row r="215" ht="15.75" customHeight="1">
      <c r="A215" s="46"/>
      <c r="B215" s="47"/>
      <c r="C215" s="47"/>
      <c r="D215" s="47"/>
      <c r="E215" s="47"/>
      <c r="F215" s="47"/>
      <c r="G215" s="1"/>
      <c r="H215" s="1"/>
      <c r="I215" s="1"/>
      <c r="J215" s="1"/>
      <c r="K215" s="1"/>
      <c r="L215" s="1"/>
      <c r="M215" s="1"/>
      <c r="N215" s="1"/>
      <c r="O215" s="1"/>
      <c r="P215" s="1"/>
      <c r="Q215" s="1"/>
      <c r="R215" s="1"/>
      <c r="S215" s="1"/>
      <c r="T215" s="1"/>
      <c r="U215" s="1"/>
      <c r="V215" s="1"/>
      <c r="W215" s="46"/>
      <c r="X215" s="1"/>
    </row>
    <row r="216" ht="15.75" customHeight="1">
      <c r="A216" s="46"/>
      <c r="B216" s="47"/>
      <c r="C216" s="47"/>
      <c r="D216" s="47"/>
      <c r="E216" s="47"/>
      <c r="F216" s="47"/>
      <c r="G216" s="1"/>
      <c r="H216" s="1"/>
      <c r="I216" s="1"/>
      <c r="J216" s="1"/>
      <c r="K216" s="1"/>
      <c r="L216" s="1"/>
      <c r="M216" s="1"/>
      <c r="N216" s="1"/>
      <c r="O216" s="1"/>
      <c r="P216" s="1"/>
      <c r="Q216" s="1"/>
      <c r="R216" s="1"/>
      <c r="S216" s="1"/>
      <c r="T216" s="1"/>
      <c r="U216" s="1"/>
      <c r="V216" s="1"/>
      <c r="W216" s="46"/>
      <c r="X216" s="1"/>
    </row>
    <row r="217" ht="15.75" customHeight="1">
      <c r="A217" s="46"/>
      <c r="B217" s="47"/>
      <c r="C217" s="47"/>
      <c r="D217" s="47"/>
      <c r="E217" s="47"/>
      <c r="F217" s="47"/>
      <c r="G217" s="1"/>
      <c r="H217" s="1"/>
      <c r="I217" s="1"/>
      <c r="J217" s="1"/>
      <c r="K217" s="1"/>
      <c r="L217" s="1"/>
      <c r="M217" s="1"/>
      <c r="N217" s="1"/>
      <c r="O217" s="1"/>
      <c r="P217" s="1"/>
      <c r="Q217" s="1"/>
      <c r="R217" s="1"/>
      <c r="S217" s="1"/>
      <c r="T217" s="1"/>
      <c r="U217" s="1"/>
      <c r="V217" s="1"/>
      <c r="W217" s="46"/>
      <c r="X217" s="1"/>
    </row>
    <row r="218" ht="15.75" customHeight="1">
      <c r="A218" s="46"/>
      <c r="B218" s="47"/>
      <c r="C218" s="47"/>
      <c r="D218" s="47"/>
      <c r="E218" s="47"/>
      <c r="F218" s="47"/>
      <c r="G218" s="1"/>
      <c r="H218" s="1"/>
      <c r="I218" s="1"/>
      <c r="J218" s="1"/>
      <c r="K218" s="1"/>
      <c r="L218" s="1"/>
      <c r="M218" s="1"/>
      <c r="N218" s="1"/>
      <c r="O218" s="1"/>
      <c r="P218" s="1"/>
      <c r="Q218" s="1"/>
      <c r="R218" s="1"/>
      <c r="S218" s="1"/>
      <c r="T218" s="1"/>
      <c r="U218" s="1"/>
      <c r="V218" s="1"/>
      <c r="W218" s="46"/>
      <c r="X218" s="1"/>
    </row>
    <row r="219" ht="15.75" customHeight="1">
      <c r="A219" s="46"/>
      <c r="B219" s="47"/>
      <c r="C219" s="47"/>
      <c r="D219" s="47"/>
      <c r="E219" s="47"/>
      <c r="F219" s="47"/>
      <c r="G219" s="1"/>
      <c r="H219" s="1"/>
      <c r="I219" s="1"/>
      <c r="J219" s="1"/>
      <c r="K219" s="1"/>
      <c r="L219" s="1"/>
      <c r="M219" s="1"/>
      <c r="N219" s="1"/>
      <c r="O219" s="1"/>
      <c r="P219" s="1"/>
      <c r="Q219" s="1"/>
      <c r="R219" s="1"/>
      <c r="S219" s="1"/>
      <c r="T219" s="1"/>
      <c r="U219" s="1"/>
      <c r="V219" s="1"/>
      <c r="W219" s="46"/>
      <c r="X219" s="1"/>
    </row>
    <row r="220" ht="15.75" customHeight="1">
      <c r="A220" s="46"/>
      <c r="B220" s="47"/>
      <c r="C220" s="47"/>
      <c r="D220" s="47"/>
      <c r="E220" s="47"/>
      <c r="F220" s="47"/>
      <c r="G220" s="1"/>
      <c r="H220" s="1"/>
      <c r="I220" s="1"/>
      <c r="J220" s="1"/>
      <c r="K220" s="1"/>
      <c r="L220" s="1"/>
      <c r="M220" s="1"/>
      <c r="N220" s="1"/>
      <c r="O220" s="1"/>
      <c r="P220" s="1"/>
      <c r="Q220" s="1"/>
      <c r="R220" s="1"/>
      <c r="S220" s="1"/>
      <c r="T220" s="1"/>
      <c r="U220" s="1"/>
      <c r="V220" s="1"/>
      <c r="W220" s="46"/>
      <c r="X220" s="1"/>
    </row>
    <row r="221" ht="15.75" customHeight="1">
      <c r="A221" s="46"/>
      <c r="B221" s="47"/>
      <c r="C221" s="47"/>
      <c r="D221" s="47"/>
      <c r="E221" s="47"/>
      <c r="F221" s="47"/>
      <c r="G221" s="1"/>
      <c r="H221" s="1"/>
      <c r="I221" s="1"/>
      <c r="J221" s="1"/>
      <c r="K221" s="1"/>
      <c r="L221" s="1"/>
      <c r="M221" s="1"/>
      <c r="N221" s="1"/>
      <c r="O221" s="1"/>
      <c r="P221" s="1"/>
      <c r="Q221" s="1"/>
      <c r="R221" s="1"/>
      <c r="S221" s="1"/>
      <c r="T221" s="1"/>
      <c r="U221" s="1"/>
      <c r="V221" s="1"/>
      <c r="W221" s="46"/>
      <c r="X221" s="1"/>
    </row>
    <row r="222" ht="15.75" customHeight="1">
      <c r="A222" s="46"/>
      <c r="B222" s="47"/>
      <c r="C222" s="47"/>
      <c r="D222" s="47"/>
      <c r="E222" s="47"/>
      <c r="F222" s="47"/>
      <c r="G222" s="1"/>
      <c r="H222" s="1"/>
      <c r="I222" s="1"/>
      <c r="J222" s="1"/>
      <c r="K222" s="1"/>
      <c r="L222" s="1"/>
      <c r="M222" s="1"/>
      <c r="N222" s="1"/>
      <c r="O222" s="1"/>
      <c r="P222" s="1"/>
      <c r="Q222" s="1"/>
      <c r="R222" s="1"/>
      <c r="S222" s="1"/>
      <c r="T222" s="1"/>
      <c r="U222" s="1"/>
      <c r="V222" s="1"/>
      <c r="W222" s="46"/>
      <c r="X222" s="1"/>
    </row>
    <row r="223" ht="15.75" customHeight="1">
      <c r="A223" s="46"/>
      <c r="B223" s="47"/>
      <c r="C223" s="47"/>
      <c r="D223" s="47"/>
      <c r="E223" s="47"/>
      <c r="F223" s="47"/>
      <c r="G223" s="1"/>
      <c r="H223" s="1"/>
      <c r="I223" s="1"/>
      <c r="J223" s="1"/>
      <c r="K223" s="1"/>
      <c r="L223" s="1"/>
      <c r="M223" s="1"/>
      <c r="N223" s="1"/>
      <c r="O223" s="1"/>
      <c r="P223" s="1"/>
      <c r="Q223" s="1"/>
      <c r="R223" s="1"/>
      <c r="S223" s="1"/>
      <c r="T223" s="1"/>
      <c r="U223" s="1"/>
      <c r="V223" s="1"/>
      <c r="W223" s="46"/>
      <c r="X223" s="1"/>
    </row>
    <row r="224" ht="15.75" customHeight="1">
      <c r="A224" s="46"/>
      <c r="B224" s="47"/>
      <c r="C224" s="47"/>
      <c r="D224" s="47"/>
      <c r="E224" s="47"/>
      <c r="F224" s="47"/>
      <c r="G224" s="1"/>
      <c r="H224" s="1"/>
      <c r="I224" s="1"/>
      <c r="J224" s="1"/>
      <c r="K224" s="1"/>
      <c r="L224" s="1"/>
      <c r="M224" s="1"/>
      <c r="N224" s="1"/>
      <c r="O224" s="1"/>
      <c r="P224" s="1"/>
      <c r="Q224" s="1"/>
      <c r="R224" s="1"/>
      <c r="S224" s="1"/>
      <c r="T224" s="1"/>
      <c r="U224" s="1"/>
      <c r="V224" s="1"/>
      <c r="W224" s="46"/>
      <c r="X224" s="1"/>
    </row>
    <row r="225" ht="15.75" customHeight="1">
      <c r="A225" s="46"/>
      <c r="B225" s="47"/>
      <c r="C225" s="47"/>
      <c r="D225" s="47"/>
      <c r="E225" s="47"/>
      <c r="F225" s="47"/>
      <c r="G225" s="1"/>
      <c r="H225" s="1"/>
      <c r="I225" s="1"/>
      <c r="J225" s="1"/>
      <c r="K225" s="1"/>
      <c r="L225" s="1"/>
      <c r="M225" s="1"/>
      <c r="N225" s="1"/>
      <c r="O225" s="1"/>
      <c r="P225" s="1"/>
      <c r="Q225" s="1"/>
      <c r="R225" s="1"/>
      <c r="S225" s="1"/>
      <c r="T225" s="1"/>
      <c r="U225" s="1"/>
      <c r="V225" s="1"/>
      <c r="W225" s="46"/>
      <c r="X225" s="1"/>
    </row>
    <row r="226" ht="15.75" customHeight="1">
      <c r="A226" s="46"/>
      <c r="B226" s="47"/>
      <c r="C226" s="47"/>
      <c r="D226" s="47"/>
      <c r="E226" s="47"/>
      <c r="F226" s="47"/>
      <c r="G226" s="1"/>
      <c r="H226" s="1"/>
      <c r="I226" s="1"/>
      <c r="J226" s="1"/>
      <c r="K226" s="1"/>
      <c r="L226" s="1"/>
      <c r="M226" s="1"/>
      <c r="N226" s="1"/>
      <c r="O226" s="1"/>
      <c r="P226" s="1"/>
      <c r="Q226" s="1"/>
      <c r="R226" s="1"/>
      <c r="S226" s="1"/>
      <c r="T226" s="1"/>
      <c r="U226" s="1"/>
      <c r="V226" s="1"/>
      <c r="W226" s="46"/>
      <c r="X226" s="1"/>
    </row>
    <row r="227" ht="15.75" customHeight="1">
      <c r="A227" s="46"/>
      <c r="B227" s="47"/>
      <c r="C227" s="47"/>
      <c r="D227" s="47"/>
      <c r="E227" s="47"/>
      <c r="F227" s="47"/>
      <c r="G227" s="1"/>
      <c r="H227" s="1"/>
      <c r="I227" s="1"/>
      <c r="J227" s="1"/>
      <c r="K227" s="1"/>
      <c r="L227" s="1"/>
      <c r="M227" s="1"/>
      <c r="N227" s="1"/>
      <c r="O227" s="1"/>
      <c r="P227" s="1"/>
      <c r="Q227" s="1"/>
      <c r="R227" s="1"/>
      <c r="S227" s="1"/>
      <c r="T227" s="1"/>
      <c r="U227" s="1"/>
      <c r="V227" s="1"/>
      <c r="W227" s="46"/>
      <c r="X227" s="1"/>
    </row>
    <row r="228" ht="15.75" customHeight="1">
      <c r="A228" s="46"/>
      <c r="B228" s="47"/>
      <c r="C228" s="47"/>
      <c r="D228" s="47"/>
      <c r="E228" s="47"/>
      <c r="F228" s="47"/>
      <c r="G228" s="1"/>
      <c r="H228" s="1"/>
      <c r="I228" s="1"/>
      <c r="J228" s="1"/>
      <c r="K228" s="1"/>
      <c r="L228" s="1"/>
      <c r="M228" s="1"/>
      <c r="N228" s="1"/>
      <c r="O228" s="1"/>
      <c r="P228" s="1"/>
      <c r="Q228" s="1"/>
      <c r="R228" s="1"/>
      <c r="S228" s="1"/>
      <c r="T228" s="1"/>
      <c r="U228" s="1"/>
      <c r="V228" s="1"/>
      <c r="W228" s="46"/>
      <c r="X228" s="1"/>
    </row>
    <row r="229" ht="15.75" customHeight="1">
      <c r="A229" s="46"/>
      <c r="B229" s="47"/>
      <c r="C229" s="47"/>
      <c r="D229" s="47"/>
      <c r="E229" s="47"/>
      <c r="F229" s="47"/>
      <c r="G229" s="1"/>
      <c r="H229" s="1"/>
      <c r="I229" s="1"/>
      <c r="J229" s="1"/>
      <c r="K229" s="1"/>
      <c r="L229" s="1"/>
      <c r="M229" s="1"/>
      <c r="N229" s="1"/>
      <c r="O229" s="1"/>
      <c r="P229" s="1"/>
      <c r="Q229" s="1"/>
      <c r="R229" s="1"/>
      <c r="S229" s="1"/>
      <c r="T229" s="1"/>
      <c r="U229" s="1"/>
      <c r="V229" s="1"/>
      <c r="W229" s="46"/>
      <c r="X229" s="1"/>
    </row>
    <row r="230" ht="15.75" customHeight="1">
      <c r="A230" s="46"/>
      <c r="B230" s="47"/>
      <c r="C230" s="47"/>
      <c r="D230" s="47"/>
      <c r="E230" s="47"/>
      <c r="F230" s="47"/>
      <c r="G230" s="1"/>
      <c r="H230" s="1"/>
      <c r="I230" s="1"/>
      <c r="J230" s="1"/>
      <c r="K230" s="1"/>
      <c r="L230" s="1"/>
      <c r="M230" s="1"/>
      <c r="N230" s="1"/>
      <c r="O230" s="1"/>
      <c r="P230" s="1"/>
      <c r="Q230" s="1"/>
      <c r="R230" s="1"/>
      <c r="S230" s="1"/>
      <c r="T230" s="1"/>
      <c r="U230" s="1"/>
      <c r="V230" s="1"/>
      <c r="W230" s="46"/>
      <c r="X230" s="1"/>
    </row>
    <row r="231" ht="15.75" customHeight="1">
      <c r="A231" s="46"/>
      <c r="B231" s="47"/>
      <c r="C231" s="47"/>
      <c r="D231" s="47"/>
      <c r="E231" s="47"/>
      <c r="F231" s="47"/>
      <c r="G231" s="1"/>
      <c r="H231" s="1"/>
      <c r="I231" s="1"/>
      <c r="J231" s="1"/>
      <c r="K231" s="1"/>
      <c r="L231" s="1"/>
      <c r="M231" s="1"/>
      <c r="N231" s="1"/>
      <c r="O231" s="1"/>
      <c r="P231" s="1"/>
      <c r="Q231" s="1"/>
      <c r="R231" s="1"/>
      <c r="S231" s="1"/>
      <c r="T231" s="1"/>
      <c r="U231" s="1"/>
      <c r="V231" s="1"/>
      <c r="W231" s="46"/>
      <c r="X231" s="1"/>
    </row>
    <row r="232" ht="15.75" customHeight="1">
      <c r="A232" s="46"/>
      <c r="B232" s="47"/>
      <c r="C232" s="47"/>
      <c r="D232" s="47"/>
      <c r="E232" s="47"/>
      <c r="F232" s="47"/>
      <c r="G232" s="1"/>
      <c r="H232" s="1"/>
      <c r="I232" s="1"/>
      <c r="J232" s="1"/>
      <c r="K232" s="1"/>
      <c r="L232" s="1"/>
      <c r="M232" s="1"/>
      <c r="N232" s="1"/>
      <c r="O232" s="1"/>
      <c r="P232" s="1"/>
      <c r="Q232" s="1"/>
      <c r="R232" s="1"/>
      <c r="S232" s="1"/>
      <c r="T232" s="1"/>
      <c r="U232" s="1"/>
      <c r="V232" s="1"/>
      <c r="W232" s="46"/>
      <c r="X232" s="1"/>
    </row>
    <row r="233" ht="15.75" customHeight="1">
      <c r="A233" s="46"/>
      <c r="B233" s="47"/>
      <c r="C233" s="47"/>
      <c r="D233" s="47"/>
      <c r="E233" s="47"/>
      <c r="F233" s="47"/>
      <c r="G233" s="1"/>
      <c r="H233" s="1"/>
      <c r="I233" s="1"/>
      <c r="J233" s="1"/>
      <c r="K233" s="1"/>
      <c r="L233" s="1"/>
      <c r="M233" s="1"/>
      <c r="N233" s="1"/>
      <c r="O233" s="1"/>
      <c r="P233" s="1"/>
      <c r="Q233" s="1"/>
      <c r="R233" s="1"/>
      <c r="S233" s="1"/>
      <c r="T233" s="1"/>
      <c r="U233" s="1"/>
      <c r="V233" s="1"/>
      <c r="W233" s="46"/>
      <c r="X233" s="1"/>
    </row>
    <row r="234" ht="15.75" customHeight="1">
      <c r="A234" s="46"/>
      <c r="B234" s="47"/>
      <c r="C234" s="47"/>
      <c r="D234" s="47"/>
      <c r="E234" s="47"/>
      <c r="F234" s="47"/>
      <c r="G234" s="1"/>
      <c r="H234" s="1"/>
      <c r="I234" s="1"/>
      <c r="J234" s="1"/>
      <c r="K234" s="1"/>
      <c r="L234" s="1"/>
      <c r="M234" s="1"/>
      <c r="N234" s="1"/>
      <c r="O234" s="1"/>
      <c r="P234" s="1"/>
      <c r="Q234" s="1"/>
      <c r="R234" s="1"/>
      <c r="S234" s="1"/>
      <c r="T234" s="1"/>
      <c r="U234" s="1"/>
      <c r="V234" s="1"/>
      <c r="W234" s="46"/>
      <c r="X234" s="1"/>
    </row>
    <row r="235" ht="15.75" customHeight="1">
      <c r="A235" s="46"/>
      <c r="B235" s="47"/>
      <c r="C235" s="47"/>
      <c r="D235" s="47"/>
      <c r="E235" s="47"/>
      <c r="F235" s="47"/>
      <c r="G235" s="1"/>
      <c r="H235" s="1"/>
      <c r="I235" s="1"/>
      <c r="J235" s="1"/>
      <c r="K235" s="1"/>
      <c r="L235" s="1"/>
      <c r="M235" s="1"/>
      <c r="N235" s="1"/>
      <c r="O235" s="1"/>
      <c r="P235" s="1"/>
      <c r="Q235" s="1"/>
      <c r="R235" s="1"/>
      <c r="S235" s="1"/>
      <c r="T235" s="1"/>
      <c r="U235" s="1"/>
      <c r="V235" s="1"/>
      <c r="W235" s="46"/>
      <c r="X235" s="1"/>
    </row>
    <row r="236" ht="15.75" customHeight="1">
      <c r="A236" s="46"/>
      <c r="B236" s="47"/>
      <c r="C236" s="47"/>
      <c r="D236" s="47"/>
      <c r="E236" s="47"/>
      <c r="F236" s="47"/>
      <c r="G236" s="1"/>
      <c r="H236" s="1"/>
      <c r="I236" s="1"/>
      <c r="J236" s="1"/>
      <c r="K236" s="1"/>
      <c r="L236" s="1"/>
      <c r="M236" s="1"/>
      <c r="N236" s="1"/>
      <c r="O236" s="1"/>
      <c r="P236" s="1"/>
      <c r="Q236" s="1"/>
      <c r="R236" s="1"/>
      <c r="S236" s="1"/>
      <c r="T236" s="1"/>
      <c r="U236" s="1"/>
      <c r="V236" s="1"/>
      <c r="W236" s="46"/>
      <c r="X236" s="1"/>
    </row>
    <row r="237" ht="15.75" customHeight="1">
      <c r="A237" s="46"/>
      <c r="B237" s="47"/>
      <c r="C237" s="47"/>
      <c r="D237" s="47"/>
      <c r="E237" s="47"/>
      <c r="F237" s="47"/>
      <c r="G237" s="1"/>
      <c r="H237" s="1"/>
      <c r="I237" s="1"/>
      <c r="J237" s="1"/>
      <c r="K237" s="1"/>
      <c r="L237" s="1"/>
      <c r="M237" s="1"/>
      <c r="N237" s="1"/>
      <c r="O237" s="1"/>
      <c r="P237" s="1"/>
      <c r="Q237" s="1"/>
      <c r="R237" s="1"/>
      <c r="S237" s="1"/>
      <c r="T237" s="1"/>
      <c r="U237" s="1"/>
      <c r="V237" s="1"/>
      <c r="W237" s="46"/>
      <c r="X237" s="1"/>
    </row>
    <row r="238" ht="15.75" customHeight="1">
      <c r="A238" s="46"/>
      <c r="B238" s="47"/>
      <c r="C238" s="47"/>
      <c r="D238" s="47"/>
      <c r="E238" s="47"/>
      <c r="F238" s="47"/>
      <c r="G238" s="1"/>
      <c r="H238" s="1"/>
      <c r="I238" s="1"/>
      <c r="J238" s="1"/>
      <c r="K238" s="1"/>
      <c r="L238" s="1"/>
      <c r="M238" s="1"/>
      <c r="N238" s="1"/>
      <c r="O238" s="1"/>
      <c r="P238" s="1"/>
      <c r="Q238" s="1"/>
      <c r="R238" s="1"/>
      <c r="S238" s="1"/>
      <c r="T238" s="1"/>
      <c r="U238" s="1"/>
      <c r="V238" s="1"/>
      <c r="W238" s="46"/>
      <c r="X238" s="1"/>
    </row>
    <row r="239" ht="15.75" customHeight="1">
      <c r="A239" s="46"/>
      <c r="B239" s="47"/>
      <c r="C239" s="47"/>
      <c r="D239" s="47"/>
      <c r="E239" s="47"/>
      <c r="F239" s="47"/>
      <c r="G239" s="1"/>
      <c r="H239" s="1"/>
      <c r="I239" s="1"/>
      <c r="J239" s="1"/>
      <c r="K239" s="1"/>
      <c r="L239" s="1"/>
      <c r="M239" s="1"/>
      <c r="N239" s="1"/>
      <c r="O239" s="1"/>
      <c r="P239" s="1"/>
      <c r="Q239" s="1"/>
      <c r="R239" s="1"/>
      <c r="S239" s="1"/>
      <c r="T239" s="1"/>
      <c r="U239" s="1"/>
      <c r="V239" s="1"/>
      <c r="W239" s="46"/>
      <c r="X239" s="1"/>
    </row>
    <row r="240" ht="15.75" customHeight="1">
      <c r="A240" s="46"/>
      <c r="B240" s="47"/>
      <c r="C240" s="47"/>
      <c r="D240" s="47"/>
      <c r="E240" s="47"/>
      <c r="F240" s="47"/>
      <c r="G240" s="1"/>
      <c r="H240" s="1"/>
      <c r="I240" s="1"/>
      <c r="J240" s="1"/>
      <c r="K240" s="1"/>
      <c r="L240" s="1"/>
      <c r="M240" s="1"/>
      <c r="N240" s="1"/>
      <c r="O240" s="1"/>
      <c r="P240" s="1"/>
      <c r="Q240" s="1"/>
      <c r="R240" s="1"/>
      <c r="S240" s="1"/>
      <c r="T240" s="1"/>
      <c r="U240" s="1"/>
      <c r="V240" s="1"/>
      <c r="W240" s="46"/>
      <c r="X240" s="1"/>
    </row>
    <row r="241" ht="15.75" customHeight="1">
      <c r="A241" s="46"/>
      <c r="B241" s="47"/>
      <c r="C241" s="47"/>
      <c r="D241" s="47"/>
      <c r="E241" s="47"/>
      <c r="F241" s="47"/>
      <c r="G241" s="1"/>
      <c r="H241" s="1"/>
      <c r="I241" s="1"/>
      <c r="J241" s="1"/>
      <c r="K241" s="1"/>
      <c r="L241" s="1"/>
      <c r="M241" s="1"/>
      <c r="N241" s="1"/>
      <c r="O241" s="1"/>
      <c r="P241" s="1"/>
      <c r="Q241" s="1"/>
      <c r="R241" s="1"/>
      <c r="S241" s="1"/>
      <c r="T241" s="1"/>
      <c r="U241" s="1"/>
      <c r="V241" s="1"/>
      <c r="W241" s="46"/>
      <c r="X241" s="1"/>
    </row>
    <row r="242" ht="15.75" customHeight="1">
      <c r="A242" s="46"/>
      <c r="B242" s="47"/>
      <c r="C242" s="47"/>
      <c r="D242" s="47"/>
      <c r="E242" s="47"/>
      <c r="F242" s="47"/>
      <c r="G242" s="1"/>
      <c r="H242" s="1"/>
      <c r="I242" s="1"/>
      <c r="J242" s="1"/>
      <c r="K242" s="1"/>
      <c r="L242" s="1"/>
      <c r="M242" s="1"/>
      <c r="N242" s="1"/>
      <c r="O242" s="1"/>
      <c r="P242" s="1"/>
      <c r="Q242" s="1"/>
      <c r="R242" s="1"/>
      <c r="S242" s="1"/>
      <c r="T242" s="1"/>
      <c r="U242" s="1"/>
      <c r="V242" s="1"/>
      <c r="W242" s="46"/>
      <c r="X242" s="1"/>
    </row>
    <row r="243" ht="15.75" customHeight="1">
      <c r="A243" s="46"/>
      <c r="B243" s="47"/>
      <c r="C243" s="47"/>
      <c r="D243" s="47"/>
      <c r="E243" s="47"/>
      <c r="F243" s="47"/>
      <c r="G243" s="1"/>
      <c r="H243" s="1"/>
      <c r="I243" s="1"/>
      <c r="J243" s="1"/>
      <c r="K243" s="1"/>
      <c r="L243" s="1"/>
      <c r="M243" s="1"/>
      <c r="N243" s="1"/>
      <c r="O243" s="1"/>
      <c r="P243" s="1"/>
      <c r="Q243" s="1"/>
      <c r="R243" s="1"/>
      <c r="S243" s="1"/>
      <c r="T243" s="1"/>
      <c r="U243" s="1"/>
      <c r="V243" s="1"/>
      <c r="W243" s="46"/>
      <c r="X243" s="1"/>
    </row>
    <row r="244" ht="15.75" customHeight="1">
      <c r="A244" s="46"/>
      <c r="B244" s="47"/>
      <c r="C244" s="47"/>
      <c r="D244" s="47"/>
      <c r="E244" s="47"/>
      <c r="F244" s="47"/>
      <c r="G244" s="1"/>
      <c r="H244" s="1"/>
      <c r="I244" s="1"/>
      <c r="J244" s="1"/>
      <c r="K244" s="1"/>
      <c r="L244" s="1"/>
      <c r="M244" s="1"/>
      <c r="N244" s="1"/>
      <c r="O244" s="1"/>
      <c r="P244" s="1"/>
      <c r="Q244" s="1"/>
      <c r="R244" s="1"/>
      <c r="S244" s="1"/>
      <c r="T244" s="1"/>
      <c r="U244" s="1"/>
      <c r="V244" s="1"/>
      <c r="W244" s="46"/>
      <c r="X244" s="1"/>
    </row>
    <row r="245" ht="15.75" customHeight="1">
      <c r="A245" s="46"/>
      <c r="B245" s="47"/>
      <c r="C245" s="47"/>
      <c r="D245" s="47"/>
      <c r="E245" s="47"/>
      <c r="F245" s="47"/>
      <c r="G245" s="1"/>
      <c r="H245" s="1"/>
      <c r="I245" s="1"/>
      <c r="J245" s="1"/>
      <c r="K245" s="1"/>
      <c r="L245" s="1"/>
      <c r="M245" s="1"/>
      <c r="N245" s="1"/>
      <c r="O245" s="1"/>
      <c r="P245" s="1"/>
      <c r="Q245" s="1"/>
      <c r="R245" s="1"/>
      <c r="S245" s="1"/>
      <c r="T245" s="1"/>
      <c r="U245" s="1"/>
      <c r="V245" s="1"/>
      <c r="W245" s="46"/>
      <c r="X245" s="1"/>
    </row>
    <row r="246" ht="15.75" customHeight="1">
      <c r="A246" s="46"/>
      <c r="B246" s="47"/>
      <c r="C246" s="47"/>
      <c r="D246" s="47"/>
      <c r="E246" s="47"/>
      <c r="F246" s="47"/>
      <c r="G246" s="1"/>
      <c r="H246" s="1"/>
      <c r="I246" s="1"/>
      <c r="J246" s="1"/>
      <c r="K246" s="1"/>
      <c r="L246" s="1"/>
      <c r="M246" s="1"/>
      <c r="N246" s="1"/>
      <c r="O246" s="1"/>
      <c r="P246" s="1"/>
      <c r="Q246" s="1"/>
      <c r="R246" s="1"/>
      <c r="S246" s="1"/>
      <c r="T246" s="1"/>
      <c r="U246" s="1"/>
      <c r="V246" s="1"/>
      <c r="W246" s="46"/>
      <c r="X246" s="1"/>
    </row>
    <row r="247" ht="15.75" customHeight="1">
      <c r="A247" s="46"/>
      <c r="B247" s="47"/>
      <c r="C247" s="47"/>
      <c r="D247" s="47"/>
      <c r="E247" s="47"/>
      <c r="F247" s="47"/>
      <c r="G247" s="1"/>
      <c r="H247" s="1"/>
      <c r="I247" s="1"/>
      <c r="J247" s="1"/>
      <c r="K247" s="1"/>
      <c r="L247" s="1"/>
      <c r="M247" s="1"/>
      <c r="N247" s="1"/>
      <c r="O247" s="1"/>
      <c r="P247" s="1"/>
      <c r="Q247" s="1"/>
      <c r="R247" s="1"/>
      <c r="S247" s="1"/>
      <c r="T247" s="1"/>
      <c r="U247" s="1"/>
      <c r="V247" s="1"/>
      <c r="W247" s="46"/>
      <c r="X247" s="1"/>
    </row>
    <row r="248" ht="15.75" customHeight="1">
      <c r="A248" s="46"/>
      <c r="B248" s="47"/>
      <c r="C248" s="47"/>
      <c r="D248" s="47"/>
      <c r="E248" s="47"/>
      <c r="F248" s="47"/>
      <c r="G248" s="1"/>
      <c r="H248" s="1"/>
      <c r="I248" s="1"/>
      <c r="J248" s="1"/>
      <c r="K248" s="1"/>
      <c r="L248" s="1"/>
      <c r="M248" s="1"/>
      <c r="N248" s="1"/>
      <c r="O248" s="1"/>
      <c r="P248" s="1"/>
      <c r="Q248" s="1"/>
      <c r="R248" s="1"/>
      <c r="S248" s="1"/>
      <c r="T248" s="1"/>
      <c r="U248" s="1"/>
      <c r="V248" s="1"/>
      <c r="W248" s="46"/>
      <c r="X248" s="1"/>
    </row>
    <row r="249" ht="15.75" customHeight="1">
      <c r="A249" s="46"/>
      <c r="B249" s="47"/>
      <c r="C249" s="47"/>
      <c r="D249" s="47"/>
      <c r="E249" s="47"/>
      <c r="F249" s="47"/>
      <c r="G249" s="1"/>
      <c r="H249" s="1"/>
      <c r="I249" s="1"/>
      <c r="J249" s="1"/>
      <c r="K249" s="1"/>
      <c r="L249" s="1"/>
      <c r="M249" s="1"/>
      <c r="N249" s="1"/>
      <c r="O249" s="1"/>
      <c r="P249" s="1"/>
      <c r="Q249" s="1"/>
      <c r="R249" s="1"/>
      <c r="S249" s="1"/>
      <c r="T249" s="1"/>
      <c r="U249" s="1"/>
      <c r="V249" s="1"/>
      <c r="W249" s="46"/>
      <c r="X249" s="1"/>
    </row>
    <row r="250" ht="15.75" customHeight="1">
      <c r="A250" s="46"/>
      <c r="B250" s="47"/>
      <c r="C250" s="47"/>
      <c r="D250" s="47"/>
      <c r="E250" s="47"/>
      <c r="F250" s="47"/>
      <c r="G250" s="1"/>
      <c r="H250" s="1"/>
      <c r="I250" s="1"/>
      <c r="J250" s="1"/>
      <c r="K250" s="1"/>
      <c r="L250" s="1"/>
      <c r="M250" s="1"/>
      <c r="N250" s="1"/>
      <c r="O250" s="1"/>
      <c r="P250" s="1"/>
      <c r="Q250" s="1"/>
      <c r="R250" s="1"/>
      <c r="S250" s="1"/>
      <c r="T250" s="1"/>
      <c r="U250" s="1"/>
      <c r="V250" s="1"/>
      <c r="W250" s="46"/>
      <c r="X250" s="1"/>
    </row>
    <row r="251" ht="15.75" customHeight="1">
      <c r="A251" s="46"/>
      <c r="B251" s="47"/>
      <c r="C251" s="47"/>
      <c r="D251" s="47"/>
      <c r="E251" s="47"/>
      <c r="F251" s="47"/>
      <c r="G251" s="1"/>
      <c r="H251" s="1"/>
      <c r="I251" s="1"/>
      <c r="J251" s="1"/>
      <c r="K251" s="1"/>
      <c r="L251" s="1"/>
      <c r="M251" s="1"/>
      <c r="N251" s="1"/>
      <c r="O251" s="1"/>
      <c r="P251" s="1"/>
      <c r="Q251" s="1"/>
      <c r="R251" s="1"/>
      <c r="S251" s="1"/>
      <c r="T251" s="1"/>
      <c r="U251" s="1"/>
      <c r="V251" s="1"/>
      <c r="W251" s="46"/>
      <c r="X251" s="1"/>
    </row>
    <row r="252" ht="15.75" customHeight="1">
      <c r="A252" s="46"/>
      <c r="B252" s="47"/>
      <c r="C252" s="47"/>
      <c r="D252" s="47"/>
      <c r="E252" s="47"/>
      <c r="F252" s="47"/>
      <c r="G252" s="1"/>
      <c r="H252" s="1"/>
      <c r="I252" s="1"/>
      <c r="J252" s="1"/>
      <c r="K252" s="1"/>
      <c r="L252" s="1"/>
      <c r="M252" s="1"/>
      <c r="N252" s="1"/>
      <c r="O252" s="1"/>
      <c r="P252" s="1"/>
      <c r="Q252" s="1"/>
      <c r="R252" s="1"/>
      <c r="S252" s="1"/>
      <c r="T252" s="1"/>
      <c r="U252" s="1"/>
      <c r="V252" s="1"/>
      <c r="W252" s="46"/>
      <c r="X252" s="1"/>
    </row>
    <row r="253" ht="15.75" customHeight="1">
      <c r="A253" s="46"/>
      <c r="B253" s="47"/>
      <c r="C253" s="47"/>
      <c r="D253" s="47"/>
      <c r="E253" s="47"/>
      <c r="F253" s="47"/>
      <c r="G253" s="1"/>
      <c r="H253" s="1"/>
      <c r="I253" s="1"/>
      <c r="J253" s="1"/>
      <c r="K253" s="1"/>
      <c r="L253" s="1"/>
      <c r="M253" s="1"/>
      <c r="N253" s="1"/>
      <c r="O253" s="1"/>
      <c r="P253" s="1"/>
      <c r="Q253" s="1"/>
      <c r="R253" s="1"/>
      <c r="S253" s="1"/>
      <c r="T253" s="1"/>
      <c r="U253" s="1"/>
      <c r="V253" s="1"/>
      <c r="W253" s="46"/>
      <c r="X253" s="1"/>
    </row>
    <row r="254" ht="15.75" customHeight="1">
      <c r="A254" s="46"/>
      <c r="B254" s="47"/>
      <c r="C254" s="47"/>
      <c r="D254" s="47"/>
      <c r="E254" s="47"/>
      <c r="F254" s="47"/>
      <c r="G254" s="1"/>
      <c r="H254" s="1"/>
      <c r="I254" s="1"/>
      <c r="J254" s="1"/>
      <c r="K254" s="1"/>
      <c r="L254" s="1"/>
      <c r="M254" s="1"/>
      <c r="N254" s="1"/>
      <c r="O254" s="1"/>
      <c r="P254" s="1"/>
      <c r="Q254" s="1"/>
      <c r="R254" s="1"/>
      <c r="S254" s="1"/>
      <c r="T254" s="1"/>
      <c r="U254" s="1"/>
      <c r="V254" s="1"/>
      <c r="W254" s="46"/>
      <c r="X254" s="1"/>
    </row>
    <row r="255" ht="15.75" customHeight="1">
      <c r="A255" s="46"/>
      <c r="B255" s="47"/>
      <c r="C255" s="47"/>
      <c r="D255" s="47"/>
      <c r="E255" s="47"/>
      <c r="F255" s="47"/>
      <c r="G255" s="1"/>
      <c r="H255" s="1"/>
      <c r="I255" s="1"/>
      <c r="J255" s="1"/>
      <c r="K255" s="1"/>
      <c r="L255" s="1"/>
      <c r="M255" s="1"/>
      <c r="N255" s="1"/>
      <c r="O255" s="1"/>
      <c r="P255" s="1"/>
      <c r="Q255" s="1"/>
      <c r="R255" s="1"/>
      <c r="S255" s="1"/>
      <c r="T255" s="1"/>
      <c r="U255" s="1"/>
      <c r="V255" s="1"/>
      <c r="W255" s="46"/>
      <c r="X255" s="1"/>
    </row>
    <row r="256" ht="15.75" customHeight="1">
      <c r="A256" s="46"/>
      <c r="B256" s="47"/>
      <c r="C256" s="47"/>
      <c r="D256" s="47"/>
      <c r="E256" s="47"/>
      <c r="F256" s="47"/>
      <c r="G256" s="1"/>
      <c r="H256" s="1"/>
      <c r="I256" s="1"/>
      <c r="J256" s="1"/>
      <c r="K256" s="1"/>
      <c r="L256" s="1"/>
      <c r="M256" s="1"/>
      <c r="N256" s="1"/>
      <c r="O256" s="1"/>
      <c r="P256" s="1"/>
      <c r="Q256" s="1"/>
      <c r="R256" s="1"/>
      <c r="S256" s="1"/>
      <c r="T256" s="1"/>
      <c r="U256" s="1"/>
      <c r="V256" s="1"/>
      <c r="W256" s="46"/>
      <c r="X256" s="1"/>
    </row>
    <row r="257" ht="15.75" customHeight="1">
      <c r="A257" s="46"/>
      <c r="B257" s="47"/>
      <c r="C257" s="47"/>
      <c r="D257" s="47"/>
      <c r="E257" s="47"/>
      <c r="F257" s="47"/>
      <c r="G257" s="1"/>
      <c r="H257" s="1"/>
      <c r="I257" s="1"/>
      <c r="J257" s="1"/>
      <c r="K257" s="1"/>
      <c r="L257" s="1"/>
      <c r="M257" s="1"/>
      <c r="N257" s="1"/>
      <c r="O257" s="1"/>
      <c r="P257" s="1"/>
      <c r="Q257" s="1"/>
      <c r="R257" s="1"/>
      <c r="S257" s="1"/>
      <c r="T257" s="1"/>
      <c r="U257" s="1"/>
      <c r="V257" s="1"/>
      <c r="W257" s="46"/>
      <c r="X257" s="1"/>
    </row>
    <row r="258" ht="15.75" customHeight="1">
      <c r="A258" s="46"/>
      <c r="B258" s="47"/>
      <c r="C258" s="47"/>
      <c r="D258" s="47"/>
      <c r="E258" s="47"/>
      <c r="F258" s="47"/>
      <c r="G258" s="1"/>
      <c r="H258" s="1"/>
      <c r="I258" s="1"/>
      <c r="J258" s="1"/>
      <c r="K258" s="1"/>
      <c r="L258" s="1"/>
      <c r="M258" s="1"/>
      <c r="N258" s="1"/>
      <c r="O258" s="1"/>
      <c r="P258" s="1"/>
      <c r="Q258" s="1"/>
      <c r="R258" s="1"/>
      <c r="S258" s="1"/>
      <c r="T258" s="1"/>
      <c r="U258" s="1"/>
      <c r="V258" s="1"/>
      <c r="W258" s="46"/>
      <c r="X258" s="1"/>
    </row>
    <row r="259" ht="15.75" customHeight="1">
      <c r="A259" s="46"/>
      <c r="B259" s="47"/>
      <c r="C259" s="47"/>
      <c r="D259" s="47"/>
      <c r="E259" s="47"/>
      <c r="F259" s="47"/>
      <c r="G259" s="1"/>
      <c r="H259" s="1"/>
      <c r="I259" s="1"/>
      <c r="J259" s="1"/>
      <c r="K259" s="1"/>
      <c r="L259" s="1"/>
      <c r="M259" s="1"/>
      <c r="N259" s="1"/>
      <c r="O259" s="1"/>
      <c r="P259" s="1"/>
      <c r="Q259" s="1"/>
      <c r="R259" s="1"/>
      <c r="S259" s="1"/>
      <c r="T259" s="1"/>
      <c r="U259" s="1"/>
      <c r="V259" s="1"/>
      <c r="W259" s="46"/>
      <c r="X259" s="1"/>
    </row>
    <row r="260" ht="15.75" customHeight="1">
      <c r="A260" s="46"/>
      <c r="B260" s="47"/>
      <c r="C260" s="47"/>
      <c r="D260" s="47"/>
      <c r="E260" s="47"/>
      <c r="F260" s="47"/>
      <c r="G260" s="1"/>
      <c r="H260" s="1"/>
      <c r="I260" s="1"/>
      <c r="J260" s="1"/>
      <c r="K260" s="1"/>
      <c r="L260" s="1"/>
      <c r="M260" s="1"/>
      <c r="N260" s="1"/>
      <c r="O260" s="1"/>
      <c r="P260" s="1"/>
      <c r="Q260" s="1"/>
      <c r="R260" s="1"/>
      <c r="S260" s="1"/>
      <c r="T260" s="1"/>
      <c r="U260" s="1"/>
      <c r="V260" s="1"/>
      <c r="W260" s="46"/>
      <c r="X260" s="1"/>
    </row>
    <row r="261" ht="15.75" customHeight="1">
      <c r="A261" s="46"/>
      <c r="B261" s="47"/>
      <c r="C261" s="47"/>
      <c r="D261" s="47"/>
      <c r="E261" s="47"/>
      <c r="F261" s="47"/>
      <c r="G261" s="1"/>
      <c r="H261" s="1"/>
      <c r="I261" s="1"/>
      <c r="J261" s="1"/>
      <c r="K261" s="1"/>
      <c r="L261" s="1"/>
      <c r="M261" s="1"/>
      <c r="N261" s="1"/>
      <c r="O261" s="1"/>
      <c r="P261" s="1"/>
      <c r="Q261" s="1"/>
      <c r="R261" s="1"/>
      <c r="S261" s="1"/>
      <c r="T261" s="1"/>
      <c r="U261" s="1"/>
      <c r="V261" s="1"/>
      <c r="W261" s="46"/>
      <c r="X261" s="1"/>
    </row>
    <row r="262" ht="15.75" customHeight="1">
      <c r="A262" s="46"/>
      <c r="B262" s="47"/>
      <c r="C262" s="47"/>
      <c r="D262" s="47"/>
      <c r="E262" s="47"/>
      <c r="F262" s="47"/>
      <c r="G262" s="1"/>
      <c r="H262" s="1"/>
      <c r="I262" s="1"/>
      <c r="J262" s="1"/>
      <c r="K262" s="1"/>
      <c r="L262" s="1"/>
      <c r="M262" s="1"/>
      <c r="N262" s="1"/>
      <c r="O262" s="1"/>
      <c r="P262" s="1"/>
      <c r="Q262" s="1"/>
      <c r="R262" s="1"/>
      <c r="S262" s="1"/>
      <c r="T262" s="1"/>
      <c r="U262" s="1"/>
      <c r="V262" s="1"/>
      <c r="W262" s="46"/>
      <c r="X262" s="1"/>
    </row>
    <row r="263" ht="15.75" customHeight="1">
      <c r="A263" s="46"/>
      <c r="B263" s="47"/>
      <c r="C263" s="47"/>
      <c r="D263" s="47"/>
      <c r="E263" s="47"/>
      <c r="F263" s="47"/>
      <c r="G263" s="1"/>
      <c r="H263" s="1"/>
      <c r="I263" s="1"/>
      <c r="J263" s="1"/>
      <c r="K263" s="1"/>
      <c r="L263" s="1"/>
      <c r="M263" s="1"/>
      <c r="N263" s="1"/>
      <c r="O263" s="1"/>
      <c r="P263" s="1"/>
      <c r="Q263" s="1"/>
      <c r="R263" s="1"/>
      <c r="S263" s="1"/>
      <c r="T263" s="1"/>
      <c r="U263" s="1"/>
      <c r="V263" s="1"/>
      <c r="W263" s="46"/>
      <c r="X263" s="1"/>
    </row>
    <row r="264" ht="15.75" customHeight="1">
      <c r="A264" s="46"/>
      <c r="B264" s="47"/>
      <c r="C264" s="47"/>
      <c r="D264" s="47"/>
      <c r="E264" s="47"/>
      <c r="F264" s="47"/>
      <c r="G264" s="1"/>
      <c r="H264" s="1"/>
      <c r="I264" s="1"/>
      <c r="J264" s="1"/>
      <c r="K264" s="1"/>
      <c r="L264" s="1"/>
      <c r="M264" s="1"/>
      <c r="N264" s="1"/>
      <c r="O264" s="1"/>
      <c r="P264" s="1"/>
      <c r="Q264" s="1"/>
      <c r="R264" s="1"/>
      <c r="S264" s="1"/>
      <c r="T264" s="1"/>
      <c r="U264" s="1"/>
      <c r="V264" s="1"/>
      <c r="W264" s="46"/>
      <c r="X264" s="1"/>
    </row>
    <row r="265" ht="15.75" customHeight="1">
      <c r="A265" s="46"/>
      <c r="B265" s="47"/>
      <c r="C265" s="47"/>
      <c r="D265" s="47"/>
      <c r="E265" s="47"/>
      <c r="F265" s="47"/>
      <c r="G265" s="1"/>
      <c r="H265" s="1"/>
      <c r="I265" s="1"/>
      <c r="J265" s="1"/>
      <c r="K265" s="1"/>
      <c r="L265" s="1"/>
      <c r="M265" s="1"/>
      <c r="N265" s="1"/>
      <c r="O265" s="1"/>
      <c r="P265" s="1"/>
      <c r="Q265" s="1"/>
      <c r="R265" s="1"/>
      <c r="S265" s="1"/>
      <c r="T265" s="1"/>
      <c r="U265" s="1"/>
      <c r="V265" s="1"/>
      <c r="W265" s="46"/>
      <c r="X265" s="1"/>
    </row>
    <row r="266" ht="15.75" customHeight="1">
      <c r="A266" s="46"/>
      <c r="B266" s="47"/>
      <c r="C266" s="47"/>
      <c r="D266" s="47"/>
      <c r="E266" s="47"/>
      <c r="F266" s="47"/>
      <c r="G266" s="1"/>
      <c r="H266" s="1"/>
      <c r="I266" s="1"/>
      <c r="J266" s="1"/>
      <c r="K266" s="1"/>
      <c r="L266" s="1"/>
      <c r="M266" s="1"/>
      <c r="N266" s="1"/>
      <c r="O266" s="1"/>
      <c r="P266" s="1"/>
      <c r="Q266" s="1"/>
      <c r="R266" s="1"/>
      <c r="S266" s="1"/>
      <c r="T266" s="1"/>
      <c r="U266" s="1"/>
      <c r="V266" s="1"/>
      <c r="W266" s="46"/>
      <c r="X266" s="1"/>
    </row>
    <row r="267" ht="15.75" customHeight="1">
      <c r="A267" s="46"/>
      <c r="B267" s="47"/>
      <c r="C267" s="47"/>
      <c r="D267" s="47"/>
      <c r="E267" s="47"/>
      <c r="F267" s="47"/>
      <c r="G267" s="1"/>
      <c r="H267" s="1"/>
      <c r="I267" s="1"/>
      <c r="J267" s="1"/>
      <c r="K267" s="1"/>
      <c r="L267" s="1"/>
      <c r="M267" s="1"/>
      <c r="N267" s="1"/>
      <c r="O267" s="1"/>
      <c r="P267" s="1"/>
      <c r="Q267" s="1"/>
      <c r="R267" s="1"/>
      <c r="S267" s="1"/>
      <c r="T267" s="1"/>
      <c r="U267" s="1"/>
      <c r="V267" s="1"/>
      <c r="W267" s="46"/>
      <c r="X267" s="1"/>
    </row>
    <row r="268" ht="15.75" customHeight="1">
      <c r="A268" s="46"/>
      <c r="B268" s="47"/>
      <c r="C268" s="47"/>
      <c r="D268" s="47"/>
      <c r="E268" s="47"/>
      <c r="F268" s="47"/>
      <c r="G268" s="1"/>
      <c r="H268" s="1"/>
      <c r="I268" s="1"/>
      <c r="J268" s="1"/>
      <c r="K268" s="1"/>
      <c r="L268" s="1"/>
      <c r="M268" s="1"/>
      <c r="N268" s="1"/>
      <c r="O268" s="1"/>
      <c r="P268" s="1"/>
      <c r="Q268" s="1"/>
      <c r="R268" s="1"/>
      <c r="S268" s="1"/>
      <c r="T268" s="1"/>
      <c r="U268" s="1"/>
      <c r="V268" s="1"/>
      <c r="W268" s="46"/>
      <c r="X268" s="1"/>
    </row>
    <row r="269" ht="15.75" customHeight="1">
      <c r="A269" s="46"/>
      <c r="B269" s="47"/>
      <c r="C269" s="47"/>
      <c r="D269" s="47"/>
      <c r="E269" s="47"/>
      <c r="F269" s="47"/>
      <c r="G269" s="1"/>
      <c r="H269" s="1"/>
      <c r="I269" s="1"/>
      <c r="J269" s="1"/>
      <c r="K269" s="1"/>
      <c r="L269" s="1"/>
      <c r="M269" s="1"/>
      <c r="N269" s="1"/>
      <c r="O269" s="1"/>
      <c r="P269" s="1"/>
      <c r="Q269" s="1"/>
      <c r="R269" s="1"/>
      <c r="S269" s="1"/>
      <c r="T269" s="1"/>
      <c r="U269" s="1"/>
      <c r="V269" s="1"/>
      <c r="W269" s="46"/>
      <c r="X269" s="1"/>
    </row>
    <row r="270" ht="15.75" customHeight="1">
      <c r="A270" s="46"/>
      <c r="B270" s="47"/>
      <c r="C270" s="47"/>
      <c r="D270" s="47"/>
      <c r="E270" s="47"/>
      <c r="F270" s="47"/>
      <c r="G270" s="1"/>
      <c r="H270" s="1"/>
      <c r="I270" s="1"/>
      <c r="J270" s="1"/>
      <c r="K270" s="1"/>
      <c r="L270" s="1"/>
      <c r="M270" s="1"/>
      <c r="N270" s="1"/>
      <c r="O270" s="1"/>
      <c r="P270" s="1"/>
      <c r="Q270" s="1"/>
      <c r="R270" s="1"/>
      <c r="S270" s="1"/>
      <c r="T270" s="1"/>
      <c r="U270" s="1"/>
      <c r="V270" s="1"/>
      <c r="W270" s="46"/>
      <c r="X270" s="1"/>
    </row>
    <row r="271" ht="15.75" customHeight="1">
      <c r="A271" s="46"/>
      <c r="B271" s="47"/>
      <c r="C271" s="47"/>
      <c r="D271" s="47"/>
      <c r="E271" s="47"/>
      <c r="F271" s="47"/>
      <c r="G271" s="1"/>
      <c r="H271" s="1"/>
      <c r="I271" s="1"/>
      <c r="J271" s="1"/>
      <c r="K271" s="1"/>
      <c r="L271" s="1"/>
      <c r="M271" s="1"/>
      <c r="N271" s="1"/>
      <c r="O271" s="1"/>
      <c r="P271" s="1"/>
      <c r="Q271" s="1"/>
      <c r="R271" s="1"/>
      <c r="S271" s="1"/>
      <c r="T271" s="1"/>
      <c r="U271" s="1"/>
      <c r="V271" s="1"/>
      <c r="W271" s="46"/>
      <c r="X271" s="1"/>
    </row>
    <row r="272" ht="15.75" customHeight="1">
      <c r="A272" s="46"/>
      <c r="B272" s="47"/>
      <c r="C272" s="47"/>
      <c r="D272" s="47"/>
      <c r="E272" s="47"/>
      <c r="F272" s="47"/>
      <c r="G272" s="1"/>
      <c r="H272" s="1"/>
      <c r="I272" s="1"/>
      <c r="J272" s="1"/>
      <c r="K272" s="1"/>
      <c r="L272" s="1"/>
      <c r="M272" s="1"/>
      <c r="N272" s="1"/>
      <c r="O272" s="1"/>
      <c r="P272" s="1"/>
      <c r="Q272" s="1"/>
      <c r="R272" s="1"/>
      <c r="S272" s="1"/>
      <c r="T272" s="1"/>
      <c r="U272" s="1"/>
      <c r="V272" s="1"/>
      <c r="W272" s="46"/>
      <c r="X272" s="1"/>
    </row>
    <row r="273" ht="15.75" customHeight="1">
      <c r="A273" s="46"/>
      <c r="B273" s="47"/>
      <c r="C273" s="47"/>
      <c r="D273" s="47"/>
      <c r="E273" s="47"/>
      <c r="F273" s="47"/>
      <c r="G273" s="1"/>
      <c r="H273" s="1"/>
      <c r="I273" s="1"/>
      <c r="J273" s="1"/>
      <c r="K273" s="1"/>
      <c r="L273" s="1"/>
      <c r="M273" s="1"/>
      <c r="N273" s="1"/>
      <c r="O273" s="1"/>
      <c r="P273" s="1"/>
      <c r="Q273" s="1"/>
      <c r="R273" s="1"/>
      <c r="S273" s="1"/>
      <c r="T273" s="1"/>
      <c r="U273" s="1"/>
      <c r="V273" s="1"/>
      <c r="W273" s="46"/>
      <c r="X273" s="1"/>
    </row>
    <row r="274" ht="15.75" customHeight="1">
      <c r="A274" s="46"/>
      <c r="B274" s="47"/>
      <c r="C274" s="47"/>
      <c r="D274" s="47"/>
      <c r="E274" s="47"/>
      <c r="F274" s="47"/>
      <c r="G274" s="1"/>
      <c r="H274" s="1"/>
      <c r="I274" s="1"/>
      <c r="J274" s="1"/>
      <c r="K274" s="1"/>
      <c r="L274" s="1"/>
      <c r="M274" s="1"/>
      <c r="N274" s="1"/>
      <c r="O274" s="1"/>
      <c r="P274" s="1"/>
      <c r="Q274" s="1"/>
      <c r="R274" s="1"/>
      <c r="S274" s="1"/>
      <c r="T274" s="1"/>
      <c r="U274" s="1"/>
      <c r="V274" s="1"/>
      <c r="W274" s="46"/>
      <c r="X274" s="1"/>
    </row>
    <row r="275" ht="15.75" customHeight="1">
      <c r="A275" s="46"/>
      <c r="B275" s="47"/>
      <c r="C275" s="47"/>
      <c r="D275" s="47"/>
      <c r="E275" s="47"/>
      <c r="F275" s="47"/>
      <c r="G275" s="1"/>
      <c r="H275" s="1"/>
      <c r="I275" s="1"/>
      <c r="J275" s="1"/>
      <c r="K275" s="1"/>
      <c r="L275" s="1"/>
      <c r="M275" s="1"/>
      <c r="N275" s="1"/>
      <c r="O275" s="1"/>
      <c r="P275" s="1"/>
      <c r="Q275" s="1"/>
      <c r="R275" s="1"/>
      <c r="S275" s="1"/>
      <c r="T275" s="1"/>
      <c r="U275" s="1"/>
      <c r="V275" s="1"/>
      <c r="W275" s="46"/>
      <c r="X275" s="1"/>
    </row>
    <row r="276" ht="15.75" customHeight="1">
      <c r="A276" s="46"/>
      <c r="B276" s="47"/>
      <c r="C276" s="47"/>
      <c r="D276" s="47"/>
      <c r="E276" s="47"/>
      <c r="F276" s="47"/>
      <c r="G276" s="1"/>
      <c r="H276" s="1"/>
      <c r="I276" s="1"/>
      <c r="J276" s="1"/>
      <c r="K276" s="1"/>
      <c r="L276" s="1"/>
      <c r="M276" s="1"/>
      <c r="N276" s="1"/>
      <c r="O276" s="1"/>
      <c r="P276" s="1"/>
      <c r="Q276" s="1"/>
      <c r="R276" s="1"/>
      <c r="S276" s="1"/>
      <c r="T276" s="1"/>
      <c r="U276" s="1"/>
      <c r="V276" s="1"/>
      <c r="W276" s="46"/>
      <c r="X276" s="1"/>
    </row>
    <row r="277" ht="15.75" customHeight="1">
      <c r="A277" s="46"/>
      <c r="B277" s="47"/>
      <c r="C277" s="47"/>
      <c r="D277" s="47"/>
      <c r="E277" s="47"/>
      <c r="F277" s="47"/>
      <c r="G277" s="1"/>
      <c r="H277" s="1"/>
      <c r="I277" s="1"/>
      <c r="J277" s="1"/>
      <c r="K277" s="1"/>
      <c r="L277" s="1"/>
      <c r="M277" s="1"/>
      <c r="N277" s="1"/>
      <c r="O277" s="1"/>
      <c r="P277" s="1"/>
      <c r="Q277" s="1"/>
      <c r="R277" s="1"/>
      <c r="S277" s="1"/>
      <c r="T277" s="1"/>
      <c r="U277" s="1"/>
      <c r="V277" s="1"/>
      <c r="W277" s="46"/>
      <c r="X277" s="1"/>
    </row>
    <row r="278" ht="15.75" customHeight="1">
      <c r="A278" s="46"/>
      <c r="B278" s="47"/>
      <c r="C278" s="47"/>
      <c r="D278" s="47"/>
      <c r="E278" s="47"/>
      <c r="F278" s="47"/>
      <c r="G278" s="1"/>
      <c r="H278" s="1"/>
      <c r="I278" s="1"/>
      <c r="J278" s="1"/>
      <c r="K278" s="1"/>
      <c r="L278" s="1"/>
      <c r="M278" s="1"/>
      <c r="N278" s="1"/>
      <c r="O278" s="1"/>
      <c r="P278" s="1"/>
      <c r="Q278" s="1"/>
      <c r="R278" s="1"/>
      <c r="S278" s="1"/>
      <c r="T278" s="1"/>
      <c r="U278" s="1"/>
      <c r="V278" s="1"/>
      <c r="W278" s="46"/>
      <c r="X278" s="1"/>
    </row>
    <row r="279" ht="15.75" customHeight="1">
      <c r="A279" s="46"/>
      <c r="B279" s="47"/>
      <c r="C279" s="47"/>
      <c r="D279" s="47"/>
      <c r="E279" s="47"/>
      <c r="F279" s="47"/>
      <c r="G279" s="1"/>
      <c r="H279" s="1"/>
      <c r="I279" s="1"/>
      <c r="J279" s="1"/>
      <c r="K279" s="1"/>
      <c r="L279" s="1"/>
      <c r="M279" s="1"/>
      <c r="N279" s="1"/>
      <c r="O279" s="1"/>
      <c r="P279" s="1"/>
      <c r="Q279" s="1"/>
      <c r="R279" s="1"/>
      <c r="S279" s="1"/>
      <c r="T279" s="1"/>
      <c r="U279" s="1"/>
      <c r="V279" s="1"/>
      <c r="W279" s="46"/>
      <c r="X279" s="1"/>
    </row>
    <row r="280" ht="15.75" customHeight="1">
      <c r="A280" s="46"/>
      <c r="B280" s="47"/>
      <c r="C280" s="47"/>
      <c r="D280" s="47"/>
      <c r="E280" s="47"/>
      <c r="F280" s="47"/>
      <c r="G280" s="1"/>
      <c r="H280" s="1"/>
      <c r="I280" s="1"/>
      <c r="J280" s="1"/>
      <c r="K280" s="1"/>
      <c r="L280" s="1"/>
      <c r="M280" s="1"/>
      <c r="N280" s="1"/>
      <c r="O280" s="1"/>
      <c r="P280" s="1"/>
      <c r="Q280" s="1"/>
      <c r="R280" s="1"/>
      <c r="S280" s="1"/>
      <c r="T280" s="1"/>
      <c r="U280" s="1"/>
      <c r="V280" s="1"/>
      <c r="W280" s="46"/>
      <c r="X280" s="1"/>
    </row>
    <row r="281" ht="15.75" customHeight="1">
      <c r="A281" s="46"/>
      <c r="B281" s="47"/>
      <c r="C281" s="47"/>
      <c r="D281" s="47"/>
      <c r="E281" s="47"/>
      <c r="F281" s="47"/>
      <c r="G281" s="1"/>
      <c r="H281" s="1"/>
      <c r="I281" s="1"/>
      <c r="J281" s="1"/>
      <c r="K281" s="1"/>
      <c r="L281" s="1"/>
      <c r="M281" s="1"/>
      <c r="N281" s="1"/>
      <c r="O281" s="1"/>
      <c r="P281" s="1"/>
      <c r="Q281" s="1"/>
      <c r="R281" s="1"/>
      <c r="S281" s="1"/>
      <c r="T281" s="1"/>
      <c r="U281" s="1"/>
      <c r="V281" s="1"/>
      <c r="W281" s="46"/>
      <c r="X281" s="1"/>
    </row>
    <row r="282" ht="15.75" customHeight="1">
      <c r="A282" s="46"/>
      <c r="B282" s="47"/>
      <c r="C282" s="47"/>
      <c r="D282" s="47"/>
      <c r="E282" s="47"/>
      <c r="F282" s="47"/>
      <c r="G282" s="1"/>
      <c r="H282" s="1"/>
      <c r="I282" s="1"/>
      <c r="J282" s="1"/>
      <c r="K282" s="1"/>
      <c r="L282" s="1"/>
      <c r="M282" s="1"/>
      <c r="N282" s="1"/>
      <c r="O282" s="1"/>
      <c r="P282" s="1"/>
      <c r="Q282" s="1"/>
      <c r="R282" s="1"/>
      <c r="S282" s="1"/>
      <c r="T282" s="1"/>
      <c r="U282" s="1"/>
      <c r="V282" s="1"/>
      <c r="W282" s="46"/>
      <c r="X282" s="1"/>
    </row>
    <row r="283" ht="15.75" customHeight="1">
      <c r="A283" s="46"/>
      <c r="B283" s="47"/>
      <c r="C283" s="47"/>
      <c r="D283" s="47"/>
      <c r="E283" s="47"/>
      <c r="F283" s="47"/>
      <c r="G283" s="1"/>
      <c r="H283" s="1"/>
      <c r="I283" s="1"/>
      <c r="J283" s="1"/>
      <c r="K283" s="1"/>
      <c r="L283" s="1"/>
      <c r="M283" s="1"/>
      <c r="N283" s="1"/>
      <c r="O283" s="1"/>
      <c r="P283" s="1"/>
      <c r="Q283" s="1"/>
      <c r="R283" s="1"/>
      <c r="S283" s="1"/>
      <c r="T283" s="1"/>
      <c r="U283" s="1"/>
      <c r="V283" s="1"/>
      <c r="W283" s="46"/>
      <c r="X283" s="1"/>
    </row>
    <row r="284" ht="15.75" customHeight="1">
      <c r="A284" s="46"/>
      <c r="B284" s="47"/>
      <c r="C284" s="47"/>
      <c r="D284" s="47"/>
      <c r="E284" s="47"/>
      <c r="F284" s="47"/>
      <c r="G284" s="1"/>
      <c r="H284" s="1"/>
      <c r="I284" s="1"/>
      <c r="J284" s="1"/>
      <c r="K284" s="1"/>
      <c r="L284" s="1"/>
      <c r="M284" s="1"/>
      <c r="N284" s="1"/>
      <c r="O284" s="1"/>
      <c r="P284" s="1"/>
      <c r="Q284" s="1"/>
      <c r="R284" s="1"/>
      <c r="S284" s="1"/>
      <c r="T284" s="1"/>
      <c r="U284" s="1"/>
      <c r="V284" s="1"/>
      <c r="W284" s="46"/>
      <c r="X284" s="1"/>
    </row>
    <row r="285" ht="15.75" customHeight="1">
      <c r="A285" s="46"/>
      <c r="B285" s="47"/>
      <c r="C285" s="47"/>
      <c r="D285" s="47"/>
      <c r="E285" s="47"/>
      <c r="F285" s="47"/>
      <c r="G285" s="1"/>
      <c r="H285" s="1"/>
      <c r="I285" s="1"/>
      <c r="J285" s="1"/>
      <c r="K285" s="1"/>
      <c r="L285" s="1"/>
      <c r="M285" s="1"/>
      <c r="N285" s="1"/>
      <c r="O285" s="1"/>
      <c r="P285" s="1"/>
      <c r="Q285" s="1"/>
      <c r="R285" s="1"/>
      <c r="S285" s="1"/>
      <c r="T285" s="1"/>
      <c r="U285" s="1"/>
      <c r="V285" s="1"/>
      <c r="W285" s="46"/>
      <c r="X285" s="1"/>
    </row>
    <row r="286" ht="15.75" customHeight="1">
      <c r="A286" s="46"/>
      <c r="B286" s="47"/>
      <c r="C286" s="47"/>
      <c r="D286" s="47"/>
      <c r="E286" s="47"/>
      <c r="F286" s="47"/>
      <c r="G286" s="1"/>
      <c r="H286" s="1"/>
      <c r="I286" s="1"/>
      <c r="J286" s="1"/>
      <c r="K286" s="1"/>
      <c r="L286" s="1"/>
      <c r="M286" s="1"/>
      <c r="N286" s="1"/>
      <c r="O286" s="1"/>
      <c r="P286" s="1"/>
      <c r="Q286" s="1"/>
      <c r="R286" s="1"/>
      <c r="S286" s="1"/>
      <c r="T286" s="1"/>
      <c r="U286" s="1"/>
      <c r="V286" s="1"/>
      <c r="W286" s="46"/>
      <c r="X286" s="1"/>
    </row>
    <row r="287" ht="15.75" customHeight="1">
      <c r="A287" s="46"/>
      <c r="B287" s="47"/>
      <c r="C287" s="47"/>
      <c r="D287" s="47"/>
      <c r="E287" s="47"/>
      <c r="F287" s="47"/>
      <c r="G287" s="1"/>
      <c r="H287" s="1"/>
      <c r="I287" s="1"/>
      <c r="J287" s="1"/>
      <c r="K287" s="1"/>
      <c r="L287" s="1"/>
      <c r="M287" s="1"/>
      <c r="N287" s="1"/>
      <c r="O287" s="1"/>
      <c r="P287" s="1"/>
      <c r="Q287" s="1"/>
      <c r="R287" s="1"/>
      <c r="S287" s="1"/>
      <c r="T287" s="1"/>
      <c r="U287" s="1"/>
      <c r="V287" s="1"/>
      <c r="W287" s="46"/>
      <c r="X287" s="1"/>
    </row>
    <row r="288" ht="15.75" customHeight="1">
      <c r="A288" s="46"/>
      <c r="B288" s="47"/>
      <c r="C288" s="47"/>
      <c r="D288" s="47"/>
      <c r="E288" s="47"/>
      <c r="F288" s="47"/>
      <c r="G288" s="1"/>
      <c r="H288" s="1"/>
      <c r="I288" s="1"/>
      <c r="J288" s="1"/>
      <c r="K288" s="1"/>
      <c r="L288" s="1"/>
      <c r="M288" s="1"/>
      <c r="N288" s="1"/>
      <c r="O288" s="1"/>
      <c r="P288" s="1"/>
      <c r="Q288" s="1"/>
      <c r="R288" s="1"/>
      <c r="S288" s="1"/>
      <c r="T288" s="1"/>
      <c r="U288" s="1"/>
      <c r="V288" s="1"/>
      <c r="W288" s="46"/>
      <c r="X288" s="1"/>
    </row>
    <row r="289" ht="15.75" customHeight="1">
      <c r="A289" s="46"/>
      <c r="B289" s="47"/>
      <c r="C289" s="47"/>
      <c r="D289" s="47"/>
      <c r="E289" s="47"/>
      <c r="F289" s="47"/>
      <c r="G289" s="1"/>
      <c r="H289" s="1"/>
      <c r="I289" s="1"/>
      <c r="J289" s="1"/>
      <c r="K289" s="1"/>
      <c r="L289" s="1"/>
      <c r="M289" s="1"/>
      <c r="N289" s="1"/>
      <c r="O289" s="1"/>
      <c r="P289" s="1"/>
      <c r="Q289" s="1"/>
      <c r="R289" s="1"/>
      <c r="S289" s="1"/>
      <c r="T289" s="1"/>
      <c r="U289" s="1"/>
      <c r="V289" s="1"/>
      <c r="W289" s="46"/>
      <c r="X289" s="1"/>
    </row>
    <row r="290" ht="15.75" customHeight="1">
      <c r="W290" s="145"/>
    </row>
    <row r="291" ht="15.75" customHeight="1">
      <c r="W291" s="145"/>
    </row>
    <row r="292" ht="15.75" customHeight="1">
      <c r="W292" s="145"/>
    </row>
    <row r="293" ht="15.75" customHeight="1">
      <c r="W293" s="145"/>
    </row>
    <row r="294" ht="15.75" customHeight="1">
      <c r="W294" s="145"/>
    </row>
    <row r="295" ht="15.75" customHeight="1">
      <c r="W295" s="145"/>
    </row>
    <row r="296" ht="15.75" customHeight="1">
      <c r="W296" s="145"/>
    </row>
    <row r="297" ht="15.75" customHeight="1">
      <c r="W297" s="145"/>
    </row>
    <row r="298" ht="15.75" customHeight="1">
      <c r="W298" s="145"/>
    </row>
    <row r="299" ht="15.75" customHeight="1">
      <c r="W299" s="145"/>
    </row>
    <row r="300" ht="15.75" customHeight="1">
      <c r="W300" s="145"/>
    </row>
    <row r="301" ht="15.75" customHeight="1">
      <c r="W301" s="145"/>
    </row>
    <row r="302" ht="15.75" customHeight="1">
      <c r="W302" s="145"/>
    </row>
    <row r="303" ht="15.75" customHeight="1">
      <c r="W303" s="145"/>
    </row>
    <row r="304" ht="15.75" customHeight="1">
      <c r="W304" s="145"/>
    </row>
    <row r="305" ht="15.75" customHeight="1">
      <c r="W305" s="145"/>
    </row>
    <row r="306" ht="15.75" customHeight="1">
      <c r="W306" s="145"/>
    </row>
    <row r="307" ht="15.75" customHeight="1">
      <c r="W307" s="145"/>
    </row>
    <row r="308" ht="15.75" customHeight="1">
      <c r="W308" s="145"/>
    </row>
    <row r="309" ht="15.75" customHeight="1">
      <c r="W309" s="145"/>
    </row>
    <row r="310" ht="15.75" customHeight="1">
      <c r="W310" s="145"/>
    </row>
    <row r="311" ht="15.75" customHeight="1">
      <c r="W311" s="145"/>
    </row>
    <row r="312" ht="15.75" customHeight="1">
      <c r="W312" s="145"/>
    </row>
    <row r="313" ht="15.75" customHeight="1">
      <c r="W313" s="145"/>
    </row>
    <row r="314" ht="15.75" customHeight="1">
      <c r="W314" s="145"/>
    </row>
    <row r="315" ht="15.75" customHeight="1">
      <c r="W315" s="145"/>
    </row>
    <row r="316" ht="15.75" customHeight="1">
      <c r="W316" s="145"/>
    </row>
    <row r="317" ht="15.75" customHeight="1">
      <c r="W317" s="145"/>
    </row>
    <row r="318" ht="15.75" customHeight="1">
      <c r="W318" s="145"/>
    </row>
    <row r="319" ht="15.75" customHeight="1">
      <c r="W319" s="145"/>
    </row>
    <row r="320" ht="15.75" customHeight="1">
      <c r="W320" s="145"/>
    </row>
    <row r="321" ht="15.75" customHeight="1">
      <c r="W321" s="145"/>
    </row>
    <row r="322" ht="15.75" customHeight="1">
      <c r="W322" s="145"/>
    </row>
    <row r="323" ht="15.75" customHeight="1">
      <c r="W323" s="145"/>
    </row>
    <row r="324" ht="15.75" customHeight="1">
      <c r="W324" s="145"/>
    </row>
    <row r="325" ht="15.75" customHeight="1">
      <c r="W325" s="145"/>
    </row>
    <row r="326" ht="15.75" customHeight="1">
      <c r="W326" s="145"/>
    </row>
    <row r="327" ht="15.75" customHeight="1">
      <c r="W327" s="145"/>
    </row>
    <row r="328" ht="15.75" customHeight="1">
      <c r="W328" s="145"/>
    </row>
    <row r="329" ht="15.75" customHeight="1">
      <c r="W329" s="145"/>
    </row>
    <row r="330" ht="15.75" customHeight="1">
      <c r="W330" s="145"/>
    </row>
    <row r="331" ht="15.75" customHeight="1">
      <c r="W331" s="145"/>
    </row>
    <row r="332" ht="15.75" customHeight="1">
      <c r="W332" s="145"/>
    </row>
    <row r="333" ht="15.75" customHeight="1">
      <c r="W333" s="145"/>
    </row>
    <row r="334" ht="15.75" customHeight="1">
      <c r="W334" s="145"/>
    </row>
    <row r="335" ht="15.75" customHeight="1">
      <c r="W335" s="145"/>
    </row>
    <row r="336" ht="15.75" customHeight="1">
      <c r="W336" s="145"/>
    </row>
    <row r="337" ht="15.75" customHeight="1">
      <c r="W337" s="145"/>
    </row>
    <row r="338" ht="15.75" customHeight="1">
      <c r="W338" s="145"/>
    </row>
    <row r="339" ht="15.75" customHeight="1">
      <c r="W339" s="145"/>
    </row>
    <row r="340" ht="15.75" customHeight="1">
      <c r="W340" s="145"/>
    </row>
    <row r="341" ht="15.75" customHeight="1">
      <c r="W341" s="145"/>
    </row>
    <row r="342" ht="15.75" customHeight="1">
      <c r="W342" s="145"/>
    </row>
    <row r="343" ht="15.75" customHeight="1">
      <c r="W343" s="145"/>
    </row>
    <row r="344" ht="15.75" customHeight="1">
      <c r="W344" s="145"/>
    </row>
    <row r="345" ht="15.75" customHeight="1">
      <c r="W345" s="145"/>
    </row>
    <row r="346" ht="15.75" customHeight="1">
      <c r="W346" s="145"/>
    </row>
    <row r="347" ht="15.75" customHeight="1">
      <c r="W347" s="145"/>
    </row>
    <row r="348" ht="15.75" customHeight="1">
      <c r="W348" s="145"/>
    </row>
    <row r="349" ht="15.75" customHeight="1">
      <c r="W349" s="145"/>
    </row>
    <row r="350" ht="15.75" customHeight="1">
      <c r="W350" s="145"/>
    </row>
    <row r="351" ht="15.75" customHeight="1">
      <c r="W351" s="145"/>
    </row>
    <row r="352" ht="15.75" customHeight="1">
      <c r="W352" s="145"/>
    </row>
    <row r="353" ht="15.75" customHeight="1">
      <c r="W353" s="145"/>
    </row>
    <row r="354" ht="15.75" customHeight="1">
      <c r="W354" s="145"/>
    </row>
    <row r="355" ht="15.75" customHeight="1">
      <c r="W355" s="145"/>
    </row>
    <row r="356" ht="15.75" customHeight="1">
      <c r="W356" s="145"/>
    </row>
    <row r="357" ht="15.75" customHeight="1">
      <c r="W357" s="145"/>
    </row>
    <row r="358" ht="15.75" customHeight="1">
      <c r="W358" s="145"/>
    </row>
    <row r="359" ht="15.75" customHeight="1">
      <c r="W359" s="145"/>
    </row>
    <row r="360" ht="15.75" customHeight="1">
      <c r="W360" s="145"/>
    </row>
    <row r="361" ht="15.75" customHeight="1">
      <c r="W361" s="145"/>
    </row>
    <row r="362" ht="15.75" customHeight="1">
      <c r="W362" s="145"/>
    </row>
    <row r="363" ht="15.75" customHeight="1">
      <c r="W363" s="145"/>
    </row>
    <row r="364" ht="15.75" customHeight="1">
      <c r="W364" s="145"/>
    </row>
    <row r="365" ht="15.75" customHeight="1">
      <c r="W365" s="145"/>
    </row>
    <row r="366" ht="15.75" customHeight="1">
      <c r="W366" s="145"/>
    </row>
    <row r="367" ht="15.75" customHeight="1">
      <c r="W367" s="145"/>
    </row>
    <row r="368" ht="15.75" customHeight="1">
      <c r="W368" s="145"/>
    </row>
    <row r="369" ht="15.75" customHeight="1">
      <c r="W369" s="145"/>
    </row>
    <row r="370" ht="15.75" customHeight="1">
      <c r="W370" s="145"/>
    </row>
    <row r="371" ht="15.75" customHeight="1">
      <c r="W371" s="145"/>
    </row>
    <row r="372" ht="15.75" customHeight="1">
      <c r="W372" s="145"/>
    </row>
    <row r="373" ht="15.75" customHeight="1">
      <c r="W373" s="145"/>
    </row>
    <row r="374" ht="15.75" customHeight="1">
      <c r="W374" s="145"/>
    </row>
    <row r="375" ht="15.75" customHeight="1">
      <c r="W375" s="145"/>
    </row>
    <row r="376" ht="15.75" customHeight="1">
      <c r="W376" s="145"/>
    </row>
    <row r="377" ht="15.75" customHeight="1">
      <c r="W377" s="145"/>
    </row>
    <row r="378" ht="15.75" customHeight="1">
      <c r="W378" s="145"/>
    </row>
    <row r="379" ht="15.75" customHeight="1">
      <c r="W379" s="145"/>
    </row>
    <row r="380" ht="15.75" customHeight="1">
      <c r="W380" s="145"/>
    </row>
    <row r="381" ht="15.75" customHeight="1">
      <c r="W381" s="145"/>
    </row>
    <row r="382" ht="15.75" customHeight="1">
      <c r="W382" s="145"/>
    </row>
    <row r="383" ht="15.75" customHeight="1">
      <c r="W383" s="145"/>
    </row>
    <row r="384" ht="15.75" customHeight="1">
      <c r="W384" s="145"/>
    </row>
    <row r="385" ht="15.75" customHeight="1">
      <c r="W385" s="145"/>
    </row>
    <row r="386" ht="15.75" customHeight="1">
      <c r="W386" s="145"/>
    </row>
    <row r="387" ht="15.75" customHeight="1">
      <c r="W387" s="145"/>
    </row>
    <row r="388" ht="15.75" customHeight="1">
      <c r="W388" s="145"/>
    </row>
    <row r="389" ht="15.75" customHeight="1">
      <c r="W389" s="145"/>
    </row>
    <row r="390" ht="15.75" customHeight="1">
      <c r="W390" s="145"/>
    </row>
    <row r="391" ht="15.75" customHeight="1">
      <c r="W391" s="145"/>
    </row>
    <row r="392" ht="15.75" customHeight="1">
      <c r="W392" s="145"/>
    </row>
    <row r="393" ht="15.75" customHeight="1">
      <c r="W393" s="145"/>
    </row>
    <row r="394" ht="15.75" customHeight="1">
      <c r="W394" s="145"/>
    </row>
    <row r="395" ht="15.75" customHeight="1">
      <c r="W395" s="145"/>
    </row>
    <row r="396" ht="15.75" customHeight="1">
      <c r="W396" s="145"/>
    </row>
    <row r="397" ht="15.75" customHeight="1">
      <c r="W397" s="145"/>
    </row>
    <row r="398" ht="15.75" customHeight="1">
      <c r="W398" s="145"/>
    </row>
    <row r="399" ht="15.75" customHeight="1">
      <c r="W399" s="145"/>
    </row>
    <row r="400" ht="15.75" customHeight="1">
      <c r="W400" s="145"/>
    </row>
    <row r="401" ht="15.75" customHeight="1">
      <c r="W401" s="145"/>
    </row>
    <row r="402" ht="15.75" customHeight="1">
      <c r="W402" s="145"/>
    </row>
    <row r="403" ht="15.75" customHeight="1">
      <c r="W403" s="145"/>
    </row>
    <row r="404" ht="15.75" customHeight="1">
      <c r="W404" s="145"/>
    </row>
    <row r="405" ht="15.75" customHeight="1">
      <c r="W405" s="145"/>
    </row>
    <row r="406" ht="15.75" customHeight="1">
      <c r="W406" s="145"/>
    </row>
    <row r="407" ht="15.75" customHeight="1">
      <c r="W407" s="145"/>
    </row>
    <row r="408" ht="15.75" customHeight="1">
      <c r="W408" s="145"/>
    </row>
    <row r="409" ht="15.75" customHeight="1">
      <c r="W409" s="145"/>
    </row>
    <row r="410" ht="15.75" customHeight="1">
      <c r="W410" s="145"/>
    </row>
    <row r="411" ht="15.75" customHeight="1">
      <c r="W411" s="145"/>
    </row>
    <row r="412" ht="15.75" customHeight="1">
      <c r="W412" s="145"/>
    </row>
    <row r="413" ht="15.75" customHeight="1">
      <c r="W413" s="145"/>
    </row>
    <row r="414" ht="15.75" customHeight="1">
      <c r="W414" s="145"/>
    </row>
    <row r="415" ht="15.75" customHeight="1">
      <c r="W415" s="145"/>
    </row>
    <row r="416" ht="15.75" customHeight="1">
      <c r="W416" s="145"/>
    </row>
    <row r="417" ht="15.75" customHeight="1">
      <c r="W417" s="145"/>
    </row>
    <row r="418" ht="15.75" customHeight="1">
      <c r="W418" s="145"/>
    </row>
    <row r="419" ht="15.75" customHeight="1">
      <c r="W419" s="145"/>
    </row>
    <row r="420" ht="15.75" customHeight="1">
      <c r="W420" s="145"/>
    </row>
    <row r="421" ht="15.75" customHeight="1">
      <c r="W421" s="145"/>
    </row>
    <row r="422" ht="15.75" customHeight="1">
      <c r="W422" s="145"/>
    </row>
    <row r="423" ht="15.75" customHeight="1">
      <c r="W423" s="145"/>
    </row>
    <row r="424" ht="15.75" customHeight="1">
      <c r="W424" s="145"/>
    </row>
    <row r="425" ht="15.75" customHeight="1">
      <c r="W425" s="145"/>
    </row>
    <row r="426" ht="15.75" customHeight="1">
      <c r="W426" s="145"/>
    </row>
    <row r="427" ht="15.75" customHeight="1">
      <c r="W427" s="145"/>
    </row>
    <row r="428" ht="15.75" customHeight="1">
      <c r="W428" s="145"/>
    </row>
    <row r="429" ht="15.75" customHeight="1">
      <c r="W429" s="145"/>
    </row>
    <row r="430" ht="15.75" customHeight="1">
      <c r="W430" s="145"/>
    </row>
    <row r="431" ht="15.75" customHeight="1">
      <c r="W431" s="145"/>
    </row>
    <row r="432" ht="15.75" customHeight="1">
      <c r="W432" s="145"/>
    </row>
    <row r="433" ht="15.75" customHeight="1">
      <c r="W433" s="145"/>
    </row>
    <row r="434" ht="15.75" customHeight="1">
      <c r="W434" s="145"/>
    </row>
    <row r="435" ht="15.75" customHeight="1">
      <c r="W435" s="145"/>
    </row>
    <row r="436" ht="15.75" customHeight="1">
      <c r="W436" s="145"/>
    </row>
    <row r="437" ht="15.75" customHeight="1">
      <c r="W437" s="145"/>
    </row>
    <row r="438" ht="15.75" customHeight="1">
      <c r="W438" s="145"/>
    </row>
    <row r="439" ht="15.75" customHeight="1">
      <c r="W439" s="145"/>
    </row>
    <row r="440" ht="15.75" customHeight="1">
      <c r="W440" s="145"/>
    </row>
    <row r="441" ht="15.75" customHeight="1">
      <c r="W441" s="145"/>
    </row>
    <row r="442" ht="15.75" customHeight="1">
      <c r="W442" s="145"/>
    </row>
    <row r="443" ht="15.75" customHeight="1">
      <c r="W443" s="145"/>
    </row>
    <row r="444" ht="15.75" customHeight="1">
      <c r="W444" s="145"/>
    </row>
    <row r="445" ht="15.75" customHeight="1">
      <c r="W445" s="145"/>
    </row>
    <row r="446" ht="15.75" customHeight="1">
      <c r="W446" s="145"/>
    </row>
    <row r="447" ht="15.75" customHeight="1">
      <c r="W447" s="145"/>
    </row>
    <row r="448" ht="15.75" customHeight="1">
      <c r="W448" s="145"/>
    </row>
    <row r="449" ht="15.75" customHeight="1">
      <c r="W449" s="145"/>
    </row>
    <row r="450" ht="15.75" customHeight="1">
      <c r="W450" s="145"/>
    </row>
    <row r="451" ht="15.75" customHeight="1">
      <c r="W451" s="145"/>
    </row>
    <row r="452" ht="15.75" customHeight="1">
      <c r="W452" s="145"/>
    </row>
    <row r="453" ht="15.75" customHeight="1">
      <c r="W453" s="145"/>
    </row>
    <row r="454" ht="15.75" customHeight="1">
      <c r="W454" s="145"/>
    </row>
    <row r="455" ht="15.75" customHeight="1">
      <c r="W455" s="145"/>
    </row>
    <row r="456" ht="15.75" customHeight="1">
      <c r="W456" s="145"/>
    </row>
    <row r="457" ht="15.75" customHeight="1">
      <c r="W457" s="145"/>
    </row>
    <row r="458" ht="15.75" customHeight="1">
      <c r="W458" s="145"/>
    </row>
    <row r="459" ht="15.75" customHeight="1">
      <c r="W459" s="145"/>
    </row>
    <row r="460" ht="15.75" customHeight="1">
      <c r="W460" s="145"/>
    </row>
    <row r="461" ht="15.75" customHeight="1">
      <c r="W461" s="145"/>
    </row>
    <row r="462" ht="15.75" customHeight="1">
      <c r="W462" s="145"/>
    </row>
    <row r="463" ht="15.75" customHeight="1">
      <c r="W463" s="145"/>
    </row>
    <row r="464" ht="15.75" customHeight="1">
      <c r="W464" s="145"/>
    </row>
    <row r="465" ht="15.75" customHeight="1">
      <c r="W465" s="145"/>
    </row>
    <row r="466" ht="15.75" customHeight="1">
      <c r="W466" s="145"/>
    </row>
    <row r="467" ht="15.75" customHeight="1">
      <c r="W467" s="145"/>
    </row>
    <row r="468" ht="15.75" customHeight="1">
      <c r="W468" s="145"/>
    </row>
    <row r="469" ht="15.75" customHeight="1">
      <c r="W469" s="145"/>
    </row>
    <row r="470" ht="15.75" customHeight="1">
      <c r="W470" s="145"/>
    </row>
    <row r="471" ht="15.75" customHeight="1">
      <c r="W471" s="145"/>
    </row>
    <row r="472" ht="15.75" customHeight="1">
      <c r="W472" s="145"/>
    </row>
    <row r="473" ht="15.75" customHeight="1">
      <c r="W473" s="145"/>
    </row>
    <row r="474" ht="15.75" customHeight="1">
      <c r="W474" s="145"/>
    </row>
    <row r="475" ht="15.75" customHeight="1">
      <c r="W475" s="145"/>
    </row>
    <row r="476" ht="15.75" customHeight="1">
      <c r="W476" s="145"/>
    </row>
    <row r="477" ht="15.75" customHeight="1">
      <c r="W477" s="145"/>
    </row>
    <row r="478" ht="15.75" customHeight="1">
      <c r="W478" s="145"/>
    </row>
    <row r="479" ht="15.75" customHeight="1">
      <c r="W479" s="145"/>
    </row>
    <row r="480" ht="15.75" customHeight="1">
      <c r="W480" s="145"/>
    </row>
    <row r="481" ht="15.75" customHeight="1">
      <c r="W481" s="145"/>
    </row>
    <row r="482" ht="15.75" customHeight="1">
      <c r="W482" s="145"/>
    </row>
    <row r="483" ht="15.75" customHeight="1">
      <c r="W483" s="145"/>
    </row>
    <row r="484" ht="15.75" customHeight="1">
      <c r="W484" s="145"/>
    </row>
    <row r="485" ht="15.75" customHeight="1">
      <c r="W485" s="145"/>
    </row>
    <row r="486" ht="15.75" customHeight="1">
      <c r="W486" s="145"/>
    </row>
    <row r="487" ht="15.75" customHeight="1">
      <c r="W487" s="145"/>
    </row>
    <row r="488" ht="15.75" customHeight="1">
      <c r="W488" s="145"/>
    </row>
    <row r="489" ht="15.75" customHeight="1">
      <c r="W489" s="145"/>
    </row>
    <row r="490" ht="15.75" customHeight="1">
      <c r="W490" s="145"/>
    </row>
    <row r="491" ht="15.75" customHeight="1">
      <c r="W491" s="145"/>
    </row>
    <row r="492" ht="15.75" customHeight="1">
      <c r="W492" s="145"/>
    </row>
    <row r="493" ht="15.75" customHeight="1">
      <c r="W493" s="145"/>
    </row>
    <row r="494" ht="15.75" customHeight="1">
      <c r="W494" s="145"/>
    </row>
    <row r="495" ht="15.75" customHeight="1">
      <c r="W495" s="145"/>
    </row>
    <row r="496" ht="15.75" customHeight="1">
      <c r="W496" s="145"/>
    </row>
    <row r="497" ht="15.75" customHeight="1">
      <c r="W497" s="145"/>
    </row>
    <row r="498" ht="15.75" customHeight="1">
      <c r="W498" s="145"/>
    </row>
    <row r="499" ht="15.75" customHeight="1">
      <c r="W499" s="145"/>
    </row>
    <row r="500" ht="15.75" customHeight="1">
      <c r="W500" s="145"/>
    </row>
    <row r="501" ht="15.75" customHeight="1">
      <c r="W501" s="145"/>
    </row>
    <row r="502" ht="15.75" customHeight="1">
      <c r="W502" s="145"/>
    </row>
    <row r="503" ht="15.75" customHeight="1">
      <c r="W503" s="145"/>
    </row>
    <row r="504" ht="15.75" customHeight="1">
      <c r="W504" s="145"/>
    </row>
    <row r="505" ht="15.75" customHeight="1">
      <c r="W505" s="145"/>
    </row>
    <row r="506" ht="15.75" customHeight="1">
      <c r="W506" s="145"/>
    </row>
    <row r="507" ht="15.75" customHeight="1">
      <c r="W507" s="145"/>
    </row>
    <row r="508" ht="15.75" customHeight="1">
      <c r="W508" s="145"/>
    </row>
    <row r="509" ht="15.75" customHeight="1">
      <c r="W509" s="145"/>
    </row>
    <row r="510" ht="15.75" customHeight="1">
      <c r="W510" s="145"/>
    </row>
    <row r="511" ht="15.75" customHeight="1">
      <c r="W511" s="145"/>
    </row>
    <row r="512" ht="15.75" customHeight="1">
      <c r="W512" s="145"/>
    </row>
    <row r="513" ht="15.75" customHeight="1">
      <c r="W513" s="145"/>
    </row>
    <row r="514" ht="15.75" customHeight="1">
      <c r="W514" s="145"/>
    </row>
    <row r="515" ht="15.75" customHeight="1">
      <c r="W515" s="145"/>
    </row>
    <row r="516" ht="15.75" customHeight="1">
      <c r="W516" s="145"/>
    </row>
    <row r="517" ht="15.75" customHeight="1">
      <c r="W517" s="145"/>
    </row>
    <row r="518" ht="15.75" customHeight="1">
      <c r="W518" s="145"/>
    </row>
    <row r="519" ht="15.75" customHeight="1">
      <c r="W519" s="145"/>
    </row>
    <row r="520" ht="15.75" customHeight="1">
      <c r="W520" s="145"/>
    </row>
    <row r="521" ht="15.75" customHeight="1">
      <c r="W521" s="145"/>
    </row>
    <row r="522" ht="15.75" customHeight="1">
      <c r="W522" s="145"/>
    </row>
    <row r="523" ht="15.75" customHeight="1">
      <c r="W523" s="145"/>
    </row>
    <row r="524" ht="15.75" customHeight="1">
      <c r="W524" s="145"/>
    </row>
    <row r="525" ht="15.75" customHeight="1">
      <c r="W525" s="145"/>
    </row>
    <row r="526" ht="15.75" customHeight="1">
      <c r="W526" s="145"/>
    </row>
    <row r="527" ht="15.75" customHeight="1">
      <c r="W527" s="145"/>
    </row>
    <row r="528" ht="15.75" customHeight="1">
      <c r="W528" s="145"/>
    </row>
    <row r="529" ht="15.75" customHeight="1">
      <c r="W529" s="145"/>
    </row>
    <row r="530" ht="15.75" customHeight="1">
      <c r="W530" s="145"/>
    </row>
    <row r="531" ht="15.75" customHeight="1">
      <c r="W531" s="145"/>
    </row>
    <row r="532" ht="15.75" customHeight="1">
      <c r="W532" s="145"/>
    </row>
    <row r="533" ht="15.75" customHeight="1">
      <c r="W533" s="145"/>
    </row>
    <row r="534" ht="15.75" customHeight="1">
      <c r="W534" s="145"/>
    </row>
    <row r="535" ht="15.75" customHeight="1">
      <c r="W535" s="145"/>
    </row>
    <row r="536" ht="15.75" customHeight="1">
      <c r="W536" s="145"/>
    </row>
    <row r="537" ht="15.75" customHeight="1">
      <c r="W537" s="145"/>
    </row>
    <row r="538" ht="15.75" customHeight="1">
      <c r="W538" s="145"/>
    </row>
    <row r="539" ht="15.75" customHeight="1">
      <c r="W539" s="145"/>
    </row>
    <row r="540" ht="15.75" customHeight="1">
      <c r="W540" s="145"/>
    </row>
    <row r="541" ht="15.75" customHeight="1">
      <c r="W541" s="145"/>
    </row>
    <row r="542" ht="15.75" customHeight="1">
      <c r="W542" s="145"/>
    </row>
    <row r="543" ht="15.75" customHeight="1">
      <c r="W543" s="145"/>
    </row>
    <row r="544" ht="15.75" customHeight="1">
      <c r="W544" s="145"/>
    </row>
    <row r="545" ht="15.75" customHeight="1">
      <c r="W545" s="145"/>
    </row>
    <row r="546" ht="15.75" customHeight="1">
      <c r="W546" s="145"/>
    </row>
    <row r="547" ht="15.75" customHeight="1">
      <c r="W547" s="145"/>
    </row>
    <row r="548" ht="15.75" customHeight="1">
      <c r="W548" s="145"/>
    </row>
    <row r="549" ht="15.75" customHeight="1">
      <c r="W549" s="145"/>
    </row>
    <row r="550" ht="15.75" customHeight="1">
      <c r="W550" s="145"/>
    </row>
    <row r="551" ht="15.75" customHeight="1">
      <c r="W551" s="145"/>
    </row>
    <row r="552" ht="15.75" customHeight="1">
      <c r="W552" s="145"/>
    </row>
    <row r="553" ht="15.75" customHeight="1">
      <c r="W553" s="145"/>
    </row>
    <row r="554" ht="15.75" customHeight="1">
      <c r="W554" s="145"/>
    </row>
    <row r="555" ht="15.75" customHeight="1">
      <c r="W555" s="145"/>
    </row>
    <row r="556" ht="15.75" customHeight="1">
      <c r="W556" s="145"/>
    </row>
    <row r="557" ht="15.75" customHeight="1">
      <c r="W557" s="145"/>
    </row>
    <row r="558" ht="15.75" customHeight="1">
      <c r="W558" s="145"/>
    </row>
    <row r="559" ht="15.75" customHeight="1">
      <c r="W559" s="145"/>
    </row>
    <row r="560" ht="15.75" customHeight="1">
      <c r="W560" s="145"/>
    </row>
    <row r="561" ht="15.75" customHeight="1">
      <c r="W561" s="145"/>
    </row>
    <row r="562" ht="15.75" customHeight="1">
      <c r="W562" s="145"/>
    </row>
    <row r="563" ht="15.75" customHeight="1">
      <c r="W563" s="145"/>
    </row>
    <row r="564" ht="15.75" customHeight="1">
      <c r="W564" s="145"/>
    </row>
    <row r="565" ht="15.75" customHeight="1">
      <c r="W565" s="145"/>
    </row>
    <row r="566" ht="15.75" customHeight="1">
      <c r="W566" s="145"/>
    </row>
    <row r="567" ht="15.75" customHeight="1">
      <c r="W567" s="145"/>
    </row>
    <row r="568" ht="15.75" customHeight="1">
      <c r="W568" s="145"/>
    </row>
    <row r="569" ht="15.75" customHeight="1">
      <c r="W569" s="145"/>
    </row>
    <row r="570" ht="15.75" customHeight="1">
      <c r="W570" s="145"/>
    </row>
    <row r="571" ht="15.75" customHeight="1">
      <c r="W571" s="145"/>
    </row>
    <row r="572" ht="15.75" customHeight="1">
      <c r="W572" s="145"/>
    </row>
    <row r="573" ht="15.75" customHeight="1">
      <c r="W573" s="145"/>
    </row>
    <row r="574" ht="15.75" customHeight="1">
      <c r="W574" s="145"/>
    </row>
    <row r="575" ht="15.75" customHeight="1">
      <c r="W575" s="145"/>
    </row>
    <row r="576" ht="15.75" customHeight="1">
      <c r="W576" s="145"/>
    </row>
    <row r="577" ht="15.75" customHeight="1">
      <c r="W577" s="145"/>
    </row>
    <row r="578" ht="15.75" customHeight="1">
      <c r="W578" s="145"/>
    </row>
    <row r="579" ht="15.75" customHeight="1">
      <c r="W579" s="145"/>
    </row>
    <row r="580" ht="15.75" customHeight="1">
      <c r="W580" s="145"/>
    </row>
    <row r="581" ht="15.75" customHeight="1">
      <c r="W581" s="145"/>
    </row>
    <row r="582" ht="15.75" customHeight="1">
      <c r="W582" s="145"/>
    </row>
    <row r="583" ht="15.75" customHeight="1">
      <c r="W583" s="145"/>
    </row>
    <row r="584" ht="15.75" customHeight="1">
      <c r="W584" s="145"/>
    </row>
    <row r="585" ht="15.75" customHeight="1">
      <c r="W585" s="145"/>
    </row>
    <row r="586" ht="15.75" customHeight="1">
      <c r="W586" s="145"/>
    </row>
    <row r="587" ht="15.75" customHeight="1">
      <c r="W587" s="145"/>
    </row>
    <row r="588" ht="15.75" customHeight="1">
      <c r="W588" s="145"/>
    </row>
    <row r="589" ht="15.75" customHeight="1">
      <c r="W589" s="145"/>
    </row>
    <row r="590" ht="15.75" customHeight="1">
      <c r="W590" s="145"/>
    </row>
    <row r="591" ht="15.75" customHeight="1">
      <c r="W591" s="145"/>
    </row>
    <row r="592" ht="15.75" customHeight="1">
      <c r="W592" s="145"/>
    </row>
    <row r="593" ht="15.75" customHeight="1">
      <c r="W593" s="145"/>
    </row>
    <row r="594" ht="15.75" customHeight="1">
      <c r="W594" s="145"/>
    </row>
    <row r="595" ht="15.75" customHeight="1">
      <c r="W595" s="145"/>
    </row>
    <row r="596" ht="15.75" customHeight="1">
      <c r="W596" s="145"/>
    </row>
    <row r="597" ht="15.75" customHeight="1">
      <c r="W597" s="145"/>
    </row>
    <row r="598" ht="15.75" customHeight="1">
      <c r="W598" s="145"/>
    </row>
    <row r="599" ht="15.75" customHeight="1">
      <c r="W599" s="145"/>
    </row>
    <row r="600" ht="15.75" customHeight="1">
      <c r="W600" s="145"/>
    </row>
    <row r="601" ht="15.75" customHeight="1">
      <c r="W601" s="145"/>
    </row>
    <row r="602" ht="15.75" customHeight="1">
      <c r="W602" s="145"/>
    </row>
    <row r="603" ht="15.75" customHeight="1">
      <c r="W603" s="145"/>
    </row>
    <row r="604" ht="15.75" customHeight="1">
      <c r="W604" s="145"/>
    </row>
    <row r="605" ht="15.75" customHeight="1">
      <c r="W605" s="145"/>
    </row>
    <row r="606" ht="15.75" customHeight="1">
      <c r="W606" s="145"/>
    </row>
    <row r="607" ht="15.75" customHeight="1">
      <c r="W607" s="145"/>
    </row>
    <row r="608" ht="15.75" customHeight="1">
      <c r="W608" s="145"/>
    </row>
    <row r="609" ht="15.75" customHeight="1">
      <c r="W609" s="145"/>
    </row>
    <row r="610" ht="15.75" customHeight="1">
      <c r="W610" s="145"/>
    </row>
    <row r="611" ht="15.75" customHeight="1">
      <c r="W611" s="145"/>
    </row>
    <row r="612" ht="15.75" customHeight="1">
      <c r="W612" s="145"/>
    </row>
    <row r="613" ht="15.75" customHeight="1">
      <c r="W613" s="145"/>
    </row>
    <row r="614" ht="15.75" customHeight="1">
      <c r="W614" s="145"/>
    </row>
    <row r="615" ht="15.75" customHeight="1">
      <c r="W615" s="145"/>
    </row>
    <row r="616" ht="15.75" customHeight="1">
      <c r="W616" s="145"/>
    </row>
    <row r="617" ht="15.75" customHeight="1">
      <c r="W617" s="145"/>
    </row>
    <row r="618" ht="15.75" customHeight="1">
      <c r="W618" s="145"/>
    </row>
    <row r="619" ht="15.75" customHeight="1">
      <c r="W619" s="145"/>
    </row>
    <row r="620" ht="15.75" customHeight="1">
      <c r="W620" s="145"/>
    </row>
    <row r="621" ht="15.75" customHeight="1">
      <c r="W621" s="145"/>
    </row>
    <row r="622" ht="15.75" customHeight="1">
      <c r="W622" s="145"/>
    </row>
    <row r="623" ht="15.75" customHeight="1">
      <c r="W623" s="145"/>
    </row>
    <row r="624" ht="15.75" customHeight="1">
      <c r="W624" s="145"/>
    </row>
    <row r="625" ht="15.75" customHeight="1">
      <c r="W625" s="145"/>
    </row>
    <row r="626" ht="15.75" customHeight="1">
      <c r="W626" s="145"/>
    </row>
    <row r="627" ht="15.75" customHeight="1">
      <c r="W627" s="145"/>
    </row>
    <row r="628" ht="15.75" customHeight="1">
      <c r="W628" s="145"/>
    </row>
    <row r="629" ht="15.75" customHeight="1">
      <c r="W629" s="145"/>
    </row>
    <row r="630" ht="15.75" customHeight="1">
      <c r="W630" s="145"/>
    </row>
    <row r="631" ht="15.75" customHeight="1">
      <c r="W631" s="145"/>
    </row>
    <row r="632" ht="15.75" customHeight="1">
      <c r="W632" s="145"/>
    </row>
    <row r="633" ht="15.75" customHeight="1">
      <c r="W633" s="145"/>
    </row>
    <row r="634" ht="15.75" customHeight="1">
      <c r="W634" s="145"/>
    </row>
    <row r="635" ht="15.75" customHeight="1">
      <c r="W635" s="145"/>
    </row>
    <row r="636" ht="15.75" customHeight="1">
      <c r="W636" s="145"/>
    </row>
    <row r="637" ht="15.75" customHeight="1">
      <c r="W637" s="145"/>
    </row>
    <row r="638" ht="15.75" customHeight="1">
      <c r="W638" s="145"/>
    </row>
    <row r="639" ht="15.75" customHeight="1">
      <c r="W639" s="145"/>
    </row>
    <row r="640" ht="15.75" customHeight="1">
      <c r="W640" s="145"/>
    </row>
    <row r="641" ht="15.75" customHeight="1">
      <c r="W641" s="145"/>
    </row>
    <row r="642" ht="15.75" customHeight="1">
      <c r="W642" s="145"/>
    </row>
    <row r="643" ht="15.75" customHeight="1">
      <c r="W643" s="145"/>
    </row>
    <row r="644" ht="15.75" customHeight="1">
      <c r="W644" s="145"/>
    </row>
    <row r="645" ht="15.75" customHeight="1">
      <c r="W645" s="145"/>
    </row>
    <row r="646" ht="15.75" customHeight="1">
      <c r="W646" s="145"/>
    </row>
    <row r="647" ht="15.75" customHeight="1">
      <c r="W647" s="145"/>
    </row>
    <row r="648" ht="15.75" customHeight="1">
      <c r="W648" s="145"/>
    </row>
    <row r="649" ht="15.75" customHeight="1">
      <c r="W649" s="145"/>
    </row>
    <row r="650" ht="15.75" customHeight="1">
      <c r="W650" s="145"/>
    </row>
    <row r="651" ht="15.75" customHeight="1">
      <c r="W651" s="145"/>
    </row>
    <row r="652" ht="15.75" customHeight="1">
      <c r="W652" s="145"/>
    </row>
    <row r="653" ht="15.75" customHeight="1">
      <c r="W653" s="145"/>
    </row>
    <row r="654" ht="15.75" customHeight="1">
      <c r="W654" s="145"/>
    </row>
    <row r="655" ht="15.75" customHeight="1">
      <c r="W655" s="145"/>
    </row>
    <row r="656" ht="15.75" customHeight="1">
      <c r="W656" s="145"/>
    </row>
    <row r="657" ht="15.75" customHeight="1">
      <c r="W657" s="145"/>
    </row>
    <row r="658" ht="15.75" customHeight="1">
      <c r="W658" s="145"/>
    </row>
    <row r="659" ht="15.75" customHeight="1">
      <c r="W659" s="145"/>
    </row>
    <row r="660" ht="15.75" customHeight="1">
      <c r="W660" s="145"/>
    </row>
    <row r="661" ht="15.75" customHeight="1">
      <c r="W661" s="145"/>
    </row>
    <row r="662" ht="15.75" customHeight="1">
      <c r="W662" s="145"/>
    </row>
    <row r="663" ht="15.75" customHeight="1">
      <c r="W663" s="145"/>
    </row>
    <row r="664" ht="15.75" customHeight="1">
      <c r="W664" s="145"/>
    </row>
    <row r="665" ht="15.75" customHeight="1">
      <c r="W665" s="145"/>
    </row>
    <row r="666" ht="15.75" customHeight="1">
      <c r="W666" s="145"/>
    </row>
    <row r="667" ht="15.75" customHeight="1">
      <c r="W667" s="145"/>
    </row>
    <row r="668" ht="15.75" customHeight="1">
      <c r="W668" s="145"/>
    </row>
    <row r="669" ht="15.75" customHeight="1">
      <c r="W669" s="145"/>
    </row>
    <row r="670" ht="15.75" customHeight="1">
      <c r="W670" s="145"/>
    </row>
    <row r="671" ht="15.75" customHeight="1">
      <c r="W671" s="145"/>
    </row>
    <row r="672" ht="15.75" customHeight="1">
      <c r="W672" s="145"/>
    </row>
    <row r="673" ht="15.75" customHeight="1">
      <c r="W673" s="145"/>
    </row>
    <row r="674" ht="15.75" customHeight="1">
      <c r="W674" s="145"/>
    </row>
    <row r="675" ht="15.75" customHeight="1">
      <c r="W675" s="145"/>
    </row>
    <row r="676" ht="15.75" customHeight="1">
      <c r="W676" s="145"/>
    </row>
    <row r="677" ht="15.75" customHeight="1">
      <c r="W677" s="145"/>
    </row>
    <row r="678" ht="15.75" customHeight="1">
      <c r="W678" s="145"/>
    </row>
    <row r="679" ht="15.75" customHeight="1">
      <c r="W679" s="145"/>
    </row>
    <row r="680" ht="15.75" customHeight="1">
      <c r="W680" s="145"/>
    </row>
    <row r="681" ht="15.75" customHeight="1">
      <c r="W681" s="145"/>
    </row>
    <row r="682" ht="15.75" customHeight="1">
      <c r="W682" s="145"/>
    </row>
    <row r="683" ht="15.75" customHeight="1">
      <c r="W683" s="145"/>
    </row>
    <row r="684" ht="15.75" customHeight="1">
      <c r="W684" s="145"/>
    </row>
    <row r="685" ht="15.75" customHeight="1">
      <c r="W685" s="145"/>
    </row>
    <row r="686" ht="15.75" customHeight="1">
      <c r="W686" s="145"/>
    </row>
    <row r="687" ht="15.75" customHeight="1">
      <c r="W687" s="145"/>
    </row>
    <row r="688" ht="15.75" customHeight="1">
      <c r="W688" s="145"/>
    </row>
    <row r="689" ht="15.75" customHeight="1">
      <c r="W689" s="145"/>
    </row>
    <row r="690" ht="15.75" customHeight="1">
      <c r="W690" s="145"/>
    </row>
    <row r="691" ht="15.75" customHeight="1">
      <c r="W691" s="145"/>
    </row>
    <row r="692" ht="15.75" customHeight="1">
      <c r="W692" s="145"/>
    </row>
    <row r="693" ht="15.75" customHeight="1">
      <c r="W693" s="145"/>
    </row>
    <row r="694" ht="15.75" customHeight="1">
      <c r="W694" s="145"/>
    </row>
    <row r="695" ht="15.75" customHeight="1">
      <c r="W695" s="145"/>
    </row>
    <row r="696" ht="15.75" customHeight="1">
      <c r="W696" s="145"/>
    </row>
    <row r="697" ht="15.75" customHeight="1">
      <c r="W697" s="145"/>
    </row>
    <row r="698" ht="15.75" customHeight="1">
      <c r="W698" s="145"/>
    </row>
    <row r="699" ht="15.75" customHeight="1">
      <c r="W699" s="145"/>
    </row>
    <row r="700" ht="15.75" customHeight="1">
      <c r="W700" s="145"/>
    </row>
    <row r="701" ht="15.75" customHeight="1">
      <c r="W701" s="145"/>
    </row>
    <row r="702" ht="15.75" customHeight="1">
      <c r="W702" s="145"/>
    </row>
    <row r="703" ht="15.75" customHeight="1">
      <c r="W703" s="145"/>
    </row>
    <row r="704" ht="15.75" customHeight="1">
      <c r="W704" s="145"/>
    </row>
    <row r="705" ht="15.75" customHeight="1">
      <c r="W705" s="145"/>
    </row>
    <row r="706" ht="15.75" customHeight="1">
      <c r="W706" s="145"/>
    </row>
    <row r="707" ht="15.75" customHeight="1">
      <c r="W707" s="145"/>
    </row>
    <row r="708" ht="15.75" customHeight="1">
      <c r="W708" s="145"/>
    </row>
    <row r="709" ht="15.75" customHeight="1">
      <c r="W709" s="145"/>
    </row>
    <row r="710" ht="15.75" customHeight="1">
      <c r="W710" s="145"/>
    </row>
    <row r="711" ht="15.75" customHeight="1">
      <c r="W711" s="145"/>
    </row>
    <row r="712" ht="15.75" customHeight="1">
      <c r="W712" s="145"/>
    </row>
    <row r="713" ht="15.75" customHeight="1">
      <c r="W713" s="145"/>
    </row>
    <row r="714" ht="15.75" customHeight="1">
      <c r="W714" s="145"/>
    </row>
    <row r="715" ht="15.75" customHeight="1">
      <c r="W715" s="145"/>
    </row>
    <row r="716" ht="15.75" customHeight="1">
      <c r="W716" s="145"/>
    </row>
    <row r="717" ht="15.75" customHeight="1">
      <c r="W717" s="145"/>
    </row>
    <row r="718" ht="15.75" customHeight="1">
      <c r="W718" s="145"/>
    </row>
    <row r="719" ht="15.75" customHeight="1">
      <c r="W719" s="145"/>
    </row>
    <row r="720" ht="15.75" customHeight="1">
      <c r="W720" s="145"/>
    </row>
    <row r="721" ht="15.75" customHeight="1">
      <c r="W721" s="145"/>
    </row>
    <row r="722" ht="15.75" customHeight="1">
      <c r="W722" s="145"/>
    </row>
    <row r="723" ht="15.75" customHeight="1">
      <c r="W723" s="145"/>
    </row>
    <row r="724" ht="15.75" customHeight="1">
      <c r="W724" s="145"/>
    </row>
    <row r="725" ht="15.75" customHeight="1">
      <c r="W725" s="145"/>
    </row>
    <row r="726" ht="15.75" customHeight="1">
      <c r="W726" s="145"/>
    </row>
    <row r="727" ht="15.75" customHeight="1">
      <c r="W727" s="145"/>
    </row>
    <row r="728" ht="15.75" customHeight="1">
      <c r="W728" s="145"/>
    </row>
    <row r="729" ht="15.75" customHeight="1">
      <c r="W729" s="145"/>
    </row>
    <row r="730" ht="15.75" customHeight="1">
      <c r="W730" s="145"/>
    </row>
    <row r="731" ht="15.75" customHeight="1">
      <c r="W731" s="145"/>
    </row>
    <row r="732" ht="15.75" customHeight="1">
      <c r="W732" s="145"/>
    </row>
    <row r="733" ht="15.75" customHeight="1">
      <c r="W733" s="145"/>
    </row>
    <row r="734" ht="15.75" customHeight="1">
      <c r="W734" s="145"/>
    </row>
    <row r="735" ht="15.75" customHeight="1">
      <c r="W735" s="145"/>
    </row>
    <row r="736" ht="15.75" customHeight="1">
      <c r="W736" s="145"/>
    </row>
    <row r="737" ht="15.75" customHeight="1">
      <c r="W737" s="145"/>
    </row>
    <row r="738" ht="15.75" customHeight="1">
      <c r="W738" s="145"/>
    </row>
    <row r="739" ht="15.75" customHeight="1">
      <c r="W739" s="145"/>
    </row>
    <row r="740" ht="15.75" customHeight="1">
      <c r="W740" s="145"/>
    </row>
    <row r="741" ht="15.75" customHeight="1">
      <c r="W741" s="145"/>
    </row>
    <row r="742" ht="15.75" customHeight="1">
      <c r="W742" s="145"/>
    </row>
    <row r="743" ht="15.75" customHeight="1">
      <c r="W743" s="145"/>
    </row>
    <row r="744" ht="15.75" customHeight="1">
      <c r="W744" s="145"/>
    </row>
    <row r="745" ht="15.75" customHeight="1">
      <c r="W745" s="145"/>
    </row>
    <row r="746" ht="15.75" customHeight="1">
      <c r="W746" s="145"/>
    </row>
    <row r="747" ht="15.75" customHeight="1">
      <c r="W747" s="145"/>
    </row>
    <row r="748" ht="15.75" customHeight="1">
      <c r="W748" s="145"/>
    </row>
    <row r="749" ht="15.75" customHeight="1">
      <c r="W749" s="145"/>
    </row>
    <row r="750" ht="15.75" customHeight="1">
      <c r="W750" s="145"/>
    </row>
    <row r="751" ht="15.75" customHeight="1">
      <c r="W751" s="145"/>
    </row>
    <row r="752" ht="15.75" customHeight="1">
      <c r="W752" s="145"/>
    </row>
    <row r="753" ht="15.75" customHeight="1">
      <c r="W753" s="145"/>
    </row>
    <row r="754" ht="15.75" customHeight="1">
      <c r="W754" s="145"/>
    </row>
    <row r="755" ht="15.75" customHeight="1">
      <c r="W755" s="145"/>
    </row>
    <row r="756" ht="15.75" customHeight="1">
      <c r="W756" s="145"/>
    </row>
    <row r="757" ht="15.75" customHeight="1">
      <c r="W757" s="145"/>
    </row>
    <row r="758" ht="15.75" customHeight="1">
      <c r="W758" s="145"/>
    </row>
    <row r="759" ht="15.75" customHeight="1">
      <c r="W759" s="145"/>
    </row>
    <row r="760" ht="15.75" customHeight="1">
      <c r="W760" s="145"/>
    </row>
    <row r="761" ht="15.75" customHeight="1">
      <c r="W761" s="145"/>
    </row>
    <row r="762" ht="15.75" customHeight="1">
      <c r="W762" s="145"/>
    </row>
    <row r="763" ht="15.75" customHeight="1">
      <c r="W763" s="145"/>
    </row>
    <row r="764" ht="15.75" customHeight="1">
      <c r="W764" s="145"/>
    </row>
    <row r="765" ht="15.75" customHeight="1">
      <c r="W765" s="145"/>
    </row>
    <row r="766" ht="15.75" customHeight="1">
      <c r="W766" s="145"/>
    </row>
    <row r="767" ht="15.75" customHeight="1">
      <c r="W767" s="145"/>
    </row>
    <row r="768" ht="15.75" customHeight="1">
      <c r="W768" s="145"/>
    </row>
    <row r="769" ht="15.75" customHeight="1">
      <c r="W769" s="145"/>
    </row>
    <row r="770" ht="15.75" customHeight="1">
      <c r="W770" s="145"/>
    </row>
    <row r="771" ht="15.75" customHeight="1">
      <c r="W771" s="145"/>
    </row>
    <row r="772" ht="15.75" customHeight="1">
      <c r="W772" s="145"/>
    </row>
    <row r="773" ht="15.75" customHeight="1">
      <c r="W773" s="145"/>
    </row>
    <row r="774" ht="15.75" customHeight="1">
      <c r="W774" s="145"/>
    </row>
    <row r="775" ht="15.75" customHeight="1">
      <c r="W775" s="145"/>
    </row>
    <row r="776" ht="15.75" customHeight="1">
      <c r="W776" s="145"/>
    </row>
    <row r="777" ht="15.75" customHeight="1">
      <c r="W777" s="145"/>
    </row>
    <row r="778" ht="15.75" customHeight="1">
      <c r="W778" s="145"/>
    </row>
    <row r="779" ht="15.75" customHeight="1">
      <c r="W779" s="145"/>
    </row>
    <row r="780" ht="15.75" customHeight="1">
      <c r="W780" s="145"/>
    </row>
    <row r="781" ht="15.75" customHeight="1">
      <c r="W781" s="145"/>
    </row>
    <row r="782" ht="15.75" customHeight="1">
      <c r="W782" s="145"/>
    </row>
    <row r="783" ht="15.75" customHeight="1">
      <c r="W783" s="145"/>
    </row>
    <row r="784" ht="15.75" customHeight="1">
      <c r="W784" s="145"/>
    </row>
    <row r="785" ht="15.75" customHeight="1">
      <c r="W785" s="145"/>
    </row>
    <row r="786" ht="15.75" customHeight="1">
      <c r="W786" s="145"/>
    </row>
    <row r="787" ht="15.75" customHeight="1">
      <c r="W787" s="145"/>
    </row>
    <row r="788" ht="15.75" customHeight="1">
      <c r="W788" s="145"/>
    </row>
    <row r="789" ht="15.75" customHeight="1">
      <c r="W789" s="145"/>
    </row>
    <row r="790" ht="15.75" customHeight="1">
      <c r="W790" s="145"/>
    </row>
    <row r="791" ht="15.75" customHeight="1">
      <c r="W791" s="145"/>
    </row>
    <row r="792" ht="15.75" customHeight="1">
      <c r="W792" s="145"/>
    </row>
    <row r="793" ht="15.75" customHeight="1">
      <c r="W793" s="145"/>
    </row>
    <row r="794" ht="15.75" customHeight="1">
      <c r="W794" s="145"/>
    </row>
    <row r="795" ht="15.75" customHeight="1">
      <c r="W795" s="145"/>
    </row>
    <row r="796" ht="15.75" customHeight="1">
      <c r="W796" s="145"/>
    </row>
    <row r="797" ht="15.75" customHeight="1">
      <c r="W797" s="145"/>
    </row>
    <row r="798" ht="15.75" customHeight="1">
      <c r="W798" s="145"/>
    </row>
    <row r="799" ht="15.75" customHeight="1">
      <c r="W799" s="145"/>
    </row>
    <row r="800" ht="15.75" customHeight="1">
      <c r="W800" s="145"/>
    </row>
    <row r="801" ht="15.75" customHeight="1">
      <c r="W801" s="145"/>
    </row>
    <row r="802" ht="15.75" customHeight="1">
      <c r="W802" s="145"/>
    </row>
    <row r="803" ht="15.75" customHeight="1">
      <c r="W803" s="145"/>
    </row>
    <row r="804" ht="15.75" customHeight="1">
      <c r="W804" s="145"/>
    </row>
    <row r="805" ht="15.75" customHeight="1">
      <c r="W805" s="145"/>
    </row>
    <row r="806" ht="15.75" customHeight="1">
      <c r="W806" s="145"/>
    </row>
    <row r="807" ht="15.75" customHeight="1">
      <c r="W807" s="145"/>
    </row>
    <row r="808" ht="15.75" customHeight="1">
      <c r="W808" s="145"/>
    </row>
    <row r="809" ht="15.75" customHeight="1">
      <c r="W809" s="145"/>
    </row>
    <row r="810" ht="15.75" customHeight="1">
      <c r="W810" s="145"/>
    </row>
    <row r="811" ht="15.75" customHeight="1">
      <c r="W811" s="145"/>
    </row>
    <row r="812" ht="15.75" customHeight="1">
      <c r="W812" s="145"/>
    </row>
    <row r="813" ht="15.75" customHeight="1">
      <c r="W813" s="145"/>
    </row>
    <row r="814" ht="15.75" customHeight="1">
      <c r="W814" s="145"/>
    </row>
    <row r="815" ht="15.75" customHeight="1">
      <c r="W815" s="145"/>
    </row>
    <row r="816" ht="15.75" customHeight="1">
      <c r="W816" s="145"/>
    </row>
    <row r="817" ht="15.75" customHeight="1">
      <c r="W817" s="145"/>
    </row>
    <row r="818" ht="15.75" customHeight="1">
      <c r="W818" s="145"/>
    </row>
    <row r="819" ht="15.75" customHeight="1">
      <c r="W819" s="145"/>
    </row>
    <row r="820" ht="15.75" customHeight="1">
      <c r="W820" s="145"/>
    </row>
    <row r="821" ht="15.75" customHeight="1">
      <c r="W821" s="145"/>
    </row>
    <row r="822" ht="15.75" customHeight="1">
      <c r="W822" s="145"/>
    </row>
    <row r="823" ht="15.75" customHeight="1">
      <c r="W823" s="145"/>
    </row>
    <row r="824" ht="15.75" customHeight="1">
      <c r="W824" s="145"/>
    </row>
    <row r="825" ht="15.75" customHeight="1">
      <c r="W825" s="145"/>
    </row>
    <row r="826" ht="15.75" customHeight="1">
      <c r="W826" s="145"/>
    </row>
    <row r="827" ht="15.75" customHeight="1">
      <c r="W827" s="145"/>
    </row>
    <row r="828" ht="15.75" customHeight="1">
      <c r="W828" s="145"/>
    </row>
    <row r="829" ht="15.75" customHeight="1">
      <c r="W829" s="145"/>
    </row>
    <row r="830" ht="15.75" customHeight="1">
      <c r="W830" s="145"/>
    </row>
    <row r="831" ht="15.75" customHeight="1">
      <c r="W831" s="145"/>
    </row>
    <row r="832" ht="15.75" customHeight="1">
      <c r="W832" s="145"/>
    </row>
    <row r="833" ht="15.75" customHeight="1">
      <c r="W833" s="145"/>
    </row>
    <row r="834" ht="15.75" customHeight="1">
      <c r="W834" s="145"/>
    </row>
    <row r="835" ht="15.75" customHeight="1">
      <c r="W835" s="145"/>
    </row>
    <row r="836" ht="15.75" customHeight="1">
      <c r="W836" s="145"/>
    </row>
    <row r="837" ht="15.75" customHeight="1">
      <c r="W837" s="145"/>
    </row>
    <row r="838" ht="15.75" customHeight="1">
      <c r="W838" s="145"/>
    </row>
    <row r="839" ht="15.75" customHeight="1">
      <c r="W839" s="145"/>
    </row>
    <row r="840" ht="15.75" customHeight="1">
      <c r="W840" s="145"/>
    </row>
    <row r="841" ht="15.75" customHeight="1">
      <c r="W841" s="145"/>
    </row>
    <row r="842" ht="15.75" customHeight="1">
      <c r="W842" s="145"/>
    </row>
    <row r="843" ht="15.75" customHeight="1">
      <c r="W843" s="145"/>
    </row>
    <row r="844" ht="15.75" customHeight="1">
      <c r="W844" s="145"/>
    </row>
    <row r="845" ht="15.75" customHeight="1">
      <c r="W845" s="145"/>
    </row>
    <row r="846" ht="15.75" customHeight="1">
      <c r="W846" s="145"/>
    </row>
    <row r="847" ht="15.75" customHeight="1">
      <c r="W847" s="145"/>
    </row>
    <row r="848" ht="15.75" customHeight="1">
      <c r="W848" s="145"/>
    </row>
    <row r="849" ht="15.75" customHeight="1">
      <c r="W849" s="145"/>
    </row>
    <row r="850" ht="15.75" customHeight="1">
      <c r="W850" s="145"/>
    </row>
    <row r="851" ht="15.75" customHeight="1">
      <c r="W851" s="145"/>
    </row>
    <row r="852" ht="15.75" customHeight="1">
      <c r="W852" s="145"/>
    </row>
    <row r="853" ht="15.75" customHeight="1">
      <c r="W853" s="145"/>
    </row>
    <row r="854" ht="15.75" customHeight="1">
      <c r="W854" s="145"/>
    </row>
    <row r="855" ht="15.75" customHeight="1">
      <c r="W855" s="145"/>
    </row>
    <row r="856" ht="15.75" customHeight="1">
      <c r="W856" s="145"/>
    </row>
    <row r="857" ht="15.75" customHeight="1">
      <c r="W857" s="145"/>
    </row>
    <row r="858" ht="15.75" customHeight="1">
      <c r="W858" s="145"/>
    </row>
    <row r="859" ht="15.75" customHeight="1">
      <c r="W859" s="145"/>
    </row>
    <row r="860" ht="15.75" customHeight="1">
      <c r="W860" s="145"/>
    </row>
    <row r="861" ht="15.75" customHeight="1">
      <c r="W861" s="145"/>
    </row>
    <row r="862" ht="15.75" customHeight="1">
      <c r="W862" s="145"/>
    </row>
    <row r="863" ht="15.75" customHeight="1">
      <c r="W863" s="145"/>
    </row>
    <row r="864" ht="15.75" customHeight="1">
      <c r="W864" s="145"/>
    </row>
    <row r="865" ht="15.75" customHeight="1">
      <c r="W865" s="145"/>
    </row>
    <row r="866" ht="15.75" customHeight="1">
      <c r="W866" s="145"/>
    </row>
    <row r="867" ht="15.75" customHeight="1">
      <c r="W867" s="145"/>
    </row>
    <row r="868" ht="15.75" customHeight="1">
      <c r="W868" s="145"/>
    </row>
    <row r="869" ht="15.75" customHeight="1">
      <c r="W869" s="145"/>
    </row>
    <row r="870" ht="15.75" customHeight="1">
      <c r="W870" s="145"/>
    </row>
    <row r="871" ht="15.75" customHeight="1">
      <c r="W871" s="145"/>
    </row>
    <row r="872" ht="15.75" customHeight="1">
      <c r="W872" s="145"/>
    </row>
    <row r="873" ht="15.75" customHeight="1">
      <c r="W873" s="145"/>
    </row>
    <row r="874" ht="15.75" customHeight="1">
      <c r="W874" s="145"/>
    </row>
    <row r="875" ht="15.75" customHeight="1">
      <c r="W875" s="145"/>
    </row>
    <row r="876" ht="15.75" customHeight="1">
      <c r="W876" s="145"/>
    </row>
    <row r="877" ht="15.75" customHeight="1">
      <c r="W877" s="145"/>
    </row>
    <row r="878" ht="15.75" customHeight="1">
      <c r="W878" s="145"/>
    </row>
    <row r="879" ht="15.75" customHeight="1">
      <c r="W879" s="145"/>
    </row>
    <row r="880" ht="15.75" customHeight="1">
      <c r="W880" s="145"/>
    </row>
    <row r="881" ht="15.75" customHeight="1">
      <c r="W881" s="145"/>
    </row>
    <row r="882" ht="15.75" customHeight="1">
      <c r="W882" s="145"/>
    </row>
    <row r="883" ht="15.75" customHeight="1">
      <c r="W883" s="145"/>
    </row>
    <row r="884" ht="15.75" customHeight="1">
      <c r="W884" s="145"/>
    </row>
    <row r="885" ht="15.75" customHeight="1">
      <c r="W885" s="145"/>
    </row>
    <row r="886" ht="15.75" customHeight="1">
      <c r="W886" s="145"/>
    </row>
    <row r="887" ht="15.75" customHeight="1">
      <c r="W887" s="145"/>
    </row>
    <row r="888" ht="15.75" customHeight="1">
      <c r="W888" s="145"/>
    </row>
    <row r="889" ht="15.75" customHeight="1">
      <c r="W889" s="145"/>
    </row>
    <row r="890" ht="15.75" customHeight="1">
      <c r="W890" s="145"/>
    </row>
    <row r="891" ht="15.75" customHeight="1">
      <c r="W891" s="145"/>
    </row>
    <row r="892" ht="15.75" customHeight="1">
      <c r="W892" s="145"/>
    </row>
    <row r="893" ht="15.75" customHeight="1">
      <c r="W893" s="145"/>
    </row>
    <row r="894" ht="15.75" customHeight="1">
      <c r="W894" s="145"/>
    </row>
    <row r="895" ht="15.75" customHeight="1">
      <c r="W895" s="145"/>
    </row>
    <row r="896" ht="15.75" customHeight="1">
      <c r="W896" s="145"/>
    </row>
    <row r="897" ht="15.75" customHeight="1">
      <c r="W897" s="145"/>
    </row>
    <row r="898" ht="15.75" customHeight="1">
      <c r="W898" s="145"/>
    </row>
    <row r="899" ht="15.75" customHeight="1">
      <c r="W899" s="145"/>
    </row>
    <row r="900" ht="15.75" customHeight="1">
      <c r="W900" s="145"/>
    </row>
    <row r="901" ht="15.75" customHeight="1">
      <c r="W901" s="145"/>
    </row>
    <row r="902" ht="15.75" customHeight="1">
      <c r="W902" s="145"/>
    </row>
    <row r="903" ht="15.75" customHeight="1">
      <c r="W903" s="145"/>
    </row>
    <row r="904" ht="15.75" customHeight="1">
      <c r="W904" s="145"/>
    </row>
    <row r="905" ht="15.75" customHeight="1">
      <c r="W905" s="145"/>
    </row>
    <row r="906" ht="15.75" customHeight="1">
      <c r="W906" s="145"/>
    </row>
    <row r="907" ht="15.75" customHeight="1">
      <c r="W907" s="145"/>
    </row>
    <row r="908" ht="15.75" customHeight="1">
      <c r="W908" s="145"/>
    </row>
    <row r="909" ht="15.75" customHeight="1">
      <c r="W909" s="145"/>
    </row>
    <row r="910" ht="15.75" customHeight="1">
      <c r="W910" s="145"/>
    </row>
    <row r="911" ht="15.75" customHeight="1">
      <c r="W911" s="145"/>
    </row>
    <row r="912" ht="15.75" customHeight="1">
      <c r="W912" s="145"/>
    </row>
    <row r="913" ht="15.75" customHeight="1">
      <c r="W913" s="145"/>
    </row>
    <row r="914" ht="15.75" customHeight="1">
      <c r="W914" s="145"/>
    </row>
    <row r="915" ht="15.75" customHeight="1">
      <c r="W915" s="145"/>
    </row>
    <row r="916" ht="15.75" customHeight="1">
      <c r="W916" s="145"/>
    </row>
    <row r="917" ht="15.75" customHeight="1">
      <c r="W917" s="145"/>
    </row>
    <row r="918" ht="15.75" customHeight="1">
      <c r="W918" s="145"/>
    </row>
    <row r="919" ht="15.75" customHeight="1">
      <c r="W919" s="145"/>
    </row>
    <row r="920" ht="15.75" customHeight="1">
      <c r="W920" s="145"/>
    </row>
    <row r="921" ht="15.75" customHeight="1">
      <c r="W921" s="145"/>
    </row>
    <row r="922" ht="15.75" customHeight="1">
      <c r="W922" s="145"/>
    </row>
    <row r="923" ht="15.75" customHeight="1">
      <c r="W923" s="145"/>
    </row>
    <row r="924" ht="15.75" customHeight="1">
      <c r="W924" s="145"/>
    </row>
    <row r="925" ht="15.75" customHeight="1">
      <c r="W925" s="145"/>
    </row>
    <row r="926" ht="15.75" customHeight="1">
      <c r="W926" s="145"/>
    </row>
    <row r="927" ht="15.75" customHeight="1">
      <c r="W927" s="145"/>
    </row>
    <row r="928" ht="15.75" customHeight="1">
      <c r="W928" s="145"/>
    </row>
    <row r="929" ht="15.75" customHeight="1">
      <c r="W929" s="145"/>
    </row>
    <row r="930" ht="15.75" customHeight="1">
      <c r="W930" s="145"/>
    </row>
    <row r="931" ht="15.75" customHeight="1">
      <c r="W931" s="145"/>
    </row>
    <row r="932" ht="15.75" customHeight="1">
      <c r="W932" s="145"/>
    </row>
    <row r="933" ht="15.75" customHeight="1">
      <c r="W933" s="145"/>
    </row>
    <row r="934" ht="15.75" customHeight="1">
      <c r="W934" s="145"/>
    </row>
    <row r="935" ht="15.75" customHeight="1">
      <c r="W935" s="145"/>
    </row>
    <row r="936" ht="15.75" customHeight="1">
      <c r="W936" s="145"/>
    </row>
    <row r="937" ht="15.75" customHeight="1">
      <c r="W937" s="145"/>
    </row>
    <row r="938" ht="15.75" customHeight="1">
      <c r="W938" s="145"/>
    </row>
    <row r="939" ht="15.75" customHeight="1">
      <c r="W939" s="145"/>
    </row>
    <row r="940" ht="15.75" customHeight="1">
      <c r="W940" s="145"/>
    </row>
    <row r="941" ht="15.75" customHeight="1">
      <c r="W941" s="145"/>
    </row>
    <row r="942" ht="15.75" customHeight="1">
      <c r="W942" s="145"/>
    </row>
    <row r="943" ht="15.75" customHeight="1">
      <c r="W943" s="145"/>
    </row>
    <row r="944" ht="15.75" customHeight="1">
      <c r="W944" s="145"/>
    </row>
    <row r="945" ht="15.75" customHeight="1">
      <c r="W945" s="145"/>
    </row>
    <row r="946" ht="15.75" customHeight="1">
      <c r="W946" s="145"/>
    </row>
    <row r="947" ht="15.75" customHeight="1">
      <c r="W947" s="145"/>
    </row>
    <row r="948" ht="15.75" customHeight="1">
      <c r="W948" s="145"/>
    </row>
    <row r="949" ht="15.75" customHeight="1">
      <c r="W949" s="145"/>
    </row>
    <row r="950" ht="15.75" customHeight="1">
      <c r="W950" s="145"/>
    </row>
    <row r="951" ht="15.75" customHeight="1">
      <c r="W951" s="145"/>
    </row>
    <row r="952" ht="15.75" customHeight="1">
      <c r="W952" s="145"/>
    </row>
    <row r="953" ht="15.75" customHeight="1">
      <c r="W953" s="145"/>
    </row>
    <row r="954" ht="15.75" customHeight="1">
      <c r="W954" s="145"/>
    </row>
    <row r="955" ht="15.75" customHeight="1">
      <c r="W955" s="145"/>
    </row>
    <row r="956" ht="15.75" customHeight="1">
      <c r="W956" s="145"/>
    </row>
    <row r="957" ht="15.75" customHeight="1">
      <c r="W957" s="145"/>
    </row>
    <row r="958" ht="15.75" customHeight="1">
      <c r="W958" s="145"/>
    </row>
    <row r="959" ht="15.75" customHeight="1">
      <c r="W959" s="145"/>
    </row>
    <row r="960" ht="15.75" customHeight="1">
      <c r="W960" s="145"/>
    </row>
    <row r="961" ht="15.75" customHeight="1">
      <c r="W961" s="145"/>
    </row>
    <row r="962" ht="15.75" customHeight="1">
      <c r="W962" s="145"/>
    </row>
    <row r="963" ht="15.75" customHeight="1">
      <c r="W963" s="145"/>
    </row>
    <row r="964" ht="15.75" customHeight="1">
      <c r="W964" s="145"/>
    </row>
    <row r="965" ht="15.75" customHeight="1">
      <c r="W965" s="145"/>
    </row>
    <row r="966" ht="15.75" customHeight="1">
      <c r="W966" s="145"/>
    </row>
    <row r="967" ht="15.75" customHeight="1">
      <c r="W967" s="145"/>
    </row>
    <row r="968" ht="15.75" customHeight="1">
      <c r="W968" s="145"/>
    </row>
    <row r="969" ht="15.75" customHeight="1">
      <c r="W969" s="145"/>
    </row>
    <row r="970" ht="15.75" customHeight="1">
      <c r="W970" s="145"/>
    </row>
    <row r="971" ht="15.75" customHeight="1">
      <c r="W971" s="145"/>
    </row>
    <row r="972" ht="15.75" customHeight="1">
      <c r="W972" s="145"/>
    </row>
    <row r="973" ht="15.75" customHeight="1">
      <c r="W973" s="145"/>
    </row>
    <row r="974" ht="15.75" customHeight="1">
      <c r="W974" s="145"/>
    </row>
    <row r="975" ht="15.75" customHeight="1">
      <c r="W975" s="145"/>
    </row>
    <row r="976" ht="15.75" customHeight="1">
      <c r="W976" s="145"/>
    </row>
    <row r="977" ht="15.75" customHeight="1">
      <c r="W977" s="145"/>
    </row>
    <row r="978" ht="15.75" customHeight="1">
      <c r="W978" s="145"/>
    </row>
    <row r="979" ht="15.75" customHeight="1">
      <c r="W979" s="145"/>
    </row>
    <row r="980" ht="15.75" customHeight="1">
      <c r="W980" s="145"/>
    </row>
    <row r="981" ht="15.75" customHeight="1">
      <c r="W981" s="145"/>
    </row>
    <row r="982" ht="15.75" customHeight="1">
      <c r="W982" s="145"/>
    </row>
    <row r="983" ht="15.75" customHeight="1">
      <c r="W983" s="145"/>
    </row>
    <row r="984" ht="15.75" customHeight="1">
      <c r="W984" s="145"/>
    </row>
    <row r="985" ht="15.75" customHeight="1">
      <c r="W985" s="145"/>
    </row>
    <row r="986" ht="15.75" customHeight="1">
      <c r="W986" s="145"/>
    </row>
    <row r="987" ht="15.75" customHeight="1">
      <c r="W987" s="145"/>
    </row>
    <row r="988" ht="15.75" customHeight="1">
      <c r="W988" s="145"/>
    </row>
    <row r="989" ht="15.75" customHeight="1">
      <c r="W989" s="145"/>
    </row>
    <row r="990" ht="15.75" customHeight="1">
      <c r="W990" s="145"/>
    </row>
    <row r="991" ht="15.75" customHeight="1">
      <c r="W991" s="145"/>
    </row>
    <row r="992" ht="15.75" customHeight="1">
      <c r="W992" s="145"/>
    </row>
    <row r="993" ht="15.75" customHeight="1">
      <c r="W993" s="145"/>
    </row>
    <row r="994" ht="15.75" customHeight="1">
      <c r="W994" s="145"/>
    </row>
    <row r="995" ht="15.75" customHeight="1">
      <c r="W995" s="145"/>
    </row>
    <row r="996" ht="15.75" customHeight="1">
      <c r="W996" s="145"/>
    </row>
    <row r="997" ht="15.75" customHeight="1">
      <c r="W997" s="145"/>
    </row>
    <row r="998" ht="15.75" customHeight="1">
      <c r="W998" s="145"/>
    </row>
    <row r="999" ht="15.75" customHeight="1">
      <c r="W999" s="145"/>
    </row>
    <row r="1000" ht="15.75" customHeight="1">
      <c r="W1000" s="145"/>
    </row>
  </sheetData>
  <mergeCells count="8">
    <mergeCell ref="A2:V2"/>
    <mergeCell ref="A4:V4"/>
    <mergeCell ref="A5:V5"/>
    <mergeCell ref="A6:V6"/>
    <mergeCell ref="A7:V7"/>
    <mergeCell ref="A8:V8"/>
    <mergeCell ref="A9:V9"/>
    <mergeCell ref="A89:T89"/>
  </mergeCells>
  <hyperlinks>
    <hyperlink r:id="rId1" ref="H12"/>
    <hyperlink r:id="rId2" ref="I12"/>
    <hyperlink r:id="rId3" ref="H13"/>
    <hyperlink r:id="rId4" ref="I13"/>
    <hyperlink r:id="rId5" ref="H21"/>
    <hyperlink r:id="rId6" ref="I21"/>
    <hyperlink r:id="rId7" ref="H22"/>
    <hyperlink r:id="rId8" ref="H23"/>
    <hyperlink r:id="rId9" ref="I23"/>
    <hyperlink r:id="rId10" ref="J23"/>
    <hyperlink r:id="rId11" ref="H24"/>
    <hyperlink r:id="rId12" ref="I26"/>
    <hyperlink r:id="rId13" ref="H27"/>
    <hyperlink r:id="rId14" ref="J27"/>
    <hyperlink r:id="rId15" ref="H28"/>
    <hyperlink r:id="rId16" ref="I28"/>
    <hyperlink r:id="rId17" ref="H29"/>
    <hyperlink r:id="rId18" ref="J29"/>
    <hyperlink r:id="rId19" ref="H34"/>
    <hyperlink r:id="rId20" ref="I34"/>
    <hyperlink r:id="rId21" ref="H35"/>
    <hyperlink r:id="rId22" ref="I35"/>
    <hyperlink r:id="rId23" ref="H36"/>
    <hyperlink r:id="rId24" ref="I36"/>
    <hyperlink r:id="rId25" ref="H37"/>
    <hyperlink r:id="rId26" ref="I37"/>
    <hyperlink r:id="rId27" ref="J37"/>
    <hyperlink r:id="rId28" ref="I38"/>
    <hyperlink r:id="rId29" ref="J38"/>
    <hyperlink r:id="rId30" ref="I39"/>
    <hyperlink r:id="rId31" ref="J39"/>
    <hyperlink r:id="rId32" ref="I40"/>
    <hyperlink r:id="rId33" ref="J40"/>
    <hyperlink r:id="rId34" ref="H42"/>
    <hyperlink r:id="rId35" ref="I42"/>
    <hyperlink r:id="rId36" ref="H43"/>
    <hyperlink r:id="rId37" ref="I43"/>
    <hyperlink r:id="rId38" ref="H44"/>
    <hyperlink r:id="rId39" ref="I44"/>
    <hyperlink r:id="rId40" ref="H45"/>
    <hyperlink r:id="rId41" ref="I45"/>
    <hyperlink r:id="rId42" ref="D46"/>
    <hyperlink r:id="rId43" ref="H46"/>
    <hyperlink r:id="rId44" ref="I46"/>
    <hyperlink r:id="rId45" ref="H47"/>
    <hyperlink r:id="rId46" ref="I47"/>
    <hyperlink r:id="rId47" ref="H48"/>
    <hyperlink r:id="rId48" ref="H49"/>
    <hyperlink r:id="rId49" ref="I49"/>
    <hyperlink r:id="rId50" ref="J49"/>
    <hyperlink r:id="rId51" ref="H50"/>
    <hyperlink r:id="rId52" ref="I50"/>
    <hyperlink r:id="rId53" ref="J50"/>
    <hyperlink r:id="rId54" ref="H51"/>
    <hyperlink r:id="rId55" ref="I51"/>
    <hyperlink r:id="rId56" ref="J51"/>
    <hyperlink r:id="rId57" ref="H52"/>
    <hyperlink r:id="rId58" ref="I52"/>
    <hyperlink r:id="rId59" ref="J52"/>
    <hyperlink r:id="rId60" ref="H53"/>
    <hyperlink r:id="rId61" ref="I53"/>
    <hyperlink r:id="rId62" ref="J53"/>
    <hyperlink r:id="rId63" ref="H54"/>
    <hyperlink r:id="rId64" ref="I54"/>
    <hyperlink r:id="rId65" ref="H55"/>
    <hyperlink r:id="rId66" ref="I55"/>
    <hyperlink r:id="rId67" ref="H56"/>
    <hyperlink r:id="rId68" ref="I56"/>
    <hyperlink r:id="rId69" ref="H57"/>
    <hyperlink r:id="rId70" ref="I57"/>
    <hyperlink r:id="rId71" ref="H58"/>
    <hyperlink r:id="rId72" ref="I58"/>
    <hyperlink r:id="rId73" ref="H59"/>
    <hyperlink r:id="rId74" ref="I59"/>
    <hyperlink r:id="rId75" ref="J59"/>
    <hyperlink r:id="rId76" ref="H60"/>
    <hyperlink r:id="rId77" ref="I60"/>
    <hyperlink r:id="rId78" ref="J60"/>
    <hyperlink r:id="rId79" ref="H61"/>
    <hyperlink r:id="rId80" ref="I61"/>
    <hyperlink r:id="rId81" ref="J61"/>
    <hyperlink r:id="rId82" ref="H65"/>
    <hyperlink r:id="rId83" ref="H68"/>
    <hyperlink r:id="rId84" ref="H70"/>
    <hyperlink r:id="rId85" ref="J74"/>
    <hyperlink r:id="rId86" ref="H76"/>
    <hyperlink r:id="rId87" ref="I76"/>
    <hyperlink r:id="rId88" ref="I81"/>
    <hyperlink r:id="rId89" ref="H83"/>
    <hyperlink r:id="rId90" ref="I83"/>
    <hyperlink r:id="rId91" ref="H84"/>
    <hyperlink r:id="rId92" ref="I84"/>
    <hyperlink r:id="rId93" ref="H85"/>
    <hyperlink r:id="rId94" ref="I85"/>
  </hyperlinks>
  <printOptions/>
  <pageMargins bottom="0.75" footer="0.0" header="0.0" left="0.7" right="0.7" top="0.75"/>
  <pageSetup orientation="landscape"/>
  <drawing r:id="rId95"/>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17.0"/>
    <col customWidth="1" min="14" max="30" width="8.0"/>
  </cols>
  <sheetData>
    <row r="1">
      <c r="A1" s="46"/>
      <c r="B1" s="47"/>
      <c r="C1" s="47"/>
      <c r="D1" s="1"/>
      <c r="E1" s="1"/>
      <c r="F1" s="1"/>
      <c r="G1" s="1"/>
      <c r="H1" s="1"/>
      <c r="I1" s="1"/>
      <c r="J1" s="1"/>
      <c r="K1" s="1"/>
      <c r="L1" s="1"/>
    </row>
    <row r="2" ht="15.75" customHeight="1">
      <c r="A2" s="149" t="s">
        <v>7319</v>
      </c>
      <c r="B2" s="49"/>
      <c r="C2" s="49"/>
      <c r="D2" s="49"/>
      <c r="E2" s="49"/>
      <c r="F2" s="49"/>
      <c r="G2" s="49"/>
      <c r="H2" s="49"/>
      <c r="I2" s="49"/>
      <c r="J2" s="49"/>
      <c r="K2" s="49"/>
      <c r="L2" s="50"/>
      <c r="M2" s="53"/>
      <c r="N2" s="53"/>
      <c r="O2" s="53"/>
      <c r="P2" s="53"/>
      <c r="Q2" s="53"/>
      <c r="R2" s="53"/>
      <c r="S2" s="53"/>
      <c r="T2" s="53"/>
      <c r="U2" s="53"/>
      <c r="V2" s="53"/>
      <c r="W2" s="53"/>
      <c r="X2" s="53"/>
      <c r="Y2" s="53"/>
      <c r="Z2" s="53"/>
      <c r="AA2" s="53"/>
      <c r="AB2" s="53"/>
      <c r="AC2" s="53"/>
      <c r="AD2" s="53"/>
    </row>
    <row r="3">
      <c r="A3" s="197"/>
      <c r="B3" s="197"/>
      <c r="C3" s="197"/>
      <c r="D3" s="197"/>
      <c r="E3" s="197"/>
      <c r="F3" s="197"/>
      <c r="G3" s="197"/>
      <c r="H3" s="197"/>
      <c r="I3" s="197"/>
      <c r="J3" s="197"/>
      <c r="K3" s="197"/>
      <c r="L3" s="197"/>
      <c r="M3" s="53"/>
      <c r="N3" s="53"/>
      <c r="O3" s="53"/>
      <c r="P3" s="53"/>
      <c r="Q3" s="53"/>
      <c r="R3" s="53"/>
      <c r="S3" s="53"/>
      <c r="T3" s="53"/>
      <c r="U3" s="53"/>
      <c r="V3" s="53"/>
      <c r="W3" s="53"/>
      <c r="X3" s="53"/>
      <c r="Y3" s="53"/>
      <c r="Z3" s="53"/>
      <c r="AA3" s="53"/>
      <c r="AB3" s="53"/>
      <c r="AC3" s="53"/>
      <c r="AD3" s="53"/>
    </row>
    <row r="4" ht="26.25" customHeight="1">
      <c r="A4" s="54" t="s">
        <v>7320</v>
      </c>
      <c r="B4" s="49"/>
      <c r="C4" s="49"/>
      <c r="D4" s="49"/>
      <c r="E4" s="49"/>
      <c r="F4" s="49"/>
      <c r="G4" s="49"/>
      <c r="H4" s="49"/>
      <c r="I4" s="49"/>
      <c r="J4" s="49"/>
      <c r="K4" s="49"/>
      <c r="L4" s="50"/>
      <c r="M4" s="53"/>
      <c r="N4" s="53"/>
      <c r="O4" s="53"/>
      <c r="P4" s="53"/>
      <c r="Q4" s="53"/>
      <c r="R4" s="53"/>
      <c r="S4" s="53"/>
      <c r="T4" s="53"/>
      <c r="U4" s="53"/>
      <c r="V4" s="53"/>
      <c r="W4" s="53"/>
      <c r="X4" s="53"/>
      <c r="Y4" s="53"/>
      <c r="Z4" s="53"/>
      <c r="AA4" s="53"/>
      <c r="AB4" s="53"/>
      <c r="AC4" s="53"/>
      <c r="AD4" s="53"/>
    </row>
    <row r="5">
      <c r="A5" s="54" t="s">
        <v>7321</v>
      </c>
      <c r="B5" s="49"/>
      <c r="C5" s="49"/>
      <c r="D5" s="49"/>
      <c r="E5" s="49"/>
      <c r="F5" s="49"/>
      <c r="G5" s="49"/>
      <c r="H5" s="49"/>
      <c r="I5" s="49"/>
      <c r="J5" s="49"/>
      <c r="K5" s="49"/>
      <c r="L5" s="50"/>
      <c r="M5" s="53"/>
      <c r="N5" s="53"/>
      <c r="O5" s="53"/>
      <c r="P5" s="53"/>
      <c r="Q5" s="53"/>
      <c r="R5" s="53"/>
      <c r="S5" s="53"/>
      <c r="T5" s="53"/>
      <c r="U5" s="53"/>
      <c r="V5" s="53"/>
      <c r="W5" s="53"/>
      <c r="X5" s="53"/>
      <c r="Y5" s="53"/>
      <c r="Z5" s="53"/>
      <c r="AA5" s="53"/>
      <c r="AB5" s="53"/>
      <c r="AC5" s="53"/>
      <c r="AD5" s="53"/>
    </row>
    <row r="6" ht="15.75" customHeight="1">
      <c r="A6" s="54" t="s">
        <v>7322</v>
      </c>
      <c r="B6" s="49"/>
      <c r="C6" s="49"/>
      <c r="D6" s="49"/>
      <c r="E6" s="49"/>
      <c r="F6" s="49"/>
      <c r="G6" s="49"/>
      <c r="H6" s="49"/>
      <c r="I6" s="49"/>
      <c r="J6" s="49"/>
      <c r="K6" s="49"/>
      <c r="L6" s="50"/>
      <c r="M6" s="53"/>
      <c r="N6" s="53"/>
      <c r="O6" s="53"/>
      <c r="P6" s="53"/>
      <c r="Q6" s="53"/>
      <c r="R6" s="53"/>
      <c r="S6" s="53"/>
      <c r="T6" s="53"/>
      <c r="U6" s="53"/>
      <c r="V6" s="53"/>
      <c r="W6" s="53"/>
      <c r="X6" s="53"/>
      <c r="Y6" s="53"/>
      <c r="Z6" s="53"/>
      <c r="AA6" s="53"/>
      <c r="AB6" s="53"/>
      <c r="AC6" s="53"/>
      <c r="AD6" s="53"/>
    </row>
    <row r="7" ht="30.0" customHeight="1">
      <c r="A7" s="54" t="s">
        <v>7323</v>
      </c>
      <c r="B7" s="49"/>
      <c r="C7" s="49"/>
      <c r="D7" s="49"/>
      <c r="E7" s="49"/>
      <c r="F7" s="49"/>
      <c r="G7" s="49"/>
      <c r="H7" s="49"/>
      <c r="I7" s="49"/>
      <c r="J7" s="49"/>
      <c r="K7" s="49"/>
      <c r="L7" s="50"/>
      <c r="M7" s="53"/>
      <c r="N7" s="53"/>
      <c r="O7" s="53"/>
      <c r="P7" s="53"/>
      <c r="Q7" s="53"/>
      <c r="R7" s="53"/>
      <c r="S7" s="53"/>
      <c r="T7" s="53"/>
      <c r="U7" s="53"/>
      <c r="V7" s="53"/>
      <c r="W7" s="53"/>
      <c r="X7" s="53"/>
      <c r="Y7" s="53"/>
      <c r="Z7" s="53"/>
      <c r="AA7" s="53"/>
      <c r="AB7" s="53"/>
      <c r="AC7" s="53"/>
      <c r="AD7" s="53"/>
    </row>
    <row r="8" ht="80.25" customHeight="1">
      <c r="A8" s="54" t="s">
        <v>7324</v>
      </c>
      <c r="B8" s="49"/>
      <c r="C8" s="49"/>
      <c r="D8" s="49"/>
      <c r="E8" s="49"/>
      <c r="F8" s="49"/>
      <c r="G8" s="49"/>
      <c r="H8" s="49"/>
      <c r="I8" s="49"/>
      <c r="J8" s="49"/>
      <c r="K8" s="49"/>
      <c r="L8" s="50"/>
      <c r="M8" s="53"/>
      <c r="N8" s="53"/>
      <c r="O8" s="53"/>
      <c r="P8" s="53"/>
      <c r="Q8" s="53"/>
      <c r="R8" s="53"/>
      <c r="S8" s="53"/>
      <c r="T8" s="53"/>
      <c r="U8" s="53"/>
      <c r="V8" s="53"/>
      <c r="W8" s="53"/>
      <c r="X8" s="53"/>
      <c r="Y8" s="53"/>
      <c r="Z8" s="53"/>
      <c r="AA8" s="53"/>
      <c r="AB8" s="53"/>
      <c r="AC8" s="53"/>
      <c r="AD8" s="53"/>
    </row>
    <row r="9">
      <c r="A9" s="59"/>
      <c r="B9" s="60"/>
      <c r="C9" s="60"/>
      <c r="D9" s="59"/>
      <c r="E9" s="59"/>
      <c r="F9" s="59"/>
      <c r="G9" s="59"/>
      <c r="H9" s="59"/>
      <c r="I9" s="59"/>
      <c r="J9" s="59"/>
      <c r="K9" s="59"/>
      <c r="L9" s="59"/>
      <c r="M9" s="53"/>
      <c r="N9" s="53"/>
      <c r="O9" s="53"/>
      <c r="P9" s="53"/>
      <c r="Q9" s="53"/>
      <c r="R9" s="53"/>
      <c r="S9" s="53"/>
      <c r="T9" s="53"/>
      <c r="U9" s="53"/>
      <c r="V9" s="53"/>
      <c r="W9" s="53"/>
      <c r="X9" s="53"/>
      <c r="Y9" s="53"/>
      <c r="Z9" s="53"/>
      <c r="AA9" s="53"/>
      <c r="AB9" s="53"/>
      <c r="AC9" s="53"/>
      <c r="AD9" s="53"/>
    </row>
    <row r="10" ht="51.0" customHeight="1">
      <c r="A10" s="176" t="s">
        <v>6</v>
      </c>
      <c r="B10" s="176" t="s">
        <v>697</v>
      </c>
      <c r="C10" s="176" t="s">
        <v>698</v>
      </c>
      <c r="D10" s="176" t="s">
        <v>699</v>
      </c>
      <c r="E10" s="176" t="s">
        <v>700</v>
      </c>
      <c r="F10" s="63" t="s">
        <v>7</v>
      </c>
      <c r="G10" s="176" t="s">
        <v>701</v>
      </c>
      <c r="H10" s="176" t="s">
        <v>702</v>
      </c>
      <c r="I10" s="176" t="s">
        <v>703</v>
      </c>
      <c r="J10" s="176" t="s">
        <v>704</v>
      </c>
      <c r="K10" s="176" t="s">
        <v>705</v>
      </c>
      <c r="L10" s="63" t="s">
        <v>148</v>
      </c>
      <c r="M10" s="150" t="s">
        <v>149</v>
      </c>
      <c r="N10" s="53"/>
      <c r="O10" s="53"/>
      <c r="P10" s="53"/>
      <c r="Q10" s="53"/>
      <c r="R10" s="53"/>
      <c r="S10" s="53"/>
      <c r="T10" s="53"/>
      <c r="U10" s="53"/>
      <c r="V10" s="53"/>
      <c r="W10" s="53"/>
      <c r="X10" s="53"/>
      <c r="Y10" s="53"/>
      <c r="Z10" s="53"/>
      <c r="AA10" s="53"/>
      <c r="AB10" s="53"/>
      <c r="AC10" s="53"/>
      <c r="AD10" s="53"/>
    </row>
    <row r="11" ht="15.0" customHeight="1">
      <c r="A11" s="666" t="s">
        <v>6769</v>
      </c>
      <c r="B11" s="667" t="s">
        <v>7325</v>
      </c>
      <c r="C11" s="668" t="s">
        <v>7326</v>
      </c>
      <c r="D11" s="668" t="s">
        <v>7327</v>
      </c>
      <c r="E11" s="668" t="s">
        <v>6769</v>
      </c>
      <c r="F11" s="668" t="s">
        <v>86</v>
      </c>
      <c r="G11" s="669"/>
      <c r="H11" s="669">
        <v>2022.0</v>
      </c>
      <c r="I11" s="669">
        <v>2023.0</v>
      </c>
      <c r="J11" s="670" t="s">
        <v>7328</v>
      </c>
      <c r="K11" s="670">
        <v>300.0</v>
      </c>
      <c r="L11" s="671">
        <v>300.0</v>
      </c>
      <c r="M11" s="667" t="s">
        <v>514</v>
      </c>
      <c r="N11" s="53"/>
      <c r="O11" s="53"/>
      <c r="P11" s="53"/>
      <c r="Q11" s="53"/>
      <c r="R11" s="53"/>
      <c r="S11" s="53"/>
      <c r="T11" s="53"/>
      <c r="U11" s="53"/>
      <c r="V11" s="53"/>
      <c r="W11" s="53"/>
      <c r="X11" s="53"/>
      <c r="Y11" s="53"/>
      <c r="Z11" s="53"/>
      <c r="AA11" s="53"/>
      <c r="AB11" s="53"/>
      <c r="AC11" s="53"/>
      <c r="AD11" s="53"/>
    </row>
    <row r="12">
      <c r="A12" s="51" t="s">
        <v>626</v>
      </c>
      <c r="B12" s="47"/>
      <c r="C12" s="47"/>
      <c r="D12" s="1"/>
      <c r="E12" s="1"/>
      <c r="F12" s="1"/>
      <c r="G12" s="52"/>
      <c r="H12" s="168"/>
      <c r="I12" s="168"/>
      <c r="J12" s="168"/>
      <c r="K12" s="168"/>
      <c r="L12" s="168">
        <f>SUM(L11)</f>
        <v>300</v>
      </c>
    </row>
    <row r="13">
      <c r="A13" s="46"/>
      <c r="B13" s="47"/>
      <c r="C13" s="47"/>
      <c r="D13" s="1"/>
      <c r="E13" s="1"/>
      <c r="F13" s="1"/>
      <c r="G13" s="1"/>
      <c r="H13" s="1"/>
      <c r="I13" s="1"/>
      <c r="J13" s="1"/>
      <c r="K13" s="1"/>
      <c r="L13" s="1"/>
    </row>
    <row r="14">
      <c r="A14" s="146" t="s">
        <v>627</v>
      </c>
      <c r="B14" s="147"/>
      <c r="C14" s="147"/>
      <c r="D14" s="147"/>
      <c r="E14" s="147"/>
      <c r="F14" s="147"/>
      <c r="G14" s="147"/>
      <c r="H14" s="147"/>
      <c r="I14" s="147"/>
      <c r="J14" s="147"/>
      <c r="K14" s="147"/>
      <c r="L14" s="147"/>
    </row>
    <row r="15">
      <c r="A15" s="46"/>
      <c r="B15" s="47"/>
      <c r="C15" s="47"/>
      <c r="D15" s="1"/>
      <c r="E15" s="1"/>
      <c r="F15" s="1"/>
      <c r="G15" s="1"/>
      <c r="H15" s="1"/>
      <c r="I15" s="1"/>
      <c r="J15" s="1"/>
      <c r="K15" s="1"/>
      <c r="L15" s="1"/>
    </row>
    <row r="16" ht="15.75" customHeight="1">
      <c r="A16" s="46"/>
      <c r="B16" s="47"/>
      <c r="C16" s="47"/>
      <c r="D16" s="1"/>
      <c r="E16" s="1"/>
      <c r="F16" s="1"/>
      <c r="G16" s="1"/>
      <c r="H16" s="1"/>
      <c r="I16" s="1"/>
      <c r="J16" s="1"/>
      <c r="K16" s="1"/>
      <c r="L16" s="1"/>
    </row>
    <row r="17" ht="15.75" customHeight="1">
      <c r="A17" s="46"/>
      <c r="B17" s="47"/>
      <c r="C17" s="47"/>
      <c r="D17" s="1"/>
      <c r="E17" s="1"/>
      <c r="F17" s="1"/>
      <c r="G17" s="1"/>
      <c r="H17" s="1"/>
      <c r="I17" s="1"/>
      <c r="J17" s="1"/>
      <c r="K17" s="1"/>
      <c r="L17" s="1"/>
    </row>
    <row r="18" ht="15.75" customHeight="1">
      <c r="A18" s="46"/>
      <c r="B18" s="47"/>
      <c r="C18" s="47"/>
      <c r="D18" s="1"/>
      <c r="E18" s="1"/>
      <c r="F18" s="1"/>
      <c r="G18" s="1"/>
      <c r="H18" s="1"/>
      <c r="I18" s="1"/>
      <c r="J18" s="1"/>
      <c r="K18" s="1"/>
      <c r="L18" s="1"/>
    </row>
    <row r="19" ht="15.75" customHeight="1">
      <c r="A19" s="46"/>
      <c r="B19" s="47"/>
      <c r="C19" s="47"/>
      <c r="D19" s="1"/>
      <c r="E19" s="1"/>
      <c r="F19" s="1"/>
      <c r="G19" s="1"/>
      <c r="H19" s="1"/>
      <c r="I19" s="1"/>
      <c r="J19" s="1"/>
      <c r="K19" s="1"/>
      <c r="L19" s="1"/>
    </row>
    <row r="20" ht="15.75" customHeight="1">
      <c r="A20" s="46"/>
      <c r="B20" s="47"/>
      <c r="C20" s="47"/>
      <c r="D20" s="1"/>
      <c r="E20" s="1"/>
      <c r="F20" s="1"/>
      <c r="G20" s="1"/>
      <c r="H20" s="1"/>
      <c r="I20" s="1"/>
      <c r="J20" s="1"/>
      <c r="K20" s="1"/>
      <c r="L20" s="1"/>
    </row>
    <row r="21" ht="15.75" customHeight="1">
      <c r="A21" s="46"/>
      <c r="B21" s="47"/>
      <c r="C21" s="47"/>
      <c r="D21" s="1"/>
      <c r="E21" s="1"/>
      <c r="F21" s="1"/>
      <c r="G21" s="1"/>
      <c r="H21" s="1"/>
      <c r="I21" s="1"/>
      <c r="J21" s="1"/>
      <c r="K21" s="1"/>
      <c r="L21" s="1"/>
    </row>
    <row r="22" ht="15.75" customHeight="1">
      <c r="A22" s="46"/>
      <c r="B22" s="47"/>
      <c r="C22" s="47"/>
      <c r="D22" s="1"/>
      <c r="E22" s="1"/>
      <c r="F22" s="1"/>
      <c r="G22" s="1"/>
      <c r="H22" s="1"/>
      <c r="I22" s="1"/>
      <c r="J22" s="1"/>
      <c r="K22" s="1"/>
      <c r="L22" s="1"/>
    </row>
    <row r="23" ht="15.75" customHeight="1">
      <c r="A23" s="46"/>
      <c r="B23" s="47"/>
      <c r="C23" s="47"/>
      <c r="D23" s="1"/>
      <c r="E23" s="1"/>
      <c r="F23" s="1"/>
      <c r="G23" s="1"/>
      <c r="H23" s="1"/>
      <c r="I23" s="1"/>
      <c r="J23" s="1"/>
      <c r="K23" s="1"/>
      <c r="L23" s="1"/>
    </row>
    <row r="24" ht="15.75" customHeight="1">
      <c r="A24" s="46"/>
      <c r="B24" s="47"/>
      <c r="C24" s="47"/>
      <c r="D24" s="1"/>
      <c r="E24" s="1"/>
      <c r="F24" s="1"/>
      <c r="G24" s="1"/>
      <c r="H24" s="1"/>
      <c r="I24" s="1"/>
      <c r="J24" s="1"/>
      <c r="K24" s="1"/>
      <c r="L24" s="1"/>
    </row>
    <row r="25" ht="15.75" customHeight="1">
      <c r="A25" s="46"/>
      <c r="B25" s="47"/>
      <c r="C25" s="47"/>
      <c r="D25" s="1"/>
      <c r="E25" s="1"/>
      <c r="F25" s="1"/>
      <c r="G25" s="1"/>
      <c r="H25" s="1"/>
      <c r="I25" s="1"/>
      <c r="J25" s="1"/>
      <c r="K25" s="1"/>
      <c r="L25" s="1"/>
    </row>
    <row r="26" ht="15.75" customHeight="1">
      <c r="A26" s="46"/>
      <c r="B26" s="47"/>
      <c r="C26" s="47"/>
      <c r="D26" s="1"/>
      <c r="E26" s="1"/>
      <c r="F26" s="1"/>
      <c r="G26" s="1"/>
      <c r="H26" s="1"/>
      <c r="I26" s="1"/>
      <c r="J26" s="1"/>
      <c r="K26" s="1"/>
      <c r="L26" s="1"/>
    </row>
    <row r="27" ht="15.75" customHeight="1">
      <c r="A27" s="46"/>
      <c r="B27" s="47"/>
      <c r="C27" s="47"/>
      <c r="D27" s="1"/>
      <c r="E27" s="1"/>
      <c r="F27" s="1"/>
      <c r="G27" s="1"/>
      <c r="H27" s="1"/>
      <c r="I27" s="1"/>
      <c r="J27" s="1"/>
      <c r="K27" s="1"/>
      <c r="L27" s="1"/>
    </row>
    <row r="28" ht="15.75" customHeight="1">
      <c r="A28" s="46"/>
      <c r="B28" s="47"/>
      <c r="C28" s="47"/>
      <c r="D28" s="1"/>
      <c r="E28" s="1"/>
      <c r="F28" s="1"/>
      <c r="G28" s="1"/>
      <c r="H28" s="1"/>
      <c r="I28" s="1"/>
      <c r="J28" s="1"/>
      <c r="K28" s="1"/>
      <c r="L28" s="1"/>
    </row>
    <row r="29" ht="15.75" customHeight="1">
      <c r="A29" s="46"/>
      <c r="B29" s="47"/>
      <c r="C29" s="47"/>
      <c r="D29" s="1"/>
      <c r="E29" s="1"/>
      <c r="F29" s="1"/>
      <c r="G29" s="1"/>
      <c r="H29" s="1"/>
      <c r="I29" s="1"/>
      <c r="J29" s="1"/>
      <c r="K29" s="1"/>
      <c r="L29" s="1"/>
    </row>
    <row r="30" ht="15.75" customHeight="1">
      <c r="A30" s="46"/>
      <c r="B30" s="47"/>
      <c r="C30" s="47"/>
      <c r="D30" s="1"/>
      <c r="E30" s="1"/>
      <c r="F30" s="1"/>
      <c r="G30" s="1"/>
      <c r="H30" s="1"/>
      <c r="I30" s="1"/>
      <c r="J30" s="1"/>
      <c r="K30" s="1"/>
      <c r="L30" s="1"/>
    </row>
    <row r="31" ht="15.75" customHeight="1">
      <c r="A31" s="46"/>
      <c r="B31" s="47"/>
      <c r="C31" s="47"/>
      <c r="D31" s="1"/>
      <c r="E31" s="1"/>
      <c r="F31" s="1"/>
      <c r="G31" s="1"/>
      <c r="H31" s="1"/>
      <c r="I31" s="1"/>
      <c r="J31" s="1"/>
      <c r="K31" s="1"/>
      <c r="L31" s="1"/>
    </row>
    <row r="32" ht="15.75" customHeight="1">
      <c r="A32" s="46"/>
      <c r="B32" s="47"/>
      <c r="C32" s="47"/>
      <c r="D32" s="1"/>
      <c r="E32" s="1"/>
      <c r="F32" s="1"/>
      <c r="G32" s="1"/>
      <c r="H32" s="1"/>
      <c r="I32" s="1"/>
      <c r="J32" s="1"/>
      <c r="K32" s="1"/>
      <c r="L32" s="1"/>
    </row>
    <row r="33" ht="15.75" customHeight="1">
      <c r="A33" s="46"/>
      <c r="B33" s="47"/>
      <c r="C33" s="47"/>
      <c r="D33" s="1"/>
      <c r="E33" s="1"/>
      <c r="F33" s="1"/>
      <c r="G33" s="1"/>
      <c r="H33" s="1"/>
      <c r="I33" s="1"/>
      <c r="J33" s="1"/>
      <c r="K33" s="1"/>
      <c r="L33" s="1"/>
    </row>
    <row r="34" ht="15.75" customHeight="1">
      <c r="A34" s="46"/>
      <c r="B34" s="47"/>
      <c r="C34" s="47"/>
      <c r="D34" s="1"/>
      <c r="E34" s="1"/>
      <c r="F34" s="1"/>
      <c r="G34" s="1"/>
      <c r="H34" s="1"/>
      <c r="I34" s="1"/>
      <c r="J34" s="1"/>
      <c r="K34" s="1"/>
      <c r="L34" s="1"/>
    </row>
    <row r="35" ht="15.75" customHeight="1">
      <c r="A35" s="46"/>
      <c r="B35" s="47"/>
      <c r="C35" s="47"/>
      <c r="D35" s="1"/>
      <c r="E35" s="1"/>
      <c r="F35" s="1"/>
      <c r="G35" s="1"/>
      <c r="H35" s="1"/>
      <c r="I35" s="1"/>
      <c r="J35" s="1"/>
      <c r="K35" s="1"/>
      <c r="L35" s="1"/>
    </row>
    <row r="36" ht="15.75" customHeight="1">
      <c r="A36" s="46"/>
      <c r="B36" s="47"/>
      <c r="C36" s="47"/>
      <c r="D36" s="1"/>
      <c r="E36" s="1"/>
      <c r="F36" s="1"/>
      <c r="G36" s="1"/>
      <c r="H36" s="1"/>
      <c r="I36" s="1"/>
      <c r="J36" s="1"/>
      <c r="K36" s="1"/>
      <c r="L36" s="1"/>
    </row>
    <row r="37" ht="15.75" customHeight="1">
      <c r="A37" s="46"/>
      <c r="B37" s="47"/>
      <c r="C37" s="47"/>
      <c r="D37" s="1"/>
      <c r="E37" s="1"/>
      <c r="F37" s="1"/>
      <c r="G37" s="1"/>
      <c r="H37" s="1"/>
      <c r="I37" s="1"/>
      <c r="J37" s="1"/>
      <c r="K37" s="1"/>
      <c r="L37" s="1"/>
    </row>
    <row r="38" ht="15.75" customHeight="1">
      <c r="A38" s="46"/>
      <c r="B38" s="47"/>
      <c r="C38" s="47"/>
      <c r="D38" s="1"/>
      <c r="E38" s="1"/>
      <c r="F38" s="1"/>
      <c r="G38" s="1"/>
      <c r="H38" s="1"/>
      <c r="I38" s="1"/>
      <c r="J38" s="1"/>
      <c r="K38" s="1"/>
      <c r="L38" s="1"/>
    </row>
    <row r="39" ht="15.75" customHeight="1">
      <c r="A39" s="46"/>
      <c r="B39" s="47"/>
      <c r="C39" s="47"/>
      <c r="D39" s="1"/>
      <c r="E39" s="1"/>
      <c r="F39" s="1"/>
      <c r="G39" s="1"/>
      <c r="H39" s="1"/>
      <c r="I39" s="1"/>
      <c r="J39" s="1"/>
      <c r="K39" s="1"/>
      <c r="L39" s="1"/>
    </row>
    <row r="40" ht="15.75" customHeight="1">
      <c r="A40" s="46"/>
      <c r="B40" s="47"/>
      <c r="C40" s="47"/>
      <c r="D40" s="1"/>
      <c r="E40" s="1"/>
      <c r="F40" s="1"/>
      <c r="G40" s="1"/>
      <c r="H40" s="1"/>
      <c r="I40" s="1"/>
      <c r="J40" s="1"/>
      <c r="K40" s="1"/>
      <c r="L40" s="1"/>
    </row>
    <row r="41" ht="15.75" customHeight="1">
      <c r="A41" s="46"/>
      <c r="B41" s="47"/>
      <c r="C41" s="47"/>
      <c r="D41" s="1"/>
      <c r="E41" s="1"/>
      <c r="F41" s="1"/>
      <c r="G41" s="1"/>
      <c r="H41" s="1"/>
      <c r="I41" s="1"/>
      <c r="J41" s="1"/>
      <c r="K41" s="1"/>
      <c r="L41" s="1"/>
    </row>
    <row r="42" ht="15.75" customHeight="1">
      <c r="A42" s="46"/>
      <c r="B42" s="47"/>
      <c r="C42" s="47"/>
      <c r="D42" s="1"/>
      <c r="E42" s="1"/>
      <c r="F42" s="1"/>
      <c r="G42" s="1"/>
      <c r="H42" s="1"/>
      <c r="I42" s="1"/>
      <c r="J42" s="1"/>
      <c r="K42" s="1"/>
      <c r="L42" s="1"/>
    </row>
    <row r="43" ht="15.75" customHeight="1">
      <c r="A43" s="46"/>
      <c r="B43" s="47"/>
      <c r="C43" s="47"/>
      <c r="D43" s="1"/>
      <c r="E43" s="1"/>
      <c r="F43" s="1"/>
      <c r="G43" s="1"/>
      <c r="H43" s="1"/>
      <c r="I43" s="1"/>
      <c r="J43" s="1"/>
      <c r="K43" s="1"/>
      <c r="L43" s="1"/>
    </row>
    <row r="44" ht="15.75" customHeight="1">
      <c r="A44" s="46"/>
      <c r="B44" s="47"/>
      <c r="C44" s="47"/>
      <c r="D44" s="1"/>
      <c r="E44" s="1"/>
      <c r="F44" s="1"/>
      <c r="G44" s="1"/>
      <c r="H44" s="1"/>
      <c r="I44" s="1"/>
      <c r="J44" s="1"/>
      <c r="K44" s="1"/>
      <c r="L44" s="1"/>
    </row>
    <row r="45" ht="15.75" customHeight="1">
      <c r="A45" s="46"/>
      <c r="B45" s="47"/>
      <c r="C45" s="47"/>
      <c r="D45" s="1"/>
      <c r="E45" s="1"/>
      <c r="F45" s="1"/>
      <c r="G45" s="1"/>
      <c r="H45" s="1"/>
      <c r="I45" s="1"/>
      <c r="J45" s="1"/>
      <c r="K45" s="1"/>
      <c r="L45" s="1"/>
    </row>
    <row r="46" ht="15.75" customHeight="1">
      <c r="A46" s="46"/>
      <c r="B46" s="47"/>
      <c r="C46" s="47"/>
      <c r="D46" s="1"/>
      <c r="E46" s="1"/>
      <c r="F46" s="1"/>
      <c r="G46" s="1"/>
      <c r="H46" s="1"/>
      <c r="I46" s="1"/>
      <c r="J46" s="1"/>
      <c r="K46" s="1"/>
      <c r="L46" s="1"/>
    </row>
    <row r="47" ht="15.75" customHeight="1">
      <c r="A47" s="46"/>
      <c r="B47" s="47"/>
      <c r="C47" s="47"/>
      <c r="D47" s="1"/>
      <c r="E47" s="1"/>
      <c r="F47" s="1"/>
      <c r="G47" s="1"/>
      <c r="H47" s="1"/>
      <c r="I47" s="1"/>
      <c r="J47" s="1"/>
      <c r="K47" s="1"/>
      <c r="L47" s="1"/>
    </row>
    <row r="48" ht="15.75" customHeight="1">
      <c r="A48" s="46"/>
      <c r="B48" s="47"/>
      <c r="C48" s="47"/>
      <c r="D48" s="1"/>
      <c r="E48" s="1"/>
      <c r="F48" s="1"/>
      <c r="G48" s="1"/>
      <c r="H48" s="1"/>
      <c r="I48" s="1"/>
      <c r="J48" s="1"/>
      <c r="K48" s="1"/>
      <c r="L48" s="1"/>
    </row>
    <row r="49" ht="15.75" customHeight="1">
      <c r="A49" s="46"/>
      <c r="B49" s="47"/>
      <c r="C49" s="47"/>
      <c r="D49" s="1"/>
      <c r="E49" s="1"/>
      <c r="F49" s="1"/>
      <c r="G49" s="1"/>
      <c r="H49" s="1"/>
      <c r="I49" s="1"/>
      <c r="J49" s="1"/>
      <c r="K49" s="1"/>
      <c r="L49" s="1"/>
    </row>
    <row r="50" ht="15.75" customHeight="1">
      <c r="A50" s="46"/>
      <c r="B50" s="47"/>
      <c r="C50" s="47"/>
      <c r="D50" s="1"/>
      <c r="E50" s="1"/>
      <c r="F50" s="1"/>
      <c r="G50" s="1"/>
      <c r="H50" s="1"/>
      <c r="I50" s="1"/>
      <c r="J50" s="1"/>
      <c r="K50" s="1"/>
      <c r="L50" s="1"/>
    </row>
    <row r="51" ht="15.75" customHeight="1">
      <c r="A51" s="46"/>
      <c r="B51" s="47"/>
      <c r="C51" s="47"/>
      <c r="D51" s="1"/>
      <c r="E51" s="1"/>
      <c r="F51" s="1"/>
      <c r="G51" s="1"/>
      <c r="H51" s="1"/>
      <c r="I51" s="1"/>
      <c r="J51" s="1"/>
      <c r="K51" s="1"/>
      <c r="L51" s="1"/>
    </row>
    <row r="52" ht="15.75" customHeight="1">
      <c r="A52" s="46"/>
      <c r="B52" s="47"/>
      <c r="C52" s="47"/>
      <c r="D52" s="1"/>
      <c r="E52" s="1"/>
      <c r="F52" s="1"/>
      <c r="G52" s="1"/>
      <c r="H52" s="1"/>
      <c r="I52" s="1"/>
      <c r="J52" s="1"/>
      <c r="K52" s="1"/>
      <c r="L52" s="1"/>
    </row>
    <row r="53" ht="15.75" customHeight="1">
      <c r="A53" s="46"/>
      <c r="B53" s="47"/>
      <c r="C53" s="47"/>
      <c r="D53" s="1"/>
      <c r="E53" s="1"/>
      <c r="F53" s="1"/>
      <c r="G53" s="1"/>
      <c r="H53" s="1"/>
      <c r="I53" s="1"/>
      <c r="J53" s="1"/>
      <c r="K53" s="1"/>
      <c r="L53" s="1"/>
    </row>
    <row r="54" ht="15.75" customHeight="1">
      <c r="A54" s="46"/>
      <c r="B54" s="47"/>
      <c r="C54" s="47"/>
      <c r="D54" s="1"/>
      <c r="E54" s="1"/>
      <c r="F54" s="1"/>
      <c r="G54" s="1"/>
      <c r="H54" s="1"/>
      <c r="I54" s="1"/>
      <c r="J54" s="1"/>
      <c r="K54" s="1"/>
      <c r="L54" s="1"/>
    </row>
    <row r="55" ht="15.75" customHeight="1">
      <c r="A55" s="46"/>
      <c r="B55" s="47"/>
      <c r="C55" s="47"/>
      <c r="D55" s="1"/>
      <c r="E55" s="1"/>
      <c r="F55" s="1"/>
      <c r="G55" s="1"/>
      <c r="H55" s="1"/>
      <c r="I55" s="1"/>
      <c r="J55" s="1"/>
      <c r="K55" s="1"/>
      <c r="L55" s="1"/>
    </row>
    <row r="56" ht="15.75" customHeight="1">
      <c r="A56" s="46"/>
      <c r="B56" s="47"/>
      <c r="C56" s="47"/>
      <c r="D56" s="1"/>
      <c r="E56" s="1"/>
      <c r="F56" s="1"/>
      <c r="G56" s="1"/>
      <c r="H56" s="1"/>
      <c r="I56" s="1"/>
      <c r="J56" s="1"/>
      <c r="K56" s="1"/>
      <c r="L56" s="1"/>
    </row>
    <row r="57" ht="15.75" customHeight="1">
      <c r="A57" s="46"/>
      <c r="B57" s="47"/>
      <c r="C57" s="47"/>
      <c r="D57" s="1"/>
      <c r="E57" s="1"/>
      <c r="F57" s="1"/>
      <c r="G57" s="1"/>
      <c r="H57" s="1"/>
      <c r="I57" s="1"/>
      <c r="J57" s="1"/>
      <c r="K57" s="1"/>
      <c r="L57" s="1"/>
    </row>
    <row r="58" ht="15.75" customHeight="1">
      <c r="A58" s="46"/>
      <c r="B58" s="47"/>
      <c r="C58" s="47"/>
      <c r="D58" s="1"/>
      <c r="E58" s="1"/>
      <c r="F58" s="1"/>
      <c r="G58" s="1"/>
      <c r="H58" s="1"/>
      <c r="I58" s="1"/>
      <c r="J58" s="1"/>
      <c r="K58" s="1"/>
      <c r="L58" s="1"/>
    </row>
    <row r="59" ht="15.75" customHeight="1">
      <c r="A59" s="46"/>
      <c r="B59" s="47"/>
      <c r="C59" s="47"/>
      <c r="D59" s="1"/>
      <c r="E59" s="1"/>
      <c r="F59" s="1"/>
      <c r="G59" s="1"/>
      <c r="H59" s="1"/>
      <c r="I59" s="1"/>
      <c r="J59" s="1"/>
      <c r="K59" s="1"/>
      <c r="L59" s="1"/>
    </row>
    <row r="60" ht="15.75" customHeight="1">
      <c r="A60" s="46"/>
      <c r="B60" s="47"/>
      <c r="C60" s="47"/>
      <c r="D60" s="1"/>
      <c r="E60" s="1"/>
      <c r="F60" s="1"/>
      <c r="G60" s="1"/>
      <c r="H60" s="1"/>
      <c r="I60" s="1"/>
      <c r="J60" s="1"/>
      <c r="K60" s="1"/>
      <c r="L60" s="1"/>
    </row>
    <row r="61" ht="15.75" customHeight="1">
      <c r="A61" s="46"/>
      <c r="B61" s="47"/>
      <c r="C61" s="47"/>
      <c r="D61" s="1"/>
      <c r="E61" s="1"/>
      <c r="F61" s="1"/>
      <c r="G61" s="1"/>
      <c r="H61" s="1"/>
      <c r="I61" s="1"/>
      <c r="J61" s="1"/>
      <c r="K61" s="1"/>
      <c r="L61" s="1"/>
    </row>
    <row r="62" ht="15.75" customHeight="1">
      <c r="A62" s="46"/>
      <c r="B62" s="47"/>
      <c r="C62" s="47"/>
      <c r="D62" s="1"/>
      <c r="E62" s="1"/>
      <c r="F62" s="1"/>
      <c r="G62" s="1"/>
      <c r="H62" s="1"/>
      <c r="I62" s="1"/>
      <c r="J62" s="1"/>
      <c r="K62" s="1"/>
      <c r="L62" s="1"/>
    </row>
    <row r="63" ht="15.75" customHeight="1">
      <c r="A63" s="46"/>
      <c r="B63" s="47"/>
      <c r="C63" s="47"/>
      <c r="D63" s="1"/>
      <c r="E63" s="1"/>
      <c r="F63" s="1"/>
      <c r="G63" s="1"/>
      <c r="H63" s="1"/>
      <c r="I63" s="1"/>
      <c r="J63" s="1"/>
      <c r="K63" s="1"/>
      <c r="L63" s="1"/>
    </row>
    <row r="64" ht="15.75" customHeight="1">
      <c r="A64" s="46"/>
      <c r="B64" s="47"/>
      <c r="C64" s="47"/>
      <c r="D64" s="1"/>
      <c r="E64" s="1"/>
      <c r="F64" s="1"/>
      <c r="G64" s="1"/>
      <c r="H64" s="1"/>
      <c r="I64" s="1"/>
      <c r="J64" s="1"/>
      <c r="K64" s="1"/>
      <c r="L64" s="1"/>
    </row>
    <row r="65" ht="15.75" customHeight="1">
      <c r="A65" s="46"/>
      <c r="B65" s="47"/>
      <c r="C65" s="47"/>
      <c r="D65" s="1"/>
      <c r="E65" s="1"/>
      <c r="F65" s="1"/>
      <c r="G65" s="1"/>
      <c r="H65" s="1"/>
      <c r="I65" s="1"/>
      <c r="J65" s="1"/>
      <c r="K65" s="1"/>
      <c r="L65" s="1"/>
    </row>
    <row r="66" ht="15.75" customHeight="1">
      <c r="A66" s="46"/>
      <c r="B66" s="47"/>
      <c r="C66" s="47"/>
      <c r="D66" s="1"/>
      <c r="E66" s="1"/>
      <c r="F66" s="1"/>
      <c r="G66" s="1"/>
      <c r="H66" s="1"/>
      <c r="I66" s="1"/>
      <c r="J66" s="1"/>
      <c r="K66" s="1"/>
      <c r="L66" s="1"/>
    </row>
    <row r="67" ht="15.75" customHeight="1">
      <c r="A67" s="46"/>
      <c r="B67" s="47"/>
      <c r="C67" s="47"/>
      <c r="D67" s="1"/>
      <c r="E67" s="1"/>
      <c r="F67" s="1"/>
      <c r="G67" s="1"/>
      <c r="H67" s="1"/>
      <c r="I67" s="1"/>
      <c r="J67" s="1"/>
      <c r="K67" s="1"/>
      <c r="L67" s="1"/>
    </row>
    <row r="68" ht="15.75" customHeight="1">
      <c r="A68" s="46"/>
      <c r="B68" s="47"/>
      <c r="C68" s="47"/>
      <c r="D68" s="1"/>
      <c r="E68" s="1"/>
      <c r="F68" s="1"/>
      <c r="G68" s="1"/>
      <c r="H68" s="1"/>
      <c r="I68" s="1"/>
      <c r="J68" s="1"/>
      <c r="K68" s="1"/>
      <c r="L68" s="1"/>
    </row>
    <row r="69" ht="15.75" customHeight="1">
      <c r="A69" s="46"/>
      <c r="B69" s="47"/>
      <c r="C69" s="47"/>
      <c r="D69" s="1"/>
      <c r="E69" s="1"/>
      <c r="F69" s="1"/>
      <c r="G69" s="1"/>
      <c r="H69" s="1"/>
      <c r="I69" s="1"/>
      <c r="J69" s="1"/>
      <c r="K69" s="1"/>
      <c r="L69" s="1"/>
    </row>
    <row r="70" ht="15.75" customHeight="1">
      <c r="A70" s="46"/>
      <c r="B70" s="47"/>
      <c r="C70" s="47"/>
      <c r="D70" s="1"/>
      <c r="E70" s="1"/>
      <c r="F70" s="1"/>
      <c r="G70" s="1"/>
      <c r="H70" s="1"/>
      <c r="I70" s="1"/>
      <c r="J70" s="1"/>
      <c r="K70" s="1"/>
      <c r="L70" s="1"/>
    </row>
    <row r="71" ht="15.75" customHeight="1">
      <c r="A71" s="46"/>
      <c r="B71" s="47"/>
      <c r="C71" s="47"/>
      <c r="D71" s="1"/>
      <c r="E71" s="1"/>
      <c r="F71" s="1"/>
      <c r="G71" s="1"/>
      <c r="H71" s="1"/>
      <c r="I71" s="1"/>
      <c r="J71" s="1"/>
      <c r="K71" s="1"/>
      <c r="L71" s="1"/>
    </row>
    <row r="72" ht="15.75" customHeight="1">
      <c r="A72" s="46"/>
      <c r="B72" s="47"/>
      <c r="C72" s="47"/>
      <c r="D72" s="1"/>
      <c r="E72" s="1"/>
      <c r="F72" s="1"/>
      <c r="G72" s="1"/>
      <c r="H72" s="1"/>
      <c r="I72" s="1"/>
      <c r="J72" s="1"/>
      <c r="K72" s="1"/>
      <c r="L72" s="1"/>
    </row>
    <row r="73" ht="15.75" customHeight="1">
      <c r="A73" s="46"/>
      <c r="B73" s="47"/>
      <c r="C73" s="47"/>
      <c r="D73" s="1"/>
      <c r="E73" s="1"/>
      <c r="F73" s="1"/>
      <c r="G73" s="1"/>
      <c r="H73" s="1"/>
      <c r="I73" s="1"/>
      <c r="J73" s="1"/>
      <c r="K73" s="1"/>
      <c r="L73" s="1"/>
    </row>
    <row r="74" ht="15.75" customHeight="1">
      <c r="A74" s="46"/>
      <c r="B74" s="47"/>
      <c r="C74" s="47"/>
      <c r="D74" s="1"/>
      <c r="E74" s="1"/>
      <c r="F74" s="1"/>
      <c r="G74" s="1"/>
      <c r="H74" s="1"/>
      <c r="I74" s="1"/>
      <c r="J74" s="1"/>
      <c r="K74" s="1"/>
      <c r="L74" s="1"/>
    </row>
    <row r="75" ht="15.75" customHeight="1">
      <c r="A75" s="46"/>
      <c r="B75" s="47"/>
      <c r="C75" s="47"/>
      <c r="D75" s="1"/>
      <c r="E75" s="1"/>
      <c r="F75" s="1"/>
      <c r="G75" s="1"/>
      <c r="H75" s="1"/>
      <c r="I75" s="1"/>
      <c r="J75" s="1"/>
      <c r="K75" s="1"/>
      <c r="L75" s="1"/>
    </row>
    <row r="76" ht="15.75" customHeight="1">
      <c r="A76" s="46"/>
      <c r="B76" s="47"/>
      <c r="C76" s="47"/>
      <c r="D76" s="1"/>
      <c r="E76" s="1"/>
      <c r="F76" s="1"/>
      <c r="G76" s="1"/>
      <c r="H76" s="1"/>
      <c r="I76" s="1"/>
      <c r="J76" s="1"/>
      <c r="K76" s="1"/>
      <c r="L76" s="1"/>
    </row>
    <row r="77" ht="15.75" customHeight="1">
      <c r="A77" s="46"/>
      <c r="B77" s="47"/>
      <c r="C77" s="47"/>
      <c r="D77" s="1"/>
      <c r="E77" s="1"/>
      <c r="F77" s="1"/>
      <c r="G77" s="1"/>
      <c r="H77" s="1"/>
      <c r="I77" s="1"/>
      <c r="J77" s="1"/>
      <c r="K77" s="1"/>
      <c r="L77" s="1"/>
    </row>
    <row r="78" ht="15.75" customHeight="1">
      <c r="A78" s="46"/>
      <c r="B78" s="47"/>
      <c r="C78" s="47"/>
      <c r="D78" s="1"/>
      <c r="E78" s="1"/>
      <c r="F78" s="1"/>
      <c r="G78" s="1"/>
      <c r="H78" s="1"/>
      <c r="I78" s="1"/>
      <c r="J78" s="1"/>
      <c r="K78" s="1"/>
      <c r="L78" s="1"/>
    </row>
    <row r="79" ht="15.75" customHeight="1">
      <c r="A79" s="46"/>
      <c r="B79" s="47"/>
      <c r="C79" s="47"/>
      <c r="D79" s="1"/>
      <c r="E79" s="1"/>
      <c r="F79" s="1"/>
      <c r="G79" s="1"/>
      <c r="H79" s="1"/>
      <c r="I79" s="1"/>
      <c r="J79" s="1"/>
      <c r="K79" s="1"/>
      <c r="L79" s="1"/>
    </row>
    <row r="80" ht="15.75" customHeight="1">
      <c r="A80" s="46"/>
      <c r="B80" s="47"/>
      <c r="C80" s="47"/>
      <c r="D80" s="1"/>
      <c r="E80" s="1"/>
      <c r="F80" s="1"/>
      <c r="G80" s="1"/>
      <c r="H80" s="1"/>
      <c r="I80" s="1"/>
      <c r="J80" s="1"/>
      <c r="K80" s="1"/>
      <c r="L80" s="1"/>
    </row>
    <row r="81" ht="15.75" customHeight="1">
      <c r="A81" s="46"/>
      <c r="B81" s="47"/>
      <c r="C81" s="47"/>
      <c r="D81" s="1"/>
      <c r="E81" s="1"/>
      <c r="F81" s="1"/>
      <c r="G81" s="1"/>
      <c r="H81" s="1"/>
      <c r="I81" s="1"/>
      <c r="J81" s="1"/>
      <c r="K81" s="1"/>
      <c r="L81" s="1"/>
    </row>
    <row r="82" ht="15.75" customHeight="1">
      <c r="A82" s="46"/>
      <c r="B82" s="47"/>
      <c r="C82" s="47"/>
      <c r="D82" s="1"/>
      <c r="E82" s="1"/>
      <c r="F82" s="1"/>
      <c r="G82" s="1"/>
      <c r="H82" s="1"/>
      <c r="I82" s="1"/>
      <c r="J82" s="1"/>
      <c r="K82" s="1"/>
      <c r="L82" s="1"/>
    </row>
    <row r="83" ht="15.75" customHeight="1">
      <c r="A83" s="46"/>
      <c r="B83" s="47"/>
      <c r="C83" s="47"/>
      <c r="D83" s="1"/>
      <c r="E83" s="1"/>
      <c r="F83" s="1"/>
      <c r="G83" s="1"/>
      <c r="H83" s="1"/>
      <c r="I83" s="1"/>
      <c r="J83" s="1"/>
      <c r="K83" s="1"/>
      <c r="L83" s="1"/>
    </row>
    <row r="84" ht="15.75" customHeight="1">
      <c r="A84" s="46"/>
      <c r="B84" s="47"/>
      <c r="C84" s="47"/>
      <c r="D84" s="1"/>
      <c r="E84" s="1"/>
      <c r="F84" s="1"/>
      <c r="G84" s="1"/>
      <c r="H84" s="1"/>
      <c r="I84" s="1"/>
      <c r="J84" s="1"/>
      <c r="K84" s="1"/>
      <c r="L84" s="1"/>
    </row>
    <row r="85" ht="15.75" customHeight="1">
      <c r="A85" s="46"/>
      <c r="B85" s="47"/>
      <c r="C85" s="47"/>
      <c r="D85" s="1"/>
      <c r="E85" s="1"/>
      <c r="F85" s="1"/>
      <c r="G85" s="1"/>
      <c r="H85" s="1"/>
      <c r="I85" s="1"/>
      <c r="J85" s="1"/>
      <c r="K85" s="1"/>
      <c r="L85" s="1"/>
    </row>
    <row r="86" ht="15.75" customHeight="1">
      <c r="A86" s="46"/>
      <c r="B86" s="47"/>
      <c r="C86" s="47"/>
      <c r="D86" s="1"/>
      <c r="E86" s="1"/>
      <c r="F86" s="1"/>
      <c r="G86" s="1"/>
      <c r="H86" s="1"/>
      <c r="I86" s="1"/>
      <c r="J86" s="1"/>
      <c r="K86" s="1"/>
      <c r="L86" s="1"/>
    </row>
    <row r="87" ht="15.75" customHeight="1">
      <c r="A87" s="46"/>
      <c r="B87" s="47"/>
      <c r="C87" s="47"/>
      <c r="D87" s="1"/>
      <c r="E87" s="1"/>
      <c r="F87" s="1"/>
      <c r="G87" s="1"/>
      <c r="H87" s="1"/>
      <c r="I87" s="1"/>
      <c r="J87" s="1"/>
      <c r="K87" s="1"/>
      <c r="L87" s="1"/>
    </row>
    <row r="88" ht="15.75" customHeight="1">
      <c r="A88" s="46"/>
      <c r="B88" s="47"/>
      <c r="C88" s="47"/>
      <c r="D88" s="1"/>
      <c r="E88" s="1"/>
      <c r="F88" s="1"/>
      <c r="G88" s="1"/>
      <c r="H88" s="1"/>
      <c r="I88" s="1"/>
      <c r="J88" s="1"/>
      <c r="K88" s="1"/>
      <c r="L88" s="1"/>
    </row>
    <row r="89" ht="15.75" customHeight="1">
      <c r="A89" s="46"/>
      <c r="B89" s="47"/>
      <c r="C89" s="47"/>
      <c r="D89" s="1"/>
      <c r="E89" s="1"/>
      <c r="F89" s="1"/>
      <c r="G89" s="1"/>
      <c r="H89" s="1"/>
      <c r="I89" s="1"/>
      <c r="J89" s="1"/>
      <c r="K89" s="1"/>
      <c r="L89" s="1"/>
    </row>
    <row r="90" ht="15.75" customHeight="1">
      <c r="A90" s="46"/>
      <c r="B90" s="47"/>
      <c r="C90" s="47"/>
      <c r="D90" s="1"/>
      <c r="E90" s="1"/>
      <c r="F90" s="1"/>
      <c r="G90" s="1"/>
      <c r="H90" s="1"/>
      <c r="I90" s="1"/>
      <c r="J90" s="1"/>
      <c r="K90" s="1"/>
      <c r="L90" s="1"/>
    </row>
    <row r="91" ht="15.75" customHeight="1">
      <c r="A91" s="46"/>
      <c r="B91" s="47"/>
      <c r="C91" s="47"/>
      <c r="D91" s="1"/>
      <c r="E91" s="1"/>
      <c r="F91" s="1"/>
      <c r="G91" s="1"/>
      <c r="H91" s="1"/>
      <c r="I91" s="1"/>
      <c r="J91" s="1"/>
      <c r="K91" s="1"/>
      <c r="L91" s="1"/>
    </row>
    <row r="92" ht="15.75" customHeight="1">
      <c r="A92" s="46"/>
      <c r="B92" s="47"/>
      <c r="C92" s="47"/>
      <c r="D92" s="1"/>
      <c r="E92" s="1"/>
      <c r="F92" s="1"/>
      <c r="G92" s="1"/>
      <c r="H92" s="1"/>
      <c r="I92" s="1"/>
      <c r="J92" s="1"/>
      <c r="K92" s="1"/>
      <c r="L92" s="1"/>
    </row>
    <row r="93" ht="15.75" customHeight="1">
      <c r="A93" s="46"/>
      <c r="B93" s="47"/>
      <c r="C93" s="47"/>
      <c r="D93" s="1"/>
      <c r="E93" s="1"/>
      <c r="F93" s="1"/>
      <c r="G93" s="1"/>
      <c r="H93" s="1"/>
      <c r="I93" s="1"/>
      <c r="J93" s="1"/>
      <c r="K93" s="1"/>
      <c r="L93" s="1"/>
    </row>
    <row r="94" ht="15.75" customHeight="1">
      <c r="A94" s="46"/>
      <c r="B94" s="47"/>
      <c r="C94" s="47"/>
      <c r="D94" s="1"/>
      <c r="E94" s="1"/>
      <c r="F94" s="1"/>
      <c r="G94" s="1"/>
      <c r="H94" s="1"/>
      <c r="I94" s="1"/>
      <c r="J94" s="1"/>
      <c r="K94" s="1"/>
      <c r="L94" s="1"/>
    </row>
    <row r="95" ht="15.75" customHeight="1">
      <c r="A95" s="46"/>
      <c r="B95" s="47"/>
      <c r="C95" s="47"/>
      <c r="D95" s="1"/>
      <c r="E95" s="1"/>
      <c r="F95" s="1"/>
      <c r="G95" s="1"/>
      <c r="H95" s="1"/>
      <c r="I95" s="1"/>
      <c r="J95" s="1"/>
      <c r="K95" s="1"/>
      <c r="L95" s="1"/>
    </row>
    <row r="96" ht="15.75" customHeight="1">
      <c r="A96" s="46"/>
      <c r="B96" s="47"/>
      <c r="C96" s="47"/>
      <c r="D96" s="1"/>
      <c r="E96" s="1"/>
      <c r="F96" s="1"/>
      <c r="G96" s="1"/>
      <c r="H96" s="1"/>
      <c r="I96" s="1"/>
      <c r="J96" s="1"/>
      <c r="K96" s="1"/>
      <c r="L96" s="1"/>
    </row>
    <row r="97" ht="15.75" customHeight="1">
      <c r="A97" s="46"/>
      <c r="B97" s="47"/>
      <c r="C97" s="47"/>
      <c r="D97" s="1"/>
      <c r="E97" s="1"/>
      <c r="F97" s="1"/>
      <c r="G97" s="1"/>
      <c r="H97" s="1"/>
      <c r="I97" s="1"/>
      <c r="J97" s="1"/>
      <c r="K97" s="1"/>
      <c r="L97" s="1"/>
    </row>
    <row r="98" ht="15.75" customHeight="1">
      <c r="A98" s="46"/>
      <c r="B98" s="47"/>
      <c r="C98" s="47"/>
      <c r="D98" s="1"/>
      <c r="E98" s="1"/>
      <c r="F98" s="1"/>
      <c r="G98" s="1"/>
      <c r="H98" s="1"/>
      <c r="I98" s="1"/>
      <c r="J98" s="1"/>
      <c r="K98" s="1"/>
      <c r="L98" s="1"/>
    </row>
    <row r="99" ht="15.75" customHeight="1">
      <c r="A99" s="46"/>
      <c r="B99" s="47"/>
      <c r="C99" s="47"/>
      <c r="D99" s="1"/>
      <c r="E99" s="1"/>
      <c r="F99" s="1"/>
      <c r="G99" s="1"/>
      <c r="H99" s="1"/>
      <c r="I99" s="1"/>
      <c r="J99" s="1"/>
      <c r="K99" s="1"/>
      <c r="L99" s="1"/>
    </row>
    <row r="100" ht="15.75" customHeight="1">
      <c r="A100" s="46"/>
      <c r="B100" s="47"/>
      <c r="C100" s="47"/>
      <c r="D100" s="1"/>
      <c r="E100" s="1"/>
      <c r="F100" s="1"/>
      <c r="G100" s="1"/>
      <c r="H100" s="1"/>
      <c r="I100" s="1"/>
      <c r="J100" s="1"/>
      <c r="K100" s="1"/>
      <c r="L100" s="1"/>
    </row>
    <row r="101" ht="15.75" customHeight="1">
      <c r="A101" s="46"/>
      <c r="B101" s="47"/>
      <c r="C101" s="47"/>
      <c r="D101" s="1"/>
      <c r="E101" s="1"/>
      <c r="F101" s="1"/>
      <c r="G101" s="1"/>
      <c r="H101" s="1"/>
      <c r="I101" s="1"/>
      <c r="J101" s="1"/>
      <c r="K101" s="1"/>
      <c r="L101" s="1"/>
    </row>
    <row r="102" ht="15.75" customHeight="1">
      <c r="A102" s="46"/>
      <c r="B102" s="47"/>
      <c r="C102" s="47"/>
      <c r="D102" s="1"/>
      <c r="E102" s="1"/>
      <c r="F102" s="1"/>
      <c r="G102" s="1"/>
      <c r="H102" s="1"/>
      <c r="I102" s="1"/>
      <c r="J102" s="1"/>
      <c r="K102" s="1"/>
      <c r="L102" s="1"/>
    </row>
    <row r="103" ht="15.75" customHeight="1">
      <c r="A103" s="46"/>
      <c r="B103" s="47"/>
      <c r="C103" s="47"/>
      <c r="D103" s="1"/>
      <c r="E103" s="1"/>
      <c r="F103" s="1"/>
      <c r="G103" s="1"/>
      <c r="H103" s="1"/>
      <c r="I103" s="1"/>
      <c r="J103" s="1"/>
      <c r="K103" s="1"/>
      <c r="L103" s="1"/>
    </row>
    <row r="104" ht="15.75" customHeight="1">
      <c r="A104" s="46"/>
      <c r="B104" s="47"/>
      <c r="C104" s="47"/>
      <c r="D104" s="1"/>
      <c r="E104" s="1"/>
      <c r="F104" s="1"/>
      <c r="G104" s="1"/>
      <c r="H104" s="1"/>
      <c r="I104" s="1"/>
      <c r="J104" s="1"/>
      <c r="K104" s="1"/>
      <c r="L104" s="1"/>
    </row>
    <row r="105" ht="15.75" customHeight="1">
      <c r="A105" s="46"/>
      <c r="B105" s="47"/>
      <c r="C105" s="47"/>
      <c r="D105" s="1"/>
      <c r="E105" s="1"/>
      <c r="F105" s="1"/>
      <c r="G105" s="1"/>
      <c r="H105" s="1"/>
      <c r="I105" s="1"/>
      <c r="J105" s="1"/>
      <c r="K105" s="1"/>
      <c r="L105" s="1"/>
    </row>
    <row r="106" ht="15.75" customHeight="1">
      <c r="A106" s="46"/>
      <c r="B106" s="47"/>
      <c r="C106" s="47"/>
      <c r="D106" s="1"/>
      <c r="E106" s="1"/>
      <c r="F106" s="1"/>
      <c r="G106" s="1"/>
      <c r="H106" s="1"/>
      <c r="I106" s="1"/>
      <c r="J106" s="1"/>
      <c r="K106" s="1"/>
      <c r="L106" s="1"/>
    </row>
    <row r="107" ht="15.75" customHeight="1">
      <c r="A107" s="46"/>
      <c r="B107" s="47"/>
      <c r="C107" s="47"/>
      <c r="D107" s="1"/>
      <c r="E107" s="1"/>
      <c r="F107" s="1"/>
      <c r="G107" s="1"/>
      <c r="H107" s="1"/>
      <c r="I107" s="1"/>
      <c r="J107" s="1"/>
      <c r="K107" s="1"/>
      <c r="L107" s="1"/>
    </row>
    <row r="108" ht="15.75" customHeight="1">
      <c r="A108" s="46"/>
      <c r="B108" s="47"/>
      <c r="C108" s="47"/>
      <c r="D108" s="1"/>
      <c r="E108" s="1"/>
      <c r="F108" s="1"/>
      <c r="G108" s="1"/>
      <c r="H108" s="1"/>
      <c r="I108" s="1"/>
      <c r="J108" s="1"/>
      <c r="K108" s="1"/>
      <c r="L108" s="1"/>
    </row>
    <row r="109" ht="15.75" customHeight="1">
      <c r="A109" s="46"/>
      <c r="B109" s="47"/>
      <c r="C109" s="47"/>
      <c r="D109" s="1"/>
      <c r="E109" s="1"/>
      <c r="F109" s="1"/>
      <c r="G109" s="1"/>
      <c r="H109" s="1"/>
      <c r="I109" s="1"/>
      <c r="J109" s="1"/>
      <c r="K109" s="1"/>
      <c r="L109" s="1"/>
    </row>
    <row r="110" ht="15.75" customHeight="1">
      <c r="A110" s="46"/>
      <c r="B110" s="47"/>
      <c r="C110" s="47"/>
      <c r="D110" s="1"/>
      <c r="E110" s="1"/>
      <c r="F110" s="1"/>
      <c r="G110" s="1"/>
      <c r="H110" s="1"/>
      <c r="I110" s="1"/>
      <c r="J110" s="1"/>
      <c r="K110" s="1"/>
      <c r="L110" s="1"/>
    </row>
    <row r="111" ht="15.75" customHeight="1">
      <c r="A111" s="46"/>
      <c r="B111" s="47"/>
      <c r="C111" s="47"/>
      <c r="D111" s="1"/>
      <c r="E111" s="1"/>
      <c r="F111" s="1"/>
      <c r="G111" s="1"/>
      <c r="H111" s="1"/>
      <c r="I111" s="1"/>
      <c r="J111" s="1"/>
      <c r="K111" s="1"/>
      <c r="L111" s="1"/>
    </row>
    <row r="112" ht="15.75" customHeight="1">
      <c r="A112" s="46"/>
      <c r="B112" s="47"/>
      <c r="C112" s="47"/>
      <c r="D112" s="1"/>
      <c r="E112" s="1"/>
      <c r="F112" s="1"/>
      <c r="G112" s="1"/>
      <c r="H112" s="1"/>
      <c r="I112" s="1"/>
      <c r="J112" s="1"/>
      <c r="K112" s="1"/>
      <c r="L112" s="1"/>
    </row>
    <row r="113" ht="15.75" customHeight="1">
      <c r="A113" s="46"/>
      <c r="B113" s="47"/>
      <c r="C113" s="47"/>
      <c r="D113" s="1"/>
      <c r="E113" s="1"/>
      <c r="F113" s="1"/>
      <c r="G113" s="1"/>
      <c r="H113" s="1"/>
      <c r="I113" s="1"/>
      <c r="J113" s="1"/>
      <c r="K113" s="1"/>
      <c r="L113" s="1"/>
    </row>
    <row r="114" ht="15.75" customHeight="1">
      <c r="A114" s="46"/>
      <c r="B114" s="47"/>
      <c r="C114" s="47"/>
      <c r="D114" s="1"/>
      <c r="E114" s="1"/>
      <c r="F114" s="1"/>
      <c r="G114" s="1"/>
      <c r="H114" s="1"/>
      <c r="I114" s="1"/>
      <c r="J114" s="1"/>
      <c r="K114" s="1"/>
      <c r="L114" s="1"/>
    </row>
    <row r="115" ht="15.75" customHeight="1">
      <c r="A115" s="46"/>
      <c r="B115" s="47"/>
      <c r="C115" s="47"/>
      <c r="D115" s="1"/>
      <c r="E115" s="1"/>
      <c r="F115" s="1"/>
      <c r="G115" s="1"/>
      <c r="H115" s="1"/>
      <c r="I115" s="1"/>
      <c r="J115" s="1"/>
      <c r="K115" s="1"/>
      <c r="L115" s="1"/>
    </row>
    <row r="116" ht="15.75" customHeight="1">
      <c r="A116" s="46"/>
      <c r="B116" s="47"/>
      <c r="C116" s="47"/>
      <c r="D116" s="1"/>
      <c r="E116" s="1"/>
      <c r="F116" s="1"/>
      <c r="G116" s="1"/>
      <c r="H116" s="1"/>
      <c r="I116" s="1"/>
      <c r="J116" s="1"/>
      <c r="K116" s="1"/>
      <c r="L116" s="1"/>
    </row>
    <row r="117" ht="15.75" customHeight="1">
      <c r="A117" s="46"/>
      <c r="B117" s="47"/>
      <c r="C117" s="47"/>
      <c r="D117" s="1"/>
      <c r="E117" s="1"/>
      <c r="F117" s="1"/>
      <c r="G117" s="1"/>
      <c r="H117" s="1"/>
      <c r="I117" s="1"/>
      <c r="J117" s="1"/>
      <c r="K117" s="1"/>
      <c r="L117" s="1"/>
    </row>
    <row r="118" ht="15.75" customHeight="1">
      <c r="A118" s="46"/>
      <c r="B118" s="47"/>
      <c r="C118" s="47"/>
      <c r="D118" s="1"/>
      <c r="E118" s="1"/>
      <c r="F118" s="1"/>
      <c r="G118" s="1"/>
      <c r="H118" s="1"/>
      <c r="I118" s="1"/>
      <c r="J118" s="1"/>
      <c r="K118" s="1"/>
      <c r="L118" s="1"/>
    </row>
    <row r="119" ht="15.75" customHeight="1">
      <c r="A119" s="46"/>
      <c r="B119" s="47"/>
      <c r="C119" s="47"/>
      <c r="D119" s="1"/>
      <c r="E119" s="1"/>
      <c r="F119" s="1"/>
      <c r="G119" s="1"/>
      <c r="H119" s="1"/>
      <c r="I119" s="1"/>
      <c r="J119" s="1"/>
      <c r="K119" s="1"/>
      <c r="L119" s="1"/>
    </row>
    <row r="120" ht="15.75" customHeight="1">
      <c r="A120" s="46"/>
      <c r="B120" s="47"/>
      <c r="C120" s="47"/>
      <c r="D120" s="1"/>
      <c r="E120" s="1"/>
      <c r="F120" s="1"/>
      <c r="G120" s="1"/>
      <c r="H120" s="1"/>
      <c r="I120" s="1"/>
      <c r="J120" s="1"/>
      <c r="K120" s="1"/>
      <c r="L120" s="1"/>
    </row>
    <row r="121" ht="15.75" customHeight="1">
      <c r="A121" s="46"/>
      <c r="B121" s="47"/>
      <c r="C121" s="47"/>
      <c r="D121" s="1"/>
      <c r="E121" s="1"/>
      <c r="F121" s="1"/>
      <c r="G121" s="1"/>
      <c r="H121" s="1"/>
      <c r="I121" s="1"/>
      <c r="J121" s="1"/>
      <c r="K121" s="1"/>
      <c r="L121" s="1"/>
    </row>
    <row r="122" ht="15.75" customHeight="1">
      <c r="A122" s="46"/>
      <c r="B122" s="47"/>
      <c r="C122" s="47"/>
      <c r="D122" s="1"/>
      <c r="E122" s="1"/>
      <c r="F122" s="1"/>
      <c r="G122" s="1"/>
      <c r="H122" s="1"/>
      <c r="I122" s="1"/>
      <c r="J122" s="1"/>
      <c r="K122" s="1"/>
      <c r="L122" s="1"/>
    </row>
    <row r="123" ht="15.75" customHeight="1">
      <c r="A123" s="46"/>
      <c r="B123" s="47"/>
      <c r="C123" s="47"/>
      <c r="D123" s="1"/>
      <c r="E123" s="1"/>
      <c r="F123" s="1"/>
      <c r="G123" s="1"/>
      <c r="H123" s="1"/>
      <c r="I123" s="1"/>
      <c r="J123" s="1"/>
      <c r="K123" s="1"/>
      <c r="L123" s="1"/>
    </row>
    <row r="124" ht="15.75" customHeight="1">
      <c r="A124" s="46"/>
      <c r="B124" s="47"/>
      <c r="C124" s="47"/>
      <c r="D124" s="1"/>
      <c r="E124" s="1"/>
      <c r="F124" s="1"/>
      <c r="G124" s="1"/>
      <c r="H124" s="1"/>
      <c r="I124" s="1"/>
      <c r="J124" s="1"/>
      <c r="K124" s="1"/>
      <c r="L124" s="1"/>
    </row>
    <row r="125" ht="15.75" customHeight="1">
      <c r="A125" s="46"/>
      <c r="B125" s="47"/>
      <c r="C125" s="47"/>
      <c r="D125" s="1"/>
      <c r="E125" s="1"/>
      <c r="F125" s="1"/>
      <c r="G125" s="1"/>
      <c r="H125" s="1"/>
      <c r="I125" s="1"/>
      <c r="J125" s="1"/>
      <c r="K125" s="1"/>
      <c r="L125" s="1"/>
    </row>
    <row r="126" ht="15.75" customHeight="1">
      <c r="A126" s="46"/>
      <c r="B126" s="47"/>
      <c r="C126" s="47"/>
      <c r="D126" s="1"/>
      <c r="E126" s="1"/>
      <c r="F126" s="1"/>
      <c r="G126" s="1"/>
      <c r="H126" s="1"/>
      <c r="I126" s="1"/>
      <c r="J126" s="1"/>
      <c r="K126" s="1"/>
      <c r="L126" s="1"/>
    </row>
    <row r="127" ht="15.75" customHeight="1">
      <c r="A127" s="46"/>
      <c r="B127" s="47"/>
      <c r="C127" s="47"/>
      <c r="D127" s="1"/>
      <c r="E127" s="1"/>
      <c r="F127" s="1"/>
      <c r="G127" s="1"/>
      <c r="H127" s="1"/>
      <c r="I127" s="1"/>
      <c r="J127" s="1"/>
      <c r="K127" s="1"/>
      <c r="L127" s="1"/>
    </row>
    <row r="128" ht="15.75" customHeight="1">
      <c r="A128" s="46"/>
      <c r="B128" s="47"/>
      <c r="C128" s="47"/>
      <c r="D128" s="1"/>
      <c r="E128" s="1"/>
      <c r="F128" s="1"/>
      <c r="G128" s="1"/>
      <c r="H128" s="1"/>
      <c r="I128" s="1"/>
      <c r="J128" s="1"/>
      <c r="K128" s="1"/>
      <c r="L128" s="1"/>
    </row>
    <row r="129" ht="15.75" customHeight="1">
      <c r="A129" s="46"/>
      <c r="B129" s="47"/>
      <c r="C129" s="47"/>
      <c r="D129" s="1"/>
      <c r="E129" s="1"/>
      <c r="F129" s="1"/>
      <c r="G129" s="1"/>
      <c r="H129" s="1"/>
      <c r="I129" s="1"/>
      <c r="J129" s="1"/>
      <c r="K129" s="1"/>
      <c r="L129" s="1"/>
    </row>
    <row r="130" ht="15.75" customHeight="1">
      <c r="A130" s="46"/>
      <c r="B130" s="47"/>
      <c r="C130" s="47"/>
      <c r="D130" s="1"/>
      <c r="E130" s="1"/>
      <c r="F130" s="1"/>
      <c r="G130" s="1"/>
      <c r="H130" s="1"/>
      <c r="I130" s="1"/>
      <c r="J130" s="1"/>
      <c r="K130" s="1"/>
      <c r="L130" s="1"/>
    </row>
    <row r="131" ht="15.75" customHeight="1">
      <c r="A131" s="46"/>
      <c r="B131" s="47"/>
      <c r="C131" s="47"/>
      <c r="D131" s="1"/>
      <c r="E131" s="1"/>
      <c r="F131" s="1"/>
      <c r="G131" s="1"/>
      <c r="H131" s="1"/>
      <c r="I131" s="1"/>
      <c r="J131" s="1"/>
      <c r="K131" s="1"/>
      <c r="L131" s="1"/>
    </row>
    <row r="132" ht="15.75" customHeight="1">
      <c r="A132" s="46"/>
      <c r="B132" s="47"/>
      <c r="C132" s="47"/>
      <c r="D132" s="1"/>
      <c r="E132" s="1"/>
      <c r="F132" s="1"/>
      <c r="G132" s="1"/>
      <c r="H132" s="1"/>
      <c r="I132" s="1"/>
      <c r="J132" s="1"/>
      <c r="K132" s="1"/>
      <c r="L132" s="1"/>
    </row>
    <row r="133" ht="15.75" customHeight="1">
      <c r="A133" s="46"/>
      <c r="B133" s="47"/>
      <c r="C133" s="47"/>
      <c r="D133" s="1"/>
      <c r="E133" s="1"/>
      <c r="F133" s="1"/>
      <c r="G133" s="1"/>
      <c r="H133" s="1"/>
      <c r="I133" s="1"/>
      <c r="J133" s="1"/>
      <c r="K133" s="1"/>
      <c r="L133" s="1"/>
    </row>
    <row r="134" ht="15.75" customHeight="1">
      <c r="A134" s="46"/>
      <c r="B134" s="47"/>
      <c r="C134" s="47"/>
      <c r="D134" s="1"/>
      <c r="E134" s="1"/>
      <c r="F134" s="1"/>
      <c r="G134" s="1"/>
      <c r="H134" s="1"/>
      <c r="I134" s="1"/>
      <c r="J134" s="1"/>
      <c r="K134" s="1"/>
      <c r="L134" s="1"/>
    </row>
    <row r="135" ht="15.75" customHeight="1">
      <c r="A135" s="46"/>
      <c r="B135" s="47"/>
      <c r="C135" s="47"/>
      <c r="D135" s="1"/>
      <c r="E135" s="1"/>
      <c r="F135" s="1"/>
      <c r="G135" s="1"/>
      <c r="H135" s="1"/>
      <c r="I135" s="1"/>
      <c r="J135" s="1"/>
      <c r="K135" s="1"/>
      <c r="L135" s="1"/>
    </row>
    <row r="136" ht="15.75" customHeight="1">
      <c r="A136" s="46"/>
      <c r="B136" s="47"/>
      <c r="C136" s="47"/>
      <c r="D136" s="1"/>
      <c r="E136" s="1"/>
      <c r="F136" s="1"/>
      <c r="G136" s="1"/>
      <c r="H136" s="1"/>
      <c r="I136" s="1"/>
      <c r="J136" s="1"/>
      <c r="K136" s="1"/>
      <c r="L136" s="1"/>
    </row>
    <row r="137" ht="15.75" customHeight="1">
      <c r="A137" s="46"/>
      <c r="B137" s="47"/>
      <c r="C137" s="47"/>
      <c r="D137" s="1"/>
      <c r="E137" s="1"/>
      <c r="F137" s="1"/>
      <c r="G137" s="1"/>
      <c r="H137" s="1"/>
      <c r="I137" s="1"/>
      <c r="J137" s="1"/>
      <c r="K137" s="1"/>
      <c r="L137" s="1"/>
    </row>
    <row r="138" ht="15.75" customHeight="1">
      <c r="A138" s="46"/>
      <c r="B138" s="47"/>
      <c r="C138" s="47"/>
      <c r="D138" s="1"/>
      <c r="E138" s="1"/>
      <c r="F138" s="1"/>
      <c r="G138" s="1"/>
      <c r="H138" s="1"/>
      <c r="I138" s="1"/>
      <c r="J138" s="1"/>
      <c r="K138" s="1"/>
      <c r="L138" s="1"/>
    </row>
    <row r="139" ht="15.75" customHeight="1">
      <c r="A139" s="46"/>
      <c r="B139" s="47"/>
      <c r="C139" s="47"/>
      <c r="D139" s="1"/>
      <c r="E139" s="1"/>
      <c r="F139" s="1"/>
      <c r="G139" s="1"/>
      <c r="H139" s="1"/>
      <c r="I139" s="1"/>
      <c r="J139" s="1"/>
      <c r="K139" s="1"/>
      <c r="L139" s="1"/>
    </row>
    <row r="140" ht="15.75" customHeight="1">
      <c r="A140" s="46"/>
      <c r="B140" s="47"/>
      <c r="C140" s="47"/>
      <c r="D140" s="1"/>
      <c r="E140" s="1"/>
      <c r="F140" s="1"/>
      <c r="G140" s="1"/>
      <c r="H140" s="1"/>
      <c r="I140" s="1"/>
      <c r="J140" s="1"/>
      <c r="K140" s="1"/>
      <c r="L140" s="1"/>
    </row>
    <row r="141" ht="15.75" customHeight="1">
      <c r="A141" s="46"/>
      <c r="B141" s="47"/>
      <c r="C141" s="47"/>
      <c r="D141" s="1"/>
      <c r="E141" s="1"/>
      <c r="F141" s="1"/>
      <c r="G141" s="1"/>
      <c r="H141" s="1"/>
      <c r="I141" s="1"/>
      <c r="J141" s="1"/>
      <c r="K141" s="1"/>
      <c r="L141" s="1"/>
    </row>
    <row r="142" ht="15.75" customHeight="1">
      <c r="A142" s="46"/>
      <c r="B142" s="47"/>
      <c r="C142" s="47"/>
      <c r="D142" s="1"/>
      <c r="E142" s="1"/>
      <c r="F142" s="1"/>
      <c r="G142" s="1"/>
      <c r="H142" s="1"/>
      <c r="I142" s="1"/>
      <c r="J142" s="1"/>
      <c r="K142" s="1"/>
      <c r="L142" s="1"/>
    </row>
    <row r="143" ht="15.75" customHeight="1">
      <c r="A143" s="46"/>
      <c r="B143" s="47"/>
      <c r="C143" s="47"/>
      <c r="D143" s="1"/>
      <c r="E143" s="1"/>
      <c r="F143" s="1"/>
      <c r="G143" s="1"/>
      <c r="H143" s="1"/>
      <c r="I143" s="1"/>
      <c r="J143" s="1"/>
      <c r="K143" s="1"/>
      <c r="L143" s="1"/>
    </row>
    <row r="144" ht="15.75" customHeight="1">
      <c r="A144" s="46"/>
      <c r="B144" s="47"/>
      <c r="C144" s="47"/>
      <c r="D144" s="1"/>
      <c r="E144" s="1"/>
      <c r="F144" s="1"/>
      <c r="G144" s="1"/>
      <c r="H144" s="1"/>
      <c r="I144" s="1"/>
      <c r="J144" s="1"/>
      <c r="K144" s="1"/>
      <c r="L144" s="1"/>
    </row>
    <row r="145" ht="15.75" customHeight="1">
      <c r="A145" s="46"/>
      <c r="B145" s="47"/>
      <c r="C145" s="47"/>
      <c r="D145" s="1"/>
      <c r="E145" s="1"/>
      <c r="F145" s="1"/>
      <c r="G145" s="1"/>
      <c r="H145" s="1"/>
      <c r="I145" s="1"/>
      <c r="J145" s="1"/>
      <c r="K145" s="1"/>
      <c r="L145" s="1"/>
    </row>
    <row r="146" ht="15.75" customHeight="1">
      <c r="A146" s="46"/>
      <c r="B146" s="47"/>
      <c r="C146" s="47"/>
      <c r="D146" s="1"/>
      <c r="E146" s="1"/>
      <c r="F146" s="1"/>
      <c r="G146" s="1"/>
      <c r="H146" s="1"/>
      <c r="I146" s="1"/>
      <c r="J146" s="1"/>
      <c r="K146" s="1"/>
      <c r="L146" s="1"/>
    </row>
    <row r="147" ht="15.75" customHeight="1">
      <c r="A147" s="46"/>
      <c r="B147" s="47"/>
      <c r="C147" s="47"/>
      <c r="D147" s="1"/>
      <c r="E147" s="1"/>
      <c r="F147" s="1"/>
      <c r="G147" s="1"/>
      <c r="H147" s="1"/>
      <c r="I147" s="1"/>
      <c r="J147" s="1"/>
      <c r="K147" s="1"/>
      <c r="L147" s="1"/>
    </row>
    <row r="148" ht="15.75" customHeight="1">
      <c r="A148" s="46"/>
      <c r="B148" s="47"/>
      <c r="C148" s="47"/>
      <c r="D148" s="1"/>
      <c r="E148" s="1"/>
      <c r="F148" s="1"/>
      <c r="G148" s="1"/>
      <c r="H148" s="1"/>
      <c r="I148" s="1"/>
      <c r="J148" s="1"/>
      <c r="K148" s="1"/>
      <c r="L148" s="1"/>
    </row>
    <row r="149" ht="15.75" customHeight="1">
      <c r="A149" s="46"/>
      <c r="B149" s="47"/>
      <c r="C149" s="47"/>
      <c r="D149" s="1"/>
      <c r="E149" s="1"/>
      <c r="F149" s="1"/>
      <c r="G149" s="1"/>
      <c r="H149" s="1"/>
      <c r="I149" s="1"/>
      <c r="J149" s="1"/>
      <c r="K149" s="1"/>
      <c r="L149" s="1"/>
    </row>
    <row r="150" ht="15.75" customHeight="1">
      <c r="A150" s="46"/>
      <c r="B150" s="47"/>
      <c r="C150" s="47"/>
      <c r="D150" s="1"/>
      <c r="E150" s="1"/>
      <c r="F150" s="1"/>
      <c r="G150" s="1"/>
      <c r="H150" s="1"/>
      <c r="I150" s="1"/>
      <c r="J150" s="1"/>
      <c r="K150" s="1"/>
      <c r="L150" s="1"/>
    </row>
    <row r="151" ht="15.75" customHeight="1">
      <c r="A151" s="46"/>
      <c r="B151" s="47"/>
      <c r="C151" s="47"/>
      <c r="D151" s="1"/>
      <c r="E151" s="1"/>
      <c r="F151" s="1"/>
      <c r="G151" s="1"/>
      <c r="H151" s="1"/>
      <c r="I151" s="1"/>
      <c r="J151" s="1"/>
      <c r="K151" s="1"/>
      <c r="L151" s="1"/>
    </row>
    <row r="152" ht="15.75" customHeight="1">
      <c r="A152" s="46"/>
      <c r="B152" s="47"/>
      <c r="C152" s="47"/>
      <c r="D152" s="1"/>
      <c r="E152" s="1"/>
      <c r="F152" s="1"/>
      <c r="G152" s="1"/>
      <c r="H152" s="1"/>
      <c r="I152" s="1"/>
      <c r="J152" s="1"/>
      <c r="K152" s="1"/>
      <c r="L152" s="1"/>
    </row>
    <row r="153" ht="15.75" customHeight="1">
      <c r="A153" s="46"/>
      <c r="B153" s="47"/>
      <c r="C153" s="47"/>
      <c r="D153" s="1"/>
      <c r="E153" s="1"/>
      <c r="F153" s="1"/>
      <c r="G153" s="1"/>
      <c r="H153" s="1"/>
      <c r="I153" s="1"/>
      <c r="J153" s="1"/>
      <c r="K153" s="1"/>
      <c r="L153" s="1"/>
    </row>
    <row r="154" ht="15.75" customHeight="1">
      <c r="A154" s="46"/>
      <c r="B154" s="47"/>
      <c r="C154" s="47"/>
      <c r="D154" s="1"/>
      <c r="E154" s="1"/>
      <c r="F154" s="1"/>
      <c r="G154" s="1"/>
      <c r="H154" s="1"/>
      <c r="I154" s="1"/>
      <c r="J154" s="1"/>
      <c r="K154" s="1"/>
      <c r="L154" s="1"/>
    </row>
    <row r="155" ht="15.75" customHeight="1">
      <c r="A155" s="46"/>
      <c r="B155" s="47"/>
      <c r="C155" s="47"/>
      <c r="D155" s="1"/>
      <c r="E155" s="1"/>
      <c r="F155" s="1"/>
      <c r="G155" s="1"/>
      <c r="H155" s="1"/>
      <c r="I155" s="1"/>
      <c r="J155" s="1"/>
      <c r="K155" s="1"/>
      <c r="L155" s="1"/>
    </row>
    <row r="156" ht="15.75" customHeight="1">
      <c r="A156" s="46"/>
      <c r="B156" s="47"/>
      <c r="C156" s="47"/>
      <c r="D156" s="1"/>
      <c r="E156" s="1"/>
      <c r="F156" s="1"/>
      <c r="G156" s="1"/>
      <c r="H156" s="1"/>
      <c r="I156" s="1"/>
      <c r="J156" s="1"/>
      <c r="K156" s="1"/>
      <c r="L156" s="1"/>
    </row>
    <row r="157" ht="15.75" customHeight="1">
      <c r="A157" s="46"/>
      <c r="B157" s="47"/>
      <c r="C157" s="47"/>
      <c r="D157" s="1"/>
      <c r="E157" s="1"/>
      <c r="F157" s="1"/>
      <c r="G157" s="1"/>
      <c r="H157" s="1"/>
      <c r="I157" s="1"/>
      <c r="J157" s="1"/>
      <c r="K157" s="1"/>
      <c r="L157" s="1"/>
    </row>
    <row r="158" ht="15.75" customHeight="1">
      <c r="A158" s="46"/>
      <c r="B158" s="47"/>
      <c r="C158" s="47"/>
      <c r="D158" s="1"/>
      <c r="E158" s="1"/>
      <c r="F158" s="1"/>
      <c r="G158" s="1"/>
      <c r="H158" s="1"/>
      <c r="I158" s="1"/>
      <c r="J158" s="1"/>
      <c r="K158" s="1"/>
      <c r="L158" s="1"/>
    </row>
    <row r="159" ht="15.75" customHeight="1">
      <c r="A159" s="46"/>
      <c r="B159" s="47"/>
      <c r="C159" s="47"/>
      <c r="D159" s="1"/>
      <c r="E159" s="1"/>
      <c r="F159" s="1"/>
      <c r="G159" s="1"/>
      <c r="H159" s="1"/>
      <c r="I159" s="1"/>
      <c r="J159" s="1"/>
      <c r="K159" s="1"/>
      <c r="L159" s="1"/>
    </row>
    <row r="160" ht="15.75" customHeight="1">
      <c r="A160" s="46"/>
      <c r="B160" s="47"/>
      <c r="C160" s="47"/>
      <c r="D160" s="1"/>
      <c r="E160" s="1"/>
      <c r="F160" s="1"/>
      <c r="G160" s="1"/>
      <c r="H160" s="1"/>
      <c r="I160" s="1"/>
      <c r="J160" s="1"/>
      <c r="K160" s="1"/>
      <c r="L160" s="1"/>
    </row>
    <row r="161" ht="15.75" customHeight="1">
      <c r="A161" s="46"/>
      <c r="B161" s="47"/>
      <c r="C161" s="47"/>
      <c r="D161" s="1"/>
      <c r="E161" s="1"/>
      <c r="F161" s="1"/>
      <c r="G161" s="1"/>
      <c r="H161" s="1"/>
      <c r="I161" s="1"/>
      <c r="J161" s="1"/>
      <c r="K161" s="1"/>
      <c r="L161" s="1"/>
    </row>
    <row r="162" ht="15.75" customHeight="1">
      <c r="A162" s="46"/>
      <c r="B162" s="47"/>
      <c r="C162" s="47"/>
      <c r="D162" s="1"/>
      <c r="E162" s="1"/>
      <c r="F162" s="1"/>
      <c r="G162" s="1"/>
      <c r="H162" s="1"/>
      <c r="I162" s="1"/>
      <c r="J162" s="1"/>
      <c r="K162" s="1"/>
      <c r="L162" s="1"/>
    </row>
    <row r="163" ht="15.75" customHeight="1">
      <c r="A163" s="46"/>
      <c r="B163" s="47"/>
      <c r="C163" s="47"/>
      <c r="D163" s="1"/>
      <c r="E163" s="1"/>
      <c r="F163" s="1"/>
      <c r="G163" s="1"/>
      <c r="H163" s="1"/>
      <c r="I163" s="1"/>
      <c r="J163" s="1"/>
      <c r="K163" s="1"/>
      <c r="L163" s="1"/>
    </row>
    <row r="164" ht="15.75" customHeight="1">
      <c r="A164" s="46"/>
      <c r="B164" s="47"/>
      <c r="C164" s="47"/>
      <c r="D164" s="1"/>
      <c r="E164" s="1"/>
      <c r="F164" s="1"/>
      <c r="G164" s="1"/>
      <c r="H164" s="1"/>
      <c r="I164" s="1"/>
      <c r="J164" s="1"/>
      <c r="K164" s="1"/>
      <c r="L164" s="1"/>
    </row>
    <row r="165" ht="15.75" customHeight="1">
      <c r="A165" s="46"/>
      <c r="B165" s="47"/>
      <c r="C165" s="47"/>
      <c r="D165" s="1"/>
      <c r="E165" s="1"/>
      <c r="F165" s="1"/>
      <c r="G165" s="1"/>
      <c r="H165" s="1"/>
      <c r="I165" s="1"/>
      <c r="J165" s="1"/>
      <c r="K165" s="1"/>
      <c r="L165" s="1"/>
    </row>
    <row r="166" ht="15.75" customHeight="1">
      <c r="A166" s="46"/>
      <c r="B166" s="47"/>
      <c r="C166" s="47"/>
      <c r="D166" s="1"/>
      <c r="E166" s="1"/>
      <c r="F166" s="1"/>
      <c r="G166" s="1"/>
      <c r="H166" s="1"/>
      <c r="I166" s="1"/>
      <c r="J166" s="1"/>
      <c r="K166" s="1"/>
      <c r="L166" s="1"/>
    </row>
    <row r="167" ht="15.75" customHeight="1">
      <c r="A167" s="46"/>
      <c r="B167" s="47"/>
      <c r="C167" s="47"/>
      <c r="D167" s="1"/>
      <c r="E167" s="1"/>
      <c r="F167" s="1"/>
      <c r="G167" s="1"/>
      <c r="H167" s="1"/>
      <c r="I167" s="1"/>
      <c r="J167" s="1"/>
      <c r="K167" s="1"/>
      <c r="L167" s="1"/>
    </row>
    <row r="168" ht="15.75" customHeight="1">
      <c r="A168" s="46"/>
      <c r="B168" s="47"/>
      <c r="C168" s="47"/>
      <c r="D168" s="1"/>
      <c r="E168" s="1"/>
      <c r="F168" s="1"/>
      <c r="G168" s="1"/>
      <c r="H168" s="1"/>
      <c r="I168" s="1"/>
      <c r="J168" s="1"/>
      <c r="K168" s="1"/>
      <c r="L168" s="1"/>
    </row>
    <row r="169" ht="15.75" customHeight="1">
      <c r="A169" s="46"/>
      <c r="B169" s="47"/>
      <c r="C169" s="47"/>
      <c r="D169" s="1"/>
      <c r="E169" s="1"/>
      <c r="F169" s="1"/>
      <c r="G169" s="1"/>
      <c r="H169" s="1"/>
      <c r="I169" s="1"/>
      <c r="J169" s="1"/>
      <c r="K169" s="1"/>
      <c r="L169" s="1"/>
    </row>
    <row r="170" ht="15.75" customHeight="1">
      <c r="A170" s="46"/>
      <c r="B170" s="47"/>
      <c r="C170" s="47"/>
      <c r="D170" s="1"/>
      <c r="E170" s="1"/>
      <c r="F170" s="1"/>
      <c r="G170" s="1"/>
      <c r="H170" s="1"/>
      <c r="I170" s="1"/>
      <c r="J170" s="1"/>
      <c r="K170" s="1"/>
      <c r="L170" s="1"/>
    </row>
    <row r="171" ht="15.75" customHeight="1">
      <c r="A171" s="46"/>
      <c r="B171" s="47"/>
      <c r="C171" s="47"/>
      <c r="D171" s="1"/>
      <c r="E171" s="1"/>
      <c r="F171" s="1"/>
      <c r="G171" s="1"/>
      <c r="H171" s="1"/>
      <c r="I171" s="1"/>
      <c r="J171" s="1"/>
      <c r="K171" s="1"/>
      <c r="L171" s="1"/>
    </row>
    <row r="172" ht="15.75" customHeight="1">
      <c r="A172" s="46"/>
      <c r="B172" s="47"/>
      <c r="C172" s="47"/>
      <c r="D172" s="1"/>
      <c r="E172" s="1"/>
      <c r="F172" s="1"/>
      <c r="G172" s="1"/>
      <c r="H172" s="1"/>
      <c r="I172" s="1"/>
      <c r="J172" s="1"/>
      <c r="K172" s="1"/>
      <c r="L172" s="1"/>
    </row>
    <row r="173" ht="15.75" customHeight="1">
      <c r="A173" s="46"/>
      <c r="B173" s="47"/>
      <c r="C173" s="47"/>
      <c r="D173" s="1"/>
      <c r="E173" s="1"/>
      <c r="F173" s="1"/>
      <c r="G173" s="1"/>
      <c r="H173" s="1"/>
      <c r="I173" s="1"/>
      <c r="J173" s="1"/>
      <c r="K173" s="1"/>
      <c r="L173" s="1"/>
    </row>
    <row r="174" ht="15.75" customHeight="1">
      <c r="A174" s="46"/>
      <c r="B174" s="47"/>
      <c r="C174" s="47"/>
      <c r="D174" s="1"/>
      <c r="E174" s="1"/>
      <c r="F174" s="1"/>
      <c r="G174" s="1"/>
      <c r="H174" s="1"/>
      <c r="I174" s="1"/>
      <c r="J174" s="1"/>
      <c r="K174" s="1"/>
      <c r="L174" s="1"/>
    </row>
    <row r="175" ht="15.75" customHeight="1">
      <c r="A175" s="46"/>
      <c r="B175" s="47"/>
      <c r="C175" s="47"/>
      <c r="D175" s="1"/>
      <c r="E175" s="1"/>
      <c r="F175" s="1"/>
      <c r="G175" s="1"/>
      <c r="H175" s="1"/>
      <c r="I175" s="1"/>
      <c r="J175" s="1"/>
      <c r="K175" s="1"/>
      <c r="L175" s="1"/>
    </row>
    <row r="176" ht="15.75" customHeight="1">
      <c r="A176" s="46"/>
      <c r="B176" s="47"/>
      <c r="C176" s="47"/>
      <c r="D176" s="1"/>
      <c r="E176" s="1"/>
      <c r="F176" s="1"/>
      <c r="G176" s="1"/>
      <c r="H176" s="1"/>
      <c r="I176" s="1"/>
      <c r="J176" s="1"/>
      <c r="K176" s="1"/>
      <c r="L176" s="1"/>
    </row>
    <row r="177" ht="15.75" customHeight="1">
      <c r="A177" s="46"/>
      <c r="B177" s="47"/>
      <c r="C177" s="47"/>
      <c r="D177" s="1"/>
      <c r="E177" s="1"/>
      <c r="F177" s="1"/>
      <c r="G177" s="1"/>
      <c r="H177" s="1"/>
      <c r="I177" s="1"/>
      <c r="J177" s="1"/>
      <c r="K177" s="1"/>
      <c r="L177" s="1"/>
    </row>
    <row r="178" ht="15.75" customHeight="1">
      <c r="A178" s="46"/>
      <c r="B178" s="47"/>
      <c r="C178" s="47"/>
      <c r="D178" s="1"/>
      <c r="E178" s="1"/>
      <c r="F178" s="1"/>
      <c r="G178" s="1"/>
      <c r="H178" s="1"/>
      <c r="I178" s="1"/>
      <c r="J178" s="1"/>
      <c r="K178" s="1"/>
      <c r="L178" s="1"/>
    </row>
    <row r="179" ht="15.75" customHeight="1">
      <c r="A179" s="46"/>
      <c r="B179" s="47"/>
      <c r="C179" s="47"/>
      <c r="D179" s="1"/>
      <c r="E179" s="1"/>
      <c r="F179" s="1"/>
      <c r="G179" s="1"/>
      <c r="H179" s="1"/>
      <c r="I179" s="1"/>
      <c r="J179" s="1"/>
      <c r="K179" s="1"/>
      <c r="L179" s="1"/>
    </row>
    <row r="180" ht="15.75" customHeight="1">
      <c r="A180" s="46"/>
      <c r="B180" s="47"/>
      <c r="C180" s="47"/>
      <c r="D180" s="1"/>
      <c r="E180" s="1"/>
      <c r="F180" s="1"/>
      <c r="G180" s="1"/>
      <c r="H180" s="1"/>
      <c r="I180" s="1"/>
      <c r="J180" s="1"/>
      <c r="K180" s="1"/>
      <c r="L180" s="1"/>
    </row>
    <row r="181" ht="15.75" customHeight="1">
      <c r="A181" s="46"/>
      <c r="B181" s="47"/>
      <c r="C181" s="47"/>
      <c r="D181" s="1"/>
      <c r="E181" s="1"/>
      <c r="F181" s="1"/>
      <c r="G181" s="1"/>
      <c r="H181" s="1"/>
      <c r="I181" s="1"/>
      <c r="J181" s="1"/>
      <c r="K181" s="1"/>
      <c r="L181" s="1"/>
    </row>
    <row r="182" ht="15.75" customHeight="1">
      <c r="A182" s="46"/>
      <c r="B182" s="47"/>
      <c r="C182" s="47"/>
      <c r="D182" s="1"/>
      <c r="E182" s="1"/>
      <c r="F182" s="1"/>
      <c r="G182" s="1"/>
      <c r="H182" s="1"/>
      <c r="I182" s="1"/>
      <c r="J182" s="1"/>
      <c r="K182" s="1"/>
      <c r="L182" s="1"/>
    </row>
    <row r="183" ht="15.75" customHeight="1">
      <c r="A183" s="46"/>
      <c r="B183" s="47"/>
      <c r="C183" s="47"/>
      <c r="D183" s="1"/>
      <c r="E183" s="1"/>
      <c r="F183" s="1"/>
      <c r="G183" s="1"/>
      <c r="H183" s="1"/>
      <c r="I183" s="1"/>
      <c r="J183" s="1"/>
      <c r="K183" s="1"/>
      <c r="L183" s="1"/>
    </row>
    <row r="184" ht="15.75" customHeight="1">
      <c r="A184" s="46"/>
      <c r="B184" s="47"/>
      <c r="C184" s="47"/>
      <c r="D184" s="1"/>
      <c r="E184" s="1"/>
      <c r="F184" s="1"/>
      <c r="G184" s="1"/>
      <c r="H184" s="1"/>
      <c r="I184" s="1"/>
      <c r="J184" s="1"/>
      <c r="K184" s="1"/>
      <c r="L184" s="1"/>
    </row>
    <row r="185" ht="15.75" customHeight="1">
      <c r="A185" s="46"/>
      <c r="B185" s="47"/>
      <c r="C185" s="47"/>
      <c r="D185" s="1"/>
      <c r="E185" s="1"/>
      <c r="F185" s="1"/>
      <c r="G185" s="1"/>
      <c r="H185" s="1"/>
      <c r="I185" s="1"/>
      <c r="J185" s="1"/>
      <c r="K185" s="1"/>
      <c r="L185" s="1"/>
    </row>
    <row r="186" ht="15.75" customHeight="1">
      <c r="A186" s="46"/>
      <c r="B186" s="47"/>
      <c r="C186" s="47"/>
      <c r="D186" s="1"/>
      <c r="E186" s="1"/>
      <c r="F186" s="1"/>
      <c r="G186" s="1"/>
      <c r="H186" s="1"/>
      <c r="I186" s="1"/>
      <c r="J186" s="1"/>
      <c r="K186" s="1"/>
      <c r="L186" s="1"/>
    </row>
    <row r="187" ht="15.75" customHeight="1">
      <c r="A187" s="46"/>
      <c r="B187" s="47"/>
      <c r="C187" s="47"/>
      <c r="D187" s="1"/>
      <c r="E187" s="1"/>
      <c r="F187" s="1"/>
      <c r="G187" s="1"/>
      <c r="H187" s="1"/>
      <c r="I187" s="1"/>
      <c r="J187" s="1"/>
      <c r="K187" s="1"/>
      <c r="L187" s="1"/>
    </row>
    <row r="188" ht="15.75" customHeight="1">
      <c r="A188" s="46"/>
      <c r="B188" s="47"/>
      <c r="C188" s="47"/>
      <c r="D188" s="1"/>
      <c r="E188" s="1"/>
      <c r="F188" s="1"/>
      <c r="G188" s="1"/>
      <c r="H188" s="1"/>
      <c r="I188" s="1"/>
      <c r="J188" s="1"/>
      <c r="K188" s="1"/>
      <c r="L188" s="1"/>
    </row>
    <row r="189" ht="15.75" customHeight="1">
      <c r="A189" s="46"/>
      <c r="B189" s="47"/>
      <c r="C189" s="47"/>
      <c r="D189" s="1"/>
      <c r="E189" s="1"/>
      <c r="F189" s="1"/>
      <c r="G189" s="1"/>
      <c r="H189" s="1"/>
      <c r="I189" s="1"/>
      <c r="J189" s="1"/>
      <c r="K189" s="1"/>
      <c r="L189" s="1"/>
    </row>
    <row r="190" ht="15.75" customHeight="1">
      <c r="A190" s="46"/>
      <c r="B190" s="47"/>
      <c r="C190" s="47"/>
      <c r="D190" s="1"/>
      <c r="E190" s="1"/>
      <c r="F190" s="1"/>
      <c r="G190" s="1"/>
      <c r="H190" s="1"/>
      <c r="I190" s="1"/>
      <c r="J190" s="1"/>
      <c r="K190" s="1"/>
      <c r="L190" s="1"/>
    </row>
    <row r="191" ht="15.75" customHeight="1">
      <c r="A191" s="46"/>
      <c r="B191" s="47"/>
      <c r="C191" s="47"/>
      <c r="D191" s="1"/>
      <c r="E191" s="1"/>
      <c r="F191" s="1"/>
      <c r="G191" s="1"/>
      <c r="H191" s="1"/>
      <c r="I191" s="1"/>
      <c r="J191" s="1"/>
      <c r="K191" s="1"/>
      <c r="L191" s="1"/>
    </row>
    <row r="192" ht="15.75" customHeight="1">
      <c r="A192" s="46"/>
      <c r="B192" s="47"/>
      <c r="C192" s="47"/>
      <c r="D192" s="1"/>
      <c r="E192" s="1"/>
      <c r="F192" s="1"/>
      <c r="G192" s="1"/>
      <c r="H192" s="1"/>
      <c r="I192" s="1"/>
      <c r="J192" s="1"/>
      <c r="K192" s="1"/>
      <c r="L192" s="1"/>
    </row>
    <row r="193" ht="15.75" customHeight="1">
      <c r="A193" s="46"/>
      <c r="B193" s="47"/>
      <c r="C193" s="47"/>
      <c r="D193" s="1"/>
      <c r="E193" s="1"/>
      <c r="F193" s="1"/>
      <c r="G193" s="1"/>
      <c r="H193" s="1"/>
      <c r="I193" s="1"/>
      <c r="J193" s="1"/>
      <c r="K193" s="1"/>
      <c r="L193" s="1"/>
    </row>
    <row r="194" ht="15.75" customHeight="1">
      <c r="A194" s="46"/>
      <c r="B194" s="47"/>
      <c r="C194" s="47"/>
      <c r="D194" s="1"/>
      <c r="E194" s="1"/>
      <c r="F194" s="1"/>
      <c r="G194" s="1"/>
      <c r="H194" s="1"/>
      <c r="I194" s="1"/>
      <c r="J194" s="1"/>
      <c r="K194" s="1"/>
      <c r="L194" s="1"/>
    </row>
    <row r="195" ht="15.75" customHeight="1">
      <c r="A195" s="46"/>
      <c r="B195" s="47"/>
      <c r="C195" s="47"/>
      <c r="D195" s="1"/>
      <c r="E195" s="1"/>
      <c r="F195" s="1"/>
      <c r="G195" s="1"/>
      <c r="H195" s="1"/>
      <c r="I195" s="1"/>
      <c r="J195" s="1"/>
      <c r="K195" s="1"/>
      <c r="L195" s="1"/>
    </row>
    <row r="196" ht="15.75" customHeight="1">
      <c r="A196" s="46"/>
      <c r="B196" s="47"/>
      <c r="C196" s="47"/>
      <c r="D196" s="1"/>
      <c r="E196" s="1"/>
      <c r="F196" s="1"/>
      <c r="G196" s="1"/>
      <c r="H196" s="1"/>
      <c r="I196" s="1"/>
      <c r="J196" s="1"/>
      <c r="K196" s="1"/>
      <c r="L196" s="1"/>
    </row>
    <row r="197" ht="15.75" customHeight="1">
      <c r="A197" s="46"/>
      <c r="B197" s="47"/>
      <c r="C197" s="47"/>
      <c r="D197" s="1"/>
      <c r="E197" s="1"/>
      <c r="F197" s="1"/>
      <c r="G197" s="1"/>
      <c r="H197" s="1"/>
      <c r="I197" s="1"/>
      <c r="J197" s="1"/>
      <c r="K197" s="1"/>
      <c r="L197" s="1"/>
    </row>
    <row r="198" ht="15.75" customHeight="1">
      <c r="A198" s="46"/>
      <c r="B198" s="47"/>
      <c r="C198" s="47"/>
      <c r="D198" s="1"/>
      <c r="E198" s="1"/>
      <c r="F198" s="1"/>
      <c r="G198" s="1"/>
      <c r="H198" s="1"/>
      <c r="I198" s="1"/>
      <c r="J198" s="1"/>
      <c r="K198" s="1"/>
      <c r="L198" s="1"/>
    </row>
    <row r="199" ht="15.75" customHeight="1">
      <c r="A199" s="46"/>
      <c r="B199" s="47"/>
      <c r="C199" s="47"/>
      <c r="D199" s="1"/>
      <c r="E199" s="1"/>
      <c r="F199" s="1"/>
      <c r="G199" s="1"/>
      <c r="H199" s="1"/>
      <c r="I199" s="1"/>
      <c r="J199" s="1"/>
      <c r="K199" s="1"/>
      <c r="L199" s="1"/>
    </row>
    <row r="200" ht="15.75" customHeight="1">
      <c r="A200" s="46"/>
      <c r="B200" s="47"/>
      <c r="C200" s="47"/>
      <c r="D200" s="1"/>
      <c r="E200" s="1"/>
      <c r="F200" s="1"/>
      <c r="G200" s="1"/>
      <c r="H200" s="1"/>
      <c r="I200" s="1"/>
      <c r="J200" s="1"/>
      <c r="K200" s="1"/>
      <c r="L200" s="1"/>
    </row>
    <row r="201" ht="15.75" customHeight="1">
      <c r="A201" s="46"/>
      <c r="B201" s="47"/>
      <c r="C201" s="47"/>
      <c r="D201" s="1"/>
      <c r="E201" s="1"/>
      <c r="F201" s="1"/>
      <c r="G201" s="1"/>
      <c r="H201" s="1"/>
      <c r="I201" s="1"/>
      <c r="J201" s="1"/>
      <c r="K201" s="1"/>
      <c r="L201" s="1"/>
    </row>
    <row r="202" ht="15.75" customHeight="1">
      <c r="A202" s="46"/>
      <c r="B202" s="47"/>
      <c r="C202" s="47"/>
      <c r="D202" s="1"/>
      <c r="E202" s="1"/>
      <c r="F202" s="1"/>
      <c r="G202" s="1"/>
      <c r="H202" s="1"/>
      <c r="I202" s="1"/>
      <c r="J202" s="1"/>
      <c r="K202" s="1"/>
      <c r="L202" s="1"/>
    </row>
    <row r="203" ht="15.75" customHeight="1">
      <c r="A203" s="46"/>
      <c r="B203" s="47"/>
      <c r="C203" s="47"/>
      <c r="D203" s="1"/>
      <c r="E203" s="1"/>
      <c r="F203" s="1"/>
      <c r="G203" s="1"/>
      <c r="H203" s="1"/>
      <c r="I203" s="1"/>
      <c r="J203" s="1"/>
      <c r="K203" s="1"/>
      <c r="L203" s="1"/>
    </row>
    <row r="204" ht="15.75" customHeight="1">
      <c r="A204" s="46"/>
      <c r="B204" s="47"/>
      <c r="C204" s="47"/>
      <c r="D204" s="1"/>
      <c r="E204" s="1"/>
      <c r="F204" s="1"/>
      <c r="G204" s="1"/>
      <c r="H204" s="1"/>
      <c r="I204" s="1"/>
      <c r="J204" s="1"/>
      <c r="K204" s="1"/>
      <c r="L204" s="1"/>
    </row>
    <row r="205" ht="15.75" customHeight="1">
      <c r="A205" s="46"/>
      <c r="B205" s="47"/>
      <c r="C205" s="47"/>
      <c r="D205" s="1"/>
      <c r="E205" s="1"/>
      <c r="F205" s="1"/>
      <c r="G205" s="1"/>
      <c r="H205" s="1"/>
      <c r="I205" s="1"/>
      <c r="J205" s="1"/>
      <c r="K205" s="1"/>
      <c r="L205" s="1"/>
    </row>
    <row r="206" ht="15.75" customHeight="1">
      <c r="A206" s="46"/>
      <c r="B206" s="47"/>
      <c r="C206" s="47"/>
      <c r="D206" s="1"/>
      <c r="E206" s="1"/>
      <c r="F206" s="1"/>
      <c r="G206" s="1"/>
      <c r="H206" s="1"/>
      <c r="I206" s="1"/>
      <c r="J206" s="1"/>
      <c r="K206" s="1"/>
      <c r="L206" s="1"/>
    </row>
    <row r="207" ht="15.75" customHeight="1">
      <c r="A207" s="46"/>
      <c r="B207" s="47"/>
      <c r="C207" s="47"/>
      <c r="D207" s="1"/>
      <c r="E207" s="1"/>
      <c r="F207" s="1"/>
      <c r="G207" s="1"/>
      <c r="H207" s="1"/>
      <c r="I207" s="1"/>
      <c r="J207" s="1"/>
      <c r="K207" s="1"/>
      <c r="L207" s="1"/>
    </row>
    <row r="208" ht="15.75" customHeight="1">
      <c r="A208" s="46"/>
      <c r="B208" s="47"/>
      <c r="C208" s="47"/>
      <c r="D208" s="1"/>
      <c r="E208" s="1"/>
      <c r="F208" s="1"/>
      <c r="G208" s="1"/>
      <c r="H208" s="1"/>
      <c r="I208" s="1"/>
      <c r="J208" s="1"/>
      <c r="K208" s="1"/>
      <c r="L208" s="1"/>
    </row>
    <row r="209" ht="15.75" customHeight="1">
      <c r="A209" s="46"/>
      <c r="B209" s="47"/>
      <c r="C209" s="47"/>
      <c r="D209" s="1"/>
      <c r="E209" s="1"/>
      <c r="F209" s="1"/>
      <c r="G209" s="1"/>
      <c r="H209" s="1"/>
      <c r="I209" s="1"/>
      <c r="J209" s="1"/>
      <c r="K209" s="1"/>
      <c r="L209" s="1"/>
    </row>
    <row r="210" ht="15.75" customHeight="1">
      <c r="A210" s="46"/>
      <c r="B210" s="47"/>
      <c r="C210" s="47"/>
      <c r="D210" s="1"/>
      <c r="E210" s="1"/>
      <c r="F210" s="1"/>
      <c r="G210" s="1"/>
      <c r="H210" s="1"/>
      <c r="I210" s="1"/>
      <c r="J210" s="1"/>
      <c r="K210" s="1"/>
      <c r="L210" s="1"/>
    </row>
    <row r="211" ht="15.75" customHeight="1">
      <c r="A211" s="46"/>
      <c r="B211" s="47"/>
      <c r="C211" s="47"/>
      <c r="D211" s="1"/>
      <c r="E211" s="1"/>
      <c r="F211" s="1"/>
      <c r="G211" s="1"/>
      <c r="H211" s="1"/>
      <c r="I211" s="1"/>
      <c r="J211" s="1"/>
      <c r="K211" s="1"/>
      <c r="L211" s="1"/>
    </row>
    <row r="212" ht="15.75" customHeight="1">
      <c r="A212" s="46"/>
      <c r="B212" s="47"/>
      <c r="C212" s="47"/>
      <c r="D212" s="1"/>
      <c r="E212" s="1"/>
      <c r="F212" s="1"/>
      <c r="G212" s="1"/>
      <c r="H212" s="1"/>
      <c r="I212" s="1"/>
      <c r="J212" s="1"/>
      <c r="K212" s="1"/>
      <c r="L212" s="1"/>
    </row>
    <row r="213" ht="15.75" customHeight="1">
      <c r="A213" s="46"/>
      <c r="B213" s="47"/>
      <c r="C213" s="47"/>
      <c r="D213" s="1"/>
      <c r="E213" s="1"/>
      <c r="F213" s="1"/>
      <c r="G213" s="1"/>
      <c r="H213" s="1"/>
      <c r="I213" s="1"/>
      <c r="J213" s="1"/>
      <c r="K213" s="1"/>
      <c r="L213" s="1"/>
    </row>
    <row r="214" ht="15.75" customHeight="1">
      <c r="A214" s="46"/>
      <c r="B214" s="47"/>
      <c r="C214" s="47"/>
      <c r="D214" s="1"/>
      <c r="E214" s="1"/>
      <c r="F214" s="1"/>
      <c r="G214" s="1"/>
      <c r="H214" s="1"/>
      <c r="I214" s="1"/>
      <c r="J214" s="1"/>
      <c r="K214" s="1"/>
      <c r="L214" s="1"/>
    </row>
    <row r="215" ht="15.75" customHeight="1">
      <c r="A215" s="46"/>
      <c r="B215" s="47"/>
      <c r="C215" s="47"/>
      <c r="D215" s="1"/>
      <c r="E215" s="1"/>
      <c r="F215" s="1"/>
      <c r="G215" s="1"/>
      <c r="H215" s="1"/>
      <c r="I215" s="1"/>
      <c r="J215" s="1"/>
      <c r="K215" s="1"/>
      <c r="L215" s="1"/>
    </row>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7">
    <mergeCell ref="A2:L2"/>
    <mergeCell ref="A4:L4"/>
    <mergeCell ref="A5:L5"/>
    <mergeCell ref="A6:L6"/>
    <mergeCell ref="A7:L7"/>
    <mergeCell ref="A8:L8"/>
    <mergeCell ref="A14:L14"/>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0.29"/>
    <col customWidth="1" min="6" max="6" width="22.29"/>
    <col customWidth="1" min="7" max="8" width="8.0"/>
    <col customWidth="1" min="9" max="9" width="13.0"/>
    <col customWidth="1" min="10" max="26" width="8.0"/>
  </cols>
  <sheetData>
    <row r="1">
      <c r="A1" s="46"/>
      <c r="B1" s="47"/>
      <c r="C1" s="47"/>
      <c r="D1" s="47"/>
      <c r="E1" s="1"/>
      <c r="F1" s="1"/>
      <c r="I1" s="380"/>
    </row>
    <row r="2" ht="18.75" customHeight="1">
      <c r="A2" s="149" t="s">
        <v>7329</v>
      </c>
      <c r="B2" s="49"/>
      <c r="C2" s="49"/>
      <c r="D2" s="49"/>
      <c r="E2" s="49"/>
      <c r="F2" s="49"/>
      <c r="G2" s="49"/>
      <c r="H2" s="50"/>
      <c r="I2" s="380"/>
      <c r="J2" s="3"/>
      <c r="K2" s="53"/>
      <c r="L2" s="53"/>
      <c r="M2" s="53"/>
      <c r="N2" s="53"/>
      <c r="O2" s="53"/>
      <c r="P2" s="53"/>
      <c r="Q2" s="53"/>
      <c r="R2" s="53"/>
      <c r="S2" s="53"/>
      <c r="T2" s="53"/>
      <c r="U2" s="53"/>
      <c r="V2" s="53"/>
      <c r="W2" s="53"/>
      <c r="X2" s="53"/>
      <c r="Y2" s="53"/>
      <c r="Z2" s="53"/>
    </row>
    <row r="3">
      <c r="A3" s="672"/>
      <c r="B3" s="672"/>
      <c r="C3" s="672"/>
      <c r="D3" s="672"/>
      <c r="E3" s="672"/>
      <c r="F3" s="673"/>
      <c r="G3" s="674"/>
      <c r="H3" s="674"/>
      <c r="I3" s="357"/>
      <c r="J3" s="53"/>
      <c r="K3" s="53"/>
      <c r="L3" s="53"/>
      <c r="M3" s="53"/>
      <c r="N3" s="53"/>
      <c r="O3" s="53"/>
      <c r="P3" s="53"/>
      <c r="Q3" s="53"/>
      <c r="R3" s="53"/>
      <c r="S3" s="53"/>
      <c r="T3" s="53"/>
      <c r="U3" s="53"/>
      <c r="V3" s="53"/>
      <c r="W3" s="53"/>
      <c r="X3" s="53"/>
      <c r="Y3" s="53"/>
      <c r="Z3" s="53"/>
    </row>
    <row r="4" ht="42.0" customHeight="1">
      <c r="A4" s="54" t="s">
        <v>7330</v>
      </c>
      <c r="B4" s="49"/>
      <c r="C4" s="49"/>
      <c r="D4" s="49"/>
      <c r="E4" s="49"/>
      <c r="F4" s="49"/>
      <c r="G4" s="49"/>
      <c r="H4" s="50"/>
      <c r="I4" s="380"/>
      <c r="J4" s="3"/>
      <c r="K4" s="53"/>
      <c r="L4" s="53"/>
      <c r="M4" s="53"/>
      <c r="N4" s="53"/>
      <c r="O4" s="53"/>
      <c r="P4" s="53"/>
      <c r="Q4" s="53"/>
      <c r="R4" s="53"/>
      <c r="S4" s="53"/>
      <c r="T4" s="53"/>
      <c r="U4" s="53"/>
      <c r="V4" s="53"/>
      <c r="W4" s="53"/>
      <c r="X4" s="53"/>
      <c r="Y4" s="53"/>
      <c r="Z4" s="53"/>
    </row>
    <row r="5" ht="27.0" customHeight="1">
      <c r="A5" s="54" t="s">
        <v>7331</v>
      </c>
      <c r="B5" s="49"/>
      <c r="C5" s="49"/>
      <c r="D5" s="49"/>
      <c r="E5" s="49"/>
      <c r="F5" s="49"/>
      <c r="G5" s="49"/>
      <c r="H5" s="50"/>
      <c r="I5" s="380"/>
      <c r="J5" s="3"/>
      <c r="K5" s="53"/>
      <c r="L5" s="53"/>
      <c r="M5" s="53"/>
      <c r="N5" s="53"/>
      <c r="O5" s="53"/>
      <c r="P5" s="53"/>
      <c r="Q5" s="53"/>
      <c r="R5" s="53"/>
      <c r="S5" s="53"/>
      <c r="T5" s="53"/>
      <c r="U5" s="53"/>
      <c r="V5" s="53"/>
      <c r="W5" s="53"/>
      <c r="X5" s="53"/>
      <c r="Y5" s="53"/>
      <c r="Z5" s="53"/>
    </row>
    <row r="6" ht="28.5" customHeight="1">
      <c r="A6" s="54" t="s">
        <v>7332</v>
      </c>
      <c r="B6" s="49"/>
      <c r="C6" s="49"/>
      <c r="D6" s="49"/>
      <c r="E6" s="49"/>
      <c r="F6" s="49"/>
      <c r="G6" s="49"/>
      <c r="H6" s="50"/>
      <c r="I6" s="380"/>
      <c r="J6" s="3"/>
      <c r="K6" s="53"/>
      <c r="L6" s="53"/>
      <c r="M6" s="53"/>
      <c r="N6" s="53"/>
      <c r="O6" s="53"/>
      <c r="P6" s="53"/>
      <c r="Q6" s="53"/>
      <c r="R6" s="53"/>
      <c r="S6" s="53"/>
      <c r="T6" s="53"/>
      <c r="U6" s="53"/>
      <c r="V6" s="53"/>
      <c r="W6" s="53"/>
      <c r="X6" s="53"/>
      <c r="Y6" s="53"/>
      <c r="Z6" s="53"/>
    </row>
    <row r="7" ht="25.5" customHeight="1">
      <c r="A7" s="54" t="s">
        <v>7333</v>
      </c>
      <c r="B7" s="49"/>
      <c r="C7" s="49"/>
      <c r="D7" s="49"/>
      <c r="E7" s="49"/>
      <c r="F7" s="49"/>
      <c r="G7" s="49"/>
      <c r="H7" s="50"/>
      <c r="I7" s="380"/>
      <c r="J7" s="3"/>
      <c r="K7" s="53"/>
      <c r="L7" s="53"/>
      <c r="M7" s="53"/>
      <c r="N7" s="53"/>
      <c r="O7" s="53"/>
      <c r="P7" s="53"/>
      <c r="Q7" s="53"/>
      <c r="R7" s="53"/>
      <c r="S7" s="53"/>
      <c r="T7" s="53"/>
      <c r="U7" s="53"/>
      <c r="V7" s="53"/>
      <c r="W7" s="53"/>
      <c r="X7" s="53"/>
      <c r="Y7" s="53"/>
      <c r="Z7" s="53"/>
    </row>
    <row r="8" ht="26.25" customHeight="1">
      <c r="A8" s="54" t="s">
        <v>7334</v>
      </c>
      <c r="B8" s="49"/>
      <c r="C8" s="49"/>
      <c r="D8" s="49"/>
      <c r="E8" s="49"/>
      <c r="F8" s="49"/>
      <c r="G8" s="49"/>
      <c r="H8" s="50"/>
      <c r="I8" s="380"/>
      <c r="J8" s="3"/>
      <c r="K8" s="53"/>
      <c r="L8" s="53"/>
      <c r="M8" s="53"/>
      <c r="N8" s="53"/>
      <c r="O8" s="53"/>
      <c r="P8" s="53"/>
      <c r="Q8" s="53"/>
      <c r="R8" s="53"/>
      <c r="S8" s="53"/>
      <c r="T8" s="53"/>
      <c r="U8" s="53"/>
      <c r="V8" s="53"/>
      <c r="W8" s="53"/>
      <c r="X8" s="53"/>
      <c r="Y8" s="53"/>
      <c r="Z8" s="53"/>
    </row>
    <row r="9" ht="92.25" customHeight="1">
      <c r="A9" s="58" t="s">
        <v>7335</v>
      </c>
      <c r="B9" s="49"/>
      <c r="C9" s="49"/>
      <c r="D9" s="49"/>
      <c r="E9" s="49"/>
      <c r="F9" s="49"/>
      <c r="G9" s="49"/>
      <c r="H9" s="50"/>
      <c r="I9" s="380"/>
      <c r="J9" s="3"/>
      <c r="K9" s="53"/>
      <c r="L9" s="53"/>
      <c r="M9" s="53"/>
      <c r="N9" s="53"/>
      <c r="O9" s="53"/>
      <c r="P9" s="53"/>
      <c r="Q9" s="53"/>
      <c r="R9" s="53"/>
      <c r="S9" s="53"/>
      <c r="T9" s="53"/>
      <c r="U9" s="53"/>
      <c r="V9" s="53"/>
      <c r="W9" s="53"/>
      <c r="X9" s="53"/>
      <c r="Y9" s="53"/>
      <c r="Z9" s="53"/>
    </row>
    <row r="10">
      <c r="A10" s="46"/>
      <c r="B10" s="47"/>
      <c r="C10" s="47"/>
      <c r="D10" s="47"/>
      <c r="E10" s="1"/>
      <c r="F10" s="1"/>
      <c r="G10" s="53"/>
      <c r="H10" s="53"/>
      <c r="I10" s="357"/>
      <c r="J10" s="53"/>
      <c r="K10" s="53"/>
      <c r="L10" s="53"/>
      <c r="M10" s="53"/>
      <c r="N10" s="53"/>
      <c r="O10" s="53"/>
      <c r="P10" s="53"/>
      <c r="Q10" s="53"/>
      <c r="R10" s="53"/>
      <c r="S10" s="53"/>
      <c r="T10" s="53"/>
      <c r="U10" s="53"/>
      <c r="V10" s="53"/>
      <c r="W10" s="53"/>
      <c r="X10" s="53"/>
      <c r="Y10" s="53"/>
      <c r="Z10" s="53"/>
    </row>
    <row r="11" ht="38.25" customHeight="1">
      <c r="A11" s="330" t="s">
        <v>6</v>
      </c>
      <c r="B11" s="63" t="s">
        <v>7</v>
      </c>
      <c r="C11" s="313" t="s">
        <v>7336</v>
      </c>
      <c r="D11" s="313" t="s">
        <v>7337</v>
      </c>
      <c r="E11" s="313" t="s">
        <v>7338</v>
      </c>
      <c r="F11" s="63" t="s">
        <v>7339</v>
      </c>
      <c r="G11" s="61" t="s">
        <v>705</v>
      </c>
      <c r="H11" s="675" t="s">
        <v>148</v>
      </c>
      <c r="I11" s="360" t="s">
        <v>149</v>
      </c>
    </row>
    <row r="12" ht="15.0" customHeight="1">
      <c r="A12" s="85" t="s">
        <v>6454</v>
      </c>
      <c r="B12" s="85" t="s">
        <v>51</v>
      </c>
      <c r="C12" s="85" t="s">
        <v>7340</v>
      </c>
      <c r="D12" s="285" t="s">
        <v>7341</v>
      </c>
      <c r="E12" s="361" t="s">
        <v>6454</v>
      </c>
      <c r="F12" s="362" t="s">
        <v>7342</v>
      </c>
      <c r="G12" s="98">
        <v>200.0</v>
      </c>
      <c r="H12" s="278">
        <v>200.0</v>
      </c>
      <c r="I12" s="85" t="s">
        <v>50</v>
      </c>
      <c r="J12" s="205"/>
      <c r="K12" s="205"/>
    </row>
    <row r="13" ht="15.0" customHeight="1">
      <c r="A13" s="85" t="s">
        <v>55</v>
      </c>
      <c r="B13" s="85" t="s">
        <v>51</v>
      </c>
      <c r="C13" s="85" t="s">
        <v>7343</v>
      </c>
      <c r="D13" s="285" t="s">
        <v>7344</v>
      </c>
      <c r="E13" s="361" t="s">
        <v>55</v>
      </c>
      <c r="F13" s="676" t="s">
        <v>7345</v>
      </c>
      <c r="G13" s="218">
        <v>100.0</v>
      </c>
      <c r="H13" s="278">
        <v>100.0</v>
      </c>
      <c r="I13" s="85" t="s">
        <v>55</v>
      </c>
      <c r="J13" s="205"/>
      <c r="K13" s="205"/>
    </row>
    <row r="14" ht="15.0" customHeight="1">
      <c r="A14" s="85" t="s">
        <v>55</v>
      </c>
      <c r="B14" s="252" t="s">
        <v>51</v>
      </c>
      <c r="C14" s="252" t="s">
        <v>7343</v>
      </c>
      <c r="D14" s="677" t="s">
        <v>7344</v>
      </c>
      <c r="E14" s="678" t="s">
        <v>62</v>
      </c>
      <c r="F14" s="241" t="s">
        <v>7346</v>
      </c>
      <c r="G14" s="98">
        <v>200.0</v>
      </c>
      <c r="H14" s="679">
        <v>100.0</v>
      </c>
      <c r="I14" s="85" t="s">
        <v>55</v>
      </c>
      <c r="J14" s="205"/>
      <c r="K14" s="205"/>
    </row>
    <row r="15" ht="15.0" customHeight="1">
      <c r="A15" s="85" t="s">
        <v>55</v>
      </c>
      <c r="B15" s="252" t="s">
        <v>51</v>
      </c>
      <c r="C15" s="252" t="s">
        <v>7343</v>
      </c>
      <c r="D15" s="677" t="s">
        <v>7341</v>
      </c>
      <c r="E15" s="680" t="s">
        <v>7347</v>
      </c>
      <c r="F15" s="681" t="s">
        <v>7348</v>
      </c>
      <c r="G15" s="682">
        <v>200.0</v>
      </c>
      <c r="H15" s="679">
        <v>100.0</v>
      </c>
      <c r="I15" s="85" t="s">
        <v>55</v>
      </c>
      <c r="J15" s="205"/>
      <c r="K15" s="205"/>
    </row>
    <row r="16" ht="15.0" customHeight="1">
      <c r="A16" s="85" t="s">
        <v>55</v>
      </c>
      <c r="B16" s="683" t="s">
        <v>51</v>
      </c>
      <c r="C16" s="683" t="s">
        <v>7349</v>
      </c>
      <c r="D16" s="684" t="s">
        <v>7341</v>
      </c>
      <c r="E16" s="680" t="s">
        <v>7347</v>
      </c>
      <c r="F16" s="681" t="s">
        <v>7350</v>
      </c>
      <c r="G16" s="239">
        <v>200.0</v>
      </c>
      <c r="H16" s="679">
        <v>100.0</v>
      </c>
      <c r="I16" s="85" t="s">
        <v>55</v>
      </c>
      <c r="J16" s="205"/>
      <c r="K16" s="205"/>
    </row>
    <row r="17" ht="15.0" customHeight="1">
      <c r="A17" s="85" t="s">
        <v>55</v>
      </c>
      <c r="B17" s="683" t="s">
        <v>51</v>
      </c>
      <c r="C17" s="683" t="s">
        <v>7349</v>
      </c>
      <c r="D17" s="684" t="s">
        <v>7341</v>
      </c>
      <c r="E17" s="680" t="s">
        <v>7347</v>
      </c>
      <c r="F17" s="681" t="s">
        <v>7350</v>
      </c>
      <c r="G17" s="239">
        <v>200.0</v>
      </c>
      <c r="H17" s="685">
        <v>100.0</v>
      </c>
      <c r="I17" s="85" t="s">
        <v>55</v>
      </c>
      <c r="J17" s="205"/>
      <c r="K17" s="205"/>
    </row>
    <row r="18" ht="15.0" customHeight="1">
      <c r="A18" s="85" t="s">
        <v>62</v>
      </c>
      <c r="B18" s="85" t="s">
        <v>51</v>
      </c>
      <c r="C18" s="85" t="s">
        <v>7343</v>
      </c>
      <c r="D18" s="285" t="s">
        <v>7344</v>
      </c>
      <c r="E18" s="361"/>
      <c r="F18" s="362" t="s">
        <v>7346</v>
      </c>
      <c r="G18" s="98">
        <v>100.0</v>
      </c>
      <c r="H18" s="278">
        <v>100.0</v>
      </c>
      <c r="I18" s="85" t="s">
        <v>284</v>
      </c>
      <c r="J18" s="205"/>
      <c r="K18" s="205"/>
    </row>
    <row r="19" ht="15.0" customHeight="1">
      <c r="A19" s="85" t="s">
        <v>62</v>
      </c>
      <c r="B19" s="85" t="s">
        <v>51</v>
      </c>
      <c r="C19" s="85" t="s">
        <v>7343</v>
      </c>
      <c r="D19" s="285" t="s">
        <v>7341</v>
      </c>
      <c r="E19" s="361" t="s">
        <v>62</v>
      </c>
      <c r="F19" s="362" t="s">
        <v>7351</v>
      </c>
      <c r="G19" s="98">
        <v>200.0</v>
      </c>
      <c r="H19" s="278">
        <v>200.0</v>
      </c>
      <c r="I19" s="85" t="s">
        <v>284</v>
      </c>
      <c r="J19" s="205"/>
      <c r="K19" s="205"/>
    </row>
    <row r="20" ht="15.0" customHeight="1">
      <c r="A20" s="85" t="s">
        <v>62</v>
      </c>
      <c r="B20" s="85" t="s">
        <v>51</v>
      </c>
      <c r="C20" s="85" t="s">
        <v>7349</v>
      </c>
      <c r="D20" s="285" t="s">
        <v>7341</v>
      </c>
      <c r="E20" s="361" t="s">
        <v>62</v>
      </c>
      <c r="F20" s="362" t="s">
        <v>7352</v>
      </c>
      <c r="G20" s="98">
        <v>200.0</v>
      </c>
      <c r="H20" s="278">
        <v>200.0</v>
      </c>
      <c r="I20" s="85" t="s">
        <v>284</v>
      </c>
      <c r="J20" s="205"/>
      <c r="K20" s="205"/>
    </row>
    <row r="21" ht="15.0" customHeight="1">
      <c r="A21" s="85" t="s">
        <v>62</v>
      </c>
      <c r="B21" s="85" t="s">
        <v>51</v>
      </c>
      <c r="C21" s="85" t="s">
        <v>7349</v>
      </c>
      <c r="D21" s="285" t="s">
        <v>7341</v>
      </c>
      <c r="E21" s="361" t="s">
        <v>62</v>
      </c>
      <c r="F21" s="362" t="s">
        <v>7353</v>
      </c>
      <c r="G21" s="98">
        <v>200.0</v>
      </c>
      <c r="H21" s="278">
        <v>200.0</v>
      </c>
      <c r="I21" s="85" t="s">
        <v>284</v>
      </c>
      <c r="J21" s="205"/>
      <c r="K21" s="205"/>
    </row>
    <row r="22" ht="15.0" customHeight="1">
      <c r="A22" s="85" t="s">
        <v>66</v>
      </c>
      <c r="B22" s="85" t="s">
        <v>51</v>
      </c>
      <c r="C22" s="85" t="s">
        <v>7354</v>
      </c>
      <c r="D22" s="285" t="s">
        <v>7355</v>
      </c>
      <c r="E22" s="85" t="s">
        <v>66</v>
      </c>
      <c r="F22" s="362" t="s">
        <v>7356</v>
      </c>
      <c r="G22" s="98">
        <v>100.0</v>
      </c>
      <c r="H22" s="278">
        <v>100.0</v>
      </c>
      <c r="I22" s="85" t="s">
        <v>66</v>
      </c>
      <c r="J22" s="205"/>
      <c r="K22" s="205"/>
    </row>
    <row r="23" ht="15.0" customHeight="1">
      <c r="A23" s="85" t="s">
        <v>67</v>
      </c>
      <c r="B23" s="85" t="s">
        <v>51</v>
      </c>
      <c r="C23" s="85" t="s">
        <v>7357</v>
      </c>
      <c r="D23" s="285" t="s">
        <v>361</v>
      </c>
      <c r="E23" s="361" t="s">
        <v>7358</v>
      </c>
      <c r="F23" s="362" t="s">
        <v>7359</v>
      </c>
      <c r="G23" s="98">
        <v>100.0</v>
      </c>
      <c r="H23" s="278">
        <v>100.0</v>
      </c>
      <c r="I23" s="85" t="s">
        <v>67</v>
      </c>
      <c r="J23" s="205"/>
      <c r="K23" s="205"/>
    </row>
    <row r="24" ht="15.0" customHeight="1">
      <c r="A24" s="85" t="s">
        <v>67</v>
      </c>
      <c r="B24" s="85" t="s">
        <v>51</v>
      </c>
      <c r="C24" s="85" t="s">
        <v>7357</v>
      </c>
      <c r="D24" s="285" t="s">
        <v>361</v>
      </c>
      <c r="E24" s="361" t="s">
        <v>7358</v>
      </c>
      <c r="F24" s="362" t="s">
        <v>7360</v>
      </c>
      <c r="G24" s="98">
        <v>100.0</v>
      </c>
      <c r="H24" s="278">
        <v>100.0</v>
      </c>
      <c r="I24" s="85" t="s">
        <v>67</v>
      </c>
      <c r="J24" s="205"/>
      <c r="K24" s="205"/>
    </row>
    <row r="25" ht="15.0" customHeight="1">
      <c r="A25" s="85" t="s">
        <v>83</v>
      </c>
      <c r="B25" s="85" t="s">
        <v>51</v>
      </c>
      <c r="C25" s="85" t="s">
        <v>7357</v>
      </c>
      <c r="D25" s="285" t="s">
        <v>361</v>
      </c>
      <c r="E25" s="361" t="s">
        <v>7361</v>
      </c>
      <c r="F25" s="362" t="s">
        <v>7362</v>
      </c>
      <c r="G25" s="98">
        <v>200.0</v>
      </c>
      <c r="H25" s="278">
        <v>200.0</v>
      </c>
      <c r="I25" s="85" t="s">
        <v>467</v>
      </c>
      <c r="J25" s="205"/>
      <c r="K25" s="205"/>
    </row>
    <row r="26" ht="15.0" customHeight="1">
      <c r="A26" s="85" t="s">
        <v>87</v>
      </c>
      <c r="B26" s="85" t="s">
        <v>86</v>
      </c>
      <c r="C26" s="85" t="s">
        <v>7343</v>
      </c>
      <c r="D26" s="285" t="s">
        <v>7344</v>
      </c>
      <c r="E26" s="285" t="s">
        <v>97</v>
      </c>
      <c r="F26" s="285" t="s">
        <v>7363</v>
      </c>
      <c r="G26" s="76">
        <f>100*2*3</f>
        <v>600</v>
      </c>
      <c r="H26" s="276">
        <v>100.0</v>
      </c>
      <c r="I26" s="85" t="s">
        <v>481</v>
      </c>
      <c r="J26" s="205"/>
      <c r="K26" s="205"/>
    </row>
    <row r="27" ht="15.0" customHeight="1">
      <c r="A27" s="85" t="s">
        <v>88</v>
      </c>
      <c r="B27" s="85" t="s">
        <v>86</v>
      </c>
      <c r="C27" s="322" t="s">
        <v>7364</v>
      </c>
      <c r="D27" s="285"/>
      <c r="E27" s="361" t="s">
        <v>88</v>
      </c>
      <c r="F27" s="85" t="s">
        <v>7365</v>
      </c>
      <c r="G27" s="496">
        <v>100.0</v>
      </c>
      <c r="H27" s="497">
        <v>100.0</v>
      </c>
      <c r="I27" s="85" t="s">
        <v>2618</v>
      </c>
      <c r="J27" s="205"/>
      <c r="K27" s="205"/>
    </row>
    <row r="28" ht="15.0" customHeight="1">
      <c r="A28" s="85" t="s">
        <v>6769</v>
      </c>
      <c r="B28" s="85" t="s">
        <v>86</v>
      </c>
      <c r="C28" s="85" t="s">
        <v>7366</v>
      </c>
      <c r="D28" s="285"/>
      <c r="E28" s="361" t="s">
        <v>7367</v>
      </c>
      <c r="F28" s="362" t="s">
        <v>7368</v>
      </c>
      <c r="G28" s="500">
        <v>150.0</v>
      </c>
      <c r="H28" s="501">
        <v>150.0</v>
      </c>
      <c r="I28" s="85" t="s">
        <v>514</v>
      </c>
      <c r="J28" s="205"/>
      <c r="K28" s="205"/>
    </row>
    <row r="29" ht="15.0" customHeight="1">
      <c r="A29" s="85" t="s">
        <v>101</v>
      </c>
      <c r="B29" s="85" t="s">
        <v>86</v>
      </c>
      <c r="C29" s="85" t="s">
        <v>7366</v>
      </c>
      <c r="D29" s="285" t="s">
        <v>7344</v>
      </c>
      <c r="E29" s="361" t="s">
        <v>101</v>
      </c>
      <c r="F29" s="362" t="s">
        <v>7369</v>
      </c>
      <c r="G29" s="496">
        <v>150.0</v>
      </c>
      <c r="H29" s="497">
        <v>150.0</v>
      </c>
      <c r="I29" s="85" t="s">
        <v>546</v>
      </c>
      <c r="J29" s="205"/>
      <c r="K29" s="205"/>
    </row>
    <row r="30" ht="15.0" customHeight="1">
      <c r="A30" s="85" t="s">
        <v>101</v>
      </c>
      <c r="B30" s="85" t="s">
        <v>86</v>
      </c>
      <c r="C30" s="85" t="s">
        <v>7366</v>
      </c>
      <c r="D30" s="285" t="s">
        <v>7344</v>
      </c>
      <c r="E30" s="361" t="s">
        <v>101</v>
      </c>
      <c r="F30" s="362" t="s">
        <v>7370</v>
      </c>
      <c r="G30" s="496">
        <v>150.0</v>
      </c>
      <c r="H30" s="497">
        <v>150.0</v>
      </c>
      <c r="I30" s="85" t="s">
        <v>546</v>
      </c>
      <c r="J30" s="205"/>
      <c r="K30" s="205"/>
    </row>
    <row r="31" ht="15.0" customHeight="1">
      <c r="A31" s="85" t="s">
        <v>101</v>
      </c>
      <c r="B31" s="85" t="s">
        <v>86</v>
      </c>
      <c r="C31" s="85" t="s">
        <v>7366</v>
      </c>
      <c r="D31" s="285" t="s">
        <v>7344</v>
      </c>
      <c r="E31" s="361" t="s">
        <v>101</v>
      </c>
      <c r="F31" s="362" t="s">
        <v>7371</v>
      </c>
      <c r="G31" s="496">
        <v>450.0</v>
      </c>
      <c r="H31" s="497">
        <v>450.0</v>
      </c>
      <c r="I31" s="85" t="s">
        <v>546</v>
      </c>
      <c r="J31" s="205"/>
      <c r="K31" s="205"/>
    </row>
    <row r="32" ht="15.0" customHeight="1">
      <c r="A32" s="85" t="s">
        <v>716</v>
      </c>
      <c r="B32" s="85" t="s">
        <v>86</v>
      </c>
      <c r="C32" s="85" t="s">
        <v>7372</v>
      </c>
      <c r="D32" s="285" t="s">
        <v>7355</v>
      </c>
      <c r="E32" s="361" t="s">
        <v>716</v>
      </c>
      <c r="F32" s="362" t="s">
        <v>7373</v>
      </c>
      <c r="G32" s="496">
        <v>300.0</v>
      </c>
      <c r="H32" s="497">
        <v>300.0</v>
      </c>
      <c r="I32" s="85" t="s">
        <v>554</v>
      </c>
      <c r="J32" s="205"/>
      <c r="K32" s="205"/>
    </row>
    <row r="33" ht="15.0" customHeight="1">
      <c r="A33" s="85" t="s">
        <v>716</v>
      </c>
      <c r="B33" s="85" t="s">
        <v>86</v>
      </c>
      <c r="C33" s="85" t="s">
        <v>7372</v>
      </c>
      <c r="D33" s="285" t="s">
        <v>7355</v>
      </c>
      <c r="E33" s="361" t="s">
        <v>97</v>
      </c>
      <c r="F33" s="362" t="s">
        <v>7374</v>
      </c>
      <c r="G33" s="496">
        <v>600.0</v>
      </c>
      <c r="H33" s="497">
        <v>250.0</v>
      </c>
      <c r="I33" s="85" t="s">
        <v>554</v>
      </c>
      <c r="J33" s="205"/>
      <c r="K33" s="205"/>
    </row>
    <row r="34" ht="15.0" customHeight="1">
      <c r="A34" s="71" t="s">
        <v>107</v>
      </c>
      <c r="B34" s="71" t="s">
        <v>86</v>
      </c>
      <c r="C34" s="85" t="s">
        <v>7375</v>
      </c>
      <c r="D34" s="285"/>
      <c r="E34" s="361"/>
      <c r="F34" s="362" t="s">
        <v>7376</v>
      </c>
      <c r="G34" s="496">
        <v>100.0</v>
      </c>
      <c r="H34" s="497">
        <v>100.0</v>
      </c>
      <c r="I34" s="85" t="s">
        <v>604</v>
      </c>
      <c r="J34" s="205"/>
      <c r="K34" s="205"/>
    </row>
    <row r="35" ht="15.0" customHeight="1">
      <c r="A35" s="85" t="s">
        <v>94</v>
      </c>
      <c r="B35" s="85" t="s">
        <v>86</v>
      </c>
      <c r="C35" s="85" t="s">
        <v>7372</v>
      </c>
      <c r="D35" s="285"/>
      <c r="E35" s="361"/>
      <c r="F35" s="362" t="s">
        <v>7377</v>
      </c>
      <c r="G35" s="496">
        <v>100.0</v>
      </c>
      <c r="H35" s="497">
        <v>100.0</v>
      </c>
      <c r="I35" s="85" t="s">
        <v>3040</v>
      </c>
      <c r="J35" s="3"/>
    </row>
    <row r="36" ht="15.0" customHeight="1">
      <c r="A36" s="85" t="s">
        <v>97</v>
      </c>
      <c r="B36" s="85" t="s">
        <v>86</v>
      </c>
      <c r="C36" s="85" t="s">
        <v>7343</v>
      </c>
      <c r="D36" s="285" t="s">
        <v>7341</v>
      </c>
      <c r="E36" s="361" t="s">
        <v>62</v>
      </c>
      <c r="F36" s="362" t="s">
        <v>7348</v>
      </c>
      <c r="G36" s="496">
        <v>200.0</v>
      </c>
      <c r="H36" s="497">
        <v>50.0</v>
      </c>
      <c r="I36" s="85" t="s">
        <v>614</v>
      </c>
      <c r="J36" s="3"/>
    </row>
    <row r="37" ht="15.0" customHeight="1">
      <c r="A37" s="85" t="s">
        <v>97</v>
      </c>
      <c r="B37" s="85" t="s">
        <v>86</v>
      </c>
      <c r="C37" s="85" t="s">
        <v>7349</v>
      </c>
      <c r="D37" s="285" t="s">
        <v>7341</v>
      </c>
      <c r="E37" s="361" t="s">
        <v>62</v>
      </c>
      <c r="F37" s="362" t="s">
        <v>7378</v>
      </c>
      <c r="G37" s="496">
        <v>200.0</v>
      </c>
      <c r="H37" s="497">
        <v>50.0</v>
      </c>
      <c r="I37" s="85" t="s">
        <v>614</v>
      </c>
      <c r="J37" s="3"/>
    </row>
    <row r="38" ht="15.0" customHeight="1">
      <c r="A38" s="85" t="s">
        <v>97</v>
      </c>
      <c r="B38" s="85" t="s">
        <v>86</v>
      </c>
      <c r="C38" s="85" t="s">
        <v>7343</v>
      </c>
      <c r="D38" s="285" t="s">
        <v>7344</v>
      </c>
      <c r="E38" s="85" t="s">
        <v>97</v>
      </c>
      <c r="F38" s="362" t="s">
        <v>7363</v>
      </c>
      <c r="G38" s="496">
        <v>100.0</v>
      </c>
      <c r="H38" s="497">
        <v>250.0</v>
      </c>
      <c r="I38" s="85" t="s">
        <v>614</v>
      </c>
      <c r="J38" s="3"/>
    </row>
    <row r="39" ht="15.75" customHeight="1">
      <c r="A39" s="51" t="s">
        <v>626</v>
      </c>
      <c r="B39" s="47"/>
      <c r="C39" s="47"/>
      <c r="D39" s="47"/>
      <c r="E39" s="52"/>
      <c r="H39" s="366">
        <f>SUM(H12:H38)</f>
        <v>4100</v>
      </c>
      <c r="I39" s="380"/>
    </row>
    <row r="40" ht="15.75" customHeight="1">
      <c r="A40" s="46"/>
      <c r="B40" s="47"/>
      <c r="C40" s="47"/>
      <c r="D40" s="47"/>
      <c r="E40" s="1"/>
      <c r="F40" s="1"/>
      <c r="I40" s="380"/>
    </row>
    <row r="41" ht="15.75" customHeight="1">
      <c r="A41" s="368" t="s">
        <v>627</v>
      </c>
      <c r="B41" s="147"/>
      <c r="C41" s="147"/>
      <c r="D41" s="147"/>
      <c r="E41" s="147"/>
      <c r="F41" s="147"/>
      <c r="I41" s="380"/>
    </row>
    <row r="42" ht="15.75" customHeight="1">
      <c r="A42" s="46"/>
      <c r="B42" s="47"/>
      <c r="C42" s="47"/>
      <c r="D42" s="47"/>
      <c r="E42" s="1"/>
      <c r="F42" s="1"/>
      <c r="I42" s="380"/>
    </row>
    <row r="43" ht="15.75" customHeight="1">
      <c r="A43" s="46"/>
      <c r="B43" s="47"/>
      <c r="C43" s="47"/>
      <c r="D43" s="47"/>
      <c r="E43" s="1"/>
      <c r="F43" s="1"/>
      <c r="I43" s="380"/>
    </row>
    <row r="44" ht="15.75" customHeight="1">
      <c r="A44" s="46"/>
      <c r="B44" s="47"/>
      <c r="C44" s="47"/>
      <c r="D44" s="47"/>
      <c r="E44" s="1"/>
      <c r="F44" s="1"/>
      <c r="I44" s="380"/>
    </row>
    <row r="45" ht="15.75" customHeight="1">
      <c r="A45" s="46"/>
      <c r="B45" s="47"/>
      <c r="C45" s="47"/>
      <c r="D45" s="47"/>
      <c r="E45" s="1"/>
      <c r="F45" s="1"/>
      <c r="I45" s="380"/>
    </row>
    <row r="46" ht="15.75" customHeight="1">
      <c r="A46" s="46"/>
      <c r="B46" s="47"/>
      <c r="C46" s="47"/>
      <c r="D46" s="47"/>
      <c r="E46" s="1"/>
      <c r="F46" s="1"/>
      <c r="I46" s="380"/>
    </row>
    <row r="47" ht="15.75" customHeight="1">
      <c r="A47" s="46"/>
      <c r="B47" s="47"/>
      <c r="C47" s="47"/>
      <c r="D47" s="47"/>
      <c r="E47" s="1"/>
      <c r="F47" s="1"/>
      <c r="I47" s="380"/>
    </row>
    <row r="48" ht="15.75" customHeight="1">
      <c r="A48" s="46"/>
      <c r="B48" s="47"/>
      <c r="C48" s="47"/>
      <c r="D48" s="47"/>
      <c r="E48" s="1"/>
      <c r="F48" s="1"/>
      <c r="I48" s="380"/>
    </row>
    <row r="49" ht="15.75" customHeight="1">
      <c r="A49" s="46"/>
      <c r="B49" s="47"/>
      <c r="C49" s="47"/>
      <c r="D49" s="47"/>
      <c r="E49" s="1"/>
      <c r="F49" s="1"/>
      <c r="I49" s="380"/>
    </row>
    <row r="50" ht="15.75" customHeight="1">
      <c r="A50" s="46"/>
      <c r="B50" s="47"/>
      <c r="C50" s="47"/>
      <c r="D50" s="47"/>
      <c r="E50" s="1"/>
      <c r="F50" s="1"/>
      <c r="I50" s="380"/>
    </row>
    <row r="51" ht="15.75" customHeight="1">
      <c r="A51" s="46"/>
      <c r="B51" s="47"/>
      <c r="C51" s="47"/>
      <c r="D51" s="47"/>
      <c r="E51" s="1"/>
      <c r="F51" s="1"/>
      <c r="I51" s="380"/>
    </row>
    <row r="52" ht="15.75" customHeight="1">
      <c r="A52" s="46"/>
      <c r="B52" s="47"/>
      <c r="C52" s="47"/>
      <c r="D52" s="47"/>
      <c r="E52" s="1"/>
      <c r="F52" s="1"/>
      <c r="I52" s="380"/>
    </row>
    <row r="53" ht="15.75" customHeight="1">
      <c r="A53" s="46"/>
      <c r="B53" s="47"/>
      <c r="C53" s="47"/>
      <c r="D53" s="47"/>
      <c r="E53" s="1"/>
      <c r="F53" s="1"/>
      <c r="I53" s="380"/>
    </row>
    <row r="54" ht="15.75" customHeight="1">
      <c r="A54" s="46"/>
      <c r="B54" s="47"/>
      <c r="C54" s="47"/>
      <c r="D54" s="47"/>
      <c r="E54" s="1"/>
      <c r="F54" s="1"/>
      <c r="I54" s="380"/>
    </row>
    <row r="55" ht="15.75" customHeight="1">
      <c r="A55" s="46"/>
      <c r="B55" s="47"/>
      <c r="C55" s="47"/>
      <c r="D55" s="47"/>
      <c r="E55" s="1"/>
      <c r="F55" s="1"/>
      <c r="I55" s="380"/>
    </row>
    <row r="56" ht="15.75" customHeight="1">
      <c r="A56" s="46"/>
      <c r="B56" s="47"/>
      <c r="C56" s="47"/>
      <c r="D56" s="47"/>
      <c r="E56" s="1"/>
      <c r="F56" s="1"/>
      <c r="I56" s="380"/>
    </row>
    <row r="57" ht="15.75" customHeight="1">
      <c r="A57" s="46"/>
      <c r="B57" s="47"/>
      <c r="C57" s="47"/>
      <c r="D57" s="47"/>
      <c r="E57" s="1"/>
      <c r="F57" s="1"/>
      <c r="I57" s="380"/>
    </row>
    <row r="58" ht="15.75" customHeight="1">
      <c r="A58" s="46"/>
      <c r="B58" s="47"/>
      <c r="C58" s="47"/>
      <c r="D58" s="47"/>
      <c r="E58" s="1"/>
      <c r="F58" s="1"/>
      <c r="I58" s="380"/>
    </row>
    <row r="59" ht="15.75" customHeight="1">
      <c r="A59" s="46"/>
      <c r="B59" s="47"/>
      <c r="C59" s="47"/>
      <c r="D59" s="47"/>
      <c r="E59" s="1"/>
      <c r="F59" s="1"/>
      <c r="I59" s="380"/>
    </row>
    <row r="60" ht="15.75" customHeight="1">
      <c r="A60" s="46"/>
      <c r="B60" s="47"/>
      <c r="C60" s="47"/>
      <c r="D60" s="47"/>
      <c r="E60" s="1"/>
      <c r="F60" s="1"/>
      <c r="I60" s="380"/>
    </row>
    <row r="61" ht="15.75" customHeight="1">
      <c r="A61" s="46"/>
      <c r="B61" s="47"/>
      <c r="C61" s="47"/>
      <c r="D61" s="47"/>
      <c r="E61" s="1"/>
      <c r="F61" s="1"/>
      <c r="I61" s="380"/>
    </row>
    <row r="62" ht="15.75" customHeight="1">
      <c r="A62" s="46"/>
      <c r="B62" s="47"/>
      <c r="C62" s="47"/>
      <c r="D62" s="47"/>
      <c r="E62" s="1"/>
      <c r="F62" s="1"/>
      <c r="I62" s="380"/>
    </row>
    <row r="63" ht="15.75" customHeight="1">
      <c r="A63" s="46"/>
      <c r="B63" s="47"/>
      <c r="C63" s="47"/>
      <c r="D63" s="47"/>
      <c r="E63" s="1"/>
      <c r="F63" s="1"/>
      <c r="I63" s="380"/>
    </row>
    <row r="64" ht="15.75" customHeight="1">
      <c r="A64" s="46"/>
      <c r="B64" s="47"/>
      <c r="C64" s="47"/>
      <c r="D64" s="47"/>
      <c r="E64" s="1"/>
      <c r="F64" s="1"/>
      <c r="I64" s="380"/>
    </row>
    <row r="65" ht="15.75" customHeight="1">
      <c r="A65" s="46"/>
      <c r="B65" s="47"/>
      <c r="C65" s="47"/>
      <c r="D65" s="47"/>
      <c r="E65" s="1"/>
      <c r="F65" s="1"/>
      <c r="I65" s="380"/>
    </row>
    <row r="66" ht="15.75" customHeight="1">
      <c r="A66" s="46"/>
      <c r="B66" s="47"/>
      <c r="C66" s="47"/>
      <c r="D66" s="47"/>
      <c r="E66" s="1"/>
      <c r="F66" s="1"/>
      <c r="I66" s="380"/>
    </row>
    <row r="67" ht="15.75" customHeight="1">
      <c r="A67" s="46"/>
      <c r="B67" s="47"/>
      <c r="C67" s="47"/>
      <c r="D67" s="47"/>
      <c r="E67" s="1"/>
      <c r="F67" s="1"/>
      <c r="I67" s="380"/>
    </row>
    <row r="68" ht="15.75" customHeight="1">
      <c r="A68" s="46"/>
      <c r="B68" s="47"/>
      <c r="C68" s="47"/>
      <c r="D68" s="47"/>
      <c r="E68" s="1"/>
      <c r="F68" s="1"/>
      <c r="I68" s="380"/>
    </row>
    <row r="69" ht="15.75" customHeight="1">
      <c r="A69" s="46"/>
      <c r="B69" s="47"/>
      <c r="C69" s="47"/>
      <c r="D69" s="47"/>
      <c r="E69" s="1"/>
      <c r="F69" s="1"/>
      <c r="I69" s="380"/>
    </row>
    <row r="70" ht="15.75" customHeight="1">
      <c r="A70" s="46"/>
      <c r="B70" s="47"/>
      <c r="C70" s="47"/>
      <c r="D70" s="47"/>
      <c r="E70" s="1"/>
      <c r="F70" s="1"/>
      <c r="I70" s="380"/>
    </row>
    <row r="71" ht="15.75" customHeight="1">
      <c r="A71" s="46"/>
      <c r="B71" s="47"/>
      <c r="C71" s="47"/>
      <c r="D71" s="47"/>
      <c r="E71" s="1"/>
      <c r="F71" s="1"/>
      <c r="I71" s="380"/>
    </row>
    <row r="72" ht="15.75" customHeight="1">
      <c r="A72" s="46"/>
      <c r="B72" s="47"/>
      <c r="C72" s="47"/>
      <c r="D72" s="47"/>
      <c r="E72" s="1"/>
      <c r="F72" s="1"/>
      <c r="I72" s="380"/>
    </row>
    <row r="73" ht="15.75" customHeight="1">
      <c r="A73" s="46"/>
      <c r="B73" s="47"/>
      <c r="C73" s="47"/>
      <c r="D73" s="47"/>
      <c r="E73" s="1"/>
      <c r="F73" s="1"/>
      <c r="I73" s="380"/>
    </row>
    <row r="74" ht="15.75" customHeight="1">
      <c r="A74" s="46"/>
      <c r="B74" s="47"/>
      <c r="C74" s="47"/>
      <c r="D74" s="47"/>
      <c r="E74" s="1"/>
      <c r="F74" s="1"/>
      <c r="I74" s="380"/>
    </row>
    <row r="75" ht="15.75" customHeight="1">
      <c r="A75" s="46"/>
      <c r="B75" s="47"/>
      <c r="C75" s="47"/>
      <c r="D75" s="47"/>
      <c r="E75" s="1"/>
      <c r="F75" s="1"/>
      <c r="I75" s="380"/>
    </row>
    <row r="76" ht="15.75" customHeight="1">
      <c r="A76" s="46"/>
      <c r="B76" s="47"/>
      <c r="C76" s="47"/>
      <c r="D76" s="47"/>
      <c r="E76" s="1"/>
      <c r="F76" s="1"/>
      <c r="I76" s="380"/>
    </row>
    <row r="77" ht="15.75" customHeight="1">
      <c r="A77" s="46"/>
      <c r="B77" s="47"/>
      <c r="C77" s="47"/>
      <c r="D77" s="47"/>
      <c r="E77" s="1"/>
      <c r="F77" s="1"/>
      <c r="I77" s="380"/>
    </row>
    <row r="78" ht="15.75" customHeight="1">
      <c r="A78" s="46"/>
      <c r="B78" s="47"/>
      <c r="C78" s="47"/>
      <c r="D78" s="47"/>
      <c r="E78" s="1"/>
      <c r="F78" s="1"/>
      <c r="I78" s="380"/>
    </row>
    <row r="79" ht="15.75" customHeight="1">
      <c r="A79" s="46"/>
      <c r="B79" s="47"/>
      <c r="C79" s="47"/>
      <c r="D79" s="47"/>
      <c r="E79" s="1"/>
      <c r="F79" s="1"/>
      <c r="I79" s="380"/>
    </row>
    <row r="80" ht="15.75" customHeight="1">
      <c r="A80" s="46"/>
      <c r="B80" s="47"/>
      <c r="C80" s="47"/>
      <c r="D80" s="47"/>
      <c r="E80" s="1"/>
      <c r="F80" s="1"/>
      <c r="I80" s="380"/>
    </row>
    <row r="81" ht="15.75" customHeight="1">
      <c r="A81" s="46"/>
      <c r="B81" s="47"/>
      <c r="C81" s="47"/>
      <c r="D81" s="47"/>
      <c r="E81" s="1"/>
      <c r="F81" s="1"/>
      <c r="I81" s="380"/>
    </row>
    <row r="82" ht="15.75" customHeight="1">
      <c r="A82" s="46"/>
      <c r="B82" s="47"/>
      <c r="C82" s="47"/>
      <c r="D82" s="47"/>
      <c r="E82" s="1"/>
      <c r="F82" s="1"/>
      <c r="I82" s="380"/>
    </row>
    <row r="83" ht="15.75" customHeight="1">
      <c r="A83" s="46"/>
      <c r="B83" s="47"/>
      <c r="C83" s="47"/>
      <c r="D83" s="47"/>
      <c r="E83" s="1"/>
      <c r="F83" s="1"/>
      <c r="I83" s="380"/>
    </row>
    <row r="84" ht="15.75" customHeight="1">
      <c r="A84" s="46"/>
      <c r="B84" s="47"/>
      <c r="C84" s="47"/>
      <c r="D84" s="47"/>
      <c r="E84" s="1"/>
      <c r="F84" s="1"/>
      <c r="I84" s="380"/>
    </row>
    <row r="85" ht="15.75" customHeight="1">
      <c r="A85" s="46"/>
      <c r="B85" s="47"/>
      <c r="C85" s="47"/>
      <c r="D85" s="47"/>
      <c r="E85" s="1"/>
      <c r="F85" s="1"/>
      <c r="I85" s="380"/>
    </row>
    <row r="86" ht="15.75" customHeight="1">
      <c r="A86" s="46"/>
      <c r="B86" s="47"/>
      <c r="C86" s="47"/>
      <c r="D86" s="47"/>
      <c r="E86" s="1"/>
      <c r="F86" s="1"/>
      <c r="I86" s="380"/>
    </row>
    <row r="87" ht="15.75" customHeight="1">
      <c r="A87" s="46"/>
      <c r="B87" s="47"/>
      <c r="C87" s="47"/>
      <c r="D87" s="47"/>
      <c r="E87" s="1"/>
      <c r="F87" s="1"/>
      <c r="I87" s="380"/>
    </row>
    <row r="88" ht="15.75" customHeight="1">
      <c r="A88" s="46"/>
      <c r="B88" s="47"/>
      <c r="C88" s="47"/>
      <c r="D88" s="47"/>
      <c r="E88" s="1"/>
      <c r="F88" s="1"/>
      <c r="I88" s="380"/>
    </row>
    <row r="89" ht="15.75" customHeight="1">
      <c r="A89" s="46"/>
      <c r="B89" s="47"/>
      <c r="C89" s="47"/>
      <c r="D89" s="47"/>
      <c r="E89" s="1"/>
      <c r="F89" s="1"/>
      <c r="I89" s="380"/>
    </row>
    <row r="90" ht="15.75" customHeight="1">
      <c r="A90" s="46"/>
      <c r="B90" s="47"/>
      <c r="C90" s="47"/>
      <c r="D90" s="47"/>
      <c r="E90" s="1"/>
      <c r="F90" s="1"/>
      <c r="I90" s="380"/>
    </row>
    <row r="91" ht="15.75" customHeight="1">
      <c r="A91" s="46"/>
      <c r="B91" s="47"/>
      <c r="C91" s="47"/>
      <c r="D91" s="47"/>
      <c r="E91" s="1"/>
      <c r="F91" s="1"/>
      <c r="I91" s="380"/>
    </row>
    <row r="92" ht="15.75" customHeight="1">
      <c r="A92" s="46"/>
      <c r="B92" s="47"/>
      <c r="C92" s="47"/>
      <c r="D92" s="47"/>
      <c r="E92" s="1"/>
      <c r="F92" s="1"/>
      <c r="I92" s="380"/>
    </row>
    <row r="93" ht="15.75" customHeight="1">
      <c r="A93" s="46"/>
      <c r="B93" s="47"/>
      <c r="C93" s="47"/>
      <c r="D93" s="47"/>
      <c r="E93" s="1"/>
      <c r="F93" s="1"/>
      <c r="I93" s="380"/>
    </row>
    <row r="94" ht="15.75" customHeight="1">
      <c r="A94" s="46"/>
      <c r="B94" s="47"/>
      <c r="C94" s="47"/>
      <c r="D94" s="47"/>
      <c r="E94" s="1"/>
      <c r="F94" s="1"/>
      <c r="I94" s="380"/>
    </row>
    <row r="95" ht="15.75" customHeight="1">
      <c r="A95" s="46"/>
      <c r="B95" s="47"/>
      <c r="C95" s="47"/>
      <c r="D95" s="47"/>
      <c r="E95" s="1"/>
      <c r="F95" s="1"/>
      <c r="I95" s="380"/>
    </row>
    <row r="96" ht="15.75" customHeight="1">
      <c r="A96" s="46"/>
      <c r="B96" s="47"/>
      <c r="C96" s="47"/>
      <c r="D96" s="47"/>
      <c r="E96" s="1"/>
      <c r="F96" s="1"/>
      <c r="I96" s="380"/>
    </row>
    <row r="97" ht="15.75" customHeight="1">
      <c r="A97" s="46"/>
      <c r="B97" s="47"/>
      <c r="C97" s="47"/>
      <c r="D97" s="47"/>
      <c r="E97" s="1"/>
      <c r="F97" s="1"/>
      <c r="I97" s="380"/>
    </row>
    <row r="98" ht="15.75" customHeight="1">
      <c r="A98" s="46"/>
      <c r="B98" s="47"/>
      <c r="C98" s="47"/>
      <c r="D98" s="47"/>
      <c r="E98" s="1"/>
      <c r="F98" s="1"/>
      <c r="I98" s="380"/>
    </row>
    <row r="99" ht="15.75" customHeight="1">
      <c r="A99" s="46"/>
      <c r="B99" s="47"/>
      <c r="C99" s="47"/>
      <c r="D99" s="47"/>
      <c r="E99" s="1"/>
      <c r="F99" s="1"/>
      <c r="I99" s="380"/>
    </row>
    <row r="100" ht="15.75" customHeight="1">
      <c r="A100" s="46"/>
      <c r="B100" s="47"/>
      <c r="C100" s="47"/>
      <c r="D100" s="47"/>
      <c r="E100" s="1"/>
      <c r="F100" s="1"/>
      <c r="I100" s="380"/>
    </row>
    <row r="101" ht="15.75" customHeight="1">
      <c r="A101" s="46"/>
      <c r="B101" s="47"/>
      <c r="C101" s="47"/>
      <c r="D101" s="47"/>
      <c r="E101" s="1"/>
      <c r="F101" s="1"/>
      <c r="I101" s="380"/>
    </row>
    <row r="102" ht="15.75" customHeight="1">
      <c r="A102" s="46"/>
      <c r="B102" s="47"/>
      <c r="C102" s="47"/>
      <c r="D102" s="47"/>
      <c r="E102" s="1"/>
      <c r="F102" s="1"/>
      <c r="I102" s="380"/>
    </row>
    <row r="103" ht="15.75" customHeight="1">
      <c r="A103" s="46"/>
      <c r="B103" s="47"/>
      <c r="C103" s="47"/>
      <c r="D103" s="47"/>
      <c r="E103" s="1"/>
      <c r="F103" s="1"/>
      <c r="I103" s="380"/>
    </row>
    <row r="104" ht="15.75" customHeight="1">
      <c r="A104" s="46"/>
      <c r="B104" s="47"/>
      <c r="C104" s="47"/>
      <c r="D104" s="47"/>
      <c r="E104" s="1"/>
      <c r="F104" s="1"/>
      <c r="I104" s="380"/>
    </row>
    <row r="105" ht="15.75" customHeight="1">
      <c r="A105" s="46"/>
      <c r="B105" s="47"/>
      <c r="C105" s="47"/>
      <c r="D105" s="47"/>
      <c r="E105" s="1"/>
      <c r="F105" s="1"/>
      <c r="I105" s="380"/>
    </row>
    <row r="106" ht="15.75" customHeight="1">
      <c r="A106" s="46"/>
      <c r="B106" s="47"/>
      <c r="C106" s="47"/>
      <c r="D106" s="47"/>
      <c r="E106" s="1"/>
      <c r="F106" s="1"/>
      <c r="I106" s="380"/>
    </row>
    <row r="107" ht="15.75" customHeight="1">
      <c r="A107" s="46"/>
      <c r="B107" s="47"/>
      <c r="C107" s="47"/>
      <c r="D107" s="47"/>
      <c r="E107" s="1"/>
      <c r="F107" s="1"/>
      <c r="I107" s="380"/>
    </row>
    <row r="108" ht="15.75" customHeight="1">
      <c r="A108" s="46"/>
      <c r="B108" s="47"/>
      <c r="C108" s="47"/>
      <c r="D108" s="47"/>
      <c r="E108" s="1"/>
      <c r="F108" s="1"/>
      <c r="I108" s="380"/>
    </row>
    <row r="109" ht="15.75" customHeight="1">
      <c r="A109" s="46"/>
      <c r="B109" s="47"/>
      <c r="C109" s="47"/>
      <c r="D109" s="47"/>
      <c r="E109" s="1"/>
      <c r="F109" s="1"/>
      <c r="I109" s="380"/>
    </row>
    <row r="110" ht="15.75" customHeight="1">
      <c r="A110" s="46"/>
      <c r="B110" s="47"/>
      <c r="C110" s="47"/>
      <c r="D110" s="47"/>
      <c r="E110" s="1"/>
      <c r="F110" s="1"/>
      <c r="I110" s="380"/>
    </row>
    <row r="111" ht="15.75" customHeight="1">
      <c r="A111" s="46"/>
      <c r="B111" s="47"/>
      <c r="C111" s="47"/>
      <c r="D111" s="47"/>
      <c r="E111" s="1"/>
      <c r="F111" s="1"/>
      <c r="I111" s="380"/>
    </row>
    <row r="112" ht="15.75" customHeight="1">
      <c r="A112" s="46"/>
      <c r="B112" s="47"/>
      <c r="C112" s="47"/>
      <c r="D112" s="47"/>
      <c r="E112" s="1"/>
      <c r="F112" s="1"/>
      <c r="I112" s="380"/>
    </row>
    <row r="113" ht="15.75" customHeight="1">
      <c r="A113" s="46"/>
      <c r="B113" s="47"/>
      <c r="C113" s="47"/>
      <c r="D113" s="47"/>
      <c r="E113" s="1"/>
      <c r="F113" s="1"/>
      <c r="I113" s="380"/>
    </row>
    <row r="114" ht="15.75" customHeight="1">
      <c r="A114" s="46"/>
      <c r="B114" s="47"/>
      <c r="C114" s="47"/>
      <c r="D114" s="47"/>
      <c r="E114" s="1"/>
      <c r="F114" s="1"/>
      <c r="I114" s="380"/>
    </row>
    <row r="115" ht="15.75" customHeight="1">
      <c r="A115" s="46"/>
      <c r="B115" s="47"/>
      <c r="C115" s="47"/>
      <c r="D115" s="47"/>
      <c r="E115" s="1"/>
      <c r="F115" s="1"/>
      <c r="I115" s="380"/>
    </row>
    <row r="116" ht="15.75" customHeight="1">
      <c r="A116" s="46"/>
      <c r="B116" s="47"/>
      <c r="C116" s="47"/>
      <c r="D116" s="47"/>
      <c r="E116" s="1"/>
      <c r="F116" s="1"/>
      <c r="I116" s="380"/>
    </row>
    <row r="117" ht="15.75" customHeight="1">
      <c r="A117" s="46"/>
      <c r="B117" s="47"/>
      <c r="C117" s="47"/>
      <c r="D117" s="47"/>
      <c r="E117" s="1"/>
      <c r="F117" s="1"/>
      <c r="I117" s="380"/>
    </row>
    <row r="118" ht="15.75" customHeight="1">
      <c r="A118" s="46"/>
      <c r="B118" s="47"/>
      <c r="C118" s="47"/>
      <c r="D118" s="47"/>
      <c r="E118" s="1"/>
      <c r="F118" s="1"/>
      <c r="I118" s="380"/>
    </row>
    <row r="119" ht="15.75" customHeight="1">
      <c r="A119" s="46"/>
      <c r="B119" s="47"/>
      <c r="C119" s="47"/>
      <c r="D119" s="47"/>
      <c r="E119" s="1"/>
      <c r="F119" s="1"/>
      <c r="I119" s="380"/>
    </row>
    <row r="120" ht="15.75" customHeight="1">
      <c r="A120" s="46"/>
      <c r="B120" s="47"/>
      <c r="C120" s="47"/>
      <c r="D120" s="47"/>
      <c r="E120" s="1"/>
      <c r="F120" s="1"/>
      <c r="I120" s="380"/>
    </row>
    <row r="121" ht="15.75" customHeight="1">
      <c r="A121" s="46"/>
      <c r="B121" s="47"/>
      <c r="C121" s="47"/>
      <c r="D121" s="47"/>
      <c r="E121" s="1"/>
      <c r="F121" s="1"/>
      <c r="I121" s="380"/>
    </row>
    <row r="122" ht="15.75" customHeight="1">
      <c r="A122" s="46"/>
      <c r="B122" s="47"/>
      <c r="C122" s="47"/>
      <c r="D122" s="47"/>
      <c r="E122" s="1"/>
      <c r="F122" s="1"/>
      <c r="I122" s="380"/>
    </row>
    <row r="123" ht="15.75" customHeight="1">
      <c r="A123" s="46"/>
      <c r="B123" s="47"/>
      <c r="C123" s="47"/>
      <c r="D123" s="47"/>
      <c r="E123" s="1"/>
      <c r="F123" s="1"/>
      <c r="I123" s="380"/>
    </row>
    <row r="124" ht="15.75" customHeight="1">
      <c r="A124" s="46"/>
      <c r="B124" s="47"/>
      <c r="C124" s="47"/>
      <c r="D124" s="47"/>
      <c r="E124" s="1"/>
      <c r="F124" s="1"/>
      <c r="I124" s="380"/>
    </row>
    <row r="125" ht="15.75" customHeight="1">
      <c r="A125" s="46"/>
      <c r="B125" s="47"/>
      <c r="C125" s="47"/>
      <c r="D125" s="47"/>
      <c r="E125" s="1"/>
      <c r="F125" s="1"/>
      <c r="I125" s="380"/>
    </row>
    <row r="126" ht="15.75" customHeight="1">
      <c r="A126" s="46"/>
      <c r="B126" s="47"/>
      <c r="C126" s="47"/>
      <c r="D126" s="47"/>
      <c r="E126" s="1"/>
      <c r="F126" s="1"/>
      <c r="I126" s="380"/>
    </row>
    <row r="127" ht="15.75" customHeight="1">
      <c r="A127" s="46"/>
      <c r="B127" s="47"/>
      <c r="C127" s="47"/>
      <c r="D127" s="47"/>
      <c r="E127" s="1"/>
      <c r="F127" s="1"/>
      <c r="I127" s="380"/>
    </row>
    <row r="128" ht="15.75" customHeight="1">
      <c r="A128" s="46"/>
      <c r="B128" s="47"/>
      <c r="C128" s="47"/>
      <c r="D128" s="47"/>
      <c r="E128" s="1"/>
      <c r="F128" s="1"/>
      <c r="I128" s="380"/>
    </row>
    <row r="129" ht="15.75" customHeight="1">
      <c r="A129" s="46"/>
      <c r="B129" s="47"/>
      <c r="C129" s="47"/>
      <c r="D129" s="47"/>
      <c r="E129" s="1"/>
      <c r="F129" s="1"/>
      <c r="I129" s="380"/>
    </row>
    <row r="130" ht="15.75" customHeight="1">
      <c r="A130" s="46"/>
      <c r="B130" s="47"/>
      <c r="C130" s="47"/>
      <c r="D130" s="47"/>
      <c r="E130" s="1"/>
      <c r="F130" s="1"/>
      <c r="I130" s="380"/>
    </row>
    <row r="131" ht="15.75" customHeight="1">
      <c r="A131" s="46"/>
      <c r="B131" s="47"/>
      <c r="C131" s="47"/>
      <c r="D131" s="47"/>
      <c r="E131" s="1"/>
      <c r="F131" s="1"/>
      <c r="I131" s="380"/>
    </row>
    <row r="132" ht="15.75" customHeight="1">
      <c r="A132" s="46"/>
      <c r="B132" s="47"/>
      <c r="C132" s="47"/>
      <c r="D132" s="47"/>
      <c r="E132" s="1"/>
      <c r="F132" s="1"/>
      <c r="I132" s="380"/>
    </row>
    <row r="133" ht="15.75" customHeight="1">
      <c r="A133" s="46"/>
      <c r="B133" s="47"/>
      <c r="C133" s="47"/>
      <c r="D133" s="47"/>
      <c r="E133" s="1"/>
      <c r="F133" s="1"/>
      <c r="I133" s="380"/>
    </row>
    <row r="134" ht="15.75" customHeight="1">
      <c r="A134" s="46"/>
      <c r="B134" s="47"/>
      <c r="C134" s="47"/>
      <c r="D134" s="47"/>
      <c r="E134" s="1"/>
      <c r="F134" s="1"/>
      <c r="I134" s="380"/>
    </row>
    <row r="135" ht="15.75" customHeight="1">
      <c r="A135" s="46"/>
      <c r="B135" s="47"/>
      <c r="C135" s="47"/>
      <c r="D135" s="47"/>
      <c r="E135" s="1"/>
      <c r="F135" s="1"/>
      <c r="I135" s="380"/>
    </row>
    <row r="136" ht="15.75" customHeight="1">
      <c r="A136" s="46"/>
      <c r="B136" s="47"/>
      <c r="C136" s="47"/>
      <c r="D136" s="47"/>
      <c r="E136" s="1"/>
      <c r="F136" s="1"/>
      <c r="I136" s="380"/>
    </row>
    <row r="137" ht="15.75" customHeight="1">
      <c r="A137" s="46"/>
      <c r="B137" s="47"/>
      <c r="C137" s="47"/>
      <c r="D137" s="47"/>
      <c r="E137" s="1"/>
      <c r="F137" s="1"/>
      <c r="I137" s="380"/>
    </row>
    <row r="138" ht="15.75" customHeight="1">
      <c r="A138" s="46"/>
      <c r="B138" s="47"/>
      <c r="C138" s="47"/>
      <c r="D138" s="47"/>
      <c r="E138" s="1"/>
      <c r="F138" s="1"/>
      <c r="I138" s="380"/>
    </row>
    <row r="139" ht="15.75" customHeight="1">
      <c r="A139" s="46"/>
      <c r="B139" s="47"/>
      <c r="C139" s="47"/>
      <c r="D139" s="47"/>
      <c r="E139" s="1"/>
      <c r="F139" s="1"/>
      <c r="I139" s="380"/>
    </row>
    <row r="140" ht="15.75" customHeight="1">
      <c r="A140" s="46"/>
      <c r="B140" s="47"/>
      <c r="C140" s="47"/>
      <c r="D140" s="47"/>
      <c r="E140" s="1"/>
      <c r="F140" s="1"/>
      <c r="I140" s="380"/>
    </row>
    <row r="141" ht="15.75" customHeight="1">
      <c r="A141" s="46"/>
      <c r="B141" s="47"/>
      <c r="C141" s="47"/>
      <c r="D141" s="47"/>
      <c r="E141" s="1"/>
      <c r="F141" s="1"/>
      <c r="I141" s="380"/>
    </row>
    <row r="142" ht="15.75" customHeight="1">
      <c r="A142" s="46"/>
      <c r="B142" s="47"/>
      <c r="C142" s="47"/>
      <c r="D142" s="47"/>
      <c r="E142" s="1"/>
      <c r="F142" s="1"/>
      <c r="I142" s="380"/>
    </row>
    <row r="143" ht="15.75" customHeight="1">
      <c r="A143" s="46"/>
      <c r="B143" s="47"/>
      <c r="C143" s="47"/>
      <c r="D143" s="47"/>
      <c r="E143" s="1"/>
      <c r="F143" s="1"/>
      <c r="I143" s="380"/>
    </row>
    <row r="144" ht="15.75" customHeight="1">
      <c r="A144" s="46"/>
      <c r="B144" s="47"/>
      <c r="C144" s="47"/>
      <c r="D144" s="47"/>
      <c r="E144" s="1"/>
      <c r="F144" s="1"/>
      <c r="I144" s="380"/>
    </row>
    <row r="145" ht="15.75" customHeight="1">
      <c r="A145" s="46"/>
      <c r="B145" s="47"/>
      <c r="C145" s="47"/>
      <c r="D145" s="47"/>
      <c r="E145" s="1"/>
      <c r="F145" s="1"/>
      <c r="I145" s="380"/>
    </row>
    <row r="146" ht="15.75" customHeight="1">
      <c r="A146" s="46"/>
      <c r="B146" s="47"/>
      <c r="C146" s="47"/>
      <c r="D146" s="47"/>
      <c r="E146" s="1"/>
      <c r="F146" s="1"/>
      <c r="I146" s="380"/>
    </row>
    <row r="147" ht="15.75" customHeight="1">
      <c r="A147" s="46"/>
      <c r="B147" s="47"/>
      <c r="C147" s="47"/>
      <c r="D147" s="47"/>
      <c r="E147" s="1"/>
      <c r="F147" s="1"/>
      <c r="I147" s="380"/>
    </row>
    <row r="148" ht="15.75" customHeight="1">
      <c r="A148" s="46"/>
      <c r="B148" s="47"/>
      <c r="C148" s="47"/>
      <c r="D148" s="47"/>
      <c r="E148" s="1"/>
      <c r="F148" s="1"/>
      <c r="I148" s="380"/>
    </row>
    <row r="149" ht="15.75" customHeight="1">
      <c r="A149" s="46"/>
      <c r="B149" s="47"/>
      <c r="C149" s="47"/>
      <c r="D149" s="47"/>
      <c r="E149" s="1"/>
      <c r="F149" s="1"/>
      <c r="I149" s="380"/>
    </row>
    <row r="150" ht="15.75" customHeight="1">
      <c r="A150" s="46"/>
      <c r="B150" s="47"/>
      <c r="C150" s="47"/>
      <c r="D150" s="47"/>
      <c r="E150" s="1"/>
      <c r="F150" s="1"/>
      <c r="I150" s="380"/>
    </row>
    <row r="151" ht="15.75" customHeight="1">
      <c r="A151" s="46"/>
      <c r="B151" s="47"/>
      <c r="C151" s="47"/>
      <c r="D151" s="47"/>
      <c r="E151" s="1"/>
      <c r="F151" s="1"/>
      <c r="I151" s="380"/>
    </row>
    <row r="152" ht="15.75" customHeight="1">
      <c r="A152" s="46"/>
      <c r="B152" s="47"/>
      <c r="C152" s="47"/>
      <c r="D152" s="47"/>
      <c r="E152" s="1"/>
      <c r="F152" s="1"/>
      <c r="I152" s="380"/>
    </row>
    <row r="153" ht="15.75" customHeight="1">
      <c r="A153" s="46"/>
      <c r="B153" s="47"/>
      <c r="C153" s="47"/>
      <c r="D153" s="47"/>
      <c r="E153" s="1"/>
      <c r="F153" s="1"/>
      <c r="I153" s="380"/>
    </row>
    <row r="154" ht="15.75" customHeight="1">
      <c r="A154" s="46"/>
      <c r="B154" s="47"/>
      <c r="C154" s="47"/>
      <c r="D154" s="47"/>
      <c r="E154" s="1"/>
      <c r="F154" s="1"/>
      <c r="I154" s="380"/>
    </row>
    <row r="155" ht="15.75" customHeight="1">
      <c r="A155" s="46"/>
      <c r="B155" s="47"/>
      <c r="C155" s="47"/>
      <c r="D155" s="47"/>
      <c r="E155" s="1"/>
      <c r="F155" s="1"/>
      <c r="I155" s="380"/>
    </row>
    <row r="156" ht="15.75" customHeight="1">
      <c r="A156" s="46"/>
      <c r="B156" s="47"/>
      <c r="C156" s="47"/>
      <c r="D156" s="47"/>
      <c r="E156" s="1"/>
      <c r="F156" s="1"/>
      <c r="I156" s="380"/>
    </row>
    <row r="157" ht="15.75" customHeight="1">
      <c r="A157" s="46"/>
      <c r="B157" s="47"/>
      <c r="C157" s="47"/>
      <c r="D157" s="47"/>
      <c r="E157" s="1"/>
      <c r="F157" s="1"/>
      <c r="I157" s="380"/>
    </row>
    <row r="158" ht="15.75" customHeight="1">
      <c r="A158" s="46"/>
      <c r="B158" s="47"/>
      <c r="C158" s="47"/>
      <c r="D158" s="47"/>
      <c r="E158" s="1"/>
      <c r="F158" s="1"/>
      <c r="I158" s="380"/>
    </row>
    <row r="159" ht="15.75" customHeight="1">
      <c r="A159" s="46"/>
      <c r="B159" s="47"/>
      <c r="C159" s="47"/>
      <c r="D159" s="47"/>
      <c r="E159" s="1"/>
      <c r="F159" s="1"/>
      <c r="I159" s="380"/>
    </row>
    <row r="160" ht="15.75" customHeight="1">
      <c r="A160" s="46"/>
      <c r="B160" s="47"/>
      <c r="C160" s="47"/>
      <c r="D160" s="47"/>
      <c r="E160" s="1"/>
      <c r="F160" s="1"/>
      <c r="I160" s="380"/>
    </row>
    <row r="161" ht="15.75" customHeight="1">
      <c r="A161" s="46"/>
      <c r="B161" s="47"/>
      <c r="C161" s="47"/>
      <c r="D161" s="47"/>
      <c r="E161" s="1"/>
      <c r="F161" s="1"/>
      <c r="I161" s="380"/>
    </row>
    <row r="162" ht="15.75" customHeight="1">
      <c r="A162" s="46"/>
      <c r="B162" s="47"/>
      <c r="C162" s="47"/>
      <c r="D162" s="47"/>
      <c r="E162" s="1"/>
      <c r="F162" s="1"/>
      <c r="I162" s="380"/>
    </row>
    <row r="163" ht="15.75" customHeight="1">
      <c r="A163" s="46"/>
      <c r="B163" s="47"/>
      <c r="C163" s="47"/>
      <c r="D163" s="47"/>
      <c r="E163" s="1"/>
      <c r="F163" s="1"/>
      <c r="I163" s="380"/>
    </row>
    <row r="164" ht="15.75" customHeight="1">
      <c r="A164" s="46"/>
      <c r="B164" s="47"/>
      <c r="C164" s="47"/>
      <c r="D164" s="47"/>
      <c r="E164" s="1"/>
      <c r="F164" s="1"/>
      <c r="I164" s="380"/>
    </row>
    <row r="165" ht="15.75" customHeight="1">
      <c r="A165" s="46"/>
      <c r="B165" s="47"/>
      <c r="C165" s="47"/>
      <c r="D165" s="47"/>
      <c r="E165" s="1"/>
      <c r="F165" s="1"/>
      <c r="I165" s="380"/>
    </row>
    <row r="166" ht="15.75" customHeight="1">
      <c r="A166" s="46"/>
      <c r="B166" s="47"/>
      <c r="C166" s="47"/>
      <c r="D166" s="47"/>
      <c r="E166" s="1"/>
      <c r="F166" s="1"/>
      <c r="I166" s="380"/>
    </row>
    <row r="167" ht="15.75" customHeight="1">
      <c r="A167" s="46"/>
      <c r="B167" s="47"/>
      <c r="C167" s="47"/>
      <c r="D167" s="47"/>
      <c r="E167" s="1"/>
      <c r="F167" s="1"/>
      <c r="I167" s="380"/>
    </row>
    <row r="168" ht="15.75" customHeight="1">
      <c r="A168" s="46"/>
      <c r="B168" s="47"/>
      <c r="C168" s="47"/>
      <c r="D168" s="47"/>
      <c r="E168" s="1"/>
      <c r="F168" s="1"/>
      <c r="I168" s="380"/>
    </row>
    <row r="169" ht="15.75" customHeight="1">
      <c r="A169" s="46"/>
      <c r="B169" s="47"/>
      <c r="C169" s="47"/>
      <c r="D169" s="47"/>
      <c r="E169" s="1"/>
      <c r="F169" s="1"/>
      <c r="I169" s="380"/>
    </row>
    <row r="170" ht="15.75" customHeight="1">
      <c r="A170" s="46"/>
      <c r="B170" s="47"/>
      <c r="C170" s="47"/>
      <c r="D170" s="47"/>
      <c r="E170" s="1"/>
      <c r="F170" s="1"/>
      <c r="I170" s="380"/>
    </row>
    <row r="171" ht="15.75" customHeight="1">
      <c r="A171" s="46"/>
      <c r="B171" s="47"/>
      <c r="C171" s="47"/>
      <c r="D171" s="47"/>
      <c r="E171" s="1"/>
      <c r="F171" s="1"/>
      <c r="I171" s="380"/>
    </row>
    <row r="172" ht="15.75" customHeight="1">
      <c r="A172" s="46"/>
      <c r="B172" s="47"/>
      <c r="C172" s="47"/>
      <c r="D172" s="47"/>
      <c r="E172" s="1"/>
      <c r="F172" s="1"/>
      <c r="I172" s="380"/>
    </row>
    <row r="173" ht="15.75" customHeight="1">
      <c r="A173" s="46"/>
      <c r="B173" s="47"/>
      <c r="C173" s="47"/>
      <c r="D173" s="47"/>
      <c r="E173" s="1"/>
      <c r="F173" s="1"/>
      <c r="I173" s="380"/>
    </row>
    <row r="174" ht="15.75" customHeight="1">
      <c r="A174" s="46"/>
      <c r="B174" s="47"/>
      <c r="C174" s="47"/>
      <c r="D174" s="47"/>
      <c r="E174" s="1"/>
      <c r="F174" s="1"/>
      <c r="I174" s="380"/>
    </row>
    <row r="175" ht="15.75" customHeight="1">
      <c r="A175" s="46"/>
      <c r="B175" s="47"/>
      <c r="C175" s="47"/>
      <c r="D175" s="47"/>
      <c r="E175" s="1"/>
      <c r="F175" s="1"/>
      <c r="I175" s="380"/>
    </row>
    <row r="176" ht="15.75" customHeight="1">
      <c r="A176" s="46"/>
      <c r="B176" s="47"/>
      <c r="C176" s="47"/>
      <c r="D176" s="47"/>
      <c r="E176" s="1"/>
      <c r="F176" s="1"/>
      <c r="I176" s="380"/>
    </row>
    <row r="177" ht="15.75" customHeight="1">
      <c r="A177" s="46"/>
      <c r="B177" s="47"/>
      <c r="C177" s="47"/>
      <c r="D177" s="47"/>
      <c r="E177" s="1"/>
      <c r="F177" s="1"/>
      <c r="I177" s="380"/>
    </row>
    <row r="178" ht="15.75" customHeight="1">
      <c r="A178" s="46"/>
      <c r="B178" s="47"/>
      <c r="C178" s="47"/>
      <c r="D178" s="47"/>
      <c r="E178" s="1"/>
      <c r="F178" s="1"/>
      <c r="I178" s="380"/>
    </row>
    <row r="179" ht="15.75" customHeight="1">
      <c r="A179" s="46"/>
      <c r="B179" s="47"/>
      <c r="C179" s="47"/>
      <c r="D179" s="47"/>
      <c r="E179" s="1"/>
      <c r="F179" s="1"/>
      <c r="I179" s="380"/>
    </row>
    <row r="180" ht="15.75" customHeight="1">
      <c r="A180" s="46"/>
      <c r="B180" s="47"/>
      <c r="C180" s="47"/>
      <c r="D180" s="47"/>
      <c r="E180" s="1"/>
      <c r="F180" s="1"/>
      <c r="I180" s="380"/>
    </row>
    <row r="181" ht="15.75" customHeight="1">
      <c r="A181" s="46"/>
      <c r="B181" s="47"/>
      <c r="C181" s="47"/>
      <c r="D181" s="47"/>
      <c r="E181" s="1"/>
      <c r="F181" s="1"/>
      <c r="I181" s="380"/>
    </row>
    <row r="182" ht="15.75" customHeight="1">
      <c r="A182" s="46"/>
      <c r="B182" s="47"/>
      <c r="C182" s="47"/>
      <c r="D182" s="47"/>
      <c r="E182" s="1"/>
      <c r="F182" s="1"/>
      <c r="I182" s="380"/>
    </row>
    <row r="183" ht="15.75" customHeight="1">
      <c r="A183" s="46"/>
      <c r="B183" s="47"/>
      <c r="C183" s="47"/>
      <c r="D183" s="47"/>
      <c r="E183" s="1"/>
      <c r="F183" s="1"/>
      <c r="I183" s="380"/>
    </row>
    <row r="184" ht="15.75" customHeight="1">
      <c r="A184" s="46"/>
      <c r="B184" s="47"/>
      <c r="C184" s="47"/>
      <c r="D184" s="47"/>
      <c r="E184" s="1"/>
      <c r="F184" s="1"/>
      <c r="I184" s="380"/>
    </row>
    <row r="185" ht="15.75" customHeight="1">
      <c r="A185" s="46"/>
      <c r="B185" s="47"/>
      <c r="C185" s="47"/>
      <c r="D185" s="47"/>
      <c r="E185" s="1"/>
      <c r="F185" s="1"/>
      <c r="I185" s="380"/>
    </row>
    <row r="186" ht="15.75" customHeight="1">
      <c r="A186" s="46"/>
      <c r="B186" s="47"/>
      <c r="C186" s="47"/>
      <c r="D186" s="47"/>
      <c r="E186" s="1"/>
      <c r="F186" s="1"/>
      <c r="I186" s="380"/>
    </row>
    <row r="187" ht="15.75" customHeight="1">
      <c r="A187" s="46"/>
      <c r="B187" s="47"/>
      <c r="C187" s="47"/>
      <c r="D187" s="47"/>
      <c r="E187" s="1"/>
      <c r="F187" s="1"/>
      <c r="I187" s="380"/>
    </row>
    <row r="188" ht="15.75" customHeight="1">
      <c r="A188" s="46"/>
      <c r="B188" s="47"/>
      <c r="C188" s="47"/>
      <c r="D188" s="47"/>
      <c r="E188" s="1"/>
      <c r="F188" s="1"/>
      <c r="I188" s="380"/>
    </row>
    <row r="189" ht="15.75" customHeight="1">
      <c r="A189" s="46"/>
      <c r="B189" s="47"/>
      <c r="C189" s="47"/>
      <c r="D189" s="47"/>
      <c r="E189" s="1"/>
      <c r="F189" s="1"/>
      <c r="I189" s="380"/>
    </row>
    <row r="190" ht="15.75" customHeight="1">
      <c r="A190" s="46"/>
      <c r="B190" s="47"/>
      <c r="C190" s="47"/>
      <c r="D190" s="47"/>
      <c r="E190" s="1"/>
      <c r="F190" s="1"/>
      <c r="I190" s="380"/>
    </row>
    <row r="191" ht="15.75" customHeight="1">
      <c r="A191" s="46"/>
      <c r="B191" s="47"/>
      <c r="C191" s="47"/>
      <c r="D191" s="47"/>
      <c r="E191" s="1"/>
      <c r="F191" s="1"/>
      <c r="I191" s="380"/>
    </row>
    <row r="192" ht="15.75" customHeight="1">
      <c r="A192" s="46"/>
      <c r="B192" s="47"/>
      <c r="C192" s="47"/>
      <c r="D192" s="47"/>
      <c r="E192" s="1"/>
      <c r="F192" s="1"/>
      <c r="I192" s="380"/>
    </row>
    <row r="193" ht="15.75" customHeight="1">
      <c r="A193" s="46"/>
      <c r="B193" s="47"/>
      <c r="C193" s="47"/>
      <c r="D193" s="47"/>
      <c r="E193" s="1"/>
      <c r="F193" s="1"/>
      <c r="I193" s="380"/>
    </row>
    <row r="194" ht="15.75" customHeight="1">
      <c r="A194" s="46"/>
      <c r="B194" s="47"/>
      <c r="C194" s="47"/>
      <c r="D194" s="47"/>
      <c r="E194" s="1"/>
      <c r="F194" s="1"/>
      <c r="I194" s="380"/>
    </row>
    <row r="195" ht="15.75" customHeight="1">
      <c r="A195" s="46"/>
      <c r="B195" s="47"/>
      <c r="C195" s="47"/>
      <c r="D195" s="47"/>
      <c r="E195" s="1"/>
      <c r="F195" s="1"/>
      <c r="I195" s="380"/>
    </row>
    <row r="196" ht="15.75" customHeight="1">
      <c r="A196" s="46"/>
      <c r="B196" s="47"/>
      <c r="C196" s="47"/>
      <c r="D196" s="47"/>
      <c r="E196" s="1"/>
      <c r="F196" s="1"/>
      <c r="I196" s="380"/>
    </row>
    <row r="197" ht="15.75" customHeight="1">
      <c r="A197" s="46"/>
      <c r="B197" s="47"/>
      <c r="C197" s="47"/>
      <c r="D197" s="47"/>
      <c r="E197" s="1"/>
      <c r="F197" s="1"/>
      <c r="I197" s="380"/>
    </row>
    <row r="198" ht="15.75" customHeight="1">
      <c r="A198" s="46"/>
      <c r="B198" s="47"/>
      <c r="C198" s="47"/>
      <c r="D198" s="47"/>
      <c r="E198" s="1"/>
      <c r="F198" s="1"/>
      <c r="I198" s="380"/>
    </row>
    <row r="199" ht="15.75" customHeight="1">
      <c r="A199" s="46"/>
      <c r="B199" s="47"/>
      <c r="C199" s="47"/>
      <c r="D199" s="47"/>
      <c r="E199" s="1"/>
      <c r="F199" s="1"/>
      <c r="I199" s="380"/>
    </row>
    <row r="200" ht="15.75" customHeight="1">
      <c r="A200" s="46"/>
      <c r="B200" s="47"/>
      <c r="C200" s="47"/>
      <c r="D200" s="47"/>
      <c r="E200" s="1"/>
      <c r="F200" s="1"/>
      <c r="I200" s="380"/>
    </row>
    <row r="201" ht="15.75" customHeight="1">
      <c r="A201" s="46"/>
      <c r="B201" s="47"/>
      <c r="C201" s="47"/>
      <c r="D201" s="47"/>
      <c r="E201" s="1"/>
      <c r="F201" s="1"/>
      <c r="I201" s="380"/>
    </row>
    <row r="202" ht="15.75" customHeight="1">
      <c r="A202" s="46"/>
      <c r="B202" s="47"/>
      <c r="C202" s="47"/>
      <c r="D202" s="47"/>
      <c r="E202" s="1"/>
      <c r="F202" s="1"/>
      <c r="I202" s="380"/>
    </row>
    <row r="203" ht="15.75" customHeight="1">
      <c r="A203" s="46"/>
      <c r="B203" s="47"/>
      <c r="C203" s="47"/>
      <c r="D203" s="47"/>
      <c r="E203" s="1"/>
      <c r="F203" s="1"/>
      <c r="I203" s="380"/>
    </row>
    <row r="204" ht="15.75" customHeight="1">
      <c r="A204" s="46"/>
      <c r="B204" s="47"/>
      <c r="C204" s="47"/>
      <c r="D204" s="47"/>
      <c r="E204" s="1"/>
      <c r="F204" s="1"/>
      <c r="I204" s="380"/>
    </row>
    <row r="205" ht="15.75" customHeight="1">
      <c r="A205" s="46"/>
      <c r="B205" s="47"/>
      <c r="C205" s="47"/>
      <c r="D205" s="47"/>
      <c r="E205" s="1"/>
      <c r="F205" s="1"/>
      <c r="I205" s="380"/>
    </row>
    <row r="206" ht="15.75" customHeight="1">
      <c r="A206" s="46"/>
      <c r="B206" s="47"/>
      <c r="C206" s="47"/>
      <c r="D206" s="47"/>
      <c r="E206" s="1"/>
      <c r="F206" s="1"/>
      <c r="I206" s="380"/>
    </row>
    <row r="207" ht="15.75" customHeight="1">
      <c r="A207" s="46"/>
      <c r="B207" s="47"/>
      <c r="C207" s="47"/>
      <c r="D207" s="47"/>
      <c r="E207" s="1"/>
      <c r="F207" s="1"/>
      <c r="I207" s="380"/>
    </row>
    <row r="208" ht="15.75" customHeight="1">
      <c r="A208" s="46"/>
      <c r="B208" s="47"/>
      <c r="C208" s="47"/>
      <c r="D208" s="47"/>
      <c r="E208" s="1"/>
      <c r="F208" s="1"/>
      <c r="I208" s="380"/>
    </row>
    <row r="209" ht="15.75" customHeight="1">
      <c r="A209" s="46"/>
      <c r="B209" s="47"/>
      <c r="C209" s="47"/>
      <c r="D209" s="47"/>
      <c r="E209" s="1"/>
      <c r="F209" s="1"/>
      <c r="I209" s="380"/>
    </row>
    <row r="210" ht="15.75" customHeight="1">
      <c r="A210" s="46"/>
      <c r="B210" s="47"/>
      <c r="C210" s="47"/>
      <c r="D210" s="47"/>
      <c r="E210" s="1"/>
      <c r="F210" s="1"/>
      <c r="I210" s="380"/>
    </row>
    <row r="211" ht="15.75" customHeight="1">
      <c r="A211" s="46"/>
      <c r="B211" s="47"/>
      <c r="C211" s="47"/>
      <c r="D211" s="47"/>
      <c r="E211" s="1"/>
      <c r="F211" s="1"/>
      <c r="I211" s="380"/>
    </row>
    <row r="212" ht="15.75" customHeight="1">
      <c r="A212" s="46"/>
      <c r="B212" s="47"/>
      <c r="C212" s="47"/>
      <c r="D212" s="47"/>
      <c r="E212" s="1"/>
      <c r="F212" s="1"/>
      <c r="I212" s="380"/>
    </row>
    <row r="213" ht="15.75" customHeight="1">
      <c r="A213" s="46"/>
      <c r="B213" s="47"/>
      <c r="C213" s="47"/>
      <c r="D213" s="47"/>
      <c r="E213" s="1"/>
      <c r="F213" s="1"/>
      <c r="I213" s="380"/>
    </row>
    <row r="214" ht="15.75" customHeight="1">
      <c r="A214" s="46"/>
      <c r="B214" s="47"/>
      <c r="C214" s="47"/>
      <c r="D214" s="47"/>
      <c r="E214" s="1"/>
      <c r="F214" s="1"/>
      <c r="I214" s="380"/>
    </row>
    <row r="215" ht="15.75" customHeight="1">
      <c r="A215" s="46"/>
      <c r="B215" s="47"/>
      <c r="C215" s="47"/>
      <c r="D215" s="47"/>
      <c r="E215" s="1"/>
      <c r="F215" s="1"/>
      <c r="I215" s="380"/>
    </row>
    <row r="216" ht="15.75" customHeight="1">
      <c r="A216" s="46"/>
      <c r="B216" s="47"/>
      <c r="C216" s="47"/>
      <c r="D216" s="47"/>
      <c r="E216" s="1"/>
      <c r="F216" s="1"/>
      <c r="I216" s="380"/>
    </row>
    <row r="217" ht="15.75" customHeight="1">
      <c r="A217" s="46"/>
      <c r="B217" s="47"/>
      <c r="C217" s="47"/>
      <c r="D217" s="47"/>
      <c r="E217" s="1"/>
      <c r="F217" s="1"/>
      <c r="I217" s="380"/>
    </row>
    <row r="218" ht="15.75" customHeight="1">
      <c r="A218" s="46"/>
      <c r="B218" s="47"/>
      <c r="C218" s="47"/>
      <c r="D218" s="47"/>
      <c r="E218" s="1"/>
      <c r="F218" s="1"/>
      <c r="I218" s="380"/>
    </row>
    <row r="219" ht="15.75" customHeight="1">
      <c r="A219" s="46"/>
      <c r="B219" s="47"/>
      <c r="C219" s="47"/>
      <c r="D219" s="47"/>
      <c r="E219" s="1"/>
      <c r="F219" s="1"/>
      <c r="I219" s="380"/>
    </row>
    <row r="220" ht="15.75" customHeight="1">
      <c r="A220" s="46"/>
      <c r="B220" s="47"/>
      <c r="C220" s="47"/>
      <c r="D220" s="47"/>
      <c r="E220" s="1"/>
      <c r="F220" s="1"/>
      <c r="I220" s="380"/>
    </row>
    <row r="221" ht="15.75" customHeight="1">
      <c r="A221" s="46"/>
      <c r="B221" s="47"/>
      <c r="C221" s="47"/>
      <c r="D221" s="47"/>
      <c r="E221" s="1"/>
      <c r="F221" s="1"/>
      <c r="I221" s="380"/>
    </row>
    <row r="222" ht="15.75" customHeight="1">
      <c r="A222" s="46"/>
      <c r="B222" s="47"/>
      <c r="C222" s="47"/>
      <c r="D222" s="47"/>
      <c r="E222" s="1"/>
      <c r="F222" s="1"/>
      <c r="I222" s="380"/>
    </row>
    <row r="223" ht="15.75" customHeight="1">
      <c r="A223" s="46"/>
      <c r="B223" s="47"/>
      <c r="C223" s="47"/>
      <c r="D223" s="47"/>
      <c r="E223" s="1"/>
      <c r="F223" s="1"/>
      <c r="I223" s="380"/>
    </row>
    <row r="224" ht="15.75" customHeight="1">
      <c r="A224" s="46"/>
      <c r="B224" s="47"/>
      <c r="C224" s="47"/>
      <c r="D224" s="47"/>
      <c r="E224" s="1"/>
      <c r="F224" s="1"/>
      <c r="I224" s="380"/>
    </row>
    <row r="225" ht="15.75" customHeight="1">
      <c r="A225" s="46"/>
      <c r="B225" s="47"/>
      <c r="C225" s="47"/>
      <c r="D225" s="47"/>
      <c r="E225" s="1"/>
      <c r="F225" s="1"/>
      <c r="I225" s="380"/>
    </row>
    <row r="226" ht="15.75" customHeight="1">
      <c r="A226" s="46"/>
      <c r="B226" s="47"/>
      <c r="C226" s="47"/>
      <c r="D226" s="47"/>
      <c r="E226" s="1"/>
      <c r="F226" s="1"/>
      <c r="I226" s="380"/>
    </row>
    <row r="227" ht="15.75" customHeight="1">
      <c r="A227" s="46"/>
      <c r="B227" s="47"/>
      <c r="C227" s="47"/>
      <c r="D227" s="47"/>
      <c r="E227" s="1"/>
      <c r="F227" s="1"/>
      <c r="I227" s="380"/>
    </row>
    <row r="228" ht="15.75" customHeight="1">
      <c r="A228" s="46"/>
      <c r="B228" s="47"/>
      <c r="C228" s="47"/>
      <c r="D228" s="47"/>
      <c r="E228" s="1"/>
      <c r="F228" s="1"/>
      <c r="I228" s="380"/>
    </row>
    <row r="229" ht="15.75" customHeight="1">
      <c r="A229" s="46"/>
      <c r="B229" s="47"/>
      <c r="C229" s="47"/>
      <c r="D229" s="47"/>
      <c r="E229" s="1"/>
      <c r="F229" s="1"/>
      <c r="I229" s="380"/>
    </row>
    <row r="230" ht="15.75" customHeight="1">
      <c r="A230" s="46"/>
      <c r="B230" s="47"/>
      <c r="C230" s="47"/>
      <c r="D230" s="47"/>
      <c r="E230" s="1"/>
      <c r="F230" s="1"/>
      <c r="I230" s="380"/>
    </row>
    <row r="231" ht="15.75" customHeight="1">
      <c r="A231" s="46"/>
      <c r="B231" s="47"/>
      <c r="C231" s="47"/>
      <c r="D231" s="47"/>
      <c r="E231" s="1"/>
      <c r="F231" s="1"/>
      <c r="I231" s="380"/>
    </row>
    <row r="232" ht="15.75" customHeight="1">
      <c r="A232" s="46"/>
      <c r="B232" s="47"/>
      <c r="C232" s="47"/>
      <c r="D232" s="47"/>
      <c r="E232" s="1"/>
      <c r="F232" s="1"/>
      <c r="I232" s="380"/>
    </row>
    <row r="233" ht="15.75" customHeight="1">
      <c r="A233" s="46"/>
      <c r="B233" s="47"/>
      <c r="C233" s="47"/>
      <c r="D233" s="47"/>
      <c r="E233" s="1"/>
      <c r="F233" s="1"/>
      <c r="I233" s="380"/>
    </row>
    <row r="234" ht="15.75" customHeight="1">
      <c r="A234" s="46"/>
      <c r="B234" s="47"/>
      <c r="C234" s="47"/>
      <c r="D234" s="47"/>
      <c r="E234" s="1"/>
      <c r="F234" s="1"/>
      <c r="I234" s="380"/>
    </row>
    <row r="235" ht="15.75" customHeight="1">
      <c r="A235" s="46"/>
      <c r="B235" s="47"/>
      <c r="C235" s="47"/>
      <c r="D235" s="47"/>
      <c r="E235" s="1"/>
      <c r="F235" s="1"/>
      <c r="I235" s="380"/>
    </row>
    <row r="236" ht="15.75" customHeight="1">
      <c r="A236" s="46"/>
      <c r="B236" s="47"/>
      <c r="C236" s="47"/>
      <c r="D236" s="47"/>
      <c r="E236" s="1"/>
      <c r="F236" s="1"/>
      <c r="I236" s="380"/>
    </row>
    <row r="237" ht="15.75" customHeight="1">
      <c r="A237" s="46"/>
      <c r="B237" s="47"/>
      <c r="C237" s="47"/>
      <c r="D237" s="47"/>
      <c r="E237" s="1"/>
      <c r="F237" s="1"/>
      <c r="I237" s="380"/>
    </row>
    <row r="238" ht="15.75" customHeight="1">
      <c r="A238" s="46"/>
      <c r="B238" s="47"/>
      <c r="C238" s="47"/>
      <c r="D238" s="47"/>
      <c r="E238" s="1"/>
      <c r="F238" s="1"/>
      <c r="I238" s="380"/>
    </row>
    <row r="239" ht="15.75" customHeight="1">
      <c r="A239" s="46"/>
      <c r="B239" s="47"/>
      <c r="C239" s="47"/>
      <c r="D239" s="47"/>
      <c r="E239" s="1"/>
      <c r="F239" s="1"/>
      <c r="I239" s="380"/>
    </row>
    <row r="240" ht="15.75" customHeight="1">
      <c r="A240" s="46"/>
      <c r="B240" s="47"/>
      <c r="C240" s="47"/>
      <c r="D240" s="47"/>
      <c r="E240" s="1"/>
      <c r="F240" s="1"/>
      <c r="I240" s="380"/>
    </row>
    <row r="241" ht="15.75" customHeight="1">
      <c r="A241" s="46"/>
      <c r="B241" s="47"/>
      <c r="C241" s="47"/>
      <c r="D241" s="47"/>
      <c r="E241" s="1"/>
      <c r="F241" s="1"/>
      <c r="I241" s="380"/>
    </row>
    <row r="242" ht="15.75" customHeight="1">
      <c r="I242" s="380"/>
    </row>
    <row r="243" ht="15.75" customHeight="1">
      <c r="I243" s="380"/>
    </row>
    <row r="244" ht="15.75" customHeight="1">
      <c r="I244" s="380"/>
    </row>
    <row r="245" ht="15.75" customHeight="1">
      <c r="I245" s="380"/>
    </row>
    <row r="246" ht="15.75" customHeight="1">
      <c r="I246" s="380"/>
    </row>
    <row r="247" ht="15.75" customHeight="1">
      <c r="I247" s="380"/>
    </row>
    <row r="248" ht="15.75" customHeight="1">
      <c r="I248" s="380"/>
    </row>
    <row r="249" ht="15.75" customHeight="1">
      <c r="I249" s="380"/>
    </row>
    <row r="250" ht="15.75" customHeight="1">
      <c r="I250" s="380"/>
    </row>
    <row r="251" ht="15.75" customHeight="1">
      <c r="I251" s="380"/>
    </row>
    <row r="252" ht="15.75" customHeight="1">
      <c r="I252" s="380"/>
    </row>
    <row r="253" ht="15.75" customHeight="1">
      <c r="I253" s="380"/>
    </row>
    <row r="254" ht="15.75" customHeight="1">
      <c r="I254" s="380"/>
    </row>
    <row r="255" ht="15.75" customHeight="1">
      <c r="I255" s="380"/>
    </row>
    <row r="256" ht="15.75" customHeight="1">
      <c r="I256" s="380"/>
    </row>
    <row r="257" ht="15.75" customHeight="1">
      <c r="I257" s="380"/>
    </row>
    <row r="258" ht="15.75" customHeight="1">
      <c r="I258" s="380"/>
    </row>
    <row r="259" ht="15.75" customHeight="1">
      <c r="I259" s="380"/>
    </row>
    <row r="260" ht="15.75" customHeight="1">
      <c r="I260" s="380"/>
    </row>
    <row r="261" ht="15.75" customHeight="1">
      <c r="I261" s="380"/>
    </row>
    <row r="262" ht="15.75" customHeight="1">
      <c r="I262" s="380"/>
    </row>
    <row r="263" ht="15.75" customHeight="1">
      <c r="I263" s="380"/>
    </row>
    <row r="264" ht="15.75" customHeight="1">
      <c r="I264" s="380"/>
    </row>
    <row r="265" ht="15.75" customHeight="1">
      <c r="I265" s="380"/>
    </row>
    <row r="266" ht="15.75" customHeight="1">
      <c r="I266" s="380"/>
    </row>
    <row r="267" ht="15.75" customHeight="1">
      <c r="I267" s="380"/>
    </row>
    <row r="268" ht="15.75" customHeight="1">
      <c r="I268" s="380"/>
    </row>
    <row r="269" ht="15.75" customHeight="1">
      <c r="I269" s="380"/>
    </row>
    <row r="270" ht="15.75" customHeight="1">
      <c r="I270" s="380"/>
    </row>
    <row r="271" ht="15.75" customHeight="1">
      <c r="I271" s="380"/>
    </row>
    <row r="272" ht="15.75" customHeight="1">
      <c r="I272" s="380"/>
    </row>
    <row r="273" ht="15.75" customHeight="1">
      <c r="I273" s="380"/>
    </row>
    <row r="274" ht="15.75" customHeight="1">
      <c r="I274" s="380"/>
    </row>
    <row r="275" ht="15.75" customHeight="1">
      <c r="I275" s="380"/>
    </row>
    <row r="276" ht="15.75" customHeight="1">
      <c r="I276" s="380"/>
    </row>
    <row r="277" ht="15.75" customHeight="1">
      <c r="I277" s="380"/>
    </row>
    <row r="278" ht="15.75" customHeight="1">
      <c r="I278" s="380"/>
    </row>
    <row r="279" ht="15.75" customHeight="1">
      <c r="I279" s="380"/>
    </row>
    <row r="280" ht="15.75" customHeight="1">
      <c r="I280" s="380"/>
    </row>
    <row r="281" ht="15.75" customHeight="1">
      <c r="I281" s="380"/>
    </row>
    <row r="282" ht="15.75" customHeight="1">
      <c r="I282" s="380"/>
    </row>
    <row r="283" ht="15.75" customHeight="1">
      <c r="I283" s="380"/>
    </row>
    <row r="284" ht="15.75" customHeight="1">
      <c r="I284" s="380"/>
    </row>
    <row r="285" ht="15.75" customHeight="1">
      <c r="I285" s="380"/>
    </row>
    <row r="286" ht="15.75" customHeight="1">
      <c r="I286" s="380"/>
    </row>
    <row r="287" ht="15.75" customHeight="1">
      <c r="I287" s="380"/>
    </row>
    <row r="288" ht="15.75" customHeight="1">
      <c r="I288" s="380"/>
    </row>
    <row r="289" ht="15.75" customHeight="1">
      <c r="I289" s="380"/>
    </row>
    <row r="290" ht="15.75" customHeight="1">
      <c r="I290" s="380"/>
    </row>
    <row r="291" ht="15.75" customHeight="1">
      <c r="I291" s="380"/>
    </row>
    <row r="292" ht="15.75" customHeight="1">
      <c r="I292" s="380"/>
    </row>
    <row r="293" ht="15.75" customHeight="1">
      <c r="I293" s="380"/>
    </row>
    <row r="294" ht="15.75" customHeight="1">
      <c r="I294" s="380"/>
    </row>
    <row r="295" ht="15.75" customHeight="1">
      <c r="I295" s="380"/>
    </row>
    <row r="296" ht="15.75" customHeight="1">
      <c r="I296" s="380"/>
    </row>
    <row r="297" ht="15.75" customHeight="1">
      <c r="I297" s="380"/>
    </row>
    <row r="298" ht="15.75" customHeight="1">
      <c r="I298" s="380"/>
    </row>
    <row r="299" ht="15.75" customHeight="1">
      <c r="I299" s="380"/>
    </row>
    <row r="300" ht="15.75" customHeight="1">
      <c r="I300" s="380"/>
    </row>
    <row r="301" ht="15.75" customHeight="1">
      <c r="I301" s="380"/>
    </row>
    <row r="302" ht="15.75" customHeight="1">
      <c r="I302" s="380"/>
    </row>
    <row r="303" ht="15.75" customHeight="1">
      <c r="I303" s="380"/>
    </row>
    <row r="304" ht="15.75" customHeight="1">
      <c r="I304" s="380"/>
    </row>
    <row r="305" ht="15.75" customHeight="1">
      <c r="I305" s="380"/>
    </row>
    <row r="306" ht="15.75" customHeight="1">
      <c r="I306" s="380"/>
    </row>
    <row r="307" ht="15.75" customHeight="1">
      <c r="I307" s="380"/>
    </row>
    <row r="308" ht="15.75" customHeight="1">
      <c r="I308" s="380"/>
    </row>
    <row r="309" ht="15.75" customHeight="1">
      <c r="I309" s="380"/>
    </row>
    <row r="310" ht="15.75" customHeight="1">
      <c r="I310" s="380"/>
    </row>
    <row r="311" ht="15.75" customHeight="1">
      <c r="I311" s="380"/>
    </row>
    <row r="312" ht="15.75" customHeight="1">
      <c r="I312" s="380"/>
    </row>
    <row r="313" ht="15.75" customHeight="1">
      <c r="I313" s="380"/>
    </row>
    <row r="314" ht="15.75" customHeight="1">
      <c r="I314" s="380"/>
    </row>
    <row r="315" ht="15.75" customHeight="1">
      <c r="I315" s="380"/>
    </row>
    <row r="316" ht="15.75" customHeight="1">
      <c r="I316" s="380"/>
    </row>
    <row r="317" ht="15.75" customHeight="1">
      <c r="I317" s="380"/>
    </row>
    <row r="318" ht="15.75" customHeight="1">
      <c r="I318" s="380"/>
    </row>
    <row r="319" ht="15.75" customHeight="1">
      <c r="I319" s="380"/>
    </row>
    <row r="320" ht="15.75" customHeight="1">
      <c r="I320" s="380"/>
    </row>
    <row r="321" ht="15.75" customHeight="1">
      <c r="I321" s="380"/>
    </row>
    <row r="322" ht="15.75" customHeight="1">
      <c r="I322" s="380"/>
    </row>
    <row r="323" ht="15.75" customHeight="1">
      <c r="I323" s="380"/>
    </row>
    <row r="324" ht="15.75" customHeight="1">
      <c r="I324" s="380"/>
    </row>
    <row r="325" ht="15.75" customHeight="1">
      <c r="I325" s="380"/>
    </row>
    <row r="326" ht="15.75" customHeight="1">
      <c r="I326" s="380"/>
    </row>
    <row r="327" ht="15.75" customHeight="1">
      <c r="I327" s="380"/>
    </row>
    <row r="328" ht="15.75" customHeight="1">
      <c r="I328" s="380"/>
    </row>
    <row r="329" ht="15.75" customHeight="1">
      <c r="I329" s="380"/>
    </row>
    <row r="330" ht="15.75" customHeight="1">
      <c r="I330" s="380"/>
    </row>
    <row r="331" ht="15.75" customHeight="1">
      <c r="I331" s="380"/>
    </row>
    <row r="332" ht="15.75" customHeight="1">
      <c r="I332" s="380"/>
    </row>
    <row r="333" ht="15.75" customHeight="1">
      <c r="I333" s="380"/>
    </row>
    <row r="334" ht="15.75" customHeight="1">
      <c r="I334" s="380"/>
    </row>
    <row r="335" ht="15.75" customHeight="1">
      <c r="I335" s="380"/>
    </row>
    <row r="336" ht="15.75" customHeight="1">
      <c r="I336" s="380"/>
    </row>
    <row r="337" ht="15.75" customHeight="1">
      <c r="I337" s="380"/>
    </row>
    <row r="338" ht="15.75" customHeight="1">
      <c r="I338" s="380"/>
    </row>
    <row r="339" ht="15.75" customHeight="1">
      <c r="I339" s="380"/>
    </row>
    <row r="340" ht="15.75" customHeight="1">
      <c r="I340" s="380"/>
    </row>
    <row r="341" ht="15.75" customHeight="1">
      <c r="I341" s="380"/>
    </row>
    <row r="342" ht="15.75" customHeight="1">
      <c r="I342" s="380"/>
    </row>
    <row r="343" ht="15.75" customHeight="1">
      <c r="I343" s="380"/>
    </row>
    <row r="344" ht="15.75" customHeight="1">
      <c r="I344" s="380"/>
    </row>
    <row r="345" ht="15.75" customHeight="1">
      <c r="I345" s="380"/>
    </row>
    <row r="346" ht="15.75" customHeight="1">
      <c r="I346" s="380"/>
    </row>
    <row r="347" ht="15.75" customHeight="1">
      <c r="I347" s="380"/>
    </row>
    <row r="348" ht="15.75" customHeight="1">
      <c r="I348" s="380"/>
    </row>
    <row r="349" ht="15.75" customHeight="1">
      <c r="I349" s="380"/>
    </row>
    <row r="350" ht="15.75" customHeight="1">
      <c r="I350" s="380"/>
    </row>
    <row r="351" ht="15.75" customHeight="1">
      <c r="I351" s="380"/>
    </row>
    <row r="352" ht="15.75" customHeight="1">
      <c r="I352" s="380"/>
    </row>
    <row r="353" ht="15.75" customHeight="1">
      <c r="I353" s="380"/>
    </row>
    <row r="354" ht="15.75" customHeight="1">
      <c r="I354" s="380"/>
    </row>
    <row r="355" ht="15.75" customHeight="1">
      <c r="I355" s="380"/>
    </row>
    <row r="356" ht="15.75" customHeight="1">
      <c r="I356" s="380"/>
    </row>
    <row r="357" ht="15.75" customHeight="1">
      <c r="I357" s="380"/>
    </row>
    <row r="358" ht="15.75" customHeight="1">
      <c r="I358" s="380"/>
    </row>
    <row r="359" ht="15.75" customHeight="1">
      <c r="I359" s="380"/>
    </row>
    <row r="360" ht="15.75" customHeight="1">
      <c r="I360" s="380"/>
    </row>
    <row r="361" ht="15.75" customHeight="1">
      <c r="I361" s="380"/>
    </row>
    <row r="362" ht="15.75" customHeight="1">
      <c r="I362" s="380"/>
    </row>
    <row r="363" ht="15.75" customHeight="1">
      <c r="I363" s="380"/>
    </row>
    <row r="364" ht="15.75" customHeight="1">
      <c r="I364" s="380"/>
    </row>
    <row r="365" ht="15.75" customHeight="1">
      <c r="I365" s="380"/>
    </row>
    <row r="366" ht="15.75" customHeight="1">
      <c r="I366" s="380"/>
    </row>
    <row r="367" ht="15.75" customHeight="1">
      <c r="I367" s="380"/>
    </row>
    <row r="368" ht="15.75" customHeight="1">
      <c r="I368" s="380"/>
    </row>
    <row r="369" ht="15.75" customHeight="1">
      <c r="I369" s="380"/>
    </row>
    <row r="370" ht="15.75" customHeight="1">
      <c r="I370" s="380"/>
    </row>
    <row r="371" ht="15.75" customHeight="1">
      <c r="I371" s="380"/>
    </row>
    <row r="372" ht="15.75" customHeight="1">
      <c r="I372" s="380"/>
    </row>
    <row r="373" ht="15.75" customHeight="1">
      <c r="I373" s="380"/>
    </row>
    <row r="374" ht="15.75" customHeight="1">
      <c r="I374" s="380"/>
    </row>
    <row r="375" ht="15.75" customHeight="1">
      <c r="I375" s="380"/>
    </row>
    <row r="376" ht="15.75" customHeight="1">
      <c r="I376" s="380"/>
    </row>
    <row r="377" ht="15.75" customHeight="1">
      <c r="I377" s="380"/>
    </row>
    <row r="378" ht="15.75" customHeight="1">
      <c r="I378" s="380"/>
    </row>
    <row r="379" ht="15.75" customHeight="1">
      <c r="I379" s="380"/>
    </row>
    <row r="380" ht="15.75" customHeight="1">
      <c r="I380" s="380"/>
    </row>
    <row r="381" ht="15.75" customHeight="1">
      <c r="I381" s="380"/>
    </row>
    <row r="382" ht="15.75" customHeight="1">
      <c r="I382" s="380"/>
    </row>
    <row r="383" ht="15.75" customHeight="1">
      <c r="I383" s="380"/>
    </row>
    <row r="384" ht="15.75" customHeight="1">
      <c r="I384" s="380"/>
    </row>
    <row r="385" ht="15.75" customHeight="1">
      <c r="I385" s="380"/>
    </row>
    <row r="386" ht="15.75" customHeight="1">
      <c r="I386" s="380"/>
    </row>
    <row r="387" ht="15.75" customHeight="1">
      <c r="I387" s="380"/>
    </row>
    <row r="388" ht="15.75" customHeight="1">
      <c r="I388" s="380"/>
    </row>
    <row r="389" ht="15.75" customHeight="1">
      <c r="I389" s="380"/>
    </row>
    <row r="390" ht="15.75" customHeight="1">
      <c r="I390" s="380"/>
    </row>
    <row r="391" ht="15.75" customHeight="1">
      <c r="I391" s="380"/>
    </row>
    <row r="392" ht="15.75" customHeight="1">
      <c r="I392" s="380"/>
    </row>
    <row r="393" ht="15.75" customHeight="1">
      <c r="I393" s="380"/>
    </row>
    <row r="394" ht="15.75" customHeight="1">
      <c r="I394" s="380"/>
    </row>
    <row r="395" ht="15.75" customHeight="1">
      <c r="I395" s="380"/>
    </row>
    <row r="396" ht="15.75" customHeight="1">
      <c r="I396" s="380"/>
    </row>
    <row r="397" ht="15.75" customHeight="1">
      <c r="I397" s="380"/>
    </row>
    <row r="398" ht="15.75" customHeight="1">
      <c r="I398" s="380"/>
    </row>
    <row r="399" ht="15.75" customHeight="1">
      <c r="I399" s="380"/>
    </row>
    <row r="400" ht="15.75" customHeight="1">
      <c r="I400" s="380"/>
    </row>
    <row r="401" ht="15.75" customHeight="1">
      <c r="I401" s="380"/>
    </row>
    <row r="402" ht="15.75" customHeight="1">
      <c r="I402" s="380"/>
    </row>
    <row r="403" ht="15.75" customHeight="1">
      <c r="I403" s="380"/>
    </row>
    <row r="404" ht="15.75" customHeight="1">
      <c r="I404" s="380"/>
    </row>
    <row r="405" ht="15.75" customHeight="1">
      <c r="I405" s="380"/>
    </row>
    <row r="406" ht="15.75" customHeight="1">
      <c r="I406" s="380"/>
    </row>
    <row r="407" ht="15.75" customHeight="1">
      <c r="I407" s="380"/>
    </row>
    <row r="408" ht="15.75" customHeight="1">
      <c r="I408" s="380"/>
    </row>
    <row r="409" ht="15.75" customHeight="1">
      <c r="I409" s="380"/>
    </row>
    <row r="410" ht="15.75" customHeight="1">
      <c r="I410" s="380"/>
    </row>
    <row r="411" ht="15.75" customHeight="1">
      <c r="I411" s="380"/>
    </row>
    <row r="412" ht="15.75" customHeight="1">
      <c r="I412" s="380"/>
    </row>
    <row r="413" ht="15.75" customHeight="1">
      <c r="I413" s="380"/>
    </row>
    <row r="414" ht="15.75" customHeight="1">
      <c r="I414" s="380"/>
    </row>
    <row r="415" ht="15.75" customHeight="1">
      <c r="I415" s="380"/>
    </row>
    <row r="416" ht="15.75" customHeight="1">
      <c r="I416" s="380"/>
    </row>
    <row r="417" ht="15.75" customHeight="1">
      <c r="I417" s="380"/>
    </row>
    <row r="418" ht="15.75" customHeight="1">
      <c r="I418" s="380"/>
    </row>
    <row r="419" ht="15.75" customHeight="1">
      <c r="I419" s="380"/>
    </row>
    <row r="420" ht="15.75" customHeight="1">
      <c r="I420" s="380"/>
    </row>
    <row r="421" ht="15.75" customHeight="1">
      <c r="I421" s="380"/>
    </row>
    <row r="422" ht="15.75" customHeight="1">
      <c r="I422" s="380"/>
    </row>
    <row r="423" ht="15.75" customHeight="1">
      <c r="I423" s="380"/>
    </row>
    <row r="424" ht="15.75" customHeight="1">
      <c r="I424" s="380"/>
    </row>
    <row r="425" ht="15.75" customHeight="1">
      <c r="I425" s="380"/>
    </row>
    <row r="426" ht="15.75" customHeight="1">
      <c r="I426" s="380"/>
    </row>
    <row r="427" ht="15.75" customHeight="1">
      <c r="I427" s="380"/>
    </row>
    <row r="428" ht="15.75" customHeight="1">
      <c r="I428" s="380"/>
    </row>
    <row r="429" ht="15.75" customHeight="1">
      <c r="I429" s="380"/>
    </row>
    <row r="430" ht="15.75" customHeight="1">
      <c r="I430" s="380"/>
    </row>
    <row r="431" ht="15.75" customHeight="1">
      <c r="I431" s="380"/>
    </row>
    <row r="432" ht="15.75" customHeight="1">
      <c r="I432" s="380"/>
    </row>
    <row r="433" ht="15.75" customHeight="1">
      <c r="I433" s="380"/>
    </row>
    <row r="434" ht="15.75" customHeight="1">
      <c r="I434" s="380"/>
    </row>
    <row r="435" ht="15.75" customHeight="1">
      <c r="I435" s="380"/>
    </row>
    <row r="436" ht="15.75" customHeight="1">
      <c r="I436" s="380"/>
    </row>
    <row r="437" ht="15.75" customHeight="1">
      <c r="I437" s="380"/>
    </row>
    <row r="438" ht="15.75" customHeight="1">
      <c r="I438" s="380"/>
    </row>
    <row r="439" ht="15.75" customHeight="1">
      <c r="I439" s="380"/>
    </row>
    <row r="440" ht="15.75" customHeight="1">
      <c r="I440" s="380"/>
    </row>
    <row r="441" ht="15.75" customHeight="1">
      <c r="I441" s="380"/>
    </row>
    <row r="442" ht="15.75" customHeight="1">
      <c r="I442" s="380"/>
    </row>
    <row r="443" ht="15.75" customHeight="1">
      <c r="I443" s="380"/>
    </row>
    <row r="444" ht="15.75" customHeight="1">
      <c r="I444" s="380"/>
    </row>
    <row r="445" ht="15.75" customHeight="1">
      <c r="I445" s="380"/>
    </row>
    <row r="446" ht="15.75" customHeight="1">
      <c r="I446" s="380"/>
    </row>
    <row r="447" ht="15.75" customHeight="1">
      <c r="I447" s="380"/>
    </row>
    <row r="448" ht="15.75" customHeight="1">
      <c r="I448" s="380"/>
    </row>
    <row r="449" ht="15.75" customHeight="1">
      <c r="I449" s="380"/>
    </row>
    <row r="450" ht="15.75" customHeight="1">
      <c r="I450" s="380"/>
    </row>
    <row r="451" ht="15.75" customHeight="1">
      <c r="I451" s="380"/>
    </row>
    <row r="452" ht="15.75" customHeight="1">
      <c r="I452" s="380"/>
    </row>
    <row r="453" ht="15.75" customHeight="1">
      <c r="I453" s="380"/>
    </row>
    <row r="454" ht="15.75" customHeight="1">
      <c r="I454" s="380"/>
    </row>
    <row r="455" ht="15.75" customHeight="1">
      <c r="I455" s="380"/>
    </row>
    <row r="456" ht="15.75" customHeight="1">
      <c r="I456" s="380"/>
    </row>
    <row r="457" ht="15.75" customHeight="1">
      <c r="I457" s="380"/>
    </row>
    <row r="458" ht="15.75" customHeight="1">
      <c r="I458" s="380"/>
    </row>
    <row r="459" ht="15.75" customHeight="1">
      <c r="I459" s="380"/>
    </row>
    <row r="460" ht="15.75" customHeight="1">
      <c r="I460" s="380"/>
    </row>
    <row r="461" ht="15.75" customHeight="1">
      <c r="I461" s="380"/>
    </row>
    <row r="462" ht="15.75" customHeight="1">
      <c r="I462" s="380"/>
    </row>
    <row r="463" ht="15.75" customHeight="1">
      <c r="I463" s="380"/>
    </row>
    <row r="464" ht="15.75" customHeight="1">
      <c r="I464" s="380"/>
    </row>
    <row r="465" ht="15.75" customHeight="1">
      <c r="I465" s="380"/>
    </row>
    <row r="466" ht="15.75" customHeight="1">
      <c r="I466" s="380"/>
    </row>
    <row r="467" ht="15.75" customHeight="1">
      <c r="I467" s="380"/>
    </row>
    <row r="468" ht="15.75" customHeight="1">
      <c r="I468" s="380"/>
    </row>
    <row r="469" ht="15.75" customHeight="1">
      <c r="I469" s="380"/>
    </row>
    <row r="470" ht="15.75" customHeight="1">
      <c r="I470" s="380"/>
    </row>
    <row r="471" ht="15.75" customHeight="1">
      <c r="I471" s="380"/>
    </row>
    <row r="472" ht="15.75" customHeight="1">
      <c r="I472" s="380"/>
    </row>
    <row r="473" ht="15.75" customHeight="1">
      <c r="I473" s="380"/>
    </row>
    <row r="474" ht="15.75" customHeight="1">
      <c r="I474" s="380"/>
    </row>
    <row r="475" ht="15.75" customHeight="1">
      <c r="I475" s="380"/>
    </row>
    <row r="476" ht="15.75" customHeight="1">
      <c r="I476" s="380"/>
    </row>
    <row r="477" ht="15.75" customHeight="1">
      <c r="I477" s="380"/>
    </row>
    <row r="478" ht="15.75" customHeight="1">
      <c r="I478" s="380"/>
    </row>
    <row r="479" ht="15.75" customHeight="1">
      <c r="I479" s="380"/>
    </row>
    <row r="480" ht="15.75" customHeight="1">
      <c r="I480" s="380"/>
    </row>
    <row r="481" ht="15.75" customHeight="1">
      <c r="I481" s="380"/>
    </row>
    <row r="482" ht="15.75" customHeight="1">
      <c r="I482" s="380"/>
    </row>
    <row r="483" ht="15.75" customHeight="1">
      <c r="I483" s="380"/>
    </row>
    <row r="484" ht="15.75" customHeight="1">
      <c r="I484" s="380"/>
    </row>
    <row r="485" ht="15.75" customHeight="1">
      <c r="I485" s="380"/>
    </row>
    <row r="486" ht="15.75" customHeight="1">
      <c r="I486" s="380"/>
    </row>
    <row r="487" ht="15.75" customHeight="1">
      <c r="I487" s="380"/>
    </row>
    <row r="488" ht="15.75" customHeight="1">
      <c r="I488" s="380"/>
    </row>
    <row r="489" ht="15.75" customHeight="1">
      <c r="I489" s="380"/>
    </row>
    <row r="490" ht="15.75" customHeight="1">
      <c r="I490" s="380"/>
    </row>
    <row r="491" ht="15.75" customHeight="1">
      <c r="I491" s="380"/>
    </row>
    <row r="492" ht="15.75" customHeight="1">
      <c r="I492" s="380"/>
    </row>
    <row r="493" ht="15.75" customHeight="1">
      <c r="I493" s="380"/>
    </row>
    <row r="494" ht="15.75" customHeight="1">
      <c r="I494" s="380"/>
    </row>
    <row r="495" ht="15.75" customHeight="1">
      <c r="I495" s="380"/>
    </row>
    <row r="496" ht="15.75" customHeight="1">
      <c r="I496" s="380"/>
    </row>
    <row r="497" ht="15.75" customHeight="1">
      <c r="I497" s="380"/>
    </row>
    <row r="498" ht="15.75" customHeight="1">
      <c r="I498" s="380"/>
    </row>
    <row r="499" ht="15.75" customHeight="1">
      <c r="I499" s="380"/>
    </row>
    <row r="500" ht="15.75" customHeight="1">
      <c r="I500" s="380"/>
    </row>
    <row r="501" ht="15.75" customHeight="1">
      <c r="I501" s="380"/>
    </row>
    <row r="502" ht="15.75" customHeight="1">
      <c r="I502" s="380"/>
    </row>
    <row r="503" ht="15.75" customHeight="1">
      <c r="I503" s="380"/>
    </row>
    <row r="504" ht="15.75" customHeight="1">
      <c r="I504" s="380"/>
    </row>
    <row r="505" ht="15.75" customHeight="1">
      <c r="I505" s="380"/>
    </row>
    <row r="506" ht="15.75" customHeight="1">
      <c r="I506" s="380"/>
    </row>
    <row r="507" ht="15.75" customHeight="1">
      <c r="I507" s="380"/>
    </row>
    <row r="508" ht="15.75" customHeight="1">
      <c r="I508" s="380"/>
    </row>
    <row r="509" ht="15.75" customHeight="1">
      <c r="I509" s="380"/>
    </row>
    <row r="510" ht="15.75" customHeight="1">
      <c r="I510" s="380"/>
    </row>
    <row r="511" ht="15.75" customHeight="1">
      <c r="I511" s="380"/>
    </row>
    <row r="512" ht="15.75" customHeight="1">
      <c r="I512" s="380"/>
    </row>
    <row r="513" ht="15.75" customHeight="1">
      <c r="I513" s="380"/>
    </row>
    <row r="514" ht="15.75" customHeight="1">
      <c r="I514" s="380"/>
    </row>
    <row r="515" ht="15.75" customHeight="1">
      <c r="I515" s="380"/>
    </row>
    <row r="516" ht="15.75" customHeight="1">
      <c r="I516" s="380"/>
    </row>
    <row r="517" ht="15.75" customHeight="1">
      <c r="I517" s="380"/>
    </row>
    <row r="518" ht="15.75" customHeight="1">
      <c r="I518" s="380"/>
    </row>
    <row r="519" ht="15.75" customHeight="1">
      <c r="I519" s="380"/>
    </row>
    <row r="520" ht="15.75" customHeight="1">
      <c r="I520" s="380"/>
    </row>
    <row r="521" ht="15.75" customHeight="1">
      <c r="I521" s="380"/>
    </row>
    <row r="522" ht="15.75" customHeight="1">
      <c r="I522" s="380"/>
    </row>
    <row r="523" ht="15.75" customHeight="1">
      <c r="I523" s="380"/>
    </row>
    <row r="524" ht="15.75" customHeight="1">
      <c r="I524" s="380"/>
    </row>
    <row r="525" ht="15.75" customHeight="1">
      <c r="I525" s="380"/>
    </row>
    <row r="526" ht="15.75" customHeight="1">
      <c r="I526" s="380"/>
    </row>
    <row r="527" ht="15.75" customHeight="1">
      <c r="I527" s="380"/>
    </row>
    <row r="528" ht="15.75" customHeight="1">
      <c r="I528" s="380"/>
    </row>
    <row r="529" ht="15.75" customHeight="1">
      <c r="I529" s="380"/>
    </row>
    <row r="530" ht="15.75" customHeight="1">
      <c r="I530" s="380"/>
    </row>
    <row r="531" ht="15.75" customHeight="1">
      <c r="I531" s="380"/>
    </row>
    <row r="532" ht="15.75" customHeight="1">
      <c r="I532" s="380"/>
    </row>
    <row r="533" ht="15.75" customHeight="1">
      <c r="I533" s="380"/>
    </row>
    <row r="534" ht="15.75" customHeight="1">
      <c r="I534" s="380"/>
    </row>
    <row r="535" ht="15.75" customHeight="1">
      <c r="I535" s="380"/>
    </row>
    <row r="536" ht="15.75" customHeight="1">
      <c r="I536" s="380"/>
    </row>
    <row r="537" ht="15.75" customHeight="1">
      <c r="I537" s="380"/>
    </row>
    <row r="538" ht="15.75" customHeight="1">
      <c r="I538" s="380"/>
    </row>
    <row r="539" ht="15.75" customHeight="1">
      <c r="I539" s="380"/>
    </row>
    <row r="540" ht="15.75" customHeight="1">
      <c r="I540" s="380"/>
    </row>
    <row r="541" ht="15.75" customHeight="1">
      <c r="I541" s="380"/>
    </row>
    <row r="542" ht="15.75" customHeight="1">
      <c r="I542" s="380"/>
    </row>
    <row r="543" ht="15.75" customHeight="1">
      <c r="I543" s="380"/>
    </row>
    <row r="544" ht="15.75" customHeight="1">
      <c r="I544" s="380"/>
    </row>
    <row r="545" ht="15.75" customHeight="1">
      <c r="I545" s="380"/>
    </row>
    <row r="546" ht="15.75" customHeight="1">
      <c r="I546" s="380"/>
    </row>
    <row r="547" ht="15.75" customHeight="1">
      <c r="I547" s="380"/>
    </row>
    <row r="548" ht="15.75" customHeight="1">
      <c r="I548" s="380"/>
    </row>
    <row r="549" ht="15.75" customHeight="1">
      <c r="I549" s="380"/>
    </row>
    <row r="550" ht="15.75" customHeight="1">
      <c r="I550" s="380"/>
    </row>
    <row r="551" ht="15.75" customHeight="1">
      <c r="I551" s="380"/>
    </row>
    <row r="552" ht="15.75" customHeight="1">
      <c r="I552" s="380"/>
    </row>
    <row r="553" ht="15.75" customHeight="1">
      <c r="I553" s="380"/>
    </row>
    <row r="554" ht="15.75" customHeight="1">
      <c r="I554" s="380"/>
    </row>
    <row r="555" ht="15.75" customHeight="1">
      <c r="I555" s="380"/>
    </row>
    <row r="556" ht="15.75" customHeight="1">
      <c r="I556" s="380"/>
    </row>
    <row r="557" ht="15.75" customHeight="1">
      <c r="I557" s="380"/>
    </row>
    <row r="558" ht="15.75" customHeight="1">
      <c r="I558" s="380"/>
    </row>
    <row r="559" ht="15.75" customHeight="1">
      <c r="I559" s="380"/>
    </row>
    <row r="560" ht="15.75" customHeight="1">
      <c r="I560" s="380"/>
    </row>
    <row r="561" ht="15.75" customHeight="1">
      <c r="I561" s="380"/>
    </row>
    <row r="562" ht="15.75" customHeight="1">
      <c r="I562" s="380"/>
    </row>
    <row r="563" ht="15.75" customHeight="1">
      <c r="I563" s="380"/>
    </row>
    <row r="564" ht="15.75" customHeight="1">
      <c r="I564" s="380"/>
    </row>
    <row r="565" ht="15.75" customHeight="1">
      <c r="I565" s="380"/>
    </row>
    <row r="566" ht="15.75" customHeight="1">
      <c r="I566" s="380"/>
    </row>
    <row r="567" ht="15.75" customHeight="1">
      <c r="I567" s="380"/>
    </row>
    <row r="568" ht="15.75" customHeight="1">
      <c r="I568" s="380"/>
    </row>
    <row r="569" ht="15.75" customHeight="1">
      <c r="I569" s="380"/>
    </row>
    <row r="570" ht="15.75" customHeight="1">
      <c r="I570" s="380"/>
    </row>
    <row r="571" ht="15.75" customHeight="1">
      <c r="I571" s="380"/>
    </row>
    <row r="572" ht="15.75" customHeight="1">
      <c r="I572" s="380"/>
    </row>
    <row r="573" ht="15.75" customHeight="1">
      <c r="I573" s="380"/>
    </row>
    <row r="574" ht="15.75" customHeight="1">
      <c r="I574" s="380"/>
    </row>
    <row r="575" ht="15.75" customHeight="1">
      <c r="I575" s="380"/>
    </row>
    <row r="576" ht="15.75" customHeight="1">
      <c r="I576" s="380"/>
    </row>
    <row r="577" ht="15.75" customHeight="1">
      <c r="I577" s="380"/>
    </row>
    <row r="578" ht="15.75" customHeight="1">
      <c r="I578" s="380"/>
    </row>
    <row r="579" ht="15.75" customHeight="1">
      <c r="I579" s="380"/>
    </row>
    <row r="580" ht="15.75" customHeight="1">
      <c r="I580" s="380"/>
    </row>
    <row r="581" ht="15.75" customHeight="1">
      <c r="I581" s="380"/>
    </row>
    <row r="582" ht="15.75" customHeight="1">
      <c r="I582" s="380"/>
    </row>
    <row r="583" ht="15.75" customHeight="1">
      <c r="I583" s="380"/>
    </row>
    <row r="584" ht="15.75" customHeight="1">
      <c r="I584" s="380"/>
    </row>
    <row r="585" ht="15.75" customHeight="1">
      <c r="I585" s="380"/>
    </row>
    <row r="586" ht="15.75" customHeight="1">
      <c r="I586" s="380"/>
    </row>
    <row r="587" ht="15.75" customHeight="1">
      <c r="I587" s="380"/>
    </row>
    <row r="588" ht="15.75" customHeight="1">
      <c r="I588" s="380"/>
    </row>
    <row r="589" ht="15.75" customHeight="1">
      <c r="I589" s="380"/>
    </row>
    <row r="590" ht="15.75" customHeight="1">
      <c r="I590" s="380"/>
    </row>
    <row r="591" ht="15.75" customHeight="1">
      <c r="I591" s="380"/>
    </row>
    <row r="592" ht="15.75" customHeight="1">
      <c r="I592" s="380"/>
    </row>
    <row r="593" ht="15.75" customHeight="1">
      <c r="I593" s="380"/>
    </row>
    <row r="594" ht="15.75" customHeight="1">
      <c r="I594" s="380"/>
    </row>
    <row r="595" ht="15.75" customHeight="1">
      <c r="I595" s="380"/>
    </row>
    <row r="596" ht="15.75" customHeight="1">
      <c r="I596" s="380"/>
    </row>
    <row r="597" ht="15.75" customHeight="1">
      <c r="I597" s="380"/>
    </row>
    <row r="598" ht="15.75" customHeight="1">
      <c r="I598" s="380"/>
    </row>
    <row r="599" ht="15.75" customHeight="1">
      <c r="I599" s="380"/>
    </row>
    <row r="600" ht="15.75" customHeight="1">
      <c r="I600" s="380"/>
    </row>
    <row r="601" ht="15.75" customHeight="1">
      <c r="I601" s="380"/>
    </row>
    <row r="602" ht="15.75" customHeight="1">
      <c r="I602" s="380"/>
    </row>
    <row r="603" ht="15.75" customHeight="1">
      <c r="I603" s="380"/>
    </row>
    <row r="604" ht="15.75" customHeight="1">
      <c r="I604" s="380"/>
    </row>
    <row r="605" ht="15.75" customHeight="1">
      <c r="I605" s="380"/>
    </row>
    <row r="606" ht="15.75" customHeight="1">
      <c r="I606" s="380"/>
    </row>
    <row r="607" ht="15.75" customHeight="1">
      <c r="I607" s="380"/>
    </row>
    <row r="608" ht="15.75" customHeight="1">
      <c r="I608" s="380"/>
    </row>
    <row r="609" ht="15.75" customHeight="1">
      <c r="I609" s="380"/>
    </row>
    <row r="610" ht="15.75" customHeight="1">
      <c r="I610" s="380"/>
    </row>
    <row r="611" ht="15.75" customHeight="1">
      <c r="I611" s="380"/>
    </row>
    <row r="612" ht="15.75" customHeight="1">
      <c r="I612" s="380"/>
    </row>
    <row r="613" ht="15.75" customHeight="1">
      <c r="I613" s="380"/>
    </row>
    <row r="614" ht="15.75" customHeight="1">
      <c r="I614" s="380"/>
    </row>
    <row r="615" ht="15.75" customHeight="1">
      <c r="I615" s="380"/>
    </row>
    <row r="616" ht="15.75" customHeight="1">
      <c r="I616" s="380"/>
    </row>
    <row r="617" ht="15.75" customHeight="1">
      <c r="I617" s="380"/>
    </row>
    <row r="618" ht="15.75" customHeight="1">
      <c r="I618" s="380"/>
    </row>
    <row r="619" ht="15.75" customHeight="1">
      <c r="I619" s="380"/>
    </row>
    <row r="620" ht="15.75" customHeight="1">
      <c r="I620" s="380"/>
    </row>
    <row r="621" ht="15.75" customHeight="1">
      <c r="I621" s="380"/>
    </row>
    <row r="622" ht="15.75" customHeight="1">
      <c r="I622" s="380"/>
    </row>
    <row r="623" ht="15.75" customHeight="1">
      <c r="I623" s="380"/>
    </row>
    <row r="624" ht="15.75" customHeight="1">
      <c r="I624" s="380"/>
    </row>
    <row r="625" ht="15.75" customHeight="1">
      <c r="I625" s="380"/>
    </row>
    <row r="626" ht="15.75" customHeight="1">
      <c r="I626" s="380"/>
    </row>
    <row r="627" ht="15.75" customHeight="1">
      <c r="I627" s="380"/>
    </row>
    <row r="628" ht="15.75" customHeight="1">
      <c r="I628" s="380"/>
    </row>
    <row r="629" ht="15.75" customHeight="1">
      <c r="I629" s="380"/>
    </row>
    <row r="630" ht="15.75" customHeight="1">
      <c r="I630" s="380"/>
    </row>
    <row r="631" ht="15.75" customHeight="1">
      <c r="I631" s="380"/>
    </row>
    <row r="632" ht="15.75" customHeight="1">
      <c r="I632" s="380"/>
    </row>
    <row r="633" ht="15.75" customHeight="1">
      <c r="I633" s="380"/>
    </row>
    <row r="634" ht="15.75" customHeight="1">
      <c r="I634" s="380"/>
    </row>
    <row r="635" ht="15.75" customHeight="1">
      <c r="I635" s="380"/>
    </row>
    <row r="636" ht="15.75" customHeight="1">
      <c r="I636" s="380"/>
    </row>
    <row r="637" ht="15.75" customHeight="1">
      <c r="I637" s="380"/>
    </row>
    <row r="638" ht="15.75" customHeight="1">
      <c r="I638" s="380"/>
    </row>
    <row r="639" ht="15.75" customHeight="1">
      <c r="I639" s="380"/>
    </row>
    <row r="640" ht="15.75" customHeight="1">
      <c r="I640" s="380"/>
    </row>
    <row r="641" ht="15.75" customHeight="1">
      <c r="I641" s="380"/>
    </row>
    <row r="642" ht="15.75" customHeight="1">
      <c r="I642" s="380"/>
    </row>
    <row r="643" ht="15.75" customHeight="1">
      <c r="I643" s="380"/>
    </row>
    <row r="644" ht="15.75" customHeight="1">
      <c r="I644" s="380"/>
    </row>
    <row r="645" ht="15.75" customHeight="1">
      <c r="I645" s="380"/>
    </row>
    <row r="646" ht="15.75" customHeight="1">
      <c r="I646" s="380"/>
    </row>
    <row r="647" ht="15.75" customHeight="1">
      <c r="I647" s="380"/>
    </row>
    <row r="648" ht="15.75" customHeight="1">
      <c r="I648" s="380"/>
    </row>
    <row r="649" ht="15.75" customHeight="1">
      <c r="I649" s="380"/>
    </row>
    <row r="650" ht="15.75" customHeight="1">
      <c r="I650" s="380"/>
    </row>
    <row r="651" ht="15.75" customHeight="1">
      <c r="I651" s="380"/>
    </row>
    <row r="652" ht="15.75" customHeight="1">
      <c r="I652" s="380"/>
    </row>
    <row r="653" ht="15.75" customHeight="1">
      <c r="I653" s="380"/>
    </row>
    <row r="654" ht="15.75" customHeight="1">
      <c r="I654" s="380"/>
    </row>
    <row r="655" ht="15.75" customHeight="1">
      <c r="I655" s="380"/>
    </row>
    <row r="656" ht="15.75" customHeight="1">
      <c r="I656" s="380"/>
    </row>
    <row r="657" ht="15.75" customHeight="1">
      <c r="I657" s="380"/>
    </row>
    <row r="658" ht="15.75" customHeight="1">
      <c r="I658" s="380"/>
    </row>
    <row r="659" ht="15.75" customHeight="1">
      <c r="I659" s="380"/>
    </row>
    <row r="660" ht="15.75" customHeight="1">
      <c r="I660" s="380"/>
    </row>
    <row r="661" ht="15.75" customHeight="1">
      <c r="I661" s="380"/>
    </row>
    <row r="662" ht="15.75" customHeight="1">
      <c r="I662" s="380"/>
    </row>
    <row r="663" ht="15.75" customHeight="1">
      <c r="I663" s="380"/>
    </row>
    <row r="664" ht="15.75" customHeight="1">
      <c r="I664" s="380"/>
    </row>
    <row r="665" ht="15.75" customHeight="1">
      <c r="I665" s="380"/>
    </row>
    <row r="666" ht="15.75" customHeight="1">
      <c r="I666" s="380"/>
    </row>
    <row r="667" ht="15.75" customHeight="1">
      <c r="I667" s="380"/>
    </row>
    <row r="668" ht="15.75" customHeight="1">
      <c r="I668" s="380"/>
    </row>
    <row r="669" ht="15.75" customHeight="1">
      <c r="I669" s="380"/>
    </row>
    <row r="670" ht="15.75" customHeight="1">
      <c r="I670" s="380"/>
    </row>
    <row r="671" ht="15.75" customHeight="1">
      <c r="I671" s="380"/>
    </row>
    <row r="672" ht="15.75" customHeight="1">
      <c r="I672" s="380"/>
    </row>
    <row r="673" ht="15.75" customHeight="1">
      <c r="I673" s="380"/>
    </row>
    <row r="674" ht="15.75" customHeight="1">
      <c r="I674" s="380"/>
    </row>
    <row r="675" ht="15.75" customHeight="1">
      <c r="I675" s="380"/>
    </row>
    <row r="676" ht="15.75" customHeight="1">
      <c r="I676" s="380"/>
    </row>
    <row r="677" ht="15.75" customHeight="1">
      <c r="I677" s="380"/>
    </row>
    <row r="678" ht="15.75" customHeight="1">
      <c r="I678" s="380"/>
    </row>
    <row r="679" ht="15.75" customHeight="1">
      <c r="I679" s="380"/>
    </row>
    <row r="680" ht="15.75" customHeight="1">
      <c r="I680" s="380"/>
    </row>
    <row r="681" ht="15.75" customHeight="1">
      <c r="I681" s="380"/>
    </row>
    <row r="682" ht="15.75" customHeight="1">
      <c r="I682" s="380"/>
    </row>
    <row r="683" ht="15.75" customHeight="1">
      <c r="I683" s="380"/>
    </row>
    <row r="684" ht="15.75" customHeight="1">
      <c r="I684" s="380"/>
    </row>
    <row r="685" ht="15.75" customHeight="1">
      <c r="I685" s="380"/>
    </row>
    <row r="686" ht="15.75" customHeight="1">
      <c r="I686" s="380"/>
    </row>
    <row r="687" ht="15.75" customHeight="1">
      <c r="I687" s="380"/>
    </row>
    <row r="688" ht="15.75" customHeight="1">
      <c r="I688" s="380"/>
    </row>
    <row r="689" ht="15.75" customHeight="1">
      <c r="I689" s="380"/>
    </row>
    <row r="690" ht="15.75" customHeight="1">
      <c r="I690" s="380"/>
    </row>
    <row r="691" ht="15.75" customHeight="1">
      <c r="I691" s="380"/>
    </row>
    <row r="692" ht="15.75" customHeight="1">
      <c r="I692" s="380"/>
    </row>
    <row r="693" ht="15.75" customHeight="1">
      <c r="I693" s="380"/>
    </row>
    <row r="694" ht="15.75" customHeight="1">
      <c r="I694" s="380"/>
    </row>
    <row r="695" ht="15.75" customHeight="1">
      <c r="I695" s="380"/>
    </row>
    <row r="696" ht="15.75" customHeight="1">
      <c r="I696" s="380"/>
    </row>
    <row r="697" ht="15.75" customHeight="1">
      <c r="I697" s="380"/>
    </row>
    <row r="698" ht="15.75" customHeight="1">
      <c r="I698" s="380"/>
    </row>
    <row r="699" ht="15.75" customHeight="1">
      <c r="I699" s="380"/>
    </row>
    <row r="700" ht="15.75" customHeight="1">
      <c r="I700" s="380"/>
    </row>
    <row r="701" ht="15.75" customHeight="1">
      <c r="I701" s="380"/>
    </row>
    <row r="702" ht="15.75" customHeight="1">
      <c r="I702" s="380"/>
    </row>
    <row r="703" ht="15.75" customHeight="1">
      <c r="I703" s="380"/>
    </row>
    <row r="704" ht="15.75" customHeight="1">
      <c r="I704" s="380"/>
    </row>
    <row r="705" ht="15.75" customHeight="1">
      <c r="I705" s="380"/>
    </row>
    <row r="706" ht="15.75" customHeight="1">
      <c r="I706" s="380"/>
    </row>
    <row r="707" ht="15.75" customHeight="1">
      <c r="I707" s="380"/>
    </row>
    <row r="708" ht="15.75" customHeight="1">
      <c r="I708" s="380"/>
    </row>
    <row r="709" ht="15.75" customHeight="1">
      <c r="I709" s="380"/>
    </row>
    <row r="710" ht="15.75" customHeight="1">
      <c r="I710" s="380"/>
    </row>
    <row r="711" ht="15.75" customHeight="1">
      <c r="I711" s="380"/>
    </row>
    <row r="712" ht="15.75" customHeight="1">
      <c r="I712" s="380"/>
    </row>
    <row r="713" ht="15.75" customHeight="1">
      <c r="I713" s="380"/>
    </row>
    <row r="714" ht="15.75" customHeight="1">
      <c r="I714" s="380"/>
    </row>
    <row r="715" ht="15.75" customHeight="1">
      <c r="I715" s="380"/>
    </row>
    <row r="716" ht="15.75" customHeight="1">
      <c r="I716" s="380"/>
    </row>
    <row r="717" ht="15.75" customHeight="1">
      <c r="I717" s="380"/>
    </row>
    <row r="718" ht="15.75" customHeight="1">
      <c r="I718" s="380"/>
    </row>
    <row r="719" ht="15.75" customHeight="1">
      <c r="I719" s="380"/>
    </row>
    <row r="720" ht="15.75" customHeight="1">
      <c r="I720" s="380"/>
    </row>
    <row r="721" ht="15.75" customHeight="1">
      <c r="I721" s="380"/>
    </row>
    <row r="722" ht="15.75" customHeight="1">
      <c r="I722" s="380"/>
    </row>
    <row r="723" ht="15.75" customHeight="1">
      <c r="I723" s="380"/>
    </row>
    <row r="724" ht="15.75" customHeight="1">
      <c r="I724" s="380"/>
    </row>
    <row r="725" ht="15.75" customHeight="1">
      <c r="I725" s="380"/>
    </row>
    <row r="726" ht="15.75" customHeight="1">
      <c r="I726" s="380"/>
    </row>
    <row r="727" ht="15.75" customHeight="1">
      <c r="I727" s="380"/>
    </row>
    <row r="728" ht="15.75" customHeight="1">
      <c r="I728" s="380"/>
    </row>
    <row r="729" ht="15.75" customHeight="1">
      <c r="I729" s="380"/>
    </row>
    <row r="730" ht="15.75" customHeight="1">
      <c r="I730" s="380"/>
    </row>
    <row r="731" ht="15.75" customHeight="1">
      <c r="I731" s="380"/>
    </row>
    <row r="732" ht="15.75" customHeight="1">
      <c r="I732" s="380"/>
    </row>
    <row r="733" ht="15.75" customHeight="1">
      <c r="I733" s="380"/>
    </row>
    <row r="734" ht="15.75" customHeight="1">
      <c r="I734" s="380"/>
    </row>
    <row r="735" ht="15.75" customHeight="1">
      <c r="I735" s="380"/>
    </row>
    <row r="736" ht="15.75" customHeight="1">
      <c r="I736" s="380"/>
    </row>
    <row r="737" ht="15.75" customHeight="1">
      <c r="I737" s="380"/>
    </row>
    <row r="738" ht="15.75" customHeight="1">
      <c r="I738" s="380"/>
    </row>
    <row r="739" ht="15.75" customHeight="1">
      <c r="I739" s="380"/>
    </row>
    <row r="740" ht="15.75" customHeight="1">
      <c r="I740" s="380"/>
    </row>
    <row r="741" ht="15.75" customHeight="1">
      <c r="I741" s="380"/>
    </row>
    <row r="742" ht="15.75" customHeight="1">
      <c r="I742" s="380"/>
    </row>
    <row r="743" ht="15.75" customHeight="1">
      <c r="I743" s="380"/>
    </row>
    <row r="744" ht="15.75" customHeight="1">
      <c r="I744" s="380"/>
    </row>
    <row r="745" ht="15.75" customHeight="1">
      <c r="I745" s="380"/>
    </row>
    <row r="746" ht="15.75" customHeight="1">
      <c r="I746" s="380"/>
    </row>
    <row r="747" ht="15.75" customHeight="1">
      <c r="I747" s="380"/>
    </row>
    <row r="748" ht="15.75" customHeight="1">
      <c r="I748" s="380"/>
    </row>
    <row r="749" ht="15.75" customHeight="1">
      <c r="I749" s="380"/>
    </row>
    <row r="750" ht="15.75" customHeight="1">
      <c r="I750" s="380"/>
    </row>
    <row r="751" ht="15.75" customHeight="1">
      <c r="I751" s="380"/>
    </row>
    <row r="752" ht="15.75" customHeight="1">
      <c r="I752" s="380"/>
    </row>
    <row r="753" ht="15.75" customHeight="1">
      <c r="I753" s="380"/>
    </row>
    <row r="754" ht="15.75" customHeight="1">
      <c r="I754" s="380"/>
    </row>
    <row r="755" ht="15.75" customHeight="1">
      <c r="I755" s="380"/>
    </row>
    <row r="756" ht="15.75" customHeight="1">
      <c r="I756" s="380"/>
    </row>
    <row r="757" ht="15.75" customHeight="1">
      <c r="I757" s="380"/>
    </row>
    <row r="758" ht="15.75" customHeight="1">
      <c r="I758" s="380"/>
    </row>
    <row r="759" ht="15.75" customHeight="1">
      <c r="I759" s="380"/>
    </row>
    <row r="760" ht="15.75" customHeight="1">
      <c r="I760" s="380"/>
    </row>
    <row r="761" ht="15.75" customHeight="1">
      <c r="I761" s="380"/>
    </row>
    <row r="762" ht="15.75" customHeight="1">
      <c r="I762" s="380"/>
    </row>
    <row r="763" ht="15.75" customHeight="1">
      <c r="I763" s="380"/>
    </row>
    <row r="764" ht="15.75" customHeight="1">
      <c r="I764" s="380"/>
    </row>
    <row r="765" ht="15.75" customHeight="1">
      <c r="I765" s="380"/>
    </row>
    <row r="766" ht="15.75" customHeight="1">
      <c r="I766" s="380"/>
    </row>
    <row r="767" ht="15.75" customHeight="1">
      <c r="I767" s="380"/>
    </row>
    <row r="768" ht="15.75" customHeight="1">
      <c r="I768" s="380"/>
    </row>
    <row r="769" ht="15.75" customHeight="1">
      <c r="I769" s="380"/>
    </row>
    <row r="770" ht="15.75" customHeight="1">
      <c r="I770" s="380"/>
    </row>
    <row r="771" ht="15.75" customHeight="1">
      <c r="I771" s="380"/>
    </row>
    <row r="772" ht="15.75" customHeight="1">
      <c r="I772" s="380"/>
    </row>
    <row r="773" ht="15.75" customHeight="1">
      <c r="I773" s="380"/>
    </row>
    <row r="774" ht="15.75" customHeight="1">
      <c r="I774" s="380"/>
    </row>
    <row r="775" ht="15.75" customHeight="1">
      <c r="I775" s="380"/>
    </row>
    <row r="776" ht="15.75" customHeight="1">
      <c r="I776" s="380"/>
    </row>
    <row r="777" ht="15.75" customHeight="1">
      <c r="I777" s="380"/>
    </row>
    <row r="778" ht="15.75" customHeight="1">
      <c r="I778" s="380"/>
    </row>
    <row r="779" ht="15.75" customHeight="1">
      <c r="I779" s="380"/>
    </row>
    <row r="780" ht="15.75" customHeight="1">
      <c r="I780" s="380"/>
    </row>
    <row r="781" ht="15.75" customHeight="1">
      <c r="I781" s="380"/>
    </row>
    <row r="782" ht="15.75" customHeight="1">
      <c r="I782" s="380"/>
    </row>
    <row r="783" ht="15.75" customHeight="1">
      <c r="I783" s="380"/>
    </row>
    <row r="784" ht="15.75" customHeight="1">
      <c r="I784" s="380"/>
    </row>
    <row r="785" ht="15.75" customHeight="1">
      <c r="I785" s="380"/>
    </row>
    <row r="786" ht="15.75" customHeight="1">
      <c r="I786" s="380"/>
    </row>
    <row r="787" ht="15.75" customHeight="1">
      <c r="I787" s="380"/>
    </row>
    <row r="788" ht="15.75" customHeight="1">
      <c r="I788" s="380"/>
    </row>
    <row r="789" ht="15.75" customHeight="1">
      <c r="I789" s="380"/>
    </row>
    <row r="790" ht="15.75" customHeight="1">
      <c r="I790" s="380"/>
    </row>
    <row r="791" ht="15.75" customHeight="1">
      <c r="I791" s="380"/>
    </row>
    <row r="792" ht="15.75" customHeight="1">
      <c r="I792" s="380"/>
    </row>
    <row r="793" ht="15.75" customHeight="1">
      <c r="I793" s="380"/>
    </row>
    <row r="794" ht="15.75" customHeight="1">
      <c r="I794" s="380"/>
    </row>
    <row r="795" ht="15.75" customHeight="1">
      <c r="I795" s="380"/>
    </row>
    <row r="796" ht="15.75" customHeight="1">
      <c r="I796" s="380"/>
    </row>
    <row r="797" ht="15.75" customHeight="1">
      <c r="I797" s="380"/>
    </row>
    <row r="798" ht="15.75" customHeight="1">
      <c r="I798" s="380"/>
    </row>
    <row r="799" ht="15.75" customHeight="1">
      <c r="I799" s="380"/>
    </row>
    <row r="800" ht="15.75" customHeight="1">
      <c r="I800" s="380"/>
    </row>
    <row r="801" ht="15.75" customHeight="1">
      <c r="I801" s="380"/>
    </row>
    <row r="802" ht="15.75" customHeight="1">
      <c r="I802" s="380"/>
    </row>
    <row r="803" ht="15.75" customHeight="1">
      <c r="I803" s="380"/>
    </row>
    <row r="804" ht="15.75" customHeight="1">
      <c r="I804" s="380"/>
    </row>
    <row r="805" ht="15.75" customHeight="1">
      <c r="I805" s="380"/>
    </row>
    <row r="806" ht="15.75" customHeight="1">
      <c r="I806" s="380"/>
    </row>
    <row r="807" ht="15.75" customHeight="1">
      <c r="I807" s="380"/>
    </row>
    <row r="808" ht="15.75" customHeight="1">
      <c r="I808" s="380"/>
    </row>
    <row r="809" ht="15.75" customHeight="1">
      <c r="I809" s="380"/>
    </row>
    <row r="810" ht="15.75" customHeight="1">
      <c r="I810" s="380"/>
    </row>
    <row r="811" ht="15.75" customHeight="1">
      <c r="I811" s="380"/>
    </row>
    <row r="812" ht="15.75" customHeight="1">
      <c r="I812" s="380"/>
    </row>
    <row r="813" ht="15.75" customHeight="1">
      <c r="I813" s="380"/>
    </row>
    <row r="814" ht="15.75" customHeight="1">
      <c r="I814" s="380"/>
    </row>
    <row r="815" ht="15.75" customHeight="1">
      <c r="I815" s="380"/>
    </row>
    <row r="816" ht="15.75" customHeight="1">
      <c r="I816" s="380"/>
    </row>
    <row r="817" ht="15.75" customHeight="1">
      <c r="I817" s="380"/>
    </row>
    <row r="818" ht="15.75" customHeight="1">
      <c r="I818" s="380"/>
    </row>
    <row r="819" ht="15.75" customHeight="1">
      <c r="I819" s="380"/>
    </row>
    <row r="820" ht="15.75" customHeight="1">
      <c r="I820" s="380"/>
    </row>
    <row r="821" ht="15.75" customHeight="1">
      <c r="I821" s="380"/>
    </row>
    <row r="822" ht="15.75" customHeight="1">
      <c r="I822" s="380"/>
    </row>
    <row r="823" ht="15.75" customHeight="1">
      <c r="I823" s="380"/>
    </row>
    <row r="824" ht="15.75" customHeight="1">
      <c r="I824" s="380"/>
    </row>
    <row r="825" ht="15.75" customHeight="1">
      <c r="I825" s="380"/>
    </row>
    <row r="826" ht="15.75" customHeight="1">
      <c r="I826" s="380"/>
    </row>
    <row r="827" ht="15.75" customHeight="1">
      <c r="I827" s="380"/>
    </row>
    <row r="828" ht="15.75" customHeight="1">
      <c r="I828" s="380"/>
    </row>
    <row r="829" ht="15.75" customHeight="1">
      <c r="I829" s="380"/>
    </row>
    <row r="830" ht="15.75" customHeight="1">
      <c r="I830" s="380"/>
    </row>
    <row r="831" ht="15.75" customHeight="1">
      <c r="I831" s="380"/>
    </row>
    <row r="832" ht="15.75" customHeight="1">
      <c r="I832" s="380"/>
    </row>
    <row r="833" ht="15.75" customHeight="1">
      <c r="I833" s="380"/>
    </row>
    <row r="834" ht="15.75" customHeight="1">
      <c r="I834" s="380"/>
    </row>
    <row r="835" ht="15.75" customHeight="1">
      <c r="I835" s="380"/>
    </row>
    <row r="836" ht="15.75" customHeight="1">
      <c r="I836" s="380"/>
    </row>
    <row r="837" ht="15.75" customHeight="1">
      <c r="I837" s="380"/>
    </row>
    <row r="838" ht="15.75" customHeight="1">
      <c r="I838" s="380"/>
    </row>
    <row r="839" ht="15.75" customHeight="1">
      <c r="I839" s="380"/>
    </row>
    <row r="840" ht="15.75" customHeight="1">
      <c r="I840" s="380"/>
    </row>
    <row r="841" ht="15.75" customHeight="1">
      <c r="I841" s="380"/>
    </row>
    <row r="842" ht="15.75" customHeight="1">
      <c r="I842" s="380"/>
    </row>
    <row r="843" ht="15.75" customHeight="1">
      <c r="I843" s="380"/>
    </row>
    <row r="844" ht="15.75" customHeight="1">
      <c r="I844" s="380"/>
    </row>
    <row r="845" ht="15.75" customHeight="1">
      <c r="I845" s="380"/>
    </row>
    <row r="846" ht="15.75" customHeight="1">
      <c r="I846" s="380"/>
    </row>
    <row r="847" ht="15.75" customHeight="1">
      <c r="I847" s="380"/>
    </row>
    <row r="848" ht="15.75" customHeight="1">
      <c r="I848" s="380"/>
    </row>
    <row r="849" ht="15.75" customHeight="1">
      <c r="I849" s="380"/>
    </row>
    <row r="850" ht="15.75" customHeight="1">
      <c r="I850" s="380"/>
    </row>
    <row r="851" ht="15.75" customHeight="1">
      <c r="I851" s="380"/>
    </row>
    <row r="852" ht="15.75" customHeight="1">
      <c r="I852" s="380"/>
    </row>
    <row r="853" ht="15.75" customHeight="1">
      <c r="I853" s="380"/>
    </row>
    <row r="854" ht="15.75" customHeight="1">
      <c r="I854" s="380"/>
    </row>
    <row r="855" ht="15.75" customHeight="1">
      <c r="I855" s="380"/>
    </row>
    <row r="856" ht="15.75" customHeight="1">
      <c r="I856" s="380"/>
    </row>
    <row r="857" ht="15.75" customHeight="1">
      <c r="I857" s="380"/>
    </row>
    <row r="858" ht="15.75" customHeight="1">
      <c r="I858" s="380"/>
    </row>
    <row r="859" ht="15.75" customHeight="1">
      <c r="I859" s="380"/>
    </row>
    <row r="860" ht="15.75" customHeight="1">
      <c r="I860" s="380"/>
    </row>
    <row r="861" ht="15.75" customHeight="1">
      <c r="I861" s="380"/>
    </row>
    <row r="862" ht="15.75" customHeight="1">
      <c r="I862" s="380"/>
    </row>
    <row r="863" ht="15.75" customHeight="1">
      <c r="I863" s="380"/>
    </row>
    <row r="864" ht="15.75" customHeight="1">
      <c r="I864" s="380"/>
    </row>
    <row r="865" ht="15.75" customHeight="1">
      <c r="I865" s="380"/>
    </row>
    <row r="866" ht="15.75" customHeight="1">
      <c r="I866" s="380"/>
    </row>
    <row r="867" ht="15.75" customHeight="1">
      <c r="I867" s="380"/>
    </row>
    <row r="868" ht="15.75" customHeight="1">
      <c r="I868" s="380"/>
    </row>
    <row r="869" ht="15.75" customHeight="1">
      <c r="I869" s="380"/>
    </row>
    <row r="870" ht="15.75" customHeight="1">
      <c r="I870" s="380"/>
    </row>
    <row r="871" ht="15.75" customHeight="1">
      <c r="I871" s="380"/>
    </row>
    <row r="872" ht="15.75" customHeight="1">
      <c r="I872" s="380"/>
    </row>
    <row r="873" ht="15.75" customHeight="1">
      <c r="I873" s="380"/>
    </row>
    <row r="874" ht="15.75" customHeight="1">
      <c r="I874" s="380"/>
    </row>
    <row r="875" ht="15.75" customHeight="1">
      <c r="I875" s="380"/>
    </row>
    <row r="876" ht="15.75" customHeight="1">
      <c r="I876" s="380"/>
    </row>
    <row r="877" ht="15.75" customHeight="1">
      <c r="I877" s="380"/>
    </row>
    <row r="878" ht="15.75" customHeight="1">
      <c r="I878" s="380"/>
    </row>
    <row r="879" ht="15.75" customHeight="1">
      <c r="I879" s="380"/>
    </row>
    <row r="880" ht="15.75" customHeight="1">
      <c r="I880" s="380"/>
    </row>
    <row r="881" ht="15.75" customHeight="1">
      <c r="I881" s="380"/>
    </row>
    <row r="882" ht="15.75" customHeight="1">
      <c r="I882" s="380"/>
    </row>
    <row r="883" ht="15.75" customHeight="1">
      <c r="I883" s="380"/>
    </row>
    <row r="884" ht="15.75" customHeight="1">
      <c r="I884" s="380"/>
    </row>
    <row r="885" ht="15.75" customHeight="1">
      <c r="I885" s="380"/>
    </row>
    <row r="886" ht="15.75" customHeight="1">
      <c r="I886" s="380"/>
    </row>
    <row r="887" ht="15.75" customHeight="1">
      <c r="I887" s="380"/>
    </row>
    <row r="888" ht="15.75" customHeight="1">
      <c r="I888" s="380"/>
    </row>
    <row r="889" ht="15.75" customHeight="1">
      <c r="I889" s="380"/>
    </row>
    <row r="890" ht="15.75" customHeight="1">
      <c r="I890" s="380"/>
    </row>
    <row r="891" ht="15.75" customHeight="1">
      <c r="I891" s="380"/>
    </row>
    <row r="892" ht="15.75" customHeight="1">
      <c r="I892" s="380"/>
    </row>
    <row r="893" ht="15.75" customHeight="1">
      <c r="I893" s="380"/>
    </row>
    <row r="894" ht="15.75" customHeight="1">
      <c r="I894" s="380"/>
    </row>
    <row r="895" ht="15.75" customHeight="1">
      <c r="I895" s="380"/>
    </row>
    <row r="896" ht="15.75" customHeight="1">
      <c r="I896" s="380"/>
    </row>
    <row r="897" ht="15.75" customHeight="1">
      <c r="I897" s="380"/>
    </row>
    <row r="898" ht="15.75" customHeight="1">
      <c r="I898" s="380"/>
    </row>
    <row r="899" ht="15.75" customHeight="1">
      <c r="I899" s="380"/>
    </row>
    <row r="900" ht="15.75" customHeight="1">
      <c r="I900" s="380"/>
    </row>
    <row r="901" ht="15.75" customHeight="1">
      <c r="I901" s="380"/>
    </row>
    <row r="902" ht="15.75" customHeight="1">
      <c r="I902" s="380"/>
    </row>
    <row r="903" ht="15.75" customHeight="1">
      <c r="I903" s="380"/>
    </row>
    <row r="904" ht="15.75" customHeight="1">
      <c r="I904" s="380"/>
    </row>
    <row r="905" ht="15.75" customHeight="1">
      <c r="I905" s="380"/>
    </row>
    <row r="906" ht="15.75" customHeight="1">
      <c r="I906" s="380"/>
    </row>
    <row r="907" ht="15.75" customHeight="1">
      <c r="I907" s="380"/>
    </row>
    <row r="908" ht="15.75" customHeight="1">
      <c r="I908" s="380"/>
    </row>
    <row r="909" ht="15.75" customHeight="1">
      <c r="I909" s="380"/>
    </row>
    <row r="910" ht="15.75" customHeight="1">
      <c r="I910" s="380"/>
    </row>
    <row r="911" ht="15.75" customHeight="1">
      <c r="I911" s="380"/>
    </row>
    <row r="912" ht="15.75" customHeight="1">
      <c r="I912" s="380"/>
    </row>
    <row r="913" ht="15.75" customHeight="1">
      <c r="I913" s="380"/>
    </row>
    <row r="914" ht="15.75" customHeight="1">
      <c r="I914" s="380"/>
    </row>
    <row r="915" ht="15.75" customHeight="1">
      <c r="I915" s="380"/>
    </row>
    <row r="916" ht="15.75" customHeight="1">
      <c r="I916" s="380"/>
    </row>
    <row r="917" ht="15.75" customHeight="1">
      <c r="I917" s="380"/>
    </row>
    <row r="918" ht="15.75" customHeight="1">
      <c r="I918" s="380"/>
    </row>
    <row r="919" ht="15.75" customHeight="1">
      <c r="I919" s="380"/>
    </row>
    <row r="920" ht="15.75" customHeight="1">
      <c r="I920" s="380"/>
    </row>
    <row r="921" ht="15.75" customHeight="1">
      <c r="I921" s="380"/>
    </row>
    <row r="922" ht="15.75" customHeight="1">
      <c r="I922" s="380"/>
    </row>
    <row r="923" ht="15.75" customHeight="1">
      <c r="I923" s="380"/>
    </row>
    <row r="924" ht="15.75" customHeight="1">
      <c r="I924" s="380"/>
    </row>
    <row r="925" ht="15.75" customHeight="1">
      <c r="I925" s="380"/>
    </row>
    <row r="926" ht="15.75" customHeight="1">
      <c r="I926" s="380"/>
    </row>
    <row r="927" ht="15.75" customHeight="1">
      <c r="I927" s="380"/>
    </row>
    <row r="928" ht="15.75" customHeight="1">
      <c r="I928" s="380"/>
    </row>
    <row r="929" ht="15.75" customHeight="1">
      <c r="I929" s="380"/>
    </row>
    <row r="930" ht="15.75" customHeight="1">
      <c r="I930" s="380"/>
    </row>
    <row r="931" ht="15.75" customHeight="1">
      <c r="I931" s="380"/>
    </row>
    <row r="932" ht="15.75" customHeight="1">
      <c r="I932" s="380"/>
    </row>
    <row r="933" ht="15.75" customHeight="1">
      <c r="I933" s="380"/>
    </row>
    <row r="934" ht="15.75" customHeight="1">
      <c r="I934" s="380"/>
    </row>
    <row r="935" ht="15.75" customHeight="1">
      <c r="I935" s="380"/>
    </row>
    <row r="936" ht="15.75" customHeight="1">
      <c r="I936" s="380"/>
    </row>
    <row r="937" ht="15.75" customHeight="1">
      <c r="I937" s="380"/>
    </row>
    <row r="938" ht="15.75" customHeight="1">
      <c r="I938" s="380"/>
    </row>
    <row r="939" ht="15.75" customHeight="1">
      <c r="I939" s="380"/>
    </row>
    <row r="940" ht="15.75" customHeight="1">
      <c r="I940" s="380"/>
    </row>
    <row r="941" ht="15.75" customHeight="1">
      <c r="I941" s="380"/>
    </row>
    <row r="942" ht="15.75" customHeight="1">
      <c r="I942" s="380"/>
    </row>
    <row r="943" ht="15.75" customHeight="1">
      <c r="I943" s="380"/>
    </row>
    <row r="944" ht="15.75" customHeight="1">
      <c r="I944" s="380"/>
    </row>
    <row r="945" ht="15.75" customHeight="1">
      <c r="I945" s="380"/>
    </row>
    <row r="946" ht="15.75" customHeight="1">
      <c r="I946" s="380"/>
    </row>
    <row r="947" ht="15.75" customHeight="1">
      <c r="I947" s="380"/>
    </row>
    <row r="948" ht="15.75" customHeight="1">
      <c r="I948" s="380"/>
    </row>
    <row r="949" ht="15.75" customHeight="1">
      <c r="I949" s="380"/>
    </row>
    <row r="950" ht="15.75" customHeight="1">
      <c r="I950" s="380"/>
    </row>
    <row r="951" ht="15.75" customHeight="1">
      <c r="I951" s="380"/>
    </row>
    <row r="952" ht="15.75" customHeight="1">
      <c r="I952" s="380"/>
    </row>
    <row r="953" ht="15.75" customHeight="1">
      <c r="I953" s="380"/>
    </row>
    <row r="954" ht="15.75" customHeight="1">
      <c r="I954" s="380"/>
    </row>
    <row r="955" ht="15.75" customHeight="1">
      <c r="I955" s="380"/>
    </row>
    <row r="956" ht="15.75" customHeight="1">
      <c r="I956" s="380"/>
    </row>
    <row r="957" ht="15.75" customHeight="1">
      <c r="I957" s="380"/>
    </row>
    <row r="958" ht="15.75" customHeight="1">
      <c r="I958" s="380"/>
    </row>
    <row r="959" ht="15.75" customHeight="1">
      <c r="I959" s="380"/>
    </row>
    <row r="960" ht="15.75" customHeight="1">
      <c r="I960" s="380"/>
    </row>
    <row r="961" ht="15.75" customHeight="1">
      <c r="I961" s="380"/>
    </row>
    <row r="962" ht="15.75" customHeight="1">
      <c r="I962" s="380"/>
    </row>
    <row r="963" ht="15.75" customHeight="1">
      <c r="I963" s="380"/>
    </row>
    <row r="964" ht="15.75" customHeight="1">
      <c r="I964" s="380"/>
    </row>
    <row r="965" ht="15.75" customHeight="1">
      <c r="I965" s="380"/>
    </row>
    <row r="966" ht="15.75" customHeight="1">
      <c r="I966" s="380"/>
    </row>
    <row r="967" ht="15.75" customHeight="1">
      <c r="I967" s="380"/>
    </row>
    <row r="968" ht="15.75" customHeight="1">
      <c r="I968" s="380"/>
    </row>
    <row r="969" ht="15.75" customHeight="1">
      <c r="I969" s="380"/>
    </row>
    <row r="970" ht="15.75" customHeight="1">
      <c r="I970" s="380"/>
    </row>
    <row r="971" ht="15.75" customHeight="1">
      <c r="I971" s="380"/>
    </row>
    <row r="972" ht="15.75" customHeight="1">
      <c r="I972" s="380"/>
    </row>
    <row r="973" ht="15.75" customHeight="1">
      <c r="I973" s="380"/>
    </row>
    <row r="974" ht="15.75" customHeight="1">
      <c r="I974" s="380"/>
    </row>
    <row r="975" ht="15.75" customHeight="1">
      <c r="I975" s="380"/>
    </row>
    <row r="976" ht="15.75" customHeight="1">
      <c r="I976" s="380"/>
    </row>
    <row r="977" ht="15.75" customHeight="1">
      <c r="I977" s="380"/>
    </row>
    <row r="978" ht="15.75" customHeight="1">
      <c r="I978" s="380"/>
    </row>
    <row r="979" ht="15.75" customHeight="1">
      <c r="I979" s="380"/>
    </row>
    <row r="980" ht="15.75" customHeight="1">
      <c r="I980" s="380"/>
    </row>
    <row r="981" ht="15.75" customHeight="1">
      <c r="I981" s="380"/>
    </row>
    <row r="982" ht="15.75" customHeight="1">
      <c r="I982" s="380"/>
    </row>
    <row r="983" ht="15.75" customHeight="1">
      <c r="I983" s="380"/>
    </row>
    <row r="984" ht="15.75" customHeight="1">
      <c r="I984" s="380"/>
    </row>
    <row r="985" ht="15.75" customHeight="1">
      <c r="I985" s="380"/>
    </row>
    <row r="986" ht="15.75" customHeight="1">
      <c r="I986" s="380"/>
    </row>
    <row r="987" ht="15.75" customHeight="1">
      <c r="I987" s="380"/>
    </row>
    <row r="988" ht="15.75" customHeight="1">
      <c r="I988" s="380"/>
    </row>
    <row r="989" ht="15.75" customHeight="1">
      <c r="I989" s="380"/>
    </row>
    <row r="990" ht="15.75" customHeight="1">
      <c r="I990" s="380"/>
    </row>
    <row r="991" ht="15.75" customHeight="1">
      <c r="I991" s="380"/>
    </row>
    <row r="992" ht="15.75" customHeight="1">
      <c r="I992" s="380"/>
    </row>
    <row r="993" ht="15.75" customHeight="1">
      <c r="I993" s="380"/>
    </row>
    <row r="994" ht="15.75" customHeight="1">
      <c r="I994" s="380"/>
    </row>
    <row r="995" ht="15.75" customHeight="1">
      <c r="I995" s="380"/>
    </row>
    <row r="996" ht="15.75" customHeight="1">
      <c r="I996" s="380"/>
    </row>
    <row r="997" ht="15.75" customHeight="1">
      <c r="I997" s="380"/>
    </row>
    <row r="998" ht="15.75" customHeight="1">
      <c r="I998" s="380"/>
    </row>
    <row r="999" ht="15.75" customHeight="1">
      <c r="I999" s="380"/>
    </row>
    <row r="1000">
      <c r="I1000" s="380"/>
    </row>
  </sheetData>
  <mergeCells count="8">
    <mergeCell ref="A2:H2"/>
    <mergeCell ref="A4:H4"/>
    <mergeCell ref="A5:H5"/>
    <mergeCell ref="A6:H6"/>
    <mergeCell ref="A7:H7"/>
    <mergeCell ref="A8:H8"/>
    <mergeCell ref="A9:H9"/>
    <mergeCell ref="A41:F41"/>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9" width="14.0"/>
    <col customWidth="1" min="10" max="24" width="8.0"/>
  </cols>
  <sheetData>
    <row r="1">
      <c r="A1" s="46"/>
      <c r="B1" s="47"/>
      <c r="C1" s="47"/>
      <c r="D1" s="47"/>
      <c r="E1" s="47"/>
      <c r="F1" s="47"/>
      <c r="G1" s="47"/>
      <c r="H1" s="1"/>
    </row>
    <row r="2" ht="15.75" customHeight="1">
      <c r="A2" s="149" t="s">
        <v>7379</v>
      </c>
      <c r="B2" s="49"/>
      <c r="C2" s="49"/>
      <c r="D2" s="49"/>
      <c r="E2" s="49"/>
      <c r="F2" s="49"/>
      <c r="G2" s="49"/>
      <c r="H2" s="50"/>
      <c r="I2" s="53"/>
      <c r="J2" s="53"/>
      <c r="K2" s="53"/>
      <c r="L2" s="53"/>
      <c r="M2" s="53"/>
      <c r="N2" s="53"/>
      <c r="O2" s="53"/>
      <c r="P2" s="53"/>
      <c r="Q2" s="53"/>
      <c r="R2" s="53"/>
      <c r="S2" s="53"/>
      <c r="T2" s="53"/>
      <c r="U2" s="53"/>
      <c r="V2" s="53"/>
      <c r="W2" s="53"/>
      <c r="X2" s="53"/>
    </row>
    <row r="3">
      <c r="A3" s="171"/>
      <c r="B3" s="171"/>
      <c r="C3" s="171"/>
      <c r="D3" s="171"/>
      <c r="E3" s="171"/>
      <c r="F3" s="171"/>
      <c r="G3" s="171"/>
      <c r="H3" s="52"/>
      <c r="I3" s="53"/>
      <c r="J3" s="53"/>
      <c r="K3" s="53"/>
      <c r="L3" s="53"/>
      <c r="M3" s="53"/>
      <c r="N3" s="53"/>
      <c r="O3" s="53"/>
      <c r="P3" s="53"/>
      <c r="Q3" s="53"/>
      <c r="R3" s="53"/>
      <c r="S3" s="53"/>
      <c r="T3" s="53"/>
      <c r="U3" s="53"/>
      <c r="V3" s="53"/>
      <c r="W3" s="53"/>
      <c r="X3" s="53"/>
    </row>
    <row r="4" ht="18.75" customHeight="1">
      <c r="A4" s="54" t="s">
        <v>7380</v>
      </c>
      <c r="B4" s="49"/>
      <c r="C4" s="49"/>
      <c r="D4" s="49"/>
      <c r="E4" s="49"/>
      <c r="F4" s="49"/>
      <c r="G4" s="49"/>
      <c r="H4" s="50"/>
      <c r="I4" s="170"/>
      <c r="J4" s="170"/>
      <c r="K4" s="170"/>
      <c r="L4" s="170"/>
      <c r="M4" s="170"/>
      <c r="N4" s="170"/>
      <c r="O4" s="170"/>
      <c r="P4" s="170"/>
      <c r="Q4" s="170"/>
      <c r="R4" s="170"/>
      <c r="S4" s="170"/>
      <c r="T4" s="170"/>
      <c r="U4" s="170"/>
      <c r="V4" s="170"/>
      <c r="W4" s="170"/>
      <c r="X4" s="170"/>
    </row>
    <row r="5" ht="14.25" customHeight="1">
      <c r="A5" s="54" t="s">
        <v>7381</v>
      </c>
      <c r="B5" s="49"/>
      <c r="C5" s="49"/>
      <c r="D5" s="49"/>
      <c r="E5" s="49"/>
      <c r="F5" s="49"/>
      <c r="G5" s="49"/>
      <c r="H5" s="50"/>
      <c r="I5" s="170"/>
      <c r="J5" s="170"/>
      <c r="K5" s="170"/>
      <c r="L5" s="170"/>
      <c r="M5" s="170"/>
      <c r="N5" s="170"/>
      <c r="O5" s="170"/>
      <c r="P5" s="170"/>
      <c r="Q5" s="170"/>
      <c r="R5" s="170"/>
      <c r="S5" s="170"/>
      <c r="T5" s="170"/>
      <c r="U5" s="170"/>
      <c r="V5" s="170"/>
      <c r="W5" s="170"/>
      <c r="X5" s="170"/>
    </row>
    <row r="6" ht="13.5" customHeight="1">
      <c r="A6" s="54" t="s">
        <v>7382</v>
      </c>
      <c r="B6" s="49"/>
      <c r="C6" s="49"/>
      <c r="D6" s="49"/>
      <c r="E6" s="49"/>
      <c r="F6" s="49"/>
      <c r="G6" s="49"/>
      <c r="H6" s="50"/>
      <c r="I6" s="170"/>
      <c r="J6" s="170"/>
      <c r="K6" s="170"/>
      <c r="L6" s="170"/>
      <c r="M6" s="170"/>
      <c r="N6" s="170"/>
      <c r="O6" s="170"/>
      <c r="P6" s="170"/>
      <c r="Q6" s="170"/>
      <c r="R6" s="170"/>
      <c r="S6" s="170"/>
      <c r="T6" s="170"/>
      <c r="U6" s="170"/>
      <c r="V6" s="170"/>
      <c r="W6" s="170"/>
      <c r="X6" s="170"/>
    </row>
    <row r="7" ht="132.75" customHeight="1">
      <c r="A7" s="58" t="s">
        <v>7383</v>
      </c>
      <c r="B7" s="49"/>
      <c r="C7" s="49"/>
      <c r="D7" s="49"/>
      <c r="E7" s="49"/>
      <c r="F7" s="49"/>
      <c r="G7" s="49"/>
      <c r="H7" s="50"/>
      <c r="I7" s="170"/>
      <c r="J7" s="170"/>
      <c r="K7" s="170"/>
      <c r="L7" s="170"/>
      <c r="M7" s="170"/>
      <c r="N7" s="170"/>
      <c r="O7" s="170"/>
      <c r="P7" s="170"/>
      <c r="Q7" s="170"/>
      <c r="R7" s="170"/>
      <c r="S7" s="170"/>
      <c r="T7" s="170"/>
      <c r="U7" s="170"/>
      <c r="V7" s="170"/>
      <c r="W7" s="170"/>
      <c r="X7" s="170"/>
    </row>
    <row r="8">
      <c r="A8" s="59"/>
      <c r="B8" s="60"/>
      <c r="C8" s="60"/>
      <c r="D8" s="60"/>
      <c r="E8" s="60"/>
      <c r="F8" s="60"/>
      <c r="G8" s="60"/>
      <c r="H8" s="52"/>
      <c r="I8" s="53"/>
      <c r="J8" s="53"/>
      <c r="K8" s="53"/>
      <c r="L8" s="53"/>
      <c r="M8" s="53"/>
      <c r="N8" s="53"/>
      <c r="O8" s="53"/>
      <c r="P8" s="53"/>
      <c r="Q8" s="53"/>
      <c r="R8" s="53"/>
      <c r="S8" s="53"/>
      <c r="T8" s="53"/>
      <c r="U8" s="53"/>
      <c r="V8" s="53"/>
      <c r="W8" s="53"/>
      <c r="X8" s="53"/>
    </row>
    <row r="9" ht="61.5" customHeight="1">
      <c r="A9" s="313" t="s">
        <v>3194</v>
      </c>
      <c r="B9" s="313" t="s">
        <v>7</v>
      </c>
      <c r="C9" s="313" t="s">
        <v>3195</v>
      </c>
      <c r="D9" s="313" t="s">
        <v>7384</v>
      </c>
      <c r="E9" s="313" t="s">
        <v>3197</v>
      </c>
      <c r="F9" s="313" t="s">
        <v>3198</v>
      </c>
      <c r="G9" s="61" t="s">
        <v>144</v>
      </c>
      <c r="H9" s="176" t="s">
        <v>148</v>
      </c>
      <c r="I9" s="314" t="s">
        <v>149</v>
      </c>
      <c r="J9" s="53"/>
      <c r="K9" s="53"/>
      <c r="L9" s="53"/>
      <c r="M9" s="53"/>
      <c r="N9" s="53"/>
      <c r="O9" s="53"/>
      <c r="P9" s="53"/>
      <c r="Q9" s="53"/>
      <c r="R9" s="53"/>
      <c r="S9" s="53"/>
      <c r="T9" s="53"/>
      <c r="U9" s="53"/>
      <c r="V9" s="53"/>
      <c r="W9" s="53"/>
      <c r="X9" s="53"/>
    </row>
    <row r="10">
      <c r="A10" s="75"/>
      <c r="B10" s="77"/>
      <c r="C10" s="77"/>
      <c r="D10" s="85"/>
      <c r="E10" s="85"/>
      <c r="F10" s="85"/>
      <c r="G10" s="686"/>
      <c r="H10" s="674"/>
      <c r="J10" s="53"/>
      <c r="K10" s="53"/>
      <c r="L10" s="53"/>
      <c r="M10" s="53"/>
      <c r="N10" s="53"/>
      <c r="O10" s="53"/>
      <c r="P10" s="53"/>
      <c r="Q10" s="53"/>
      <c r="R10" s="53"/>
      <c r="S10" s="53"/>
      <c r="T10" s="53"/>
      <c r="U10" s="53"/>
      <c r="V10" s="53"/>
      <c r="W10" s="53"/>
      <c r="X10" s="53"/>
    </row>
    <row r="11">
      <c r="A11" s="83"/>
      <c r="B11" s="92"/>
      <c r="C11" s="91"/>
      <c r="D11" s="71"/>
      <c r="E11" s="71"/>
      <c r="F11" s="71"/>
      <c r="G11" s="687"/>
      <c r="H11" s="688"/>
      <c r="J11" s="380"/>
      <c r="K11" s="380"/>
      <c r="L11" s="380"/>
      <c r="M11" s="380"/>
      <c r="N11" s="380"/>
      <c r="O11" s="380"/>
      <c r="P11" s="380"/>
      <c r="Q11" s="380"/>
      <c r="R11" s="380"/>
      <c r="S11" s="380"/>
      <c r="T11" s="380"/>
      <c r="U11" s="380"/>
      <c r="V11" s="380"/>
      <c r="W11" s="380"/>
      <c r="X11" s="380"/>
    </row>
    <row r="12">
      <c r="A12" s="83"/>
      <c r="B12" s="92"/>
      <c r="C12" s="91"/>
      <c r="D12" s="85"/>
      <c r="E12" s="85"/>
      <c r="F12" s="85"/>
      <c r="G12" s="369"/>
      <c r="H12" s="688"/>
      <c r="J12" s="380"/>
      <c r="K12" s="380"/>
      <c r="L12" s="380"/>
      <c r="M12" s="380"/>
      <c r="N12" s="380"/>
      <c r="O12" s="380"/>
      <c r="P12" s="380"/>
      <c r="Q12" s="380"/>
      <c r="R12" s="380"/>
      <c r="S12" s="380"/>
      <c r="T12" s="380"/>
      <c r="U12" s="380"/>
      <c r="V12" s="380"/>
      <c r="W12" s="380"/>
      <c r="X12" s="380"/>
    </row>
    <row r="13">
      <c r="A13" s="83"/>
      <c r="B13" s="92"/>
      <c r="C13" s="91"/>
      <c r="D13" s="85"/>
      <c r="E13" s="85"/>
      <c r="F13" s="85"/>
      <c r="G13" s="369"/>
      <c r="H13" s="688"/>
      <c r="J13" s="380"/>
      <c r="K13" s="380"/>
      <c r="L13" s="380"/>
      <c r="M13" s="380"/>
      <c r="N13" s="380"/>
      <c r="O13" s="380"/>
      <c r="P13" s="380"/>
      <c r="Q13" s="380"/>
      <c r="R13" s="380"/>
      <c r="S13" s="380"/>
      <c r="T13" s="380"/>
      <c r="U13" s="380"/>
      <c r="V13" s="380"/>
      <c r="W13" s="380"/>
      <c r="X13" s="380"/>
    </row>
    <row r="14">
      <c r="A14" s="83"/>
      <c r="B14" s="92"/>
      <c r="C14" s="91"/>
      <c r="D14" s="91"/>
      <c r="E14" s="91"/>
      <c r="F14" s="91"/>
      <c r="G14" s="689"/>
      <c r="H14" s="688"/>
      <c r="J14" s="380"/>
      <c r="K14" s="380"/>
      <c r="L14" s="380"/>
      <c r="M14" s="380"/>
      <c r="N14" s="380"/>
      <c r="O14" s="380"/>
      <c r="P14" s="380"/>
      <c r="Q14" s="380"/>
      <c r="R14" s="380"/>
      <c r="S14" s="380"/>
      <c r="T14" s="380"/>
      <c r="U14" s="380"/>
      <c r="V14" s="380"/>
      <c r="W14" s="380"/>
      <c r="X14" s="380"/>
    </row>
    <row r="15">
      <c r="A15" s="83"/>
      <c r="B15" s="92"/>
      <c r="C15" s="91"/>
      <c r="D15" s="91"/>
      <c r="E15" s="91"/>
      <c r="F15" s="91"/>
      <c r="G15" s="689"/>
      <c r="H15" s="333"/>
    </row>
    <row r="16">
      <c r="A16" s="51" t="s">
        <v>626</v>
      </c>
      <c r="B16" s="47"/>
      <c r="C16" s="47"/>
      <c r="D16" s="47"/>
      <c r="E16" s="47"/>
      <c r="F16" s="47"/>
      <c r="H16" s="366">
        <f>SUM(H10:H15)</f>
        <v>0</v>
      </c>
    </row>
    <row r="17">
      <c r="A17" s="46"/>
      <c r="B17" s="47"/>
      <c r="C17" s="47"/>
      <c r="D17" s="47"/>
      <c r="E17" s="47"/>
      <c r="F17" s="47"/>
      <c r="G17" s="47"/>
      <c r="H17" s="1"/>
    </row>
    <row r="18">
      <c r="A18" s="368" t="s">
        <v>627</v>
      </c>
      <c r="B18" s="147"/>
      <c r="C18" s="147"/>
      <c r="D18" s="147"/>
      <c r="E18" s="147"/>
      <c r="F18" s="147"/>
      <c r="G18" s="147"/>
      <c r="H18" s="147"/>
    </row>
    <row r="19">
      <c r="A19" s="46"/>
      <c r="B19" s="47"/>
      <c r="C19" s="47"/>
      <c r="D19" s="47"/>
      <c r="E19" s="47"/>
      <c r="F19" s="47"/>
      <c r="G19" s="47"/>
      <c r="H19" s="1"/>
    </row>
    <row r="20" ht="15.75" customHeight="1">
      <c r="A20" s="46"/>
      <c r="B20" s="47"/>
      <c r="C20" s="47"/>
      <c r="D20" s="47"/>
      <c r="E20" s="47"/>
      <c r="F20" s="47"/>
      <c r="G20" s="47"/>
      <c r="H20" s="1"/>
    </row>
    <row r="21" ht="15.75" customHeight="1">
      <c r="A21" s="46"/>
      <c r="B21" s="47"/>
      <c r="C21" s="47"/>
      <c r="D21" s="47"/>
      <c r="E21" s="47"/>
      <c r="F21" s="47"/>
      <c r="G21" s="47"/>
      <c r="H21" s="1"/>
    </row>
    <row r="22" ht="15.75" customHeight="1">
      <c r="A22" s="46"/>
      <c r="B22" s="47"/>
      <c r="C22" s="47"/>
      <c r="D22" s="47"/>
      <c r="E22" s="47"/>
      <c r="F22" s="47"/>
      <c r="G22" s="47"/>
      <c r="H22" s="1"/>
    </row>
    <row r="23" ht="15.75" customHeight="1">
      <c r="A23" s="46"/>
      <c r="B23" s="47"/>
      <c r="C23" s="47"/>
      <c r="D23" s="47"/>
      <c r="E23" s="47"/>
      <c r="F23" s="47"/>
      <c r="G23" s="47"/>
      <c r="H23" s="1"/>
    </row>
    <row r="24" ht="15.75" customHeight="1">
      <c r="A24" s="46"/>
      <c r="B24" s="47"/>
      <c r="C24" s="47"/>
      <c r="D24" s="47"/>
      <c r="E24" s="47"/>
      <c r="F24" s="47"/>
      <c r="G24" s="47"/>
      <c r="H24" s="1"/>
    </row>
    <row r="25" ht="15.75" customHeight="1">
      <c r="A25" s="46"/>
      <c r="B25" s="47"/>
      <c r="C25" s="47"/>
      <c r="D25" s="47"/>
      <c r="E25" s="47"/>
      <c r="F25" s="47"/>
      <c r="G25" s="47"/>
      <c r="H25" s="1"/>
    </row>
    <row r="26" ht="15.75" customHeight="1">
      <c r="A26" s="46"/>
      <c r="B26" s="47"/>
      <c r="C26" s="47"/>
      <c r="D26" s="47"/>
      <c r="E26" s="47"/>
      <c r="F26" s="47"/>
      <c r="G26" s="47"/>
      <c r="H26" s="1"/>
    </row>
    <row r="27" ht="15.75" customHeight="1">
      <c r="A27" s="46"/>
      <c r="B27" s="47"/>
      <c r="C27" s="47"/>
      <c r="D27" s="47"/>
      <c r="E27" s="47"/>
      <c r="F27" s="47"/>
      <c r="G27" s="47"/>
      <c r="H27" s="1"/>
    </row>
    <row r="28" ht="15.75" customHeight="1">
      <c r="A28" s="46"/>
      <c r="B28" s="47"/>
      <c r="C28" s="47"/>
      <c r="D28" s="47"/>
      <c r="E28" s="47"/>
      <c r="F28" s="47"/>
      <c r="G28" s="47"/>
      <c r="H28" s="1"/>
    </row>
    <row r="29" ht="15.75" customHeight="1">
      <c r="A29" s="46"/>
      <c r="B29" s="47"/>
      <c r="C29" s="47"/>
      <c r="D29" s="47"/>
      <c r="E29" s="47"/>
      <c r="F29" s="47"/>
      <c r="G29" s="47"/>
      <c r="H29" s="1"/>
    </row>
    <row r="30" ht="15.75" customHeight="1">
      <c r="A30" s="46"/>
      <c r="B30" s="47"/>
      <c r="C30" s="47"/>
      <c r="D30" s="47"/>
      <c r="E30" s="47"/>
      <c r="F30" s="47"/>
      <c r="G30" s="47"/>
      <c r="H30" s="1"/>
    </row>
    <row r="31" ht="15.75" customHeight="1">
      <c r="A31" s="46"/>
      <c r="B31" s="47"/>
      <c r="C31" s="47"/>
      <c r="D31" s="47"/>
      <c r="E31" s="47"/>
      <c r="F31" s="47"/>
      <c r="G31" s="47"/>
      <c r="H31" s="1"/>
    </row>
    <row r="32" ht="15.75" customHeight="1">
      <c r="A32" s="46"/>
      <c r="B32" s="47"/>
      <c r="C32" s="47"/>
      <c r="D32" s="47"/>
      <c r="E32" s="47"/>
      <c r="F32" s="47"/>
      <c r="G32" s="47"/>
      <c r="H32" s="1"/>
    </row>
    <row r="33" ht="15.75" customHeight="1">
      <c r="A33" s="46"/>
      <c r="B33" s="47"/>
      <c r="C33" s="47"/>
      <c r="D33" s="47"/>
      <c r="E33" s="47"/>
      <c r="F33" s="47"/>
      <c r="G33" s="47"/>
      <c r="H33" s="1"/>
    </row>
    <row r="34" ht="15.75" customHeight="1">
      <c r="A34" s="46"/>
      <c r="B34" s="47"/>
      <c r="C34" s="47"/>
      <c r="D34" s="47"/>
      <c r="E34" s="47"/>
      <c r="F34" s="47"/>
      <c r="G34" s="47"/>
      <c r="H34" s="1"/>
    </row>
    <row r="35" ht="15.75" customHeight="1">
      <c r="A35" s="46"/>
      <c r="B35" s="47"/>
      <c r="C35" s="47"/>
      <c r="D35" s="47"/>
      <c r="E35" s="47"/>
      <c r="F35" s="47"/>
      <c r="G35" s="47"/>
      <c r="H35" s="1"/>
    </row>
    <row r="36" ht="15.75" customHeight="1">
      <c r="A36" s="46"/>
      <c r="B36" s="47"/>
      <c r="C36" s="47"/>
      <c r="D36" s="47"/>
      <c r="E36" s="47"/>
      <c r="F36" s="47"/>
      <c r="G36" s="47"/>
      <c r="H36" s="1"/>
    </row>
    <row r="37" ht="15.75" customHeight="1">
      <c r="A37" s="46"/>
      <c r="B37" s="47"/>
      <c r="C37" s="47"/>
      <c r="D37" s="47"/>
      <c r="E37" s="47"/>
      <c r="F37" s="47"/>
      <c r="G37" s="47"/>
      <c r="H37" s="1"/>
    </row>
    <row r="38" ht="15.75" customHeight="1">
      <c r="A38" s="46"/>
      <c r="B38" s="47"/>
      <c r="C38" s="47"/>
      <c r="D38" s="47"/>
      <c r="E38" s="47"/>
      <c r="F38" s="47"/>
      <c r="G38" s="47"/>
      <c r="H38" s="1"/>
    </row>
    <row r="39" ht="15.75" customHeight="1">
      <c r="A39" s="46"/>
      <c r="B39" s="47"/>
      <c r="C39" s="47"/>
      <c r="D39" s="47"/>
      <c r="E39" s="47"/>
      <c r="F39" s="47"/>
      <c r="G39" s="47"/>
      <c r="H39" s="1"/>
    </row>
    <row r="40" ht="15.75" customHeight="1">
      <c r="A40" s="46"/>
      <c r="B40" s="47"/>
      <c r="C40" s="47"/>
      <c r="D40" s="47"/>
      <c r="E40" s="47"/>
      <c r="F40" s="47"/>
      <c r="G40" s="47"/>
      <c r="H40" s="1"/>
    </row>
    <row r="41" ht="15.75" customHeight="1">
      <c r="A41" s="46"/>
      <c r="B41" s="47"/>
      <c r="C41" s="47"/>
      <c r="D41" s="47"/>
      <c r="E41" s="47"/>
      <c r="F41" s="47"/>
      <c r="G41" s="47"/>
      <c r="H41" s="1"/>
    </row>
    <row r="42" ht="15.75" customHeight="1">
      <c r="A42" s="46"/>
      <c r="B42" s="47"/>
      <c r="C42" s="47"/>
      <c r="D42" s="47"/>
      <c r="E42" s="47"/>
      <c r="F42" s="47"/>
      <c r="G42" s="47"/>
      <c r="H42" s="1"/>
    </row>
    <row r="43" ht="15.75" customHeight="1">
      <c r="A43" s="46"/>
      <c r="B43" s="47"/>
      <c r="C43" s="47"/>
      <c r="D43" s="47"/>
      <c r="E43" s="47"/>
      <c r="F43" s="47"/>
      <c r="G43" s="47"/>
      <c r="H43" s="1"/>
    </row>
    <row r="44" ht="15.75" customHeight="1">
      <c r="A44" s="46"/>
      <c r="B44" s="47"/>
      <c r="C44" s="47"/>
      <c r="D44" s="47"/>
      <c r="E44" s="47"/>
      <c r="F44" s="47"/>
      <c r="G44" s="47"/>
      <c r="H44" s="1"/>
    </row>
    <row r="45" ht="15.75" customHeight="1">
      <c r="A45" s="46"/>
      <c r="B45" s="47"/>
      <c r="C45" s="47"/>
      <c r="D45" s="47"/>
      <c r="E45" s="47"/>
      <c r="F45" s="47"/>
      <c r="G45" s="47"/>
      <c r="H45" s="1"/>
    </row>
    <row r="46" ht="15.75" customHeight="1">
      <c r="A46" s="46"/>
      <c r="B46" s="47"/>
      <c r="C46" s="47"/>
      <c r="D46" s="47"/>
      <c r="E46" s="47"/>
      <c r="F46" s="47"/>
      <c r="G46" s="47"/>
      <c r="H46" s="1"/>
    </row>
    <row r="47" ht="15.75" customHeight="1">
      <c r="A47" s="46"/>
      <c r="B47" s="47"/>
      <c r="C47" s="47"/>
      <c r="D47" s="47"/>
      <c r="E47" s="47"/>
      <c r="F47" s="47"/>
      <c r="G47" s="47"/>
      <c r="H47" s="1"/>
    </row>
    <row r="48" ht="15.75" customHeight="1">
      <c r="A48" s="46"/>
      <c r="B48" s="47"/>
      <c r="C48" s="47"/>
      <c r="D48" s="47"/>
      <c r="E48" s="47"/>
      <c r="F48" s="47"/>
      <c r="G48" s="47"/>
      <c r="H48" s="1"/>
    </row>
    <row r="49" ht="15.75" customHeight="1">
      <c r="A49" s="46"/>
      <c r="B49" s="47"/>
      <c r="C49" s="47"/>
      <c r="D49" s="47"/>
      <c r="E49" s="47"/>
      <c r="F49" s="47"/>
      <c r="G49" s="47"/>
      <c r="H49" s="1"/>
    </row>
    <row r="50" ht="15.75" customHeight="1">
      <c r="A50" s="46"/>
      <c r="B50" s="47"/>
      <c r="C50" s="47"/>
      <c r="D50" s="47"/>
      <c r="E50" s="47"/>
      <c r="F50" s="47"/>
      <c r="G50" s="47"/>
      <c r="H50" s="1"/>
    </row>
    <row r="51" ht="15.75" customHeight="1">
      <c r="A51" s="46"/>
      <c r="B51" s="47"/>
      <c r="C51" s="47"/>
      <c r="D51" s="47"/>
      <c r="E51" s="47"/>
      <c r="F51" s="47"/>
      <c r="G51" s="47"/>
      <c r="H51" s="1"/>
    </row>
    <row r="52" ht="15.75" customHeight="1">
      <c r="A52" s="46"/>
      <c r="B52" s="47"/>
      <c r="C52" s="47"/>
      <c r="D52" s="47"/>
      <c r="E52" s="47"/>
      <c r="F52" s="47"/>
      <c r="G52" s="47"/>
      <c r="H52" s="1"/>
    </row>
    <row r="53" ht="15.75" customHeight="1">
      <c r="A53" s="46"/>
      <c r="B53" s="47"/>
      <c r="C53" s="47"/>
      <c r="D53" s="47"/>
      <c r="E53" s="47"/>
      <c r="F53" s="47"/>
      <c r="G53" s="47"/>
      <c r="H53" s="1"/>
    </row>
    <row r="54" ht="15.75" customHeight="1">
      <c r="A54" s="46"/>
      <c r="B54" s="47"/>
      <c r="C54" s="47"/>
      <c r="D54" s="47"/>
      <c r="E54" s="47"/>
      <c r="F54" s="47"/>
      <c r="G54" s="47"/>
      <c r="H54" s="1"/>
    </row>
    <row r="55" ht="15.75" customHeight="1">
      <c r="A55" s="46"/>
      <c r="B55" s="47"/>
      <c r="C55" s="47"/>
      <c r="D55" s="47"/>
      <c r="E55" s="47"/>
      <c r="F55" s="47"/>
      <c r="G55" s="47"/>
      <c r="H55" s="1"/>
    </row>
    <row r="56" ht="15.75" customHeight="1">
      <c r="A56" s="46"/>
      <c r="B56" s="47"/>
      <c r="C56" s="47"/>
      <c r="D56" s="47"/>
      <c r="E56" s="47"/>
      <c r="F56" s="47"/>
      <c r="G56" s="47"/>
      <c r="H56" s="1"/>
    </row>
    <row r="57" ht="15.75" customHeight="1">
      <c r="A57" s="46"/>
      <c r="B57" s="47"/>
      <c r="C57" s="47"/>
      <c r="D57" s="47"/>
      <c r="E57" s="47"/>
      <c r="F57" s="47"/>
      <c r="G57" s="47"/>
      <c r="H57" s="1"/>
    </row>
    <row r="58" ht="15.75" customHeight="1">
      <c r="A58" s="46"/>
      <c r="B58" s="47"/>
      <c r="C58" s="47"/>
      <c r="D58" s="47"/>
      <c r="E58" s="47"/>
      <c r="F58" s="47"/>
      <c r="G58" s="47"/>
      <c r="H58" s="1"/>
    </row>
    <row r="59" ht="15.75" customHeight="1">
      <c r="A59" s="46"/>
      <c r="B59" s="47"/>
      <c r="C59" s="47"/>
      <c r="D59" s="47"/>
      <c r="E59" s="47"/>
      <c r="F59" s="47"/>
      <c r="G59" s="47"/>
      <c r="H59" s="1"/>
    </row>
    <row r="60" ht="15.75" customHeight="1">
      <c r="A60" s="46"/>
      <c r="B60" s="47"/>
      <c r="C60" s="47"/>
      <c r="D60" s="47"/>
      <c r="E60" s="47"/>
      <c r="F60" s="47"/>
      <c r="G60" s="47"/>
      <c r="H60" s="1"/>
    </row>
    <row r="61" ht="15.75" customHeight="1">
      <c r="A61" s="46"/>
      <c r="B61" s="47"/>
      <c r="C61" s="47"/>
      <c r="D61" s="47"/>
      <c r="E61" s="47"/>
      <c r="F61" s="47"/>
      <c r="G61" s="47"/>
      <c r="H61" s="1"/>
    </row>
    <row r="62" ht="15.75" customHeight="1">
      <c r="A62" s="46"/>
      <c r="B62" s="47"/>
      <c r="C62" s="47"/>
      <c r="D62" s="47"/>
      <c r="E62" s="47"/>
      <c r="F62" s="47"/>
      <c r="G62" s="47"/>
      <c r="H62" s="1"/>
    </row>
    <row r="63" ht="15.75" customHeight="1">
      <c r="A63" s="46"/>
      <c r="B63" s="47"/>
      <c r="C63" s="47"/>
      <c r="D63" s="47"/>
      <c r="E63" s="47"/>
      <c r="F63" s="47"/>
      <c r="G63" s="47"/>
      <c r="H63" s="1"/>
    </row>
    <row r="64" ht="15.75" customHeight="1">
      <c r="A64" s="46"/>
      <c r="B64" s="47"/>
      <c r="C64" s="47"/>
      <c r="D64" s="47"/>
      <c r="E64" s="47"/>
      <c r="F64" s="47"/>
      <c r="G64" s="47"/>
      <c r="H64" s="1"/>
    </row>
    <row r="65" ht="15.75" customHeight="1">
      <c r="A65" s="46"/>
      <c r="B65" s="47"/>
      <c r="C65" s="47"/>
      <c r="D65" s="47"/>
      <c r="E65" s="47"/>
      <c r="F65" s="47"/>
      <c r="G65" s="47"/>
      <c r="H65" s="1"/>
    </row>
    <row r="66" ht="15.75" customHeight="1">
      <c r="A66" s="46"/>
      <c r="B66" s="47"/>
      <c r="C66" s="47"/>
      <c r="D66" s="47"/>
      <c r="E66" s="47"/>
      <c r="F66" s="47"/>
      <c r="G66" s="47"/>
      <c r="H66" s="1"/>
    </row>
    <row r="67" ht="15.75" customHeight="1">
      <c r="A67" s="46"/>
      <c r="B67" s="47"/>
      <c r="C67" s="47"/>
      <c r="D67" s="47"/>
      <c r="E67" s="47"/>
      <c r="F67" s="47"/>
      <c r="G67" s="47"/>
      <c r="H67" s="1"/>
    </row>
    <row r="68" ht="15.75" customHeight="1">
      <c r="A68" s="46"/>
      <c r="B68" s="47"/>
      <c r="C68" s="47"/>
      <c r="D68" s="47"/>
      <c r="E68" s="47"/>
      <c r="F68" s="47"/>
      <c r="G68" s="47"/>
      <c r="H68" s="1"/>
    </row>
    <row r="69" ht="15.75" customHeight="1">
      <c r="A69" s="46"/>
      <c r="B69" s="47"/>
      <c r="C69" s="47"/>
      <c r="D69" s="47"/>
      <c r="E69" s="47"/>
      <c r="F69" s="47"/>
      <c r="G69" s="47"/>
      <c r="H69" s="1"/>
    </row>
    <row r="70" ht="15.75" customHeight="1">
      <c r="A70" s="46"/>
      <c r="B70" s="47"/>
      <c r="C70" s="47"/>
      <c r="D70" s="47"/>
      <c r="E70" s="47"/>
      <c r="F70" s="47"/>
      <c r="G70" s="47"/>
      <c r="H70" s="1"/>
    </row>
    <row r="71" ht="15.75" customHeight="1">
      <c r="A71" s="46"/>
      <c r="B71" s="47"/>
      <c r="C71" s="47"/>
      <c r="D71" s="47"/>
      <c r="E71" s="47"/>
      <c r="F71" s="47"/>
      <c r="G71" s="47"/>
      <c r="H71" s="1"/>
    </row>
    <row r="72" ht="15.75" customHeight="1">
      <c r="A72" s="46"/>
      <c r="B72" s="47"/>
      <c r="C72" s="47"/>
      <c r="D72" s="47"/>
      <c r="E72" s="47"/>
      <c r="F72" s="47"/>
      <c r="G72" s="47"/>
      <c r="H72" s="1"/>
    </row>
    <row r="73" ht="15.75" customHeight="1">
      <c r="A73" s="46"/>
      <c r="B73" s="47"/>
      <c r="C73" s="47"/>
      <c r="D73" s="47"/>
      <c r="E73" s="47"/>
      <c r="F73" s="47"/>
      <c r="G73" s="47"/>
      <c r="H73" s="1"/>
    </row>
    <row r="74" ht="15.75" customHeight="1">
      <c r="A74" s="46"/>
      <c r="B74" s="47"/>
      <c r="C74" s="47"/>
      <c r="D74" s="47"/>
      <c r="E74" s="47"/>
      <c r="F74" s="47"/>
      <c r="G74" s="47"/>
      <c r="H74" s="1"/>
    </row>
    <row r="75" ht="15.75" customHeight="1">
      <c r="A75" s="46"/>
      <c r="B75" s="47"/>
      <c r="C75" s="47"/>
      <c r="D75" s="47"/>
      <c r="E75" s="47"/>
      <c r="F75" s="47"/>
      <c r="G75" s="47"/>
      <c r="H75" s="1"/>
    </row>
    <row r="76" ht="15.75" customHeight="1">
      <c r="A76" s="46"/>
      <c r="B76" s="47"/>
      <c r="C76" s="47"/>
      <c r="D76" s="47"/>
      <c r="E76" s="47"/>
      <c r="F76" s="47"/>
      <c r="G76" s="47"/>
      <c r="H76" s="1"/>
    </row>
    <row r="77" ht="15.75" customHeight="1">
      <c r="A77" s="46"/>
      <c r="B77" s="47"/>
      <c r="C77" s="47"/>
      <c r="D77" s="47"/>
      <c r="E77" s="47"/>
      <c r="F77" s="47"/>
      <c r="G77" s="47"/>
      <c r="H77" s="1"/>
    </row>
    <row r="78" ht="15.75" customHeight="1">
      <c r="A78" s="46"/>
      <c r="B78" s="47"/>
      <c r="C78" s="47"/>
      <c r="D78" s="47"/>
      <c r="E78" s="47"/>
      <c r="F78" s="47"/>
      <c r="G78" s="47"/>
      <c r="H78" s="1"/>
    </row>
    <row r="79" ht="15.75" customHeight="1">
      <c r="A79" s="46"/>
      <c r="B79" s="47"/>
      <c r="C79" s="47"/>
      <c r="D79" s="47"/>
      <c r="E79" s="47"/>
      <c r="F79" s="47"/>
      <c r="G79" s="47"/>
      <c r="H79" s="1"/>
    </row>
    <row r="80" ht="15.75" customHeight="1">
      <c r="A80" s="46"/>
      <c r="B80" s="47"/>
      <c r="C80" s="47"/>
      <c r="D80" s="47"/>
      <c r="E80" s="47"/>
      <c r="F80" s="47"/>
      <c r="G80" s="47"/>
      <c r="H80" s="1"/>
    </row>
    <row r="81" ht="15.75" customHeight="1">
      <c r="A81" s="46"/>
      <c r="B81" s="47"/>
      <c r="C81" s="47"/>
      <c r="D81" s="47"/>
      <c r="E81" s="47"/>
      <c r="F81" s="47"/>
      <c r="G81" s="47"/>
      <c r="H81" s="1"/>
    </row>
    <row r="82" ht="15.75" customHeight="1">
      <c r="A82" s="46"/>
      <c r="B82" s="47"/>
      <c r="C82" s="47"/>
      <c r="D82" s="47"/>
      <c r="E82" s="47"/>
      <c r="F82" s="47"/>
      <c r="G82" s="47"/>
      <c r="H82" s="1"/>
    </row>
    <row r="83" ht="15.75" customHeight="1">
      <c r="A83" s="46"/>
      <c r="B83" s="47"/>
      <c r="C83" s="47"/>
      <c r="D83" s="47"/>
      <c r="E83" s="47"/>
      <c r="F83" s="47"/>
      <c r="G83" s="47"/>
      <c r="H83" s="1"/>
    </row>
    <row r="84" ht="15.75" customHeight="1">
      <c r="A84" s="46"/>
      <c r="B84" s="47"/>
      <c r="C84" s="47"/>
      <c r="D84" s="47"/>
      <c r="E84" s="47"/>
      <c r="F84" s="47"/>
      <c r="G84" s="47"/>
      <c r="H84" s="1"/>
    </row>
    <row r="85" ht="15.75" customHeight="1">
      <c r="A85" s="46"/>
      <c r="B85" s="47"/>
      <c r="C85" s="47"/>
      <c r="D85" s="47"/>
      <c r="E85" s="47"/>
      <c r="F85" s="47"/>
      <c r="G85" s="47"/>
      <c r="H85" s="1"/>
    </row>
    <row r="86" ht="15.75" customHeight="1">
      <c r="A86" s="46"/>
      <c r="B86" s="47"/>
      <c r="C86" s="47"/>
      <c r="D86" s="47"/>
      <c r="E86" s="47"/>
      <c r="F86" s="47"/>
      <c r="G86" s="47"/>
      <c r="H86" s="1"/>
    </row>
    <row r="87" ht="15.75" customHeight="1">
      <c r="A87" s="46"/>
      <c r="B87" s="47"/>
      <c r="C87" s="47"/>
      <c r="D87" s="47"/>
      <c r="E87" s="47"/>
      <c r="F87" s="47"/>
      <c r="G87" s="47"/>
      <c r="H87" s="1"/>
    </row>
    <row r="88" ht="15.75" customHeight="1">
      <c r="A88" s="46"/>
      <c r="B88" s="47"/>
      <c r="C88" s="47"/>
      <c r="D88" s="47"/>
      <c r="E88" s="47"/>
      <c r="F88" s="47"/>
      <c r="G88" s="47"/>
      <c r="H88" s="1"/>
    </row>
    <row r="89" ht="15.75" customHeight="1">
      <c r="A89" s="46"/>
      <c r="B89" s="47"/>
      <c r="C89" s="47"/>
      <c r="D89" s="47"/>
      <c r="E89" s="47"/>
      <c r="F89" s="47"/>
      <c r="G89" s="47"/>
      <c r="H89" s="1"/>
    </row>
    <row r="90" ht="15.75" customHeight="1">
      <c r="A90" s="46"/>
      <c r="B90" s="47"/>
      <c r="C90" s="47"/>
      <c r="D90" s="47"/>
      <c r="E90" s="47"/>
      <c r="F90" s="47"/>
      <c r="G90" s="47"/>
      <c r="H90" s="1"/>
    </row>
    <row r="91" ht="15.75" customHeight="1">
      <c r="A91" s="46"/>
      <c r="B91" s="47"/>
      <c r="C91" s="47"/>
      <c r="D91" s="47"/>
      <c r="E91" s="47"/>
      <c r="F91" s="47"/>
      <c r="G91" s="47"/>
      <c r="H91" s="1"/>
    </row>
    <row r="92" ht="15.75" customHeight="1">
      <c r="A92" s="46"/>
      <c r="B92" s="47"/>
      <c r="C92" s="47"/>
      <c r="D92" s="47"/>
      <c r="E92" s="47"/>
      <c r="F92" s="47"/>
      <c r="G92" s="47"/>
      <c r="H92" s="1"/>
    </row>
    <row r="93" ht="15.75" customHeight="1">
      <c r="A93" s="46"/>
      <c r="B93" s="47"/>
      <c r="C93" s="47"/>
      <c r="D93" s="47"/>
      <c r="E93" s="47"/>
      <c r="F93" s="47"/>
      <c r="G93" s="47"/>
      <c r="H93" s="1"/>
    </row>
    <row r="94" ht="15.75" customHeight="1">
      <c r="A94" s="46"/>
      <c r="B94" s="47"/>
      <c r="C94" s="47"/>
      <c r="D94" s="47"/>
      <c r="E94" s="47"/>
      <c r="F94" s="47"/>
      <c r="G94" s="47"/>
      <c r="H94" s="1"/>
    </row>
    <row r="95" ht="15.75" customHeight="1">
      <c r="A95" s="46"/>
      <c r="B95" s="47"/>
      <c r="C95" s="47"/>
      <c r="D95" s="47"/>
      <c r="E95" s="47"/>
      <c r="F95" s="47"/>
      <c r="G95" s="47"/>
      <c r="H95" s="1"/>
    </row>
    <row r="96" ht="15.75" customHeight="1">
      <c r="A96" s="46"/>
      <c r="B96" s="47"/>
      <c r="C96" s="47"/>
      <c r="D96" s="47"/>
      <c r="E96" s="47"/>
      <c r="F96" s="47"/>
      <c r="G96" s="47"/>
      <c r="H96" s="1"/>
    </row>
    <row r="97" ht="15.75" customHeight="1">
      <c r="A97" s="46"/>
      <c r="B97" s="47"/>
      <c r="C97" s="47"/>
      <c r="D97" s="47"/>
      <c r="E97" s="47"/>
      <c r="F97" s="47"/>
      <c r="G97" s="47"/>
      <c r="H97" s="1"/>
    </row>
    <row r="98" ht="15.75" customHeight="1">
      <c r="A98" s="46"/>
      <c r="B98" s="47"/>
      <c r="C98" s="47"/>
      <c r="D98" s="47"/>
      <c r="E98" s="47"/>
      <c r="F98" s="47"/>
      <c r="G98" s="47"/>
      <c r="H98" s="1"/>
    </row>
    <row r="99" ht="15.75" customHeight="1">
      <c r="A99" s="46"/>
      <c r="B99" s="47"/>
      <c r="C99" s="47"/>
      <c r="D99" s="47"/>
      <c r="E99" s="47"/>
      <c r="F99" s="47"/>
      <c r="G99" s="47"/>
      <c r="H99" s="1"/>
    </row>
    <row r="100" ht="15.75" customHeight="1">
      <c r="A100" s="46"/>
      <c r="B100" s="47"/>
      <c r="C100" s="47"/>
      <c r="D100" s="47"/>
      <c r="E100" s="47"/>
      <c r="F100" s="47"/>
      <c r="G100" s="47"/>
      <c r="H100" s="1"/>
    </row>
    <row r="101" ht="15.75" customHeight="1">
      <c r="A101" s="46"/>
      <c r="B101" s="47"/>
      <c r="C101" s="47"/>
      <c r="D101" s="47"/>
      <c r="E101" s="47"/>
      <c r="F101" s="47"/>
      <c r="G101" s="47"/>
      <c r="H101" s="1"/>
    </row>
    <row r="102" ht="15.75" customHeight="1">
      <c r="A102" s="46"/>
      <c r="B102" s="47"/>
      <c r="C102" s="47"/>
      <c r="D102" s="47"/>
      <c r="E102" s="47"/>
      <c r="F102" s="47"/>
      <c r="G102" s="47"/>
      <c r="H102" s="1"/>
    </row>
    <row r="103" ht="15.75" customHeight="1">
      <c r="A103" s="46"/>
      <c r="B103" s="47"/>
      <c r="C103" s="47"/>
      <c r="D103" s="47"/>
      <c r="E103" s="47"/>
      <c r="F103" s="47"/>
      <c r="G103" s="47"/>
      <c r="H103" s="1"/>
    </row>
    <row r="104" ht="15.75" customHeight="1">
      <c r="A104" s="46"/>
      <c r="B104" s="47"/>
      <c r="C104" s="47"/>
      <c r="D104" s="47"/>
      <c r="E104" s="47"/>
      <c r="F104" s="47"/>
      <c r="G104" s="47"/>
      <c r="H104" s="1"/>
    </row>
    <row r="105" ht="15.75" customHeight="1">
      <c r="A105" s="46"/>
      <c r="B105" s="47"/>
      <c r="C105" s="47"/>
      <c r="D105" s="47"/>
      <c r="E105" s="47"/>
      <c r="F105" s="47"/>
      <c r="G105" s="47"/>
      <c r="H105" s="1"/>
    </row>
    <row r="106" ht="15.75" customHeight="1">
      <c r="A106" s="46"/>
      <c r="B106" s="47"/>
      <c r="C106" s="47"/>
      <c r="D106" s="47"/>
      <c r="E106" s="47"/>
      <c r="F106" s="47"/>
      <c r="G106" s="47"/>
      <c r="H106" s="1"/>
    </row>
    <row r="107" ht="15.75" customHeight="1">
      <c r="A107" s="46"/>
      <c r="B107" s="47"/>
      <c r="C107" s="47"/>
      <c r="D107" s="47"/>
      <c r="E107" s="47"/>
      <c r="F107" s="47"/>
      <c r="G107" s="47"/>
      <c r="H107" s="1"/>
    </row>
    <row r="108" ht="15.75" customHeight="1">
      <c r="A108" s="46"/>
      <c r="B108" s="47"/>
      <c r="C108" s="47"/>
      <c r="D108" s="47"/>
      <c r="E108" s="47"/>
      <c r="F108" s="47"/>
      <c r="G108" s="47"/>
      <c r="H108" s="1"/>
    </row>
    <row r="109" ht="15.75" customHeight="1">
      <c r="A109" s="46"/>
      <c r="B109" s="47"/>
      <c r="C109" s="47"/>
      <c r="D109" s="47"/>
      <c r="E109" s="47"/>
      <c r="F109" s="47"/>
      <c r="G109" s="47"/>
      <c r="H109" s="1"/>
    </row>
    <row r="110" ht="15.75" customHeight="1">
      <c r="A110" s="46"/>
      <c r="B110" s="47"/>
      <c r="C110" s="47"/>
      <c r="D110" s="47"/>
      <c r="E110" s="47"/>
      <c r="F110" s="47"/>
      <c r="G110" s="47"/>
      <c r="H110" s="1"/>
    </row>
    <row r="111" ht="15.75" customHeight="1">
      <c r="A111" s="46"/>
      <c r="B111" s="47"/>
      <c r="C111" s="47"/>
      <c r="D111" s="47"/>
      <c r="E111" s="47"/>
      <c r="F111" s="47"/>
      <c r="G111" s="47"/>
      <c r="H111" s="1"/>
    </row>
    <row r="112" ht="15.75" customHeight="1">
      <c r="A112" s="46"/>
      <c r="B112" s="47"/>
      <c r="C112" s="47"/>
      <c r="D112" s="47"/>
      <c r="E112" s="47"/>
      <c r="F112" s="47"/>
      <c r="G112" s="47"/>
      <c r="H112" s="1"/>
    </row>
    <row r="113" ht="15.75" customHeight="1">
      <c r="A113" s="46"/>
      <c r="B113" s="47"/>
      <c r="C113" s="47"/>
      <c r="D113" s="47"/>
      <c r="E113" s="47"/>
      <c r="F113" s="47"/>
      <c r="G113" s="47"/>
      <c r="H113" s="1"/>
    </row>
    <row r="114" ht="15.75" customHeight="1">
      <c r="A114" s="46"/>
      <c r="B114" s="47"/>
      <c r="C114" s="47"/>
      <c r="D114" s="47"/>
      <c r="E114" s="47"/>
      <c r="F114" s="47"/>
      <c r="G114" s="47"/>
      <c r="H114" s="1"/>
    </row>
    <row r="115" ht="15.75" customHeight="1">
      <c r="A115" s="46"/>
      <c r="B115" s="47"/>
      <c r="C115" s="47"/>
      <c r="D115" s="47"/>
      <c r="E115" s="47"/>
      <c r="F115" s="47"/>
      <c r="G115" s="47"/>
      <c r="H115" s="1"/>
    </row>
    <row r="116" ht="15.75" customHeight="1">
      <c r="A116" s="46"/>
      <c r="B116" s="47"/>
      <c r="C116" s="47"/>
      <c r="D116" s="47"/>
      <c r="E116" s="47"/>
      <c r="F116" s="47"/>
      <c r="G116" s="47"/>
      <c r="H116" s="1"/>
    </row>
    <row r="117" ht="15.75" customHeight="1">
      <c r="A117" s="46"/>
      <c r="B117" s="47"/>
      <c r="C117" s="47"/>
      <c r="D117" s="47"/>
      <c r="E117" s="47"/>
      <c r="F117" s="47"/>
      <c r="G117" s="47"/>
      <c r="H117" s="1"/>
    </row>
    <row r="118" ht="15.75" customHeight="1">
      <c r="A118" s="46"/>
      <c r="B118" s="47"/>
      <c r="C118" s="47"/>
      <c r="D118" s="47"/>
      <c r="E118" s="47"/>
      <c r="F118" s="47"/>
      <c r="G118" s="47"/>
      <c r="H118" s="1"/>
    </row>
    <row r="119" ht="15.75" customHeight="1">
      <c r="A119" s="46"/>
      <c r="B119" s="47"/>
      <c r="C119" s="47"/>
      <c r="D119" s="47"/>
      <c r="E119" s="47"/>
      <c r="F119" s="47"/>
      <c r="G119" s="47"/>
      <c r="H119" s="1"/>
    </row>
    <row r="120" ht="15.75" customHeight="1">
      <c r="A120" s="46"/>
      <c r="B120" s="47"/>
      <c r="C120" s="47"/>
      <c r="D120" s="47"/>
      <c r="E120" s="47"/>
      <c r="F120" s="47"/>
      <c r="G120" s="47"/>
      <c r="H120" s="1"/>
    </row>
    <row r="121" ht="15.75" customHeight="1">
      <c r="A121" s="46"/>
      <c r="B121" s="47"/>
      <c r="C121" s="47"/>
      <c r="D121" s="47"/>
      <c r="E121" s="47"/>
      <c r="F121" s="47"/>
      <c r="G121" s="47"/>
      <c r="H121" s="1"/>
    </row>
    <row r="122" ht="15.75" customHeight="1">
      <c r="A122" s="46"/>
      <c r="B122" s="47"/>
      <c r="C122" s="47"/>
      <c r="D122" s="47"/>
      <c r="E122" s="47"/>
      <c r="F122" s="47"/>
      <c r="G122" s="47"/>
      <c r="H122" s="1"/>
    </row>
    <row r="123" ht="15.75" customHeight="1">
      <c r="A123" s="46"/>
      <c r="B123" s="47"/>
      <c r="C123" s="47"/>
      <c r="D123" s="47"/>
      <c r="E123" s="47"/>
      <c r="F123" s="47"/>
      <c r="G123" s="47"/>
      <c r="H123" s="1"/>
    </row>
    <row r="124" ht="15.75" customHeight="1">
      <c r="A124" s="46"/>
      <c r="B124" s="47"/>
      <c r="C124" s="47"/>
      <c r="D124" s="47"/>
      <c r="E124" s="47"/>
      <c r="F124" s="47"/>
      <c r="G124" s="47"/>
      <c r="H124" s="1"/>
    </row>
    <row r="125" ht="15.75" customHeight="1">
      <c r="A125" s="46"/>
      <c r="B125" s="47"/>
      <c r="C125" s="47"/>
      <c r="D125" s="47"/>
      <c r="E125" s="47"/>
      <c r="F125" s="47"/>
      <c r="G125" s="47"/>
      <c r="H125" s="1"/>
    </row>
    <row r="126" ht="15.75" customHeight="1">
      <c r="A126" s="46"/>
      <c r="B126" s="47"/>
      <c r="C126" s="47"/>
      <c r="D126" s="47"/>
      <c r="E126" s="47"/>
      <c r="F126" s="47"/>
      <c r="G126" s="47"/>
      <c r="H126" s="1"/>
    </row>
    <row r="127" ht="15.75" customHeight="1">
      <c r="A127" s="46"/>
      <c r="B127" s="47"/>
      <c r="C127" s="47"/>
      <c r="D127" s="47"/>
      <c r="E127" s="47"/>
      <c r="F127" s="47"/>
      <c r="G127" s="47"/>
      <c r="H127" s="1"/>
    </row>
    <row r="128" ht="15.75" customHeight="1">
      <c r="A128" s="46"/>
      <c r="B128" s="47"/>
      <c r="C128" s="47"/>
      <c r="D128" s="47"/>
      <c r="E128" s="47"/>
      <c r="F128" s="47"/>
      <c r="G128" s="47"/>
      <c r="H128" s="1"/>
    </row>
    <row r="129" ht="15.75" customHeight="1">
      <c r="A129" s="46"/>
      <c r="B129" s="47"/>
      <c r="C129" s="47"/>
      <c r="D129" s="47"/>
      <c r="E129" s="47"/>
      <c r="F129" s="47"/>
      <c r="G129" s="47"/>
      <c r="H129" s="1"/>
    </row>
    <row r="130" ht="15.75" customHeight="1">
      <c r="A130" s="46"/>
      <c r="B130" s="47"/>
      <c r="C130" s="47"/>
      <c r="D130" s="47"/>
      <c r="E130" s="47"/>
      <c r="F130" s="47"/>
      <c r="G130" s="47"/>
      <c r="H130" s="1"/>
    </row>
    <row r="131" ht="15.75" customHeight="1">
      <c r="A131" s="46"/>
      <c r="B131" s="47"/>
      <c r="C131" s="47"/>
      <c r="D131" s="47"/>
      <c r="E131" s="47"/>
      <c r="F131" s="47"/>
      <c r="G131" s="47"/>
      <c r="H131" s="1"/>
    </row>
    <row r="132" ht="15.75" customHeight="1">
      <c r="A132" s="46"/>
      <c r="B132" s="47"/>
      <c r="C132" s="47"/>
      <c r="D132" s="47"/>
      <c r="E132" s="47"/>
      <c r="F132" s="47"/>
      <c r="G132" s="47"/>
      <c r="H132" s="1"/>
    </row>
    <row r="133" ht="15.75" customHeight="1">
      <c r="A133" s="46"/>
      <c r="B133" s="47"/>
      <c r="C133" s="47"/>
      <c r="D133" s="47"/>
      <c r="E133" s="47"/>
      <c r="F133" s="47"/>
      <c r="G133" s="47"/>
      <c r="H133" s="1"/>
    </row>
    <row r="134" ht="15.75" customHeight="1">
      <c r="A134" s="46"/>
      <c r="B134" s="47"/>
      <c r="C134" s="47"/>
      <c r="D134" s="47"/>
      <c r="E134" s="47"/>
      <c r="F134" s="47"/>
      <c r="G134" s="47"/>
      <c r="H134" s="1"/>
    </row>
    <row r="135" ht="15.75" customHeight="1">
      <c r="A135" s="46"/>
      <c r="B135" s="47"/>
      <c r="C135" s="47"/>
      <c r="D135" s="47"/>
      <c r="E135" s="47"/>
      <c r="F135" s="47"/>
      <c r="G135" s="47"/>
      <c r="H135" s="1"/>
    </row>
    <row r="136" ht="15.75" customHeight="1">
      <c r="A136" s="46"/>
      <c r="B136" s="47"/>
      <c r="C136" s="47"/>
      <c r="D136" s="47"/>
      <c r="E136" s="47"/>
      <c r="F136" s="47"/>
      <c r="G136" s="47"/>
      <c r="H136" s="1"/>
    </row>
    <row r="137" ht="15.75" customHeight="1">
      <c r="A137" s="46"/>
      <c r="B137" s="47"/>
      <c r="C137" s="47"/>
      <c r="D137" s="47"/>
      <c r="E137" s="47"/>
      <c r="F137" s="47"/>
      <c r="G137" s="47"/>
      <c r="H137" s="1"/>
    </row>
    <row r="138" ht="15.75" customHeight="1">
      <c r="A138" s="46"/>
      <c r="B138" s="47"/>
      <c r="C138" s="47"/>
      <c r="D138" s="47"/>
      <c r="E138" s="47"/>
      <c r="F138" s="47"/>
      <c r="G138" s="47"/>
      <c r="H138" s="1"/>
    </row>
    <row r="139" ht="15.75" customHeight="1">
      <c r="A139" s="46"/>
      <c r="B139" s="47"/>
      <c r="C139" s="47"/>
      <c r="D139" s="47"/>
      <c r="E139" s="47"/>
      <c r="F139" s="47"/>
      <c r="G139" s="47"/>
      <c r="H139" s="1"/>
    </row>
    <row r="140" ht="15.75" customHeight="1">
      <c r="A140" s="46"/>
      <c r="B140" s="47"/>
      <c r="C140" s="47"/>
      <c r="D140" s="47"/>
      <c r="E140" s="47"/>
      <c r="F140" s="47"/>
      <c r="G140" s="47"/>
      <c r="H140" s="1"/>
    </row>
    <row r="141" ht="15.75" customHeight="1">
      <c r="A141" s="46"/>
      <c r="B141" s="47"/>
      <c r="C141" s="47"/>
      <c r="D141" s="47"/>
      <c r="E141" s="47"/>
      <c r="F141" s="47"/>
      <c r="G141" s="47"/>
      <c r="H141" s="1"/>
    </row>
    <row r="142" ht="15.75" customHeight="1">
      <c r="A142" s="46"/>
      <c r="B142" s="47"/>
      <c r="C142" s="47"/>
      <c r="D142" s="47"/>
      <c r="E142" s="47"/>
      <c r="F142" s="47"/>
      <c r="G142" s="47"/>
      <c r="H142" s="1"/>
    </row>
    <row r="143" ht="15.75" customHeight="1">
      <c r="A143" s="46"/>
      <c r="B143" s="47"/>
      <c r="C143" s="47"/>
      <c r="D143" s="47"/>
      <c r="E143" s="47"/>
      <c r="F143" s="47"/>
      <c r="G143" s="47"/>
      <c r="H143" s="1"/>
    </row>
    <row r="144" ht="15.75" customHeight="1">
      <c r="A144" s="46"/>
      <c r="B144" s="47"/>
      <c r="C144" s="47"/>
      <c r="D144" s="47"/>
      <c r="E144" s="47"/>
      <c r="F144" s="47"/>
      <c r="G144" s="47"/>
      <c r="H144" s="1"/>
    </row>
    <row r="145" ht="15.75" customHeight="1">
      <c r="A145" s="46"/>
      <c r="B145" s="47"/>
      <c r="C145" s="47"/>
      <c r="D145" s="47"/>
      <c r="E145" s="47"/>
      <c r="F145" s="47"/>
      <c r="G145" s="47"/>
      <c r="H145" s="1"/>
    </row>
    <row r="146" ht="15.75" customHeight="1">
      <c r="A146" s="46"/>
      <c r="B146" s="47"/>
      <c r="C146" s="47"/>
      <c r="D146" s="47"/>
      <c r="E146" s="47"/>
      <c r="F146" s="47"/>
      <c r="G146" s="47"/>
      <c r="H146" s="1"/>
    </row>
    <row r="147" ht="15.75" customHeight="1">
      <c r="A147" s="46"/>
      <c r="B147" s="47"/>
      <c r="C147" s="47"/>
      <c r="D147" s="47"/>
      <c r="E147" s="47"/>
      <c r="F147" s="47"/>
      <c r="G147" s="47"/>
      <c r="H147" s="1"/>
    </row>
    <row r="148" ht="15.75" customHeight="1">
      <c r="A148" s="46"/>
      <c r="B148" s="47"/>
      <c r="C148" s="47"/>
      <c r="D148" s="47"/>
      <c r="E148" s="47"/>
      <c r="F148" s="47"/>
      <c r="G148" s="47"/>
      <c r="H148" s="1"/>
    </row>
    <row r="149" ht="15.75" customHeight="1">
      <c r="A149" s="46"/>
      <c r="B149" s="47"/>
      <c r="C149" s="47"/>
      <c r="D149" s="47"/>
      <c r="E149" s="47"/>
      <c r="F149" s="47"/>
      <c r="G149" s="47"/>
      <c r="H149" s="1"/>
    </row>
    <row r="150" ht="15.75" customHeight="1">
      <c r="A150" s="46"/>
      <c r="B150" s="47"/>
      <c r="C150" s="47"/>
      <c r="D150" s="47"/>
      <c r="E150" s="47"/>
      <c r="F150" s="47"/>
      <c r="G150" s="47"/>
      <c r="H150" s="1"/>
    </row>
    <row r="151" ht="15.75" customHeight="1">
      <c r="A151" s="46"/>
      <c r="B151" s="47"/>
      <c r="C151" s="47"/>
      <c r="D151" s="47"/>
      <c r="E151" s="47"/>
      <c r="F151" s="47"/>
      <c r="G151" s="47"/>
      <c r="H151" s="1"/>
    </row>
    <row r="152" ht="15.75" customHeight="1">
      <c r="A152" s="46"/>
      <c r="B152" s="47"/>
      <c r="C152" s="47"/>
      <c r="D152" s="47"/>
      <c r="E152" s="47"/>
      <c r="F152" s="47"/>
      <c r="G152" s="47"/>
      <c r="H152" s="1"/>
    </row>
    <row r="153" ht="15.75" customHeight="1">
      <c r="A153" s="46"/>
      <c r="B153" s="47"/>
      <c r="C153" s="47"/>
      <c r="D153" s="47"/>
      <c r="E153" s="47"/>
      <c r="F153" s="47"/>
      <c r="G153" s="47"/>
      <c r="H153" s="1"/>
    </row>
    <row r="154" ht="15.75" customHeight="1">
      <c r="A154" s="46"/>
      <c r="B154" s="47"/>
      <c r="C154" s="47"/>
      <c r="D154" s="47"/>
      <c r="E154" s="47"/>
      <c r="F154" s="47"/>
      <c r="G154" s="47"/>
      <c r="H154" s="1"/>
    </row>
    <row r="155" ht="15.75" customHeight="1">
      <c r="A155" s="46"/>
      <c r="B155" s="47"/>
      <c r="C155" s="47"/>
      <c r="D155" s="47"/>
      <c r="E155" s="47"/>
      <c r="F155" s="47"/>
      <c r="G155" s="47"/>
      <c r="H155" s="1"/>
    </row>
    <row r="156" ht="15.75" customHeight="1">
      <c r="A156" s="46"/>
      <c r="B156" s="47"/>
      <c r="C156" s="47"/>
      <c r="D156" s="47"/>
      <c r="E156" s="47"/>
      <c r="F156" s="47"/>
      <c r="G156" s="47"/>
      <c r="H156" s="1"/>
    </row>
    <row r="157" ht="15.75" customHeight="1">
      <c r="A157" s="46"/>
      <c r="B157" s="47"/>
      <c r="C157" s="47"/>
      <c r="D157" s="47"/>
      <c r="E157" s="47"/>
      <c r="F157" s="47"/>
      <c r="G157" s="47"/>
      <c r="H157" s="1"/>
    </row>
    <row r="158" ht="15.75" customHeight="1">
      <c r="A158" s="46"/>
      <c r="B158" s="47"/>
      <c r="C158" s="47"/>
      <c r="D158" s="47"/>
      <c r="E158" s="47"/>
      <c r="F158" s="47"/>
      <c r="G158" s="47"/>
      <c r="H158" s="1"/>
    </row>
    <row r="159" ht="15.75" customHeight="1">
      <c r="A159" s="46"/>
      <c r="B159" s="47"/>
      <c r="C159" s="47"/>
      <c r="D159" s="47"/>
      <c r="E159" s="47"/>
      <c r="F159" s="47"/>
      <c r="G159" s="47"/>
      <c r="H159" s="1"/>
    </row>
    <row r="160" ht="15.75" customHeight="1">
      <c r="A160" s="46"/>
      <c r="B160" s="47"/>
      <c r="C160" s="47"/>
      <c r="D160" s="47"/>
      <c r="E160" s="47"/>
      <c r="F160" s="47"/>
      <c r="G160" s="47"/>
      <c r="H160" s="1"/>
    </row>
    <row r="161" ht="15.75" customHeight="1">
      <c r="A161" s="46"/>
      <c r="B161" s="47"/>
      <c r="C161" s="47"/>
      <c r="D161" s="47"/>
      <c r="E161" s="47"/>
      <c r="F161" s="47"/>
      <c r="G161" s="47"/>
      <c r="H161" s="1"/>
    </row>
    <row r="162" ht="15.75" customHeight="1">
      <c r="A162" s="46"/>
      <c r="B162" s="47"/>
      <c r="C162" s="47"/>
      <c r="D162" s="47"/>
      <c r="E162" s="47"/>
      <c r="F162" s="47"/>
      <c r="G162" s="47"/>
      <c r="H162" s="1"/>
    </row>
    <row r="163" ht="15.75" customHeight="1">
      <c r="A163" s="46"/>
      <c r="B163" s="47"/>
      <c r="C163" s="47"/>
      <c r="D163" s="47"/>
      <c r="E163" s="47"/>
      <c r="F163" s="47"/>
      <c r="G163" s="47"/>
      <c r="H163" s="1"/>
    </row>
    <row r="164" ht="15.75" customHeight="1">
      <c r="A164" s="46"/>
      <c r="B164" s="47"/>
      <c r="C164" s="47"/>
      <c r="D164" s="47"/>
      <c r="E164" s="47"/>
      <c r="F164" s="47"/>
      <c r="G164" s="47"/>
      <c r="H164" s="1"/>
    </row>
    <row r="165" ht="15.75" customHeight="1">
      <c r="A165" s="46"/>
      <c r="B165" s="47"/>
      <c r="C165" s="47"/>
      <c r="D165" s="47"/>
      <c r="E165" s="47"/>
      <c r="F165" s="47"/>
      <c r="G165" s="47"/>
      <c r="H165" s="1"/>
    </row>
    <row r="166" ht="15.75" customHeight="1">
      <c r="A166" s="46"/>
      <c r="B166" s="47"/>
      <c r="C166" s="47"/>
      <c r="D166" s="47"/>
      <c r="E166" s="47"/>
      <c r="F166" s="47"/>
      <c r="G166" s="47"/>
      <c r="H166" s="1"/>
    </row>
    <row r="167" ht="15.75" customHeight="1">
      <c r="A167" s="46"/>
      <c r="B167" s="47"/>
      <c r="C167" s="47"/>
      <c r="D167" s="47"/>
      <c r="E167" s="47"/>
      <c r="F167" s="47"/>
      <c r="G167" s="47"/>
      <c r="H167" s="1"/>
    </row>
    <row r="168" ht="15.75" customHeight="1">
      <c r="A168" s="46"/>
      <c r="B168" s="47"/>
      <c r="C168" s="47"/>
      <c r="D168" s="47"/>
      <c r="E168" s="47"/>
      <c r="F168" s="47"/>
      <c r="G168" s="47"/>
      <c r="H168" s="1"/>
    </row>
    <row r="169" ht="15.75" customHeight="1">
      <c r="A169" s="46"/>
      <c r="B169" s="47"/>
      <c r="C169" s="47"/>
      <c r="D169" s="47"/>
      <c r="E169" s="47"/>
      <c r="F169" s="47"/>
      <c r="G169" s="47"/>
      <c r="H169" s="1"/>
    </row>
    <row r="170" ht="15.75" customHeight="1">
      <c r="A170" s="46"/>
      <c r="B170" s="47"/>
      <c r="C170" s="47"/>
      <c r="D170" s="47"/>
      <c r="E170" s="47"/>
      <c r="F170" s="47"/>
      <c r="G170" s="47"/>
      <c r="H170" s="1"/>
    </row>
    <row r="171" ht="15.75" customHeight="1">
      <c r="A171" s="46"/>
      <c r="B171" s="47"/>
      <c r="C171" s="47"/>
      <c r="D171" s="47"/>
      <c r="E171" s="47"/>
      <c r="F171" s="47"/>
      <c r="G171" s="47"/>
      <c r="H171" s="1"/>
    </row>
    <row r="172" ht="15.75" customHeight="1">
      <c r="A172" s="46"/>
      <c r="B172" s="47"/>
      <c r="C172" s="47"/>
      <c r="D172" s="47"/>
      <c r="E172" s="47"/>
      <c r="F172" s="47"/>
      <c r="G172" s="47"/>
      <c r="H172" s="1"/>
    </row>
    <row r="173" ht="15.75" customHeight="1">
      <c r="A173" s="46"/>
      <c r="B173" s="47"/>
      <c r="C173" s="47"/>
      <c r="D173" s="47"/>
      <c r="E173" s="47"/>
      <c r="F173" s="47"/>
      <c r="G173" s="47"/>
      <c r="H173" s="1"/>
    </row>
    <row r="174" ht="15.75" customHeight="1">
      <c r="A174" s="46"/>
      <c r="B174" s="47"/>
      <c r="C174" s="47"/>
      <c r="D174" s="47"/>
      <c r="E174" s="47"/>
      <c r="F174" s="47"/>
      <c r="G174" s="47"/>
      <c r="H174" s="1"/>
    </row>
    <row r="175" ht="15.75" customHeight="1">
      <c r="A175" s="46"/>
      <c r="B175" s="47"/>
      <c r="C175" s="47"/>
      <c r="D175" s="47"/>
      <c r="E175" s="47"/>
      <c r="F175" s="47"/>
      <c r="G175" s="47"/>
      <c r="H175" s="1"/>
    </row>
    <row r="176" ht="15.75" customHeight="1">
      <c r="A176" s="46"/>
      <c r="B176" s="47"/>
      <c r="C176" s="47"/>
      <c r="D176" s="47"/>
      <c r="E176" s="47"/>
      <c r="F176" s="47"/>
      <c r="G176" s="47"/>
      <c r="H176" s="1"/>
    </row>
    <row r="177" ht="15.75" customHeight="1">
      <c r="A177" s="46"/>
      <c r="B177" s="47"/>
      <c r="C177" s="47"/>
      <c r="D177" s="47"/>
      <c r="E177" s="47"/>
      <c r="F177" s="47"/>
      <c r="G177" s="47"/>
      <c r="H177" s="1"/>
    </row>
    <row r="178" ht="15.75" customHeight="1">
      <c r="A178" s="46"/>
      <c r="B178" s="47"/>
      <c r="C178" s="47"/>
      <c r="D178" s="47"/>
      <c r="E178" s="47"/>
      <c r="F178" s="47"/>
      <c r="G178" s="47"/>
      <c r="H178" s="1"/>
    </row>
    <row r="179" ht="15.75" customHeight="1">
      <c r="A179" s="46"/>
      <c r="B179" s="47"/>
      <c r="C179" s="47"/>
      <c r="D179" s="47"/>
      <c r="E179" s="47"/>
      <c r="F179" s="47"/>
      <c r="G179" s="47"/>
      <c r="H179" s="1"/>
    </row>
    <row r="180" ht="15.75" customHeight="1">
      <c r="A180" s="46"/>
      <c r="B180" s="47"/>
      <c r="C180" s="47"/>
      <c r="D180" s="47"/>
      <c r="E180" s="47"/>
      <c r="F180" s="47"/>
      <c r="G180" s="47"/>
      <c r="H180" s="1"/>
    </row>
    <row r="181" ht="15.75" customHeight="1">
      <c r="A181" s="46"/>
      <c r="B181" s="47"/>
      <c r="C181" s="47"/>
      <c r="D181" s="47"/>
      <c r="E181" s="47"/>
      <c r="F181" s="47"/>
      <c r="G181" s="47"/>
      <c r="H181" s="1"/>
    </row>
    <row r="182" ht="15.75" customHeight="1">
      <c r="A182" s="46"/>
      <c r="B182" s="47"/>
      <c r="C182" s="47"/>
      <c r="D182" s="47"/>
      <c r="E182" s="47"/>
      <c r="F182" s="47"/>
      <c r="G182" s="47"/>
      <c r="H182" s="1"/>
    </row>
    <row r="183" ht="15.75" customHeight="1">
      <c r="A183" s="46"/>
      <c r="B183" s="47"/>
      <c r="C183" s="47"/>
      <c r="D183" s="47"/>
      <c r="E183" s="47"/>
      <c r="F183" s="47"/>
      <c r="G183" s="47"/>
      <c r="H183" s="1"/>
    </row>
    <row r="184" ht="15.75" customHeight="1">
      <c r="A184" s="46"/>
      <c r="B184" s="47"/>
      <c r="C184" s="47"/>
      <c r="D184" s="47"/>
      <c r="E184" s="47"/>
      <c r="F184" s="47"/>
      <c r="G184" s="47"/>
      <c r="H184" s="1"/>
    </row>
    <row r="185" ht="15.75" customHeight="1">
      <c r="A185" s="46"/>
      <c r="B185" s="47"/>
      <c r="C185" s="47"/>
      <c r="D185" s="47"/>
      <c r="E185" s="47"/>
      <c r="F185" s="47"/>
      <c r="G185" s="47"/>
      <c r="H185" s="1"/>
    </row>
    <row r="186" ht="15.75" customHeight="1">
      <c r="A186" s="46"/>
      <c r="B186" s="47"/>
      <c r="C186" s="47"/>
      <c r="D186" s="47"/>
      <c r="E186" s="47"/>
      <c r="F186" s="47"/>
      <c r="G186" s="47"/>
      <c r="H186" s="1"/>
    </row>
    <row r="187" ht="15.75" customHeight="1">
      <c r="A187" s="46"/>
      <c r="B187" s="47"/>
      <c r="C187" s="47"/>
      <c r="D187" s="47"/>
      <c r="E187" s="47"/>
      <c r="F187" s="47"/>
      <c r="G187" s="47"/>
      <c r="H187" s="1"/>
    </row>
    <row r="188" ht="15.75" customHeight="1">
      <c r="A188" s="46"/>
      <c r="B188" s="47"/>
      <c r="C188" s="47"/>
      <c r="D188" s="47"/>
      <c r="E188" s="47"/>
      <c r="F188" s="47"/>
      <c r="G188" s="47"/>
      <c r="H188" s="1"/>
    </row>
    <row r="189" ht="15.75" customHeight="1">
      <c r="A189" s="46"/>
      <c r="B189" s="47"/>
      <c r="C189" s="47"/>
      <c r="D189" s="47"/>
      <c r="E189" s="47"/>
      <c r="F189" s="47"/>
      <c r="G189" s="47"/>
      <c r="H189" s="1"/>
    </row>
    <row r="190" ht="15.75" customHeight="1">
      <c r="A190" s="46"/>
      <c r="B190" s="47"/>
      <c r="C190" s="47"/>
      <c r="D190" s="47"/>
      <c r="E190" s="47"/>
      <c r="F190" s="47"/>
      <c r="G190" s="47"/>
      <c r="H190" s="1"/>
    </row>
    <row r="191" ht="15.75" customHeight="1">
      <c r="A191" s="46"/>
      <c r="B191" s="47"/>
      <c r="C191" s="47"/>
      <c r="D191" s="47"/>
      <c r="E191" s="47"/>
      <c r="F191" s="47"/>
      <c r="G191" s="47"/>
      <c r="H191" s="1"/>
    </row>
    <row r="192" ht="15.75" customHeight="1">
      <c r="A192" s="46"/>
      <c r="B192" s="47"/>
      <c r="C192" s="47"/>
      <c r="D192" s="47"/>
      <c r="E192" s="47"/>
      <c r="F192" s="47"/>
      <c r="G192" s="47"/>
      <c r="H192" s="1"/>
    </row>
    <row r="193" ht="15.75" customHeight="1">
      <c r="A193" s="46"/>
      <c r="B193" s="47"/>
      <c r="C193" s="47"/>
      <c r="D193" s="47"/>
      <c r="E193" s="47"/>
      <c r="F193" s="47"/>
      <c r="G193" s="47"/>
      <c r="H193" s="1"/>
    </row>
    <row r="194" ht="15.75" customHeight="1">
      <c r="A194" s="46"/>
      <c r="B194" s="47"/>
      <c r="C194" s="47"/>
      <c r="D194" s="47"/>
      <c r="E194" s="47"/>
      <c r="F194" s="47"/>
      <c r="G194" s="47"/>
      <c r="H194" s="1"/>
    </row>
    <row r="195" ht="15.75" customHeight="1">
      <c r="A195" s="46"/>
      <c r="B195" s="47"/>
      <c r="C195" s="47"/>
      <c r="D195" s="47"/>
      <c r="E195" s="47"/>
      <c r="F195" s="47"/>
      <c r="G195" s="47"/>
      <c r="H195" s="1"/>
    </row>
    <row r="196" ht="15.75" customHeight="1">
      <c r="A196" s="46"/>
      <c r="B196" s="47"/>
      <c r="C196" s="47"/>
      <c r="D196" s="47"/>
      <c r="E196" s="47"/>
      <c r="F196" s="47"/>
      <c r="G196" s="47"/>
      <c r="H196" s="1"/>
    </row>
    <row r="197" ht="15.75" customHeight="1">
      <c r="A197" s="46"/>
      <c r="B197" s="47"/>
      <c r="C197" s="47"/>
      <c r="D197" s="47"/>
      <c r="E197" s="47"/>
      <c r="F197" s="47"/>
      <c r="G197" s="47"/>
      <c r="H197" s="1"/>
    </row>
    <row r="198" ht="15.75" customHeight="1">
      <c r="A198" s="46"/>
      <c r="B198" s="47"/>
      <c r="C198" s="47"/>
      <c r="D198" s="47"/>
      <c r="E198" s="47"/>
      <c r="F198" s="47"/>
      <c r="G198" s="47"/>
      <c r="H198" s="1"/>
    </row>
    <row r="199" ht="15.75" customHeight="1">
      <c r="A199" s="46"/>
      <c r="B199" s="47"/>
      <c r="C199" s="47"/>
      <c r="D199" s="47"/>
      <c r="E199" s="47"/>
      <c r="F199" s="47"/>
      <c r="G199" s="47"/>
      <c r="H199" s="1"/>
    </row>
    <row r="200" ht="15.75" customHeight="1">
      <c r="A200" s="46"/>
      <c r="B200" s="47"/>
      <c r="C200" s="47"/>
      <c r="D200" s="47"/>
      <c r="E200" s="47"/>
      <c r="F200" s="47"/>
      <c r="G200" s="47"/>
      <c r="H200" s="1"/>
    </row>
    <row r="201" ht="15.75" customHeight="1">
      <c r="A201" s="46"/>
      <c r="B201" s="47"/>
      <c r="C201" s="47"/>
      <c r="D201" s="47"/>
      <c r="E201" s="47"/>
      <c r="F201" s="47"/>
      <c r="G201" s="47"/>
      <c r="H201" s="1"/>
    </row>
    <row r="202" ht="15.75" customHeight="1">
      <c r="A202" s="46"/>
      <c r="B202" s="47"/>
      <c r="C202" s="47"/>
      <c r="D202" s="47"/>
      <c r="E202" s="47"/>
      <c r="F202" s="47"/>
      <c r="G202" s="47"/>
      <c r="H202" s="1"/>
    </row>
    <row r="203" ht="15.75" customHeight="1">
      <c r="A203" s="46"/>
      <c r="B203" s="47"/>
      <c r="C203" s="47"/>
      <c r="D203" s="47"/>
      <c r="E203" s="47"/>
      <c r="F203" s="47"/>
      <c r="G203" s="47"/>
      <c r="H203" s="1"/>
    </row>
    <row r="204" ht="15.75" customHeight="1">
      <c r="A204" s="46"/>
      <c r="B204" s="47"/>
      <c r="C204" s="47"/>
      <c r="D204" s="47"/>
      <c r="E204" s="47"/>
      <c r="F204" s="47"/>
      <c r="G204" s="47"/>
      <c r="H204" s="1"/>
    </row>
    <row r="205" ht="15.75" customHeight="1">
      <c r="A205" s="46"/>
      <c r="B205" s="47"/>
      <c r="C205" s="47"/>
      <c r="D205" s="47"/>
      <c r="E205" s="47"/>
      <c r="F205" s="47"/>
      <c r="G205" s="47"/>
      <c r="H205" s="1"/>
    </row>
    <row r="206" ht="15.75" customHeight="1">
      <c r="A206" s="46"/>
      <c r="B206" s="47"/>
      <c r="C206" s="47"/>
      <c r="D206" s="47"/>
      <c r="E206" s="47"/>
      <c r="F206" s="47"/>
      <c r="G206" s="47"/>
      <c r="H206" s="1"/>
    </row>
    <row r="207" ht="15.75" customHeight="1">
      <c r="A207" s="46"/>
      <c r="B207" s="47"/>
      <c r="C207" s="47"/>
      <c r="D207" s="47"/>
      <c r="E207" s="47"/>
      <c r="F207" s="47"/>
      <c r="G207" s="47"/>
      <c r="H207" s="1"/>
    </row>
    <row r="208" ht="15.75" customHeight="1">
      <c r="A208" s="46"/>
      <c r="B208" s="47"/>
      <c r="C208" s="47"/>
      <c r="D208" s="47"/>
      <c r="E208" s="47"/>
      <c r="F208" s="47"/>
      <c r="G208" s="47"/>
      <c r="H208" s="1"/>
    </row>
    <row r="209" ht="15.75" customHeight="1">
      <c r="A209" s="46"/>
      <c r="B209" s="47"/>
      <c r="C209" s="47"/>
      <c r="D209" s="47"/>
      <c r="E209" s="47"/>
      <c r="F209" s="47"/>
      <c r="G209" s="47"/>
      <c r="H209" s="1"/>
    </row>
    <row r="210" ht="15.75" customHeight="1">
      <c r="A210" s="46"/>
      <c r="B210" s="47"/>
      <c r="C210" s="47"/>
      <c r="D210" s="47"/>
      <c r="E210" s="47"/>
      <c r="F210" s="47"/>
      <c r="G210" s="47"/>
      <c r="H210" s="1"/>
    </row>
    <row r="211" ht="15.75" customHeight="1">
      <c r="A211" s="46"/>
      <c r="B211" s="47"/>
      <c r="C211" s="47"/>
      <c r="D211" s="47"/>
      <c r="E211" s="47"/>
      <c r="F211" s="47"/>
      <c r="G211" s="47"/>
      <c r="H211" s="1"/>
    </row>
    <row r="212" ht="15.75" customHeight="1">
      <c r="A212" s="46"/>
      <c r="B212" s="47"/>
      <c r="C212" s="47"/>
      <c r="D212" s="47"/>
      <c r="E212" s="47"/>
      <c r="F212" s="47"/>
      <c r="G212" s="47"/>
      <c r="H212" s="1"/>
    </row>
    <row r="213" ht="15.75" customHeight="1">
      <c r="A213" s="46"/>
      <c r="B213" s="47"/>
      <c r="C213" s="47"/>
      <c r="D213" s="47"/>
      <c r="E213" s="47"/>
      <c r="F213" s="47"/>
      <c r="G213" s="47"/>
      <c r="H213" s="1"/>
    </row>
    <row r="214" ht="15.75" customHeight="1">
      <c r="A214" s="46"/>
      <c r="B214" s="47"/>
      <c r="C214" s="47"/>
      <c r="D214" s="47"/>
      <c r="E214" s="47"/>
      <c r="F214" s="47"/>
      <c r="G214" s="47"/>
      <c r="H214" s="1"/>
    </row>
    <row r="215" ht="15.75" customHeight="1">
      <c r="A215" s="46"/>
      <c r="B215" s="47"/>
      <c r="C215" s="47"/>
      <c r="D215" s="47"/>
      <c r="E215" s="47"/>
      <c r="F215" s="47"/>
      <c r="G215" s="47"/>
      <c r="H215" s="1"/>
    </row>
    <row r="216" ht="15.75" customHeight="1">
      <c r="A216" s="46"/>
      <c r="B216" s="47"/>
      <c r="C216" s="47"/>
      <c r="D216" s="47"/>
      <c r="E216" s="47"/>
      <c r="F216" s="47"/>
      <c r="G216" s="47"/>
      <c r="H216" s="1"/>
    </row>
    <row r="217" ht="15.75" customHeight="1">
      <c r="A217" s="46"/>
      <c r="B217" s="47"/>
      <c r="C217" s="47"/>
      <c r="D217" s="47"/>
      <c r="E217" s="47"/>
      <c r="F217" s="47"/>
      <c r="G217" s="47"/>
      <c r="H217" s="1"/>
    </row>
    <row r="218" ht="15.75" customHeight="1">
      <c r="A218" s="46"/>
      <c r="B218" s="47"/>
      <c r="C218" s="47"/>
      <c r="D218" s="47"/>
      <c r="E218" s="47"/>
      <c r="F218" s="47"/>
      <c r="G218" s="47"/>
      <c r="H218" s="1"/>
    </row>
    <row r="219" ht="15.75" customHeight="1">
      <c r="A219" s="46"/>
      <c r="B219" s="47"/>
      <c r="C219" s="47"/>
      <c r="D219" s="47"/>
      <c r="E219" s="47"/>
      <c r="F219" s="47"/>
      <c r="G219" s="47"/>
      <c r="H219" s="1"/>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18:H18"/>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11.14"/>
    <col customWidth="1" min="10" max="26" width="8.0"/>
  </cols>
  <sheetData>
    <row r="1">
      <c r="A1" s="46"/>
      <c r="B1" s="47"/>
      <c r="C1" s="47"/>
      <c r="D1" s="47"/>
      <c r="E1" s="47"/>
      <c r="F1" s="1"/>
      <c r="G1" s="1"/>
    </row>
    <row r="2">
      <c r="A2" s="149" t="s">
        <v>7385</v>
      </c>
      <c r="B2" s="49"/>
      <c r="C2" s="49"/>
      <c r="D2" s="49"/>
      <c r="E2" s="49"/>
      <c r="F2" s="49"/>
      <c r="G2" s="49"/>
      <c r="H2" s="50"/>
      <c r="I2" s="53"/>
      <c r="J2" s="53"/>
      <c r="K2" s="53"/>
      <c r="L2" s="53"/>
      <c r="M2" s="53"/>
      <c r="N2" s="53"/>
      <c r="O2" s="53"/>
      <c r="P2" s="53"/>
      <c r="Q2" s="53"/>
      <c r="R2" s="53"/>
      <c r="S2" s="53"/>
      <c r="T2" s="53"/>
      <c r="U2" s="53"/>
      <c r="V2" s="53"/>
      <c r="W2" s="53"/>
      <c r="X2" s="53"/>
      <c r="Y2" s="53"/>
      <c r="Z2" s="53"/>
    </row>
    <row r="3">
      <c r="A3" s="197"/>
      <c r="B3" s="197"/>
      <c r="C3" s="197"/>
      <c r="D3" s="197"/>
      <c r="E3" s="197"/>
      <c r="F3" s="197"/>
      <c r="G3" s="52"/>
      <c r="H3" s="53"/>
      <c r="I3" s="53"/>
      <c r="J3" s="53"/>
      <c r="K3" s="53"/>
      <c r="L3" s="53"/>
      <c r="M3" s="53"/>
      <c r="N3" s="53"/>
      <c r="O3" s="53"/>
      <c r="P3" s="53"/>
      <c r="Q3" s="53"/>
      <c r="R3" s="53"/>
      <c r="S3" s="53"/>
      <c r="T3" s="53"/>
      <c r="U3" s="53"/>
      <c r="V3" s="53"/>
      <c r="W3" s="53"/>
      <c r="X3" s="53"/>
      <c r="Y3" s="53"/>
      <c r="Z3" s="53"/>
    </row>
    <row r="4">
      <c r="A4" s="54" t="s">
        <v>7386</v>
      </c>
      <c r="B4" s="49"/>
      <c r="C4" s="49"/>
      <c r="D4" s="49"/>
      <c r="E4" s="49"/>
      <c r="F4" s="49"/>
      <c r="G4" s="49"/>
      <c r="H4" s="50"/>
      <c r="I4" s="53"/>
      <c r="J4" s="53"/>
      <c r="K4" s="53"/>
      <c r="L4" s="53"/>
      <c r="M4" s="53"/>
      <c r="N4" s="53"/>
      <c r="O4" s="53"/>
      <c r="P4" s="53"/>
      <c r="Q4" s="53"/>
      <c r="R4" s="53"/>
      <c r="S4" s="53"/>
      <c r="T4" s="53"/>
      <c r="U4" s="53"/>
      <c r="V4" s="53"/>
      <c r="W4" s="53"/>
      <c r="X4" s="53"/>
      <c r="Y4" s="53"/>
      <c r="Z4" s="53"/>
    </row>
    <row r="5">
      <c r="A5" s="54" t="s">
        <v>7387</v>
      </c>
      <c r="B5" s="49"/>
      <c r="C5" s="49"/>
      <c r="D5" s="49"/>
      <c r="E5" s="49"/>
      <c r="F5" s="49"/>
      <c r="G5" s="49"/>
      <c r="H5" s="50"/>
      <c r="I5" s="53"/>
      <c r="J5" s="53"/>
      <c r="K5" s="53"/>
      <c r="L5" s="53"/>
      <c r="M5" s="53"/>
      <c r="N5" s="53"/>
      <c r="O5" s="53"/>
      <c r="P5" s="53"/>
      <c r="Q5" s="53"/>
      <c r="R5" s="53"/>
      <c r="S5" s="53"/>
      <c r="T5" s="53"/>
      <c r="U5" s="53"/>
      <c r="V5" s="53"/>
      <c r="W5" s="53"/>
      <c r="X5" s="53"/>
      <c r="Y5" s="53"/>
      <c r="Z5" s="53"/>
    </row>
    <row r="6" ht="15.75" customHeight="1">
      <c r="A6" s="54" t="s">
        <v>7388</v>
      </c>
      <c r="B6" s="49"/>
      <c r="C6" s="49"/>
      <c r="D6" s="49"/>
      <c r="E6" s="49"/>
      <c r="F6" s="49"/>
      <c r="G6" s="49"/>
      <c r="H6" s="50"/>
      <c r="I6" s="53"/>
      <c r="J6" s="53"/>
      <c r="K6" s="53"/>
      <c r="L6" s="53"/>
      <c r="M6" s="53"/>
      <c r="N6" s="53"/>
      <c r="O6" s="53"/>
      <c r="P6" s="53"/>
      <c r="Q6" s="53"/>
      <c r="R6" s="53"/>
      <c r="S6" s="53"/>
      <c r="T6" s="53"/>
      <c r="U6" s="53"/>
      <c r="V6" s="53"/>
      <c r="W6" s="53"/>
      <c r="X6" s="53"/>
      <c r="Y6" s="53"/>
      <c r="Z6" s="53"/>
    </row>
    <row r="7" ht="15.75" customHeight="1">
      <c r="A7" s="54" t="s">
        <v>7389</v>
      </c>
      <c r="B7" s="49"/>
      <c r="C7" s="49"/>
      <c r="D7" s="49"/>
      <c r="E7" s="49"/>
      <c r="F7" s="49"/>
      <c r="G7" s="49"/>
      <c r="H7" s="50"/>
      <c r="I7" s="53"/>
      <c r="J7" s="53"/>
      <c r="K7" s="53"/>
      <c r="L7" s="53"/>
      <c r="M7" s="53"/>
      <c r="N7" s="53"/>
      <c r="O7" s="53"/>
      <c r="P7" s="53"/>
      <c r="Q7" s="53"/>
      <c r="R7" s="53"/>
      <c r="S7" s="53"/>
      <c r="T7" s="53"/>
      <c r="U7" s="53"/>
      <c r="V7" s="53"/>
      <c r="W7" s="53"/>
      <c r="X7" s="53"/>
      <c r="Y7" s="53"/>
      <c r="Z7" s="53"/>
    </row>
    <row r="8" ht="13.5" customHeight="1">
      <c r="A8" s="54" t="s">
        <v>7390</v>
      </c>
      <c r="B8" s="49"/>
      <c r="C8" s="49"/>
      <c r="D8" s="49"/>
      <c r="E8" s="49"/>
      <c r="F8" s="49"/>
      <c r="G8" s="49"/>
      <c r="H8" s="50"/>
      <c r="I8" s="53"/>
      <c r="J8" s="53"/>
      <c r="K8" s="53"/>
      <c r="L8" s="53"/>
      <c r="M8" s="53"/>
      <c r="N8" s="53"/>
      <c r="O8" s="53"/>
      <c r="P8" s="53"/>
      <c r="Q8" s="53"/>
      <c r="R8" s="53"/>
      <c r="S8" s="53"/>
      <c r="T8" s="53"/>
      <c r="U8" s="53"/>
      <c r="V8" s="53"/>
      <c r="W8" s="53"/>
      <c r="X8" s="53"/>
      <c r="Y8" s="53"/>
      <c r="Z8" s="53"/>
    </row>
    <row r="9" ht="13.5" customHeight="1">
      <c r="A9" s="54" t="s">
        <v>7391</v>
      </c>
      <c r="B9" s="49"/>
      <c r="C9" s="49"/>
      <c r="D9" s="49"/>
      <c r="E9" s="49"/>
      <c r="F9" s="49"/>
      <c r="G9" s="49"/>
      <c r="H9" s="50"/>
      <c r="I9" s="53"/>
      <c r="J9" s="53"/>
      <c r="K9" s="53"/>
      <c r="L9" s="53"/>
      <c r="M9" s="53"/>
      <c r="N9" s="53"/>
      <c r="O9" s="53"/>
      <c r="P9" s="53"/>
      <c r="Q9" s="53"/>
      <c r="R9" s="53"/>
      <c r="S9" s="53"/>
      <c r="T9" s="53"/>
      <c r="U9" s="53"/>
      <c r="V9" s="53"/>
      <c r="W9" s="53"/>
      <c r="X9" s="53"/>
      <c r="Y9" s="53"/>
      <c r="Z9" s="53"/>
    </row>
    <row r="10" ht="14.25" customHeight="1">
      <c r="A10" s="54" t="s">
        <v>7392</v>
      </c>
      <c r="B10" s="49"/>
      <c r="C10" s="49"/>
      <c r="D10" s="49"/>
      <c r="E10" s="49"/>
      <c r="F10" s="49"/>
      <c r="G10" s="49"/>
      <c r="H10" s="50"/>
      <c r="I10" s="53"/>
      <c r="J10" s="53"/>
      <c r="K10" s="53"/>
      <c r="L10" s="53"/>
      <c r="M10" s="53"/>
      <c r="N10" s="53"/>
      <c r="O10" s="53"/>
      <c r="P10" s="53"/>
      <c r="Q10" s="53"/>
      <c r="R10" s="53"/>
      <c r="S10" s="53"/>
      <c r="T10" s="53"/>
      <c r="U10" s="53"/>
      <c r="V10" s="53"/>
      <c r="W10" s="53"/>
      <c r="X10" s="53"/>
      <c r="Y10" s="53"/>
      <c r="Z10" s="53"/>
    </row>
    <row r="11" ht="33.75" customHeight="1">
      <c r="A11" s="690" t="s">
        <v>7393</v>
      </c>
      <c r="B11" s="49"/>
      <c r="C11" s="49"/>
      <c r="D11" s="49"/>
      <c r="E11" s="49"/>
      <c r="F11" s="49"/>
      <c r="G11" s="49"/>
      <c r="H11" s="50"/>
      <c r="I11" s="53"/>
      <c r="J11" s="53"/>
      <c r="K11" s="53"/>
      <c r="L11" s="53"/>
      <c r="M11" s="53"/>
      <c r="N11" s="53"/>
      <c r="O11" s="53"/>
      <c r="P11" s="53"/>
      <c r="Q11" s="53"/>
      <c r="R11" s="53"/>
      <c r="S11" s="53"/>
      <c r="T11" s="53"/>
      <c r="U11" s="53"/>
      <c r="V11" s="53"/>
      <c r="W11" s="53"/>
      <c r="X11" s="53"/>
      <c r="Y11" s="53"/>
      <c r="Z11" s="53"/>
    </row>
    <row r="12">
      <c r="A12" s="59"/>
      <c r="B12" s="60"/>
      <c r="C12" s="60"/>
      <c r="D12" s="60"/>
      <c r="E12" s="60"/>
      <c r="F12" s="59"/>
      <c r="G12" s="52"/>
      <c r="H12" s="53"/>
      <c r="I12" s="53"/>
      <c r="J12" s="53"/>
      <c r="K12" s="53"/>
      <c r="L12" s="53"/>
      <c r="M12" s="53"/>
      <c r="N12" s="53"/>
      <c r="O12" s="53"/>
      <c r="P12" s="53"/>
      <c r="Q12" s="53"/>
      <c r="R12" s="53"/>
      <c r="S12" s="53"/>
      <c r="T12" s="53"/>
      <c r="U12" s="53"/>
      <c r="V12" s="53"/>
      <c r="W12" s="53"/>
      <c r="X12" s="53"/>
      <c r="Y12" s="53"/>
      <c r="Z12" s="53"/>
    </row>
    <row r="13" ht="45.0" customHeight="1">
      <c r="A13" s="176" t="s">
        <v>6</v>
      </c>
      <c r="B13" s="63" t="s">
        <v>7</v>
      </c>
      <c r="C13" s="176" t="s">
        <v>7394</v>
      </c>
      <c r="D13" s="540" t="s">
        <v>7395</v>
      </c>
      <c r="E13" s="313" t="s">
        <v>7396</v>
      </c>
      <c r="F13" s="176" t="s">
        <v>7397</v>
      </c>
      <c r="G13" s="176" t="s">
        <v>6452</v>
      </c>
      <c r="H13" s="176" t="s">
        <v>148</v>
      </c>
      <c r="I13" s="314" t="s">
        <v>149</v>
      </c>
    </row>
    <row r="14">
      <c r="A14" s="75"/>
      <c r="B14" s="77"/>
      <c r="C14" s="77"/>
      <c r="D14" s="85"/>
      <c r="E14" s="85"/>
      <c r="F14" s="85"/>
      <c r="G14" s="686"/>
      <c r="H14" s="333"/>
    </row>
    <row r="15">
      <c r="A15" s="83"/>
      <c r="B15" s="92"/>
      <c r="C15" s="91"/>
      <c r="D15" s="71"/>
      <c r="E15" s="71"/>
      <c r="F15" s="71"/>
      <c r="G15" s="687"/>
      <c r="H15" s="333"/>
    </row>
    <row r="16">
      <c r="A16" s="83"/>
      <c r="B16" s="92"/>
      <c r="C16" s="91"/>
      <c r="D16" s="85"/>
      <c r="E16" s="85"/>
      <c r="F16" s="85"/>
      <c r="G16" s="369"/>
      <c r="H16" s="333"/>
    </row>
    <row r="17">
      <c r="A17" s="83"/>
      <c r="B17" s="92"/>
      <c r="C17" s="91"/>
      <c r="D17" s="85"/>
      <c r="E17" s="85"/>
      <c r="F17" s="85"/>
      <c r="G17" s="369"/>
      <c r="H17" s="333"/>
    </row>
    <row r="18">
      <c r="A18" s="83"/>
      <c r="B18" s="92"/>
      <c r="C18" s="91"/>
      <c r="D18" s="91"/>
      <c r="E18" s="91"/>
      <c r="F18" s="91"/>
      <c r="G18" s="689"/>
      <c r="H18" s="333"/>
    </row>
    <row r="19">
      <c r="A19" s="83"/>
      <c r="B19" s="92"/>
      <c r="C19" s="91"/>
      <c r="D19" s="91"/>
      <c r="E19" s="91"/>
      <c r="F19" s="91"/>
      <c r="G19" s="689"/>
      <c r="H19" s="333"/>
    </row>
    <row r="20">
      <c r="A20" s="51" t="s">
        <v>626</v>
      </c>
      <c r="B20" s="47"/>
      <c r="C20" s="47"/>
      <c r="D20" s="47"/>
      <c r="E20" s="47"/>
      <c r="F20" s="47"/>
      <c r="H20" s="366">
        <f>SUM(H14:H19)</f>
        <v>0</v>
      </c>
    </row>
    <row r="21" ht="15.75" customHeight="1">
      <c r="A21" s="46"/>
      <c r="B21" s="47"/>
      <c r="C21" s="47"/>
      <c r="D21" s="47"/>
      <c r="E21" s="47"/>
      <c r="F21" s="47"/>
      <c r="G21" s="47"/>
      <c r="H21" s="1"/>
    </row>
    <row r="22" ht="15.75" customHeight="1">
      <c r="A22" s="368" t="s">
        <v>627</v>
      </c>
      <c r="B22" s="147"/>
      <c r="C22" s="147"/>
      <c r="D22" s="147"/>
      <c r="E22" s="147"/>
      <c r="F22" s="147"/>
      <c r="G22" s="147"/>
      <c r="H22" s="147"/>
    </row>
    <row r="23" ht="15.75" customHeight="1">
      <c r="A23" s="46"/>
      <c r="B23" s="47"/>
      <c r="C23" s="47"/>
      <c r="D23" s="47"/>
      <c r="E23" s="47"/>
      <c r="F23" s="47"/>
      <c r="G23" s="47"/>
      <c r="H23" s="1"/>
    </row>
    <row r="24" ht="15.75" customHeight="1">
      <c r="A24" s="46"/>
      <c r="B24" s="47"/>
      <c r="C24" s="47"/>
      <c r="D24" s="47"/>
      <c r="E24" s="47"/>
      <c r="F24" s="1"/>
      <c r="G24" s="1"/>
    </row>
    <row r="25" ht="15.75" customHeight="1">
      <c r="A25" s="46"/>
      <c r="B25" s="47"/>
      <c r="C25" s="47"/>
      <c r="D25" s="47"/>
      <c r="E25" s="47"/>
      <c r="F25" s="1"/>
      <c r="G25" s="1"/>
    </row>
    <row r="26" ht="15.75" customHeight="1">
      <c r="A26" s="46"/>
      <c r="B26" s="47"/>
      <c r="C26" s="47"/>
      <c r="D26" s="47"/>
      <c r="E26" s="47"/>
      <c r="F26" s="1"/>
      <c r="G26" s="1"/>
    </row>
    <row r="27" ht="15.75" customHeight="1">
      <c r="A27" s="46"/>
      <c r="B27" s="47"/>
      <c r="C27" s="47"/>
      <c r="D27" s="47"/>
      <c r="E27" s="47"/>
      <c r="F27" s="1"/>
      <c r="G27" s="1"/>
    </row>
    <row r="28" ht="15.75" customHeight="1">
      <c r="A28" s="46"/>
      <c r="B28" s="47"/>
      <c r="C28" s="47"/>
      <c r="D28" s="47"/>
      <c r="E28" s="47"/>
      <c r="F28" s="1"/>
      <c r="G28" s="1"/>
    </row>
    <row r="29" ht="15.75" customHeight="1">
      <c r="A29" s="46"/>
      <c r="B29" s="47"/>
      <c r="C29" s="47"/>
      <c r="D29" s="47"/>
      <c r="E29" s="47"/>
      <c r="F29" s="1"/>
      <c r="G29" s="1"/>
    </row>
    <row r="30" ht="15.75" customHeight="1">
      <c r="A30" s="46"/>
      <c r="B30" s="47"/>
      <c r="C30" s="47"/>
      <c r="D30" s="47"/>
      <c r="E30" s="47"/>
      <c r="F30" s="1"/>
      <c r="G30" s="1"/>
    </row>
    <row r="31" ht="15.75" customHeight="1">
      <c r="A31" s="46"/>
      <c r="B31" s="47"/>
      <c r="C31" s="47"/>
      <c r="D31" s="47"/>
      <c r="E31" s="47"/>
      <c r="F31" s="1"/>
      <c r="G31" s="1"/>
    </row>
    <row r="32" ht="15.75" customHeight="1">
      <c r="A32" s="46"/>
      <c r="B32" s="47"/>
      <c r="C32" s="47"/>
      <c r="D32" s="47"/>
      <c r="E32" s="47"/>
      <c r="F32" s="1"/>
      <c r="G32" s="1"/>
    </row>
    <row r="33" ht="15.75" customHeight="1">
      <c r="A33" s="46"/>
      <c r="B33" s="47"/>
      <c r="C33" s="47"/>
      <c r="D33" s="47"/>
      <c r="E33" s="47"/>
      <c r="F33" s="1"/>
      <c r="G33" s="1"/>
    </row>
    <row r="34" ht="15.75" customHeight="1">
      <c r="A34" s="46"/>
      <c r="B34" s="47"/>
      <c r="C34" s="47"/>
      <c r="D34" s="47"/>
      <c r="E34" s="47"/>
      <c r="F34" s="1"/>
      <c r="G34" s="1"/>
    </row>
    <row r="35" ht="15.75" customHeight="1">
      <c r="A35" s="46"/>
      <c r="B35" s="47"/>
      <c r="C35" s="47"/>
      <c r="D35" s="47"/>
      <c r="E35" s="47"/>
      <c r="F35" s="1"/>
      <c r="G35" s="1"/>
    </row>
    <row r="36" ht="15.75" customHeight="1">
      <c r="A36" s="46"/>
      <c r="B36" s="47"/>
      <c r="C36" s="47"/>
      <c r="D36" s="47"/>
      <c r="E36" s="47"/>
      <c r="F36" s="1"/>
      <c r="G36" s="1"/>
    </row>
    <row r="37" ht="15.75" customHeight="1">
      <c r="A37" s="46"/>
      <c r="B37" s="47"/>
      <c r="C37" s="47"/>
      <c r="D37" s="47"/>
      <c r="E37" s="47"/>
      <c r="F37" s="1"/>
      <c r="G37" s="1"/>
    </row>
    <row r="38" ht="15.75" customHeight="1">
      <c r="A38" s="46"/>
      <c r="B38" s="47"/>
      <c r="C38" s="47"/>
      <c r="D38" s="47"/>
      <c r="E38" s="47"/>
      <c r="F38" s="1"/>
      <c r="G38" s="1"/>
    </row>
    <row r="39" ht="15.75" customHeight="1">
      <c r="A39" s="46"/>
      <c r="B39" s="47"/>
      <c r="C39" s="47"/>
      <c r="D39" s="47"/>
      <c r="E39" s="47"/>
      <c r="F39" s="1"/>
      <c r="G39" s="1"/>
    </row>
    <row r="40" ht="15.75" customHeight="1">
      <c r="A40" s="46"/>
      <c r="B40" s="47"/>
      <c r="C40" s="47"/>
      <c r="D40" s="47"/>
      <c r="E40" s="47"/>
      <c r="F40" s="1"/>
      <c r="G40" s="1"/>
    </row>
    <row r="41" ht="15.75" customHeight="1">
      <c r="A41" s="46"/>
      <c r="B41" s="47"/>
      <c r="C41" s="47"/>
      <c r="D41" s="47"/>
      <c r="E41" s="47"/>
      <c r="F41" s="1"/>
      <c r="G41" s="1"/>
    </row>
    <row r="42" ht="15.75" customHeight="1">
      <c r="A42" s="46"/>
      <c r="B42" s="47"/>
      <c r="C42" s="47"/>
      <c r="D42" s="47"/>
      <c r="E42" s="47"/>
      <c r="F42" s="1"/>
      <c r="G42" s="1"/>
    </row>
    <row r="43" ht="15.75" customHeight="1">
      <c r="A43" s="46"/>
      <c r="B43" s="47"/>
      <c r="C43" s="47"/>
      <c r="D43" s="47"/>
      <c r="E43" s="47"/>
      <c r="F43" s="1"/>
      <c r="G43" s="1"/>
    </row>
    <row r="44" ht="15.75" customHeight="1">
      <c r="A44" s="46"/>
      <c r="B44" s="47"/>
      <c r="C44" s="47"/>
      <c r="D44" s="47"/>
      <c r="E44" s="47"/>
      <c r="F44" s="1"/>
      <c r="G44" s="1"/>
    </row>
    <row r="45" ht="15.75" customHeight="1">
      <c r="A45" s="46"/>
      <c r="B45" s="47"/>
      <c r="C45" s="47"/>
      <c r="D45" s="47"/>
      <c r="E45" s="47"/>
      <c r="F45" s="1"/>
      <c r="G45" s="1"/>
    </row>
    <row r="46" ht="15.75" customHeight="1">
      <c r="A46" s="46"/>
      <c r="B46" s="47"/>
      <c r="C46" s="47"/>
      <c r="D46" s="47"/>
      <c r="E46" s="47"/>
      <c r="F46" s="1"/>
      <c r="G46" s="1"/>
    </row>
    <row r="47" ht="15.75" customHeight="1">
      <c r="A47" s="46"/>
      <c r="B47" s="47"/>
      <c r="C47" s="47"/>
      <c r="D47" s="47"/>
      <c r="E47" s="47"/>
      <c r="F47" s="1"/>
      <c r="G47" s="1"/>
    </row>
    <row r="48" ht="15.75" customHeight="1">
      <c r="A48" s="46"/>
      <c r="B48" s="47"/>
      <c r="C48" s="47"/>
      <c r="D48" s="47"/>
      <c r="E48" s="47"/>
      <c r="F48" s="1"/>
      <c r="G48" s="1"/>
    </row>
    <row r="49" ht="15.75" customHeight="1">
      <c r="A49" s="46"/>
      <c r="B49" s="47"/>
      <c r="C49" s="47"/>
      <c r="D49" s="47"/>
      <c r="E49" s="47"/>
      <c r="F49" s="1"/>
      <c r="G49" s="1"/>
    </row>
    <row r="50" ht="15.75" customHeight="1">
      <c r="A50" s="46"/>
      <c r="B50" s="47"/>
      <c r="C50" s="47"/>
      <c r="D50" s="47"/>
      <c r="E50" s="47"/>
      <c r="F50" s="1"/>
      <c r="G50" s="1"/>
    </row>
    <row r="51" ht="15.75" customHeight="1">
      <c r="A51" s="46"/>
      <c r="B51" s="47"/>
      <c r="C51" s="47"/>
      <c r="D51" s="47"/>
      <c r="E51" s="47"/>
      <c r="F51" s="1"/>
      <c r="G51" s="1"/>
    </row>
    <row r="52" ht="15.75" customHeight="1">
      <c r="A52" s="46"/>
      <c r="B52" s="47"/>
      <c r="C52" s="47"/>
      <c r="D52" s="47"/>
      <c r="E52" s="47"/>
      <c r="F52" s="1"/>
      <c r="G52" s="1"/>
    </row>
    <row r="53" ht="15.75" customHeight="1">
      <c r="A53" s="46"/>
      <c r="B53" s="47"/>
      <c r="C53" s="47"/>
      <c r="D53" s="47"/>
      <c r="E53" s="47"/>
      <c r="F53" s="1"/>
      <c r="G53" s="1"/>
    </row>
    <row r="54" ht="15.75" customHeight="1">
      <c r="A54" s="46"/>
      <c r="B54" s="47"/>
      <c r="C54" s="47"/>
      <c r="D54" s="47"/>
      <c r="E54" s="47"/>
      <c r="F54" s="1"/>
      <c r="G54" s="1"/>
    </row>
    <row r="55" ht="15.75" customHeight="1">
      <c r="A55" s="46"/>
      <c r="B55" s="47"/>
      <c r="C55" s="47"/>
      <c r="D55" s="47"/>
      <c r="E55" s="47"/>
      <c r="F55" s="1"/>
      <c r="G55" s="1"/>
    </row>
    <row r="56" ht="15.75" customHeight="1">
      <c r="A56" s="46"/>
      <c r="B56" s="47"/>
      <c r="C56" s="47"/>
      <c r="D56" s="47"/>
      <c r="E56" s="47"/>
      <c r="F56" s="1"/>
      <c r="G56" s="1"/>
    </row>
    <row r="57" ht="15.75" customHeight="1">
      <c r="A57" s="46"/>
      <c r="B57" s="47"/>
      <c r="C57" s="47"/>
      <c r="D57" s="47"/>
      <c r="E57" s="47"/>
      <c r="F57" s="1"/>
      <c r="G57" s="1"/>
    </row>
    <row r="58" ht="15.75" customHeight="1">
      <c r="A58" s="46"/>
      <c r="B58" s="47"/>
      <c r="C58" s="47"/>
      <c r="D58" s="47"/>
      <c r="E58" s="47"/>
      <c r="F58" s="1"/>
      <c r="G58" s="1"/>
    </row>
    <row r="59" ht="15.75" customHeight="1">
      <c r="A59" s="46"/>
      <c r="B59" s="47"/>
      <c r="C59" s="47"/>
      <c r="D59" s="47"/>
      <c r="E59" s="47"/>
      <c r="F59" s="1"/>
      <c r="G59" s="1"/>
    </row>
    <row r="60" ht="15.75" customHeight="1">
      <c r="A60" s="46"/>
      <c r="B60" s="47"/>
      <c r="C60" s="47"/>
      <c r="D60" s="47"/>
      <c r="E60" s="47"/>
      <c r="F60" s="1"/>
      <c r="G60" s="1"/>
    </row>
    <row r="61" ht="15.75" customHeight="1">
      <c r="A61" s="46"/>
      <c r="B61" s="47"/>
      <c r="C61" s="47"/>
      <c r="D61" s="47"/>
      <c r="E61" s="47"/>
      <c r="F61" s="1"/>
      <c r="G61" s="1"/>
    </row>
    <row r="62" ht="15.75" customHeight="1">
      <c r="A62" s="46"/>
      <c r="B62" s="47"/>
      <c r="C62" s="47"/>
      <c r="D62" s="47"/>
      <c r="E62" s="47"/>
      <c r="F62" s="1"/>
      <c r="G62" s="1"/>
    </row>
    <row r="63" ht="15.75" customHeight="1">
      <c r="A63" s="46"/>
      <c r="B63" s="47"/>
      <c r="C63" s="47"/>
      <c r="D63" s="47"/>
      <c r="E63" s="47"/>
      <c r="F63" s="1"/>
      <c r="G63" s="1"/>
    </row>
    <row r="64" ht="15.75" customHeight="1">
      <c r="A64" s="46"/>
      <c r="B64" s="47"/>
      <c r="C64" s="47"/>
      <c r="D64" s="47"/>
      <c r="E64" s="47"/>
      <c r="F64" s="1"/>
      <c r="G64" s="1"/>
    </row>
    <row r="65" ht="15.75" customHeight="1">
      <c r="A65" s="46"/>
      <c r="B65" s="47"/>
      <c r="C65" s="47"/>
      <c r="D65" s="47"/>
      <c r="E65" s="47"/>
      <c r="F65" s="1"/>
      <c r="G65" s="1"/>
    </row>
    <row r="66" ht="15.75" customHeight="1">
      <c r="A66" s="46"/>
      <c r="B66" s="47"/>
      <c r="C66" s="47"/>
      <c r="D66" s="47"/>
      <c r="E66" s="47"/>
      <c r="F66" s="1"/>
      <c r="G66" s="1"/>
    </row>
    <row r="67" ht="15.75" customHeight="1">
      <c r="A67" s="46"/>
      <c r="B67" s="47"/>
      <c r="C67" s="47"/>
      <c r="D67" s="47"/>
      <c r="E67" s="47"/>
      <c r="F67" s="1"/>
      <c r="G67" s="1"/>
    </row>
    <row r="68" ht="15.75" customHeight="1">
      <c r="A68" s="46"/>
      <c r="B68" s="47"/>
      <c r="C68" s="47"/>
      <c r="D68" s="47"/>
      <c r="E68" s="47"/>
      <c r="F68" s="1"/>
      <c r="G68" s="1"/>
    </row>
    <row r="69" ht="15.75" customHeight="1">
      <c r="A69" s="46"/>
      <c r="B69" s="47"/>
      <c r="C69" s="47"/>
      <c r="D69" s="47"/>
      <c r="E69" s="47"/>
      <c r="F69" s="1"/>
      <c r="G69" s="1"/>
    </row>
    <row r="70" ht="15.75" customHeight="1">
      <c r="A70" s="46"/>
      <c r="B70" s="47"/>
      <c r="C70" s="47"/>
      <c r="D70" s="47"/>
      <c r="E70" s="47"/>
      <c r="F70" s="1"/>
      <c r="G70" s="1"/>
    </row>
    <row r="71" ht="15.75" customHeight="1">
      <c r="A71" s="46"/>
      <c r="B71" s="47"/>
      <c r="C71" s="47"/>
      <c r="D71" s="47"/>
      <c r="E71" s="47"/>
      <c r="F71" s="1"/>
      <c r="G71" s="1"/>
    </row>
    <row r="72" ht="15.75" customHeight="1">
      <c r="A72" s="46"/>
      <c r="B72" s="47"/>
      <c r="C72" s="47"/>
      <c r="D72" s="47"/>
      <c r="E72" s="47"/>
      <c r="F72" s="1"/>
      <c r="G72" s="1"/>
    </row>
    <row r="73" ht="15.75" customHeight="1">
      <c r="A73" s="46"/>
      <c r="B73" s="47"/>
      <c r="C73" s="47"/>
      <c r="D73" s="47"/>
      <c r="E73" s="47"/>
      <c r="F73" s="1"/>
      <c r="G73" s="1"/>
    </row>
    <row r="74" ht="15.75" customHeight="1">
      <c r="A74" s="46"/>
      <c r="B74" s="47"/>
      <c r="C74" s="47"/>
      <c r="D74" s="47"/>
      <c r="E74" s="47"/>
      <c r="F74" s="1"/>
      <c r="G74" s="1"/>
    </row>
    <row r="75" ht="15.75" customHeight="1">
      <c r="A75" s="46"/>
      <c r="B75" s="47"/>
      <c r="C75" s="47"/>
      <c r="D75" s="47"/>
      <c r="E75" s="47"/>
      <c r="F75" s="1"/>
      <c r="G75" s="1"/>
    </row>
    <row r="76" ht="15.75" customHeight="1">
      <c r="A76" s="46"/>
      <c r="B76" s="47"/>
      <c r="C76" s="47"/>
      <c r="D76" s="47"/>
      <c r="E76" s="47"/>
      <c r="F76" s="1"/>
      <c r="G76" s="1"/>
    </row>
    <row r="77" ht="15.75" customHeight="1">
      <c r="A77" s="46"/>
      <c r="B77" s="47"/>
      <c r="C77" s="47"/>
      <c r="D77" s="47"/>
      <c r="E77" s="47"/>
      <c r="F77" s="1"/>
      <c r="G77" s="1"/>
    </row>
    <row r="78" ht="15.75" customHeight="1">
      <c r="A78" s="46"/>
      <c r="B78" s="47"/>
      <c r="C78" s="47"/>
      <c r="D78" s="47"/>
      <c r="E78" s="47"/>
      <c r="F78" s="1"/>
      <c r="G78" s="1"/>
    </row>
    <row r="79" ht="15.75" customHeight="1">
      <c r="A79" s="46"/>
      <c r="B79" s="47"/>
      <c r="C79" s="47"/>
      <c r="D79" s="47"/>
      <c r="E79" s="47"/>
      <c r="F79" s="1"/>
      <c r="G79" s="1"/>
    </row>
    <row r="80" ht="15.75" customHeight="1">
      <c r="A80" s="46"/>
      <c r="B80" s="47"/>
      <c r="C80" s="47"/>
      <c r="D80" s="47"/>
      <c r="E80" s="47"/>
      <c r="F80" s="1"/>
      <c r="G80" s="1"/>
    </row>
    <row r="81" ht="15.75" customHeight="1">
      <c r="A81" s="46"/>
      <c r="B81" s="47"/>
      <c r="C81" s="47"/>
      <c r="D81" s="47"/>
      <c r="E81" s="47"/>
      <c r="F81" s="1"/>
      <c r="G81" s="1"/>
    </row>
    <row r="82" ht="15.75" customHeight="1">
      <c r="A82" s="46"/>
      <c r="B82" s="47"/>
      <c r="C82" s="47"/>
      <c r="D82" s="47"/>
      <c r="E82" s="47"/>
      <c r="F82" s="1"/>
      <c r="G82" s="1"/>
    </row>
    <row r="83" ht="15.75" customHeight="1">
      <c r="A83" s="46"/>
      <c r="B83" s="47"/>
      <c r="C83" s="47"/>
      <c r="D83" s="47"/>
      <c r="E83" s="47"/>
      <c r="F83" s="1"/>
      <c r="G83" s="1"/>
    </row>
    <row r="84" ht="15.75" customHeight="1">
      <c r="A84" s="46"/>
      <c r="B84" s="47"/>
      <c r="C84" s="47"/>
      <c r="D84" s="47"/>
      <c r="E84" s="47"/>
      <c r="F84" s="1"/>
      <c r="G84" s="1"/>
    </row>
    <row r="85" ht="15.75" customHeight="1">
      <c r="A85" s="46"/>
      <c r="B85" s="47"/>
      <c r="C85" s="47"/>
      <c r="D85" s="47"/>
      <c r="E85" s="47"/>
      <c r="F85" s="1"/>
      <c r="G85" s="1"/>
    </row>
    <row r="86" ht="15.75" customHeight="1">
      <c r="A86" s="46"/>
      <c r="B86" s="47"/>
      <c r="C86" s="47"/>
      <c r="D86" s="47"/>
      <c r="E86" s="47"/>
      <c r="F86" s="1"/>
      <c r="G86" s="1"/>
    </row>
    <row r="87" ht="15.75" customHeight="1">
      <c r="A87" s="46"/>
      <c r="B87" s="47"/>
      <c r="C87" s="47"/>
      <c r="D87" s="47"/>
      <c r="E87" s="47"/>
      <c r="F87" s="1"/>
      <c r="G87" s="1"/>
    </row>
    <row r="88" ht="15.75" customHeight="1">
      <c r="A88" s="46"/>
      <c r="B88" s="47"/>
      <c r="C88" s="47"/>
      <c r="D88" s="47"/>
      <c r="E88" s="47"/>
      <c r="F88" s="1"/>
      <c r="G88" s="1"/>
    </row>
    <row r="89" ht="15.75" customHeight="1">
      <c r="A89" s="46"/>
      <c r="B89" s="47"/>
      <c r="C89" s="47"/>
      <c r="D89" s="47"/>
      <c r="E89" s="47"/>
      <c r="F89" s="1"/>
      <c r="G89" s="1"/>
    </row>
    <row r="90" ht="15.75" customHeight="1">
      <c r="A90" s="46"/>
      <c r="B90" s="47"/>
      <c r="C90" s="47"/>
      <c r="D90" s="47"/>
      <c r="E90" s="47"/>
      <c r="F90" s="1"/>
      <c r="G90" s="1"/>
    </row>
    <row r="91" ht="15.75" customHeight="1">
      <c r="A91" s="46"/>
      <c r="B91" s="47"/>
      <c r="C91" s="47"/>
      <c r="D91" s="47"/>
      <c r="E91" s="47"/>
      <c r="F91" s="1"/>
      <c r="G91" s="1"/>
    </row>
    <row r="92" ht="15.75" customHeight="1">
      <c r="A92" s="46"/>
      <c r="B92" s="47"/>
      <c r="C92" s="47"/>
      <c r="D92" s="47"/>
      <c r="E92" s="47"/>
      <c r="F92" s="1"/>
      <c r="G92" s="1"/>
    </row>
    <row r="93" ht="15.75" customHeight="1">
      <c r="A93" s="46"/>
      <c r="B93" s="47"/>
      <c r="C93" s="47"/>
      <c r="D93" s="47"/>
      <c r="E93" s="47"/>
      <c r="F93" s="1"/>
      <c r="G93" s="1"/>
    </row>
    <row r="94" ht="15.75" customHeight="1">
      <c r="A94" s="46"/>
      <c r="B94" s="47"/>
      <c r="C94" s="47"/>
      <c r="D94" s="47"/>
      <c r="E94" s="47"/>
      <c r="F94" s="1"/>
      <c r="G94" s="1"/>
    </row>
    <row r="95" ht="15.75" customHeight="1">
      <c r="A95" s="46"/>
      <c r="B95" s="47"/>
      <c r="C95" s="47"/>
      <c r="D95" s="47"/>
      <c r="E95" s="47"/>
      <c r="F95" s="1"/>
      <c r="G95" s="1"/>
    </row>
    <row r="96" ht="15.75" customHeight="1">
      <c r="A96" s="46"/>
      <c r="B96" s="47"/>
      <c r="C96" s="47"/>
      <c r="D96" s="47"/>
      <c r="E96" s="47"/>
      <c r="F96" s="1"/>
      <c r="G96" s="1"/>
    </row>
    <row r="97" ht="15.75" customHeight="1">
      <c r="A97" s="46"/>
      <c r="B97" s="47"/>
      <c r="C97" s="47"/>
      <c r="D97" s="47"/>
      <c r="E97" s="47"/>
      <c r="F97" s="1"/>
      <c r="G97" s="1"/>
    </row>
    <row r="98" ht="15.75" customHeight="1">
      <c r="A98" s="46"/>
      <c r="B98" s="47"/>
      <c r="C98" s="47"/>
      <c r="D98" s="47"/>
      <c r="E98" s="47"/>
      <c r="F98" s="1"/>
      <c r="G98" s="1"/>
    </row>
    <row r="99" ht="15.75" customHeight="1">
      <c r="A99" s="46"/>
      <c r="B99" s="47"/>
      <c r="C99" s="47"/>
      <c r="D99" s="47"/>
      <c r="E99" s="47"/>
      <c r="F99" s="1"/>
      <c r="G99" s="1"/>
    </row>
    <row r="100" ht="15.75" customHeight="1">
      <c r="A100" s="46"/>
      <c r="B100" s="47"/>
      <c r="C100" s="47"/>
      <c r="D100" s="47"/>
      <c r="E100" s="47"/>
      <c r="F100" s="1"/>
      <c r="G100" s="1"/>
    </row>
    <row r="101" ht="15.75" customHeight="1">
      <c r="A101" s="46"/>
      <c r="B101" s="47"/>
      <c r="C101" s="47"/>
      <c r="D101" s="47"/>
      <c r="E101" s="47"/>
      <c r="F101" s="1"/>
      <c r="G101" s="1"/>
    </row>
    <row r="102" ht="15.75" customHeight="1">
      <c r="A102" s="46"/>
      <c r="B102" s="47"/>
      <c r="C102" s="47"/>
      <c r="D102" s="47"/>
      <c r="E102" s="47"/>
      <c r="F102" s="1"/>
      <c r="G102" s="1"/>
    </row>
    <row r="103" ht="15.75" customHeight="1">
      <c r="A103" s="46"/>
      <c r="B103" s="47"/>
      <c r="C103" s="47"/>
      <c r="D103" s="47"/>
      <c r="E103" s="47"/>
      <c r="F103" s="1"/>
      <c r="G103" s="1"/>
    </row>
    <row r="104" ht="15.75" customHeight="1">
      <c r="A104" s="46"/>
      <c r="B104" s="47"/>
      <c r="C104" s="47"/>
      <c r="D104" s="47"/>
      <c r="E104" s="47"/>
      <c r="F104" s="1"/>
      <c r="G104" s="1"/>
    </row>
    <row r="105" ht="15.75" customHeight="1">
      <c r="A105" s="46"/>
      <c r="B105" s="47"/>
      <c r="C105" s="47"/>
      <c r="D105" s="47"/>
      <c r="E105" s="47"/>
      <c r="F105" s="1"/>
      <c r="G105" s="1"/>
    </row>
    <row r="106" ht="15.75" customHeight="1">
      <c r="A106" s="46"/>
      <c r="B106" s="47"/>
      <c r="C106" s="47"/>
      <c r="D106" s="47"/>
      <c r="E106" s="47"/>
      <c r="F106" s="1"/>
      <c r="G106" s="1"/>
    </row>
    <row r="107" ht="15.75" customHeight="1">
      <c r="A107" s="46"/>
      <c r="B107" s="47"/>
      <c r="C107" s="47"/>
      <c r="D107" s="47"/>
      <c r="E107" s="47"/>
      <c r="F107" s="1"/>
      <c r="G107" s="1"/>
    </row>
    <row r="108" ht="15.75" customHeight="1">
      <c r="A108" s="46"/>
      <c r="B108" s="47"/>
      <c r="C108" s="47"/>
      <c r="D108" s="47"/>
      <c r="E108" s="47"/>
      <c r="F108" s="1"/>
      <c r="G108" s="1"/>
    </row>
    <row r="109" ht="15.75" customHeight="1">
      <c r="A109" s="46"/>
      <c r="B109" s="47"/>
      <c r="C109" s="47"/>
      <c r="D109" s="47"/>
      <c r="E109" s="47"/>
      <c r="F109" s="1"/>
      <c r="G109" s="1"/>
    </row>
    <row r="110" ht="15.75" customHeight="1">
      <c r="A110" s="46"/>
      <c r="B110" s="47"/>
      <c r="C110" s="47"/>
      <c r="D110" s="47"/>
      <c r="E110" s="47"/>
      <c r="F110" s="1"/>
      <c r="G110" s="1"/>
    </row>
    <row r="111" ht="15.75" customHeight="1">
      <c r="A111" s="46"/>
      <c r="B111" s="47"/>
      <c r="C111" s="47"/>
      <c r="D111" s="47"/>
      <c r="E111" s="47"/>
      <c r="F111" s="1"/>
      <c r="G111" s="1"/>
    </row>
    <row r="112" ht="15.75" customHeight="1">
      <c r="A112" s="46"/>
      <c r="B112" s="47"/>
      <c r="C112" s="47"/>
      <c r="D112" s="47"/>
      <c r="E112" s="47"/>
      <c r="F112" s="1"/>
      <c r="G112" s="1"/>
    </row>
    <row r="113" ht="15.75" customHeight="1">
      <c r="A113" s="46"/>
      <c r="B113" s="47"/>
      <c r="C113" s="47"/>
      <c r="D113" s="47"/>
      <c r="E113" s="47"/>
      <c r="F113" s="1"/>
      <c r="G113" s="1"/>
    </row>
    <row r="114" ht="15.75" customHeight="1">
      <c r="A114" s="46"/>
      <c r="B114" s="47"/>
      <c r="C114" s="47"/>
      <c r="D114" s="47"/>
      <c r="E114" s="47"/>
      <c r="F114" s="1"/>
      <c r="G114" s="1"/>
    </row>
    <row r="115" ht="15.75" customHeight="1">
      <c r="A115" s="46"/>
      <c r="B115" s="47"/>
      <c r="C115" s="47"/>
      <c r="D115" s="47"/>
      <c r="E115" s="47"/>
      <c r="F115" s="1"/>
      <c r="G115" s="1"/>
    </row>
    <row r="116" ht="15.75" customHeight="1">
      <c r="A116" s="46"/>
      <c r="B116" s="47"/>
      <c r="C116" s="47"/>
      <c r="D116" s="47"/>
      <c r="E116" s="47"/>
      <c r="F116" s="1"/>
      <c r="G116" s="1"/>
    </row>
    <row r="117" ht="15.75" customHeight="1">
      <c r="A117" s="46"/>
      <c r="B117" s="47"/>
      <c r="C117" s="47"/>
      <c r="D117" s="47"/>
      <c r="E117" s="47"/>
      <c r="F117" s="1"/>
      <c r="G117" s="1"/>
    </row>
    <row r="118" ht="15.75" customHeight="1">
      <c r="A118" s="46"/>
      <c r="B118" s="47"/>
      <c r="C118" s="47"/>
      <c r="D118" s="47"/>
      <c r="E118" s="47"/>
      <c r="F118" s="1"/>
      <c r="G118" s="1"/>
    </row>
    <row r="119" ht="15.75" customHeight="1">
      <c r="A119" s="46"/>
      <c r="B119" s="47"/>
      <c r="C119" s="47"/>
      <c r="D119" s="47"/>
      <c r="E119" s="47"/>
      <c r="F119" s="1"/>
      <c r="G119" s="1"/>
    </row>
    <row r="120" ht="15.75" customHeight="1">
      <c r="A120" s="46"/>
      <c r="B120" s="47"/>
      <c r="C120" s="47"/>
      <c r="D120" s="47"/>
      <c r="E120" s="47"/>
      <c r="F120" s="1"/>
      <c r="G120" s="1"/>
    </row>
    <row r="121" ht="15.75" customHeight="1">
      <c r="A121" s="46"/>
      <c r="B121" s="47"/>
      <c r="C121" s="47"/>
      <c r="D121" s="47"/>
      <c r="E121" s="47"/>
      <c r="F121" s="1"/>
      <c r="G121" s="1"/>
    </row>
    <row r="122" ht="15.75" customHeight="1">
      <c r="A122" s="46"/>
      <c r="B122" s="47"/>
      <c r="C122" s="47"/>
      <c r="D122" s="47"/>
      <c r="E122" s="47"/>
      <c r="F122" s="1"/>
      <c r="G122" s="1"/>
    </row>
    <row r="123" ht="15.75" customHeight="1">
      <c r="A123" s="46"/>
      <c r="B123" s="47"/>
      <c r="C123" s="47"/>
      <c r="D123" s="47"/>
      <c r="E123" s="47"/>
      <c r="F123" s="1"/>
      <c r="G123" s="1"/>
    </row>
    <row r="124" ht="15.75" customHeight="1">
      <c r="A124" s="46"/>
      <c r="B124" s="47"/>
      <c r="C124" s="47"/>
      <c r="D124" s="47"/>
      <c r="E124" s="47"/>
      <c r="F124" s="1"/>
      <c r="G124" s="1"/>
    </row>
    <row r="125" ht="15.75" customHeight="1">
      <c r="A125" s="46"/>
      <c r="B125" s="47"/>
      <c r="C125" s="47"/>
      <c r="D125" s="47"/>
      <c r="E125" s="47"/>
      <c r="F125" s="1"/>
      <c r="G125" s="1"/>
    </row>
    <row r="126" ht="15.75" customHeight="1">
      <c r="A126" s="46"/>
      <c r="B126" s="47"/>
      <c r="C126" s="47"/>
      <c r="D126" s="47"/>
      <c r="E126" s="47"/>
      <c r="F126" s="1"/>
      <c r="G126" s="1"/>
    </row>
    <row r="127" ht="15.75" customHeight="1">
      <c r="A127" s="46"/>
      <c r="B127" s="47"/>
      <c r="C127" s="47"/>
      <c r="D127" s="47"/>
      <c r="E127" s="47"/>
      <c r="F127" s="1"/>
      <c r="G127" s="1"/>
    </row>
    <row r="128" ht="15.75" customHeight="1">
      <c r="A128" s="46"/>
      <c r="B128" s="47"/>
      <c r="C128" s="47"/>
      <c r="D128" s="47"/>
      <c r="E128" s="47"/>
      <c r="F128" s="1"/>
      <c r="G128" s="1"/>
    </row>
    <row r="129" ht="15.75" customHeight="1">
      <c r="A129" s="46"/>
      <c r="B129" s="47"/>
      <c r="C129" s="47"/>
      <c r="D129" s="47"/>
      <c r="E129" s="47"/>
      <c r="F129" s="1"/>
      <c r="G129" s="1"/>
    </row>
    <row r="130" ht="15.75" customHeight="1">
      <c r="A130" s="46"/>
      <c r="B130" s="47"/>
      <c r="C130" s="47"/>
      <c r="D130" s="47"/>
      <c r="E130" s="47"/>
      <c r="F130" s="1"/>
      <c r="G130" s="1"/>
    </row>
    <row r="131" ht="15.75" customHeight="1">
      <c r="A131" s="46"/>
      <c r="B131" s="47"/>
      <c r="C131" s="47"/>
      <c r="D131" s="47"/>
      <c r="E131" s="47"/>
      <c r="F131" s="1"/>
      <c r="G131" s="1"/>
    </row>
    <row r="132" ht="15.75" customHeight="1">
      <c r="A132" s="46"/>
      <c r="B132" s="47"/>
      <c r="C132" s="47"/>
      <c r="D132" s="47"/>
      <c r="E132" s="47"/>
      <c r="F132" s="1"/>
      <c r="G132" s="1"/>
    </row>
    <row r="133" ht="15.75" customHeight="1">
      <c r="A133" s="46"/>
      <c r="B133" s="47"/>
      <c r="C133" s="47"/>
      <c r="D133" s="47"/>
      <c r="E133" s="47"/>
      <c r="F133" s="1"/>
      <c r="G133" s="1"/>
    </row>
    <row r="134" ht="15.75" customHeight="1">
      <c r="A134" s="46"/>
      <c r="B134" s="47"/>
      <c r="C134" s="47"/>
      <c r="D134" s="47"/>
      <c r="E134" s="47"/>
      <c r="F134" s="1"/>
      <c r="G134" s="1"/>
    </row>
    <row r="135" ht="15.75" customHeight="1">
      <c r="A135" s="46"/>
      <c r="B135" s="47"/>
      <c r="C135" s="47"/>
      <c r="D135" s="47"/>
      <c r="E135" s="47"/>
      <c r="F135" s="1"/>
      <c r="G135" s="1"/>
    </row>
    <row r="136" ht="15.75" customHeight="1">
      <c r="A136" s="46"/>
      <c r="B136" s="47"/>
      <c r="C136" s="47"/>
      <c r="D136" s="47"/>
      <c r="E136" s="47"/>
      <c r="F136" s="1"/>
      <c r="G136" s="1"/>
    </row>
    <row r="137" ht="15.75" customHeight="1">
      <c r="A137" s="46"/>
      <c r="B137" s="47"/>
      <c r="C137" s="47"/>
      <c r="D137" s="47"/>
      <c r="E137" s="47"/>
      <c r="F137" s="1"/>
      <c r="G137" s="1"/>
    </row>
    <row r="138" ht="15.75" customHeight="1">
      <c r="A138" s="46"/>
      <c r="B138" s="47"/>
      <c r="C138" s="47"/>
      <c r="D138" s="47"/>
      <c r="E138" s="47"/>
      <c r="F138" s="1"/>
      <c r="G138" s="1"/>
    </row>
    <row r="139" ht="15.75" customHeight="1">
      <c r="A139" s="46"/>
      <c r="B139" s="47"/>
      <c r="C139" s="47"/>
      <c r="D139" s="47"/>
      <c r="E139" s="47"/>
      <c r="F139" s="1"/>
      <c r="G139" s="1"/>
    </row>
    <row r="140" ht="15.75" customHeight="1">
      <c r="A140" s="46"/>
      <c r="B140" s="47"/>
      <c r="C140" s="47"/>
      <c r="D140" s="47"/>
      <c r="E140" s="47"/>
      <c r="F140" s="1"/>
      <c r="G140" s="1"/>
    </row>
    <row r="141" ht="15.75" customHeight="1">
      <c r="A141" s="46"/>
      <c r="B141" s="47"/>
      <c r="C141" s="47"/>
      <c r="D141" s="47"/>
      <c r="E141" s="47"/>
      <c r="F141" s="1"/>
      <c r="G141" s="1"/>
    </row>
    <row r="142" ht="15.75" customHeight="1">
      <c r="A142" s="46"/>
      <c r="B142" s="47"/>
      <c r="C142" s="47"/>
      <c r="D142" s="47"/>
      <c r="E142" s="47"/>
      <c r="F142" s="1"/>
      <c r="G142" s="1"/>
    </row>
    <row r="143" ht="15.75" customHeight="1">
      <c r="A143" s="46"/>
      <c r="B143" s="47"/>
      <c r="C143" s="47"/>
      <c r="D143" s="47"/>
      <c r="E143" s="47"/>
      <c r="F143" s="1"/>
      <c r="G143" s="1"/>
    </row>
    <row r="144" ht="15.75" customHeight="1">
      <c r="A144" s="46"/>
      <c r="B144" s="47"/>
      <c r="C144" s="47"/>
      <c r="D144" s="47"/>
      <c r="E144" s="47"/>
      <c r="F144" s="1"/>
      <c r="G144" s="1"/>
    </row>
    <row r="145" ht="15.75" customHeight="1">
      <c r="A145" s="46"/>
      <c r="B145" s="47"/>
      <c r="C145" s="47"/>
      <c r="D145" s="47"/>
      <c r="E145" s="47"/>
      <c r="F145" s="1"/>
      <c r="G145" s="1"/>
    </row>
    <row r="146" ht="15.75" customHeight="1">
      <c r="A146" s="46"/>
      <c r="B146" s="47"/>
      <c r="C146" s="47"/>
      <c r="D146" s="47"/>
      <c r="E146" s="47"/>
      <c r="F146" s="1"/>
      <c r="G146" s="1"/>
    </row>
    <row r="147" ht="15.75" customHeight="1">
      <c r="A147" s="46"/>
      <c r="B147" s="47"/>
      <c r="C147" s="47"/>
      <c r="D147" s="47"/>
      <c r="E147" s="47"/>
      <c r="F147" s="1"/>
      <c r="G147" s="1"/>
    </row>
    <row r="148" ht="15.75" customHeight="1">
      <c r="A148" s="46"/>
      <c r="B148" s="47"/>
      <c r="C148" s="47"/>
      <c r="D148" s="47"/>
      <c r="E148" s="47"/>
      <c r="F148" s="1"/>
      <c r="G148" s="1"/>
    </row>
    <row r="149" ht="15.75" customHeight="1">
      <c r="A149" s="46"/>
      <c r="B149" s="47"/>
      <c r="C149" s="47"/>
      <c r="D149" s="47"/>
      <c r="E149" s="47"/>
      <c r="F149" s="1"/>
      <c r="G149" s="1"/>
    </row>
    <row r="150" ht="15.75" customHeight="1">
      <c r="A150" s="46"/>
      <c r="B150" s="47"/>
      <c r="C150" s="47"/>
      <c r="D150" s="47"/>
      <c r="E150" s="47"/>
      <c r="F150" s="1"/>
      <c r="G150" s="1"/>
    </row>
    <row r="151" ht="15.75" customHeight="1">
      <c r="A151" s="46"/>
      <c r="B151" s="47"/>
      <c r="C151" s="47"/>
      <c r="D151" s="47"/>
      <c r="E151" s="47"/>
      <c r="F151" s="1"/>
      <c r="G151" s="1"/>
    </row>
    <row r="152" ht="15.75" customHeight="1">
      <c r="A152" s="46"/>
      <c r="B152" s="47"/>
      <c r="C152" s="47"/>
      <c r="D152" s="47"/>
      <c r="E152" s="47"/>
      <c r="F152" s="1"/>
      <c r="G152" s="1"/>
    </row>
    <row r="153" ht="15.75" customHeight="1">
      <c r="A153" s="46"/>
      <c r="B153" s="47"/>
      <c r="C153" s="47"/>
      <c r="D153" s="47"/>
      <c r="E153" s="47"/>
      <c r="F153" s="1"/>
      <c r="G153" s="1"/>
    </row>
    <row r="154" ht="15.75" customHeight="1">
      <c r="A154" s="46"/>
      <c r="B154" s="47"/>
      <c r="C154" s="47"/>
      <c r="D154" s="47"/>
      <c r="E154" s="47"/>
      <c r="F154" s="1"/>
      <c r="G154" s="1"/>
    </row>
    <row r="155" ht="15.75" customHeight="1">
      <c r="A155" s="46"/>
      <c r="B155" s="47"/>
      <c r="C155" s="47"/>
      <c r="D155" s="47"/>
      <c r="E155" s="47"/>
      <c r="F155" s="1"/>
      <c r="G155" s="1"/>
    </row>
    <row r="156" ht="15.75" customHeight="1">
      <c r="A156" s="46"/>
      <c r="B156" s="47"/>
      <c r="C156" s="47"/>
      <c r="D156" s="47"/>
      <c r="E156" s="47"/>
      <c r="F156" s="1"/>
      <c r="G156" s="1"/>
    </row>
    <row r="157" ht="15.75" customHeight="1">
      <c r="A157" s="46"/>
      <c r="B157" s="47"/>
      <c r="C157" s="47"/>
      <c r="D157" s="47"/>
      <c r="E157" s="47"/>
      <c r="F157" s="1"/>
      <c r="G157" s="1"/>
    </row>
    <row r="158" ht="15.75" customHeight="1">
      <c r="A158" s="46"/>
      <c r="B158" s="47"/>
      <c r="C158" s="47"/>
      <c r="D158" s="47"/>
      <c r="E158" s="47"/>
      <c r="F158" s="1"/>
      <c r="G158" s="1"/>
    </row>
    <row r="159" ht="15.75" customHeight="1">
      <c r="A159" s="46"/>
      <c r="B159" s="47"/>
      <c r="C159" s="47"/>
      <c r="D159" s="47"/>
      <c r="E159" s="47"/>
      <c r="F159" s="1"/>
      <c r="G159" s="1"/>
    </row>
    <row r="160" ht="15.75" customHeight="1">
      <c r="A160" s="46"/>
      <c r="B160" s="47"/>
      <c r="C160" s="47"/>
      <c r="D160" s="47"/>
      <c r="E160" s="47"/>
      <c r="F160" s="1"/>
      <c r="G160" s="1"/>
    </row>
    <row r="161" ht="15.75" customHeight="1">
      <c r="A161" s="46"/>
      <c r="B161" s="47"/>
      <c r="C161" s="47"/>
      <c r="D161" s="47"/>
      <c r="E161" s="47"/>
      <c r="F161" s="1"/>
      <c r="G161" s="1"/>
    </row>
    <row r="162" ht="15.75" customHeight="1">
      <c r="A162" s="46"/>
      <c r="B162" s="47"/>
      <c r="C162" s="47"/>
      <c r="D162" s="47"/>
      <c r="E162" s="47"/>
      <c r="F162" s="1"/>
      <c r="G162" s="1"/>
    </row>
    <row r="163" ht="15.75" customHeight="1">
      <c r="A163" s="46"/>
      <c r="B163" s="47"/>
      <c r="C163" s="47"/>
      <c r="D163" s="47"/>
      <c r="E163" s="47"/>
      <c r="F163" s="1"/>
      <c r="G163" s="1"/>
    </row>
    <row r="164" ht="15.75" customHeight="1">
      <c r="A164" s="46"/>
      <c r="B164" s="47"/>
      <c r="C164" s="47"/>
      <c r="D164" s="47"/>
      <c r="E164" s="47"/>
      <c r="F164" s="1"/>
      <c r="G164" s="1"/>
    </row>
    <row r="165" ht="15.75" customHeight="1">
      <c r="A165" s="46"/>
      <c r="B165" s="47"/>
      <c r="C165" s="47"/>
      <c r="D165" s="47"/>
      <c r="E165" s="47"/>
      <c r="F165" s="1"/>
      <c r="G165" s="1"/>
    </row>
    <row r="166" ht="15.75" customHeight="1">
      <c r="A166" s="46"/>
      <c r="B166" s="47"/>
      <c r="C166" s="47"/>
      <c r="D166" s="47"/>
      <c r="E166" s="47"/>
      <c r="F166" s="1"/>
      <c r="G166" s="1"/>
    </row>
    <row r="167" ht="15.75" customHeight="1">
      <c r="A167" s="46"/>
      <c r="B167" s="47"/>
      <c r="C167" s="47"/>
      <c r="D167" s="47"/>
      <c r="E167" s="47"/>
      <c r="F167" s="1"/>
      <c r="G167" s="1"/>
    </row>
    <row r="168" ht="15.75" customHeight="1">
      <c r="A168" s="46"/>
      <c r="B168" s="47"/>
      <c r="C168" s="47"/>
      <c r="D168" s="47"/>
      <c r="E168" s="47"/>
      <c r="F168" s="1"/>
      <c r="G168" s="1"/>
    </row>
    <row r="169" ht="15.75" customHeight="1">
      <c r="A169" s="46"/>
      <c r="B169" s="47"/>
      <c r="C169" s="47"/>
      <c r="D169" s="47"/>
      <c r="E169" s="47"/>
      <c r="F169" s="1"/>
      <c r="G169" s="1"/>
    </row>
    <row r="170" ht="15.75" customHeight="1">
      <c r="A170" s="46"/>
      <c r="B170" s="47"/>
      <c r="C170" s="47"/>
      <c r="D170" s="47"/>
      <c r="E170" s="47"/>
      <c r="F170" s="1"/>
      <c r="G170" s="1"/>
    </row>
    <row r="171" ht="15.75" customHeight="1">
      <c r="A171" s="46"/>
      <c r="B171" s="47"/>
      <c r="C171" s="47"/>
      <c r="D171" s="47"/>
      <c r="E171" s="47"/>
      <c r="F171" s="1"/>
      <c r="G171" s="1"/>
    </row>
    <row r="172" ht="15.75" customHeight="1">
      <c r="A172" s="46"/>
      <c r="B172" s="47"/>
      <c r="C172" s="47"/>
      <c r="D172" s="47"/>
      <c r="E172" s="47"/>
      <c r="F172" s="1"/>
      <c r="G172" s="1"/>
    </row>
    <row r="173" ht="15.75" customHeight="1">
      <c r="A173" s="46"/>
      <c r="B173" s="47"/>
      <c r="C173" s="47"/>
      <c r="D173" s="47"/>
      <c r="E173" s="47"/>
      <c r="F173" s="1"/>
      <c r="G173" s="1"/>
    </row>
    <row r="174" ht="15.75" customHeight="1">
      <c r="A174" s="46"/>
      <c r="B174" s="47"/>
      <c r="C174" s="47"/>
      <c r="D174" s="47"/>
      <c r="E174" s="47"/>
      <c r="F174" s="1"/>
      <c r="G174" s="1"/>
    </row>
    <row r="175" ht="15.75" customHeight="1">
      <c r="A175" s="46"/>
      <c r="B175" s="47"/>
      <c r="C175" s="47"/>
      <c r="D175" s="47"/>
      <c r="E175" s="47"/>
      <c r="F175" s="1"/>
      <c r="G175" s="1"/>
    </row>
    <row r="176" ht="15.75" customHeight="1">
      <c r="A176" s="46"/>
      <c r="B176" s="47"/>
      <c r="C176" s="47"/>
      <c r="D176" s="47"/>
      <c r="E176" s="47"/>
      <c r="F176" s="1"/>
      <c r="G176" s="1"/>
    </row>
    <row r="177" ht="15.75" customHeight="1">
      <c r="A177" s="46"/>
      <c r="B177" s="47"/>
      <c r="C177" s="47"/>
      <c r="D177" s="47"/>
      <c r="E177" s="47"/>
      <c r="F177" s="1"/>
      <c r="G177" s="1"/>
    </row>
    <row r="178" ht="15.75" customHeight="1">
      <c r="A178" s="46"/>
      <c r="B178" s="47"/>
      <c r="C178" s="47"/>
      <c r="D178" s="47"/>
      <c r="E178" s="47"/>
      <c r="F178" s="1"/>
      <c r="G178" s="1"/>
    </row>
    <row r="179" ht="15.75" customHeight="1">
      <c r="A179" s="46"/>
      <c r="B179" s="47"/>
      <c r="C179" s="47"/>
      <c r="D179" s="47"/>
      <c r="E179" s="47"/>
      <c r="F179" s="1"/>
      <c r="G179" s="1"/>
    </row>
    <row r="180" ht="15.75" customHeight="1">
      <c r="A180" s="46"/>
      <c r="B180" s="47"/>
      <c r="C180" s="47"/>
      <c r="D180" s="47"/>
      <c r="E180" s="47"/>
      <c r="F180" s="1"/>
      <c r="G180" s="1"/>
    </row>
    <row r="181" ht="15.75" customHeight="1">
      <c r="A181" s="46"/>
      <c r="B181" s="47"/>
      <c r="C181" s="47"/>
      <c r="D181" s="47"/>
      <c r="E181" s="47"/>
      <c r="F181" s="1"/>
      <c r="G181" s="1"/>
    </row>
    <row r="182" ht="15.75" customHeight="1">
      <c r="A182" s="46"/>
      <c r="B182" s="47"/>
      <c r="C182" s="47"/>
      <c r="D182" s="47"/>
      <c r="E182" s="47"/>
      <c r="F182" s="1"/>
      <c r="G182" s="1"/>
    </row>
    <row r="183" ht="15.75" customHeight="1">
      <c r="A183" s="46"/>
      <c r="B183" s="47"/>
      <c r="C183" s="47"/>
      <c r="D183" s="47"/>
      <c r="E183" s="47"/>
      <c r="F183" s="1"/>
      <c r="G183" s="1"/>
    </row>
    <row r="184" ht="15.75" customHeight="1">
      <c r="A184" s="46"/>
      <c r="B184" s="47"/>
      <c r="C184" s="47"/>
      <c r="D184" s="47"/>
      <c r="E184" s="47"/>
      <c r="F184" s="1"/>
      <c r="G184" s="1"/>
    </row>
    <row r="185" ht="15.75" customHeight="1">
      <c r="A185" s="46"/>
      <c r="B185" s="47"/>
      <c r="C185" s="47"/>
      <c r="D185" s="47"/>
      <c r="E185" s="47"/>
      <c r="F185" s="1"/>
      <c r="G185" s="1"/>
    </row>
    <row r="186" ht="15.75" customHeight="1">
      <c r="A186" s="46"/>
      <c r="B186" s="47"/>
      <c r="C186" s="47"/>
      <c r="D186" s="47"/>
      <c r="E186" s="47"/>
      <c r="F186" s="1"/>
      <c r="G186" s="1"/>
    </row>
    <row r="187" ht="15.75" customHeight="1">
      <c r="A187" s="46"/>
      <c r="B187" s="47"/>
      <c r="C187" s="47"/>
      <c r="D187" s="47"/>
      <c r="E187" s="47"/>
      <c r="F187" s="1"/>
      <c r="G187" s="1"/>
    </row>
    <row r="188" ht="15.75" customHeight="1">
      <c r="A188" s="46"/>
      <c r="B188" s="47"/>
      <c r="C188" s="47"/>
      <c r="D188" s="47"/>
      <c r="E188" s="47"/>
      <c r="F188" s="1"/>
      <c r="G188" s="1"/>
    </row>
    <row r="189" ht="15.75" customHeight="1">
      <c r="A189" s="46"/>
      <c r="B189" s="47"/>
      <c r="C189" s="47"/>
      <c r="D189" s="47"/>
      <c r="E189" s="47"/>
      <c r="F189" s="1"/>
      <c r="G189" s="1"/>
    </row>
    <row r="190" ht="15.75" customHeight="1">
      <c r="A190" s="46"/>
      <c r="B190" s="47"/>
      <c r="C190" s="47"/>
      <c r="D190" s="47"/>
      <c r="E190" s="47"/>
      <c r="F190" s="1"/>
      <c r="G190" s="1"/>
    </row>
    <row r="191" ht="15.75" customHeight="1">
      <c r="A191" s="46"/>
      <c r="B191" s="47"/>
      <c r="C191" s="47"/>
      <c r="D191" s="47"/>
      <c r="E191" s="47"/>
      <c r="F191" s="1"/>
      <c r="G191" s="1"/>
    </row>
    <row r="192" ht="15.75" customHeight="1">
      <c r="A192" s="46"/>
      <c r="B192" s="47"/>
      <c r="C192" s="47"/>
      <c r="D192" s="47"/>
      <c r="E192" s="47"/>
      <c r="F192" s="1"/>
      <c r="G192" s="1"/>
    </row>
    <row r="193" ht="15.75" customHeight="1">
      <c r="A193" s="46"/>
      <c r="B193" s="47"/>
      <c r="C193" s="47"/>
      <c r="D193" s="47"/>
      <c r="E193" s="47"/>
      <c r="F193" s="1"/>
      <c r="G193" s="1"/>
    </row>
    <row r="194" ht="15.75" customHeight="1">
      <c r="A194" s="46"/>
      <c r="B194" s="47"/>
      <c r="C194" s="47"/>
      <c r="D194" s="47"/>
      <c r="E194" s="47"/>
      <c r="F194" s="1"/>
      <c r="G194" s="1"/>
    </row>
    <row r="195" ht="15.75" customHeight="1">
      <c r="A195" s="46"/>
      <c r="B195" s="47"/>
      <c r="C195" s="47"/>
      <c r="D195" s="47"/>
      <c r="E195" s="47"/>
      <c r="F195" s="1"/>
      <c r="G195" s="1"/>
    </row>
    <row r="196" ht="15.75" customHeight="1">
      <c r="A196" s="46"/>
      <c r="B196" s="47"/>
      <c r="C196" s="47"/>
      <c r="D196" s="47"/>
      <c r="E196" s="47"/>
      <c r="F196" s="1"/>
      <c r="G196" s="1"/>
    </row>
    <row r="197" ht="15.75" customHeight="1">
      <c r="A197" s="46"/>
      <c r="B197" s="47"/>
      <c r="C197" s="47"/>
      <c r="D197" s="47"/>
      <c r="E197" s="47"/>
      <c r="F197" s="1"/>
      <c r="G197" s="1"/>
    </row>
    <row r="198" ht="15.75" customHeight="1">
      <c r="A198" s="46"/>
      <c r="B198" s="47"/>
      <c r="C198" s="47"/>
      <c r="D198" s="47"/>
      <c r="E198" s="47"/>
      <c r="F198" s="1"/>
      <c r="G198" s="1"/>
    </row>
    <row r="199" ht="15.75" customHeight="1">
      <c r="A199" s="46"/>
      <c r="B199" s="47"/>
      <c r="C199" s="47"/>
      <c r="D199" s="47"/>
      <c r="E199" s="47"/>
      <c r="F199" s="1"/>
      <c r="G199" s="1"/>
    </row>
    <row r="200" ht="15.75" customHeight="1">
      <c r="A200" s="46"/>
      <c r="B200" s="47"/>
      <c r="C200" s="47"/>
      <c r="D200" s="47"/>
      <c r="E200" s="47"/>
      <c r="F200" s="1"/>
      <c r="G200" s="1"/>
    </row>
    <row r="201" ht="15.75" customHeight="1">
      <c r="A201" s="46"/>
      <c r="B201" s="47"/>
      <c r="C201" s="47"/>
      <c r="D201" s="47"/>
      <c r="E201" s="47"/>
      <c r="F201" s="1"/>
      <c r="G201" s="1"/>
    </row>
    <row r="202" ht="15.75" customHeight="1">
      <c r="A202" s="46"/>
      <c r="B202" s="47"/>
      <c r="C202" s="47"/>
      <c r="D202" s="47"/>
      <c r="E202" s="47"/>
      <c r="F202" s="1"/>
      <c r="G202" s="1"/>
    </row>
    <row r="203" ht="15.75" customHeight="1">
      <c r="A203" s="46"/>
      <c r="B203" s="47"/>
      <c r="C203" s="47"/>
      <c r="D203" s="47"/>
      <c r="E203" s="47"/>
      <c r="F203" s="1"/>
      <c r="G203" s="1"/>
    </row>
    <row r="204" ht="15.75" customHeight="1">
      <c r="A204" s="46"/>
      <c r="B204" s="47"/>
      <c r="C204" s="47"/>
      <c r="D204" s="47"/>
      <c r="E204" s="47"/>
      <c r="F204" s="1"/>
      <c r="G204" s="1"/>
    </row>
    <row r="205" ht="15.75" customHeight="1">
      <c r="A205" s="46"/>
      <c r="B205" s="47"/>
      <c r="C205" s="47"/>
      <c r="D205" s="47"/>
      <c r="E205" s="47"/>
      <c r="F205" s="1"/>
      <c r="G205" s="1"/>
    </row>
    <row r="206" ht="15.75" customHeight="1">
      <c r="A206" s="46"/>
      <c r="B206" s="47"/>
      <c r="C206" s="47"/>
      <c r="D206" s="47"/>
      <c r="E206" s="47"/>
      <c r="F206" s="1"/>
      <c r="G206" s="1"/>
    </row>
    <row r="207" ht="15.75" customHeight="1">
      <c r="A207" s="46"/>
      <c r="B207" s="47"/>
      <c r="C207" s="47"/>
      <c r="D207" s="47"/>
      <c r="E207" s="47"/>
      <c r="F207" s="1"/>
      <c r="G207" s="1"/>
    </row>
    <row r="208" ht="15.75" customHeight="1">
      <c r="A208" s="46"/>
      <c r="B208" s="47"/>
      <c r="C208" s="47"/>
      <c r="D208" s="47"/>
      <c r="E208" s="47"/>
      <c r="F208" s="1"/>
      <c r="G208" s="1"/>
    </row>
    <row r="209" ht="15.75" customHeight="1">
      <c r="A209" s="46"/>
      <c r="B209" s="47"/>
      <c r="C209" s="47"/>
      <c r="D209" s="47"/>
      <c r="E209" s="47"/>
      <c r="F209" s="1"/>
      <c r="G209" s="1"/>
    </row>
    <row r="210" ht="15.75" customHeight="1">
      <c r="A210" s="46"/>
      <c r="B210" s="47"/>
      <c r="C210" s="47"/>
      <c r="D210" s="47"/>
      <c r="E210" s="47"/>
      <c r="F210" s="1"/>
      <c r="G210" s="1"/>
    </row>
    <row r="211" ht="15.75" customHeight="1">
      <c r="A211" s="46"/>
      <c r="B211" s="47"/>
      <c r="C211" s="47"/>
      <c r="D211" s="47"/>
      <c r="E211" s="47"/>
      <c r="F211" s="1"/>
      <c r="G211" s="1"/>
    </row>
    <row r="212" ht="15.75" customHeight="1">
      <c r="A212" s="46"/>
      <c r="B212" s="47"/>
      <c r="C212" s="47"/>
      <c r="D212" s="47"/>
      <c r="E212" s="47"/>
      <c r="F212" s="1"/>
      <c r="G212" s="1"/>
    </row>
    <row r="213" ht="15.75" customHeight="1">
      <c r="A213" s="46"/>
      <c r="B213" s="47"/>
      <c r="C213" s="47"/>
      <c r="D213" s="47"/>
      <c r="E213" s="47"/>
      <c r="F213" s="1"/>
      <c r="G213" s="1"/>
    </row>
    <row r="214" ht="15.75" customHeight="1">
      <c r="A214" s="46"/>
      <c r="B214" s="47"/>
      <c r="C214" s="47"/>
      <c r="D214" s="47"/>
      <c r="E214" s="47"/>
      <c r="F214" s="1"/>
      <c r="G214" s="1"/>
    </row>
    <row r="215" ht="15.75" customHeight="1">
      <c r="A215" s="46"/>
      <c r="B215" s="47"/>
      <c r="C215" s="47"/>
      <c r="D215" s="47"/>
      <c r="E215" s="47"/>
      <c r="F215" s="1"/>
      <c r="G215" s="1"/>
    </row>
    <row r="216" ht="15.75" customHeight="1">
      <c r="A216" s="46"/>
      <c r="B216" s="47"/>
      <c r="C216" s="47"/>
      <c r="D216" s="47"/>
      <c r="E216" s="47"/>
      <c r="F216" s="1"/>
      <c r="G216" s="1"/>
    </row>
    <row r="217" ht="15.75" customHeight="1">
      <c r="A217" s="46"/>
      <c r="B217" s="47"/>
      <c r="C217" s="47"/>
      <c r="D217" s="47"/>
      <c r="E217" s="47"/>
      <c r="F217" s="1"/>
      <c r="G217" s="1"/>
    </row>
    <row r="218" ht="15.75" customHeight="1">
      <c r="A218" s="46"/>
      <c r="B218" s="47"/>
      <c r="C218" s="47"/>
      <c r="D218" s="47"/>
      <c r="E218" s="47"/>
      <c r="F218" s="1"/>
      <c r="G218" s="1"/>
    </row>
    <row r="219" ht="15.75" customHeight="1">
      <c r="A219" s="46"/>
      <c r="B219" s="47"/>
      <c r="C219" s="47"/>
      <c r="D219" s="47"/>
      <c r="E219" s="47"/>
      <c r="F219" s="1"/>
      <c r="G219" s="1"/>
    </row>
    <row r="220" ht="15.75" customHeight="1">
      <c r="A220" s="46"/>
      <c r="B220" s="47"/>
      <c r="C220" s="47"/>
      <c r="D220" s="47"/>
      <c r="E220" s="47"/>
      <c r="F220" s="1"/>
      <c r="G220" s="1"/>
    </row>
    <row r="221" ht="15.75" customHeight="1">
      <c r="A221" s="46"/>
      <c r="B221" s="47"/>
      <c r="C221" s="47"/>
      <c r="D221" s="47"/>
      <c r="E221" s="47"/>
      <c r="F221" s="1"/>
      <c r="G221" s="1"/>
    </row>
    <row r="222" ht="15.75" customHeight="1">
      <c r="A222" s="46"/>
      <c r="B222" s="47"/>
      <c r="C222" s="47"/>
      <c r="D222" s="47"/>
      <c r="E222" s="47"/>
      <c r="F222" s="1"/>
      <c r="G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2:H22"/>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s>
  <sheetData>
    <row r="1">
      <c r="A1" s="46"/>
      <c r="B1" s="47"/>
      <c r="C1" s="47"/>
      <c r="D1" s="47"/>
      <c r="E1" s="47"/>
      <c r="F1" s="47"/>
    </row>
    <row r="2" ht="28.5" customHeight="1">
      <c r="A2" s="149" t="s">
        <v>7398</v>
      </c>
      <c r="B2" s="49"/>
      <c r="C2" s="49"/>
      <c r="D2" s="49"/>
      <c r="E2" s="49"/>
      <c r="F2" s="50"/>
    </row>
    <row r="3">
      <c r="A3" s="171"/>
      <c r="B3" s="171"/>
      <c r="C3" s="171"/>
      <c r="D3" s="171"/>
      <c r="E3" s="171"/>
      <c r="F3" s="691"/>
    </row>
    <row r="4" ht="30.75" customHeight="1">
      <c r="A4" s="54" t="s">
        <v>7399</v>
      </c>
      <c r="B4" s="49"/>
      <c r="C4" s="49"/>
      <c r="D4" s="49"/>
      <c r="E4" s="49"/>
      <c r="F4" s="50"/>
    </row>
    <row r="5" ht="18.0" customHeight="1">
      <c r="A5" s="54" t="s">
        <v>7400</v>
      </c>
      <c r="B5" s="49"/>
      <c r="C5" s="49"/>
      <c r="D5" s="49"/>
      <c r="E5" s="49"/>
      <c r="F5" s="50"/>
    </row>
    <row r="6" ht="17.25" customHeight="1">
      <c r="A6" s="173" t="s">
        <v>7401</v>
      </c>
      <c r="B6" s="49"/>
      <c r="C6" s="49"/>
      <c r="D6" s="49"/>
      <c r="E6" s="49"/>
      <c r="F6" s="50"/>
    </row>
    <row r="7" ht="16.5" customHeight="1">
      <c r="A7" s="173" t="s">
        <v>7402</v>
      </c>
      <c r="B7" s="49"/>
      <c r="C7" s="49"/>
      <c r="D7" s="49"/>
      <c r="E7" s="49"/>
      <c r="F7" s="50"/>
    </row>
    <row r="8" ht="26.25" customHeight="1">
      <c r="A8" s="173" t="s">
        <v>7403</v>
      </c>
      <c r="B8" s="49"/>
      <c r="C8" s="49"/>
      <c r="D8" s="49"/>
      <c r="E8" s="49"/>
      <c r="F8" s="50"/>
    </row>
    <row r="9" ht="39.75" customHeight="1">
      <c r="A9" s="329" t="s">
        <v>7404</v>
      </c>
      <c r="B9" s="49"/>
      <c r="C9" s="49"/>
      <c r="D9" s="49"/>
      <c r="E9" s="49"/>
      <c r="F9" s="50"/>
    </row>
    <row r="10">
      <c r="A10" s="59"/>
      <c r="B10" s="60"/>
      <c r="C10" s="60"/>
      <c r="D10" s="60"/>
      <c r="E10" s="60"/>
      <c r="F10" s="60"/>
    </row>
    <row r="11" ht="61.5" customHeight="1">
      <c r="A11" s="330" t="s">
        <v>6</v>
      </c>
      <c r="B11" s="63" t="s">
        <v>7</v>
      </c>
      <c r="C11" s="330" t="s">
        <v>7405</v>
      </c>
      <c r="D11" s="330" t="s">
        <v>7406</v>
      </c>
      <c r="E11" s="330" t="s">
        <v>144</v>
      </c>
      <c r="F11" s="330" t="s">
        <v>148</v>
      </c>
      <c r="G11" s="150" t="s">
        <v>149</v>
      </c>
    </row>
    <row r="12" ht="15.0" customHeight="1">
      <c r="A12" s="85" t="s">
        <v>6769</v>
      </c>
      <c r="B12" s="77" t="s">
        <v>86</v>
      </c>
      <c r="C12" s="77" t="s">
        <v>7407</v>
      </c>
      <c r="D12" s="88" t="s">
        <v>7408</v>
      </c>
      <c r="E12" s="98">
        <v>100.0</v>
      </c>
      <c r="F12" s="98">
        <v>100.0</v>
      </c>
      <c r="G12" s="85" t="s">
        <v>514</v>
      </c>
      <c r="H12" s="185"/>
      <c r="I12" s="185"/>
      <c r="J12" s="185"/>
      <c r="K12" s="185"/>
      <c r="L12" s="185"/>
      <c r="M12" s="185"/>
      <c r="N12" s="185"/>
      <c r="O12" s="185"/>
      <c r="P12" s="185"/>
      <c r="Q12" s="185"/>
      <c r="R12" s="185"/>
      <c r="S12" s="185"/>
      <c r="T12" s="185"/>
      <c r="U12" s="185"/>
      <c r="V12" s="185"/>
      <c r="W12" s="185"/>
      <c r="X12" s="185"/>
      <c r="Y12" s="185"/>
      <c r="Z12" s="185"/>
    </row>
    <row r="13">
      <c r="A13" s="51" t="s">
        <v>626</v>
      </c>
      <c r="B13" s="47"/>
      <c r="C13" s="47"/>
      <c r="D13" s="47"/>
      <c r="F13" s="366">
        <f>SUM(F12)</f>
        <v>100</v>
      </c>
    </row>
    <row r="14">
      <c r="A14" s="46"/>
      <c r="B14" s="47"/>
      <c r="C14" s="47"/>
      <c r="D14" s="47"/>
      <c r="E14" s="47"/>
      <c r="F14" s="47"/>
    </row>
    <row r="15">
      <c r="A15" s="368" t="s">
        <v>627</v>
      </c>
      <c r="B15" s="147"/>
      <c r="C15" s="147"/>
      <c r="D15" s="147"/>
      <c r="E15" s="147"/>
      <c r="F15" s="147"/>
    </row>
    <row r="16" ht="15.75" customHeight="1">
      <c r="A16" s="46"/>
      <c r="B16" s="47"/>
      <c r="C16" s="47"/>
      <c r="D16" s="47"/>
      <c r="E16" s="47"/>
      <c r="F16" s="47"/>
    </row>
    <row r="17" ht="15.75" customHeight="1">
      <c r="A17" s="46"/>
      <c r="B17" s="47"/>
      <c r="C17" s="47"/>
      <c r="D17" s="47"/>
      <c r="E17" s="47"/>
      <c r="F17" s="47"/>
    </row>
    <row r="18" ht="15.75" customHeight="1">
      <c r="A18" s="46"/>
      <c r="B18" s="47"/>
      <c r="C18" s="47"/>
      <c r="D18" s="47"/>
      <c r="E18" s="47"/>
      <c r="F18" s="47"/>
    </row>
    <row r="19" ht="15.75" customHeight="1">
      <c r="A19" s="46"/>
      <c r="B19" s="47"/>
      <c r="C19" s="47"/>
      <c r="D19" s="47"/>
      <c r="E19" s="47"/>
      <c r="F19" s="47"/>
    </row>
    <row r="20" ht="15.75" customHeight="1">
      <c r="A20" s="46"/>
      <c r="B20" s="47"/>
      <c r="C20" s="47"/>
      <c r="D20" s="47"/>
      <c r="E20" s="47"/>
      <c r="F20" s="47"/>
    </row>
    <row r="21" ht="15.75" customHeight="1">
      <c r="A21" s="46"/>
      <c r="B21" s="47"/>
      <c r="C21" s="47"/>
      <c r="D21" s="47"/>
      <c r="E21" s="47"/>
      <c r="F21" s="47"/>
    </row>
    <row r="22" ht="15.75" customHeight="1">
      <c r="A22" s="46"/>
      <c r="B22" s="47"/>
      <c r="C22" s="47"/>
      <c r="D22" s="47"/>
      <c r="E22" s="47"/>
      <c r="F22" s="47"/>
    </row>
    <row r="23" ht="15.75" customHeight="1">
      <c r="A23" s="46"/>
      <c r="B23" s="47"/>
      <c r="C23" s="47"/>
      <c r="D23" s="47"/>
      <c r="E23" s="47"/>
      <c r="F23" s="47"/>
    </row>
    <row r="24" ht="15.75" customHeight="1">
      <c r="A24" s="46"/>
      <c r="B24" s="47"/>
      <c r="C24" s="47"/>
      <c r="D24" s="47"/>
      <c r="E24" s="47"/>
      <c r="F24" s="47"/>
    </row>
    <row r="25" ht="15.75" customHeight="1">
      <c r="A25" s="46"/>
      <c r="B25" s="47"/>
      <c r="C25" s="47"/>
      <c r="D25" s="47"/>
      <c r="E25" s="47"/>
      <c r="F25" s="47"/>
    </row>
    <row r="26" ht="15.75" customHeight="1">
      <c r="A26" s="46"/>
      <c r="B26" s="47"/>
      <c r="C26" s="47"/>
      <c r="D26" s="47"/>
      <c r="E26" s="47"/>
      <c r="F26" s="47"/>
    </row>
    <row r="27" ht="15.75" customHeight="1">
      <c r="A27" s="46"/>
      <c r="B27" s="47"/>
      <c r="C27" s="47"/>
      <c r="D27" s="47"/>
      <c r="E27" s="47"/>
      <c r="F27" s="47"/>
    </row>
    <row r="28" ht="15.75" customHeight="1">
      <c r="A28" s="46"/>
      <c r="B28" s="47"/>
      <c r="C28" s="47"/>
      <c r="D28" s="47"/>
      <c r="E28" s="47"/>
      <c r="F28" s="47"/>
    </row>
    <row r="29" ht="15.75" customHeight="1">
      <c r="A29" s="46"/>
      <c r="B29" s="47"/>
      <c r="C29" s="47"/>
      <c r="D29" s="47"/>
      <c r="E29" s="47"/>
      <c r="F29" s="47"/>
    </row>
    <row r="30" ht="15.75" customHeight="1">
      <c r="A30" s="46"/>
      <c r="B30" s="47"/>
      <c r="C30" s="47"/>
      <c r="D30" s="47"/>
      <c r="E30" s="47"/>
      <c r="F30" s="47"/>
    </row>
    <row r="31" ht="15.75" customHeight="1">
      <c r="A31" s="46"/>
      <c r="B31" s="47"/>
      <c r="C31" s="47"/>
      <c r="D31" s="47"/>
      <c r="E31" s="47"/>
      <c r="F31" s="47"/>
    </row>
    <row r="32" ht="15.75" customHeight="1">
      <c r="A32" s="46"/>
      <c r="B32" s="47"/>
      <c r="C32" s="47"/>
      <c r="D32" s="47"/>
      <c r="E32" s="47"/>
      <c r="F32" s="47"/>
    </row>
    <row r="33" ht="15.75" customHeight="1">
      <c r="A33" s="46"/>
      <c r="B33" s="47"/>
      <c r="C33" s="47"/>
      <c r="D33" s="47"/>
      <c r="E33" s="47"/>
      <c r="F33" s="47"/>
    </row>
    <row r="34" ht="15.75" customHeight="1">
      <c r="A34" s="46"/>
      <c r="B34" s="47"/>
      <c r="C34" s="47"/>
      <c r="D34" s="47"/>
      <c r="E34" s="47"/>
      <c r="F34" s="47"/>
    </row>
    <row r="35" ht="15.75" customHeight="1">
      <c r="A35" s="46"/>
      <c r="B35" s="47"/>
      <c r="C35" s="47"/>
      <c r="D35" s="47"/>
      <c r="E35" s="47"/>
      <c r="F35" s="47"/>
    </row>
    <row r="36" ht="15.75" customHeight="1">
      <c r="A36" s="46"/>
      <c r="B36" s="47"/>
      <c r="C36" s="47"/>
      <c r="D36" s="47"/>
      <c r="E36" s="47"/>
      <c r="F36" s="47"/>
    </row>
    <row r="37" ht="15.75" customHeight="1">
      <c r="A37" s="46"/>
      <c r="B37" s="47"/>
      <c r="C37" s="47"/>
      <c r="D37" s="47"/>
      <c r="E37" s="47"/>
      <c r="F37" s="47"/>
    </row>
    <row r="38" ht="15.75" customHeight="1">
      <c r="A38" s="46"/>
      <c r="B38" s="47"/>
      <c r="C38" s="47"/>
      <c r="D38" s="47"/>
      <c r="E38" s="47"/>
      <c r="F38" s="47"/>
    </row>
    <row r="39" ht="15.75" customHeight="1">
      <c r="A39" s="46"/>
      <c r="B39" s="47"/>
      <c r="C39" s="47"/>
      <c r="D39" s="47"/>
      <c r="E39" s="47"/>
      <c r="F39" s="47"/>
    </row>
    <row r="40" ht="15.75" customHeight="1">
      <c r="A40" s="46"/>
      <c r="B40" s="47"/>
      <c r="C40" s="47"/>
      <c r="D40" s="47"/>
      <c r="E40" s="47"/>
      <c r="F40" s="47"/>
    </row>
    <row r="41" ht="15.75" customHeight="1">
      <c r="A41" s="46"/>
      <c r="B41" s="47"/>
      <c r="C41" s="47"/>
      <c r="D41" s="47"/>
      <c r="E41" s="47"/>
      <c r="F41" s="47"/>
    </row>
    <row r="42" ht="15.75" customHeight="1">
      <c r="A42" s="46"/>
      <c r="B42" s="47"/>
      <c r="C42" s="47"/>
      <c r="D42" s="47"/>
      <c r="E42" s="47"/>
      <c r="F42" s="47"/>
    </row>
    <row r="43" ht="15.75" customHeight="1">
      <c r="A43" s="46"/>
      <c r="B43" s="47"/>
      <c r="C43" s="47"/>
      <c r="D43" s="47"/>
      <c r="E43" s="47"/>
      <c r="F43" s="47"/>
    </row>
    <row r="44" ht="15.75" customHeight="1">
      <c r="A44" s="46"/>
      <c r="B44" s="47"/>
      <c r="C44" s="47"/>
      <c r="D44" s="47"/>
      <c r="E44" s="47"/>
      <c r="F44" s="47"/>
    </row>
    <row r="45" ht="15.75" customHeight="1">
      <c r="A45" s="46"/>
      <c r="B45" s="47"/>
      <c r="C45" s="47"/>
      <c r="D45" s="47"/>
      <c r="E45" s="47"/>
      <c r="F45" s="47"/>
    </row>
    <row r="46" ht="15.75" customHeight="1">
      <c r="A46" s="46"/>
      <c r="B46" s="47"/>
      <c r="C46" s="47"/>
      <c r="D46" s="47"/>
      <c r="E46" s="47"/>
      <c r="F46" s="47"/>
    </row>
    <row r="47" ht="15.75" customHeight="1">
      <c r="A47" s="46"/>
      <c r="B47" s="47"/>
      <c r="C47" s="47"/>
      <c r="D47" s="47"/>
      <c r="E47" s="47"/>
      <c r="F47" s="47"/>
    </row>
    <row r="48" ht="15.75" customHeight="1">
      <c r="A48" s="46"/>
      <c r="B48" s="47"/>
      <c r="C48" s="47"/>
      <c r="D48" s="47"/>
      <c r="E48" s="47"/>
      <c r="F48" s="47"/>
    </row>
    <row r="49" ht="15.75" customHeight="1">
      <c r="A49" s="46"/>
      <c r="B49" s="47"/>
      <c r="C49" s="47"/>
      <c r="D49" s="47"/>
      <c r="E49" s="47"/>
      <c r="F49" s="47"/>
    </row>
    <row r="50" ht="15.75" customHeight="1">
      <c r="A50" s="46"/>
      <c r="B50" s="47"/>
      <c r="C50" s="47"/>
      <c r="D50" s="47"/>
      <c r="E50" s="47"/>
      <c r="F50" s="47"/>
    </row>
    <row r="51" ht="15.75" customHeight="1">
      <c r="A51" s="46"/>
      <c r="B51" s="47"/>
      <c r="C51" s="47"/>
      <c r="D51" s="47"/>
      <c r="E51" s="47"/>
      <c r="F51" s="47"/>
    </row>
    <row r="52" ht="15.75" customHeight="1">
      <c r="A52" s="46"/>
      <c r="B52" s="47"/>
      <c r="C52" s="47"/>
      <c r="D52" s="47"/>
      <c r="E52" s="47"/>
      <c r="F52" s="47"/>
    </row>
    <row r="53" ht="15.75" customHeight="1">
      <c r="A53" s="46"/>
      <c r="B53" s="47"/>
      <c r="C53" s="47"/>
      <c r="D53" s="47"/>
      <c r="E53" s="47"/>
      <c r="F53" s="47"/>
    </row>
    <row r="54" ht="15.75" customHeight="1">
      <c r="A54" s="46"/>
      <c r="B54" s="47"/>
      <c r="C54" s="47"/>
      <c r="D54" s="47"/>
      <c r="E54" s="47"/>
      <c r="F54" s="47"/>
    </row>
    <row r="55" ht="15.75" customHeight="1">
      <c r="A55" s="46"/>
      <c r="B55" s="47"/>
      <c r="C55" s="47"/>
      <c r="D55" s="47"/>
      <c r="E55" s="47"/>
      <c r="F55" s="47"/>
    </row>
    <row r="56" ht="15.75" customHeight="1">
      <c r="A56" s="46"/>
      <c r="B56" s="47"/>
      <c r="C56" s="47"/>
      <c r="D56" s="47"/>
      <c r="E56" s="47"/>
      <c r="F56" s="47"/>
    </row>
    <row r="57" ht="15.75" customHeight="1">
      <c r="A57" s="46"/>
      <c r="B57" s="47"/>
      <c r="C57" s="47"/>
      <c r="D57" s="47"/>
      <c r="E57" s="47"/>
      <c r="F57" s="47"/>
    </row>
    <row r="58" ht="15.75" customHeight="1">
      <c r="A58" s="46"/>
      <c r="B58" s="47"/>
      <c r="C58" s="47"/>
      <c r="D58" s="47"/>
      <c r="E58" s="47"/>
      <c r="F58" s="47"/>
    </row>
    <row r="59" ht="15.75" customHeight="1">
      <c r="A59" s="46"/>
      <c r="B59" s="47"/>
      <c r="C59" s="47"/>
      <c r="D59" s="47"/>
      <c r="E59" s="47"/>
      <c r="F59" s="47"/>
    </row>
    <row r="60" ht="15.75" customHeight="1">
      <c r="A60" s="46"/>
      <c r="B60" s="47"/>
      <c r="C60" s="47"/>
      <c r="D60" s="47"/>
      <c r="E60" s="47"/>
      <c r="F60" s="47"/>
    </row>
    <row r="61" ht="15.75" customHeight="1">
      <c r="A61" s="46"/>
      <c r="B61" s="47"/>
      <c r="C61" s="47"/>
      <c r="D61" s="47"/>
      <c r="E61" s="47"/>
      <c r="F61" s="47"/>
    </row>
    <row r="62" ht="15.75" customHeight="1">
      <c r="A62" s="46"/>
      <c r="B62" s="47"/>
      <c r="C62" s="47"/>
      <c r="D62" s="47"/>
      <c r="E62" s="47"/>
      <c r="F62" s="47"/>
    </row>
    <row r="63" ht="15.75" customHeight="1">
      <c r="A63" s="46"/>
      <c r="B63" s="47"/>
      <c r="C63" s="47"/>
      <c r="D63" s="47"/>
      <c r="E63" s="47"/>
      <c r="F63" s="47"/>
    </row>
    <row r="64" ht="15.75" customHeight="1">
      <c r="A64" s="46"/>
      <c r="B64" s="47"/>
      <c r="C64" s="47"/>
      <c r="D64" s="47"/>
      <c r="E64" s="47"/>
      <c r="F64" s="47"/>
    </row>
    <row r="65" ht="15.75" customHeight="1">
      <c r="A65" s="46"/>
      <c r="B65" s="47"/>
      <c r="C65" s="47"/>
      <c r="D65" s="47"/>
      <c r="E65" s="47"/>
      <c r="F65" s="47"/>
    </row>
    <row r="66" ht="15.75" customHeight="1">
      <c r="A66" s="46"/>
      <c r="B66" s="47"/>
      <c r="C66" s="47"/>
      <c r="D66" s="47"/>
      <c r="E66" s="47"/>
      <c r="F66" s="47"/>
    </row>
    <row r="67" ht="15.75" customHeight="1">
      <c r="A67" s="46"/>
      <c r="B67" s="47"/>
      <c r="C67" s="47"/>
      <c r="D67" s="47"/>
      <c r="E67" s="47"/>
      <c r="F67" s="47"/>
    </row>
    <row r="68" ht="15.75" customHeight="1">
      <c r="A68" s="46"/>
      <c r="B68" s="47"/>
      <c r="C68" s="47"/>
      <c r="D68" s="47"/>
      <c r="E68" s="47"/>
      <c r="F68" s="47"/>
    </row>
    <row r="69" ht="15.75" customHeight="1">
      <c r="A69" s="46"/>
      <c r="B69" s="47"/>
      <c r="C69" s="47"/>
      <c r="D69" s="47"/>
      <c r="E69" s="47"/>
      <c r="F69" s="47"/>
    </row>
    <row r="70" ht="15.75" customHeight="1">
      <c r="A70" s="46"/>
      <c r="B70" s="47"/>
      <c r="C70" s="47"/>
      <c r="D70" s="47"/>
      <c r="E70" s="47"/>
      <c r="F70" s="47"/>
    </row>
    <row r="71" ht="15.75" customHeight="1">
      <c r="A71" s="46"/>
      <c r="B71" s="47"/>
      <c r="C71" s="47"/>
      <c r="D71" s="47"/>
      <c r="E71" s="47"/>
      <c r="F71" s="47"/>
    </row>
    <row r="72" ht="15.75" customHeight="1">
      <c r="A72" s="46"/>
      <c r="B72" s="47"/>
      <c r="C72" s="47"/>
      <c r="D72" s="47"/>
      <c r="E72" s="47"/>
      <c r="F72" s="47"/>
    </row>
    <row r="73" ht="15.75" customHeight="1">
      <c r="A73" s="46"/>
      <c r="B73" s="47"/>
      <c r="C73" s="47"/>
      <c r="D73" s="47"/>
      <c r="E73" s="47"/>
      <c r="F73" s="47"/>
    </row>
    <row r="74" ht="15.75" customHeight="1">
      <c r="A74" s="46"/>
      <c r="B74" s="47"/>
      <c r="C74" s="47"/>
      <c r="D74" s="47"/>
      <c r="E74" s="47"/>
      <c r="F74" s="47"/>
    </row>
    <row r="75" ht="15.75" customHeight="1">
      <c r="A75" s="46"/>
      <c r="B75" s="47"/>
      <c r="C75" s="47"/>
      <c r="D75" s="47"/>
      <c r="E75" s="47"/>
      <c r="F75" s="47"/>
    </row>
    <row r="76" ht="15.75" customHeight="1">
      <c r="A76" s="46"/>
      <c r="B76" s="47"/>
      <c r="C76" s="47"/>
      <c r="D76" s="47"/>
      <c r="E76" s="47"/>
      <c r="F76" s="47"/>
    </row>
    <row r="77" ht="15.75" customHeight="1">
      <c r="A77" s="46"/>
      <c r="B77" s="47"/>
      <c r="C77" s="47"/>
      <c r="D77" s="47"/>
      <c r="E77" s="47"/>
      <c r="F77" s="47"/>
    </row>
    <row r="78" ht="15.75" customHeight="1">
      <c r="A78" s="46"/>
      <c r="B78" s="47"/>
      <c r="C78" s="47"/>
      <c r="D78" s="47"/>
      <c r="E78" s="47"/>
      <c r="F78" s="47"/>
    </row>
    <row r="79" ht="15.75" customHeight="1">
      <c r="A79" s="46"/>
      <c r="B79" s="47"/>
      <c r="C79" s="47"/>
      <c r="D79" s="47"/>
      <c r="E79" s="47"/>
      <c r="F79" s="47"/>
    </row>
    <row r="80" ht="15.75" customHeight="1">
      <c r="A80" s="46"/>
      <c r="B80" s="47"/>
      <c r="C80" s="47"/>
      <c r="D80" s="47"/>
      <c r="E80" s="47"/>
      <c r="F80" s="47"/>
    </row>
    <row r="81" ht="15.75" customHeight="1">
      <c r="A81" s="46"/>
      <c r="B81" s="47"/>
      <c r="C81" s="47"/>
      <c r="D81" s="47"/>
      <c r="E81" s="47"/>
      <c r="F81" s="47"/>
    </row>
    <row r="82" ht="15.75" customHeight="1">
      <c r="A82" s="46"/>
      <c r="B82" s="47"/>
      <c r="C82" s="47"/>
      <c r="D82" s="47"/>
      <c r="E82" s="47"/>
      <c r="F82" s="47"/>
    </row>
    <row r="83" ht="15.75" customHeight="1">
      <c r="A83" s="46"/>
      <c r="B83" s="47"/>
      <c r="C83" s="47"/>
      <c r="D83" s="47"/>
      <c r="E83" s="47"/>
      <c r="F83" s="47"/>
    </row>
    <row r="84" ht="15.75" customHeight="1">
      <c r="A84" s="46"/>
      <c r="B84" s="47"/>
      <c r="C84" s="47"/>
      <c r="D84" s="47"/>
      <c r="E84" s="47"/>
      <c r="F84" s="47"/>
    </row>
    <row r="85" ht="15.75" customHeight="1">
      <c r="A85" s="46"/>
      <c r="B85" s="47"/>
      <c r="C85" s="47"/>
      <c r="D85" s="47"/>
      <c r="E85" s="47"/>
      <c r="F85" s="47"/>
    </row>
    <row r="86" ht="15.75" customHeight="1">
      <c r="A86" s="46"/>
      <c r="B86" s="47"/>
      <c r="C86" s="47"/>
      <c r="D86" s="47"/>
      <c r="E86" s="47"/>
      <c r="F86" s="47"/>
    </row>
    <row r="87" ht="15.75" customHeight="1">
      <c r="A87" s="46"/>
      <c r="B87" s="47"/>
      <c r="C87" s="47"/>
      <c r="D87" s="47"/>
      <c r="E87" s="47"/>
      <c r="F87" s="47"/>
    </row>
    <row r="88" ht="15.75" customHeight="1">
      <c r="A88" s="46"/>
      <c r="B88" s="47"/>
      <c r="C88" s="47"/>
      <c r="D88" s="47"/>
      <c r="E88" s="47"/>
      <c r="F88" s="47"/>
    </row>
    <row r="89" ht="15.75" customHeight="1">
      <c r="A89" s="46"/>
      <c r="B89" s="47"/>
      <c r="C89" s="47"/>
      <c r="D89" s="47"/>
      <c r="E89" s="47"/>
      <c r="F89" s="47"/>
    </row>
    <row r="90" ht="15.75" customHeight="1">
      <c r="A90" s="46"/>
      <c r="B90" s="47"/>
      <c r="C90" s="47"/>
      <c r="D90" s="47"/>
      <c r="E90" s="47"/>
      <c r="F90" s="47"/>
    </row>
    <row r="91" ht="15.75" customHeight="1">
      <c r="A91" s="46"/>
      <c r="B91" s="47"/>
      <c r="C91" s="47"/>
      <c r="D91" s="47"/>
      <c r="E91" s="47"/>
      <c r="F91" s="47"/>
    </row>
    <row r="92" ht="15.75" customHeight="1">
      <c r="A92" s="46"/>
      <c r="B92" s="47"/>
      <c r="C92" s="47"/>
      <c r="D92" s="47"/>
      <c r="E92" s="47"/>
      <c r="F92" s="47"/>
    </row>
    <row r="93" ht="15.75" customHeight="1">
      <c r="A93" s="46"/>
      <c r="B93" s="47"/>
      <c r="C93" s="47"/>
      <c r="D93" s="47"/>
      <c r="E93" s="47"/>
      <c r="F93" s="47"/>
    </row>
    <row r="94" ht="15.75" customHeight="1">
      <c r="A94" s="46"/>
      <c r="B94" s="47"/>
      <c r="C94" s="47"/>
      <c r="D94" s="47"/>
      <c r="E94" s="47"/>
      <c r="F94" s="47"/>
    </row>
    <row r="95" ht="15.75" customHeight="1">
      <c r="A95" s="46"/>
      <c r="B95" s="47"/>
      <c r="C95" s="47"/>
      <c r="D95" s="47"/>
      <c r="E95" s="47"/>
      <c r="F95" s="47"/>
    </row>
    <row r="96" ht="15.75" customHeight="1">
      <c r="A96" s="46"/>
      <c r="B96" s="47"/>
      <c r="C96" s="47"/>
      <c r="D96" s="47"/>
      <c r="E96" s="47"/>
      <c r="F96" s="47"/>
    </row>
    <row r="97" ht="15.75" customHeight="1">
      <c r="A97" s="46"/>
      <c r="B97" s="47"/>
      <c r="C97" s="47"/>
      <c r="D97" s="47"/>
      <c r="E97" s="47"/>
      <c r="F97" s="47"/>
    </row>
    <row r="98" ht="15.75" customHeight="1">
      <c r="A98" s="46"/>
      <c r="B98" s="47"/>
      <c r="C98" s="47"/>
      <c r="D98" s="47"/>
      <c r="E98" s="47"/>
      <c r="F98" s="47"/>
    </row>
    <row r="99" ht="15.75" customHeight="1">
      <c r="A99" s="46"/>
      <c r="B99" s="47"/>
      <c r="C99" s="47"/>
      <c r="D99" s="47"/>
      <c r="E99" s="47"/>
      <c r="F99" s="47"/>
    </row>
    <row r="100" ht="15.75" customHeight="1">
      <c r="A100" s="46"/>
      <c r="B100" s="47"/>
      <c r="C100" s="47"/>
      <c r="D100" s="47"/>
      <c r="E100" s="47"/>
      <c r="F100" s="47"/>
    </row>
    <row r="101" ht="15.75" customHeight="1">
      <c r="A101" s="46"/>
      <c r="B101" s="47"/>
      <c r="C101" s="47"/>
      <c r="D101" s="47"/>
      <c r="E101" s="47"/>
      <c r="F101" s="47"/>
    </row>
    <row r="102" ht="15.75" customHeight="1">
      <c r="A102" s="46"/>
      <c r="B102" s="47"/>
      <c r="C102" s="47"/>
      <c r="D102" s="47"/>
      <c r="E102" s="47"/>
      <c r="F102" s="47"/>
    </row>
    <row r="103" ht="15.75" customHeight="1">
      <c r="A103" s="46"/>
      <c r="B103" s="47"/>
      <c r="C103" s="47"/>
      <c r="D103" s="47"/>
      <c r="E103" s="47"/>
      <c r="F103" s="47"/>
    </row>
    <row r="104" ht="15.75" customHeight="1">
      <c r="A104" s="46"/>
      <c r="B104" s="47"/>
      <c r="C104" s="47"/>
      <c r="D104" s="47"/>
      <c r="E104" s="47"/>
      <c r="F104" s="47"/>
    </row>
    <row r="105" ht="15.75" customHeight="1">
      <c r="A105" s="46"/>
      <c r="B105" s="47"/>
      <c r="C105" s="47"/>
      <c r="D105" s="47"/>
      <c r="E105" s="47"/>
      <c r="F105" s="47"/>
    </row>
    <row r="106" ht="15.75" customHeight="1">
      <c r="A106" s="46"/>
      <c r="B106" s="47"/>
      <c r="C106" s="47"/>
      <c r="D106" s="47"/>
      <c r="E106" s="47"/>
      <c r="F106" s="47"/>
    </row>
    <row r="107" ht="15.75" customHeight="1">
      <c r="A107" s="46"/>
      <c r="B107" s="47"/>
      <c r="C107" s="47"/>
      <c r="D107" s="47"/>
      <c r="E107" s="47"/>
      <c r="F107" s="47"/>
    </row>
    <row r="108" ht="15.75" customHeight="1">
      <c r="A108" s="46"/>
      <c r="B108" s="47"/>
      <c r="C108" s="47"/>
      <c r="D108" s="47"/>
      <c r="E108" s="47"/>
      <c r="F108" s="47"/>
    </row>
    <row r="109" ht="15.75" customHeight="1">
      <c r="A109" s="46"/>
      <c r="B109" s="47"/>
      <c r="C109" s="47"/>
      <c r="D109" s="47"/>
      <c r="E109" s="47"/>
      <c r="F109" s="47"/>
    </row>
    <row r="110" ht="15.75" customHeight="1">
      <c r="A110" s="46"/>
      <c r="B110" s="47"/>
      <c r="C110" s="47"/>
      <c r="D110" s="47"/>
      <c r="E110" s="47"/>
      <c r="F110" s="47"/>
    </row>
    <row r="111" ht="15.75" customHeight="1">
      <c r="A111" s="46"/>
      <c r="B111" s="47"/>
      <c r="C111" s="47"/>
      <c r="D111" s="47"/>
      <c r="E111" s="47"/>
      <c r="F111" s="47"/>
    </row>
    <row r="112" ht="15.75" customHeight="1">
      <c r="A112" s="46"/>
      <c r="B112" s="47"/>
      <c r="C112" s="47"/>
      <c r="D112" s="47"/>
      <c r="E112" s="47"/>
      <c r="F112" s="47"/>
    </row>
    <row r="113" ht="15.75" customHeight="1">
      <c r="A113" s="46"/>
      <c r="B113" s="47"/>
      <c r="C113" s="47"/>
      <c r="D113" s="47"/>
      <c r="E113" s="47"/>
      <c r="F113" s="47"/>
    </row>
    <row r="114" ht="15.75" customHeight="1">
      <c r="A114" s="46"/>
      <c r="B114" s="47"/>
      <c r="C114" s="47"/>
      <c r="D114" s="47"/>
      <c r="E114" s="47"/>
      <c r="F114" s="47"/>
    </row>
    <row r="115" ht="15.75" customHeight="1">
      <c r="A115" s="46"/>
      <c r="B115" s="47"/>
      <c r="C115" s="47"/>
      <c r="D115" s="47"/>
      <c r="E115" s="47"/>
      <c r="F115" s="47"/>
    </row>
    <row r="116" ht="15.75" customHeight="1">
      <c r="A116" s="46"/>
      <c r="B116" s="47"/>
      <c r="C116" s="47"/>
      <c r="D116" s="47"/>
      <c r="E116" s="47"/>
      <c r="F116" s="47"/>
    </row>
    <row r="117" ht="15.75" customHeight="1">
      <c r="A117" s="46"/>
      <c r="B117" s="47"/>
      <c r="C117" s="47"/>
      <c r="D117" s="47"/>
      <c r="E117" s="47"/>
      <c r="F117" s="47"/>
    </row>
    <row r="118" ht="15.75" customHeight="1">
      <c r="A118" s="46"/>
      <c r="B118" s="47"/>
      <c r="C118" s="47"/>
      <c r="D118" s="47"/>
      <c r="E118" s="47"/>
      <c r="F118" s="47"/>
    </row>
    <row r="119" ht="15.75" customHeight="1">
      <c r="A119" s="46"/>
      <c r="B119" s="47"/>
      <c r="C119" s="47"/>
      <c r="D119" s="47"/>
      <c r="E119" s="47"/>
      <c r="F119" s="47"/>
    </row>
    <row r="120" ht="15.75" customHeight="1">
      <c r="A120" s="46"/>
      <c r="B120" s="47"/>
      <c r="C120" s="47"/>
      <c r="D120" s="47"/>
      <c r="E120" s="47"/>
      <c r="F120" s="47"/>
    </row>
    <row r="121" ht="15.75" customHeight="1">
      <c r="A121" s="46"/>
      <c r="B121" s="47"/>
      <c r="C121" s="47"/>
      <c r="D121" s="47"/>
      <c r="E121" s="47"/>
      <c r="F121" s="47"/>
    </row>
    <row r="122" ht="15.75" customHeight="1">
      <c r="A122" s="46"/>
      <c r="B122" s="47"/>
      <c r="C122" s="47"/>
      <c r="D122" s="47"/>
      <c r="E122" s="47"/>
      <c r="F122" s="47"/>
    </row>
    <row r="123" ht="15.75" customHeight="1">
      <c r="A123" s="46"/>
      <c r="B123" s="47"/>
      <c r="C123" s="47"/>
      <c r="D123" s="47"/>
      <c r="E123" s="47"/>
      <c r="F123" s="47"/>
    </row>
    <row r="124" ht="15.75" customHeight="1">
      <c r="A124" s="46"/>
      <c r="B124" s="47"/>
      <c r="C124" s="47"/>
      <c r="D124" s="47"/>
      <c r="E124" s="47"/>
      <c r="F124" s="47"/>
    </row>
    <row r="125" ht="15.75" customHeight="1">
      <c r="A125" s="46"/>
      <c r="B125" s="47"/>
      <c r="C125" s="47"/>
      <c r="D125" s="47"/>
      <c r="E125" s="47"/>
      <c r="F125" s="47"/>
    </row>
    <row r="126" ht="15.75" customHeight="1">
      <c r="A126" s="46"/>
      <c r="B126" s="47"/>
      <c r="C126" s="47"/>
      <c r="D126" s="47"/>
      <c r="E126" s="47"/>
      <c r="F126" s="47"/>
    </row>
    <row r="127" ht="15.75" customHeight="1">
      <c r="A127" s="46"/>
      <c r="B127" s="47"/>
      <c r="C127" s="47"/>
      <c r="D127" s="47"/>
      <c r="E127" s="47"/>
      <c r="F127" s="47"/>
    </row>
    <row r="128" ht="15.75" customHeight="1">
      <c r="A128" s="46"/>
      <c r="B128" s="47"/>
      <c r="C128" s="47"/>
      <c r="D128" s="47"/>
      <c r="E128" s="47"/>
      <c r="F128" s="47"/>
    </row>
    <row r="129" ht="15.75" customHeight="1">
      <c r="A129" s="46"/>
      <c r="B129" s="47"/>
      <c r="C129" s="47"/>
      <c r="D129" s="47"/>
      <c r="E129" s="47"/>
      <c r="F129" s="47"/>
    </row>
    <row r="130" ht="15.75" customHeight="1">
      <c r="A130" s="46"/>
      <c r="B130" s="47"/>
      <c r="C130" s="47"/>
      <c r="D130" s="47"/>
      <c r="E130" s="47"/>
      <c r="F130" s="47"/>
    </row>
    <row r="131" ht="15.75" customHeight="1">
      <c r="A131" s="46"/>
      <c r="B131" s="47"/>
      <c r="C131" s="47"/>
      <c r="D131" s="47"/>
      <c r="E131" s="47"/>
      <c r="F131" s="47"/>
    </row>
    <row r="132" ht="15.75" customHeight="1">
      <c r="A132" s="46"/>
      <c r="B132" s="47"/>
      <c r="C132" s="47"/>
      <c r="D132" s="47"/>
      <c r="E132" s="47"/>
      <c r="F132" s="47"/>
    </row>
    <row r="133" ht="15.75" customHeight="1">
      <c r="A133" s="46"/>
      <c r="B133" s="47"/>
      <c r="C133" s="47"/>
      <c r="D133" s="47"/>
      <c r="E133" s="47"/>
      <c r="F133" s="47"/>
    </row>
    <row r="134" ht="15.75" customHeight="1">
      <c r="A134" s="46"/>
      <c r="B134" s="47"/>
      <c r="C134" s="47"/>
      <c r="D134" s="47"/>
      <c r="E134" s="47"/>
      <c r="F134" s="47"/>
    </row>
    <row r="135" ht="15.75" customHeight="1">
      <c r="A135" s="46"/>
      <c r="B135" s="47"/>
      <c r="C135" s="47"/>
      <c r="D135" s="47"/>
      <c r="E135" s="47"/>
      <c r="F135" s="47"/>
    </row>
    <row r="136" ht="15.75" customHeight="1">
      <c r="A136" s="46"/>
      <c r="B136" s="47"/>
      <c r="C136" s="47"/>
      <c r="D136" s="47"/>
      <c r="E136" s="47"/>
      <c r="F136" s="47"/>
    </row>
    <row r="137" ht="15.75" customHeight="1">
      <c r="A137" s="46"/>
      <c r="B137" s="47"/>
      <c r="C137" s="47"/>
      <c r="D137" s="47"/>
      <c r="E137" s="47"/>
      <c r="F137" s="47"/>
    </row>
    <row r="138" ht="15.75" customHeight="1">
      <c r="A138" s="46"/>
      <c r="B138" s="47"/>
      <c r="C138" s="47"/>
      <c r="D138" s="47"/>
      <c r="E138" s="47"/>
      <c r="F138" s="47"/>
    </row>
    <row r="139" ht="15.75" customHeight="1">
      <c r="A139" s="46"/>
      <c r="B139" s="47"/>
      <c r="C139" s="47"/>
      <c r="D139" s="47"/>
      <c r="E139" s="47"/>
      <c r="F139" s="47"/>
    </row>
    <row r="140" ht="15.75" customHeight="1">
      <c r="A140" s="46"/>
      <c r="B140" s="47"/>
      <c r="C140" s="47"/>
      <c r="D140" s="47"/>
      <c r="E140" s="47"/>
      <c r="F140" s="47"/>
    </row>
    <row r="141" ht="15.75" customHeight="1">
      <c r="A141" s="46"/>
      <c r="B141" s="47"/>
      <c r="C141" s="47"/>
      <c r="D141" s="47"/>
      <c r="E141" s="47"/>
      <c r="F141" s="47"/>
    </row>
    <row r="142" ht="15.75" customHeight="1">
      <c r="A142" s="46"/>
      <c r="B142" s="47"/>
      <c r="C142" s="47"/>
      <c r="D142" s="47"/>
      <c r="E142" s="47"/>
      <c r="F142" s="47"/>
    </row>
    <row r="143" ht="15.75" customHeight="1">
      <c r="A143" s="46"/>
      <c r="B143" s="47"/>
      <c r="C143" s="47"/>
      <c r="D143" s="47"/>
      <c r="E143" s="47"/>
      <c r="F143" s="47"/>
    </row>
    <row r="144" ht="15.75" customHeight="1">
      <c r="A144" s="46"/>
      <c r="B144" s="47"/>
      <c r="C144" s="47"/>
      <c r="D144" s="47"/>
      <c r="E144" s="47"/>
      <c r="F144" s="47"/>
    </row>
    <row r="145" ht="15.75" customHeight="1">
      <c r="A145" s="46"/>
      <c r="B145" s="47"/>
      <c r="C145" s="47"/>
      <c r="D145" s="47"/>
      <c r="E145" s="47"/>
      <c r="F145" s="47"/>
    </row>
    <row r="146" ht="15.75" customHeight="1">
      <c r="A146" s="46"/>
      <c r="B146" s="47"/>
      <c r="C146" s="47"/>
      <c r="D146" s="47"/>
      <c r="E146" s="47"/>
      <c r="F146" s="47"/>
    </row>
    <row r="147" ht="15.75" customHeight="1">
      <c r="A147" s="46"/>
      <c r="B147" s="47"/>
      <c r="C147" s="47"/>
      <c r="D147" s="47"/>
      <c r="E147" s="47"/>
      <c r="F147" s="47"/>
    </row>
    <row r="148" ht="15.75" customHeight="1">
      <c r="A148" s="46"/>
      <c r="B148" s="47"/>
      <c r="C148" s="47"/>
      <c r="D148" s="47"/>
      <c r="E148" s="47"/>
      <c r="F148" s="47"/>
    </row>
    <row r="149" ht="15.75" customHeight="1">
      <c r="A149" s="46"/>
      <c r="B149" s="47"/>
      <c r="C149" s="47"/>
      <c r="D149" s="47"/>
      <c r="E149" s="47"/>
      <c r="F149" s="47"/>
    </row>
    <row r="150" ht="15.75" customHeight="1">
      <c r="A150" s="46"/>
      <c r="B150" s="47"/>
      <c r="C150" s="47"/>
      <c r="D150" s="47"/>
      <c r="E150" s="47"/>
      <c r="F150" s="47"/>
    </row>
    <row r="151" ht="15.75" customHeight="1">
      <c r="A151" s="46"/>
      <c r="B151" s="47"/>
      <c r="C151" s="47"/>
      <c r="D151" s="47"/>
      <c r="E151" s="47"/>
      <c r="F151" s="47"/>
    </row>
    <row r="152" ht="15.75" customHeight="1">
      <c r="A152" s="46"/>
      <c r="B152" s="47"/>
      <c r="C152" s="47"/>
      <c r="D152" s="47"/>
      <c r="E152" s="47"/>
      <c r="F152" s="47"/>
    </row>
    <row r="153" ht="15.75" customHeight="1">
      <c r="A153" s="46"/>
      <c r="B153" s="47"/>
      <c r="C153" s="47"/>
      <c r="D153" s="47"/>
      <c r="E153" s="47"/>
      <c r="F153" s="47"/>
    </row>
    <row r="154" ht="15.75" customHeight="1">
      <c r="A154" s="46"/>
      <c r="B154" s="47"/>
      <c r="C154" s="47"/>
      <c r="D154" s="47"/>
      <c r="E154" s="47"/>
      <c r="F154" s="47"/>
    </row>
    <row r="155" ht="15.75" customHeight="1">
      <c r="A155" s="46"/>
      <c r="B155" s="47"/>
      <c r="C155" s="47"/>
      <c r="D155" s="47"/>
      <c r="E155" s="47"/>
      <c r="F155" s="47"/>
    </row>
    <row r="156" ht="15.75" customHeight="1">
      <c r="A156" s="46"/>
      <c r="B156" s="47"/>
      <c r="C156" s="47"/>
      <c r="D156" s="47"/>
      <c r="E156" s="47"/>
      <c r="F156" s="47"/>
    </row>
    <row r="157" ht="15.75" customHeight="1">
      <c r="A157" s="46"/>
      <c r="B157" s="47"/>
      <c r="C157" s="47"/>
      <c r="D157" s="47"/>
      <c r="E157" s="47"/>
      <c r="F157" s="47"/>
    </row>
    <row r="158" ht="15.75" customHeight="1">
      <c r="A158" s="46"/>
      <c r="B158" s="47"/>
      <c r="C158" s="47"/>
      <c r="D158" s="47"/>
      <c r="E158" s="47"/>
      <c r="F158" s="47"/>
    </row>
    <row r="159" ht="15.75" customHeight="1">
      <c r="A159" s="46"/>
      <c r="B159" s="47"/>
      <c r="C159" s="47"/>
      <c r="D159" s="47"/>
      <c r="E159" s="47"/>
      <c r="F159" s="47"/>
    </row>
    <row r="160" ht="15.75" customHeight="1">
      <c r="A160" s="46"/>
      <c r="B160" s="47"/>
      <c r="C160" s="47"/>
      <c r="D160" s="47"/>
      <c r="E160" s="47"/>
      <c r="F160" s="47"/>
    </row>
    <row r="161" ht="15.75" customHeight="1">
      <c r="A161" s="46"/>
      <c r="B161" s="47"/>
      <c r="C161" s="47"/>
      <c r="D161" s="47"/>
      <c r="E161" s="47"/>
      <c r="F161" s="47"/>
    </row>
    <row r="162" ht="15.75" customHeight="1">
      <c r="A162" s="46"/>
      <c r="B162" s="47"/>
      <c r="C162" s="47"/>
      <c r="D162" s="47"/>
      <c r="E162" s="47"/>
      <c r="F162" s="47"/>
    </row>
    <row r="163" ht="15.75" customHeight="1">
      <c r="A163" s="46"/>
      <c r="B163" s="47"/>
      <c r="C163" s="47"/>
      <c r="D163" s="47"/>
      <c r="E163" s="47"/>
      <c r="F163" s="47"/>
    </row>
    <row r="164" ht="15.75" customHeight="1">
      <c r="A164" s="46"/>
      <c r="B164" s="47"/>
      <c r="C164" s="47"/>
      <c r="D164" s="47"/>
      <c r="E164" s="47"/>
      <c r="F164" s="47"/>
    </row>
    <row r="165" ht="15.75" customHeight="1">
      <c r="A165" s="46"/>
      <c r="B165" s="47"/>
      <c r="C165" s="47"/>
      <c r="D165" s="47"/>
      <c r="E165" s="47"/>
      <c r="F165" s="47"/>
    </row>
    <row r="166" ht="15.75" customHeight="1">
      <c r="A166" s="46"/>
      <c r="B166" s="47"/>
      <c r="C166" s="47"/>
      <c r="D166" s="47"/>
      <c r="E166" s="47"/>
      <c r="F166" s="47"/>
    </row>
    <row r="167" ht="15.75" customHeight="1">
      <c r="A167" s="46"/>
      <c r="B167" s="47"/>
      <c r="C167" s="47"/>
      <c r="D167" s="47"/>
      <c r="E167" s="47"/>
      <c r="F167" s="47"/>
    </row>
    <row r="168" ht="15.75" customHeight="1">
      <c r="A168" s="46"/>
      <c r="B168" s="47"/>
      <c r="C168" s="47"/>
      <c r="D168" s="47"/>
      <c r="E168" s="47"/>
      <c r="F168" s="47"/>
    </row>
    <row r="169" ht="15.75" customHeight="1">
      <c r="A169" s="46"/>
      <c r="B169" s="47"/>
      <c r="C169" s="47"/>
      <c r="D169" s="47"/>
      <c r="E169" s="47"/>
      <c r="F169" s="47"/>
    </row>
    <row r="170" ht="15.75" customHeight="1">
      <c r="A170" s="46"/>
      <c r="B170" s="47"/>
      <c r="C170" s="47"/>
      <c r="D170" s="47"/>
      <c r="E170" s="47"/>
      <c r="F170" s="47"/>
    </row>
    <row r="171" ht="15.75" customHeight="1">
      <c r="A171" s="46"/>
      <c r="B171" s="47"/>
      <c r="C171" s="47"/>
      <c r="D171" s="47"/>
      <c r="E171" s="47"/>
      <c r="F171" s="47"/>
    </row>
    <row r="172" ht="15.75" customHeight="1">
      <c r="A172" s="46"/>
      <c r="B172" s="47"/>
      <c r="C172" s="47"/>
      <c r="D172" s="47"/>
      <c r="E172" s="47"/>
      <c r="F172" s="47"/>
    </row>
    <row r="173" ht="15.75" customHeight="1">
      <c r="A173" s="46"/>
      <c r="B173" s="47"/>
      <c r="C173" s="47"/>
      <c r="D173" s="47"/>
      <c r="E173" s="47"/>
      <c r="F173" s="47"/>
    </row>
    <row r="174" ht="15.75" customHeight="1">
      <c r="A174" s="46"/>
      <c r="B174" s="47"/>
      <c r="C174" s="47"/>
      <c r="D174" s="47"/>
      <c r="E174" s="47"/>
      <c r="F174" s="47"/>
    </row>
    <row r="175" ht="15.75" customHeight="1">
      <c r="A175" s="46"/>
      <c r="B175" s="47"/>
      <c r="C175" s="47"/>
      <c r="D175" s="47"/>
      <c r="E175" s="47"/>
      <c r="F175" s="47"/>
    </row>
    <row r="176" ht="15.75" customHeight="1">
      <c r="A176" s="46"/>
      <c r="B176" s="47"/>
      <c r="C176" s="47"/>
      <c r="D176" s="47"/>
      <c r="E176" s="47"/>
      <c r="F176" s="47"/>
    </row>
    <row r="177" ht="15.75" customHeight="1">
      <c r="A177" s="46"/>
      <c r="B177" s="47"/>
      <c r="C177" s="47"/>
      <c r="D177" s="47"/>
      <c r="E177" s="47"/>
      <c r="F177" s="47"/>
    </row>
    <row r="178" ht="15.75" customHeight="1">
      <c r="A178" s="46"/>
      <c r="B178" s="47"/>
      <c r="C178" s="47"/>
      <c r="D178" s="47"/>
      <c r="E178" s="47"/>
      <c r="F178" s="47"/>
    </row>
    <row r="179" ht="15.75" customHeight="1">
      <c r="A179" s="46"/>
      <c r="B179" s="47"/>
      <c r="C179" s="47"/>
      <c r="D179" s="47"/>
      <c r="E179" s="47"/>
      <c r="F179" s="47"/>
    </row>
    <row r="180" ht="15.75" customHeight="1">
      <c r="A180" s="46"/>
      <c r="B180" s="47"/>
      <c r="C180" s="47"/>
      <c r="D180" s="47"/>
      <c r="E180" s="47"/>
      <c r="F180" s="47"/>
    </row>
    <row r="181" ht="15.75" customHeight="1">
      <c r="A181" s="46"/>
      <c r="B181" s="47"/>
      <c r="C181" s="47"/>
      <c r="D181" s="47"/>
      <c r="E181" s="47"/>
      <c r="F181" s="47"/>
    </row>
    <row r="182" ht="15.75" customHeight="1">
      <c r="A182" s="46"/>
      <c r="B182" s="47"/>
      <c r="C182" s="47"/>
      <c r="D182" s="47"/>
      <c r="E182" s="47"/>
      <c r="F182" s="47"/>
    </row>
    <row r="183" ht="15.75" customHeight="1">
      <c r="A183" s="46"/>
      <c r="B183" s="47"/>
      <c r="C183" s="47"/>
      <c r="D183" s="47"/>
      <c r="E183" s="47"/>
      <c r="F183" s="47"/>
    </row>
    <row r="184" ht="15.75" customHeight="1">
      <c r="A184" s="46"/>
      <c r="B184" s="47"/>
      <c r="C184" s="47"/>
      <c r="D184" s="47"/>
      <c r="E184" s="47"/>
      <c r="F184" s="47"/>
    </row>
    <row r="185" ht="15.75" customHeight="1">
      <c r="A185" s="46"/>
      <c r="B185" s="47"/>
      <c r="C185" s="47"/>
      <c r="D185" s="47"/>
      <c r="E185" s="47"/>
      <c r="F185" s="47"/>
    </row>
    <row r="186" ht="15.75" customHeight="1">
      <c r="A186" s="46"/>
      <c r="B186" s="47"/>
      <c r="C186" s="47"/>
      <c r="D186" s="47"/>
      <c r="E186" s="47"/>
      <c r="F186" s="47"/>
    </row>
    <row r="187" ht="15.75" customHeight="1">
      <c r="A187" s="46"/>
      <c r="B187" s="47"/>
      <c r="C187" s="47"/>
      <c r="D187" s="47"/>
      <c r="E187" s="47"/>
      <c r="F187" s="47"/>
    </row>
    <row r="188" ht="15.75" customHeight="1">
      <c r="A188" s="46"/>
      <c r="B188" s="47"/>
      <c r="C188" s="47"/>
      <c r="D188" s="47"/>
      <c r="E188" s="47"/>
      <c r="F188" s="47"/>
    </row>
    <row r="189" ht="15.75" customHeight="1">
      <c r="A189" s="46"/>
      <c r="B189" s="47"/>
      <c r="C189" s="47"/>
      <c r="D189" s="47"/>
      <c r="E189" s="47"/>
      <c r="F189" s="47"/>
    </row>
    <row r="190" ht="15.75" customHeight="1">
      <c r="A190" s="46"/>
      <c r="B190" s="47"/>
      <c r="C190" s="47"/>
      <c r="D190" s="47"/>
      <c r="E190" s="47"/>
      <c r="F190" s="47"/>
    </row>
    <row r="191" ht="15.75" customHeight="1">
      <c r="A191" s="46"/>
      <c r="B191" s="47"/>
      <c r="C191" s="47"/>
      <c r="D191" s="47"/>
      <c r="E191" s="47"/>
      <c r="F191" s="47"/>
    </row>
    <row r="192" ht="15.75" customHeight="1">
      <c r="A192" s="46"/>
      <c r="B192" s="47"/>
      <c r="C192" s="47"/>
      <c r="D192" s="47"/>
      <c r="E192" s="47"/>
      <c r="F192" s="47"/>
    </row>
    <row r="193" ht="15.75" customHeight="1">
      <c r="A193" s="46"/>
      <c r="B193" s="47"/>
      <c r="C193" s="47"/>
      <c r="D193" s="47"/>
      <c r="E193" s="47"/>
      <c r="F193" s="47"/>
    </row>
    <row r="194" ht="15.75" customHeight="1">
      <c r="A194" s="46"/>
      <c r="B194" s="47"/>
      <c r="C194" s="47"/>
      <c r="D194" s="47"/>
      <c r="E194" s="47"/>
      <c r="F194" s="47"/>
    </row>
    <row r="195" ht="15.75" customHeight="1">
      <c r="A195" s="46"/>
      <c r="B195" s="47"/>
      <c r="C195" s="47"/>
      <c r="D195" s="47"/>
      <c r="E195" s="47"/>
      <c r="F195" s="47"/>
    </row>
    <row r="196" ht="15.75" customHeight="1">
      <c r="A196" s="46"/>
      <c r="B196" s="47"/>
      <c r="C196" s="47"/>
      <c r="D196" s="47"/>
      <c r="E196" s="47"/>
      <c r="F196" s="47"/>
    </row>
    <row r="197" ht="15.75" customHeight="1">
      <c r="A197" s="46"/>
      <c r="B197" s="47"/>
      <c r="C197" s="47"/>
      <c r="D197" s="47"/>
      <c r="E197" s="47"/>
      <c r="F197" s="47"/>
    </row>
    <row r="198" ht="15.75" customHeight="1">
      <c r="A198" s="46"/>
      <c r="B198" s="47"/>
      <c r="C198" s="47"/>
      <c r="D198" s="47"/>
      <c r="E198" s="47"/>
      <c r="F198" s="47"/>
    </row>
    <row r="199" ht="15.75" customHeight="1">
      <c r="A199" s="46"/>
      <c r="B199" s="47"/>
      <c r="C199" s="47"/>
      <c r="D199" s="47"/>
      <c r="E199" s="47"/>
      <c r="F199" s="47"/>
    </row>
    <row r="200" ht="15.75" customHeight="1">
      <c r="A200" s="46"/>
      <c r="B200" s="47"/>
      <c r="C200" s="47"/>
      <c r="D200" s="47"/>
      <c r="E200" s="47"/>
      <c r="F200" s="47"/>
    </row>
    <row r="201" ht="15.75" customHeight="1">
      <c r="A201" s="46"/>
      <c r="B201" s="47"/>
      <c r="C201" s="47"/>
      <c r="D201" s="47"/>
      <c r="E201" s="47"/>
      <c r="F201" s="47"/>
    </row>
    <row r="202" ht="15.75" customHeight="1">
      <c r="A202" s="46"/>
      <c r="B202" s="47"/>
      <c r="C202" s="47"/>
      <c r="D202" s="47"/>
      <c r="E202" s="47"/>
      <c r="F202" s="47"/>
    </row>
    <row r="203" ht="15.75" customHeight="1">
      <c r="A203" s="46"/>
      <c r="B203" s="47"/>
      <c r="C203" s="47"/>
      <c r="D203" s="47"/>
      <c r="E203" s="47"/>
      <c r="F203" s="47"/>
    </row>
    <row r="204" ht="15.75" customHeight="1">
      <c r="A204" s="46"/>
      <c r="B204" s="47"/>
      <c r="C204" s="47"/>
      <c r="D204" s="47"/>
      <c r="E204" s="47"/>
      <c r="F204" s="47"/>
    </row>
    <row r="205" ht="15.75" customHeight="1">
      <c r="A205" s="46"/>
      <c r="B205" s="47"/>
      <c r="C205" s="47"/>
      <c r="D205" s="47"/>
      <c r="E205" s="47"/>
      <c r="F205" s="47"/>
    </row>
    <row r="206" ht="15.75" customHeight="1">
      <c r="A206" s="46"/>
      <c r="B206" s="47"/>
      <c r="C206" s="47"/>
      <c r="D206" s="47"/>
      <c r="E206" s="47"/>
      <c r="F206" s="47"/>
    </row>
    <row r="207" ht="15.75" customHeight="1">
      <c r="A207" s="46"/>
      <c r="B207" s="47"/>
      <c r="C207" s="47"/>
      <c r="D207" s="47"/>
      <c r="E207" s="47"/>
      <c r="F207" s="47"/>
    </row>
    <row r="208" ht="15.75" customHeight="1">
      <c r="A208" s="46"/>
      <c r="B208" s="47"/>
      <c r="C208" s="47"/>
      <c r="D208" s="47"/>
      <c r="E208" s="47"/>
      <c r="F208" s="47"/>
    </row>
    <row r="209" ht="15.75" customHeight="1">
      <c r="A209" s="46"/>
      <c r="B209" s="47"/>
      <c r="C209" s="47"/>
      <c r="D209" s="47"/>
      <c r="E209" s="47"/>
      <c r="F209" s="47"/>
    </row>
    <row r="210" ht="15.75" customHeight="1">
      <c r="A210" s="46"/>
      <c r="B210" s="47"/>
      <c r="C210" s="47"/>
      <c r="D210" s="47"/>
      <c r="E210" s="47"/>
      <c r="F210" s="47"/>
    </row>
    <row r="211" ht="15.75" customHeight="1">
      <c r="A211" s="46"/>
      <c r="B211" s="47"/>
      <c r="C211" s="47"/>
      <c r="D211" s="47"/>
      <c r="E211" s="47"/>
      <c r="F211" s="47"/>
    </row>
    <row r="212" ht="15.75" customHeight="1">
      <c r="A212" s="46"/>
      <c r="B212" s="47"/>
      <c r="C212" s="47"/>
      <c r="D212" s="47"/>
      <c r="E212" s="47"/>
      <c r="F212" s="47"/>
    </row>
    <row r="213" ht="15.75" customHeight="1">
      <c r="A213" s="46"/>
      <c r="B213" s="47"/>
      <c r="C213" s="47"/>
      <c r="D213" s="47"/>
      <c r="E213" s="47"/>
      <c r="F213" s="47"/>
    </row>
    <row r="214" ht="15.75" customHeight="1">
      <c r="A214" s="46"/>
      <c r="B214" s="47"/>
      <c r="C214" s="47"/>
      <c r="D214" s="47"/>
      <c r="E214" s="47"/>
      <c r="F214" s="47"/>
    </row>
    <row r="215" ht="15.75" customHeight="1">
      <c r="A215" s="46"/>
      <c r="B215" s="47"/>
      <c r="C215" s="47"/>
      <c r="D215" s="47"/>
      <c r="E215" s="47"/>
      <c r="F215" s="47"/>
    </row>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8">
    <mergeCell ref="A2:F2"/>
    <mergeCell ref="A4:F4"/>
    <mergeCell ref="A5:F5"/>
    <mergeCell ref="A6:F6"/>
    <mergeCell ref="A7:F7"/>
    <mergeCell ref="A8:F8"/>
    <mergeCell ref="A9:F9"/>
    <mergeCell ref="A15:F15"/>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26" width="8.0"/>
  </cols>
  <sheetData>
    <row r="1">
      <c r="A1" s="46"/>
      <c r="B1" s="46"/>
      <c r="C1" s="47"/>
      <c r="D1" s="47"/>
      <c r="E1" s="47"/>
      <c r="F1" s="47"/>
      <c r="G1" s="1"/>
      <c r="H1" s="1"/>
      <c r="I1" s="1"/>
    </row>
    <row r="2" ht="15.75" customHeight="1">
      <c r="A2" s="149" t="s">
        <v>7409</v>
      </c>
      <c r="B2" s="49"/>
      <c r="C2" s="49"/>
      <c r="D2" s="49"/>
      <c r="E2" s="49"/>
      <c r="F2" s="50"/>
      <c r="G2" s="198"/>
      <c r="H2" s="198"/>
      <c r="I2" s="198"/>
      <c r="J2" s="53"/>
      <c r="K2" s="53"/>
      <c r="L2" s="53"/>
      <c r="M2" s="53"/>
      <c r="N2" s="53"/>
      <c r="O2" s="53"/>
      <c r="P2" s="53"/>
      <c r="Q2" s="53"/>
      <c r="R2" s="53"/>
      <c r="S2" s="53"/>
      <c r="T2" s="53"/>
      <c r="U2" s="53"/>
      <c r="V2" s="53"/>
      <c r="W2" s="53"/>
      <c r="X2" s="53"/>
      <c r="Y2" s="53"/>
      <c r="Z2" s="53"/>
    </row>
    <row r="3" ht="15.75" customHeight="1">
      <c r="A3" s="197"/>
      <c r="B3" s="197"/>
      <c r="C3" s="197"/>
      <c r="D3" s="197"/>
      <c r="E3" s="197"/>
      <c r="F3" s="692"/>
      <c r="G3" s="198"/>
      <c r="H3" s="198"/>
      <c r="I3" s="198"/>
      <c r="J3" s="53"/>
      <c r="K3" s="53"/>
      <c r="L3" s="53"/>
      <c r="M3" s="53"/>
      <c r="N3" s="53"/>
      <c r="O3" s="53"/>
      <c r="P3" s="53"/>
      <c r="Q3" s="53"/>
      <c r="R3" s="53"/>
      <c r="S3" s="53"/>
      <c r="T3" s="53"/>
      <c r="U3" s="53"/>
      <c r="V3" s="53"/>
      <c r="W3" s="53"/>
      <c r="X3" s="53"/>
      <c r="Y3" s="53"/>
      <c r="Z3" s="53"/>
    </row>
    <row r="4" ht="14.25" customHeight="1">
      <c r="A4" s="173" t="s">
        <v>7410</v>
      </c>
      <c r="B4" s="49"/>
      <c r="C4" s="49"/>
      <c r="D4" s="49"/>
      <c r="E4" s="49"/>
      <c r="F4" s="50"/>
      <c r="G4" s="198"/>
      <c r="H4" s="198"/>
      <c r="I4" s="198"/>
      <c r="J4" s="53"/>
      <c r="K4" s="53"/>
      <c r="L4" s="53"/>
      <c r="M4" s="53"/>
      <c r="N4" s="53"/>
      <c r="O4" s="53"/>
      <c r="P4" s="53"/>
      <c r="Q4" s="53"/>
      <c r="R4" s="53"/>
      <c r="S4" s="53"/>
      <c r="T4" s="53"/>
      <c r="U4" s="53"/>
      <c r="V4" s="53"/>
      <c r="W4" s="53"/>
      <c r="X4" s="53"/>
      <c r="Y4" s="53"/>
      <c r="Z4" s="53"/>
    </row>
    <row r="5" ht="16.5" customHeight="1">
      <c r="A5" s="329" t="s">
        <v>7411</v>
      </c>
      <c r="B5" s="49"/>
      <c r="C5" s="49"/>
      <c r="D5" s="49"/>
      <c r="E5" s="49"/>
      <c r="F5" s="50"/>
      <c r="G5" s="198"/>
      <c r="H5" s="198"/>
      <c r="I5" s="198"/>
      <c r="J5" s="53"/>
      <c r="K5" s="53"/>
      <c r="L5" s="53"/>
      <c r="M5" s="53"/>
      <c r="N5" s="53"/>
      <c r="O5" s="53"/>
      <c r="P5" s="53"/>
      <c r="Q5" s="53"/>
      <c r="R5" s="53"/>
      <c r="S5" s="53"/>
      <c r="T5" s="53"/>
      <c r="U5" s="53"/>
      <c r="V5" s="53"/>
      <c r="W5" s="53"/>
      <c r="X5" s="53"/>
      <c r="Y5" s="53"/>
      <c r="Z5" s="53"/>
    </row>
    <row r="6" ht="16.5" customHeight="1">
      <c r="A6" s="329" t="s">
        <v>7412</v>
      </c>
      <c r="B6" s="49"/>
      <c r="C6" s="49"/>
      <c r="D6" s="49"/>
      <c r="E6" s="49"/>
      <c r="F6" s="50"/>
      <c r="G6" s="198"/>
      <c r="H6" s="198"/>
      <c r="I6" s="198"/>
      <c r="J6" s="53"/>
      <c r="K6" s="53"/>
      <c r="L6" s="53"/>
      <c r="M6" s="53"/>
      <c r="N6" s="53"/>
      <c r="O6" s="53"/>
      <c r="P6" s="53"/>
      <c r="Q6" s="53"/>
      <c r="R6" s="53"/>
      <c r="S6" s="53"/>
      <c r="T6" s="53"/>
      <c r="U6" s="53"/>
      <c r="V6" s="53"/>
      <c r="W6" s="53"/>
      <c r="X6" s="53"/>
      <c r="Y6" s="53"/>
      <c r="Z6" s="53"/>
    </row>
    <row r="7" ht="17.25" customHeight="1">
      <c r="A7" s="329" t="s">
        <v>7413</v>
      </c>
      <c r="B7" s="49"/>
      <c r="C7" s="49"/>
      <c r="D7" s="49"/>
      <c r="E7" s="49"/>
      <c r="F7" s="50"/>
      <c r="G7" s="198"/>
      <c r="H7" s="198"/>
      <c r="I7" s="198"/>
      <c r="J7" s="53"/>
      <c r="K7" s="53"/>
      <c r="L7" s="53"/>
      <c r="M7" s="53"/>
      <c r="N7" s="53"/>
      <c r="O7" s="53"/>
      <c r="P7" s="53"/>
      <c r="Q7" s="53"/>
      <c r="R7" s="53"/>
      <c r="S7" s="53"/>
      <c r="T7" s="53"/>
      <c r="U7" s="53"/>
      <c r="V7" s="53"/>
      <c r="W7" s="53"/>
      <c r="X7" s="53"/>
      <c r="Y7" s="53"/>
      <c r="Z7" s="53"/>
    </row>
    <row r="8" ht="30.0" customHeight="1">
      <c r="A8" s="329" t="s">
        <v>7414</v>
      </c>
      <c r="B8" s="49"/>
      <c r="C8" s="49"/>
      <c r="D8" s="49"/>
      <c r="E8" s="49"/>
      <c r="F8" s="50"/>
      <c r="G8" s="198"/>
      <c r="H8" s="198"/>
      <c r="I8" s="198"/>
      <c r="J8" s="53"/>
      <c r="K8" s="53"/>
      <c r="L8" s="53"/>
      <c r="M8" s="53"/>
      <c r="N8" s="53"/>
      <c r="O8" s="53"/>
      <c r="P8" s="53"/>
      <c r="Q8" s="53"/>
      <c r="R8" s="53"/>
      <c r="S8" s="53"/>
      <c r="T8" s="53"/>
      <c r="U8" s="53"/>
      <c r="V8" s="53"/>
      <c r="W8" s="53"/>
      <c r="X8" s="53"/>
      <c r="Y8" s="53"/>
      <c r="Z8" s="53"/>
    </row>
    <row r="9" ht="57.0" customHeight="1">
      <c r="A9" s="329" t="s">
        <v>7415</v>
      </c>
      <c r="B9" s="49"/>
      <c r="C9" s="49"/>
      <c r="D9" s="49"/>
      <c r="E9" s="49"/>
      <c r="F9" s="50"/>
      <c r="G9" s="198"/>
      <c r="H9" s="198"/>
      <c r="I9" s="198"/>
      <c r="J9" s="53"/>
      <c r="K9" s="53"/>
      <c r="L9" s="53"/>
      <c r="M9" s="53"/>
      <c r="N9" s="53"/>
      <c r="O9" s="53"/>
      <c r="P9" s="53"/>
      <c r="Q9" s="53"/>
      <c r="R9" s="53"/>
      <c r="S9" s="53"/>
      <c r="T9" s="53"/>
      <c r="U9" s="53"/>
      <c r="V9" s="53"/>
      <c r="W9" s="53"/>
      <c r="X9" s="53"/>
      <c r="Y9" s="53"/>
      <c r="Z9" s="53"/>
    </row>
    <row r="10">
      <c r="A10" s="59"/>
      <c r="B10" s="59"/>
      <c r="C10" s="60"/>
      <c r="D10" s="60"/>
      <c r="E10" s="60"/>
      <c r="F10" s="60"/>
      <c r="G10" s="59"/>
      <c r="H10" s="59"/>
      <c r="I10" s="59"/>
      <c r="J10" s="53"/>
      <c r="K10" s="53"/>
      <c r="L10" s="53"/>
      <c r="M10" s="53"/>
      <c r="N10" s="53"/>
      <c r="O10" s="53"/>
      <c r="P10" s="53"/>
      <c r="Q10" s="53"/>
      <c r="R10" s="53"/>
      <c r="S10" s="53"/>
      <c r="T10" s="53"/>
      <c r="U10" s="53"/>
      <c r="V10" s="53"/>
      <c r="W10" s="53"/>
      <c r="X10" s="53"/>
      <c r="Y10" s="53"/>
      <c r="Z10" s="53"/>
    </row>
    <row r="11" ht="61.5" customHeight="1">
      <c r="A11" s="330" t="s">
        <v>3194</v>
      </c>
      <c r="B11" s="63" t="s">
        <v>7</v>
      </c>
      <c r="C11" s="330" t="s">
        <v>7416</v>
      </c>
      <c r="D11" s="62" t="s">
        <v>7417</v>
      </c>
      <c r="E11" s="176" t="s">
        <v>144</v>
      </c>
      <c r="F11" s="176" t="s">
        <v>148</v>
      </c>
      <c r="G11" s="150" t="s">
        <v>149</v>
      </c>
      <c r="J11" s="53"/>
      <c r="K11" s="53"/>
      <c r="L11" s="53"/>
      <c r="M11" s="53"/>
      <c r="N11" s="53"/>
      <c r="O11" s="53"/>
      <c r="P11" s="53"/>
      <c r="Q11" s="53"/>
      <c r="R11" s="53"/>
      <c r="S11" s="53"/>
      <c r="T11" s="53"/>
      <c r="U11" s="53"/>
      <c r="V11" s="53"/>
      <c r="W11" s="53"/>
      <c r="X11" s="53"/>
      <c r="Y11" s="53"/>
      <c r="Z11" s="53"/>
    </row>
    <row r="12" ht="15.0" customHeight="1">
      <c r="A12" s="75" t="s">
        <v>101</v>
      </c>
      <c r="B12" s="77" t="s">
        <v>86</v>
      </c>
      <c r="C12" s="85" t="s">
        <v>7418</v>
      </c>
      <c r="D12" s="77" t="s">
        <v>7419</v>
      </c>
      <c r="E12" s="317">
        <v>30.0</v>
      </c>
      <c r="F12" s="88">
        <v>30.0</v>
      </c>
      <c r="G12" s="85" t="s">
        <v>546</v>
      </c>
      <c r="H12" s="185"/>
      <c r="I12" s="185"/>
      <c r="J12" s="185"/>
      <c r="K12" s="185"/>
      <c r="L12" s="185"/>
      <c r="M12" s="185"/>
      <c r="N12" s="185"/>
      <c r="O12" s="185"/>
      <c r="P12" s="185"/>
      <c r="Q12" s="185"/>
      <c r="R12" s="185"/>
      <c r="S12" s="185"/>
      <c r="T12" s="185"/>
      <c r="U12" s="185"/>
      <c r="V12" s="185"/>
      <c r="W12" s="185"/>
      <c r="X12" s="185"/>
      <c r="Y12" s="185"/>
      <c r="Z12" s="185"/>
    </row>
    <row r="13" ht="15.0" customHeight="1">
      <c r="A13" s="75" t="s">
        <v>101</v>
      </c>
      <c r="B13" s="77" t="s">
        <v>86</v>
      </c>
      <c r="C13" s="85" t="s">
        <v>7420</v>
      </c>
      <c r="D13" s="77" t="s">
        <v>7421</v>
      </c>
      <c r="E13" s="78">
        <v>30.0</v>
      </c>
      <c r="F13" s="88">
        <v>30.0</v>
      </c>
      <c r="G13" s="85" t="s">
        <v>546</v>
      </c>
      <c r="H13" s="185"/>
      <c r="I13" s="185"/>
      <c r="J13" s="185"/>
      <c r="K13" s="185"/>
      <c r="L13" s="185"/>
      <c r="M13" s="185"/>
      <c r="N13" s="185"/>
      <c r="O13" s="185"/>
      <c r="P13" s="185"/>
      <c r="Q13" s="185"/>
      <c r="R13" s="185"/>
      <c r="S13" s="185"/>
      <c r="T13" s="185"/>
      <c r="U13" s="185"/>
      <c r="V13" s="185"/>
      <c r="W13" s="185"/>
      <c r="X13" s="185"/>
      <c r="Y13" s="185"/>
      <c r="Z13" s="185"/>
    </row>
    <row r="14" ht="15.0" customHeight="1">
      <c r="A14" s="75" t="s">
        <v>97</v>
      </c>
      <c r="B14" s="77" t="s">
        <v>86</v>
      </c>
      <c r="C14" s="85" t="s">
        <v>7422</v>
      </c>
      <c r="D14" s="77" t="s">
        <v>7358</v>
      </c>
      <c r="E14" s="317">
        <v>30.0</v>
      </c>
      <c r="F14" s="88">
        <v>30.0</v>
      </c>
      <c r="G14" s="85" t="s">
        <v>614</v>
      </c>
      <c r="H14" s="185"/>
      <c r="I14" s="185"/>
      <c r="J14" s="185"/>
      <c r="K14" s="185"/>
      <c r="L14" s="185"/>
      <c r="M14" s="185"/>
      <c r="N14" s="185"/>
      <c r="O14" s="185"/>
      <c r="P14" s="185"/>
      <c r="Q14" s="185"/>
      <c r="R14" s="185"/>
      <c r="S14" s="185"/>
      <c r="T14" s="185"/>
      <c r="U14" s="185"/>
      <c r="V14" s="185"/>
      <c r="W14" s="185"/>
      <c r="X14" s="185"/>
      <c r="Y14" s="185"/>
      <c r="Z14" s="185"/>
    </row>
    <row r="15">
      <c r="A15" s="60"/>
      <c r="B15" s="370"/>
      <c r="C15" s="370"/>
      <c r="D15" s="370"/>
      <c r="E15" s="660"/>
      <c r="F15" s="660">
        <f>SUM(F12:F14)</f>
        <v>90</v>
      </c>
    </row>
    <row r="16">
      <c r="A16" s="46"/>
      <c r="B16" s="46"/>
      <c r="C16" s="47"/>
      <c r="D16" s="47"/>
      <c r="E16" s="47"/>
      <c r="F16" s="47"/>
      <c r="G16" s="1"/>
      <c r="H16" s="1"/>
      <c r="I16" s="1"/>
    </row>
    <row r="17">
      <c r="A17" s="146" t="s">
        <v>627</v>
      </c>
      <c r="B17" s="147"/>
      <c r="C17" s="147"/>
      <c r="D17" s="147"/>
      <c r="E17" s="147"/>
      <c r="F17" s="147"/>
      <c r="G17" s="147"/>
      <c r="H17" s="147"/>
      <c r="I17" s="147"/>
      <c r="J17" s="46"/>
      <c r="K17" s="46"/>
      <c r="L17" s="46"/>
      <c r="M17" s="46"/>
      <c r="N17" s="46"/>
      <c r="O17" s="46"/>
      <c r="P17" s="46"/>
      <c r="Q17" s="46"/>
      <c r="R17" s="46"/>
      <c r="S17" s="46"/>
      <c r="T17" s="46"/>
      <c r="U17" s="46"/>
      <c r="V17" s="46"/>
      <c r="W17" s="46"/>
      <c r="X17" s="46"/>
      <c r="Y17" s="46"/>
      <c r="Z17" s="46"/>
    </row>
    <row r="18" ht="15.75" customHeight="1">
      <c r="A18" s="46"/>
      <c r="B18" s="46"/>
      <c r="C18" s="47"/>
      <c r="D18" s="47"/>
      <c r="E18" s="47"/>
      <c r="F18" s="1"/>
      <c r="G18" s="1"/>
      <c r="H18" s="1"/>
      <c r="I18" s="1"/>
    </row>
    <row r="19" ht="15.75" customHeight="1">
      <c r="A19" s="46"/>
      <c r="B19" s="46"/>
      <c r="C19" s="47"/>
      <c r="D19" s="47"/>
      <c r="E19" s="47"/>
      <c r="F19" s="47"/>
      <c r="G19" s="1"/>
      <c r="H19" s="1"/>
      <c r="I19" s="1"/>
    </row>
    <row r="20" ht="15.75" customHeight="1">
      <c r="A20" s="46"/>
      <c r="B20" s="46"/>
      <c r="C20" s="47"/>
      <c r="D20" s="47"/>
      <c r="E20" s="47"/>
      <c r="F20" s="1"/>
      <c r="G20" s="1"/>
      <c r="H20" s="1"/>
      <c r="I20" s="1"/>
    </row>
    <row r="21" ht="15.75" customHeight="1">
      <c r="A21" s="46"/>
      <c r="B21" s="46"/>
      <c r="C21" s="47"/>
      <c r="D21" s="47"/>
      <c r="E21" s="47"/>
      <c r="F21" s="47"/>
      <c r="G21" s="1"/>
      <c r="H21" s="1"/>
      <c r="I21" s="1"/>
    </row>
    <row r="22" ht="15.75" customHeight="1">
      <c r="A22" s="46"/>
      <c r="B22" s="46"/>
      <c r="C22" s="47"/>
      <c r="D22" s="47"/>
      <c r="E22" s="47"/>
      <c r="F22" s="47"/>
      <c r="G22" s="1"/>
      <c r="H22" s="1"/>
      <c r="I22" s="1"/>
    </row>
    <row r="23" ht="15.75" customHeight="1">
      <c r="A23" s="46"/>
      <c r="B23" s="46"/>
      <c r="C23" s="47"/>
      <c r="D23" s="47"/>
      <c r="E23" s="47"/>
      <c r="F23" s="47"/>
      <c r="G23" s="1"/>
      <c r="H23" s="1"/>
      <c r="I23" s="1"/>
    </row>
    <row r="24" ht="15.75" customHeight="1">
      <c r="A24" s="46"/>
      <c r="B24" s="46"/>
      <c r="C24" s="47"/>
      <c r="D24" s="47"/>
      <c r="E24" s="47"/>
      <c r="F24" s="47"/>
      <c r="G24" s="1"/>
      <c r="H24" s="1"/>
      <c r="I24" s="1"/>
    </row>
    <row r="25" ht="15.75" customHeight="1">
      <c r="A25" s="46"/>
      <c r="B25" s="46"/>
      <c r="C25" s="47"/>
      <c r="D25" s="47"/>
      <c r="E25" s="47"/>
      <c r="F25" s="47"/>
      <c r="G25" s="1"/>
      <c r="H25" s="1"/>
      <c r="I25" s="1"/>
    </row>
    <row r="26" ht="15.75" customHeight="1">
      <c r="A26" s="46"/>
      <c r="B26" s="46"/>
      <c r="C26" s="47"/>
      <c r="D26" s="47"/>
      <c r="E26" s="47"/>
      <c r="F26" s="47"/>
      <c r="G26" s="1"/>
      <c r="H26" s="1"/>
      <c r="I26" s="1"/>
    </row>
    <row r="27" ht="15.75" customHeight="1">
      <c r="A27" s="46"/>
      <c r="B27" s="46"/>
      <c r="C27" s="47"/>
      <c r="D27" s="47"/>
      <c r="E27" s="47"/>
      <c r="F27" s="47"/>
      <c r="G27" s="1"/>
      <c r="H27" s="1"/>
      <c r="I27" s="1"/>
    </row>
    <row r="28" ht="15.75" customHeight="1">
      <c r="A28" s="46"/>
      <c r="B28" s="46"/>
      <c r="C28" s="47"/>
      <c r="D28" s="47"/>
      <c r="E28" s="47"/>
      <c r="F28" s="47"/>
      <c r="G28" s="1"/>
      <c r="H28" s="1"/>
      <c r="I28" s="1"/>
    </row>
    <row r="29" ht="15.75" customHeight="1">
      <c r="A29" s="46"/>
      <c r="B29" s="46"/>
      <c r="C29" s="47"/>
      <c r="D29" s="47"/>
      <c r="E29" s="47"/>
      <c r="F29" s="47"/>
      <c r="G29" s="1"/>
      <c r="H29" s="1"/>
      <c r="I29" s="1"/>
    </row>
    <row r="30" ht="15.75" customHeight="1">
      <c r="A30" s="46"/>
      <c r="B30" s="46"/>
      <c r="C30" s="47"/>
      <c r="D30" s="47"/>
      <c r="E30" s="47"/>
      <c r="F30" s="47"/>
      <c r="G30" s="1"/>
      <c r="H30" s="1"/>
      <c r="I30" s="1"/>
    </row>
    <row r="31" ht="15.75" customHeight="1">
      <c r="A31" s="46"/>
      <c r="B31" s="46"/>
      <c r="C31" s="47"/>
      <c r="D31" s="47"/>
      <c r="E31" s="47"/>
      <c r="F31" s="47"/>
      <c r="G31" s="1"/>
      <c r="H31" s="1"/>
      <c r="I31" s="1"/>
    </row>
    <row r="32" ht="15.75" customHeight="1">
      <c r="A32" s="46"/>
      <c r="B32" s="46"/>
      <c r="C32" s="47"/>
      <c r="D32" s="47"/>
      <c r="E32" s="47"/>
      <c r="F32" s="47"/>
      <c r="G32" s="1"/>
      <c r="H32" s="1"/>
      <c r="I32" s="1"/>
    </row>
    <row r="33" ht="15.75" customHeight="1">
      <c r="A33" s="46"/>
      <c r="B33" s="46"/>
      <c r="C33" s="47"/>
      <c r="D33" s="47"/>
      <c r="E33" s="47"/>
      <c r="F33" s="47"/>
      <c r="G33" s="1"/>
      <c r="H33" s="1"/>
      <c r="I33" s="1"/>
    </row>
    <row r="34" ht="15.75" customHeight="1">
      <c r="A34" s="46"/>
      <c r="B34" s="46"/>
      <c r="C34" s="47"/>
      <c r="D34" s="47"/>
      <c r="E34" s="47"/>
      <c r="F34" s="47"/>
      <c r="G34" s="1"/>
      <c r="H34" s="1"/>
      <c r="I34" s="1"/>
    </row>
    <row r="35" ht="15.75" customHeight="1">
      <c r="A35" s="46"/>
      <c r="B35" s="46"/>
      <c r="C35" s="47"/>
      <c r="D35" s="47"/>
      <c r="E35" s="47"/>
      <c r="F35" s="47"/>
      <c r="G35" s="1"/>
      <c r="H35" s="1"/>
      <c r="I35" s="1"/>
    </row>
    <row r="36" ht="15.75" customHeight="1">
      <c r="A36" s="46"/>
      <c r="B36" s="46"/>
      <c r="C36" s="47"/>
      <c r="D36" s="47"/>
      <c r="E36" s="47"/>
      <c r="F36" s="47"/>
      <c r="G36" s="1"/>
      <c r="H36" s="1"/>
      <c r="I36" s="1"/>
    </row>
    <row r="37" ht="15.75" customHeight="1">
      <c r="A37" s="46"/>
      <c r="B37" s="46"/>
      <c r="C37" s="47"/>
      <c r="D37" s="47"/>
      <c r="E37" s="47"/>
      <c r="F37" s="47"/>
      <c r="G37" s="1"/>
      <c r="H37" s="1"/>
      <c r="I37" s="1"/>
    </row>
    <row r="38" ht="15.75" customHeight="1">
      <c r="A38" s="46"/>
      <c r="B38" s="46"/>
      <c r="C38" s="47"/>
      <c r="D38" s="47"/>
      <c r="E38" s="47"/>
      <c r="F38" s="47"/>
      <c r="G38" s="1"/>
      <c r="H38" s="1"/>
      <c r="I38" s="1"/>
    </row>
    <row r="39" ht="15.75" customHeight="1">
      <c r="A39" s="46"/>
      <c r="B39" s="46"/>
      <c r="C39" s="47"/>
      <c r="D39" s="47"/>
      <c r="E39" s="47"/>
      <c r="F39" s="47"/>
      <c r="G39" s="1"/>
      <c r="H39" s="1"/>
      <c r="I39" s="1"/>
    </row>
    <row r="40" ht="15.75" customHeight="1">
      <c r="A40" s="46"/>
      <c r="B40" s="46"/>
      <c r="C40" s="47"/>
      <c r="D40" s="47"/>
      <c r="E40" s="47"/>
      <c r="F40" s="47"/>
      <c r="G40" s="1"/>
      <c r="H40" s="1"/>
      <c r="I40" s="1"/>
    </row>
    <row r="41" ht="15.75" customHeight="1">
      <c r="A41" s="46"/>
      <c r="B41" s="46"/>
      <c r="C41" s="47"/>
      <c r="D41" s="47"/>
      <c r="E41" s="47"/>
      <c r="F41" s="47"/>
      <c r="G41" s="1"/>
      <c r="H41" s="1"/>
      <c r="I41" s="1"/>
    </row>
    <row r="42" ht="15.75" customHeight="1">
      <c r="A42" s="46"/>
      <c r="B42" s="46"/>
      <c r="C42" s="47"/>
      <c r="D42" s="47"/>
      <c r="E42" s="47"/>
      <c r="F42" s="47"/>
      <c r="G42" s="1"/>
      <c r="H42" s="1"/>
      <c r="I42" s="1"/>
    </row>
    <row r="43" ht="15.75" customHeight="1">
      <c r="A43" s="46"/>
      <c r="B43" s="46"/>
      <c r="C43" s="47"/>
      <c r="D43" s="47"/>
      <c r="E43" s="47"/>
      <c r="F43" s="47"/>
      <c r="G43" s="1"/>
      <c r="H43" s="1"/>
      <c r="I43" s="1"/>
    </row>
    <row r="44" ht="15.75" customHeight="1">
      <c r="A44" s="46"/>
      <c r="B44" s="46"/>
      <c r="C44" s="47"/>
      <c r="D44" s="47"/>
      <c r="E44" s="47"/>
      <c r="F44" s="47"/>
      <c r="G44" s="1"/>
      <c r="H44" s="1"/>
      <c r="I44" s="1"/>
    </row>
    <row r="45" ht="15.75" customHeight="1">
      <c r="A45" s="46"/>
      <c r="B45" s="46"/>
      <c r="C45" s="47"/>
      <c r="D45" s="47"/>
      <c r="E45" s="47"/>
      <c r="F45" s="47"/>
      <c r="G45" s="1"/>
      <c r="H45" s="1"/>
      <c r="I45" s="1"/>
    </row>
    <row r="46" ht="15.75" customHeight="1">
      <c r="A46" s="46"/>
      <c r="B46" s="46"/>
      <c r="C46" s="47"/>
      <c r="D46" s="47"/>
      <c r="E46" s="47"/>
      <c r="F46" s="47"/>
      <c r="G46" s="1"/>
      <c r="H46" s="1"/>
      <c r="I46" s="1"/>
    </row>
    <row r="47" ht="15.75" customHeight="1">
      <c r="A47" s="46"/>
      <c r="B47" s="46"/>
      <c r="C47" s="47"/>
      <c r="D47" s="47"/>
      <c r="E47" s="47"/>
      <c r="F47" s="47"/>
      <c r="G47" s="1"/>
      <c r="H47" s="1"/>
      <c r="I47" s="1"/>
    </row>
    <row r="48" ht="15.75" customHeight="1">
      <c r="A48" s="46"/>
      <c r="B48" s="46"/>
      <c r="C48" s="47"/>
      <c r="D48" s="47"/>
      <c r="E48" s="47"/>
      <c r="F48" s="47"/>
      <c r="G48" s="1"/>
      <c r="H48" s="1"/>
      <c r="I48" s="1"/>
    </row>
    <row r="49" ht="15.75" customHeight="1">
      <c r="A49" s="46"/>
      <c r="B49" s="46"/>
      <c r="C49" s="47"/>
      <c r="D49" s="47"/>
      <c r="E49" s="47"/>
      <c r="F49" s="47"/>
      <c r="G49" s="1"/>
      <c r="H49" s="1"/>
      <c r="I49" s="1"/>
    </row>
    <row r="50" ht="15.75" customHeight="1">
      <c r="A50" s="46"/>
      <c r="B50" s="46"/>
      <c r="C50" s="47"/>
      <c r="D50" s="47"/>
      <c r="E50" s="47"/>
      <c r="F50" s="47"/>
      <c r="G50" s="1"/>
      <c r="H50" s="1"/>
      <c r="I50" s="1"/>
    </row>
    <row r="51" ht="15.75" customHeight="1">
      <c r="A51" s="46"/>
      <c r="B51" s="46"/>
      <c r="C51" s="47"/>
      <c r="D51" s="47"/>
      <c r="E51" s="47"/>
      <c r="F51" s="47"/>
      <c r="G51" s="1"/>
      <c r="H51" s="1"/>
      <c r="I51" s="1"/>
    </row>
    <row r="52" ht="15.75" customHeight="1">
      <c r="A52" s="46"/>
      <c r="B52" s="46"/>
      <c r="C52" s="47"/>
      <c r="D52" s="47"/>
      <c r="E52" s="47"/>
      <c r="F52" s="47"/>
      <c r="G52" s="1"/>
      <c r="H52" s="1"/>
      <c r="I52" s="1"/>
    </row>
    <row r="53" ht="15.75" customHeight="1">
      <c r="A53" s="46"/>
      <c r="B53" s="46"/>
      <c r="C53" s="47"/>
      <c r="D53" s="47"/>
      <c r="E53" s="47"/>
      <c r="F53" s="47"/>
      <c r="G53" s="1"/>
      <c r="H53" s="1"/>
      <c r="I53" s="1"/>
    </row>
    <row r="54" ht="15.75" customHeight="1">
      <c r="A54" s="46"/>
      <c r="B54" s="46"/>
      <c r="C54" s="47"/>
      <c r="D54" s="47"/>
      <c r="E54" s="47"/>
      <c r="F54" s="47"/>
      <c r="G54" s="1"/>
      <c r="H54" s="1"/>
      <c r="I54" s="1"/>
    </row>
    <row r="55" ht="15.75" customHeight="1">
      <c r="A55" s="46"/>
      <c r="B55" s="46"/>
      <c r="C55" s="47"/>
      <c r="D55" s="47"/>
      <c r="E55" s="47"/>
      <c r="F55" s="47"/>
      <c r="G55" s="1"/>
      <c r="H55" s="1"/>
      <c r="I55" s="1"/>
    </row>
    <row r="56" ht="15.75" customHeight="1">
      <c r="A56" s="46"/>
      <c r="B56" s="46"/>
      <c r="C56" s="47"/>
      <c r="D56" s="47"/>
      <c r="E56" s="47"/>
      <c r="F56" s="47"/>
      <c r="G56" s="1"/>
      <c r="H56" s="1"/>
      <c r="I56" s="1"/>
    </row>
    <row r="57" ht="15.75" customHeight="1">
      <c r="A57" s="46"/>
      <c r="B57" s="46"/>
      <c r="C57" s="47"/>
      <c r="D57" s="47"/>
      <c r="E57" s="47"/>
      <c r="F57" s="47"/>
      <c r="G57" s="1"/>
      <c r="H57" s="1"/>
      <c r="I57" s="1"/>
    </row>
    <row r="58" ht="15.75" customHeight="1">
      <c r="A58" s="46"/>
      <c r="B58" s="46"/>
      <c r="C58" s="47"/>
      <c r="D58" s="47"/>
      <c r="E58" s="47"/>
      <c r="F58" s="47"/>
      <c r="G58" s="1"/>
      <c r="H58" s="1"/>
      <c r="I58" s="1"/>
    </row>
    <row r="59" ht="15.75" customHeight="1">
      <c r="A59" s="46"/>
      <c r="B59" s="46"/>
      <c r="C59" s="47"/>
      <c r="D59" s="47"/>
      <c r="E59" s="47"/>
      <c r="F59" s="47"/>
      <c r="G59" s="1"/>
      <c r="H59" s="1"/>
      <c r="I59" s="1"/>
    </row>
    <row r="60" ht="15.75" customHeight="1">
      <c r="A60" s="46"/>
      <c r="B60" s="46"/>
      <c r="C60" s="47"/>
      <c r="D60" s="47"/>
      <c r="E60" s="47"/>
      <c r="F60" s="47"/>
      <c r="G60" s="1"/>
      <c r="H60" s="1"/>
      <c r="I60" s="1"/>
    </row>
    <row r="61" ht="15.75" customHeight="1">
      <c r="A61" s="46"/>
      <c r="B61" s="46"/>
      <c r="C61" s="47"/>
      <c r="D61" s="47"/>
      <c r="E61" s="47"/>
      <c r="F61" s="47"/>
      <c r="G61" s="1"/>
      <c r="H61" s="1"/>
      <c r="I61" s="1"/>
    </row>
    <row r="62" ht="15.75" customHeight="1">
      <c r="A62" s="46"/>
      <c r="B62" s="46"/>
      <c r="C62" s="47"/>
      <c r="D62" s="47"/>
      <c r="E62" s="47"/>
      <c r="F62" s="47"/>
      <c r="G62" s="1"/>
      <c r="H62" s="1"/>
      <c r="I62" s="1"/>
    </row>
    <row r="63" ht="15.75" customHeight="1">
      <c r="A63" s="46"/>
      <c r="B63" s="46"/>
      <c r="C63" s="47"/>
      <c r="D63" s="47"/>
      <c r="E63" s="47"/>
      <c r="F63" s="47"/>
      <c r="G63" s="1"/>
      <c r="H63" s="1"/>
      <c r="I63" s="1"/>
    </row>
    <row r="64" ht="15.75" customHeight="1">
      <c r="A64" s="46"/>
      <c r="B64" s="46"/>
      <c r="C64" s="47"/>
      <c r="D64" s="47"/>
      <c r="E64" s="47"/>
      <c r="F64" s="47"/>
      <c r="G64" s="1"/>
      <c r="H64" s="1"/>
      <c r="I64" s="1"/>
    </row>
    <row r="65" ht="15.75" customHeight="1">
      <c r="A65" s="46"/>
      <c r="B65" s="46"/>
      <c r="C65" s="47"/>
      <c r="D65" s="47"/>
      <c r="E65" s="47"/>
      <c r="F65" s="47"/>
      <c r="G65" s="1"/>
      <c r="H65" s="1"/>
      <c r="I65" s="1"/>
    </row>
    <row r="66" ht="15.75" customHeight="1">
      <c r="A66" s="46"/>
      <c r="B66" s="46"/>
      <c r="C66" s="47"/>
      <c r="D66" s="47"/>
      <c r="E66" s="47"/>
      <c r="F66" s="47"/>
      <c r="G66" s="1"/>
      <c r="H66" s="1"/>
      <c r="I66" s="1"/>
    </row>
    <row r="67" ht="15.75" customHeight="1">
      <c r="A67" s="46"/>
      <c r="B67" s="46"/>
      <c r="C67" s="47"/>
      <c r="D67" s="47"/>
      <c r="E67" s="47"/>
      <c r="F67" s="47"/>
      <c r="G67" s="1"/>
      <c r="H67" s="1"/>
      <c r="I67" s="1"/>
    </row>
    <row r="68" ht="15.75" customHeight="1">
      <c r="A68" s="46"/>
      <c r="B68" s="46"/>
      <c r="C68" s="47"/>
      <c r="D68" s="47"/>
      <c r="E68" s="47"/>
      <c r="F68" s="47"/>
      <c r="G68" s="1"/>
      <c r="H68" s="1"/>
      <c r="I68" s="1"/>
    </row>
    <row r="69" ht="15.75" customHeight="1">
      <c r="A69" s="46"/>
      <c r="B69" s="46"/>
      <c r="C69" s="47"/>
      <c r="D69" s="47"/>
      <c r="E69" s="47"/>
      <c r="F69" s="47"/>
      <c r="G69" s="1"/>
      <c r="H69" s="1"/>
      <c r="I69" s="1"/>
    </row>
    <row r="70" ht="15.75" customHeight="1">
      <c r="A70" s="46"/>
      <c r="B70" s="46"/>
      <c r="C70" s="47"/>
      <c r="D70" s="47"/>
      <c r="E70" s="47"/>
      <c r="F70" s="47"/>
      <c r="G70" s="1"/>
      <c r="H70" s="1"/>
      <c r="I70" s="1"/>
    </row>
    <row r="71" ht="15.75" customHeight="1">
      <c r="A71" s="46"/>
      <c r="B71" s="46"/>
      <c r="C71" s="47"/>
      <c r="D71" s="47"/>
      <c r="E71" s="47"/>
      <c r="F71" s="47"/>
      <c r="G71" s="1"/>
      <c r="H71" s="1"/>
      <c r="I71" s="1"/>
    </row>
    <row r="72" ht="15.75" customHeight="1">
      <c r="A72" s="46"/>
      <c r="B72" s="46"/>
      <c r="C72" s="47"/>
      <c r="D72" s="47"/>
      <c r="E72" s="47"/>
      <c r="F72" s="47"/>
      <c r="G72" s="1"/>
      <c r="H72" s="1"/>
      <c r="I72" s="1"/>
    </row>
    <row r="73" ht="15.75" customHeight="1">
      <c r="A73" s="46"/>
      <c r="B73" s="46"/>
      <c r="C73" s="47"/>
      <c r="D73" s="47"/>
      <c r="E73" s="47"/>
      <c r="F73" s="47"/>
      <c r="G73" s="1"/>
      <c r="H73" s="1"/>
      <c r="I73" s="1"/>
    </row>
    <row r="74" ht="15.75" customHeight="1">
      <c r="A74" s="46"/>
      <c r="B74" s="46"/>
      <c r="C74" s="47"/>
      <c r="D74" s="47"/>
      <c r="E74" s="47"/>
      <c r="F74" s="47"/>
      <c r="G74" s="1"/>
      <c r="H74" s="1"/>
      <c r="I74" s="1"/>
    </row>
    <row r="75" ht="15.75" customHeight="1">
      <c r="A75" s="46"/>
      <c r="B75" s="46"/>
      <c r="C75" s="47"/>
      <c r="D75" s="47"/>
      <c r="E75" s="47"/>
      <c r="F75" s="47"/>
      <c r="G75" s="1"/>
      <c r="H75" s="1"/>
      <c r="I75" s="1"/>
    </row>
    <row r="76" ht="15.75" customHeight="1">
      <c r="A76" s="46"/>
      <c r="B76" s="46"/>
      <c r="C76" s="47"/>
      <c r="D76" s="47"/>
      <c r="E76" s="47"/>
      <c r="F76" s="47"/>
      <c r="G76" s="1"/>
      <c r="H76" s="1"/>
      <c r="I76" s="1"/>
    </row>
    <row r="77" ht="15.75" customHeight="1">
      <c r="A77" s="46"/>
      <c r="B77" s="46"/>
      <c r="C77" s="47"/>
      <c r="D77" s="47"/>
      <c r="E77" s="47"/>
      <c r="F77" s="47"/>
      <c r="G77" s="1"/>
      <c r="H77" s="1"/>
      <c r="I77" s="1"/>
    </row>
    <row r="78" ht="15.75" customHeight="1">
      <c r="A78" s="46"/>
      <c r="B78" s="46"/>
      <c r="C78" s="47"/>
      <c r="D78" s="47"/>
      <c r="E78" s="47"/>
      <c r="F78" s="47"/>
      <c r="G78" s="1"/>
      <c r="H78" s="1"/>
      <c r="I78" s="1"/>
    </row>
    <row r="79" ht="15.75" customHeight="1">
      <c r="A79" s="46"/>
      <c r="B79" s="46"/>
      <c r="C79" s="47"/>
      <c r="D79" s="47"/>
      <c r="E79" s="47"/>
      <c r="F79" s="47"/>
      <c r="G79" s="1"/>
      <c r="H79" s="1"/>
      <c r="I79" s="1"/>
    </row>
    <row r="80" ht="15.75" customHeight="1">
      <c r="A80" s="46"/>
      <c r="B80" s="46"/>
      <c r="C80" s="47"/>
      <c r="D80" s="47"/>
      <c r="E80" s="47"/>
      <c r="F80" s="47"/>
      <c r="G80" s="1"/>
      <c r="H80" s="1"/>
      <c r="I80" s="1"/>
    </row>
    <row r="81" ht="15.75" customHeight="1">
      <c r="A81" s="46"/>
      <c r="B81" s="46"/>
      <c r="C81" s="47"/>
      <c r="D81" s="47"/>
      <c r="E81" s="47"/>
      <c r="F81" s="47"/>
      <c r="G81" s="1"/>
      <c r="H81" s="1"/>
      <c r="I81" s="1"/>
    </row>
    <row r="82" ht="15.75" customHeight="1">
      <c r="A82" s="46"/>
      <c r="B82" s="46"/>
      <c r="C82" s="47"/>
      <c r="D82" s="47"/>
      <c r="E82" s="47"/>
      <c r="F82" s="47"/>
      <c r="G82" s="1"/>
      <c r="H82" s="1"/>
      <c r="I82" s="1"/>
    </row>
    <row r="83" ht="15.75" customHeight="1">
      <c r="A83" s="46"/>
      <c r="B83" s="46"/>
      <c r="C83" s="47"/>
      <c r="D83" s="47"/>
      <c r="E83" s="47"/>
      <c r="F83" s="47"/>
      <c r="G83" s="1"/>
      <c r="H83" s="1"/>
      <c r="I83" s="1"/>
    </row>
    <row r="84" ht="15.75" customHeight="1">
      <c r="A84" s="46"/>
      <c r="B84" s="46"/>
      <c r="C84" s="47"/>
      <c r="D84" s="47"/>
      <c r="E84" s="47"/>
      <c r="F84" s="47"/>
      <c r="G84" s="1"/>
      <c r="H84" s="1"/>
      <c r="I84" s="1"/>
    </row>
    <row r="85" ht="15.75" customHeight="1">
      <c r="A85" s="46"/>
      <c r="B85" s="46"/>
      <c r="C85" s="47"/>
      <c r="D85" s="47"/>
      <c r="E85" s="47"/>
      <c r="F85" s="47"/>
      <c r="G85" s="1"/>
      <c r="H85" s="1"/>
      <c r="I85" s="1"/>
    </row>
    <row r="86" ht="15.75" customHeight="1">
      <c r="A86" s="46"/>
      <c r="B86" s="46"/>
      <c r="C86" s="47"/>
      <c r="D86" s="47"/>
      <c r="E86" s="47"/>
      <c r="F86" s="47"/>
      <c r="G86" s="1"/>
      <c r="H86" s="1"/>
      <c r="I86" s="1"/>
    </row>
    <row r="87" ht="15.75" customHeight="1">
      <c r="A87" s="46"/>
      <c r="B87" s="46"/>
      <c r="C87" s="47"/>
      <c r="D87" s="47"/>
      <c r="E87" s="47"/>
      <c r="F87" s="47"/>
      <c r="G87" s="1"/>
      <c r="H87" s="1"/>
      <c r="I87" s="1"/>
    </row>
    <row r="88" ht="15.75" customHeight="1">
      <c r="A88" s="46"/>
      <c r="B88" s="46"/>
      <c r="C88" s="47"/>
      <c r="D88" s="47"/>
      <c r="E88" s="47"/>
      <c r="F88" s="47"/>
      <c r="G88" s="1"/>
      <c r="H88" s="1"/>
      <c r="I88" s="1"/>
    </row>
    <row r="89" ht="15.75" customHeight="1">
      <c r="A89" s="46"/>
      <c r="B89" s="46"/>
      <c r="C89" s="47"/>
      <c r="D89" s="47"/>
      <c r="E89" s="47"/>
      <c r="F89" s="47"/>
      <c r="G89" s="1"/>
      <c r="H89" s="1"/>
      <c r="I89" s="1"/>
    </row>
    <row r="90" ht="15.75" customHeight="1">
      <c r="A90" s="46"/>
      <c r="B90" s="46"/>
      <c r="C90" s="47"/>
      <c r="D90" s="47"/>
      <c r="E90" s="47"/>
      <c r="F90" s="47"/>
      <c r="G90" s="1"/>
      <c r="H90" s="1"/>
      <c r="I90" s="1"/>
    </row>
    <row r="91" ht="15.75" customHeight="1">
      <c r="A91" s="46"/>
      <c r="B91" s="46"/>
      <c r="C91" s="47"/>
      <c r="D91" s="47"/>
      <c r="E91" s="47"/>
      <c r="F91" s="47"/>
      <c r="G91" s="1"/>
      <c r="H91" s="1"/>
      <c r="I91" s="1"/>
    </row>
    <row r="92" ht="15.75" customHeight="1">
      <c r="A92" s="46"/>
      <c r="B92" s="46"/>
      <c r="C92" s="47"/>
      <c r="D92" s="47"/>
      <c r="E92" s="47"/>
      <c r="F92" s="47"/>
      <c r="G92" s="1"/>
      <c r="H92" s="1"/>
      <c r="I92" s="1"/>
    </row>
    <row r="93" ht="15.75" customHeight="1">
      <c r="A93" s="46"/>
      <c r="B93" s="46"/>
      <c r="C93" s="47"/>
      <c r="D93" s="47"/>
      <c r="E93" s="47"/>
      <c r="F93" s="47"/>
      <c r="G93" s="1"/>
      <c r="H93" s="1"/>
      <c r="I93" s="1"/>
    </row>
    <row r="94" ht="15.75" customHeight="1">
      <c r="A94" s="46"/>
      <c r="B94" s="46"/>
      <c r="C94" s="47"/>
      <c r="D94" s="47"/>
      <c r="E94" s="47"/>
      <c r="F94" s="47"/>
      <c r="G94" s="1"/>
      <c r="H94" s="1"/>
      <c r="I94" s="1"/>
    </row>
    <row r="95" ht="15.75" customHeight="1">
      <c r="A95" s="46"/>
      <c r="B95" s="46"/>
      <c r="C95" s="47"/>
      <c r="D95" s="47"/>
      <c r="E95" s="47"/>
      <c r="F95" s="47"/>
      <c r="G95" s="1"/>
      <c r="H95" s="1"/>
      <c r="I95" s="1"/>
    </row>
    <row r="96" ht="15.75" customHeight="1">
      <c r="A96" s="46"/>
      <c r="B96" s="46"/>
      <c r="C96" s="47"/>
      <c r="D96" s="47"/>
      <c r="E96" s="47"/>
      <c r="F96" s="47"/>
      <c r="G96" s="1"/>
      <c r="H96" s="1"/>
      <c r="I96" s="1"/>
    </row>
    <row r="97" ht="15.75" customHeight="1">
      <c r="A97" s="46"/>
      <c r="B97" s="46"/>
      <c r="C97" s="47"/>
      <c r="D97" s="47"/>
      <c r="E97" s="47"/>
      <c r="F97" s="47"/>
      <c r="G97" s="1"/>
      <c r="H97" s="1"/>
      <c r="I97" s="1"/>
    </row>
    <row r="98" ht="15.75" customHeight="1">
      <c r="A98" s="46"/>
      <c r="B98" s="46"/>
      <c r="C98" s="47"/>
      <c r="D98" s="47"/>
      <c r="E98" s="47"/>
      <c r="F98" s="47"/>
      <c r="G98" s="1"/>
      <c r="H98" s="1"/>
      <c r="I98" s="1"/>
    </row>
    <row r="99" ht="15.75" customHeight="1">
      <c r="A99" s="46"/>
      <c r="B99" s="46"/>
      <c r="C99" s="47"/>
      <c r="D99" s="47"/>
      <c r="E99" s="47"/>
      <c r="F99" s="47"/>
      <c r="G99" s="1"/>
      <c r="H99" s="1"/>
      <c r="I99" s="1"/>
    </row>
    <row r="100" ht="15.75" customHeight="1">
      <c r="A100" s="46"/>
      <c r="B100" s="46"/>
      <c r="C100" s="47"/>
      <c r="D100" s="47"/>
      <c r="E100" s="47"/>
      <c r="F100" s="47"/>
      <c r="G100" s="1"/>
      <c r="H100" s="1"/>
      <c r="I100" s="1"/>
    </row>
    <row r="101" ht="15.75" customHeight="1">
      <c r="A101" s="46"/>
      <c r="B101" s="46"/>
      <c r="C101" s="47"/>
      <c r="D101" s="47"/>
      <c r="E101" s="47"/>
      <c r="F101" s="47"/>
      <c r="G101" s="1"/>
      <c r="H101" s="1"/>
      <c r="I101" s="1"/>
    </row>
    <row r="102" ht="15.75" customHeight="1">
      <c r="A102" s="46"/>
      <c r="B102" s="46"/>
      <c r="C102" s="47"/>
      <c r="D102" s="47"/>
      <c r="E102" s="47"/>
      <c r="F102" s="47"/>
      <c r="G102" s="1"/>
      <c r="H102" s="1"/>
      <c r="I102" s="1"/>
    </row>
    <row r="103" ht="15.75" customHeight="1">
      <c r="A103" s="46"/>
      <c r="B103" s="46"/>
      <c r="C103" s="47"/>
      <c r="D103" s="47"/>
      <c r="E103" s="47"/>
      <c r="F103" s="47"/>
      <c r="G103" s="1"/>
      <c r="H103" s="1"/>
      <c r="I103" s="1"/>
    </row>
    <row r="104" ht="15.75" customHeight="1">
      <c r="A104" s="46"/>
      <c r="B104" s="46"/>
      <c r="C104" s="47"/>
      <c r="D104" s="47"/>
      <c r="E104" s="47"/>
      <c r="F104" s="47"/>
      <c r="G104" s="1"/>
      <c r="H104" s="1"/>
      <c r="I104" s="1"/>
    </row>
    <row r="105" ht="15.75" customHeight="1">
      <c r="A105" s="46"/>
      <c r="B105" s="46"/>
      <c r="C105" s="47"/>
      <c r="D105" s="47"/>
      <c r="E105" s="47"/>
      <c r="F105" s="47"/>
      <c r="G105" s="1"/>
      <c r="H105" s="1"/>
      <c r="I105" s="1"/>
    </row>
    <row r="106" ht="15.75" customHeight="1">
      <c r="A106" s="46"/>
      <c r="B106" s="46"/>
      <c r="C106" s="47"/>
      <c r="D106" s="47"/>
      <c r="E106" s="47"/>
      <c r="F106" s="47"/>
      <c r="G106" s="1"/>
      <c r="H106" s="1"/>
      <c r="I106" s="1"/>
    </row>
    <row r="107" ht="15.75" customHeight="1">
      <c r="A107" s="46"/>
      <c r="B107" s="46"/>
      <c r="C107" s="47"/>
      <c r="D107" s="47"/>
      <c r="E107" s="47"/>
      <c r="F107" s="47"/>
      <c r="G107" s="1"/>
      <c r="H107" s="1"/>
      <c r="I107" s="1"/>
    </row>
    <row r="108" ht="15.75" customHeight="1">
      <c r="A108" s="46"/>
      <c r="B108" s="46"/>
      <c r="C108" s="47"/>
      <c r="D108" s="47"/>
      <c r="E108" s="47"/>
      <c r="F108" s="47"/>
      <c r="G108" s="1"/>
      <c r="H108" s="1"/>
      <c r="I108" s="1"/>
    </row>
    <row r="109" ht="15.75" customHeight="1">
      <c r="A109" s="46"/>
      <c r="B109" s="46"/>
      <c r="C109" s="47"/>
      <c r="D109" s="47"/>
      <c r="E109" s="47"/>
      <c r="F109" s="47"/>
      <c r="G109" s="1"/>
      <c r="H109" s="1"/>
      <c r="I109" s="1"/>
    </row>
    <row r="110" ht="15.75" customHeight="1">
      <c r="A110" s="46"/>
      <c r="B110" s="46"/>
      <c r="C110" s="47"/>
      <c r="D110" s="47"/>
      <c r="E110" s="47"/>
      <c r="F110" s="47"/>
      <c r="G110" s="1"/>
      <c r="H110" s="1"/>
      <c r="I110" s="1"/>
    </row>
    <row r="111" ht="15.75" customHeight="1">
      <c r="A111" s="46"/>
      <c r="B111" s="46"/>
      <c r="C111" s="47"/>
      <c r="D111" s="47"/>
      <c r="E111" s="47"/>
      <c r="F111" s="47"/>
      <c r="G111" s="1"/>
      <c r="H111" s="1"/>
      <c r="I111" s="1"/>
    </row>
    <row r="112" ht="15.75" customHeight="1">
      <c r="A112" s="46"/>
      <c r="B112" s="46"/>
      <c r="C112" s="47"/>
      <c r="D112" s="47"/>
      <c r="E112" s="47"/>
      <c r="F112" s="47"/>
      <c r="G112" s="1"/>
      <c r="H112" s="1"/>
      <c r="I112" s="1"/>
    </row>
    <row r="113" ht="15.75" customHeight="1">
      <c r="A113" s="46"/>
      <c r="B113" s="46"/>
      <c r="C113" s="47"/>
      <c r="D113" s="47"/>
      <c r="E113" s="47"/>
      <c r="F113" s="47"/>
      <c r="G113" s="1"/>
      <c r="H113" s="1"/>
      <c r="I113" s="1"/>
    </row>
    <row r="114" ht="15.75" customHeight="1">
      <c r="A114" s="46"/>
      <c r="B114" s="46"/>
      <c r="C114" s="47"/>
      <c r="D114" s="47"/>
      <c r="E114" s="47"/>
      <c r="F114" s="47"/>
      <c r="G114" s="1"/>
      <c r="H114" s="1"/>
      <c r="I114" s="1"/>
    </row>
    <row r="115" ht="15.75" customHeight="1">
      <c r="A115" s="46"/>
      <c r="B115" s="46"/>
      <c r="C115" s="47"/>
      <c r="D115" s="47"/>
      <c r="E115" s="47"/>
      <c r="F115" s="47"/>
      <c r="G115" s="1"/>
      <c r="H115" s="1"/>
      <c r="I115" s="1"/>
    </row>
    <row r="116" ht="15.75" customHeight="1">
      <c r="A116" s="46"/>
      <c r="B116" s="46"/>
      <c r="C116" s="47"/>
      <c r="D116" s="47"/>
      <c r="E116" s="47"/>
      <c r="F116" s="47"/>
      <c r="G116" s="1"/>
      <c r="H116" s="1"/>
      <c r="I116" s="1"/>
    </row>
    <row r="117" ht="15.75" customHeight="1">
      <c r="A117" s="46"/>
      <c r="B117" s="46"/>
      <c r="C117" s="47"/>
      <c r="D117" s="47"/>
      <c r="E117" s="47"/>
      <c r="F117" s="47"/>
      <c r="G117" s="1"/>
      <c r="H117" s="1"/>
      <c r="I117" s="1"/>
    </row>
    <row r="118" ht="15.75" customHeight="1">
      <c r="A118" s="46"/>
      <c r="B118" s="46"/>
      <c r="C118" s="47"/>
      <c r="D118" s="47"/>
      <c r="E118" s="47"/>
      <c r="F118" s="47"/>
      <c r="G118" s="1"/>
      <c r="H118" s="1"/>
      <c r="I118" s="1"/>
    </row>
    <row r="119" ht="15.75" customHeight="1">
      <c r="A119" s="46"/>
      <c r="B119" s="46"/>
      <c r="C119" s="47"/>
      <c r="D119" s="47"/>
      <c r="E119" s="47"/>
      <c r="F119" s="47"/>
      <c r="G119" s="1"/>
      <c r="H119" s="1"/>
      <c r="I119" s="1"/>
    </row>
    <row r="120" ht="15.75" customHeight="1">
      <c r="A120" s="46"/>
      <c r="B120" s="46"/>
      <c r="C120" s="47"/>
      <c r="D120" s="47"/>
      <c r="E120" s="47"/>
      <c r="F120" s="47"/>
      <c r="G120" s="1"/>
      <c r="H120" s="1"/>
      <c r="I120" s="1"/>
    </row>
    <row r="121" ht="15.75" customHeight="1">
      <c r="A121" s="46"/>
      <c r="B121" s="46"/>
      <c r="C121" s="47"/>
      <c r="D121" s="47"/>
      <c r="E121" s="47"/>
      <c r="F121" s="47"/>
      <c r="G121" s="1"/>
      <c r="H121" s="1"/>
      <c r="I121" s="1"/>
    </row>
    <row r="122" ht="15.75" customHeight="1">
      <c r="A122" s="46"/>
      <c r="B122" s="46"/>
      <c r="C122" s="47"/>
      <c r="D122" s="47"/>
      <c r="E122" s="47"/>
      <c r="F122" s="47"/>
      <c r="G122" s="1"/>
      <c r="H122" s="1"/>
      <c r="I122" s="1"/>
    </row>
    <row r="123" ht="15.75" customHeight="1">
      <c r="A123" s="46"/>
      <c r="B123" s="46"/>
      <c r="C123" s="47"/>
      <c r="D123" s="47"/>
      <c r="E123" s="47"/>
      <c r="F123" s="47"/>
      <c r="G123" s="1"/>
      <c r="H123" s="1"/>
      <c r="I123" s="1"/>
    </row>
    <row r="124" ht="15.75" customHeight="1">
      <c r="A124" s="46"/>
      <c r="B124" s="46"/>
      <c r="C124" s="47"/>
      <c r="D124" s="47"/>
      <c r="E124" s="47"/>
      <c r="F124" s="47"/>
      <c r="G124" s="1"/>
      <c r="H124" s="1"/>
      <c r="I124" s="1"/>
    </row>
    <row r="125" ht="15.75" customHeight="1">
      <c r="A125" s="46"/>
      <c r="B125" s="46"/>
      <c r="C125" s="47"/>
      <c r="D125" s="47"/>
      <c r="E125" s="47"/>
      <c r="F125" s="47"/>
      <c r="G125" s="1"/>
      <c r="H125" s="1"/>
      <c r="I125" s="1"/>
    </row>
    <row r="126" ht="15.75" customHeight="1">
      <c r="A126" s="46"/>
      <c r="B126" s="46"/>
      <c r="C126" s="47"/>
      <c r="D126" s="47"/>
      <c r="E126" s="47"/>
      <c r="F126" s="47"/>
      <c r="G126" s="1"/>
      <c r="H126" s="1"/>
      <c r="I126" s="1"/>
    </row>
    <row r="127" ht="15.75" customHeight="1">
      <c r="A127" s="46"/>
      <c r="B127" s="46"/>
      <c r="C127" s="47"/>
      <c r="D127" s="47"/>
      <c r="E127" s="47"/>
      <c r="F127" s="47"/>
      <c r="G127" s="1"/>
      <c r="H127" s="1"/>
      <c r="I127" s="1"/>
    </row>
    <row r="128" ht="15.75" customHeight="1">
      <c r="A128" s="46"/>
      <c r="B128" s="46"/>
      <c r="C128" s="47"/>
      <c r="D128" s="47"/>
      <c r="E128" s="47"/>
      <c r="F128" s="47"/>
      <c r="G128" s="1"/>
      <c r="H128" s="1"/>
      <c r="I128" s="1"/>
    </row>
    <row r="129" ht="15.75" customHeight="1">
      <c r="A129" s="46"/>
      <c r="B129" s="46"/>
      <c r="C129" s="47"/>
      <c r="D129" s="47"/>
      <c r="E129" s="47"/>
      <c r="F129" s="47"/>
      <c r="G129" s="1"/>
      <c r="H129" s="1"/>
      <c r="I129" s="1"/>
    </row>
    <row r="130" ht="15.75" customHeight="1">
      <c r="A130" s="46"/>
      <c r="B130" s="46"/>
      <c r="C130" s="47"/>
      <c r="D130" s="47"/>
      <c r="E130" s="47"/>
      <c r="F130" s="47"/>
      <c r="G130" s="1"/>
      <c r="H130" s="1"/>
      <c r="I130" s="1"/>
    </row>
    <row r="131" ht="15.75" customHeight="1">
      <c r="A131" s="46"/>
      <c r="B131" s="46"/>
      <c r="C131" s="47"/>
      <c r="D131" s="47"/>
      <c r="E131" s="47"/>
      <c r="F131" s="47"/>
      <c r="G131" s="1"/>
      <c r="H131" s="1"/>
      <c r="I131" s="1"/>
    </row>
    <row r="132" ht="15.75" customHeight="1">
      <c r="A132" s="46"/>
      <c r="B132" s="46"/>
      <c r="C132" s="47"/>
      <c r="D132" s="47"/>
      <c r="E132" s="47"/>
      <c r="F132" s="47"/>
      <c r="G132" s="1"/>
      <c r="H132" s="1"/>
      <c r="I132" s="1"/>
    </row>
    <row r="133" ht="15.75" customHeight="1">
      <c r="A133" s="46"/>
      <c r="B133" s="46"/>
      <c r="C133" s="47"/>
      <c r="D133" s="47"/>
      <c r="E133" s="47"/>
      <c r="F133" s="47"/>
      <c r="G133" s="1"/>
      <c r="H133" s="1"/>
      <c r="I133" s="1"/>
    </row>
    <row r="134" ht="15.75" customHeight="1">
      <c r="A134" s="46"/>
      <c r="B134" s="46"/>
      <c r="C134" s="47"/>
      <c r="D134" s="47"/>
      <c r="E134" s="47"/>
      <c r="F134" s="47"/>
      <c r="G134" s="1"/>
      <c r="H134" s="1"/>
      <c r="I134" s="1"/>
    </row>
    <row r="135" ht="15.75" customHeight="1">
      <c r="A135" s="46"/>
      <c r="B135" s="46"/>
      <c r="C135" s="47"/>
      <c r="D135" s="47"/>
      <c r="E135" s="47"/>
      <c r="F135" s="47"/>
      <c r="G135" s="1"/>
      <c r="H135" s="1"/>
      <c r="I135" s="1"/>
    </row>
    <row r="136" ht="15.75" customHeight="1">
      <c r="A136" s="46"/>
      <c r="B136" s="46"/>
      <c r="C136" s="47"/>
      <c r="D136" s="47"/>
      <c r="E136" s="47"/>
      <c r="F136" s="47"/>
      <c r="G136" s="1"/>
      <c r="H136" s="1"/>
      <c r="I136" s="1"/>
    </row>
    <row r="137" ht="15.75" customHeight="1">
      <c r="A137" s="46"/>
      <c r="B137" s="46"/>
      <c r="C137" s="47"/>
      <c r="D137" s="47"/>
      <c r="E137" s="47"/>
      <c r="F137" s="47"/>
      <c r="G137" s="1"/>
      <c r="H137" s="1"/>
      <c r="I137" s="1"/>
    </row>
    <row r="138" ht="15.75" customHeight="1">
      <c r="A138" s="46"/>
      <c r="B138" s="46"/>
      <c r="C138" s="47"/>
      <c r="D138" s="47"/>
      <c r="E138" s="47"/>
      <c r="F138" s="47"/>
      <c r="G138" s="1"/>
      <c r="H138" s="1"/>
      <c r="I138" s="1"/>
    </row>
    <row r="139" ht="15.75" customHeight="1">
      <c r="A139" s="46"/>
      <c r="B139" s="46"/>
      <c r="C139" s="47"/>
      <c r="D139" s="47"/>
      <c r="E139" s="47"/>
      <c r="F139" s="47"/>
      <c r="G139" s="1"/>
      <c r="H139" s="1"/>
      <c r="I139" s="1"/>
    </row>
    <row r="140" ht="15.75" customHeight="1">
      <c r="A140" s="46"/>
      <c r="B140" s="46"/>
      <c r="C140" s="47"/>
      <c r="D140" s="47"/>
      <c r="E140" s="47"/>
      <c r="F140" s="47"/>
      <c r="G140" s="1"/>
      <c r="H140" s="1"/>
      <c r="I140" s="1"/>
    </row>
    <row r="141" ht="15.75" customHeight="1">
      <c r="A141" s="46"/>
      <c r="B141" s="46"/>
      <c r="C141" s="47"/>
      <c r="D141" s="47"/>
      <c r="E141" s="47"/>
      <c r="F141" s="47"/>
      <c r="G141" s="1"/>
      <c r="H141" s="1"/>
      <c r="I141" s="1"/>
    </row>
    <row r="142" ht="15.75" customHeight="1">
      <c r="A142" s="46"/>
      <c r="B142" s="46"/>
      <c r="C142" s="47"/>
      <c r="D142" s="47"/>
      <c r="E142" s="47"/>
      <c r="F142" s="47"/>
      <c r="G142" s="1"/>
      <c r="H142" s="1"/>
      <c r="I142" s="1"/>
    </row>
    <row r="143" ht="15.75" customHeight="1">
      <c r="A143" s="46"/>
      <c r="B143" s="46"/>
      <c r="C143" s="47"/>
      <c r="D143" s="47"/>
      <c r="E143" s="47"/>
      <c r="F143" s="47"/>
      <c r="G143" s="1"/>
      <c r="H143" s="1"/>
      <c r="I143" s="1"/>
    </row>
    <row r="144" ht="15.75" customHeight="1">
      <c r="A144" s="46"/>
      <c r="B144" s="46"/>
      <c r="C144" s="47"/>
      <c r="D144" s="47"/>
      <c r="E144" s="47"/>
      <c r="F144" s="47"/>
      <c r="G144" s="1"/>
      <c r="H144" s="1"/>
      <c r="I144" s="1"/>
    </row>
    <row r="145" ht="15.75" customHeight="1">
      <c r="A145" s="46"/>
      <c r="B145" s="46"/>
      <c r="C145" s="47"/>
      <c r="D145" s="47"/>
      <c r="E145" s="47"/>
      <c r="F145" s="47"/>
      <c r="G145" s="1"/>
      <c r="H145" s="1"/>
      <c r="I145" s="1"/>
    </row>
    <row r="146" ht="15.75" customHeight="1">
      <c r="A146" s="46"/>
      <c r="B146" s="46"/>
      <c r="C146" s="47"/>
      <c r="D146" s="47"/>
      <c r="E146" s="47"/>
      <c r="F146" s="47"/>
      <c r="G146" s="1"/>
      <c r="H146" s="1"/>
      <c r="I146" s="1"/>
    </row>
    <row r="147" ht="15.75" customHeight="1">
      <c r="A147" s="46"/>
      <c r="B147" s="46"/>
      <c r="C147" s="47"/>
      <c r="D147" s="47"/>
      <c r="E147" s="47"/>
      <c r="F147" s="47"/>
      <c r="G147" s="1"/>
      <c r="H147" s="1"/>
      <c r="I147" s="1"/>
    </row>
    <row r="148" ht="15.75" customHeight="1">
      <c r="A148" s="46"/>
      <c r="B148" s="46"/>
      <c r="C148" s="47"/>
      <c r="D148" s="47"/>
      <c r="E148" s="47"/>
      <c r="F148" s="47"/>
      <c r="G148" s="1"/>
      <c r="H148" s="1"/>
      <c r="I148" s="1"/>
    </row>
    <row r="149" ht="15.75" customHeight="1">
      <c r="A149" s="46"/>
      <c r="B149" s="46"/>
      <c r="C149" s="47"/>
      <c r="D149" s="47"/>
      <c r="E149" s="47"/>
      <c r="F149" s="47"/>
      <c r="G149" s="1"/>
      <c r="H149" s="1"/>
      <c r="I149" s="1"/>
    </row>
    <row r="150" ht="15.75" customHeight="1">
      <c r="A150" s="46"/>
      <c r="B150" s="46"/>
      <c r="C150" s="47"/>
      <c r="D150" s="47"/>
      <c r="E150" s="47"/>
      <c r="F150" s="47"/>
      <c r="G150" s="1"/>
      <c r="H150" s="1"/>
      <c r="I150" s="1"/>
    </row>
    <row r="151" ht="15.75" customHeight="1">
      <c r="A151" s="46"/>
      <c r="B151" s="46"/>
      <c r="C151" s="47"/>
      <c r="D151" s="47"/>
      <c r="E151" s="47"/>
      <c r="F151" s="47"/>
      <c r="G151" s="1"/>
      <c r="H151" s="1"/>
      <c r="I151" s="1"/>
    </row>
    <row r="152" ht="15.75" customHeight="1">
      <c r="A152" s="46"/>
      <c r="B152" s="46"/>
      <c r="C152" s="47"/>
      <c r="D152" s="47"/>
      <c r="E152" s="47"/>
      <c r="F152" s="47"/>
      <c r="G152" s="1"/>
      <c r="H152" s="1"/>
      <c r="I152" s="1"/>
    </row>
    <row r="153" ht="15.75" customHeight="1">
      <c r="A153" s="46"/>
      <c r="B153" s="46"/>
      <c r="C153" s="47"/>
      <c r="D153" s="47"/>
      <c r="E153" s="47"/>
      <c r="F153" s="47"/>
      <c r="G153" s="1"/>
      <c r="H153" s="1"/>
      <c r="I153" s="1"/>
    </row>
    <row r="154" ht="15.75" customHeight="1">
      <c r="A154" s="46"/>
      <c r="B154" s="46"/>
      <c r="C154" s="47"/>
      <c r="D154" s="47"/>
      <c r="E154" s="47"/>
      <c r="F154" s="47"/>
      <c r="G154" s="1"/>
      <c r="H154" s="1"/>
      <c r="I154" s="1"/>
    </row>
    <row r="155" ht="15.75" customHeight="1">
      <c r="A155" s="46"/>
      <c r="B155" s="46"/>
      <c r="C155" s="47"/>
      <c r="D155" s="47"/>
      <c r="E155" s="47"/>
      <c r="F155" s="47"/>
      <c r="G155" s="1"/>
      <c r="H155" s="1"/>
      <c r="I155" s="1"/>
    </row>
    <row r="156" ht="15.75" customHeight="1">
      <c r="A156" s="46"/>
      <c r="B156" s="46"/>
      <c r="C156" s="47"/>
      <c r="D156" s="47"/>
      <c r="E156" s="47"/>
      <c r="F156" s="47"/>
      <c r="G156" s="1"/>
      <c r="H156" s="1"/>
      <c r="I156" s="1"/>
    </row>
    <row r="157" ht="15.75" customHeight="1">
      <c r="A157" s="46"/>
      <c r="B157" s="46"/>
      <c r="C157" s="47"/>
      <c r="D157" s="47"/>
      <c r="E157" s="47"/>
      <c r="F157" s="47"/>
      <c r="G157" s="1"/>
      <c r="H157" s="1"/>
      <c r="I157" s="1"/>
    </row>
    <row r="158" ht="15.75" customHeight="1">
      <c r="A158" s="46"/>
      <c r="B158" s="46"/>
      <c r="C158" s="47"/>
      <c r="D158" s="47"/>
      <c r="E158" s="47"/>
      <c r="F158" s="47"/>
      <c r="G158" s="1"/>
      <c r="H158" s="1"/>
      <c r="I158" s="1"/>
    </row>
    <row r="159" ht="15.75" customHeight="1">
      <c r="A159" s="46"/>
      <c r="B159" s="46"/>
      <c r="C159" s="47"/>
      <c r="D159" s="47"/>
      <c r="E159" s="47"/>
      <c r="F159" s="47"/>
      <c r="G159" s="1"/>
      <c r="H159" s="1"/>
      <c r="I159" s="1"/>
    </row>
    <row r="160" ht="15.75" customHeight="1">
      <c r="A160" s="46"/>
      <c r="B160" s="46"/>
      <c r="C160" s="47"/>
      <c r="D160" s="47"/>
      <c r="E160" s="47"/>
      <c r="F160" s="47"/>
      <c r="G160" s="1"/>
      <c r="H160" s="1"/>
      <c r="I160" s="1"/>
    </row>
    <row r="161" ht="15.75" customHeight="1">
      <c r="A161" s="46"/>
      <c r="B161" s="46"/>
      <c r="C161" s="47"/>
      <c r="D161" s="47"/>
      <c r="E161" s="47"/>
      <c r="F161" s="47"/>
      <c r="G161" s="1"/>
      <c r="H161" s="1"/>
      <c r="I161" s="1"/>
    </row>
    <row r="162" ht="15.75" customHeight="1">
      <c r="A162" s="46"/>
      <c r="B162" s="46"/>
      <c r="C162" s="47"/>
      <c r="D162" s="47"/>
      <c r="E162" s="47"/>
      <c r="F162" s="47"/>
      <c r="G162" s="1"/>
      <c r="H162" s="1"/>
      <c r="I162" s="1"/>
    </row>
    <row r="163" ht="15.75" customHeight="1">
      <c r="A163" s="46"/>
      <c r="B163" s="46"/>
      <c r="C163" s="47"/>
      <c r="D163" s="47"/>
      <c r="E163" s="47"/>
      <c r="F163" s="47"/>
      <c r="G163" s="1"/>
      <c r="H163" s="1"/>
      <c r="I163" s="1"/>
    </row>
    <row r="164" ht="15.75" customHeight="1">
      <c r="A164" s="46"/>
      <c r="B164" s="46"/>
      <c r="C164" s="47"/>
      <c r="D164" s="47"/>
      <c r="E164" s="47"/>
      <c r="F164" s="47"/>
      <c r="G164" s="1"/>
      <c r="H164" s="1"/>
      <c r="I164" s="1"/>
    </row>
    <row r="165" ht="15.75" customHeight="1">
      <c r="A165" s="46"/>
      <c r="B165" s="46"/>
      <c r="C165" s="47"/>
      <c r="D165" s="47"/>
      <c r="E165" s="47"/>
      <c r="F165" s="47"/>
      <c r="G165" s="1"/>
      <c r="H165" s="1"/>
      <c r="I165" s="1"/>
    </row>
    <row r="166" ht="15.75" customHeight="1">
      <c r="A166" s="46"/>
      <c r="B166" s="46"/>
      <c r="C166" s="47"/>
      <c r="D166" s="47"/>
      <c r="E166" s="47"/>
      <c r="F166" s="47"/>
      <c r="G166" s="1"/>
      <c r="H166" s="1"/>
      <c r="I166" s="1"/>
    </row>
    <row r="167" ht="15.75" customHeight="1">
      <c r="A167" s="46"/>
      <c r="B167" s="46"/>
      <c r="C167" s="47"/>
      <c r="D167" s="47"/>
      <c r="E167" s="47"/>
      <c r="F167" s="47"/>
      <c r="G167" s="1"/>
      <c r="H167" s="1"/>
      <c r="I167" s="1"/>
    </row>
    <row r="168" ht="15.75" customHeight="1">
      <c r="A168" s="46"/>
      <c r="B168" s="46"/>
      <c r="C168" s="47"/>
      <c r="D168" s="47"/>
      <c r="E168" s="47"/>
      <c r="F168" s="47"/>
      <c r="G168" s="1"/>
      <c r="H168" s="1"/>
      <c r="I168" s="1"/>
    </row>
    <row r="169" ht="15.75" customHeight="1">
      <c r="A169" s="46"/>
      <c r="B169" s="46"/>
      <c r="C169" s="47"/>
      <c r="D169" s="47"/>
      <c r="E169" s="47"/>
      <c r="F169" s="47"/>
      <c r="G169" s="1"/>
      <c r="H169" s="1"/>
      <c r="I169" s="1"/>
    </row>
    <row r="170" ht="15.75" customHeight="1">
      <c r="A170" s="46"/>
      <c r="B170" s="46"/>
      <c r="C170" s="47"/>
      <c r="D170" s="47"/>
      <c r="E170" s="47"/>
      <c r="F170" s="47"/>
      <c r="G170" s="1"/>
      <c r="H170" s="1"/>
      <c r="I170" s="1"/>
    </row>
    <row r="171" ht="15.75" customHeight="1">
      <c r="A171" s="46"/>
      <c r="B171" s="46"/>
      <c r="C171" s="47"/>
      <c r="D171" s="47"/>
      <c r="E171" s="47"/>
      <c r="F171" s="47"/>
      <c r="G171" s="1"/>
      <c r="H171" s="1"/>
      <c r="I171" s="1"/>
    </row>
    <row r="172" ht="15.75" customHeight="1">
      <c r="A172" s="46"/>
      <c r="B172" s="46"/>
      <c r="C172" s="47"/>
      <c r="D172" s="47"/>
      <c r="E172" s="47"/>
      <c r="F172" s="47"/>
      <c r="G172" s="1"/>
      <c r="H172" s="1"/>
      <c r="I172" s="1"/>
    </row>
    <row r="173" ht="15.75" customHeight="1">
      <c r="A173" s="46"/>
      <c r="B173" s="46"/>
      <c r="C173" s="47"/>
      <c r="D173" s="47"/>
      <c r="E173" s="47"/>
      <c r="F173" s="47"/>
      <c r="G173" s="1"/>
      <c r="H173" s="1"/>
      <c r="I173" s="1"/>
    </row>
    <row r="174" ht="15.75" customHeight="1">
      <c r="A174" s="46"/>
      <c r="B174" s="46"/>
      <c r="C174" s="47"/>
      <c r="D174" s="47"/>
      <c r="E174" s="47"/>
      <c r="F174" s="47"/>
      <c r="G174" s="1"/>
      <c r="H174" s="1"/>
      <c r="I174" s="1"/>
    </row>
    <row r="175" ht="15.75" customHeight="1">
      <c r="A175" s="46"/>
      <c r="B175" s="46"/>
      <c r="C175" s="47"/>
      <c r="D175" s="47"/>
      <c r="E175" s="47"/>
      <c r="F175" s="47"/>
      <c r="G175" s="1"/>
      <c r="H175" s="1"/>
      <c r="I175" s="1"/>
    </row>
    <row r="176" ht="15.75" customHeight="1">
      <c r="A176" s="46"/>
      <c r="B176" s="46"/>
      <c r="C176" s="47"/>
      <c r="D176" s="47"/>
      <c r="E176" s="47"/>
      <c r="F176" s="47"/>
      <c r="G176" s="1"/>
      <c r="H176" s="1"/>
      <c r="I176" s="1"/>
    </row>
    <row r="177" ht="15.75" customHeight="1">
      <c r="A177" s="46"/>
      <c r="B177" s="46"/>
      <c r="C177" s="47"/>
      <c r="D177" s="47"/>
      <c r="E177" s="47"/>
      <c r="F177" s="47"/>
      <c r="G177" s="1"/>
      <c r="H177" s="1"/>
      <c r="I177" s="1"/>
    </row>
    <row r="178" ht="15.75" customHeight="1">
      <c r="A178" s="46"/>
      <c r="B178" s="46"/>
      <c r="C178" s="47"/>
      <c r="D178" s="47"/>
      <c r="E178" s="47"/>
      <c r="F178" s="47"/>
      <c r="G178" s="1"/>
      <c r="H178" s="1"/>
      <c r="I178" s="1"/>
    </row>
    <row r="179" ht="15.75" customHeight="1">
      <c r="A179" s="46"/>
      <c r="B179" s="46"/>
      <c r="C179" s="47"/>
      <c r="D179" s="47"/>
      <c r="E179" s="47"/>
      <c r="F179" s="47"/>
      <c r="G179" s="1"/>
      <c r="H179" s="1"/>
      <c r="I179" s="1"/>
    </row>
    <row r="180" ht="15.75" customHeight="1">
      <c r="A180" s="46"/>
      <c r="B180" s="46"/>
      <c r="C180" s="47"/>
      <c r="D180" s="47"/>
      <c r="E180" s="47"/>
      <c r="F180" s="47"/>
      <c r="G180" s="1"/>
      <c r="H180" s="1"/>
      <c r="I180" s="1"/>
    </row>
    <row r="181" ht="15.75" customHeight="1">
      <c r="A181" s="46"/>
      <c r="B181" s="46"/>
      <c r="C181" s="47"/>
      <c r="D181" s="47"/>
      <c r="E181" s="47"/>
      <c r="F181" s="47"/>
      <c r="G181" s="1"/>
      <c r="H181" s="1"/>
      <c r="I181" s="1"/>
    </row>
    <row r="182" ht="15.75" customHeight="1">
      <c r="A182" s="46"/>
      <c r="B182" s="46"/>
      <c r="C182" s="47"/>
      <c r="D182" s="47"/>
      <c r="E182" s="47"/>
      <c r="F182" s="47"/>
      <c r="G182" s="1"/>
      <c r="H182" s="1"/>
      <c r="I182" s="1"/>
    </row>
    <row r="183" ht="15.75" customHeight="1">
      <c r="A183" s="46"/>
      <c r="B183" s="46"/>
      <c r="C183" s="47"/>
      <c r="D183" s="47"/>
      <c r="E183" s="47"/>
      <c r="F183" s="47"/>
      <c r="G183" s="1"/>
      <c r="H183" s="1"/>
      <c r="I183" s="1"/>
    </row>
    <row r="184" ht="15.75" customHeight="1">
      <c r="A184" s="46"/>
      <c r="B184" s="46"/>
      <c r="C184" s="47"/>
      <c r="D184" s="47"/>
      <c r="E184" s="47"/>
      <c r="F184" s="47"/>
      <c r="G184" s="1"/>
      <c r="H184" s="1"/>
      <c r="I184" s="1"/>
    </row>
    <row r="185" ht="15.75" customHeight="1">
      <c r="A185" s="46"/>
      <c r="B185" s="46"/>
      <c r="C185" s="47"/>
      <c r="D185" s="47"/>
      <c r="E185" s="47"/>
      <c r="F185" s="47"/>
      <c r="G185" s="1"/>
      <c r="H185" s="1"/>
      <c r="I185" s="1"/>
    </row>
    <row r="186" ht="15.75" customHeight="1">
      <c r="A186" s="46"/>
      <c r="B186" s="46"/>
      <c r="C186" s="47"/>
      <c r="D186" s="47"/>
      <c r="E186" s="47"/>
      <c r="F186" s="47"/>
      <c r="G186" s="1"/>
      <c r="H186" s="1"/>
      <c r="I186" s="1"/>
    </row>
    <row r="187" ht="15.75" customHeight="1">
      <c r="A187" s="46"/>
      <c r="B187" s="46"/>
      <c r="C187" s="47"/>
      <c r="D187" s="47"/>
      <c r="E187" s="47"/>
      <c r="F187" s="47"/>
      <c r="G187" s="1"/>
      <c r="H187" s="1"/>
      <c r="I187" s="1"/>
    </row>
    <row r="188" ht="15.75" customHeight="1">
      <c r="A188" s="46"/>
      <c r="B188" s="46"/>
      <c r="C188" s="47"/>
      <c r="D188" s="47"/>
      <c r="E188" s="47"/>
      <c r="F188" s="47"/>
      <c r="G188" s="1"/>
      <c r="H188" s="1"/>
      <c r="I188" s="1"/>
    </row>
    <row r="189" ht="15.75" customHeight="1">
      <c r="A189" s="46"/>
      <c r="B189" s="46"/>
      <c r="C189" s="47"/>
      <c r="D189" s="47"/>
      <c r="E189" s="47"/>
      <c r="F189" s="47"/>
      <c r="G189" s="1"/>
      <c r="H189" s="1"/>
      <c r="I189" s="1"/>
    </row>
    <row r="190" ht="15.75" customHeight="1">
      <c r="A190" s="46"/>
      <c r="B190" s="46"/>
      <c r="C190" s="47"/>
      <c r="D190" s="47"/>
      <c r="E190" s="47"/>
      <c r="F190" s="47"/>
      <c r="G190" s="1"/>
      <c r="H190" s="1"/>
      <c r="I190" s="1"/>
    </row>
    <row r="191" ht="15.75" customHeight="1">
      <c r="A191" s="46"/>
      <c r="B191" s="46"/>
      <c r="C191" s="47"/>
      <c r="D191" s="47"/>
      <c r="E191" s="47"/>
      <c r="F191" s="47"/>
      <c r="G191" s="1"/>
      <c r="H191" s="1"/>
      <c r="I191" s="1"/>
    </row>
    <row r="192" ht="15.75" customHeight="1">
      <c r="A192" s="46"/>
      <c r="B192" s="46"/>
      <c r="C192" s="47"/>
      <c r="D192" s="47"/>
      <c r="E192" s="47"/>
      <c r="F192" s="47"/>
      <c r="G192" s="1"/>
      <c r="H192" s="1"/>
      <c r="I192" s="1"/>
    </row>
    <row r="193" ht="15.75" customHeight="1">
      <c r="A193" s="46"/>
      <c r="B193" s="46"/>
      <c r="C193" s="47"/>
      <c r="D193" s="47"/>
      <c r="E193" s="47"/>
      <c r="F193" s="47"/>
      <c r="G193" s="1"/>
      <c r="H193" s="1"/>
      <c r="I193" s="1"/>
    </row>
    <row r="194" ht="15.75" customHeight="1">
      <c r="A194" s="46"/>
      <c r="B194" s="46"/>
      <c r="C194" s="47"/>
      <c r="D194" s="47"/>
      <c r="E194" s="47"/>
      <c r="F194" s="47"/>
      <c r="G194" s="1"/>
      <c r="H194" s="1"/>
      <c r="I194" s="1"/>
    </row>
    <row r="195" ht="15.75" customHeight="1">
      <c r="A195" s="46"/>
      <c r="B195" s="46"/>
      <c r="C195" s="47"/>
      <c r="D195" s="47"/>
      <c r="E195" s="47"/>
      <c r="F195" s="47"/>
      <c r="G195" s="1"/>
      <c r="H195" s="1"/>
      <c r="I195" s="1"/>
    </row>
    <row r="196" ht="15.75" customHeight="1">
      <c r="A196" s="46"/>
      <c r="B196" s="46"/>
      <c r="C196" s="47"/>
      <c r="D196" s="47"/>
      <c r="E196" s="47"/>
      <c r="F196" s="47"/>
      <c r="G196" s="1"/>
      <c r="H196" s="1"/>
      <c r="I196" s="1"/>
    </row>
    <row r="197" ht="15.75" customHeight="1">
      <c r="A197" s="46"/>
      <c r="B197" s="46"/>
      <c r="C197" s="47"/>
      <c r="D197" s="47"/>
      <c r="E197" s="47"/>
      <c r="F197" s="47"/>
      <c r="G197" s="1"/>
      <c r="H197" s="1"/>
      <c r="I197" s="1"/>
    </row>
    <row r="198" ht="15.75" customHeight="1">
      <c r="A198" s="46"/>
      <c r="B198" s="46"/>
      <c r="C198" s="47"/>
      <c r="D198" s="47"/>
      <c r="E198" s="47"/>
      <c r="F198" s="47"/>
      <c r="G198" s="1"/>
      <c r="H198" s="1"/>
      <c r="I198" s="1"/>
    </row>
    <row r="199" ht="15.75" customHeight="1">
      <c r="A199" s="46"/>
      <c r="B199" s="46"/>
      <c r="C199" s="47"/>
      <c r="D199" s="47"/>
      <c r="E199" s="47"/>
      <c r="F199" s="47"/>
      <c r="G199" s="1"/>
      <c r="H199" s="1"/>
      <c r="I199" s="1"/>
    </row>
    <row r="200" ht="15.75" customHeight="1">
      <c r="A200" s="46"/>
      <c r="B200" s="46"/>
      <c r="C200" s="47"/>
      <c r="D200" s="47"/>
      <c r="E200" s="47"/>
      <c r="F200" s="47"/>
      <c r="G200" s="1"/>
      <c r="H200" s="1"/>
      <c r="I200" s="1"/>
    </row>
    <row r="201" ht="15.75" customHeight="1">
      <c r="A201" s="46"/>
      <c r="B201" s="46"/>
      <c r="C201" s="47"/>
      <c r="D201" s="47"/>
      <c r="E201" s="47"/>
      <c r="F201" s="47"/>
      <c r="G201" s="1"/>
      <c r="H201" s="1"/>
      <c r="I201" s="1"/>
    </row>
    <row r="202" ht="15.75" customHeight="1">
      <c r="A202" s="46"/>
      <c r="B202" s="46"/>
      <c r="C202" s="47"/>
      <c r="D202" s="47"/>
      <c r="E202" s="47"/>
      <c r="F202" s="47"/>
      <c r="G202" s="1"/>
      <c r="H202" s="1"/>
      <c r="I202" s="1"/>
    </row>
    <row r="203" ht="15.75" customHeight="1">
      <c r="A203" s="46"/>
      <c r="B203" s="46"/>
      <c r="C203" s="47"/>
      <c r="D203" s="47"/>
      <c r="E203" s="47"/>
      <c r="F203" s="47"/>
      <c r="G203" s="1"/>
      <c r="H203" s="1"/>
      <c r="I203" s="1"/>
    </row>
    <row r="204" ht="15.75" customHeight="1">
      <c r="A204" s="46"/>
      <c r="B204" s="46"/>
      <c r="C204" s="47"/>
      <c r="D204" s="47"/>
      <c r="E204" s="47"/>
      <c r="F204" s="47"/>
      <c r="G204" s="1"/>
      <c r="H204" s="1"/>
      <c r="I204" s="1"/>
    </row>
    <row r="205" ht="15.75" customHeight="1">
      <c r="A205" s="46"/>
      <c r="B205" s="46"/>
      <c r="C205" s="47"/>
      <c r="D205" s="47"/>
      <c r="E205" s="47"/>
      <c r="F205" s="47"/>
      <c r="G205" s="1"/>
      <c r="H205" s="1"/>
      <c r="I205" s="1"/>
    </row>
    <row r="206" ht="15.75" customHeight="1">
      <c r="A206" s="46"/>
      <c r="B206" s="46"/>
      <c r="C206" s="47"/>
      <c r="D206" s="47"/>
      <c r="E206" s="47"/>
      <c r="F206" s="47"/>
      <c r="G206" s="1"/>
      <c r="H206" s="1"/>
      <c r="I206" s="1"/>
    </row>
    <row r="207" ht="15.75" customHeight="1">
      <c r="A207" s="46"/>
      <c r="B207" s="46"/>
      <c r="C207" s="47"/>
      <c r="D207" s="47"/>
      <c r="E207" s="47"/>
      <c r="F207" s="47"/>
      <c r="G207" s="1"/>
      <c r="H207" s="1"/>
      <c r="I207" s="1"/>
    </row>
    <row r="208" ht="15.75" customHeight="1">
      <c r="A208" s="46"/>
      <c r="B208" s="46"/>
      <c r="C208" s="47"/>
      <c r="D208" s="47"/>
      <c r="E208" s="47"/>
      <c r="F208" s="47"/>
      <c r="G208" s="1"/>
      <c r="H208" s="1"/>
      <c r="I208" s="1"/>
    </row>
    <row r="209" ht="15.75" customHeight="1">
      <c r="A209" s="46"/>
      <c r="B209" s="46"/>
      <c r="C209" s="47"/>
      <c r="D209" s="47"/>
      <c r="E209" s="47"/>
      <c r="F209" s="47"/>
      <c r="G209" s="1"/>
      <c r="H209" s="1"/>
      <c r="I209" s="1"/>
    </row>
    <row r="210" ht="15.75" customHeight="1">
      <c r="A210" s="46"/>
      <c r="B210" s="46"/>
      <c r="C210" s="47"/>
      <c r="D210" s="47"/>
      <c r="E210" s="47"/>
      <c r="F210" s="47"/>
      <c r="G210" s="1"/>
      <c r="H210" s="1"/>
      <c r="I210" s="1"/>
    </row>
    <row r="211" ht="15.75" customHeight="1">
      <c r="A211" s="46"/>
      <c r="B211" s="46"/>
      <c r="C211" s="47"/>
      <c r="D211" s="47"/>
      <c r="E211" s="47"/>
      <c r="F211" s="47"/>
      <c r="G211" s="1"/>
      <c r="H211" s="1"/>
      <c r="I211" s="1"/>
    </row>
    <row r="212" ht="15.75" customHeight="1">
      <c r="A212" s="46"/>
      <c r="B212" s="46"/>
      <c r="C212" s="47"/>
      <c r="D212" s="47"/>
      <c r="E212" s="47"/>
      <c r="F212" s="47"/>
      <c r="G212" s="1"/>
      <c r="H212" s="1"/>
      <c r="I212" s="1"/>
    </row>
    <row r="213" ht="15.75" customHeight="1">
      <c r="A213" s="46"/>
      <c r="B213" s="46"/>
      <c r="C213" s="47"/>
      <c r="D213" s="47"/>
      <c r="E213" s="47"/>
      <c r="F213" s="47"/>
      <c r="G213" s="1"/>
      <c r="H213" s="1"/>
      <c r="I213" s="1"/>
    </row>
    <row r="214" ht="15.75" customHeight="1">
      <c r="A214" s="46"/>
      <c r="B214" s="46"/>
      <c r="C214" s="47"/>
      <c r="D214" s="47"/>
      <c r="E214" s="47"/>
      <c r="F214" s="47"/>
      <c r="G214" s="1"/>
      <c r="H214" s="1"/>
      <c r="I214" s="1"/>
    </row>
    <row r="215" ht="15.75" customHeight="1">
      <c r="A215" s="46"/>
      <c r="B215" s="46"/>
      <c r="C215" s="47"/>
      <c r="D215" s="47"/>
      <c r="E215" s="47"/>
      <c r="F215" s="47"/>
      <c r="G215" s="1"/>
      <c r="H215" s="1"/>
      <c r="I215" s="1"/>
    </row>
    <row r="216" ht="15.75" customHeight="1">
      <c r="A216" s="46"/>
      <c r="B216" s="46"/>
      <c r="C216" s="47"/>
      <c r="D216" s="47"/>
      <c r="E216" s="47"/>
      <c r="F216" s="47"/>
      <c r="G216" s="1"/>
      <c r="H216" s="1"/>
      <c r="I216" s="1"/>
    </row>
    <row r="217" ht="15.75" customHeight="1">
      <c r="A217" s="46"/>
      <c r="B217" s="46"/>
      <c r="C217" s="47"/>
      <c r="D217" s="47"/>
      <c r="E217" s="47"/>
      <c r="F217" s="47"/>
      <c r="G217" s="1"/>
      <c r="H217" s="1"/>
      <c r="I217" s="1"/>
    </row>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8">
    <mergeCell ref="A2:F2"/>
    <mergeCell ref="A4:F4"/>
    <mergeCell ref="A5:F5"/>
    <mergeCell ref="A6:F6"/>
    <mergeCell ref="A7:F7"/>
    <mergeCell ref="A8:F8"/>
    <mergeCell ref="A9:F9"/>
    <mergeCell ref="A17:I17"/>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46"/>
      <c r="B1" s="46"/>
      <c r="C1" s="47"/>
      <c r="D1" s="47"/>
      <c r="E1" s="47"/>
      <c r="F1" s="1"/>
      <c r="G1" s="1"/>
      <c r="H1" s="1"/>
    </row>
    <row r="2" ht="15.75" customHeight="1">
      <c r="A2" s="149" t="s">
        <v>7423</v>
      </c>
      <c r="B2" s="49"/>
      <c r="C2" s="49"/>
      <c r="D2" s="49"/>
      <c r="E2" s="50"/>
      <c r="F2" s="198"/>
      <c r="G2" s="198"/>
      <c r="H2" s="198"/>
      <c r="I2" s="53"/>
      <c r="J2" s="53"/>
      <c r="K2" s="53"/>
      <c r="L2" s="53"/>
      <c r="M2" s="53"/>
      <c r="N2" s="53"/>
      <c r="O2" s="53"/>
      <c r="P2" s="53"/>
      <c r="Q2" s="53"/>
      <c r="R2" s="53"/>
      <c r="S2" s="53"/>
      <c r="T2" s="53"/>
      <c r="U2" s="53"/>
      <c r="V2" s="53"/>
      <c r="W2" s="53"/>
      <c r="X2" s="53"/>
      <c r="Y2" s="53"/>
    </row>
    <row r="3" ht="15.75" customHeight="1">
      <c r="A3" s="197"/>
      <c r="B3" s="197"/>
      <c r="C3" s="197"/>
      <c r="D3" s="197"/>
      <c r="E3" s="692"/>
      <c r="F3" s="198"/>
      <c r="G3" s="198"/>
      <c r="H3" s="198"/>
      <c r="I3" s="53"/>
      <c r="J3" s="53"/>
      <c r="K3" s="53"/>
      <c r="L3" s="53"/>
      <c r="M3" s="53"/>
      <c r="N3" s="53"/>
      <c r="O3" s="53"/>
      <c r="P3" s="53"/>
      <c r="Q3" s="53"/>
      <c r="R3" s="53"/>
      <c r="S3" s="53"/>
      <c r="T3" s="53"/>
      <c r="U3" s="53"/>
      <c r="V3" s="53"/>
      <c r="W3" s="53"/>
      <c r="X3" s="53"/>
      <c r="Y3" s="53"/>
    </row>
    <row r="4" ht="14.25" customHeight="1">
      <c r="A4" s="173" t="s">
        <v>7424</v>
      </c>
      <c r="B4" s="49"/>
      <c r="C4" s="49"/>
      <c r="D4" s="49"/>
      <c r="E4" s="50"/>
      <c r="F4" s="198"/>
      <c r="G4" s="198"/>
      <c r="H4" s="198"/>
      <c r="I4" s="53"/>
      <c r="J4" s="53"/>
      <c r="K4" s="53"/>
      <c r="L4" s="53"/>
      <c r="M4" s="53"/>
      <c r="N4" s="53"/>
      <c r="O4" s="53"/>
      <c r="P4" s="53"/>
      <c r="Q4" s="53"/>
      <c r="R4" s="53"/>
      <c r="S4" s="53"/>
      <c r="T4" s="53"/>
      <c r="U4" s="53"/>
      <c r="V4" s="53"/>
      <c r="W4" s="53"/>
      <c r="X4" s="53"/>
      <c r="Y4" s="53"/>
    </row>
    <row r="5" ht="16.5" customHeight="1">
      <c r="A5" s="329" t="s">
        <v>7425</v>
      </c>
      <c r="B5" s="49"/>
      <c r="C5" s="49"/>
      <c r="D5" s="49"/>
      <c r="E5" s="50"/>
      <c r="F5" s="198"/>
      <c r="G5" s="198"/>
      <c r="H5" s="198"/>
      <c r="I5" s="53"/>
      <c r="J5" s="53"/>
      <c r="K5" s="53"/>
      <c r="L5" s="53"/>
      <c r="M5" s="53"/>
      <c r="N5" s="53"/>
      <c r="O5" s="53"/>
      <c r="P5" s="53"/>
      <c r="Q5" s="53"/>
      <c r="R5" s="53"/>
      <c r="S5" s="53"/>
      <c r="T5" s="53"/>
      <c r="U5" s="53"/>
      <c r="V5" s="53"/>
      <c r="W5" s="53"/>
      <c r="X5" s="53"/>
      <c r="Y5" s="53"/>
    </row>
    <row r="6" ht="27.0" customHeight="1">
      <c r="A6" s="693" t="s">
        <v>7426</v>
      </c>
      <c r="B6" s="49"/>
      <c r="C6" s="49"/>
      <c r="D6" s="49"/>
      <c r="E6" s="50"/>
      <c r="F6" s="198"/>
      <c r="G6" s="198"/>
      <c r="H6" s="198"/>
      <c r="I6" s="53"/>
      <c r="J6" s="53"/>
      <c r="K6" s="53"/>
      <c r="L6" s="53"/>
      <c r="M6" s="53"/>
      <c r="N6" s="53"/>
      <c r="O6" s="53"/>
      <c r="P6" s="53"/>
      <c r="Q6" s="53"/>
      <c r="R6" s="53"/>
      <c r="S6" s="53"/>
      <c r="T6" s="53"/>
      <c r="U6" s="53"/>
      <c r="V6" s="53"/>
      <c r="W6" s="53"/>
      <c r="X6" s="53"/>
      <c r="Y6" s="53"/>
    </row>
    <row r="7">
      <c r="A7" s="59"/>
      <c r="B7" s="59"/>
      <c r="C7" s="60"/>
      <c r="D7" s="60"/>
      <c r="E7" s="60"/>
      <c r="F7" s="59"/>
      <c r="G7" s="59"/>
      <c r="H7" s="59"/>
      <c r="I7" s="53"/>
      <c r="J7" s="53"/>
      <c r="K7" s="53"/>
      <c r="L7" s="53"/>
      <c r="M7" s="53"/>
      <c r="N7" s="53"/>
      <c r="O7" s="53"/>
      <c r="P7" s="53"/>
      <c r="Q7" s="53"/>
      <c r="R7" s="53"/>
      <c r="S7" s="53"/>
      <c r="T7" s="53"/>
      <c r="U7" s="53"/>
      <c r="V7" s="53"/>
      <c r="W7" s="53"/>
      <c r="X7" s="53"/>
      <c r="Y7" s="53"/>
    </row>
    <row r="8" ht="61.5" customHeight="1">
      <c r="A8" s="330" t="s">
        <v>3194</v>
      </c>
      <c r="B8" s="63" t="s">
        <v>7</v>
      </c>
      <c r="C8" s="330" t="s">
        <v>7427</v>
      </c>
      <c r="D8" s="176" t="s">
        <v>144</v>
      </c>
      <c r="E8" s="176" t="s">
        <v>148</v>
      </c>
      <c r="F8" s="150" t="s">
        <v>149</v>
      </c>
      <c r="I8" s="53"/>
      <c r="J8" s="53"/>
      <c r="K8" s="53"/>
      <c r="L8" s="53"/>
      <c r="M8" s="53"/>
      <c r="N8" s="53"/>
      <c r="O8" s="53"/>
      <c r="P8" s="53"/>
      <c r="Q8" s="53"/>
      <c r="R8" s="53"/>
      <c r="S8" s="53"/>
      <c r="T8" s="53"/>
      <c r="U8" s="53"/>
      <c r="V8" s="53"/>
      <c r="W8" s="53"/>
      <c r="X8" s="53"/>
      <c r="Y8" s="53"/>
    </row>
    <row r="9">
      <c r="A9" s="206" t="s">
        <v>6454</v>
      </c>
      <c r="B9" s="206" t="s">
        <v>51</v>
      </c>
      <c r="C9" s="206"/>
      <c r="D9" s="694">
        <f>8.06*28</f>
        <v>225.68</v>
      </c>
      <c r="E9" s="695">
        <f t="shared" ref="E9:E10" si="1">D9</f>
        <v>225.68</v>
      </c>
      <c r="F9" s="85" t="s">
        <v>50</v>
      </c>
      <c r="G9" s="205"/>
    </row>
    <row r="10">
      <c r="A10" s="206" t="s">
        <v>6466</v>
      </c>
      <c r="B10" s="206" t="s">
        <v>51</v>
      </c>
      <c r="C10" s="206">
        <v>7.25</v>
      </c>
      <c r="D10" s="694">
        <f>C10*28</f>
        <v>203</v>
      </c>
      <c r="E10" s="695">
        <f t="shared" si="1"/>
        <v>203</v>
      </c>
      <c r="F10" s="85" t="s">
        <v>179</v>
      </c>
      <c r="G10" s="205"/>
    </row>
    <row r="11">
      <c r="A11" s="206" t="s">
        <v>55</v>
      </c>
      <c r="B11" s="206" t="s">
        <v>51</v>
      </c>
      <c r="C11" s="206">
        <v>8.06</v>
      </c>
      <c r="D11" s="694">
        <v>225.68</v>
      </c>
      <c r="E11" s="695">
        <v>225.68</v>
      </c>
      <c r="F11" s="85" t="s">
        <v>55</v>
      </c>
      <c r="G11" s="205"/>
    </row>
    <row r="12">
      <c r="A12" s="206" t="s">
        <v>56</v>
      </c>
      <c r="B12" s="206" t="s">
        <v>51</v>
      </c>
      <c r="C12" s="206">
        <v>8.0</v>
      </c>
      <c r="D12" s="694" t="s">
        <v>7428</v>
      </c>
      <c r="E12" s="695">
        <v>224.0</v>
      </c>
      <c r="F12" s="85" t="s">
        <v>56</v>
      </c>
      <c r="G12" s="205"/>
    </row>
    <row r="13">
      <c r="A13" s="206" t="s">
        <v>7429</v>
      </c>
      <c r="B13" s="206" t="s">
        <v>51</v>
      </c>
      <c r="C13" s="206">
        <v>12.0</v>
      </c>
      <c r="D13" s="694">
        <v>336.0</v>
      </c>
      <c r="E13" s="695">
        <v>336.0</v>
      </c>
      <c r="F13" s="85" t="s">
        <v>1174</v>
      </c>
      <c r="G13" s="205"/>
    </row>
    <row r="14" ht="18.0" customHeight="1">
      <c r="A14" s="206" t="s">
        <v>58</v>
      </c>
      <c r="B14" s="206" t="s">
        <v>51</v>
      </c>
      <c r="C14" s="206" t="s">
        <v>7430</v>
      </c>
      <c r="D14" s="694">
        <f>10*28</f>
        <v>280</v>
      </c>
      <c r="E14" s="695">
        <f t="shared" ref="E14:E15" si="2">D14</f>
        <v>280</v>
      </c>
      <c r="F14" s="85" t="s">
        <v>58</v>
      </c>
      <c r="G14" s="205"/>
    </row>
    <row r="15">
      <c r="A15" s="206" t="s">
        <v>60</v>
      </c>
      <c r="B15" s="206" t="s">
        <v>51</v>
      </c>
      <c r="C15" s="206">
        <v>9.0</v>
      </c>
      <c r="D15" s="694">
        <f>C15*28</f>
        <v>252</v>
      </c>
      <c r="E15" s="695">
        <f t="shared" si="2"/>
        <v>252</v>
      </c>
      <c r="F15" s="85" t="s">
        <v>60</v>
      </c>
      <c r="G15" s="205"/>
    </row>
    <row r="16">
      <c r="A16" s="206" t="s">
        <v>61</v>
      </c>
      <c r="B16" s="206" t="s">
        <v>51</v>
      </c>
      <c r="C16" s="206">
        <v>10.0</v>
      </c>
      <c r="D16" s="694"/>
      <c r="E16" s="695">
        <v>280.0</v>
      </c>
      <c r="F16" s="85" t="s">
        <v>61</v>
      </c>
      <c r="G16" s="205"/>
    </row>
    <row r="17">
      <c r="A17" s="206" t="s">
        <v>62</v>
      </c>
      <c r="B17" s="206" t="s">
        <v>51</v>
      </c>
      <c r="C17" s="206">
        <v>8.06</v>
      </c>
      <c r="D17" s="694">
        <f t="shared" ref="D17:D18" si="3">C17*28</f>
        <v>225.68</v>
      </c>
      <c r="E17" s="695">
        <v>225.68</v>
      </c>
      <c r="F17" s="85" t="s">
        <v>284</v>
      </c>
      <c r="G17" s="205"/>
    </row>
    <row r="18">
      <c r="A18" s="206" t="s">
        <v>1278</v>
      </c>
      <c r="B18" s="206" t="s">
        <v>51</v>
      </c>
      <c r="C18" s="206">
        <v>9.0</v>
      </c>
      <c r="D18" s="694">
        <f t="shared" si="3"/>
        <v>252</v>
      </c>
      <c r="E18" s="695">
        <f>D18</f>
        <v>252</v>
      </c>
      <c r="F18" s="85" t="s">
        <v>1278</v>
      </c>
      <c r="G18" s="205"/>
    </row>
    <row r="19">
      <c r="A19" s="206" t="s">
        <v>64</v>
      </c>
      <c r="B19" s="206" t="s">
        <v>6568</v>
      </c>
      <c r="C19" s="206">
        <v>8.125</v>
      </c>
      <c r="D19" s="694" t="s">
        <v>7431</v>
      </c>
      <c r="E19" s="695">
        <v>228.0</v>
      </c>
      <c r="F19" s="85" t="s">
        <v>64</v>
      </c>
      <c r="G19" s="205"/>
    </row>
    <row r="20">
      <c r="A20" s="206" t="s">
        <v>7432</v>
      </c>
      <c r="B20" s="206" t="s">
        <v>6568</v>
      </c>
      <c r="C20" s="206">
        <v>8.0</v>
      </c>
      <c r="D20" s="694" t="s">
        <v>7428</v>
      </c>
      <c r="E20" s="695">
        <f>28*8</f>
        <v>224</v>
      </c>
      <c r="F20" s="85" t="s">
        <v>65</v>
      </c>
      <c r="G20" s="205"/>
    </row>
    <row r="21" ht="15.75" customHeight="1">
      <c r="A21" s="206" t="s">
        <v>66</v>
      </c>
      <c r="B21" s="206" t="s">
        <v>51</v>
      </c>
      <c r="C21" s="206">
        <v>7.0</v>
      </c>
      <c r="D21" s="694" t="s">
        <v>7433</v>
      </c>
      <c r="E21" s="695">
        <f>7*28</f>
        <v>196</v>
      </c>
      <c r="F21" s="85" t="s">
        <v>66</v>
      </c>
      <c r="G21" s="205"/>
    </row>
    <row r="22" ht="15.75" customHeight="1">
      <c r="A22" s="206" t="s">
        <v>67</v>
      </c>
      <c r="B22" s="206" t="s">
        <v>51</v>
      </c>
      <c r="C22" s="206">
        <v>2.0</v>
      </c>
      <c r="D22" s="694">
        <v>28.0</v>
      </c>
      <c r="E22" s="695">
        <f t="shared" ref="E22:E25" si="4">C22*D22</f>
        <v>56</v>
      </c>
      <c r="F22" s="85" t="s">
        <v>67</v>
      </c>
      <c r="G22" s="205"/>
    </row>
    <row r="23" ht="15.75" customHeight="1">
      <c r="A23" s="206" t="s">
        <v>67</v>
      </c>
      <c r="B23" s="206" t="s">
        <v>3741</v>
      </c>
      <c r="C23" s="206">
        <v>2.0</v>
      </c>
      <c r="D23" s="694">
        <v>28.0</v>
      </c>
      <c r="E23" s="695">
        <f t="shared" si="4"/>
        <v>56</v>
      </c>
      <c r="F23" s="85" t="s">
        <v>67</v>
      </c>
      <c r="G23" s="205"/>
    </row>
    <row r="24" ht="15.75" customHeight="1">
      <c r="A24" s="206" t="s">
        <v>67</v>
      </c>
      <c r="B24" s="206" t="s">
        <v>7434</v>
      </c>
      <c r="C24" s="206">
        <v>2.0</v>
      </c>
      <c r="D24" s="694">
        <v>28.0</v>
      </c>
      <c r="E24" s="695">
        <f t="shared" si="4"/>
        <v>56</v>
      </c>
      <c r="F24" s="85" t="s">
        <v>67</v>
      </c>
      <c r="G24" s="205"/>
    </row>
    <row r="25" ht="15.75" customHeight="1">
      <c r="A25" s="206" t="s">
        <v>67</v>
      </c>
      <c r="B25" s="206" t="s">
        <v>7435</v>
      </c>
      <c r="C25" s="206">
        <v>2.0</v>
      </c>
      <c r="D25" s="694">
        <v>28.0</v>
      </c>
      <c r="E25" s="695">
        <f t="shared" si="4"/>
        <v>56</v>
      </c>
      <c r="F25" s="85" t="s">
        <v>67</v>
      </c>
      <c r="G25" s="205"/>
    </row>
    <row r="26" ht="15.75" customHeight="1">
      <c r="A26" s="206" t="s">
        <v>7111</v>
      </c>
      <c r="B26" s="206" t="s">
        <v>51</v>
      </c>
      <c r="C26" s="206">
        <v>11.75</v>
      </c>
      <c r="D26" s="694">
        <v>329.0</v>
      </c>
      <c r="E26" s="695">
        <v>329.0</v>
      </c>
      <c r="F26" s="85" t="s">
        <v>362</v>
      </c>
      <c r="G26" s="205"/>
    </row>
    <row r="27" ht="15.75" customHeight="1">
      <c r="A27" s="206" t="s">
        <v>70</v>
      </c>
      <c r="B27" s="206" t="s">
        <v>51</v>
      </c>
      <c r="C27" s="206">
        <v>12.0</v>
      </c>
      <c r="D27" s="694" t="s">
        <v>7436</v>
      </c>
      <c r="E27" s="695">
        <f>12*28</f>
        <v>336</v>
      </c>
      <c r="F27" s="85" t="s">
        <v>70</v>
      </c>
      <c r="G27" s="205"/>
    </row>
    <row r="28" ht="15.75" customHeight="1">
      <c r="A28" s="206" t="s">
        <v>1835</v>
      </c>
      <c r="B28" s="206" t="s">
        <v>51</v>
      </c>
      <c r="C28" s="206">
        <v>12.0</v>
      </c>
      <c r="D28" s="694" t="s">
        <v>7436</v>
      </c>
      <c r="E28" s="695">
        <v>336.0</v>
      </c>
      <c r="F28" s="85" t="s">
        <v>71</v>
      </c>
      <c r="G28" s="205"/>
    </row>
    <row r="29" ht="15.75" customHeight="1">
      <c r="A29" s="206" t="s">
        <v>7123</v>
      </c>
      <c r="B29" s="206" t="s">
        <v>51</v>
      </c>
      <c r="C29" s="206">
        <v>12.0</v>
      </c>
      <c r="D29" s="694" t="s">
        <v>7436</v>
      </c>
      <c r="E29" s="695">
        <v>336.0</v>
      </c>
      <c r="F29" s="85" t="s">
        <v>72</v>
      </c>
      <c r="G29" s="205"/>
    </row>
    <row r="30" ht="15.75" customHeight="1">
      <c r="A30" s="206" t="s">
        <v>1852</v>
      </c>
      <c r="B30" s="206" t="s">
        <v>51</v>
      </c>
      <c r="C30" s="206">
        <v>14.0</v>
      </c>
      <c r="D30" s="694">
        <v>343.0</v>
      </c>
      <c r="E30" s="695">
        <v>343.0</v>
      </c>
      <c r="F30" s="85" t="s">
        <v>73</v>
      </c>
      <c r="G30" s="205"/>
    </row>
    <row r="31" ht="15.75" customHeight="1">
      <c r="A31" s="206" t="s">
        <v>7437</v>
      </c>
      <c r="B31" s="206" t="s">
        <v>51</v>
      </c>
      <c r="C31" s="206">
        <v>10.0</v>
      </c>
      <c r="D31" s="694" t="s">
        <v>7438</v>
      </c>
      <c r="E31" s="695">
        <v>280.0</v>
      </c>
      <c r="F31" s="85" t="s">
        <v>1859</v>
      </c>
      <c r="G31" s="205"/>
    </row>
    <row r="32" ht="15.75" customHeight="1">
      <c r="A32" s="206" t="s">
        <v>75</v>
      </c>
      <c r="B32" s="206" t="s">
        <v>51</v>
      </c>
      <c r="C32" s="206">
        <v>12.0</v>
      </c>
      <c r="D32" s="694">
        <v>336.0</v>
      </c>
      <c r="E32" s="695">
        <v>336.0</v>
      </c>
      <c r="F32" s="85" t="s">
        <v>75</v>
      </c>
      <c r="G32" s="205"/>
    </row>
    <row r="33" ht="15.75" customHeight="1">
      <c r="A33" s="667" t="s">
        <v>6643</v>
      </c>
      <c r="B33" s="667" t="s">
        <v>51</v>
      </c>
      <c r="C33" s="667">
        <v>11.0</v>
      </c>
      <c r="D33" s="694">
        <v>308.0</v>
      </c>
      <c r="E33" s="695">
        <v>308.0</v>
      </c>
      <c r="F33" s="85" t="s">
        <v>396</v>
      </c>
      <c r="G33" s="205"/>
    </row>
    <row r="34" ht="15.75" customHeight="1">
      <c r="A34" s="206" t="s">
        <v>77</v>
      </c>
      <c r="B34" s="206" t="s">
        <v>51</v>
      </c>
      <c r="C34" s="206">
        <v>9.13</v>
      </c>
      <c r="D34" s="694">
        <v>255.64</v>
      </c>
      <c r="E34" s="695">
        <v>196.0</v>
      </c>
      <c r="F34" s="85" t="s">
        <v>413</v>
      </c>
      <c r="G34" s="205"/>
    </row>
    <row r="35" ht="15.75" customHeight="1">
      <c r="A35" s="206" t="s">
        <v>7439</v>
      </c>
      <c r="B35" s="206" t="s">
        <v>51</v>
      </c>
      <c r="C35" s="206">
        <v>9.0</v>
      </c>
      <c r="D35" s="694">
        <v>252.0</v>
      </c>
      <c r="E35" s="695">
        <v>252.0</v>
      </c>
      <c r="F35" s="85" t="s">
        <v>437</v>
      </c>
      <c r="G35" s="205"/>
    </row>
    <row r="36" ht="15.75" customHeight="1">
      <c r="A36" s="206" t="s">
        <v>3320</v>
      </c>
      <c r="B36" s="206" t="s">
        <v>51</v>
      </c>
      <c r="C36" s="206">
        <v>11.0</v>
      </c>
      <c r="D36" s="694" t="s">
        <v>7440</v>
      </c>
      <c r="E36" s="695">
        <v>308.0</v>
      </c>
      <c r="F36" s="85" t="s">
        <v>3326</v>
      </c>
      <c r="G36" s="205"/>
    </row>
    <row r="37" ht="15.75" customHeight="1">
      <c r="A37" s="206" t="s">
        <v>462</v>
      </c>
      <c r="B37" s="206" t="s">
        <v>51</v>
      </c>
      <c r="C37" s="206">
        <v>10.5</v>
      </c>
      <c r="D37" s="694">
        <v>238.0</v>
      </c>
      <c r="E37" s="695">
        <v>238.0</v>
      </c>
      <c r="F37" s="85" t="s">
        <v>462</v>
      </c>
      <c r="G37" s="205"/>
    </row>
    <row r="38" ht="15.75" customHeight="1">
      <c r="A38" s="206" t="s">
        <v>7441</v>
      </c>
      <c r="B38" s="206" t="s">
        <v>51</v>
      </c>
      <c r="C38" s="206">
        <v>8.5</v>
      </c>
      <c r="D38" s="694">
        <v>238.0</v>
      </c>
      <c r="E38" s="695">
        <v>238.0</v>
      </c>
      <c r="F38" s="85" t="s">
        <v>81</v>
      </c>
      <c r="G38" s="205"/>
    </row>
    <row r="39" ht="15.75" customHeight="1">
      <c r="A39" s="206" t="s">
        <v>2162</v>
      </c>
      <c r="B39" s="206" t="s">
        <v>51</v>
      </c>
      <c r="C39" s="696">
        <v>12.19</v>
      </c>
      <c r="D39" s="193">
        <v>28.0</v>
      </c>
      <c r="E39" s="695">
        <v>341.32</v>
      </c>
      <c r="F39" s="85" t="s">
        <v>2162</v>
      </c>
      <c r="G39" s="205"/>
    </row>
    <row r="40" ht="15.75" customHeight="1">
      <c r="A40" s="206" t="s">
        <v>83</v>
      </c>
      <c r="B40" s="206" t="s">
        <v>51</v>
      </c>
      <c r="C40" s="206">
        <v>10.13</v>
      </c>
      <c r="D40" s="694">
        <v>283.64</v>
      </c>
      <c r="E40" s="695">
        <v>283.64</v>
      </c>
      <c r="F40" s="85" t="s">
        <v>467</v>
      </c>
      <c r="G40" s="205"/>
    </row>
    <row r="41" ht="15.75" customHeight="1">
      <c r="A41" s="667" t="s">
        <v>6679</v>
      </c>
      <c r="B41" s="667" t="s">
        <v>51</v>
      </c>
      <c r="C41" s="667">
        <v>10.0</v>
      </c>
      <c r="D41" s="697">
        <v>28.0</v>
      </c>
      <c r="E41" s="698">
        <v>280.0</v>
      </c>
      <c r="F41" s="85" t="s">
        <v>84</v>
      </c>
      <c r="G41" s="205"/>
    </row>
    <row r="42" ht="15.75" customHeight="1">
      <c r="A42" s="206" t="s">
        <v>85</v>
      </c>
      <c r="B42" s="667" t="s">
        <v>86</v>
      </c>
      <c r="C42" s="667">
        <v>9.0</v>
      </c>
      <c r="D42" s="697">
        <v>252.0</v>
      </c>
      <c r="E42" s="698">
        <v>252.0</v>
      </c>
      <c r="F42" s="85" t="s">
        <v>3351</v>
      </c>
      <c r="G42" s="205"/>
    </row>
    <row r="43" ht="15.75" customHeight="1">
      <c r="A43" s="206" t="s">
        <v>87</v>
      </c>
      <c r="B43" s="667" t="s">
        <v>86</v>
      </c>
      <c r="C43" s="667">
        <v>11.5</v>
      </c>
      <c r="D43" s="697">
        <f>C43*28</f>
        <v>322</v>
      </c>
      <c r="E43" s="698">
        <v>322.0</v>
      </c>
      <c r="F43" s="85" t="s">
        <v>481</v>
      </c>
      <c r="G43" s="205"/>
    </row>
    <row r="44" ht="15.75" customHeight="1">
      <c r="A44" s="206" t="s">
        <v>6702</v>
      </c>
      <c r="B44" s="667" t="s">
        <v>86</v>
      </c>
      <c r="C44" s="667" t="s">
        <v>7442</v>
      </c>
      <c r="D44" s="697">
        <f>8.5*28</f>
        <v>238</v>
      </c>
      <c r="E44" s="698">
        <v>238.0</v>
      </c>
      <c r="F44" s="85" t="s">
        <v>670</v>
      </c>
      <c r="G44" s="205"/>
    </row>
    <row r="45" ht="15.75" customHeight="1">
      <c r="A45" s="206" t="s">
        <v>88</v>
      </c>
      <c r="B45" s="667" t="s">
        <v>86</v>
      </c>
      <c r="C45" s="667" t="s">
        <v>7443</v>
      </c>
      <c r="D45" s="697">
        <v>28.0</v>
      </c>
      <c r="E45" s="698">
        <v>350.0</v>
      </c>
      <c r="F45" s="85" t="s">
        <v>2618</v>
      </c>
      <c r="G45" s="205"/>
    </row>
    <row r="46" ht="15.75" customHeight="1">
      <c r="A46" s="206" t="s">
        <v>90</v>
      </c>
      <c r="B46" s="667" t="s">
        <v>86</v>
      </c>
      <c r="C46" s="667">
        <v>10.0</v>
      </c>
      <c r="D46" s="697">
        <v>280.0</v>
      </c>
      <c r="E46" s="698">
        <v>280.0</v>
      </c>
      <c r="F46" s="85" t="s">
        <v>493</v>
      </c>
      <c r="G46" s="205"/>
    </row>
    <row r="47" ht="15.75" customHeight="1">
      <c r="A47" s="206" t="s">
        <v>7444</v>
      </c>
      <c r="B47" s="699" t="s">
        <v>86</v>
      </c>
      <c r="C47" s="667">
        <v>8.5</v>
      </c>
      <c r="D47" s="697" t="s">
        <v>7445</v>
      </c>
      <c r="E47" s="698">
        <v>238.0</v>
      </c>
      <c r="F47" s="85" t="s">
        <v>2657</v>
      </c>
      <c r="G47" s="205"/>
    </row>
    <row r="48" ht="15.75" customHeight="1">
      <c r="A48" s="206" t="s">
        <v>6769</v>
      </c>
      <c r="B48" s="667" t="s">
        <v>86</v>
      </c>
      <c r="C48" s="667">
        <v>8.0</v>
      </c>
      <c r="D48" s="697" t="s">
        <v>7446</v>
      </c>
      <c r="E48" s="698">
        <v>224.0</v>
      </c>
      <c r="F48" s="85" t="s">
        <v>514</v>
      </c>
      <c r="G48" s="205"/>
    </row>
    <row r="49" ht="15.75" customHeight="1">
      <c r="A49" s="206" t="s">
        <v>7447</v>
      </c>
      <c r="B49" s="667" t="s">
        <v>86</v>
      </c>
      <c r="C49" s="667">
        <v>10.0</v>
      </c>
      <c r="D49" s="697">
        <v>280.0</v>
      </c>
      <c r="E49" s="698">
        <v>280.0</v>
      </c>
      <c r="F49" s="85" t="s">
        <v>3390</v>
      </c>
      <c r="G49" s="205"/>
    </row>
    <row r="50" ht="15.75" customHeight="1">
      <c r="A50" s="206" t="s">
        <v>101</v>
      </c>
      <c r="B50" s="667" t="s">
        <v>86</v>
      </c>
      <c r="C50" s="667">
        <v>7.44</v>
      </c>
      <c r="D50" s="697">
        <f>C50*28</f>
        <v>208.32</v>
      </c>
      <c r="E50" s="698">
        <v>208.0</v>
      </c>
      <c r="F50" s="85" t="s">
        <v>546</v>
      </c>
      <c r="G50" s="205"/>
    </row>
    <row r="51" ht="15.75" customHeight="1">
      <c r="A51" s="667" t="s">
        <v>7448</v>
      </c>
      <c r="B51" s="667" t="s">
        <v>86</v>
      </c>
      <c r="C51" s="667">
        <v>11.0</v>
      </c>
      <c r="D51" s="697">
        <v>308.0</v>
      </c>
      <c r="E51" s="698">
        <v>308.0</v>
      </c>
      <c r="F51" s="85" t="s">
        <v>3396</v>
      </c>
      <c r="G51" s="205"/>
    </row>
    <row r="52" ht="15.75" customHeight="1">
      <c r="A52" s="206" t="s">
        <v>103</v>
      </c>
      <c r="B52" s="667" t="s">
        <v>86</v>
      </c>
      <c r="C52" s="667">
        <v>10.0</v>
      </c>
      <c r="D52" s="697">
        <v>280.0</v>
      </c>
      <c r="E52" s="698">
        <v>280.0</v>
      </c>
      <c r="F52" s="85" t="s">
        <v>2882</v>
      </c>
      <c r="G52" s="205"/>
    </row>
    <row r="53" ht="15.75" customHeight="1">
      <c r="A53" s="206" t="s">
        <v>716</v>
      </c>
      <c r="B53" s="667" t="s">
        <v>86</v>
      </c>
      <c r="C53" s="667">
        <v>10.25</v>
      </c>
      <c r="D53" s="697">
        <v>287.0</v>
      </c>
      <c r="E53" s="698">
        <v>287.0</v>
      </c>
      <c r="F53" s="85" t="s">
        <v>554</v>
      </c>
      <c r="G53" s="205"/>
    </row>
    <row r="54" ht="15.75" customHeight="1">
      <c r="A54" s="206" t="s">
        <v>105</v>
      </c>
      <c r="B54" s="667" t="s">
        <v>86</v>
      </c>
      <c r="C54" s="667">
        <v>8.0</v>
      </c>
      <c r="D54" s="697">
        <v>224.0</v>
      </c>
      <c r="E54" s="698">
        <v>224.0</v>
      </c>
      <c r="F54" s="85" t="s">
        <v>559</v>
      </c>
      <c r="G54" s="205"/>
    </row>
    <row r="55" ht="15.75" customHeight="1">
      <c r="A55" s="206" t="s">
        <v>106</v>
      </c>
      <c r="B55" s="667" t="s">
        <v>86</v>
      </c>
      <c r="C55" s="667">
        <v>7.0</v>
      </c>
      <c r="D55" s="697">
        <f>C55*28</f>
        <v>196</v>
      </c>
      <c r="E55" s="698">
        <f>D55</f>
        <v>196</v>
      </c>
      <c r="F55" s="85" t="s">
        <v>567</v>
      </c>
      <c r="G55" s="205"/>
    </row>
    <row r="56" ht="15.75" customHeight="1">
      <c r="A56" s="700" t="s">
        <v>107</v>
      </c>
      <c r="B56" s="701" t="s">
        <v>86</v>
      </c>
      <c r="C56" s="667">
        <v>10.0</v>
      </c>
      <c r="D56" s="697" t="s">
        <v>7449</v>
      </c>
      <c r="E56" s="698">
        <f>8*28</f>
        <v>224</v>
      </c>
      <c r="F56" s="85" t="s">
        <v>604</v>
      </c>
      <c r="G56" s="205"/>
    </row>
    <row r="57" ht="15.75" customHeight="1">
      <c r="A57" s="206" t="s">
        <v>93</v>
      </c>
      <c r="B57" s="667" t="s">
        <v>86</v>
      </c>
      <c r="C57" s="667">
        <v>12.0</v>
      </c>
      <c r="D57" s="697" t="s">
        <v>7436</v>
      </c>
      <c r="E57" s="698">
        <v>336.0</v>
      </c>
      <c r="F57" s="85" t="s">
        <v>3032</v>
      </c>
      <c r="G57" s="205"/>
    </row>
    <row r="58" ht="15.75" customHeight="1">
      <c r="A58" s="206" t="s">
        <v>3040</v>
      </c>
      <c r="B58" s="667" t="s">
        <v>86</v>
      </c>
      <c r="C58" s="667">
        <v>10.81</v>
      </c>
      <c r="D58" s="697" t="s">
        <v>7450</v>
      </c>
      <c r="E58" s="698">
        <f>10.81*28</f>
        <v>302.68</v>
      </c>
      <c r="F58" s="85" t="s">
        <v>3040</v>
      </c>
      <c r="G58" s="205"/>
    </row>
    <row r="59" ht="15.75" customHeight="1">
      <c r="A59" s="206" t="s">
        <v>3079</v>
      </c>
      <c r="B59" s="667" t="s">
        <v>86</v>
      </c>
      <c r="C59" s="667">
        <v>8.0</v>
      </c>
      <c r="D59" s="697">
        <v>224.0</v>
      </c>
      <c r="E59" s="698">
        <v>224.0</v>
      </c>
      <c r="F59" s="85" t="s">
        <v>613</v>
      </c>
      <c r="G59" s="205"/>
    </row>
    <row r="60" ht="15.75" customHeight="1">
      <c r="A60" s="206" t="s">
        <v>7271</v>
      </c>
      <c r="B60" s="667" t="s">
        <v>86</v>
      </c>
      <c r="C60" s="667">
        <v>11.0</v>
      </c>
      <c r="D60" s="697">
        <v>308.0</v>
      </c>
      <c r="E60" s="698">
        <v>308.0</v>
      </c>
      <c r="F60" s="85" t="s">
        <v>3094</v>
      </c>
      <c r="G60" s="205"/>
    </row>
    <row r="61" ht="15.75" customHeight="1">
      <c r="A61" s="206" t="s">
        <v>97</v>
      </c>
      <c r="B61" s="667" t="s">
        <v>86</v>
      </c>
      <c r="C61" s="667">
        <v>8.0</v>
      </c>
      <c r="D61" s="697">
        <v>224.0</v>
      </c>
      <c r="E61" s="698">
        <v>224.0</v>
      </c>
      <c r="F61" s="85" t="s">
        <v>614</v>
      </c>
      <c r="G61" s="205"/>
    </row>
    <row r="62" ht="15.75" customHeight="1">
      <c r="A62" s="206" t="s">
        <v>7282</v>
      </c>
      <c r="B62" s="667" t="s">
        <v>86</v>
      </c>
      <c r="C62" s="667">
        <v>10.0</v>
      </c>
      <c r="D62" s="697">
        <v>28.0</v>
      </c>
      <c r="E62" s="698">
        <v>280.0</v>
      </c>
      <c r="F62" s="85" t="s">
        <v>3435</v>
      </c>
      <c r="G62" s="205"/>
    </row>
    <row r="63" ht="15.75" customHeight="1">
      <c r="A63" s="206" t="s">
        <v>7451</v>
      </c>
      <c r="B63" s="667" t="s">
        <v>86</v>
      </c>
      <c r="C63" s="667">
        <v>13.5</v>
      </c>
      <c r="D63" s="697">
        <f>C63*28</f>
        <v>378</v>
      </c>
      <c r="E63" s="698">
        <v>378.0</v>
      </c>
      <c r="F63" s="85" t="s">
        <v>625</v>
      </c>
      <c r="G63" s="205"/>
    </row>
    <row r="64" ht="15.75" customHeight="1">
      <c r="A64" s="60"/>
      <c r="B64" s="370"/>
      <c r="C64" s="370"/>
      <c r="D64" s="660"/>
      <c r="E64" s="660">
        <f>SUM(E9:E63)</f>
        <v>14080.68</v>
      </c>
    </row>
    <row r="65" ht="15.75" customHeight="1">
      <c r="A65" s="46"/>
      <c r="B65" s="46"/>
      <c r="C65" s="47"/>
      <c r="D65" s="47"/>
      <c r="E65" s="47"/>
      <c r="F65" s="1"/>
      <c r="G65" s="1"/>
      <c r="H65" s="1"/>
    </row>
    <row r="66" ht="14.25" customHeight="1">
      <c r="A66" s="146" t="s">
        <v>627</v>
      </c>
      <c r="B66" s="147"/>
      <c r="C66" s="147"/>
      <c r="D66" s="147"/>
      <c r="E66" s="147"/>
      <c r="F66" s="3"/>
      <c r="G66" s="3"/>
      <c r="H66" s="3"/>
      <c r="I66" s="46"/>
      <c r="J66" s="46"/>
      <c r="K66" s="46"/>
      <c r="L66" s="46"/>
      <c r="M66" s="46"/>
      <c r="N66" s="46"/>
      <c r="O66" s="46"/>
      <c r="P66" s="46"/>
      <c r="Q66" s="46"/>
      <c r="R66" s="46"/>
      <c r="S66" s="46"/>
      <c r="T66" s="46"/>
      <c r="U66" s="46"/>
      <c r="V66" s="46"/>
      <c r="W66" s="46"/>
      <c r="X66" s="46"/>
      <c r="Y66" s="46"/>
    </row>
    <row r="67" ht="15.75" customHeight="1">
      <c r="A67" s="46"/>
      <c r="B67" s="46"/>
      <c r="C67" s="47"/>
      <c r="D67" s="47"/>
      <c r="E67" s="1"/>
      <c r="F67" s="1"/>
      <c r="G67" s="1"/>
      <c r="H67" s="1"/>
    </row>
    <row r="68" ht="15.75" customHeight="1">
      <c r="A68" s="46"/>
      <c r="B68" s="46"/>
      <c r="C68" s="47"/>
      <c r="D68" s="47"/>
      <c r="E68" s="47"/>
      <c r="F68" s="1"/>
      <c r="G68" s="1"/>
      <c r="H68" s="1"/>
    </row>
    <row r="69" ht="15.75" customHeight="1">
      <c r="A69" s="46"/>
      <c r="B69" s="46"/>
      <c r="C69" s="47"/>
      <c r="D69" s="47"/>
      <c r="E69" s="1"/>
      <c r="F69" s="1"/>
      <c r="G69" s="1"/>
      <c r="H69" s="1"/>
    </row>
    <row r="70" ht="15.75" customHeight="1">
      <c r="A70" s="46"/>
      <c r="B70" s="46"/>
      <c r="C70" s="47"/>
      <c r="D70" s="47"/>
      <c r="E70" s="47"/>
      <c r="F70" s="1"/>
      <c r="G70" s="1"/>
      <c r="H70" s="1"/>
    </row>
    <row r="71" ht="15.75" customHeight="1">
      <c r="A71" s="46"/>
      <c r="B71" s="46"/>
      <c r="C71" s="47"/>
      <c r="D71" s="47"/>
      <c r="E71" s="47"/>
      <c r="F71" s="1"/>
      <c r="G71" s="1"/>
      <c r="H71" s="1"/>
    </row>
    <row r="72" ht="15.75" customHeight="1">
      <c r="A72" s="46"/>
      <c r="B72" s="46"/>
      <c r="C72" s="47"/>
      <c r="D72" s="47"/>
      <c r="E72" s="47"/>
      <c r="F72" s="1"/>
      <c r="G72" s="1"/>
      <c r="H72" s="1"/>
    </row>
    <row r="73" ht="15.75" customHeight="1">
      <c r="A73" s="46"/>
      <c r="B73" s="46"/>
      <c r="C73" s="47"/>
      <c r="D73" s="47"/>
      <c r="E73" s="47"/>
      <c r="F73" s="1"/>
      <c r="G73" s="1"/>
      <c r="H73" s="1"/>
    </row>
    <row r="74" ht="15.75" customHeight="1">
      <c r="A74" s="46"/>
      <c r="B74" s="46"/>
      <c r="C74" s="47"/>
      <c r="D74" s="47"/>
      <c r="E74" s="47"/>
      <c r="F74" s="1"/>
      <c r="G74" s="1"/>
      <c r="H74" s="1"/>
    </row>
    <row r="75" ht="15.75" customHeight="1">
      <c r="A75" s="46"/>
      <c r="B75" s="46"/>
      <c r="C75" s="47"/>
      <c r="D75" s="47"/>
      <c r="E75" s="47"/>
      <c r="F75" s="1"/>
      <c r="G75" s="1"/>
      <c r="H75" s="1"/>
    </row>
    <row r="76" ht="15.75" customHeight="1">
      <c r="A76" s="46"/>
      <c r="B76" s="46"/>
      <c r="C76" s="47"/>
      <c r="D76" s="47"/>
      <c r="E76" s="47"/>
      <c r="F76" s="1"/>
      <c r="G76" s="1"/>
      <c r="H76" s="1"/>
    </row>
    <row r="77" ht="15.75" customHeight="1">
      <c r="A77" s="46"/>
      <c r="B77" s="46"/>
      <c r="C77" s="47"/>
      <c r="D77" s="47"/>
      <c r="E77" s="47"/>
      <c r="F77" s="1"/>
      <c r="G77" s="1"/>
      <c r="H77" s="1"/>
    </row>
    <row r="78" ht="15.75" customHeight="1">
      <c r="A78" s="46"/>
      <c r="B78" s="46"/>
      <c r="C78" s="47"/>
      <c r="D78" s="47"/>
      <c r="E78" s="47"/>
      <c r="F78" s="1"/>
      <c r="G78" s="1"/>
      <c r="H78" s="1"/>
    </row>
    <row r="79" ht="15.75" customHeight="1">
      <c r="A79" s="46"/>
      <c r="B79" s="46"/>
      <c r="C79" s="47"/>
      <c r="D79" s="47"/>
      <c r="E79" s="47"/>
      <c r="F79" s="1"/>
      <c r="G79" s="1"/>
      <c r="H79" s="1"/>
    </row>
    <row r="80" ht="15.75" customHeight="1">
      <c r="A80" s="46"/>
      <c r="B80" s="46"/>
      <c r="C80" s="47"/>
      <c r="D80" s="47"/>
      <c r="E80" s="47"/>
      <c r="F80" s="1"/>
      <c r="G80" s="1"/>
      <c r="H80" s="1"/>
    </row>
    <row r="81" ht="15.75" customHeight="1">
      <c r="A81" s="46"/>
      <c r="B81" s="46"/>
      <c r="C81" s="47"/>
      <c r="D81" s="47"/>
      <c r="E81" s="47"/>
      <c r="F81" s="1"/>
      <c r="G81" s="1"/>
      <c r="H81" s="1"/>
    </row>
    <row r="82" ht="15.75" customHeight="1">
      <c r="A82" s="46"/>
      <c r="B82" s="46"/>
      <c r="C82" s="47"/>
      <c r="D82" s="47"/>
      <c r="E82" s="47"/>
      <c r="F82" s="1"/>
      <c r="G82" s="1"/>
      <c r="H82" s="1"/>
    </row>
    <row r="83" ht="15.75" customHeight="1">
      <c r="A83" s="46"/>
      <c r="B83" s="46"/>
      <c r="C83" s="47"/>
      <c r="D83" s="47"/>
      <c r="E83" s="47"/>
      <c r="F83" s="1"/>
      <c r="G83" s="1"/>
      <c r="H83" s="1"/>
    </row>
    <row r="84" ht="15.75" customHeight="1">
      <c r="A84" s="46"/>
      <c r="B84" s="46"/>
      <c r="C84" s="47"/>
      <c r="D84" s="47"/>
      <c r="E84" s="47"/>
      <c r="F84" s="1"/>
      <c r="G84" s="1"/>
      <c r="H84" s="1"/>
    </row>
    <row r="85" ht="15.75" customHeight="1">
      <c r="A85" s="46"/>
      <c r="B85" s="46"/>
      <c r="C85" s="47"/>
      <c r="D85" s="47"/>
      <c r="E85" s="47"/>
      <c r="F85" s="1"/>
      <c r="G85" s="1"/>
      <c r="H85" s="1"/>
    </row>
    <row r="86" ht="15.75" customHeight="1">
      <c r="A86" s="46"/>
      <c r="B86" s="46"/>
      <c r="C86" s="47"/>
      <c r="D86" s="47"/>
      <c r="E86" s="47"/>
      <c r="F86" s="1"/>
      <c r="G86" s="1"/>
      <c r="H86" s="1"/>
    </row>
    <row r="87" ht="15.75" customHeight="1">
      <c r="A87" s="46"/>
      <c r="B87" s="46"/>
      <c r="C87" s="47"/>
      <c r="D87" s="47"/>
      <c r="E87" s="47"/>
      <c r="F87" s="1"/>
      <c r="G87" s="1"/>
      <c r="H87" s="1"/>
    </row>
    <row r="88" ht="15.75" customHeight="1">
      <c r="A88" s="46"/>
      <c r="B88" s="46"/>
      <c r="C88" s="47"/>
      <c r="D88" s="47"/>
      <c r="E88" s="47"/>
      <c r="F88" s="1"/>
      <c r="G88" s="1"/>
      <c r="H88" s="1"/>
    </row>
    <row r="89" ht="15.75" customHeight="1">
      <c r="A89" s="46"/>
      <c r="B89" s="46"/>
      <c r="C89" s="47"/>
      <c r="D89" s="47"/>
      <c r="E89" s="47"/>
      <c r="F89" s="1"/>
      <c r="G89" s="1"/>
      <c r="H89" s="1"/>
    </row>
    <row r="90" ht="15.75" customHeight="1">
      <c r="A90" s="46"/>
      <c r="B90" s="46"/>
      <c r="C90" s="47"/>
      <c r="D90" s="47"/>
      <c r="E90" s="47"/>
      <c r="F90" s="1"/>
      <c r="G90" s="1"/>
      <c r="H90" s="1"/>
    </row>
    <row r="91" ht="15.75" customHeight="1">
      <c r="A91" s="46"/>
      <c r="B91" s="46"/>
      <c r="C91" s="47"/>
      <c r="D91" s="47"/>
      <c r="E91" s="47"/>
      <c r="F91" s="1"/>
      <c r="G91" s="1"/>
      <c r="H91" s="1"/>
    </row>
    <row r="92" ht="15.75" customHeight="1">
      <c r="A92" s="46"/>
      <c r="B92" s="46"/>
      <c r="C92" s="47"/>
      <c r="D92" s="47"/>
      <c r="E92" s="47"/>
      <c r="F92" s="1"/>
      <c r="G92" s="1"/>
      <c r="H92" s="1"/>
    </row>
    <row r="93" ht="15.75" customHeight="1">
      <c r="A93" s="46"/>
      <c r="B93" s="46"/>
      <c r="C93" s="47"/>
      <c r="D93" s="47"/>
      <c r="E93" s="47"/>
      <c r="F93" s="1"/>
      <c r="G93" s="1"/>
      <c r="H93" s="1"/>
    </row>
    <row r="94" ht="15.75" customHeight="1">
      <c r="A94" s="46"/>
      <c r="B94" s="46"/>
      <c r="C94" s="47"/>
      <c r="D94" s="47"/>
      <c r="E94" s="47"/>
      <c r="F94" s="1"/>
      <c r="G94" s="1"/>
      <c r="H94" s="1"/>
    </row>
    <row r="95" ht="15.75" customHeight="1">
      <c r="A95" s="46"/>
      <c r="B95" s="46"/>
      <c r="C95" s="47"/>
      <c r="D95" s="47"/>
      <c r="E95" s="47"/>
      <c r="F95" s="1"/>
      <c r="G95" s="1"/>
      <c r="H95" s="1"/>
    </row>
    <row r="96" ht="15.75" customHeight="1">
      <c r="A96" s="46"/>
      <c r="B96" s="46"/>
      <c r="C96" s="47"/>
      <c r="D96" s="47"/>
      <c r="E96" s="47"/>
      <c r="F96" s="1"/>
      <c r="G96" s="1"/>
      <c r="H96" s="1"/>
    </row>
    <row r="97" ht="15.75" customHeight="1">
      <c r="A97" s="46"/>
      <c r="B97" s="46"/>
      <c r="C97" s="47"/>
      <c r="D97" s="47"/>
      <c r="E97" s="47"/>
      <c r="F97" s="1"/>
      <c r="G97" s="1"/>
      <c r="H97" s="1"/>
    </row>
    <row r="98" ht="15.75" customHeight="1">
      <c r="A98" s="46"/>
      <c r="B98" s="46"/>
      <c r="C98" s="47"/>
      <c r="D98" s="47"/>
      <c r="E98" s="47"/>
      <c r="F98" s="1"/>
      <c r="G98" s="1"/>
      <c r="H98" s="1"/>
    </row>
    <row r="99" ht="15.75" customHeight="1">
      <c r="A99" s="46"/>
      <c r="B99" s="46"/>
      <c r="C99" s="47"/>
      <c r="D99" s="47"/>
      <c r="E99" s="47"/>
      <c r="F99" s="1"/>
      <c r="G99" s="1"/>
      <c r="H99" s="1"/>
    </row>
    <row r="100" ht="15.75" customHeight="1">
      <c r="A100" s="46"/>
      <c r="B100" s="46"/>
      <c r="C100" s="47"/>
      <c r="D100" s="47"/>
      <c r="E100" s="47"/>
      <c r="F100" s="1"/>
      <c r="G100" s="1"/>
      <c r="H100" s="1"/>
    </row>
    <row r="101" ht="15.75" customHeight="1">
      <c r="A101" s="46"/>
      <c r="B101" s="46"/>
      <c r="C101" s="47"/>
      <c r="D101" s="47"/>
      <c r="E101" s="47"/>
      <c r="F101" s="1"/>
      <c r="G101" s="1"/>
      <c r="H101" s="1"/>
    </row>
    <row r="102" ht="15.75" customHeight="1">
      <c r="A102" s="46"/>
      <c r="B102" s="46"/>
      <c r="C102" s="47"/>
      <c r="D102" s="47"/>
      <c r="E102" s="47"/>
      <c r="F102" s="1"/>
      <c r="G102" s="1"/>
      <c r="H102" s="1"/>
    </row>
    <row r="103" ht="15.75" customHeight="1">
      <c r="A103" s="46"/>
      <c r="B103" s="46"/>
      <c r="C103" s="47"/>
      <c r="D103" s="47"/>
      <c r="E103" s="47"/>
      <c r="F103" s="1"/>
      <c r="G103" s="1"/>
      <c r="H103" s="1"/>
    </row>
    <row r="104" ht="15.75" customHeight="1">
      <c r="A104" s="46"/>
      <c r="B104" s="46"/>
      <c r="C104" s="47"/>
      <c r="D104" s="47"/>
      <c r="E104" s="47"/>
      <c r="F104" s="1"/>
      <c r="G104" s="1"/>
      <c r="H104" s="1"/>
    </row>
    <row r="105" ht="15.75" customHeight="1">
      <c r="A105" s="46"/>
      <c r="B105" s="46"/>
      <c r="C105" s="47"/>
      <c r="D105" s="47"/>
      <c r="E105" s="47"/>
      <c r="F105" s="1"/>
      <c r="G105" s="1"/>
      <c r="H105" s="1"/>
    </row>
    <row r="106" ht="15.75" customHeight="1">
      <c r="A106" s="46"/>
      <c r="B106" s="46"/>
      <c r="C106" s="47"/>
      <c r="D106" s="47"/>
      <c r="E106" s="47"/>
      <c r="F106" s="1"/>
      <c r="G106" s="1"/>
      <c r="H106" s="1"/>
    </row>
    <row r="107" ht="15.75" customHeight="1">
      <c r="A107" s="46"/>
      <c r="B107" s="46"/>
      <c r="C107" s="47"/>
      <c r="D107" s="47"/>
      <c r="E107" s="47"/>
      <c r="F107" s="1"/>
      <c r="G107" s="1"/>
      <c r="H107" s="1"/>
    </row>
    <row r="108" ht="15.75" customHeight="1">
      <c r="A108" s="46"/>
      <c r="B108" s="46"/>
      <c r="C108" s="47"/>
      <c r="D108" s="47"/>
      <c r="E108" s="47"/>
      <c r="F108" s="1"/>
      <c r="G108" s="1"/>
      <c r="H108" s="1"/>
    </row>
    <row r="109" ht="15.75" customHeight="1">
      <c r="A109" s="46"/>
      <c r="B109" s="46"/>
      <c r="C109" s="47"/>
      <c r="D109" s="47"/>
      <c r="E109" s="47"/>
      <c r="F109" s="1"/>
      <c r="G109" s="1"/>
      <c r="H109" s="1"/>
    </row>
    <row r="110" ht="15.75" customHeight="1">
      <c r="A110" s="46"/>
      <c r="B110" s="46"/>
      <c r="C110" s="47"/>
      <c r="D110" s="47"/>
      <c r="E110" s="47"/>
      <c r="F110" s="1"/>
      <c r="G110" s="1"/>
      <c r="H110" s="1"/>
    </row>
    <row r="111" ht="15.75" customHeight="1">
      <c r="A111" s="46"/>
      <c r="B111" s="46"/>
      <c r="C111" s="47"/>
      <c r="D111" s="47"/>
      <c r="E111" s="47"/>
      <c r="F111" s="1"/>
      <c r="G111" s="1"/>
      <c r="H111" s="1"/>
    </row>
    <row r="112" ht="15.75" customHeight="1">
      <c r="A112" s="46"/>
      <c r="B112" s="46"/>
      <c r="C112" s="47"/>
      <c r="D112" s="47"/>
      <c r="E112" s="47"/>
      <c r="F112" s="1"/>
      <c r="G112" s="1"/>
      <c r="H112" s="1"/>
    </row>
    <row r="113" ht="15.75" customHeight="1">
      <c r="A113" s="46"/>
      <c r="B113" s="46"/>
      <c r="C113" s="47"/>
      <c r="D113" s="47"/>
      <c r="E113" s="47"/>
      <c r="F113" s="1"/>
      <c r="G113" s="1"/>
      <c r="H113" s="1"/>
    </row>
    <row r="114" ht="15.75" customHeight="1">
      <c r="A114" s="46"/>
      <c r="B114" s="46"/>
      <c r="C114" s="47"/>
      <c r="D114" s="47"/>
      <c r="E114" s="47"/>
      <c r="F114" s="1"/>
      <c r="G114" s="1"/>
      <c r="H114" s="1"/>
    </row>
    <row r="115" ht="15.75" customHeight="1">
      <c r="A115" s="46"/>
      <c r="B115" s="46"/>
      <c r="C115" s="47"/>
      <c r="D115" s="47"/>
      <c r="E115" s="47"/>
      <c r="F115" s="1"/>
      <c r="G115" s="1"/>
      <c r="H115" s="1"/>
    </row>
    <row r="116" ht="15.75" customHeight="1">
      <c r="A116" s="46"/>
      <c r="B116" s="46"/>
      <c r="C116" s="47"/>
      <c r="D116" s="47"/>
      <c r="E116" s="47"/>
      <c r="F116" s="1"/>
      <c r="G116" s="1"/>
      <c r="H116" s="1"/>
    </row>
    <row r="117" ht="15.75" customHeight="1">
      <c r="A117" s="46"/>
      <c r="B117" s="46"/>
      <c r="C117" s="47"/>
      <c r="D117" s="47"/>
      <c r="E117" s="47"/>
      <c r="F117" s="1"/>
      <c r="G117" s="1"/>
      <c r="H117" s="1"/>
    </row>
    <row r="118" ht="15.75" customHeight="1">
      <c r="A118" s="46"/>
      <c r="B118" s="46"/>
      <c r="C118" s="47"/>
      <c r="D118" s="47"/>
      <c r="E118" s="47"/>
      <c r="F118" s="1"/>
      <c r="G118" s="1"/>
      <c r="H118" s="1"/>
    </row>
    <row r="119" ht="15.75" customHeight="1">
      <c r="A119" s="46"/>
      <c r="B119" s="46"/>
      <c r="C119" s="47"/>
      <c r="D119" s="47"/>
      <c r="E119" s="47"/>
      <c r="F119" s="1"/>
      <c r="G119" s="1"/>
      <c r="H119" s="1"/>
    </row>
    <row r="120" ht="15.75" customHeight="1">
      <c r="A120" s="46"/>
      <c r="B120" s="46"/>
      <c r="C120" s="47"/>
      <c r="D120" s="47"/>
      <c r="E120" s="47"/>
      <c r="F120" s="1"/>
      <c r="G120" s="1"/>
      <c r="H120" s="1"/>
    </row>
    <row r="121" ht="15.75" customHeight="1">
      <c r="A121" s="46"/>
      <c r="B121" s="46"/>
      <c r="C121" s="47"/>
      <c r="D121" s="47"/>
      <c r="E121" s="47"/>
      <c r="F121" s="1"/>
      <c r="G121" s="1"/>
      <c r="H121" s="1"/>
    </row>
    <row r="122" ht="15.75" customHeight="1">
      <c r="A122" s="46"/>
      <c r="B122" s="46"/>
      <c r="C122" s="47"/>
      <c r="D122" s="47"/>
      <c r="E122" s="47"/>
      <c r="F122" s="1"/>
      <c r="G122" s="1"/>
      <c r="H122" s="1"/>
    </row>
    <row r="123" ht="15.75" customHeight="1">
      <c r="A123" s="46"/>
      <c r="B123" s="46"/>
      <c r="C123" s="47"/>
      <c r="D123" s="47"/>
      <c r="E123" s="47"/>
      <c r="F123" s="1"/>
      <c r="G123" s="1"/>
      <c r="H123" s="1"/>
    </row>
    <row r="124" ht="15.75" customHeight="1">
      <c r="A124" s="46"/>
      <c r="B124" s="46"/>
      <c r="C124" s="47"/>
      <c r="D124" s="47"/>
      <c r="E124" s="47"/>
      <c r="F124" s="1"/>
      <c r="G124" s="1"/>
      <c r="H124" s="1"/>
    </row>
    <row r="125" ht="15.75" customHeight="1">
      <c r="A125" s="46"/>
      <c r="B125" s="46"/>
      <c r="C125" s="47"/>
      <c r="D125" s="47"/>
      <c r="E125" s="47"/>
      <c r="F125" s="1"/>
      <c r="G125" s="1"/>
      <c r="H125" s="1"/>
    </row>
    <row r="126" ht="15.75" customHeight="1">
      <c r="A126" s="46"/>
      <c r="B126" s="46"/>
      <c r="C126" s="47"/>
      <c r="D126" s="47"/>
      <c r="E126" s="47"/>
      <c r="F126" s="1"/>
      <c r="G126" s="1"/>
      <c r="H126" s="1"/>
    </row>
    <row r="127" ht="15.75" customHeight="1">
      <c r="A127" s="46"/>
      <c r="B127" s="46"/>
      <c r="C127" s="47"/>
      <c r="D127" s="47"/>
      <c r="E127" s="47"/>
      <c r="F127" s="1"/>
      <c r="G127" s="1"/>
      <c r="H127" s="1"/>
    </row>
    <row r="128" ht="15.75" customHeight="1">
      <c r="A128" s="46"/>
      <c r="B128" s="46"/>
      <c r="C128" s="47"/>
      <c r="D128" s="47"/>
      <c r="E128" s="47"/>
      <c r="F128" s="1"/>
      <c r="G128" s="1"/>
      <c r="H128" s="1"/>
    </row>
    <row r="129" ht="15.75" customHeight="1">
      <c r="A129" s="46"/>
      <c r="B129" s="46"/>
      <c r="C129" s="47"/>
      <c r="D129" s="47"/>
      <c r="E129" s="47"/>
      <c r="F129" s="1"/>
      <c r="G129" s="1"/>
      <c r="H129" s="1"/>
    </row>
    <row r="130" ht="15.75" customHeight="1">
      <c r="A130" s="46"/>
      <c r="B130" s="46"/>
      <c r="C130" s="47"/>
      <c r="D130" s="47"/>
      <c r="E130" s="47"/>
      <c r="F130" s="1"/>
      <c r="G130" s="1"/>
      <c r="H130" s="1"/>
    </row>
    <row r="131" ht="15.75" customHeight="1">
      <c r="A131" s="46"/>
      <c r="B131" s="46"/>
      <c r="C131" s="47"/>
      <c r="D131" s="47"/>
      <c r="E131" s="47"/>
      <c r="F131" s="1"/>
      <c r="G131" s="1"/>
      <c r="H131" s="1"/>
    </row>
    <row r="132" ht="15.75" customHeight="1">
      <c r="A132" s="46"/>
      <c r="B132" s="46"/>
      <c r="C132" s="47"/>
      <c r="D132" s="47"/>
      <c r="E132" s="47"/>
      <c r="F132" s="1"/>
      <c r="G132" s="1"/>
      <c r="H132" s="1"/>
    </row>
    <row r="133" ht="15.75" customHeight="1">
      <c r="A133" s="46"/>
      <c r="B133" s="46"/>
      <c r="C133" s="47"/>
      <c r="D133" s="47"/>
      <c r="E133" s="47"/>
      <c r="F133" s="1"/>
      <c r="G133" s="1"/>
      <c r="H133" s="1"/>
    </row>
    <row r="134" ht="15.75" customHeight="1">
      <c r="A134" s="46"/>
      <c r="B134" s="46"/>
      <c r="C134" s="47"/>
      <c r="D134" s="47"/>
      <c r="E134" s="47"/>
      <c r="F134" s="1"/>
      <c r="G134" s="1"/>
      <c r="H134" s="1"/>
    </row>
    <row r="135" ht="15.75" customHeight="1">
      <c r="A135" s="46"/>
      <c r="B135" s="46"/>
      <c r="C135" s="47"/>
      <c r="D135" s="47"/>
      <c r="E135" s="47"/>
      <c r="F135" s="1"/>
      <c r="G135" s="1"/>
      <c r="H135" s="1"/>
    </row>
    <row r="136" ht="15.75" customHeight="1">
      <c r="A136" s="46"/>
      <c r="B136" s="46"/>
      <c r="C136" s="47"/>
      <c r="D136" s="47"/>
      <c r="E136" s="47"/>
      <c r="F136" s="1"/>
      <c r="G136" s="1"/>
      <c r="H136" s="1"/>
    </row>
    <row r="137" ht="15.75" customHeight="1">
      <c r="A137" s="46"/>
      <c r="B137" s="46"/>
      <c r="C137" s="47"/>
      <c r="D137" s="47"/>
      <c r="E137" s="47"/>
      <c r="F137" s="1"/>
      <c r="G137" s="1"/>
      <c r="H137" s="1"/>
    </row>
    <row r="138" ht="15.75" customHeight="1">
      <c r="A138" s="46"/>
      <c r="B138" s="46"/>
      <c r="C138" s="47"/>
      <c r="D138" s="47"/>
      <c r="E138" s="47"/>
      <c r="F138" s="1"/>
      <c r="G138" s="1"/>
      <c r="H138" s="1"/>
    </row>
    <row r="139" ht="15.75" customHeight="1">
      <c r="A139" s="46"/>
      <c r="B139" s="46"/>
      <c r="C139" s="47"/>
      <c r="D139" s="47"/>
      <c r="E139" s="47"/>
      <c r="F139" s="1"/>
      <c r="G139" s="1"/>
      <c r="H139" s="1"/>
    </row>
    <row r="140" ht="15.75" customHeight="1">
      <c r="A140" s="46"/>
      <c r="B140" s="46"/>
      <c r="C140" s="47"/>
      <c r="D140" s="47"/>
      <c r="E140" s="47"/>
      <c r="F140" s="1"/>
      <c r="G140" s="1"/>
      <c r="H140" s="1"/>
    </row>
    <row r="141" ht="15.75" customHeight="1">
      <c r="A141" s="46"/>
      <c r="B141" s="46"/>
      <c r="C141" s="47"/>
      <c r="D141" s="47"/>
      <c r="E141" s="47"/>
      <c r="F141" s="1"/>
      <c r="G141" s="1"/>
      <c r="H141" s="1"/>
    </row>
    <row r="142" ht="15.75" customHeight="1">
      <c r="A142" s="46"/>
      <c r="B142" s="46"/>
      <c r="C142" s="47"/>
      <c r="D142" s="47"/>
      <c r="E142" s="47"/>
      <c r="F142" s="1"/>
      <c r="G142" s="1"/>
      <c r="H142" s="1"/>
    </row>
    <row r="143" ht="15.75" customHeight="1">
      <c r="A143" s="46"/>
      <c r="B143" s="46"/>
      <c r="C143" s="47"/>
      <c r="D143" s="47"/>
      <c r="E143" s="47"/>
      <c r="F143" s="1"/>
      <c r="G143" s="1"/>
      <c r="H143" s="1"/>
    </row>
    <row r="144" ht="15.75" customHeight="1">
      <c r="A144" s="46"/>
      <c r="B144" s="46"/>
      <c r="C144" s="47"/>
      <c r="D144" s="47"/>
      <c r="E144" s="47"/>
      <c r="F144" s="1"/>
      <c r="G144" s="1"/>
      <c r="H144" s="1"/>
    </row>
    <row r="145" ht="15.75" customHeight="1">
      <c r="A145" s="46"/>
      <c r="B145" s="46"/>
      <c r="C145" s="47"/>
      <c r="D145" s="47"/>
      <c r="E145" s="47"/>
      <c r="F145" s="1"/>
      <c r="G145" s="1"/>
      <c r="H145" s="1"/>
    </row>
    <row r="146" ht="15.75" customHeight="1">
      <c r="A146" s="46"/>
      <c r="B146" s="46"/>
      <c r="C146" s="47"/>
      <c r="D146" s="47"/>
      <c r="E146" s="47"/>
      <c r="F146" s="1"/>
      <c r="G146" s="1"/>
      <c r="H146" s="1"/>
    </row>
    <row r="147" ht="15.75" customHeight="1">
      <c r="A147" s="46"/>
      <c r="B147" s="46"/>
      <c r="C147" s="47"/>
      <c r="D147" s="47"/>
      <c r="E147" s="47"/>
      <c r="F147" s="1"/>
      <c r="G147" s="1"/>
      <c r="H147" s="1"/>
    </row>
    <row r="148" ht="15.75" customHeight="1">
      <c r="A148" s="46"/>
      <c r="B148" s="46"/>
      <c r="C148" s="47"/>
      <c r="D148" s="47"/>
      <c r="E148" s="47"/>
      <c r="F148" s="1"/>
      <c r="G148" s="1"/>
      <c r="H148" s="1"/>
    </row>
    <row r="149" ht="15.75" customHeight="1">
      <c r="A149" s="46"/>
      <c r="B149" s="46"/>
      <c r="C149" s="47"/>
      <c r="D149" s="47"/>
      <c r="E149" s="47"/>
      <c r="F149" s="1"/>
      <c r="G149" s="1"/>
      <c r="H149" s="1"/>
    </row>
    <row r="150" ht="15.75" customHeight="1">
      <c r="A150" s="46"/>
      <c r="B150" s="46"/>
      <c r="C150" s="47"/>
      <c r="D150" s="47"/>
      <c r="E150" s="47"/>
      <c r="F150" s="1"/>
      <c r="G150" s="1"/>
      <c r="H150" s="1"/>
    </row>
    <row r="151" ht="15.75" customHeight="1">
      <c r="A151" s="46"/>
      <c r="B151" s="46"/>
      <c r="C151" s="47"/>
      <c r="D151" s="47"/>
      <c r="E151" s="47"/>
      <c r="F151" s="1"/>
      <c r="G151" s="1"/>
      <c r="H151" s="1"/>
    </row>
    <row r="152" ht="15.75" customHeight="1">
      <c r="A152" s="46"/>
      <c r="B152" s="46"/>
      <c r="C152" s="47"/>
      <c r="D152" s="47"/>
      <c r="E152" s="47"/>
      <c r="F152" s="1"/>
      <c r="G152" s="1"/>
      <c r="H152" s="1"/>
    </row>
    <row r="153" ht="15.75" customHeight="1">
      <c r="A153" s="46"/>
      <c r="B153" s="46"/>
      <c r="C153" s="47"/>
      <c r="D153" s="47"/>
      <c r="E153" s="47"/>
      <c r="F153" s="1"/>
      <c r="G153" s="1"/>
      <c r="H153" s="1"/>
    </row>
    <row r="154" ht="15.75" customHeight="1">
      <c r="A154" s="46"/>
      <c r="B154" s="46"/>
      <c r="C154" s="47"/>
      <c r="D154" s="47"/>
      <c r="E154" s="47"/>
      <c r="F154" s="1"/>
      <c r="G154" s="1"/>
      <c r="H154" s="1"/>
    </row>
    <row r="155" ht="15.75" customHeight="1">
      <c r="A155" s="46"/>
      <c r="B155" s="46"/>
      <c r="C155" s="47"/>
      <c r="D155" s="47"/>
      <c r="E155" s="47"/>
      <c r="F155" s="1"/>
      <c r="G155" s="1"/>
      <c r="H155" s="1"/>
    </row>
    <row r="156" ht="15.75" customHeight="1">
      <c r="A156" s="46"/>
      <c r="B156" s="46"/>
      <c r="C156" s="47"/>
      <c r="D156" s="47"/>
      <c r="E156" s="47"/>
      <c r="F156" s="1"/>
      <c r="G156" s="1"/>
      <c r="H156" s="1"/>
    </row>
    <row r="157" ht="15.75" customHeight="1">
      <c r="A157" s="46"/>
      <c r="B157" s="46"/>
      <c r="C157" s="47"/>
      <c r="D157" s="47"/>
      <c r="E157" s="47"/>
      <c r="F157" s="1"/>
      <c r="G157" s="1"/>
      <c r="H157" s="1"/>
    </row>
    <row r="158" ht="15.75" customHeight="1">
      <c r="A158" s="46"/>
      <c r="B158" s="46"/>
      <c r="C158" s="47"/>
      <c r="D158" s="47"/>
      <c r="E158" s="47"/>
      <c r="F158" s="1"/>
      <c r="G158" s="1"/>
      <c r="H158" s="1"/>
    </row>
    <row r="159" ht="15.75" customHeight="1">
      <c r="A159" s="46"/>
      <c r="B159" s="46"/>
      <c r="C159" s="47"/>
      <c r="D159" s="47"/>
      <c r="E159" s="47"/>
      <c r="F159" s="1"/>
      <c r="G159" s="1"/>
      <c r="H159" s="1"/>
    </row>
    <row r="160" ht="15.75" customHeight="1">
      <c r="A160" s="46"/>
      <c r="B160" s="46"/>
      <c r="C160" s="47"/>
      <c r="D160" s="47"/>
      <c r="E160" s="47"/>
      <c r="F160" s="1"/>
      <c r="G160" s="1"/>
      <c r="H160" s="1"/>
    </row>
    <row r="161" ht="15.75" customHeight="1">
      <c r="A161" s="46"/>
      <c r="B161" s="46"/>
      <c r="C161" s="47"/>
      <c r="D161" s="47"/>
      <c r="E161" s="47"/>
      <c r="F161" s="1"/>
      <c r="G161" s="1"/>
      <c r="H161" s="1"/>
    </row>
    <row r="162" ht="15.75" customHeight="1">
      <c r="A162" s="46"/>
      <c r="B162" s="46"/>
      <c r="C162" s="47"/>
      <c r="D162" s="47"/>
      <c r="E162" s="47"/>
      <c r="F162" s="1"/>
      <c r="G162" s="1"/>
      <c r="H162" s="1"/>
    </row>
    <row r="163" ht="15.75" customHeight="1">
      <c r="A163" s="46"/>
      <c r="B163" s="46"/>
      <c r="C163" s="47"/>
      <c r="D163" s="47"/>
      <c r="E163" s="47"/>
      <c r="F163" s="1"/>
      <c r="G163" s="1"/>
      <c r="H163" s="1"/>
    </row>
    <row r="164" ht="15.75" customHeight="1">
      <c r="A164" s="46"/>
      <c r="B164" s="46"/>
      <c r="C164" s="47"/>
      <c r="D164" s="47"/>
      <c r="E164" s="47"/>
      <c r="F164" s="1"/>
      <c r="G164" s="1"/>
      <c r="H164" s="1"/>
    </row>
    <row r="165" ht="15.75" customHeight="1">
      <c r="A165" s="46"/>
      <c r="B165" s="46"/>
      <c r="C165" s="47"/>
      <c r="D165" s="47"/>
      <c r="E165" s="47"/>
      <c r="F165" s="1"/>
      <c r="G165" s="1"/>
      <c r="H165" s="1"/>
    </row>
    <row r="166" ht="15.75" customHeight="1">
      <c r="A166" s="46"/>
      <c r="B166" s="46"/>
      <c r="C166" s="47"/>
      <c r="D166" s="47"/>
      <c r="E166" s="47"/>
      <c r="F166" s="1"/>
      <c r="G166" s="1"/>
      <c r="H166" s="1"/>
    </row>
    <row r="167" ht="15.75" customHeight="1">
      <c r="A167" s="46"/>
      <c r="B167" s="46"/>
      <c r="C167" s="47"/>
      <c r="D167" s="47"/>
      <c r="E167" s="47"/>
      <c r="F167" s="1"/>
      <c r="G167" s="1"/>
      <c r="H167" s="1"/>
    </row>
    <row r="168" ht="15.75" customHeight="1">
      <c r="A168" s="46"/>
      <c r="B168" s="46"/>
      <c r="C168" s="47"/>
      <c r="D168" s="47"/>
      <c r="E168" s="47"/>
      <c r="F168" s="1"/>
      <c r="G168" s="1"/>
      <c r="H168" s="1"/>
    </row>
    <row r="169" ht="15.75" customHeight="1">
      <c r="A169" s="46"/>
      <c r="B169" s="46"/>
      <c r="C169" s="47"/>
      <c r="D169" s="47"/>
      <c r="E169" s="47"/>
      <c r="F169" s="1"/>
      <c r="G169" s="1"/>
      <c r="H169" s="1"/>
    </row>
    <row r="170" ht="15.75" customHeight="1">
      <c r="A170" s="46"/>
      <c r="B170" s="46"/>
      <c r="C170" s="47"/>
      <c r="D170" s="47"/>
      <c r="E170" s="47"/>
      <c r="F170" s="1"/>
      <c r="G170" s="1"/>
      <c r="H170" s="1"/>
    </row>
    <row r="171" ht="15.75" customHeight="1">
      <c r="A171" s="46"/>
      <c r="B171" s="46"/>
      <c r="C171" s="47"/>
      <c r="D171" s="47"/>
      <c r="E171" s="47"/>
      <c r="F171" s="1"/>
      <c r="G171" s="1"/>
      <c r="H171" s="1"/>
    </row>
    <row r="172" ht="15.75" customHeight="1">
      <c r="A172" s="46"/>
      <c r="B172" s="46"/>
      <c r="C172" s="47"/>
      <c r="D172" s="47"/>
      <c r="E172" s="47"/>
      <c r="F172" s="1"/>
      <c r="G172" s="1"/>
      <c r="H172" s="1"/>
    </row>
    <row r="173" ht="15.75" customHeight="1">
      <c r="A173" s="46"/>
      <c r="B173" s="46"/>
      <c r="C173" s="47"/>
      <c r="D173" s="47"/>
      <c r="E173" s="47"/>
      <c r="F173" s="1"/>
      <c r="G173" s="1"/>
      <c r="H173" s="1"/>
    </row>
    <row r="174" ht="15.75" customHeight="1">
      <c r="A174" s="46"/>
      <c r="B174" s="46"/>
      <c r="C174" s="47"/>
      <c r="D174" s="47"/>
      <c r="E174" s="47"/>
      <c r="F174" s="1"/>
      <c r="G174" s="1"/>
      <c r="H174" s="1"/>
    </row>
    <row r="175" ht="15.75" customHeight="1">
      <c r="A175" s="46"/>
      <c r="B175" s="46"/>
      <c r="C175" s="47"/>
      <c r="D175" s="47"/>
      <c r="E175" s="47"/>
      <c r="F175" s="1"/>
      <c r="G175" s="1"/>
      <c r="H175" s="1"/>
    </row>
    <row r="176" ht="15.75" customHeight="1">
      <c r="A176" s="46"/>
      <c r="B176" s="46"/>
      <c r="C176" s="47"/>
      <c r="D176" s="47"/>
      <c r="E176" s="47"/>
      <c r="F176" s="1"/>
      <c r="G176" s="1"/>
      <c r="H176" s="1"/>
    </row>
    <row r="177" ht="15.75" customHeight="1">
      <c r="A177" s="46"/>
      <c r="B177" s="46"/>
      <c r="C177" s="47"/>
      <c r="D177" s="47"/>
      <c r="E177" s="47"/>
      <c r="F177" s="1"/>
      <c r="G177" s="1"/>
      <c r="H177" s="1"/>
    </row>
    <row r="178" ht="15.75" customHeight="1">
      <c r="A178" s="46"/>
      <c r="B178" s="46"/>
      <c r="C178" s="47"/>
      <c r="D178" s="47"/>
      <c r="E178" s="47"/>
      <c r="F178" s="1"/>
      <c r="G178" s="1"/>
      <c r="H178" s="1"/>
    </row>
    <row r="179" ht="15.75" customHeight="1">
      <c r="A179" s="46"/>
      <c r="B179" s="46"/>
      <c r="C179" s="47"/>
      <c r="D179" s="47"/>
      <c r="E179" s="47"/>
      <c r="F179" s="1"/>
      <c r="G179" s="1"/>
      <c r="H179" s="1"/>
    </row>
    <row r="180" ht="15.75" customHeight="1">
      <c r="A180" s="46"/>
      <c r="B180" s="46"/>
      <c r="C180" s="47"/>
      <c r="D180" s="47"/>
      <c r="E180" s="47"/>
      <c r="F180" s="1"/>
      <c r="G180" s="1"/>
      <c r="H180" s="1"/>
    </row>
    <row r="181" ht="15.75" customHeight="1">
      <c r="A181" s="46"/>
      <c r="B181" s="46"/>
      <c r="C181" s="47"/>
      <c r="D181" s="47"/>
      <c r="E181" s="47"/>
      <c r="F181" s="1"/>
      <c r="G181" s="1"/>
      <c r="H181" s="1"/>
    </row>
    <row r="182" ht="15.75" customHeight="1">
      <c r="A182" s="46"/>
      <c r="B182" s="46"/>
      <c r="C182" s="47"/>
      <c r="D182" s="47"/>
      <c r="E182" s="47"/>
      <c r="F182" s="1"/>
      <c r="G182" s="1"/>
      <c r="H182" s="1"/>
    </row>
    <row r="183" ht="15.75" customHeight="1">
      <c r="A183" s="46"/>
      <c r="B183" s="46"/>
      <c r="C183" s="47"/>
      <c r="D183" s="47"/>
      <c r="E183" s="47"/>
      <c r="F183" s="1"/>
      <c r="G183" s="1"/>
      <c r="H183" s="1"/>
    </row>
    <row r="184" ht="15.75" customHeight="1">
      <c r="A184" s="46"/>
      <c r="B184" s="46"/>
      <c r="C184" s="47"/>
      <c r="D184" s="47"/>
      <c r="E184" s="47"/>
      <c r="F184" s="1"/>
      <c r="G184" s="1"/>
      <c r="H184" s="1"/>
    </row>
    <row r="185" ht="15.75" customHeight="1">
      <c r="A185" s="46"/>
      <c r="B185" s="46"/>
      <c r="C185" s="47"/>
      <c r="D185" s="47"/>
      <c r="E185" s="47"/>
      <c r="F185" s="1"/>
      <c r="G185" s="1"/>
      <c r="H185" s="1"/>
    </row>
    <row r="186" ht="15.75" customHeight="1">
      <c r="A186" s="46"/>
      <c r="B186" s="46"/>
      <c r="C186" s="47"/>
      <c r="D186" s="47"/>
      <c r="E186" s="47"/>
      <c r="F186" s="1"/>
      <c r="G186" s="1"/>
      <c r="H186" s="1"/>
    </row>
    <row r="187" ht="15.75" customHeight="1">
      <c r="A187" s="46"/>
      <c r="B187" s="46"/>
      <c r="C187" s="47"/>
      <c r="D187" s="47"/>
      <c r="E187" s="47"/>
      <c r="F187" s="1"/>
      <c r="G187" s="1"/>
      <c r="H187" s="1"/>
    </row>
    <row r="188" ht="15.75" customHeight="1">
      <c r="A188" s="46"/>
      <c r="B188" s="46"/>
      <c r="C188" s="47"/>
      <c r="D188" s="47"/>
      <c r="E188" s="47"/>
      <c r="F188" s="1"/>
      <c r="G188" s="1"/>
      <c r="H188" s="1"/>
    </row>
    <row r="189" ht="15.75" customHeight="1">
      <c r="A189" s="46"/>
      <c r="B189" s="46"/>
      <c r="C189" s="47"/>
      <c r="D189" s="47"/>
      <c r="E189" s="47"/>
      <c r="F189" s="1"/>
      <c r="G189" s="1"/>
      <c r="H189" s="1"/>
    </row>
    <row r="190" ht="15.75" customHeight="1">
      <c r="A190" s="46"/>
      <c r="B190" s="46"/>
      <c r="C190" s="47"/>
      <c r="D190" s="47"/>
      <c r="E190" s="47"/>
      <c r="F190" s="1"/>
      <c r="G190" s="1"/>
      <c r="H190" s="1"/>
    </row>
    <row r="191" ht="15.75" customHeight="1">
      <c r="A191" s="46"/>
      <c r="B191" s="46"/>
      <c r="C191" s="47"/>
      <c r="D191" s="47"/>
      <c r="E191" s="47"/>
      <c r="F191" s="1"/>
      <c r="G191" s="1"/>
      <c r="H191" s="1"/>
    </row>
    <row r="192" ht="15.75" customHeight="1">
      <c r="A192" s="46"/>
      <c r="B192" s="46"/>
      <c r="C192" s="47"/>
      <c r="D192" s="47"/>
      <c r="E192" s="47"/>
      <c r="F192" s="1"/>
      <c r="G192" s="1"/>
      <c r="H192" s="1"/>
    </row>
    <row r="193" ht="15.75" customHeight="1">
      <c r="A193" s="46"/>
      <c r="B193" s="46"/>
      <c r="C193" s="47"/>
      <c r="D193" s="47"/>
      <c r="E193" s="47"/>
      <c r="F193" s="1"/>
      <c r="G193" s="1"/>
      <c r="H193" s="1"/>
    </row>
    <row r="194" ht="15.75" customHeight="1">
      <c r="A194" s="46"/>
      <c r="B194" s="46"/>
      <c r="C194" s="47"/>
      <c r="D194" s="47"/>
      <c r="E194" s="47"/>
      <c r="F194" s="1"/>
      <c r="G194" s="1"/>
      <c r="H194" s="1"/>
    </row>
    <row r="195" ht="15.75" customHeight="1">
      <c r="A195" s="46"/>
      <c r="B195" s="46"/>
      <c r="C195" s="47"/>
      <c r="D195" s="47"/>
      <c r="E195" s="47"/>
      <c r="F195" s="1"/>
      <c r="G195" s="1"/>
      <c r="H195" s="1"/>
    </row>
    <row r="196" ht="15.75" customHeight="1">
      <c r="A196" s="46"/>
      <c r="B196" s="46"/>
      <c r="C196" s="47"/>
      <c r="D196" s="47"/>
      <c r="E196" s="47"/>
      <c r="F196" s="1"/>
      <c r="G196" s="1"/>
      <c r="H196" s="1"/>
    </row>
    <row r="197" ht="15.75" customHeight="1">
      <c r="A197" s="46"/>
      <c r="B197" s="46"/>
      <c r="C197" s="47"/>
      <c r="D197" s="47"/>
      <c r="E197" s="47"/>
      <c r="F197" s="1"/>
      <c r="G197" s="1"/>
      <c r="H197" s="1"/>
    </row>
    <row r="198" ht="15.75" customHeight="1">
      <c r="A198" s="46"/>
      <c r="B198" s="46"/>
      <c r="C198" s="47"/>
      <c r="D198" s="47"/>
      <c r="E198" s="47"/>
      <c r="F198" s="1"/>
      <c r="G198" s="1"/>
      <c r="H198" s="1"/>
    </row>
    <row r="199" ht="15.75" customHeight="1">
      <c r="A199" s="46"/>
      <c r="B199" s="46"/>
      <c r="C199" s="47"/>
      <c r="D199" s="47"/>
      <c r="E199" s="47"/>
      <c r="F199" s="1"/>
      <c r="G199" s="1"/>
      <c r="H199" s="1"/>
    </row>
    <row r="200" ht="15.75" customHeight="1">
      <c r="A200" s="46"/>
      <c r="B200" s="46"/>
      <c r="C200" s="47"/>
      <c r="D200" s="47"/>
      <c r="E200" s="47"/>
      <c r="F200" s="1"/>
      <c r="G200" s="1"/>
      <c r="H200" s="1"/>
    </row>
    <row r="201" ht="15.75" customHeight="1">
      <c r="A201" s="46"/>
      <c r="B201" s="46"/>
      <c r="C201" s="47"/>
      <c r="D201" s="47"/>
      <c r="E201" s="47"/>
      <c r="F201" s="1"/>
      <c r="G201" s="1"/>
      <c r="H201" s="1"/>
    </row>
    <row r="202" ht="15.75" customHeight="1">
      <c r="A202" s="46"/>
      <c r="B202" s="46"/>
      <c r="C202" s="47"/>
      <c r="D202" s="47"/>
      <c r="E202" s="47"/>
      <c r="F202" s="1"/>
      <c r="G202" s="1"/>
      <c r="H202" s="1"/>
    </row>
    <row r="203" ht="15.75" customHeight="1">
      <c r="A203" s="46"/>
      <c r="B203" s="46"/>
      <c r="C203" s="47"/>
      <c r="D203" s="47"/>
      <c r="E203" s="47"/>
      <c r="F203" s="1"/>
      <c r="G203" s="1"/>
      <c r="H203" s="1"/>
    </row>
    <row r="204" ht="15.75" customHeight="1">
      <c r="A204" s="46"/>
      <c r="B204" s="46"/>
      <c r="C204" s="47"/>
      <c r="D204" s="47"/>
      <c r="E204" s="47"/>
      <c r="F204" s="1"/>
      <c r="G204" s="1"/>
      <c r="H204" s="1"/>
    </row>
    <row r="205" ht="15.75" customHeight="1">
      <c r="A205" s="46"/>
      <c r="B205" s="46"/>
      <c r="C205" s="47"/>
      <c r="D205" s="47"/>
      <c r="E205" s="47"/>
      <c r="F205" s="1"/>
      <c r="G205" s="1"/>
      <c r="H205" s="1"/>
    </row>
    <row r="206" ht="15.75" customHeight="1">
      <c r="A206" s="46"/>
      <c r="B206" s="46"/>
      <c r="C206" s="47"/>
      <c r="D206" s="47"/>
      <c r="E206" s="47"/>
      <c r="F206" s="1"/>
      <c r="G206" s="1"/>
      <c r="H206" s="1"/>
    </row>
    <row r="207" ht="15.75" customHeight="1">
      <c r="A207" s="46"/>
      <c r="B207" s="46"/>
      <c r="C207" s="47"/>
      <c r="D207" s="47"/>
      <c r="E207" s="47"/>
      <c r="F207" s="1"/>
      <c r="G207" s="1"/>
      <c r="H207" s="1"/>
    </row>
    <row r="208" ht="15.75" customHeight="1">
      <c r="A208" s="46"/>
      <c r="B208" s="46"/>
      <c r="C208" s="47"/>
      <c r="D208" s="47"/>
      <c r="E208" s="47"/>
      <c r="F208" s="1"/>
      <c r="G208" s="1"/>
      <c r="H208" s="1"/>
    </row>
    <row r="209" ht="15.75" customHeight="1">
      <c r="A209" s="46"/>
      <c r="B209" s="46"/>
      <c r="C209" s="47"/>
      <c r="D209" s="47"/>
      <c r="E209" s="47"/>
      <c r="F209" s="1"/>
      <c r="G209" s="1"/>
      <c r="H209" s="1"/>
    </row>
    <row r="210" ht="15.75" customHeight="1">
      <c r="A210" s="46"/>
      <c r="B210" s="46"/>
      <c r="C210" s="47"/>
      <c r="D210" s="47"/>
      <c r="E210" s="47"/>
      <c r="F210" s="1"/>
      <c r="G210" s="1"/>
      <c r="H210" s="1"/>
    </row>
    <row r="211" ht="15.75" customHeight="1">
      <c r="A211" s="46"/>
      <c r="B211" s="46"/>
      <c r="C211" s="47"/>
      <c r="D211" s="47"/>
      <c r="E211" s="47"/>
      <c r="F211" s="1"/>
      <c r="G211" s="1"/>
      <c r="H211" s="1"/>
    </row>
    <row r="212" ht="15.75" customHeight="1">
      <c r="A212" s="46"/>
      <c r="B212" s="46"/>
      <c r="C212" s="47"/>
      <c r="D212" s="47"/>
      <c r="E212" s="47"/>
      <c r="F212" s="1"/>
      <c r="G212" s="1"/>
      <c r="H212" s="1"/>
    </row>
    <row r="213" ht="15.75" customHeight="1">
      <c r="A213" s="46"/>
      <c r="B213" s="46"/>
      <c r="C213" s="47"/>
      <c r="D213" s="47"/>
      <c r="E213" s="47"/>
      <c r="F213" s="1"/>
      <c r="G213" s="1"/>
      <c r="H213" s="1"/>
    </row>
    <row r="214" ht="15.75" customHeight="1">
      <c r="A214" s="46"/>
      <c r="B214" s="46"/>
      <c r="C214" s="47"/>
      <c r="D214" s="47"/>
      <c r="E214" s="47"/>
      <c r="F214" s="1"/>
      <c r="G214" s="1"/>
      <c r="H214" s="1"/>
    </row>
    <row r="215" ht="15.75" customHeight="1">
      <c r="A215" s="46"/>
      <c r="B215" s="46"/>
      <c r="C215" s="47"/>
      <c r="D215" s="47"/>
      <c r="E215" s="47"/>
      <c r="F215" s="1"/>
      <c r="G215" s="1"/>
      <c r="H215" s="1"/>
    </row>
    <row r="216" ht="15.75" customHeight="1">
      <c r="A216" s="46"/>
      <c r="B216" s="46"/>
      <c r="C216" s="47"/>
      <c r="D216" s="47"/>
      <c r="E216" s="47"/>
      <c r="F216" s="1"/>
      <c r="G216" s="1"/>
      <c r="H216" s="1"/>
    </row>
    <row r="217" ht="15.75" customHeight="1">
      <c r="A217" s="46"/>
      <c r="B217" s="46"/>
      <c r="C217" s="47"/>
      <c r="D217" s="47"/>
      <c r="E217" s="47"/>
      <c r="F217" s="1"/>
      <c r="G217" s="1"/>
      <c r="H217" s="1"/>
    </row>
    <row r="218" ht="15.75" customHeight="1">
      <c r="A218" s="46"/>
      <c r="B218" s="46"/>
      <c r="C218" s="47"/>
      <c r="D218" s="47"/>
      <c r="E218" s="47"/>
      <c r="F218" s="1"/>
      <c r="G218" s="1"/>
      <c r="H218" s="1"/>
    </row>
    <row r="219" ht="15.75" customHeight="1">
      <c r="A219" s="46"/>
      <c r="B219" s="46"/>
      <c r="C219" s="47"/>
      <c r="D219" s="47"/>
      <c r="E219" s="47"/>
      <c r="F219" s="1"/>
      <c r="G219" s="1"/>
      <c r="H219" s="1"/>
    </row>
    <row r="220" ht="15.75" customHeight="1">
      <c r="A220" s="46"/>
      <c r="B220" s="46"/>
      <c r="C220" s="47"/>
      <c r="D220" s="47"/>
      <c r="E220" s="47"/>
      <c r="F220" s="1"/>
      <c r="G220" s="1"/>
      <c r="H220" s="1"/>
    </row>
    <row r="221" ht="15.75" customHeight="1">
      <c r="A221" s="46"/>
      <c r="B221" s="46"/>
      <c r="C221" s="47"/>
      <c r="D221" s="47"/>
      <c r="E221" s="47"/>
      <c r="F221" s="1"/>
      <c r="G221" s="1"/>
      <c r="H221" s="1"/>
    </row>
    <row r="222" ht="15.75" customHeight="1">
      <c r="A222" s="46"/>
      <c r="B222" s="46"/>
      <c r="C222" s="47"/>
      <c r="D222" s="47"/>
      <c r="E222" s="47"/>
      <c r="F222" s="1"/>
      <c r="G222" s="1"/>
      <c r="H222" s="1"/>
    </row>
    <row r="223" ht="15.75" customHeight="1">
      <c r="A223" s="46"/>
      <c r="B223" s="46"/>
      <c r="C223" s="47"/>
      <c r="D223" s="47"/>
      <c r="E223" s="47"/>
      <c r="F223" s="1"/>
      <c r="G223" s="1"/>
      <c r="H223" s="1"/>
    </row>
    <row r="224" ht="15.75" customHeight="1">
      <c r="A224" s="46"/>
      <c r="B224" s="46"/>
      <c r="C224" s="47"/>
      <c r="D224" s="47"/>
      <c r="E224" s="47"/>
      <c r="F224" s="1"/>
      <c r="G224" s="1"/>
      <c r="H224" s="1"/>
    </row>
    <row r="225" ht="15.75" customHeight="1">
      <c r="A225" s="46"/>
      <c r="B225" s="46"/>
      <c r="C225" s="47"/>
      <c r="D225" s="47"/>
      <c r="E225" s="47"/>
      <c r="F225" s="1"/>
      <c r="G225" s="1"/>
      <c r="H225" s="1"/>
    </row>
    <row r="226" ht="15.75" customHeight="1">
      <c r="A226" s="46"/>
      <c r="B226" s="46"/>
      <c r="C226" s="47"/>
      <c r="D226" s="47"/>
      <c r="E226" s="47"/>
      <c r="F226" s="1"/>
      <c r="G226" s="1"/>
      <c r="H226" s="1"/>
    </row>
    <row r="227" ht="15.75" customHeight="1">
      <c r="A227" s="46"/>
      <c r="B227" s="46"/>
      <c r="C227" s="47"/>
      <c r="D227" s="47"/>
      <c r="E227" s="47"/>
      <c r="F227" s="1"/>
      <c r="G227" s="1"/>
      <c r="H227" s="1"/>
    </row>
    <row r="228" ht="15.75" customHeight="1">
      <c r="A228" s="46"/>
      <c r="B228" s="46"/>
      <c r="C228" s="47"/>
      <c r="D228" s="47"/>
      <c r="E228" s="47"/>
      <c r="F228" s="1"/>
      <c r="G228" s="1"/>
      <c r="H228" s="1"/>
    </row>
    <row r="229" ht="15.75" customHeight="1">
      <c r="A229" s="46"/>
      <c r="B229" s="46"/>
      <c r="C229" s="47"/>
      <c r="D229" s="47"/>
      <c r="E229" s="47"/>
      <c r="F229" s="1"/>
      <c r="G229" s="1"/>
      <c r="H229" s="1"/>
    </row>
    <row r="230" ht="15.75" customHeight="1">
      <c r="A230" s="46"/>
      <c r="B230" s="46"/>
      <c r="C230" s="47"/>
      <c r="D230" s="47"/>
      <c r="E230" s="47"/>
      <c r="F230" s="1"/>
      <c r="G230" s="1"/>
      <c r="H230" s="1"/>
    </row>
    <row r="231" ht="15.75" customHeight="1">
      <c r="A231" s="46"/>
      <c r="B231" s="46"/>
      <c r="C231" s="47"/>
      <c r="D231" s="47"/>
      <c r="E231" s="47"/>
      <c r="F231" s="1"/>
      <c r="G231" s="1"/>
      <c r="H231" s="1"/>
    </row>
    <row r="232" ht="15.75" customHeight="1">
      <c r="A232" s="46"/>
      <c r="B232" s="46"/>
      <c r="C232" s="47"/>
      <c r="D232" s="47"/>
      <c r="E232" s="47"/>
      <c r="F232" s="1"/>
      <c r="G232" s="1"/>
      <c r="H232" s="1"/>
    </row>
    <row r="233" ht="15.75" customHeight="1">
      <c r="A233" s="46"/>
      <c r="B233" s="46"/>
      <c r="C233" s="47"/>
      <c r="D233" s="47"/>
      <c r="E233" s="47"/>
      <c r="F233" s="1"/>
      <c r="G233" s="1"/>
      <c r="H233" s="1"/>
    </row>
    <row r="234" ht="15.75" customHeight="1">
      <c r="A234" s="46"/>
      <c r="B234" s="46"/>
      <c r="C234" s="47"/>
      <c r="D234" s="47"/>
      <c r="E234" s="47"/>
      <c r="F234" s="1"/>
      <c r="G234" s="1"/>
      <c r="H234" s="1"/>
    </row>
    <row r="235" ht="15.75" customHeight="1">
      <c r="A235" s="46"/>
      <c r="B235" s="46"/>
      <c r="C235" s="47"/>
      <c r="D235" s="47"/>
      <c r="E235" s="47"/>
      <c r="F235" s="1"/>
      <c r="G235" s="1"/>
      <c r="H235" s="1"/>
    </row>
    <row r="236" ht="15.75" customHeight="1">
      <c r="A236" s="46"/>
      <c r="B236" s="46"/>
      <c r="C236" s="47"/>
      <c r="D236" s="47"/>
      <c r="E236" s="47"/>
      <c r="F236" s="1"/>
      <c r="G236" s="1"/>
      <c r="H236" s="1"/>
    </row>
    <row r="237" ht="15.75" customHeight="1">
      <c r="A237" s="46"/>
      <c r="B237" s="46"/>
      <c r="C237" s="47"/>
      <c r="D237" s="47"/>
      <c r="E237" s="47"/>
      <c r="F237" s="1"/>
      <c r="G237" s="1"/>
      <c r="H237" s="1"/>
    </row>
    <row r="238" ht="15.75" customHeight="1">
      <c r="A238" s="46"/>
      <c r="B238" s="46"/>
      <c r="C238" s="47"/>
      <c r="D238" s="47"/>
      <c r="E238" s="47"/>
      <c r="F238" s="1"/>
      <c r="G238" s="1"/>
      <c r="H238" s="1"/>
    </row>
    <row r="239" ht="15.75" customHeight="1">
      <c r="A239" s="46"/>
      <c r="B239" s="46"/>
      <c r="C239" s="47"/>
      <c r="D239" s="47"/>
      <c r="E239" s="47"/>
      <c r="F239" s="1"/>
      <c r="G239" s="1"/>
      <c r="H239" s="1"/>
    </row>
    <row r="240" ht="15.75" customHeight="1">
      <c r="A240" s="46"/>
      <c r="B240" s="46"/>
      <c r="C240" s="47"/>
      <c r="D240" s="47"/>
      <c r="E240" s="47"/>
      <c r="F240" s="1"/>
      <c r="G240" s="1"/>
      <c r="H240" s="1"/>
    </row>
    <row r="241" ht="15.75" customHeight="1">
      <c r="A241" s="46"/>
      <c r="B241" s="46"/>
      <c r="C241" s="47"/>
      <c r="D241" s="47"/>
      <c r="E241" s="47"/>
      <c r="F241" s="1"/>
      <c r="G241" s="1"/>
      <c r="H241" s="1"/>
    </row>
    <row r="242" ht="15.75" customHeight="1">
      <c r="A242" s="46"/>
      <c r="B242" s="46"/>
      <c r="C242" s="47"/>
      <c r="D242" s="47"/>
      <c r="E242" s="47"/>
      <c r="F242" s="1"/>
      <c r="G242" s="1"/>
      <c r="H242" s="1"/>
    </row>
    <row r="243" ht="15.75" customHeight="1">
      <c r="A243" s="46"/>
      <c r="B243" s="46"/>
      <c r="C243" s="47"/>
      <c r="D243" s="47"/>
      <c r="E243" s="47"/>
      <c r="F243" s="1"/>
      <c r="G243" s="1"/>
      <c r="H243" s="1"/>
    </row>
    <row r="244" ht="15.75" customHeight="1">
      <c r="A244" s="46"/>
      <c r="B244" s="46"/>
      <c r="C244" s="47"/>
      <c r="D244" s="47"/>
      <c r="E244" s="47"/>
      <c r="F244" s="1"/>
      <c r="G244" s="1"/>
      <c r="H244" s="1"/>
    </row>
    <row r="245" ht="15.75" customHeight="1">
      <c r="A245" s="46"/>
      <c r="B245" s="46"/>
      <c r="C245" s="47"/>
      <c r="D245" s="47"/>
      <c r="E245" s="47"/>
      <c r="F245" s="1"/>
      <c r="G245" s="1"/>
      <c r="H245" s="1"/>
    </row>
    <row r="246" ht="15.75" customHeight="1">
      <c r="A246" s="46"/>
      <c r="B246" s="46"/>
      <c r="C246" s="47"/>
      <c r="D246" s="47"/>
      <c r="E246" s="47"/>
      <c r="F246" s="1"/>
      <c r="G246" s="1"/>
      <c r="H246" s="1"/>
    </row>
    <row r="247" ht="15.75" customHeight="1">
      <c r="A247" s="46"/>
      <c r="B247" s="46"/>
      <c r="C247" s="47"/>
      <c r="D247" s="47"/>
      <c r="E247" s="47"/>
      <c r="F247" s="1"/>
      <c r="G247" s="1"/>
      <c r="H247" s="1"/>
    </row>
    <row r="248" ht="15.75" customHeight="1">
      <c r="A248" s="46"/>
      <c r="B248" s="46"/>
      <c r="C248" s="47"/>
      <c r="D248" s="47"/>
      <c r="E248" s="47"/>
      <c r="F248" s="1"/>
      <c r="G248" s="1"/>
      <c r="H248" s="1"/>
    </row>
    <row r="249" ht="15.75" customHeight="1">
      <c r="A249" s="46"/>
      <c r="B249" s="46"/>
      <c r="C249" s="47"/>
      <c r="D249" s="47"/>
      <c r="E249" s="47"/>
      <c r="F249" s="1"/>
      <c r="G249" s="1"/>
      <c r="H249" s="1"/>
    </row>
    <row r="250" ht="15.75" customHeight="1">
      <c r="A250" s="46"/>
      <c r="B250" s="46"/>
      <c r="C250" s="47"/>
      <c r="D250" s="47"/>
      <c r="E250" s="47"/>
      <c r="F250" s="1"/>
      <c r="G250" s="1"/>
      <c r="H250" s="1"/>
    </row>
    <row r="251" ht="15.75" customHeight="1">
      <c r="A251" s="46"/>
      <c r="B251" s="46"/>
      <c r="C251" s="47"/>
      <c r="D251" s="47"/>
      <c r="E251" s="47"/>
      <c r="F251" s="1"/>
      <c r="G251" s="1"/>
      <c r="H251" s="1"/>
    </row>
    <row r="252" ht="15.75" customHeight="1">
      <c r="A252" s="46"/>
      <c r="B252" s="46"/>
      <c r="C252" s="47"/>
      <c r="D252" s="47"/>
      <c r="E252" s="47"/>
      <c r="F252" s="1"/>
      <c r="G252" s="1"/>
      <c r="H252" s="1"/>
    </row>
    <row r="253" ht="15.75" customHeight="1">
      <c r="A253" s="46"/>
      <c r="B253" s="46"/>
      <c r="C253" s="47"/>
      <c r="D253" s="47"/>
      <c r="E253" s="47"/>
      <c r="F253" s="1"/>
      <c r="G253" s="1"/>
      <c r="H253" s="1"/>
    </row>
    <row r="254" ht="15.75" customHeight="1">
      <c r="A254" s="46"/>
      <c r="B254" s="46"/>
      <c r="C254" s="47"/>
      <c r="D254" s="47"/>
      <c r="E254" s="47"/>
      <c r="F254" s="1"/>
      <c r="G254" s="1"/>
      <c r="H254" s="1"/>
    </row>
    <row r="255" ht="15.75" customHeight="1">
      <c r="A255" s="46"/>
      <c r="B255" s="46"/>
      <c r="C255" s="47"/>
      <c r="D255" s="47"/>
      <c r="E255" s="47"/>
      <c r="F255" s="1"/>
      <c r="G255" s="1"/>
      <c r="H255" s="1"/>
    </row>
    <row r="256" ht="15.75" customHeight="1">
      <c r="A256" s="46"/>
      <c r="B256" s="46"/>
      <c r="C256" s="47"/>
      <c r="D256" s="47"/>
      <c r="E256" s="47"/>
      <c r="F256" s="1"/>
      <c r="G256" s="1"/>
      <c r="H256" s="1"/>
    </row>
    <row r="257" ht="15.75" customHeight="1">
      <c r="A257" s="46"/>
      <c r="B257" s="46"/>
      <c r="C257" s="47"/>
      <c r="D257" s="47"/>
      <c r="E257" s="47"/>
      <c r="F257" s="1"/>
      <c r="G257" s="1"/>
      <c r="H257" s="1"/>
    </row>
    <row r="258" ht="15.75" customHeight="1">
      <c r="A258" s="46"/>
      <c r="B258" s="46"/>
      <c r="C258" s="47"/>
      <c r="D258" s="47"/>
      <c r="E258" s="47"/>
      <c r="F258" s="1"/>
      <c r="G258" s="1"/>
      <c r="H258" s="1"/>
    </row>
    <row r="259" ht="15.75" customHeight="1">
      <c r="A259" s="46"/>
      <c r="B259" s="46"/>
      <c r="C259" s="47"/>
      <c r="D259" s="47"/>
      <c r="E259" s="47"/>
      <c r="F259" s="1"/>
      <c r="G259" s="1"/>
      <c r="H259" s="1"/>
    </row>
    <row r="260" ht="15.75" customHeight="1">
      <c r="A260" s="46"/>
      <c r="B260" s="46"/>
      <c r="C260" s="47"/>
      <c r="D260" s="47"/>
      <c r="E260" s="47"/>
      <c r="F260" s="1"/>
      <c r="G260" s="1"/>
      <c r="H260" s="1"/>
    </row>
    <row r="261" ht="15.75" customHeight="1">
      <c r="A261" s="46"/>
      <c r="B261" s="46"/>
      <c r="C261" s="47"/>
      <c r="D261" s="47"/>
      <c r="E261" s="47"/>
      <c r="F261" s="1"/>
      <c r="G261" s="1"/>
      <c r="H261" s="1"/>
    </row>
    <row r="262" ht="15.75" customHeight="1">
      <c r="A262" s="46"/>
      <c r="B262" s="46"/>
      <c r="C262" s="47"/>
      <c r="D262" s="47"/>
      <c r="E262" s="47"/>
      <c r="F262" s="1"/>
      <c r="G262" s="1"/>
      <c r="H262" s="1"/>
    </row>
    <row r="263" ht="15.75" customHeight="1">
      <c r="A263" s="46"/>
      <c r="B263" s="46"/>
      <c r="C263" s="47"/>
      <c r="D263" s="47"/>
      <c r="E263" s="47"/>
      <c r="F263" s="1"/>
      <c r="G263" s="1"/>
      <c r="H263" s="1"/>
    </row>
    <row r="264" ht="15.75" customHeight="1">
      <c r="A264" s="46"/>
      <c r="B264" s="46"/>
      <c r="C264" s="47"/>
      <c r="D264" s="47"/>
      <c r="E264" s="47"/>
      <c r="F264" s="1"/>
      <c r="G264" s="1"/>
      <c r="H264" s="1"/>
    </row>
    <row r="265" ht="15.75" customHeight="1">
      <c r="A265" s="46"/>
      <c r="B265" s="46"/>
      <c r="C265" s="47"/>
      <c r="D265" s="47"/>
      <c r="E265" s="47"/>
      <c r="F265" s="1"/>
      <c r="G265" s="1"/>
      <c r="H265" s="1"/>
    </row>
    <row r="266" ht="15.75" customHeight="1">
      <c r="A266" s="46"/>
      <c r="B266" s="46"/>
      <c r="C266" s="47"/>
      <c r="D266" s="47"/>
      <c r="E266" s="47"/>
      <c r="F266" s="1"/>
      <c r="G266" s="1"/>
      <c r="H266" s="1"/>
    </row>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5">
    <mergeCell ref="A2:E2"/>
    <mergeCell ref="A4:E4"/>
    <mergeCell ref="A5:E5"/>
    <mergeCell ref="A6:E6"/>
    <mergeCell ref="A66:E66"/>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46"/>
      <c r="B1" s="46"/>
      <c r="C1" s="47"/>
      <c r="D1" s="47"/>
      <c r="E1" s="47"/>
      <c r="F1" s="1"/>
      <c r="G1" s="1"/>
      <c r="H1" s="1"/>
    </row>
    <row r="2" ht="15.75" customHeight="1">
      <c r="A2" s="149" t="s">
        <v>7452</v>
      </c>
      <c r="B2" s="49"/>
      <c r="C2" s="49"/>
      <c r="D2" s="49"/>
      <c r="E2" s="50"/>
      <c r="F2" s="198"/>
      <c r="G2" s="198"/>
      <c r="H2" s="198"/>
      <c r="I2" s="53"/>
      <c r="J2" s="53"/>
      <c r="K2" s="53"/>
      <c r="L2" s="53"/>
      <c r="M2" s="53"/>
      <c r="N2" s="53"/>
      <c r="O2" s="53"/>
      <c r="P2" s="53"/>
      <c r="Q2" s="53"/>
      <c r="R2" s="53"/>
      <c r="S2" s="53"/>
      <c r="T2" s="53"/>
      <c r="U2" s="53"/>
      <c r="V2" s="53"/>
      <c r="W2" s="53"/>
      <c r="X2" s="53"/>
      <c r="Y2" s="53"/>
    </row>
    <row r="3" ht="15.75" customHeight="1">
      <c r="A3" s="197"/>
      <c r="B3" s="197"/>
      <c r="C3" s="197"/>
      <c r="D3" s="197"/>
      <c r="E3" s="692"/>
      <c r="F3" s="198"/>
      <c r="G3" s="198"/>
      <c r="H3" s="198"/>
      <c r="I3" s="53"/>
      <c r="J3" s="53"/>
      <c r="K3" s="53"/>
      <c r="L3" s="53"/>
      <c r="M3" s="53"/>
      <c r="N3" s="53"/>
      <c r="O3" s="53"/>
      <c r="P3" s="53"/>
      <c r="Q3" s="53"/>
      <c r="R3" s="53"/>
      <c r="S3" s="53"/>
      <c r="T3" s="53"/>
      <c r="U3" s="53"/>
      <c r="V3" s="53"/>
      <c r="W3" s="53"/>
      <c r="X3" s="53"/>
      <c r="Y3" s="53"/>
    </row>
    <row r="4" ht="14.25" customHeight="1">
      <c r="A4" s="173" t="s">
        <v>7453</v>
      </c>
      <c r="B4" s="49"/>
      <c r="C4" s="49"/>
      <c r="D4" s="49"/>
      <c r="E4" s="50"/>
      <c r="F4" s="198"/>
      <c r="G4" s="198"/>
      <c r="H4" s="198"/>
      <c r="I4" s="53"/>
      <c r="J4" s="53"/>
      <c r="K4" s="53"/>
      <c r="L4" s="53"/>
      <c r="M4" s="53"/>
      <c r="N4" s="53"/>
      <c r="O4" s="53"/>
      <c r="P4" s="53"/>
      <c r="Q4" s="53"/>
      <c r="R4" s="53"/>
      <c r="S4" s="53"/>
      <c r="T4" s="53"/>
      <c r="U4" s="53"/>
      <c r="V4" s="53"/>
      <c r="W4" s="53"/>
      <c r="X4" s="53"/>
      <c r="Y4" s="53"/>
    </row>
    <row r="5" ht="16.5" customHeight="1">
      <c r="A5" s="329" t="s">
        <v>7425</v>
      </c>
      <c r="B5" s="49"/>
      <c r="C5" s="49"/>
      <c r="D5" s="49"/>
      <c r="E5" s="50"/>
      <c r="F5" s="198"/>
      <c r="G5" s="198"/>
      <c r="H5" s="198"/>
      <c r="I5" s="53"/>
      <c r="J5" s="53"/>
      <c r="K5" s="53"/>
      <c r="L5" s="53"/>
      <c r="M5" s="53"/>
      <c r="N5" s="53"/>
      <c r="O5" s="53"/>
      <c r="P5" s="53"/>
      <c r="Q5" s="53"/>
      <c r="R5" s="53"/>
      <c r="S5" s="53"/>
      <c r="T5" s="53"/>
      <c r="U5" s="53"/>
      <c r="V5" s="53"/>
      <c r="W5" s="53"/>
      <c r="X5" s="53"/>
      <c r="Y5" s="53"/>
    </row>
    <row r="6" ht="27.0" customHeight="1">
      <c r="A6" s="693" t="s">
        <v>7454</v>
      </c>
      <c r="B6" s="49"/>
      <c r="C6" s="49"/>
      <c r="D6" s="49"/>
      <c r="E6" s="50"/>
      <c r="F6" s="198"/>
      <c r="G6" s="198"/>
      <c r="H6" s="198"/>
      <c r="I6" s="53"/>
      <c r="J6" s="53"/>
      <c r="K6" s="53"/>
      <c r="L6" s="53"/>
      <c r="M6" s="53"/>
      <c r="N6" s="53"/>
      <c r="O6" s="53"/>
      <c r="P6" s="53"/>
      <c r="Q6" s="53"/>
      <c r="R6" s="53"/>
      <c r="S6" s="53"/>
      <c r="T6" s="53"/>
      <c r="U6" s="53"/>
      <c r="V6" s="53"/>
      <c r="W6" s="53"/>
      <c r="X6" s="53"/>
      <c r="Y6" s="53"/>
    </row>
    <row r="7">
      <c r="A7" s="59"/>
      <c r="B7" s="59"/>
      <c r="C7" s="60"/>
      <c r="D7" s="60"/>
      <c r="E7" s="60"/>
      <c r="F7" s="59"/>
      <c r="G7" s="59"/>
      <c r="H7" s="59"/>
      <c r="I7" s="53"/>
      <c r="J7" s="53"/>
      <c r="K7" s="53"/>
      <c r="L7" s="53"/>
      <c r="M7" s="53"/>
      <c r="N7" s="53"/>
      <c r="O7" s="53"/>
      <c r="P7" s="53"/>
      <c r="Q7" s="53"/>
      <c r="R7" s="53"/>
      <c r="S7" s="53"/>
      <c r="T7" s="53"/>
      <c r="U7" s="53"/>
      <c r="V7" s="53"/>
      <c r="W7" s="53"/>
      <c r="X7" s="53"/>
      <c r="Y7" s="53"/>
    </row>
    <row r="8" ht="61.5" customHeight="1">
      <c r="A8" s="330" t="s">
        <v>3194</v>
      </c>
      <c r="B8" s="63" t="s">
        <v>7</v>
      </c>
      <c r="C8" s="330" t="s">
        <v>7427</v>
      </c>
      <c r="D8" s="176" t="s">
        <v>144</v>
      </c>
      <c r="E8" s="359" t="s">
        <v>148</v>
      </c>
      <c r="F8" s="702" t="s">
        <v>149</v>
      </c>
      <c r="I8" s="53"/>
      <c r="J8" s="53"/>
      <c r="K8" s="53"/>
      <c r="L8" s="53"/>
      <c r="M8" s="53"/>
      <c r="N8" s="53"/>
      <c r="O8" s="53"/>
      <c r="P8" s="53"/>
      <c r="Q8" s="53"/>
      <c r="R8" s="53"/>
      <c r="S8" s="53"/>
      <c r="T8" s="53"/>
      <c r="U8" s="53"/>
      <c r="V8" s="53"/>
      <c r="W8" s="53"/>
      <c r="X8" s="53"/>
      <c r="Y8" s="53"/>
    </row>
    <row r="9">
      <c r="A9" s="85" t="s">
        <v>6454</v>
      </c>
      <c r="B9" s="77" t="s">
        <v>51</v>
      </c>
      <c r="C9" s="77"/>
      <c r="D9" s="78">
        <f>8.06*2*28</f>
        <v>451.36</v>
      </c>
      <c r="E9" s="363">
        <f t="shared" ref="E9:E10" si="1">D9</f>
        <v>451.36</v>
      </c>
      <c r="F9" s="75" t="s">
        <v>50</v>
      </c>
      <c r="G9" s="205"/>
    </row>
    <row r="10">
      <c r="A10" s="85" t="s">
        <v>6466</v>
      </c>
      <c r="B10" s="77" t="s">
        <v>51</v>
      </c>
      <c r="C10" s="77">
        <v>7.25</v>
      </c>
      <c r="D10" s="78">
        <f>C10*28*2</f>
        <v>406</v>
      </c>
      <c r="E10" s="363">
        <f t="shared" si="1"/>
        <v>406</v>
      </c>
      <c r="F10" s="75" t="s">
        <v>179</v>
      </c>
      <c r="G10" s="205"/>
    </row>
    <row r="11">
      <c r="A11" s="85" t="s">
        <v>55</v>
      </c>
      <c r="B11" s="77" t="s">
        <v>51</v>
      </c>
      <c r="C11" s="77">
        <v>8.06</v>
      </c>
      <c r="D11" s="78">
        <v>451.36</v>
      </c>
      <c r="E11" s="363">
        <v>451.36</v>
      </c>
      <c r="F11" s="75" t="s">
        <v>55</v>
      </c>
      <c r="G11" s="205"/>
    </row>
    <row r="12">
      <c r="A12" s="85" t="s">
        <v>56</v>
      </c>
      <c r="B12" s="77" t="s">
        <v>51</v>
      </c>
      <c r="C12" s="77">
        <v>8.0</v>
      </c>
      <c r="D12" s="78" t="s">
        <v>7455</v>
      </c>
      <c r="E12" s="363">
        <v>448.0</v>
      </c>
      <c r="F12" s="75" t="s">
        <v>56</v>
      </c>
      <c r="G12" s="205"/>
    </row>
    <row r="13">
      <c r="A13" s="85" t="s">
        <v>57</v>
      </c>
      <c r="B13" s="77" t="s">
        <v>51</v>
      </c>
      <c r="C13" s="77">
        <v>12.0</v>
      </c>
      <c r="D13" s="78">
        <v>672.0</v>
      </c>
      <c r="E13" s="363">
        <v>672.0</v>
      </c>
      <c r="F13" s="75" t="s">
        <v>1174</v>
      </c>
      <c r="G13" s="205"/>
    </row>
    <row r="14" ht="14.25" customHeight="1">
      <c r="A14" s="85" t="s">
        <v>58</v>
      </c>
      <c r="B14" s="77" t="s">
        <v>51</v>
      </c>
      <c r="C14" s="77" t="s">
        <v>7430</v>
      </c>
      <c r="D14" s="78">
        <f>10*28*2</f>
        <v>560</v>
      </c>
      <c r="E14" s="363">
        <f t="shared" ref="E14:E15" si="2">D14</f>
        <v>560</v>
      </c>
      <c r="F14" s="75" t="s">
        <v>58</v>
      </c>
      <c r="G14" s="205"/>
    </row>
    <row r="15">
      <c r="A15" s="85" t="s">
        <v>60</v>
      </c>
      <c r="B15" s="77" t="s">
        <v>51</v>
      </c>
      <c r="C15" s="77">
        <v>9.0</v>
      </c>
      <c r="D15" s="78">
        <f>C15*28*2</f>
        <v>504</v>
      </c>
      <c r="E15" s="363">
        <f t="shared" si="2"/>
        <v>504</v>
      </c>
      <c r="F15" s="75" t="s">
        <v>60</v>
      </c>
      <c r="G15" s="205"/>
    </row>
    <row r="16">
      <c r="A16" s="85" t="s">
        <v>61</v>
      </c>
      <c r="B16" s="77" t="s">
        <v>51</v>
      </c>
      <c r="C16" s="77">
        <v>10.0</v>
      </c>
      <c r="D16" s="78"/>
      <c r="E16" s="363">
        <v>560.0</v>
      </c>
      <c r="F16" s="75" t="s">
        <v>61</v>
      </c>
      <c r="G16" s="205"/>
    </row>
    <row r="17">
      <c r="A17" s="85" t="s">
        <v>62</v>
      </c>
      <c r="B17" s="77" t="s">
        <v>51</v>
      </c>
      <c r="C17" s="77">
        <v>8.06</v>
      </c>
      <c r="D17" s="78">
        <f t="shared" ref="D17:D18" si="3">C17*28*2</f>
        <v>451.36</v>
      </c>
      <c r="E17" s="363">
        <v>451.36</v>
      </c>
      <c r="F17" s="75" t="s">
        <v>284</v>
      </c>
      <c r="G17" s="205"/>
    </row>
    <row r="18">
      <c r="A18" s="85" t="s">
        <v>1278</v>
      </c>
      <c r="B18" s="77" t="s">
        <v>51</v>
      </c>
      <c r="C18" s="77">
        <v>9.0</v>
      </c>
      <c r="D18" s="78">
        <f t="shared" si="3"/>
        <v>504</v>
      </c>
      <c r="E18" s="363">
        <f>D18</f>
        <v>504</v>
      </c>
      <c r="F18" s="75" t="s">
        <v>1278</v>
      </c>
      <c r="G18" s="205"/>
    </row>
    <row r="19">
      <c r="A19" s="85" t="s">
        <v>7456</v>
      </c>
      <c r="B19" s="77" t="s">
        <v>6568</v>
      </c>
      <c r="C19" s="77">
        <v>8.125</v>
      </c>
      <c r="D19" s="78" t="s">
        <v>7457</v>
      </c>
      <c r="E19" s="363">
        <v>455.0</v>
      </c>
      <c r="F19" s="75" t="s">
        <v>64</v>
      </c>
      <c r="G19" s="205"/>
    </row>
    <row r="20">
      <c r="A20" s="85" t="s">
        <v>65</v>
      </c>
      <c r="B20" s="77" t="s">
        <v>6568</v>
      </c>
      <c r="C20" s="77">
        <v>8.0</v>
      </c>
      <c r="D20" s="78" t="s">
        <v>7458</v>
      </c>
      <c r="E20" s="363">
        <f>8*2*28</f>
        <v>448</v>
      </c>
      <c r="F20" s="75" t="s">
        <v>65</v>
      </c>
      <c r="G20" s="205"/>
    </row>
    <row r="21" ht="15.75" customHeight="1">
      <c r="A21" s="85" t="s">
        <v>66</v>
      </c>
      <c r="B21" s="77" t="s">
        <v>51</v>
      </c>
      <c r="C21" s="77">
        <v>7.0</v>
      </c>
      <c r="D21" s="78" t="s">
        <v>7459</v>
      </c>
      <c r="E21" s="363">
        <f>7*2*28</f>
        <v>392</v>
      </c>
      <c r="F21" s="75" t="s">
        <v>66</v>
      </c>
      <c r="G21" s="205"/>
    </row>
    <row r="22" ht="15.75" customHeight="1">
      <c r="A22" s="85" t="s">
        <v>67</v>
      </c>
      <c r="B22" s="77" t="s">
        <v>51</v>
      </c>
      <c r="C22" s="77">
        <v>2.0</v>
      </c>
      <c r="D22" s="78">
        <v>56.0</v>
      </c>
      <c r="E22" s="363">
        <f t="shared" ref="E22:E25" si="4">C22*D22</f>
        <v>112</v>
      </c>
      <c r="F22" s="85" t="s">
        <v>67</v>
      </c>
      <c r="G22" s="205"/>
    </row>
    <row r="23" ht="15.75" customHeight="1">
      <c r="A23" s="85" t="s">
        <v>67</v>
      </c>
      <c r="B23" s="77" t="s">
        <v>3741</v>
      </c>
      <c r="C23" s="77">
        <v>2.0</v>
      </c>
      <c r="D23" s="78">
        <v>56.0</v>
      </c>
      <c r="E23" s="363">
        <f t="shared" si="4"/>
        <v>112</v>
      </c>
      <c r="F23" s="85" t="s">
        <v>67</v>
      </c>
      <c r="G23" s="205"/>
    </row>
    <row r="24" ht="15.75" customHeight="1">
      <c r="A24" s="85" t="s">
        <v>67</v>
      </c>
      <c r="B24" s="77" t="s">
        <v>7434</v>
      </c>
      <c r="C24" s="77">
        <v>2.0</v>
      </c>
      <c r="D24" s="78">
        <v>56.0</v>
      </c>
      <c r="E24" s="363">
        <f t="shared" si="4"/>
        <v>112</v>
      </c>
      <c r="F24" s="85" t="s">
        <v>67</v>
      </c>
      <c r="G24" s="205"/>
    </row>
    <row r="25" ht="15.75" customHeight="1">
      <c r="A25" s="85" t="s">
        <v>67</v>
      </c>
      <c r="B25" s="77" t="s">
        <v>7435</v>
      </c>
      <c r="C25" s="77">
        <v>2.0</v>
      </c>
      <c r="D25" s="78">
        <v>56.0</v>
      </c>
      <c r="E25" s="363">
        <f t="shared" si="4"/>
        <v>112</v>
      </c>
      <c r="F25" s="85" t="s">
        <v>67</v>
      </c>
      <c r="G25" s="205"/>
    </row>
    <row r="26" ht="15.75" customHeight="1">
      <c r="A26" s="85" t="s">
        <v>7111</v>
      </c>
      <c r="B26" s="77" t="s">
        <v>51</v>
      </c>
      <c r="C26" s="77">
        <v>11.75</v>
      </c>
      <c r="D26" s="78">
        <v>658.0</v>
      </c>
      <c r="E26" s="363">
        <v>658.0</v>
      </c>
      <c r="F26" s="75" t="s">
        <v>362</v>
      </c>
      <c r="G26" s="205"/>
    </row>
    <row r="27" ht="15.75" customHeight="1">
      <c r="A27" s="85" t="s">
        <v>70</v>
      </c>
      <c r="B27" s="77" t="s">
        <v>51</v>
      </c>
      <c r="C27" s="703">
        <v>12.0</v>
      </c>
      <c r="D27" s="78" t="s">
        <v>7460</v>
      </c>
      <c r="E27" s="363">
        <f>12*2*28</f>
        <v>672</v>
      </c>
      <c r="F27" s="75" t="s">
        <v>70</v>
      </c>
      <c r="G27" s="205"/>
    </row>
    <row r="28" ht="15.75" customHeight="1">
      <c r="A28" s="85" t="s">
        <v>1835</v>
      </c>
      <c r="B28" s="77" t="s">
        <v>51</v>
      </c>
      <c r="C28" s="77">
        <v>12.0</v>
      </c>
      <c r="D28" s="78" t="s">
        <v>7460</v>
      </c>
      <c r="E28" s="363">
        <v>672.0</v>
      </c>
      <c r="F28" s="75" t="s">
        <v>71</v>
      </c>
      <c r="G28" s="205"/>
    </row>
    <row r="29" ht="15.75" customHeight="1">
      <c r="A29" s="85" t="s">
        <v>7123</v>
      </c>
      <c r="B29" s="77" t="s">
        <v>51</v>
      </c>
      <c r="C29" s="77">
        <v>12.0</v>
      </c>
      <c r="D29" s="78" t="s">
        <v>7460</v>
      </c>
      <c r="E29" s="363">
        <v>672.0</v>
      </c>
      <c r="F29" s="75" t="s">
        <v>72</v>
      </c>
      <c r="G29" s="205"/>
    </row>
    <row r="30" ht="15.75" customHeight="1">
      <c r="A30" s="85" t="s">
        <v>1852</v>
      </c>
      <c r="B30" s="77" t="s">
        <v>51</v>
      </c>
      <c r="C30" s="77">
        <v>14.0</v>
      </c>
      <c r="D30" s="78">
        <v>686.0</v>
      </c>
      <c r="E30" s="363">
        <v>686.0</v>
      </c>
      <c r="F30" s="75" t="s">
        <v>73</v>
      </c>
      <c r="G30" s="205"/>
    </row>
    <row r="31" ht="18.0" customHeight="1">
      <c r="A31" s="85" t="s">
        <v>7437</v>
      </c>
      <c r="B31" s="77" t="s">
        <v>51</v>
      </c>
      <c r="C31" s="77">
        <v>10.0</v>
      </c>
      <c r="D31" s="78" t="s">
        <v>7461</v>
      </c>
      <c r="E31" s="363">
        <v>560.0</v>
      </c>
      <c r="F31" s="75" t="s">
        <v>1859</v>
      </c>
      <c r="G31" s="205"/>
    </row>
    <row r="32" ht="15.75" customHeight="1">
      <c r="A32" s="85" t="s">
        <v>75</v>
      </c>
      <c r="B32" s="77" t="s">
        <v>51</v>
      </c>
      <c r="C32" s="77">
        <v>12.0</v>
      </c>
      <c r="D32" s="78">
        <v>672.0</v>
      </c>
      <c r="E32" s="363">
        <v>672.0</v>
      </c>
      <c r="F32" s="75" t="s">
        <v>75</v>
      </c>
      <c r="G32" s="205"/>
    </row>
    <row r="33" ht="15.75" customHeight="1">
      <c r="A33" s="704" t="s">
        <v>6643</v>
      </c>
      <c r="B33" s="703" t="s">
        <v>51</v>
      </c>
      <c r="C33" s="703">
        <v>11.0</v>
      </c>
      <c r="D33" s="78">
        <v>616.0</v>
      </c>
      <c r="E33" s="363">
        <v>616.0</v>
      </c>
      <c r="F33" s="75" t="s">
        <v>7462</v>
      </c>
      <c r="G33" s="205"/>
    </row>
    <row r="34" ht="15.75" customHeight="1">
      <c r="A34" s="85" t="s">
        <v>77</v>
      </c>
      <c r="B34" s="77" t="s">
        <v>51</v>
      </c>
      <c r="C34" s="77">
        <v>9.13</v>
      </c>
      <c r="D34" s="78">
        <v>511.28</v>
      </c>
      <c r="E34" s="363">
        <v>392.0</v>
      </c>
      <c r="F34" s="75" t="s">
        <v>413</v>
      </c>
      <c r="G34" s="205"/>
    </row>
    <row r="35" ht="15.75" customHeight="1">
      <c r="A35" s="85" t="s">
        <v>437</v>
      </c>
      <c r="B35" s="77" t="s">
        <v>51</v>
      </c>
      <c r="C35" s="77">
        <v>9.0</v>
      </c>
      <c r="D35" s="78">
        <v>504.0</v>
      </c>
      <c r="E35" s="363">
        <v>504.0</v>
      </c>
      <c r="F35" s="75" t="s">
        <v>437</v>
      </c>
      <c r="G35" s="205"/>
    </row>
    <row r="36" ht="15.75" customHeight="1">
      <c r="A36" s="85" t="s">
        <v>3320</v>
      </c>
      <c r="B36" s="77" t="s">
        <v>51</v>
      </c>
      <c r="C36" s="77">
        <v>11.0</v>
      </c>
      <c r="D36" s="78" t="s">
        <v>7463</v>
      </c>
      <c r="E36" s="363">
        <v>616.0</v>
      </c>
      <c r="F36" s="75" t="s">
        <v>3326</v>
      </c>
      <c r="G36" s="205"/>
    </row>
    <row r="37" ht="15.75" customHeight="1">
      <c r="A37" s="85" t="s">
        <v>462</v>
      </c>
      <c r="B37" s="77" t="s">
        <v>51</v>
      </c>
      <c r="C37" s="77">
        <v>8.5</v>
      </c>
      <c r="D37" s="78">
        <v>476.0</v>
      </c>
      <c r="E37" s="363">
        <v>476.0</v>
      </c>
      <c r="F37" s="75" t="s">
        <v>462</v>
      </c>
      <c r="G37" s="205"/>
    </row>
    <row r="38" ht="15.75" customHeight="1">
      <c r="A38" s="85" t="s">
        <v>7441</v>
      </c>
      <c r="B38" s="77" t="s">
        <v>51</v>
      </c>
      <c r="C38" s="77">
        <v>8.5</v>
      </c>
      <c r="D38" s="78" t="s">
        <v>7464</v>
      </c>
      <c r="E38" s="363">
        <v>476.0</v>
      </c>
      <c r="F38" s="75" t="s">
        <v>81</v>
      </c>
      <c r="G38" s="205"/>
    </row>
    <row r="39" ht="15.75" customHeight="1">
      <c r="A39" s="85" t="s">
        <v>2162</v>
      </c>
      <c r="B39" s="77" t="s">
        <v>51</v>
      </c>
      <c r="C39" s="79">
        <v>12.19</v>
      </c>
      <c r="D39" s="6" t="s">
        <v>7465</v>
      </c>
      <c r="E39" s="363">
        <v>682.64</v>
      </c>
      <c r="F39" s="75" t="s">
        <v>2162</v>
      </c>
      <c r="G39" s="205"/>
    </row>
    <row r="40" ht="15.75" customHeight="1">
      <c r="A40" s="85" t="s">
        <v>83</v>
      </c>
      <c r="B40" s="77" t="s">
        <v>51</v>
      </c>
      <c r="C40" s="77">
        <v>10.13</v>
      </c>
      <c r="D40" s="78">
        <v>567.28</v>
      </c>
      <c r="E40" s="363">
        <v>567.28</v>
      </c>
      <c r="F40" s="75" t="s">
        <v>467</v>
      </c>
      <c r="G40" s="205"/>
    </row>
    <row r="41" ht="15.75" customHeight="1">
      <c r="A41" s="704" t="s">
        <v>6679</v>
      </c>
      <c r="B41" s="703" t="s">
        <v>51</v>
      </c>
      <c r="C41" s="668">
        <v>10.0</v>
      </c>
      <c r="D41" s="705">
        <v>28.0</v>
      </c>
      <c r="E41" s="706">
        <v>560.0</v>
      </c>
      <c r="F41" s="75" t="s">
        <v>84</v>
      </c>
      <c r="G41" s="205"/>
    </row>
    <row r="42" ht="15.75" customHeight="1">
      <c r="A42" s="85" t="s">
        <v>85</v>
      </c>
      <c r="B42" s="77" t="s">
        <v>86</v>
      </c>
      <c r="C42" s="77">
        <v>9.0</v>
      </c>
      <c r="D42" s="88">
        <v>504.0</v>
      </c>
      <c r="E42" s="363">
        <v>504.0</v>
      </c>
      <c r="F42" s="85" t="s">
        <v>3351</v>
      </c>
    </row>
    <row r="43" ht="15.75" customHeight="1">
      <c r="A43" s="85" t="s">
        <v>87</v>
      </c>
      <c r="B43" s="77" t="s">
        <v>86</v>
      </c>
      <c r="C43" s="77">
        <v>11.5</v>
      </c>
      <c r="D43" s="88">
        <f>C43*2*28</f>
        <v>644</v>
      </c>
      <c r="E43" s="363">
        <f>D43</f>
        <v>644</v>
      </c>
      <c r="F43" s="85" t="s">
        <v>481</v>
      </c>
    </row>
    <row r="44" ht="15.75" customHeight="1">
      <c r="A44" s="85" t="s">
        <v>6702</v>
      </c>
      <c r="B44" s="77" t="s">
        <v>86</v>
      </c>
      <c r="C44" s="77" t="s">
        <v>7466</v>
      </c>
      <c r="D44" s="88">
        <f>8.5*2*28</f>
        <v>476</v>
      </c>
      <c r="E44" s="363">
        <v>476.0</v>
      </c>
      <c r="F44" s="85" t="s">
        <v>670</v>
      </c>
    </row>
    <row r="45" ht="15.75" customHeight="1">
      <c r="A45" s="85" t="s">
        <v>7467</v>
      </c>
      <c r="B45" s="77" t="s">
        <v>86</v>
      </c>
      <c r="C45" s="77" t="s">
        <v>7443</v>
      </c>
      <c r="D45" s="88" t="s">
        <v>7468</v>
      </c>
      <c r="E45" s="363">
        <v>700.0</v>
      </c>
      <c r="F45" s="85" t="s">
        <v>2618</v>
      </c>
    </row>
    <row r="46" ht="15.75" customHeight="1">
      <c r="A46" s="85" t="s">
        <v>90</v>
      </c>
      <c r="B46" s="77" t="s">
        <v>86</v>
      </c>
      <c r="C46" s="77">
        <v>10.0</v>
      </c>
      <c r="D46" s="88">
        <v>560.0</v>
      </c>
      <c r="E46" s="363">
        <v>560.0</v>
      </c>
      <c r="F46" s="85" t="s">
        <v>493</v>
      </c>
    </row>
    <row r="47" ht="15.75" customHeight="1">
      <c r="A47" s="85" t="s">
        <v>91</v>
      </c>
      <c r="B47" s="77" t="s">
        <v>86</v>
      </c>
      <c r="C47" s="77">
        <v>8.5</v>
      </c>
      <c r="D47" s="88" t="s">
        <v>7469</v>
      </c>
      <c r="E47" s="363">
        <v>476.0</v>
      </c>
      <c r="F47" s="85" t="s">
        <v>2657</v>
      </c>
    </row>
    <row r="48" ht="15.75" customHeight="1">
      <c r="A48" s="85" t="s">
        <v>6769</v>
      </c>
      <c r="B48" s="77" t="s">
        <v>86</v>
      </c>
      <c r="C48" s="77">
        <v>8.0</v>
      </c>
      <c r="D48" s="88" t="s">
        <v>7470</v>
      </c>
      <c r="E48" s="363">
        <v>448.0</v>
      </c>
      <c r="F48" s="85" t="s">
        <v>514</v>
      </c>
    </row>
    <row r="49" ht="15.75" customHeight="1">
      <c r="A49" s="85" t="s">
        <v>100</v>
      </c>
      <c r="B49" s="77" t="s">
        <v>86</v>
      </c>
      <c r="C49" s="77">
        <v>10.0</v>
      </c>
      <c r="D49" s="78">
        <f t="shared" ref="D49:D50" si="5">C49*2*28</f>
        <v>560</v>
      </c>
      <c r="E49" s="363">
        <f>D49</f>
        <v>560</v>
      </c>
      <c r="F49" s="85" t="s">
        <v>3390</v>
      </c>
    </row>
    <row r="50" ht="15.75" customHeight="1">
      <c r="A50" s="85" t="s">
        <v>101</v>
      </c>
      <c r="B50" s="77" t="s">
        <v>86</v>
      </c>
      <c r="C50" s="77">
        <v>7.44</v>
      </c>
      <c r="D50" s="78">
        <f t="shared" si="5"/>
        <v>416.64</v>
      </c>
      <c r="E50" s="363">
        <v>417.0</v>
      </c>
      <c r="F50" s="85" t="s">
        <v>546</v>
      </c>
    </row>
    <row r="51" ht="15.75" customHeight="1">
      <c r="A51" s="704" t="s">
        <v>7448</v>
      </c>
      <c r="B51" s="703" t="s">
        <v>86</v>
      </c>
      <c r="C51" s="703">
        <v>11.0</v>
      </c>
      <c r="D51" s="78">
        <v>616.0</v>
      </c>
      <c r="E51" s="363">
        <v>616.0</v>
      </c>
      <c r="F51" s="85" t="s">
        <v>3396</v>
      </c>
    </row>
    <row r="52" ht="15.75" customHeight="1">
      <c r="A52" s="85" t="s">
        <v>103</v>
      </c>
      <c r="B52" s="77" t="s">
        <v>86</v>
      </c>
      <c r="C52" s="77" t="s">
        <v>7471</v>
      </c>
      <c r="D52" s="78">
        <v>560.0</v>
      </c>
      <c r="E52" s="363">
        <v>560.0</v>
      </c>
      <c r="F52" s="85" t="s">
        <v>2882</v>
      </c>
    </row>
    <row r="53" ht="15.75" customHeight="1">
      <c r="A53" s="85" t="s">
        <v>716</v>
      </c>
      <c r="B53" s="77" t="s">
        <v>86</v>
      </c>
      <c r="C53" s="77">
        <v>10.25</v>
      </c>
      <c r="D53" s="78">
        <v>574.0</v>
      </c>
      <c r="E53" s="363">
        <v>574.0</v>
      </c>
      <c r="F53" s="85" t="s">
        <v>554</v>
      </c>
    </row>
    <row r="54" ht="15.75" customHeight="1">
      <c r="A54" s="85" t="s">
        <v>105</v>
      </c>
      <c r="B54" s="77" t="s">
        <v>86</v>
      </c>
      <c r="C54" s="77">
        <v>8.0</v>
      </c>
      <c r="D54" s="78">
        <v>448.0</v>
      </c>
      <c r="E54" s="363">
        <v>448.0</v>
      </c>
      <c r="F54" s="85" t="s">
        <v>559</v>
      </c>
    </row>
    <row r="55" ht="15.75" customHeight="1">
      <c r="A55" s="85" t="s">
        <v>106</v>
      </c>
      <c r="B55" s="77" t="s">
        <v>86</v>
      </c>
      <c r="C55" s="77">
        <v>7.0</v>
      </c>
      <c r="D55" s="78">
        <f>C55*2*28</f>
        <v>392</v>
      </c>
      <c r="E55" s="363">
        <f>D55</f>
        <v>392</v>
      </c>
      <c r="F55" s="85" t="s">
        <v>567</v>
      </c>
    </row>
    <row r="56" ht="15.75" customHeight="1">
      <c r="A56" s="71" t="s">
        <v>107</v>
      </c>
      <c r="B56" s="72" t="s">
        <v>86</v>
      </c>
      <c r="C56" s="77">
        <v>8.0</v>
      </c>
      <c r="D56" s="78" t="s">
        <v>7472</v>
      </c>
      <c r="E56" s="363">
        <f>8*2*28</f>
        <v>448</v>
      </c>
      <c r="F56" s="85" t="s">
        <v>604</v>
      </c>
    </row>
    <row r="57" ht="15.75" customHeight="1">
      <c r="A57" s="85" t="s">
        <v>7473</v>
      </c>
      <c r="B57" s="77" t="s">
        <v>86</v>
      </c>
      <c r="C57" s="77">
        <v>12.0</v>
      </c>
      <c r="D57" s="78" t="s">
        <v>7460</v>
      </c>
      <c r="E57" s="363">
        <v>672.0</v>
      </c>
      <c r="F57" s="85" t="s">
        <v>3032</v>
      </c>
    </row>
    <row r="58" ht="15.75" customHeight="1">
      <c r="A58" s="85" t="s">
        <v>3040</v>
      </c>
      <c r="B58" s="77" t="s">
        <v>86</v>
      </c>
      <c r="C58" s="77">
        <v>10.81</v>
      </c>
      <c r="D58" s="78" t="s">
        <v>7474</v>
      </c>
      <c r="E58" s="363">
        <f>10.81*2*28</f>
        <v>605.36</v>
      </c>
      <c r="F58" s="85" t="s">
        <v>3040</v>
      </c>
    </row>
    <row r="59" ht="15.75" customHeight="1">
      <c r="A59" s="85" t="s">
        <v>3079</v>
      </c>
      <c r="B59" s="77" t="s">
        <v>86</v>
      </c>
      <c r="C59" s="77">
        <v>8.0</v>
      </c>
      <c r="D59" s="78">
        <v>448.0</v>
      </c>
      <c r="E59" s="363">
        <v>448.0</v>
      </c>
      <c r="F59" s="85" t="s">
        <v>613</v>
      </c>
    </row>
    <row r="60" ht="15.75" customHeight="1">
      <c r="A60" s="85" t="s">
        <v>7271</v>
      </c>
      <c r="B60" s="77" t="s">
        <v>86</v>
      </c>
      <c r="C60" s="77">
        <v>11.0</v>
      </c>
      <c r="D60" s="78">
        <v>616.0</v>
      </c>
      <c r="E60" s="363">
        <v>616.0</v>
      </c>
      <c r="F60" s="85" t="s">
        <v>3094</v>
      </c>
    </row>
    <row r="61" ht="15.75" customHeight="1">
      <c r="A61" s="85" t="s">
        <v>97</v>
      </c>
      <c r="B61" s="77" t="s">
        <v>86</v>
      </c>
      <c r="C61" s="77">
        <v>8.0</v>
      </c>
      <c r="D61" s="78">
        <v>448.0</v>
      </c>
      <c r="E61" s="363">
        <v>448.0</v>
      </c>
      <c r="F61" s="85" t="s">
        <v>614</v>
      </c>
    </row>
    <row r="62" ht="15.75" customHeight="1">
      <c r="A62" s="85" t="s">
        <v>7282</v>
      </c>
      <c r="B62" s="77" t="s">
        <v>86</v>
      </c>
      <c r="C62" s="77">
        <v>10.0</v>
      </c>
      <c r="D62" s="78">
        <v>560.0</v>
      </c>
      <c r="E62" s="363">
        <v>560.0</v>
      </c>
      <c r="F62" s="85" t="s">
        <v>3435</v>
      </c>
    </row>
    <row r="63" ht="15.75" customHeight="1">
      <c r="A63" s="85" t="s">
        <v>7451</v>
      </c>
      <c r="B63" s="77" t="s">
        <v>86</v>
      </c>
      <c r="C63" s="77">
        <v>13.5</v>
      </c>
      <c r="D63" s="78">
        <f>C63*2*28</f>
        <v>756</v>
      </c>
      <c r="E63" s="363">
        <f>756</f>
        <v>756</v>
      </c>
      <c r="F63" s="85" t="s">
        <v>625</v>
      </c>
    </row>
    <row r="64" ht="15.75" customHeight="1">
      <c r="A64" s="60"/>
      <c r="B64" s="370"/>
      <c r="C64" s="370"/>
      <c r="D64" s="660"/>
      <c r="E64" s="660">
        <f>SUM(E9:E63)</f>
        <v>28161.36</v>
      </c>
    </row>
    <row r="65" ht="15.75" customHeight="1">
      <c r="A65" s="46"/>
      <c r="B65" s="46"/>
      <c r="C65" s="47"/>
      <c r="D65" s="47"/>
      <c r="E65" s="47"/>
      <c r="F65" s="1"/>
      <c r="G65" s="1"/>
      <c r="H65" s="1"/>
    </row>
    <row r="66" ht="14.25" customHeight="1">
      <c r="A66" s="146" t="s">
        <v>627</v>
      </c>
      <c r="B66" s="147"/>
      <c r="C66" s="147"/>
      <c r="D66" s="147"/>
      <c r="E66" s="147"/>
      <c r="F66" s="3"/>
      <c r="G66" s="3"/>
      <c r="H66" s="3"/>
      <c r="I66" s="46"/>
      <c r="J66" s="46"/>
      <c r="K66" s="46"/>
      <c r="L66" s="46"/>
      <c r="M66" s="46"/>
      <c r="N66" s="46"/>
      <c r="O66" s="46"/>
      <c r="P66" s="46"/>
      <c r="Q66" s="46"/>
      <c r="R66" s="46"/>
      <c r="S66" s="46"/>
      <c r="T66" s="46"/>
      <c r="U66" s="46"/>
      <c r="V66" s="46"/>
      <c r="W66" s="46"/>
      <c r="X66" s="46"/>
      <c r="Y66" s="46"/>
    </row>
    <row r="67" ht="15.75" customHeight="1">
      <c r="A67" s="46"/>
      <c r="B67" s="46"/>
      <c r="C67" s="47"/>
      <c r="D67" s="47"/>
      <c r="E67" s="1"/>
      <c r="F67" s="1"/>
      <c r="G67" s="1"/>
      <c r="H67" s="1"/>
    </row>
    <row r="68" ht="15.75" customHeight="1">
      <c r="A68" s="46"/>
      <c r="B68" s="46"/>
      <c r="C68" s="47"/>
      <c r="D68" s="47"/>
      <c r="E68" s="47"/>
      <c r="F68" s="1"/>
      <c r="G68" s="1"/>
      <c r="H68" s="1"/>
    </row>
    <row r="69" ht="15.75" customHeight="1">
      <c r="A69" s="46"/>
      <c r="B69" s="46"/>
      <c r="C69" s="47"/>
      <c r="D69" s="47"/>
      <c r="E69" s="1"/>
      <c r="F69" s="1"/>
      <c r="G69" s="1"/>
      <c r="H69" s="1"/>
    </row>
    <row r="70" ht="15.75" customHeight="1">
      <c r="A70" s="46"/>
      <c r="B70" s="46"/>
      <c r="C70" s="47"/>
      <c r="D70" s="47"/>
      <c r="E70" s="47"/>
      <c r="F70" s="1"/>
      <c r="G70" s="1"/>
      <c r="H70" s="1"/>
    </row>
    <row r="71" ht="15.75" customHeight="1">
      <c r="A71" s="46"/>
      <c r="B71" s="46"/>
      <c r="C71" s="47"/>
      <c r="D71" s="47"/>
      <c r="E71" s="47"/>
      <c r="F71" s="1"/>
      <c r="G71" s="1"/>
      <c r="H71" s="1"/>
    </row>
    <row r="72" ht="15.75" customHeight="1">
      <c r="A72" s="46"/>
      <c r="B72" s="46"/>
      <c r="C72" s="47"/>
      <c r="D72" s="47"/>
      <c r="E72" s="47"/>
      <c r="F72" s="1"/>
      <c r="G72" s="1"/>
      <c r="H72" s="1"/>
    </row>
    <row r="73" ht="15.75" customHeight="1">
      <c r="A73" s="46"/>
      <c r="B73" s="46"/>
      <c r="C73" s="47"/>
      <c r="D73" s="47"/>
      <c r="E73" s="47"/>
      <c r="F73" s="1"/>
      <c r="G73" s="1"/>
      <c r="H73" s="1"/>
    </row>
    <row r="74" ht="15.75" customHeight="1">
      <c r="A74" s="46"/>
      <c r="B74" s="46"/>
      <c r="C74" s="47"/>
      <c r="D74" s="47"/>
      <c r="E74" s="47"/>
      <c r="F74" s="1"/>
      <c r="G74" s="1"/>
      <c r="H74" s="1"/>
    </row>
    <row r="75" ht="15.75" customHeight="1">
      <c r="A75" s="46"/>
      <c r="B75" s="46"/>
      <c r="C75" s="47"/>
      <c r="D75" s="47"/>
      <c r="E75" s="47"/>
      <c r="F75" s="1"/>
      <c r="G75" s="1"/>
      <c r="H75" s="1"/>
    </row>
    <row r="76" ht="15.75" customHeight="1">
      <c r="A76" s="46"/>
      <c r="B76" s="46"/>
      <c r="C76" s="47"/>
      <c r="D76" s="47"/>
      <c r="E76" s="47"/>
      <c r="F76" s="1"/>
      <c r="G76" s="1"/>
      <c r="H76" s="1"/>
    </row>
    <row r="77" ht="15.75" customHeight="1">
      <c r="A77" s="46"/>
      <c r="B77" s="46"/>
      <c r="C77" s="47"/>
      <c r="D77" s="47"/>
      <c r="E77" s="47"/>
      <c r="F77" s="1"/>
      <c r="G77" s="1"/>
      <c r="H77" s="1"/>
    </row>
    <row r="78" ht="15.75" customHeight="1">
      <c r="A78" s="46"/>
      <c r="B78" s="46"/>
      <c r="C78" s="47"/>
      <c r="D78" s="47"/>
      <c r="E78" s="47"/>
      <c r="F78" s="1"/>
      <c r="G78" s="1"/>
      <c r="H78" s="1"/>
    </row>
    <row r="79" ht="15.75" customHeight="1">
      <c r="A79" s="46"/>
      <c r="B79" s="46"/>
      <c r="C79" s="47"/>
      <c r="D79" s="47"/>
      <c r="E79" s="47"/>
      <c r="F79" s="1"/>
      <c r="G79" s="1"/>
      <c r="H79" s="1"/>
    </row>
    <row r="80" ht="15.75" customHeight="1">
      <c r="A80" s="46"/>
      <c r="B80" s="46"/>
      <c r="C80" s="47"/>
      <c r="D80" s="47"/>
      <c r="E80" s="47"/>
      <c r="F80" s="1"/>
      <c r="G80" s="1"/>
      <c r="H80" s="1"/>
    </row>
    <row r="81" ht="15.75" customHeight="1">
      <c r="A81" s="46"/>
      <c r="B81" s="46"/>
      <c r="C81" s="47"/>
      <c r="D81" s="47"/>
      <c r="E81" s="47"/>
      <c r="F81" s="1"/>
      <c r="G81" s="1"/>
      <c r="H81" s="1"/>
    </row>
    <row r="82" ht="15.75" customHeight="1">
      <c r="A82" s="46"/>
      <c r="B82" s="46"/>
      <c r="C82" s="47"/>
      <c r="D82" s="47"/>
      <c r="E82" s="47"/>
      <c r="F82" s="1"/>
      <c r="G82" s="1"/>
      <c r="H82" s="1"/>
    </row>
    <row r="83" ht="15.75" customHeight="1">
      <c r="A83" s="46"/>
      <c r="B83" s="46"/>
      <c r="C83" s="47"/>
      <c r="D83" s="47"/>
      <c r="E83" s="47"/>
      <c r="F83" s="1"/>
      <c r="G83" s="1"/>
      <c r="H83" s="1"/>
    </row>
    <row r="84" ht="15.75" customHeight="1">
      <c r="A84" s="46"/>
      <c r="B84" s="46"/>
      <c r="C84" s="47"/>
      <c r="D84" s="47"/>
      <c r="E84" s="47"/>
      <c r="F84" s="1"/>
      <c r="G84" s="1"/>
      <c r="H84" s="1"/>
    </row>
    <row r="85" ht="15.75" customHeight="1">
      <c r="A85" s="46"/>
      <c r="B85" s="46"/>
      <c r="C85" s="47"/>
      <c r="D85" s="47"/>
      <c r="E85" s="47"/>
      <c r="F85" s="1"/>
      <c r="G85" s="1"/>
      <c r="H85" s="1"/>
    </row>
    <row r="86" ht="15.75" customHeight="1">
      <c r="A86" s="46"/>
      <c r="B86" s="46"/>
      <c r="C86" s="47"/>
      <c r="D86" s="47"/>
      <c r="E86" s="47"/>
      <c r="F86" s="1"/>
      <c r="G86" s="1"/>
      <c r="H86" s="1"/>
    </row>
    <row r="87" ht="15.75" customHeight="1">
      <c r="A87" s="46"/>
      <c r="B87" s="46"/>
      <c r="C87" s="47"/>
      <c r="D87" s="47"/>
      <c r="E87" s="47"/>
      <c r="F87" s="1"/>
      <c r="G87" s="1"/>
      <c r="H87" s="1"/>
    </row>
    <row r="88" ht="15.75" customHeight="1">
      <c r="A88" s="46"/>
      <c r="B88" s="46"/>
      <c r="C88" s="47"/>
      <c r="D88" s="47"/>
      <c r="E88" s="47"/>
      <c r="F88" s="1"/>
      <c r="G88" s="1"/>
      <c r="H88" s="1"/>
    </row>
    <row r="89" ht="15.75" customHeight="1">
      <c r="A89" s="46"/>
      <c r="B89" s="46"/>
      <c r="C89" s="47"/>
      <c r="D89" s="47"/>
      <c r="E89" s="47"/>
      <c r="F89" s="1"/>
      <c r="G89" s="1"/>
      <c r="H89" s="1"/>
    </row>
    <row r="90" ht="15.75" customHeight="1">
      <c r="A90" s="46"/>
      <c r="B90" s="46"/>
      <c r="C90" s="47"/>
      <c r="D90" s="47"/>
      <c r="E90" s="47"/>
      <c r="F90" s="1"/>
      <c r="G90" s="1"/>
      <c r="H90" s="1"/>
    </row>
    <row r="91" ht="15.75" customHeight="1">
      <c r="A91" s="46"/>
      <c r="B91" s="46"/>
      <c r="C91" s="47"/>
      <c r="D91" s="47"/>
      <c r="E91" s="47"/>
      <c r="F91" s="1"/>
      <c r="G91" s="1"/>
      <c r="H91" s="1"/>
    </row>
    <row r="92" ht="15.75" customHeight="1">
      <c r="A92" s="46"/>
      <c r="B92" s="46"/>
      <c r="C92" s="47"/>
      <c r="D92" s="47"/>
      <c r="E92" s="47"/>
      <c r="F92" s="1"/>
      <c r="G92" s="1"/>
      <c r="H92" s="1"/>
    </row>
    <row r="93" ht="15.75" customHeight="1">
      <c r="A93" s="46"/>
      <c r="B93" s="46"/>
      <c r="C93" s="47"/>
      <c r="D93" s="47"/>
      <c r="E93" s="47"/>
      <c r="F93" s="1"/>
      <c r="G93" s="1"/>
      <c r="H93" s="1"/>
    </row>
    <row r="94" ht="15.75" customHeight="1">
      <c r="A94" s="46"/>
      <c r="B94" s="46"/>
      <c r="C94" s="47"/>
      <c r="D94" s="47"/>
      <c r="E94" s="47"/>
      <c r="F94" s="1"/>
      <c r="G94" s="1"/>
      <c r="H94" s="1"/>
    </row>
    <row r="95" ht="15.75" customHeight="1">
      <c r="A95" s="46"/>
      <c r="B95" s="46"/>
      <c r="C95" s="47"/>
      <c r="D95" s="47"/>
      <c r="E95" s="47"/>
      <c r="F95" s="1"/>
      <c r="G95" s="1"/>
      <c r="H95" s="1"/>
    </row>
    <row r="96" ht="15.75" customHeight="1">
      <c r="A96" s="46"/>
      <c r="B96" s="46"/>
      <c r="C96" s="47"/>
      <c r="D96" s="47"/>
      <c r="E96" s="47"/>
      <c r="F96" s="1"/>
      <c r="G96" s="1"/>
      <c r="H96" s="1"/>
    </row>
    <row r="97" ht="15.75" customHeight="1">
      <c r="A97" s="46"/>
      <c r="B97" s="46"/>
      <c r="C97" s="47"/>
      <c r="D97" s="47"/>
      <c r="E97" s="47"/>
      <c r="F97" s="1"/>
      <c r="G97" s="1"/>
      <c r="H97" s="1"/>
    </row>
    <row r="98" ht="15.75" customHeight="1">
      <c r="A98" s="46"/>
      <c r="B98" s="46"/>
      <c r="C98" s="47"/>
      <c r="D98" s="47"/>
      <c r="E98" s="47"/>
      <c r="F98" s="1"/>
      <c r="G98" s="1"/>
      <c r="H98" s="1"/>
    </row>
    <row r="99" ht="15.75" customHeight="1">
      <c r="A99" s="46"/>
      <c r="B99" s="46"/>
      <c r="C99" s="47"/>
      <c r="D99" s="47"/>
      <c r="E99" s="47"/>
      <c r="F99" s="1"/>
      <c r="G99" s="1"/>
      <c r="H99" s="1"/>
    </row>
    <row r="100" ht="15.75" customHeight="1">
      <c r="A100" s="46"/>
      <c r="B100" s="46"/>
      <c r="C100" s="47"/>
      <c r="D100" s="47"/>
      <c r="E100" s="47"/>
      <c r="F100" s="1"/>
      <c r="G100" s="1"/>
      <c r="H100" s="1"/>
    </row>
    <row r="101" ht="15.75" customHeight="1">
      <c r="A101" s="46"/>
      <c r="B101" s="46"/>
      <c r="C101" s="47"/>
      <c r="D101" s="47"/>
      <c r="E101" s="47"/>
      <c r="F101" s="1"/>
      <c r="G101" s="1"/>
      <c r="H101" s="1"/>
    </row>
    <row r="102" ht="15.75" customHeight="1">
      <c r="A102" s="46"/>
      <c r="B102" s="46"/>
      <c r="C102" s="47"/>
      <c r="D102" s="47"/>
      <c r="E102" s="47"/>
      <c r="F102" s="1"/>
      <c r="G102" s="1"/>
      <c r="H102" s="1"/>
    </row>
    <row r="103" ht="15.75" customHeight="1">
      <c r="A103" s="46"/>
      <c r="B103" s="46"/>
      <c r="C103" s="47"/>
      <c r="D103" s="47"/>
      <c r="E103" s="47"/>
      <c r="F103" s="1"/>
      <c r="G103" s="1"/>
      <c r="H103" s="1"/>
    </row>
    <row r="104" ht="15.75" customHeight="1">
      <c r="A104" s="46"/>
      <c r="B104" s="46"/>
      <c r="C104" s="47"/>
      <c r="D104" s="47"/>
      <c r="E104" s="47"/>
      <c r="F104" s="1"/>
      <c r="G104" s="1"/>
      <c r="H104" s="1"/>
    </row>
    <row r="105" ht="15.75" customHeight="1">
      <c r="A105" s="46"/>
      <c r="B105" s="46"/>
      <c r="C105" s="47"/>
      <c r="D105" s="47"/>
      <c r="E105" s="47"/>
      <c r="F105" s="1"/>
      <c r="G105" s="1"/>
      <c r="H105" s="1"/>
    </row>
    <row r="106" ht="15.75" customHeight="1">
      <c r="A106" s="46"/>
      <c r="B106" s="46"/>
      <c r="C106" s="47"/>
      <c r="D106" s="47"/>
      <c r="E106" s="47"/>
      <c r="F106" s="1"/>
      <c r="G106" s="1"/>
      <c r="H106" s="1"/>
    </row>
    <row r="107" ht="15.75" customHeight="1">
      <c r="A107" s="46"/>
      <c r="B107" s="46"/>
      <c r="C107" s="47"/>
      <c r="D107" s="47"/>
      <c r="E107" s="47"/>
      <c r="F107" s="1"/>
      <c r="G107" s="1"/>
      <c r="H107" s="1"/>
    </row>
    <row r="108" ht="15.75" customHeight="1">
      <c r="A108" s="46"/>
      <c r="B108" s="46"/>
      <c r="C108" s="47"/>
      <c r="D108" s="47"/>
      <c r="E108" s="47"/>
      <c r="F108" s="1"/>
      <c r="G108" s="1"/>
      <c r="H108" s="1"/>
    </row>
    <row r="109" ht="15.75" customHeight="1">
      <c r="A109" s="46"/>
      <c r="B109" s="46"/>
      <c r="C109" s="47"/>
      <c r="D109" s="47"/>
      <c r="E109" s="47"/>
      <c r="F109" s="1"/>
      <c r="G109" s="1"/>
      <c r="H109" s="1"/>
    </row>
    <row r="110" ht="15.75" customHeight="1">
      <c r="A110" s="46"/>
      <c r="B110" s="46"/>
      <c r="C110" s="47"/>
      <c r="D110" s="47"/>
      <c r="E110" s="47"/>
      <c r="F110" s="1"/>
      <c r="G110" s="1"/>
      <c r="H110" s="1"/>
    </row>
    <row r="111" ht="15.75" customHeight="1">
      <c r="A111" s="46"/>
      <c r="B111" s="46"/>
      <c r="C111" s="47"/>
      <c r="D111" s="47"/>
      <c r="E111" s="47"/>
      <c r="F111" s="1"/>
      <c r="G111" s="1"/>
      <c r="H111" s="1"/>
    </row>
    <row r="112" ht="15.75" customHeight="1">
      <c r="A112" s="46"/>
      <c r="B112" s="46"/>
      <c r="C112" s="47"/>
      <c r="D112" s="47"/>
      <c r="E112" s="47"/>
      <c r="F112" s="1"/>
      <c r="G112" s="1"/>
      <c r="H112" s="1"/>
    </row>
    <row r="113" ht="15.75" customHeight="1">
      <c r="A113" s="46"/>
      <c r="B113" s="46"/>
      <c r="C113" s="47"/>
      <c r="D113" s="47"/>
      <c r="E113" s="47"/>
      <c r="F113" s="1"/>
      <c r="G113" s="1"/>
      <c r="H113" s="1"/>
    </row>
    <row r="114" ht="15.75" customHeight="1">
      <c r="A114" s="46"/>
      <c r="B114" s="46"/>
      <c r="C114" s="47"/>
      <c r="D114" s="47"/>
      <c r="E114" s="47"/>
      <c r="F114" s="1"/>
      <c r="G114" s="1"/>
      <c r="H114" s="1"/>
    </row>
    <row r="115" ht="15.75" customHeight="1">
      <c r="A115" s="46"/>
      <c r="B115" s="46"/>
      <c r="C115" s="47"/>
      <c r="D115" s="47"/>
      <c r="E115" s="47"/>
      <c r="F115" s="1"/>
      <c r="G115" s="1"/>
      <c r="H115" s="1"/>
    </row>
    <row r="116" ht="15.75" customHeight="1">
      <c r="A116" s="46"/>
      <c r="B116" s="46"/>
      <c r="C116" s="47"/>
      <c r="D116" s="47"/>
      <c r="E116" s="47"/>
      <c r="F116" s="1"/>
      <c r="G116" s="1"/>
      <c r="H116" s="1"/>
    </row>
    <row r="117" ht="15.75" customHeight="1">
      <c r="A117" s="46"/>
      <c r="B117" s="46"/>
      <c r="C117" s="47"/>
      <c r="D117" s="47"/>
      <c r="E117" s="47"/>
      <c r="F117" s="1"/>
      <c r="G117" s="1"/>
      <c r="H117" s="1"/>
    </row>
    <row r="118" ht="15.75" customHeight="1">
      <c r="A118" s="46"/>
      <c r="B118" s="46"/>
      <c r="C118" s="47"/>
      <c r="D118" s="47"/>
      <c r="E118" s="47"/>
      <c r="F118" s="1"/>
      <c r="G118" s="1"/>
      <c r="H118" s="1"/>
    </row>
    <row r="119" ht="15.75" customHeight="1">
      <c r="A119" s="46"/>
      <c r="B119" s="46"/>
      <c r="C119" s="47"/>
      <c r="D119" s="47"/>
      <c r="E119" s="47"/>
      <c r="F119" s="1"/>
      <c r="G119" s="1"/>
      <c r="H119" s="1"/>
    </row>
    <row r="120" ht="15.75" customHeight="1">
      <c r="A120" s="46"/>
      <c r="B120" s="46"/>
      <c r="C120" s="47"/>
      <c r="D120" s="47"/>
      <c r="E120" s="47"/>
      <c r="F120" s="1"/>
      <c r="G120" s="1"/>
      <c r="H120" s="1"/>
    </row>
    <row r="121" ht="15.75" customHeight="1">
      <c r="A121" s="46"/>
      <c r="B121" s="46"/>
      <c r="C121" s="47"/>
      <c r="D121" s="47"/>
      <c r="E121" s="47"/>
      <c r="F121" s="1"/>
      <c r="G121" s="1"/>
      <c r="H121" s="1"/>
    </row>
    <row r="122" ht="15.75" customHeight="1">
      <c r="A122" s="46"/>
      <c r="B122" s="46"/>
      <c r="C122" s="47"/>
      <c r="D122" s="47"/>
      <c r="E122" s="47"/>
      <c r="F122" s="1"/>
      <c r="G122" s="1"/>
      <c r="H122" s="1"/>
    </row>
    <row r="123" ht="15.75" customHeight="1">
      <c r="A123" s="46"/>
      <c r="B123" s="46"/>
      <c r="C123" s="47"/>
      <c r="D123" s="47"/>
      <c r="E123" s="47"/>
      <c r="F123" s="1"/>
      <c r="G123" s="1"/>
      <c r="H123" s="1"/>
    </row>
    <row r="124" ht="15.75" customHeight="1">
      <c r="A124" s="46"/>
      <c r="B124" s="46"/>
      <c r="C124" s="47"/>
      <c r="D124" s="47"/>
      <c r="E124" s="47"/>
      <c r="F124" s="1"/>
      <c r="G124" s="1"/>
      <c r="H124" s="1"/>
    </row>
    <row r="125" ht="15.75" customHeight="1">
      <c r="A125" s="46"/>
      <c r="B125" s="46"/>
      <c r="C125" s="47"/>
      <c r="D125" s="47"/>
      <c r="E125" s="47"/>
      <c r="F125" s="1"/>
      <c r="G125" s="1"/>
      <c r="H125" s="1"/>
    </row>
    <row r="126" ht="15.75" customHeight="1">
      <c r="A126" s="46"/>
      <c r="B126" s="46"/>
      <c r="C126" s="47"/>
      <c r="D126" s="47"/>
      <c r="E126" s="47"/>
      <c r="F126" s="1"/>
      <c r="G126" s="1"/>
      <c r="H126" s="1"/>
    </row>
    <row r="127" ht="15.75" customHeight="1">
      <c r="A127" s="46"/>
      <c r="B127" s="46"/>
      <c r="C127" s="47"/>
      <c r="D127" s="47"/>
      <c r="E127" s="47"/>
      <c r="F127" s="1"/>
      <c r="G127" s="1"/>
      <c r="H127" s="1"/>
    </row>
    <row r="128" ht="15.75" customHeight="1">
      <c r="A128" s="46"/>
      <c r="B128" s="46"/>
      <c r="C128" s="47"/>
      <c r="D128" s="47"/>
      <c r="E128" s="47"/>
      <c r="F128" s="1"/>
      <c r="G128" s="1"/>
      <c r="H128" s="1"/>
    </row>
    <row r="129" ht="15.75" customHeight="1">
      <c r="A129" s="46"/>
      <c r="B129" s="46"/>
      <c r="C129" s="47"/>
      <c r="D129" s="47"/>
      <c r="E129" s="47"/>
      <c r="F129" s="1"/>
      <c r="G129" s="1"/>
      <c r="H129" s="1"/>
    </row>
    <row r="130" ht="15.75" customHeight="1">
      <c r="A130" s="46"/>
      <c r="B130" s="46"/>
      <c r="C130" s="47"/>
      <c r="D130" s="47"/>
      <c r="E130" s="47"/>
      <c r="F130" s="1"/>
      <c r="G130" s="1"/>
      <c r="H130" s="1"/>
    </row>
    <row r="131" ht="15.75" customHeight="1">
      <c r="A131" s="46"/>
      <c r="B131" s="46"/>
      <c r="C131" s="47"/>
      <c r="D131" s="47"/>
      <c r="E131" s="47"/>
      <c r="F131" s="1"/>
      <c r="G131" s="1"/>
      <c r="H131" s="1"/>
    </row>
    <row r="132" ht="15.75" customHeight="1">
      <c r="A132" s="46"/>
      <c r="B132" s="46"/>
      <c r="C132" s="47"/>
      <c r="D132" s="47"/>
      <c r="E132" s="47"/>
      <c r="F132" s="1"/>
      <c r="G132" s="1"/>
      <c r="H132" s="1"/>
    </row>
    <row r="133" ht="15.75" customHeight="1">
      <c r="A133" s="46"/>
      <c r="B133" s="46"/>
      <c r="C133" s="47"/>
      <c r="D133" s="47"/>
      <c r="E133" s="47"/>
      <c r="F133" s="1"/>
      <c r="G133" s="1"/>
      <c r="H133" s="1"/>
    </row>
    <row r="134" ht="15.75" customHeight="1">
      <c r="A134" s="46"/>
      <c r="B134" s="46"/>
      <c r="C134" s="47"/>
      <c r="D134" s="47"/>
      <c r="E134" s="47"/>
      <c r="F134" s="1"/>
      <c r="G134" s="1"/>
      <c r="H134" s="1"/>
    </row>
    <row r="135" ht="15.75" customHeight="1">
      <c r="A135" s="46"/>
      <c r="B135" s="46"/>
      <c r="C135" s="47"/>
      <c r="D135" s="47"/>
      <c r="E135" s="47"/>
      <c r="F135" s="1"/>
      <c r="G135" s="1"/>
      <c r="H135" s="1"/>
    </row>
    <row r="136" ht="15.75" customHeight="1">
      <c r="A136" s="46"/>
      <c r="B136" s="46"/>
      <c r="C136" s="47"/>
      <c r="D136" s="47"/>
      <c r="E136" s="47"/>
      <c r="F136" s="1"/>
      <c r="G136" s="1"/>
      <c r="H136" s="1"/>
    </row>
    <row r="137" ht="15.75" customHeight="1">
      <c r="A137" s="46"/>
      <c r="B137" s="46"/>
      <c r="C137" s="47"/>
      <c r="D137" s="47"/>
      <c r="E137" s="47"/>
      <c r="F137" s="1"/>
      <c r="G137" s="1"/>
      <c r="H137" s="1"/>
    </row>
    <row r="138" ht="15.75" customHeight="1">
      <c r="A138" s="46"/>
      <c r="B138" s="46"/>
      <c r="C138" s="47"/>
      <c r="D138" s="47"/>
      <c r="E138" s="47"/>
      <c r="F138" s="1"/>
      <c r="G138" s="1"/>
      <c r="H138" s="1"/>
    </row>
    <row r="139" ht="15.75" customHeight="1">
      <c r="A139" s="46"/>
      <c r="B139" s="46"/>
      <c r="C139" s="47"/>
      <c r="D139" s="47"/>
      <c r="E139" s="47"/>
      <c r="F139" s="1"/>
      <c r="G139" s="1"/>
      <c r="H139" s="1"/>
    </row>
    <row r="140" ht="15.75" customHeight="1">
      <c r="A140" s="46"/>
      <c r="B140" s="46"/>
      <c r="C140" s="47"/>
      <c r="D140" s="47"/>
      <c r="E140" s="47"/>
      <c r="F140" s="1"/>
      <c r="G140" s="1"/>
      <c r="H140" s="1"/>
    </row>
    <row r="141" ht="15.75" customHeight="1">
      <c r="A141" s="46"/>
      <c r="B141" s="46"/>
      <c r="C141" s="47"/>
      <c r="D141" s="47"/>
      <c r="E141" s="47"/>
      <c r="F141" s="1"/>
      <c r="G141" s="1"/>
      <c r="H141" s="1"/>
    </row>
    <row r="142" ht="15.75" customHeight="1">
      <c r="A142" s="46"/>
      <c r="B142" s="46"/>
      <c r="C142" s="47"/>
      <c r="D142" s="47"/>
      <c r="E142" s="47"/>
      <c r="F142" s="1"/>
      <c r="G142" s="1"/>
      <c r="H142" s="1"/>
    </row>
    <row r="143" ht="15.75" customHeight="1">
      <c r="A143" s="46"/>
      <c r="B143" s="46"/>
      <c r="C143" s="47"/>
      <c r="D143" s="47"/>
      <c r="E143" s="47"/>
      <c r="F143" s="1"/>
      <c r="G143" s="1"/>
      <c r="H143" s="1"/>
    </row>
    <row r="144" ht="15.75" customHeight="1">
      <c r="A144" s="46"/>
      <c r="B144" s="46"/>
      <c r="C144" s="47"/>
      <c r="D144" s="47"/>
      <c r="E144" s="47"/>
      <c r="F144" s="1"/>
      <c r="G144" s="1"/>
      <c r="H144" s="1"/>
    </row>
    <row r="145" ht="15.75" customHeight="1">
      <c r="A145" s="46"/>
      <c r="B145" s="46"/>
      <c r="C145" s="47"/>
      <c r="D145" s="47"/>
      <c r="E145" s="47"/>
      <c r="F145" s="1"/>
      <c r="G145" s="1"/>
      <c r="H145" s="1"/>
    </row>
    <row r="146" ht="15.75" customHeight="1">
      <c r="A146" s="46"/>
      <c r="B146" s="46"/>
      <c r="C146" s="47"/>
      <c r="D146" s="47"/>
      <c r="E146" s="47"/>
      <c r="F146" s="1"/>
      <c r="G146" s="1"/>
      <c r="H146" s="1"/>
    </row>
    <row r="147" ht="15.75" customHeight="1">
      <c r="A147" s="46"/>
      <c r="B147" s="46"/>
      <c r="C147" s="47"/>
      <c r="D147" s="47"/>
      <c r="E147" s="47"/>
      <c r="F147" s="1"/>
      <c r="G147" s="1"/>
      <c r="H147" s="1"/>
    </row>
    <row r="148" ht="15.75" customHeight="1">
      <c r="A148" s="46"/>
      <c r="B148" s="46"/>
      <c r="C148" s="47"/>
      <c r="D148" s="47"/>
      <c r="E148" s="47"/>
      <c r="F148" s="1"/>
      <c r="G148" s="1"/>
      <c r="H148" s="1"/>
    </row>
    <row r="149" ht="15.75" customHeight="1">
      <c r="A149" s="46"/>
      <c r="B149" s="46"/>
      <c r="C149" s="47"/>
      <c r="D149" s="47"/>
      <c r="E149" s="47"/>
      <c r="F149" s="1"/>
      <c r="G149" s="1"/>
      <c r="H149" s="1"/>
    </row>
    <row r="150" ht="15.75" customHeight="1">
      <c r="A150" s="46"/>
      <c r="B150" s="46"/>
      <c r="C150" s="47"/>
      <c r="D150" s="47"/>
      <c r="E150" s="47"/>
      <c r="F150" s="1"/>
      <c r="G150" s="1"/>
      <c r="H150" s="1"/>
    </row>
    <row r="151" ht="15.75" customHeight="1">
      <c r="A151" s="46"/>
      <c r="B151" s="46"/>
      <c r="C151" s="47"/>
      <c r="D151" s="47"/>
      <c r="E151" s="47"/>
      <c r="F151" s="1"/>
      <c r="G151" s="1"/>
      <c r="H151" s="1"/>
    </row>
    <row r="152" ht="15.75" customHeight="1">
      <c r="A152" s="46"/>
      <c r="B152" s="46"/>
      <c r="C152" s="47"/>
      <c r="D152" s="47"/>
      <c r="E152" s="47"/>
      <c r="F152" s="1"/>
      <c r="G152" s="1"/>
      <c r="H152" s="1"/>
    </row>
    <row r="153" ht="15.75" customHeight="1">
      <c r="A153" s="46"/>
      <c r="B153" s="46"/>
      <c r="C153" s="47"/>
      <c r="D153" s="47"/>
      <c r="E153" s="47"/>
      <c r="F153" s="1"/>
      <c r="G153" s="1"/>
      <c r="H153" s="1"/>
    </row>
    <row r="154" ht="15.75" customHeight="1">
      <c r="A154" s="46"/>
      <c r="B154" s="46"/>
      <c r="C154" s="47"/>
      <c r="D154" s="47"/>
      <c r="E154" s="47"/>
      <c r="F154" s="1"/>
      <c r="G154" s="1"/>
      <c r="H154" s="1"/>
    </row>
    <row r="155" ht="15.75" customHeight="1">
      <c r="A155" s="46"/>
      <c r="B155" s="46"/>
      <c r="C155" s="47"/>
      <c r="D155" s="47"/>
      <c r="E155" s="47"/>
      <c r="F155" s="1"/>
      <c r="G155" s="1"/>
      <c r="H155" s="1"/>
    </row>
    <row r="156" ht="15.75" customHeight="1">
      <c r="A156" s="46"/>
      <c r="B156" s="46"/>
      <c r="C156" s="47"/>
      <c r="D156" s="47"/>
      <c r="E156" s="47"/>
      <c r="F156" s="1"/>
      <c r="G156" s="1"/>
      <c r="H156" s="1"/>
    </row>
    <row r="157" ht="15.75" customHeight="1">
      <c r="A157" s="46"/>
      <c r="B157" s="46"/>
      <c r="C157" s="47"/>
      <c r="D157" s="47"/>
      <c r="E157" s="47"/>
      <c r="F157" s="1"/>
      <c r="G157" s="1"/>
      <c r="H157" s="1"/>
    </row>
    <row r="158" ht="15.75" customHeight="1">
      <c r="A158" s="46"/>
      <c r="B158" s="46"/>
      <c r="C158" s="47"/>
      <c r="D158" s="47"/>
      <c r="E158" s="47"/>
      <c r="F158" s="1"/>
      <c r="G158" s="1"/>
      <c r="H158" s="1"/>
    </row>
    <row r="159" ht="15.75" customHeight="1">
      <c r="A159" s="46"/>
      <c r="B159" s="46"/>
      <c r="C159" s="47"/>
      <c r="D159" s="47"/>
      <c r="E159" s="47"/>
      <c r="F159" s="1"/>
      <c r="G159" s="1"/>
      <c r="H159" s="1"/>
    </row>
    <row r="160" ht="15.75" customHeight="1">
      <c r="A160" s="46"/>
      <c r="B160" s="46"/>
      <c r="C160" s="47"/>
      <c r="D160" s="47"/>
      <c r="E160" s="47"/>
      <c r="F160" s="1"/>
      <c r="G160" s="1"/>
      <c r="H160" s="1"/>
    </row>
    <row r="161" ht="15.75" customHeight="1">
      <c r="A161" s="46"/>
      <c r="B161" s="46"/>
      <c r="C161" s="47"/>
      <c r="D161" s="47"/>
      <c r="E161" s="47"/>
      <c r="F161" s="1"/>
      <c r="G161" s="1"/>
      <c r="H161" s="1"/>
    </row>
    <row r="162" ht="15.75" customHeight="1">
      <c r="A162" s="46"/>
      <c r="B162" s="46"/>
      <c r="C162" s="47"/>
      <c r="D162" s="47"/>
      <c r="E162" s="47"/>
      <c r="F162" s="1"/>
      <c r="G162" s="1"/>
      <c r="H162" s="1"/>
    </row>
    <row r="163" ht="15.75" customHeight="1">
      <c r="A163" s="46"/>
      <c r="B163" s="46"/>
      <c r="C163" s="47"/>
      <c r="D163" s="47"/>
      <c r="E163" s="47"/>
      <c r="F163" s="1"/>
      <c r="G163" s="1"/>
      <c r="H163" s="1"/>
    </row>
    <row r="164" ht="15.75" customHeight="1">
      <c r="A164" s="46"/>
      <c r="B164" s="46"/>
      <c r="C164" s="47"/>
      <c r="D164" s="47"/>
      <c r="E164" s="47"/>
      <c r="F164" s="1"/>
      <c r="G164" s="1"/>
      <c r="H164" s="1"/>
    </row>
    <row r="165" ht="15.75" customHeight="1">
      <c r="A165" s="46"/>
      <c r="B165" s="46"/>
      <c r="C165" s="47"/>
      <c r="D165" s="47"/>
      <c r="E165" s="47"/>
      <c r="F165" s="1"/>
      <c r="G165" s="1"/>
      <c r="H165" s="1"/>
    </row>
    <row r="166" ht="15.75" customHeight="1">
      <c r="A166" s="46"/>
      <c r="B166" s="46"/>
      <c r="C166" s="47"/>
      <c r="D166" s="47"/>
      <c r="E166" s="47"/>
      <c r="F166" s="1"/>
      <c r="G166" s="1"/>
      <c r="H166" s="1"/>
    </row>
    <row r="167" ht="15.75" customHeight="1">
      <c r="A167" s="46"/>
      <c r="B167" s="46"/>
      <c r="C167" s="47"/>
      <c r="D167" s="47"/>
      <c r="E167" s="47"/>
      <c r="F167" s="1"/>
      <c r="G167" s="1"/>
      <c r="H167" s="1"/>
    </row>
    <row r="168" ht="15.75" customHeight="1">
      <c r="A168" s="46"/>
      <c r="B168" s="46"/>
      <c r="C168" s="47"/>
      <c r="D168" s="47"/>
      <c r="E168" s="47"/>
      <c r="F168" s="1"/>
      <c r="G168" s="1"/>
      <c r="H168" s="1"/>
    </row>
    <row r="169" ht="15.75" customHeight="1">
      <c r="A169" s="46"/>
      <c r="B169" s="46"/>
      <c r="C169" s="47"/>
      <c r="D169" s="47"/>
      <c r="E169" s="47"/>
      <c r="F169" s="1"/>
      <c r="G169" s="1"/>
      <c r="H169" s="1"/>
    </row>
    <row r="170" ht="15.75" customHeight="1">
      <c r="A170" s="46"/>
      <c r="B170" s="46"/>
      <c r="C170" s="47"/>
      <c r="D170" s="47"/>
      <c r="E170" s="47"/>
      <c r="F170" s="1"/>
      <c r="G170" s="1"/>
      <c r="H170" s="1"/>
    </row>
    <row r="171" ht="15.75" customHeight="1">
      <c r="A171" s="46"/>
      <c r="B171" s="46"/>
      <c r="C171" s="47"/>
      <c r="D171" s="47"/>
      <c r="E171" s="47"/>
      <c r="F171" s="1"/>
      <c r="G171" s="1"/>
      <c r="H171" s="1"/>
    </row>
    <row r="172" ht="15.75" customHeight="1">
      <c r="A172" s="46"/>
      <c r="B172" s="46"/>
      <c r="C172" s="47"/>
      <c r="D172" s="47"/>
      <c r="E172" s="47"/>
      <c r="F172" s="1"/>
      <c r="G172" s="1"/>
      <c r="H172" s="1"/>
    </row>
    <row r="173" ht="15.75" customHeight="1">
      <c r="A173" s="46"/>
      <c r="B173" s="46"/>
      <c r="C173" s="47"/>
      <c r="D173" s="47"/>
      <c r="E173" s="47"/>
      <c r="F173" s="1"/>
      <c r="G173" s="1"/>
      <c r="H173" s="1"/>
    </row>
    <row r="174" ht="15.75" customHeight="1">
      <c r="A174" s="46"/>
      <c r="B174" s="46"/>
      <c r="C174" s="47"/>
      <c r="D174" s="47"/>
      <c r="E174" s="47"/>
      <c r="F174" s="1"/>
      <c r="G174" s="1"/>
      <c r="H174" s="1"/>
    </row>
    <row r="175" ht="15.75" customHeight="1">
      <c r="A175" s="46"/>
      <c r="B175" s="46"/>
      <c r="C175" s="47"/>
      <c r="D175" s="47"/>
      <c r="E175" s="47"/>
      <c r="F175" s="1"/>
      <c r="G175" s="1"/>
      <c r="H175" s="1"/>
    </row>
    <row r="176" ht="15.75" customHeight="1">
      <c r="A176" s="46"/>
      <c r="B176" s="46"/>
      <c r="C176" s="47"/>
      <c r="D176" s="47"/>
      <c r="E176" s="47"/>
      <c r="F176" s="1"/>
      <c r="G176" s="1"/>
      <c r="H176" s="1"/>
    </row>
    <row r="177" ht="15.75" customHeight="1">
      <c r="A177" s="46"/>
      <c r="B177" s="46"/>
      <c r="C177" s="47"/>
      <c r="D177" s="47"/>
      <c r="E177" s="47"/>
      <c r="F177" s="1"/>
      <c r="G177" s="1"/>
      <c r="H177" s="1"/>
    </row>
    <row r="178" ht="15.75" customHeight="1">
      <c r="A178" s="46"/>
      <c r="B178" s="46"/>
      <c r="C178" s="47"/>
      <c r="D178" s="47"/>
      <c r="E178" s="47"/>
      <c r="F178" s="1"/>
      <c r="G178" s="1"/>
      <c r="H178" s="1"/>
    </row>
    <row r="179" ht="15.75" customHeight="1">
      <c r="A179" s="46"/>
      <c r="B179" s="46"/>
      <c r="C179" s="47"/>
      <c r="D179" s="47"/>
      <c r="E179" s="47"/>
      <c r="F179" s="1"/>
      <c r="G179" s="1"/>
      <c r="H179" s="1"/>
    </row>
    <row r="180" ht="15.75" customHeight="1">
      <c r="A180" s="46"/>
      <c r="B180" s="46"/>
      <c r="C180" s="47"/>
      <c r="D180" s="47"/>
      <c r="E180" s="47"/>
      <c r="F180" s="1"/>
      <c r="G180" s="1"/>
      <c r="H180" s="1"/>
    </row>
    <row r="181" ht="15.75" customHeight="1">
      <c r="A181" s="46"/>
      <c r="B181" s="46"/>
      <c r="C181" s="47"/>
      <c r="D181" s="47"/>
      <c r="E181" s="47"/>
      <c r="F181" s="1"/>
      <c r="G181" s="1"/>
      <c r="H181" s="1"/>
    </row>
    <row r="182" ht="15.75" customHeight="1">
      <c r="A182" s="46"/>
      <c r="B182" s="46"/>
      <c r="C182" s="47"/>
      <c r="D182" s="47"/>
      <c r="E182" s="47"/>
      <c r="F182" s="1"/>
      <c r="G182" s="1"/>
      <c r="H182" s="1"/>
    </row>
    <row r="183" ht="15.75" customHeight="1">
      <c r="A183" s="46"/>
      <c r="B183" s="46"/>
      <c r="C183" s="47"/>
      <c r="D183" s="47"/>
      <c r="E183" s="47"/>
      <c r="F183" s="1"/>
      <c r="G183" s="1"/>
      <c r="H183" s="1"/>
    </row>
    <row r="184" ht="15.75" customHeight="1">
      <c r="A184" s="46"/>
      <c r="B184" s="46"/>
      <c r="C184" s="47"/>
      <c r="D184" s="47"/>
      <c r="E184" s="47"/>
      <c r="F184" s="1"/>
      <c r="G184" s="1"/>
      <c r="H184" s="1"/>
    </row>
    <row r="185" ht="15.75" customHeight="1">
      <c r="A185" s="46"/>
      <c r="B185" s="46"/>
      <c r="C185" s="47"/>
      <c r="D185" s="47"/>
      <c r="E185" s="47"/>
      <c r="F185" s="1"/>
      <c r="G185" s="1"/>
      <c r="H185" s="1"/>
    </row>
    <row r="186" ht="15.75" customHeight="1">
      <c r="A186" s="46"/>
      <c r="B186" s="46"/>
      <c r="C186" s="47"/>
      <c r="D186" s="47"/>
      <c r="E186" s="47"/>
      <c r="F186" s="1"/>
      <c r="G186" s="1"/>
      <c r="H186" s="1"/>
    </row>
    <row r="187" ht="15.75" customHeight="1">
      <c r="A187" s="46"/>
      <c r="B187" s="46"/>
      <c r="C187" s="47"/>
      <c r="D187" s="47"/>
      <c r="E187" s="47"/>
      <c r="F187" s="1"/>
      <c r="G187" s="1"/>
      <c r="H187" s="1"/>
    </row>
    <row r="188" ht="15.75" customHeight="1">
      <c r="A188" s="46"/>
      <c r="B188" s="46"/>
      <c r="C188" s="47"/>
      <c r="D188" s="47"/>
      <c r="E188" s="47"/>
      <c r="F188" s="1"/>
      <c r="G188" s="1"/>
      <c r="H188" s="1"/>
    </row>
    <row r="189" ht="15.75" customHeight="1">
      <c r="A189" s="46"/>
      <c r="B189" s="46"/>
      <c r="C189" s="47"/>
      <c r="D189" s="47"/>
      <c r="E189" s="47"/>
      <c r="F189" s="1"/>
      <c r="G189" s="1"/>
      <c r="H189" s="1"/>
    </row>
    <row r="190" ht="15.75" customHeight="1">
      <c r="A190" s="46"/>
      <c r="B190" s="46"/>
      <c r="C190" s="47"/>
      <c r="D190" s="47"/>
      <c r="E190" s="47"/>
      <c r="F190" s="1"/>
      <c r="G190" s="1"/>
      <c r="H190" s="1"/>
    </row>
    <row r="191" ht="15.75" customHeight="1">
      <c r="A191" s="46"/>
      <c r="B191" s="46"/>
      <c r="C191" s="47"/>
      <c r="D191" s="47"/>
      <c r="E191" s="47"/>
      <c r="F191" s="1"/>
      <c r="G191" s="1"/>
      <c r="H191" s="1"/>
    </row>
    <row r="192" ht="15.75" customHeight="1">
      <c r="A192" s="46"/>
      <c r="B192" s="46"/>
      <c r="C192" s="47"/>
      <c r="D192" s="47"/>
      <c r="E192" s="47"/>
      <c r="F192" s="1"/>
      <c r="G192" s="1"/>
      <c r="H192" s="1"/>
    </row>
    <row r="193" ht="15.75" customHeight="1">
      <c r="A193" s="46"/>
      <c r="B193" s="46"/>
      <c r="C193" s="47"/>
      <c r="D193" s="47"/>
      <c r="E193" s="47"/>
      <c r="F193" s="1"/>
      <c r="G193" s="1"/>
      <c r="H193" s="1"/>
    </row>
    <row r="194" ht="15.75" customHeight="1">
      <c r="A194" s="46"/>
      <c r="B194" s="46"/>
      <c r="C194" s="47"/>
      <c r="D194" s="47"/>
      <c r="E194" s="47"/>
      <c r="F194" s="1"/>
      <c r="G194" s="1"/>
      <c r="H194" s="1"/>
    </row>
    <row r="195" ht="15.75" customHeight="1">
      <c r="A195" s="46"/>
      <c r="B195" s="46"/>
      <c r="C195" s="47"/>
      <c r="D195" s="47"/>
      <c r="E195" s="47"/>
      <c r="F195" s="1"/>
      <c r="G195" s="1"/>
      <c r="H195" s="1"/>
    </row>
    <row r="196" ht="15.75" customHeight="1">
      <c r="A196" s="46"/>
      <c r="B196" s="46"/>
      <c r="C196" s="47"/>
      <c r="D196" s="47"/>
      <c r="E196" s="47"/>
      <c r="F196" s="1"/>
      <c r="G196" s="1"/>
      <c r="H196" s="1"/>
    </row>
    <row r="197" ht="15.75" customHeight="1">
      <c r="A197" s="46"/>
      <c r="B197" s="46"/>
      <c r="C197" s="47"/>
      <c r="D197" s="47"/>
      <c r="E197" s="47"/>
      <c r="F197" s="1"/>
      <c r="G197" s="1"/>
      <c r="H197" s="1"/>
    </row>
    <row r="198" ht="15.75" customHeight="1">
      <c r="A198" s="46"/>
      <c r="B198" s="46"/>
      <c r="C198" s="47"/>
      <c r="D198" s="47"/>
      <c r="E198" s="47"/>
      <c r="F198" s="1"/>
      <c r="G198" s="1"/>
      <c r="H198" s="1"/>
    </row>
    <row r="199" ht="15.75" customHeight="1">
      <c r="A199" s="46"/>
      <c r="B199" s="46"/>
      <c r="C199" s="47"/>
      <c r="D199" s="47"/>
      <c r="E199" s="47"/>
      <c r="F199" s="1"/>
      <c r="G199" s="1"/>
      <c r="H199" s="1"/>
    </row>
    <row r="200" ht="15.75" customHeight="1">
      <c r="A200" s="46"/>
      <c r="B200" s="46"/>
      <c r="C200" s="47"/>
      <c r="D200" s="47"/>
      <c r="E200" s="47"/>
      <c r="F200" s="1"/>
      <c r="G200" s="1"/>
      <c r="H200" s="1"/>
    </row>
    <row r="201" ht="15.75" customHeight="1">
      <c r="A201" s="46"/>
      <c r="B201" s="46"/>
      <c r="C201" s="47"/>
      <c r="D201" s="47"/>
      <c r="E201" s="47"/>
      <c r="F201" s="1"/>
      <c r="G201" s="1"/>
      <c r="H201" s="1"/>
    </row>
    <row r="202" ht="15.75" customHeight="1">
      <c r="A202" s="46"/>
      <c r="B202" s="46"/>
      <c r="C202" s="47"/>
      <c r="D202" s="47"/>
      <c r="E202" s="47"/>
      <c r="F202" s="1"/>
      <c r="G202" s="1"/>
      <c r="H202" s="1"/>
    </row>
    <row r="203" ht="15.75" customHeight="1">
      <c r="A203" s="46"/>
      <c r="B203" s="46"/>
      <c r="C203" s="47"/>
      <c r="D203" s="47"/>
      <c r="E203" s="47"/>
      <c r="F203" s="1"/>
      <c r="G203" s="1"/>
      <c r="H203" s="1"/>
    </row>
    <row r="204" ht="15.75" customHeight="1">
      <c r="A204" s="46"/>
      <c r="B204" s="46"/>
      <c r="C204" s="47"/>
      <c r="D204" s="47"/>
      <c r="E204" s="47"/>
      <c r="F204" s="1"/>
      <c r="G204" s="1"/>
      <c r="H204" s="1"/>
    </row>
    <row r="205" ht="15.75" customHeight="1">
      <c r="A205" s="46"/>
      <c r="B205" s="46"/>
      <c r="C205" s="47"/>
      <c r="D205" s="47"/>
      <c r="E205" s="47"/>
      <c r="F205" s="1"/>
      <c r="G205" s="1"/>
      <c r="H205" s="1"/>
    </row>
    <row r="206" ht="15.75" customHeight="1">
      <c r="A206" s="46"/>
      <c r="B206" s="46"/>
      <c r="C206" s="47"/>
      <c r="D206" s="47"/>
      <c r="E206" s="47"/>
      <c r="F206" s="1"/>
      <c r="G206" s="1"/>
      <c r="H206" s="1"/>
    </row>
    <row r="207" ht="15.75" customHeight="1">
      <c r="A207" s="46"/>
      <c r="B207" s="46"/>
      <c r="C207" s="47"/>
      <c r="D207" s="47"/>
      <c r="E207" s="47"/>
      <c r="F207" s="1"/>
      <c r="G207" s="1"/>
      <c r="H207" s="1"/>
    </row>
    <row r="208" ht="15.75" customHeight="1">
      <c r="A208" s="46"/>
      <c r="B208" s="46"/>
      <c r="C208" s="47"/>
      <c r="D208" s="47"/>
      <c r="E208" s="47"/>
      <c r="F208" s="1"/>
      <c r="G208" s="1"/>
      <c r="H208" s="1"/>
    </row>
    <row r="209" ht="15.75" customHeight="1">
      <c r="A209" s="46"/>
      <c r="B209" s="46"/>
      <c r="C209" s="47"/>
      <c r="D209" s="47"/>
      <c r="E209" s="47"/>
      <c r="F209" s="1"/>
      <c r="G209" s="1"/>
      <c r="H209" s="1"/>
    </row>
    <row r="210" ht="15.75" customHeight="1">
      <c r="A210" s="46"/>
      <c r="B210" s="46"/>
      <c r="C210" s="47"/>
      <c r="D210" s="47"/>
      <c r="E210" s="47"/>
      <c r="F210" s="1"/>
      <c r="G210" s="1"/>
      <c r="H210" s="1"/>
    </row>
    <row r="211" ht="15.75" customHeight="1">
      <c r="A211" s="46"/>
      <c r="B211" s="46"/>
      <c r="C211" s="47"/>
      <c r="D211" s="47"/>
      <c r="E211" s="47"/>
      <c r="F211" s="1"/>
      <c r="G211" s="1"/>
      <c r="H211" s="1"/>
    </row>
    <row r="212" ht="15.75" customHeight="1">
      <c r="A212" s="46"/>
      <c r="B212" s="46"/>
      <c r="C212" s="47"/>
      <c r="D212" s="47"/>
      <c r="E212" s="47"/>
      <c r="F212" s="1"/>
      <c r="G212" s="1"/>
      <c r="H212" s="1"/>
    </row>
    <row r="213" ht="15.75" customHeight="1">
      <c r="A213" s="46"/>
      <c r="B213" s="46"/>
      <c r="C213" s="47"/>
      <c r="D213" s="47"/>
      <c r="E213" s="47"/>
      <c r="F213" s="1"/>
      <c r="G213" s="1"/>
      <c r="H213" s="1"/>
    </row>
    <row r="214" ht="15.75" customHeight="1">
      <c r="A214" s="46"/>
      <c r="B214" s="46"/>
      <c r="C214" s="47"/>
      <c r="D214" s="47"/>
      <c r="E214" s="47"/>
      <c r="F214" s="1"/>
      <c r="G214" s="1"/>
      <c r="H214" s="1"/>
    </row>
    <row r="215" ht="15.75" customHeight="1">
      <c r="A215" s="46"/>
      <c r="B215" s="46"/>
      <c r="C215" s="47"/>
      <c r="D215" s="47"/>
      <c r="E215" s="47"/>
      <c r="F215" s="1"/>
      <c r="G215" s="1"/>
      <c r="H215" s="1"/>
    </row>
    <row r="216" ht="15.75" customHeight="1">
      <c r="A216" s="46"/>
      <c r="B216" s="46"/>
      <c r="C216" s="47"/>
      <c r="D216" s="47"/>
      <c r="E216" s="47"/>
      <c r="F216" s="1"/>
      <c r="G216" s="1"/>
      <c r="H216" s="1"/>
    </row>
    <row r="217" ht="15.75" customHeight="1">
      <c r="A217" s="46"/>
      <c r="B217" s="46"/>
      <c r="C217" s="47"/>
      <c r="D217" s="47"/>
      <c r="E217" s="47"/>
      <c r="F217" s="1"/>
      <c r="G217" s="1"/>
      <c r="H217" s="1"/>
    </row>
    <row r="218" ht="15.75" customHeight="1">
      <c r="A218" s="46"/>
      <c r="B218" s="46"/>
      <c r="C218" s="47"/>
      <c r="D218" s="47"/>
      <c r="E218" s="47"/>
      <c r="F218" s="1"/>
      <c r="G218" s="1"/>
      <c r="H218" s="1"/>
    </row>
    <row r="219" ht="15.75" customHeight="1">
      <c r="A219" s="46"/>
      <c r="B219" s="46"/>
      <c r="C219" s="47"/>
      <c r="D219" s="47"/>
      <c r="E219" s="47"/>
      <c r="F219" s="1"/>
      <c r="G219" s="1"/>
      <c r="H219" s="1"/>
    </row>
    <row r="220" ht="15.75" customHeight="1">
      <c r="A220" s="46"/>
      <c r="B220" s="46"/>
      <c r="C220" s="47"/>
      <c r="D220" s="47"/>
      <c r="E220" s="47"/>
      <c r="F220" s="1"/>
      <c r="G220" s="1"/>
      <c r="H220" s="1"/>
    </row>
    <row r="221" ht="15.75" customHeight="1">
      <c r="A221" s="46"/>
      <c r="B221" s="46"/>
      <c r="C221" s="47"/>
      <c r="D221" s="47"/>
      <c r="E221" s="47"/>
      <c r="F221" s="1"/>
      <c r="G221" s="1"/>
      <c r="H221" s="1"/>
    </row>
    <row r="222" ht="15.75" customHeight="1">
      <c r="A222" s="46"/>
      <c r="B222" s="46"/>
      <c r="C222" s="47"/>
      <c r="D222" s="47"/>
      <c r="E222" s="47"/>
      <c r="F222" s="1"/>
      <c r="G222" s="1"/>
      <c r="H222" s="1"/>
    </row>
    <row r="223" ht="15.75" customHeight="1">
      <c r="A223" s="46"/>
      <c r="B223" s="46"/>
      <c r="C223" s="47"/>
      <c r="D223" s="47"/>
      <c r="E223" s="47"/>
      <c r="F223" s="1"/>
      <c r="G223" s="1"/>
      <c r="H223" s="1"/>
    </row>
    <row r="224" ht="15.75" customHeight="1">
      <c r="A224" s="46"/>
      <c r="B224" s="46"/>
      <c r="C224" s="47"/>
      <c r="D224" s="47"/>
      <c r="E224" s="47"/>
      <c r="F224" s="1"/>
      <c r="G224" s="1"/>
      <c r="H224" s="1"/>
    </row>
    <row r="225" ht="15.75" customHeight="1">
      <c r="A225" s="46"/>
      <c r="B225" s="46"/>
      <c r="C225" s="47"/>
      <c r="D225" s="47"/>
      <c r="E225" s="47"/>
      <c r="F225" s="1"/>
      <c r="G225" s="1"/>
      <c r="H225" s="1"/>
    </row>
    <row r="226" ht="15.75" customHeight="1">
      <c r="A226" s="46"/>
      <c r="B226" s="46"/>
      <c r="C226" s="47"/>
      <c r="D226" s="47"/>
      <c r="E226" s="47"/>
      <c r="F226" s="1"/>
      <c r="G226" s="1"/>
      <c r="H226" s="1"/>
    </row>
    <row r="227" ht="15.75" customHeight="1">
      <c r="A227" s="46"/>
      <c r="B227" s="46"/>
      <c r="C227" s="47"/>
      <c r="D227" s="47"/>
      <c r="E227" s="47"/>
      <c r="F227" s="1"/>
      <c r="G227" s="1"/>
      <c r="H227" s="1"/>
    </row>
    <row r="228" ht="15.75" customHeight="1">
      <c r="A228" s="46"/>
      <c r="B228" s="46"/>
      <c r="C228" s="47"/>
      <c r="D228" s="47"/>
      <c r="E228" s="47"/>
      <c r="F228" s="1"/>
      <c r="G228" s="1"/>
      <c r="H228" s="1"/>
    </row>
    <row r="229" ht="15.75" customHeight="1">
      <c r="A229" s="46"/>
      <c r="B229" s="46"/>
      <c r="C229" s="47"/>
      <c r="D229" s="47"/>
      <c r="E229" s="47"/>
      <c r="F229" s="1"/>
      <c r="G229" s="1"/>
      <c r="H229" s="1"/>
    </row>
    <row r="230" ht="15.75" customHeight="1">
      <c r="A230" s="46"/>
      <c r="B230" s="46"/>
      <c r="C230" s="47"/>
      <c r="D230" s="47"/>
      <c r="E230" s="47"/>
      <c r="F230" s="1"/>
      <c r="G230" s="1"/>
      <c r="H230" s="1"/>
    </row>
    <row r="231" ht="15.75" customHeight="1">
      <c r="A231" s="46"/>
      <c r="B231" s="46"/>
      <c r="C231" s="47"/>
      <c r="D231" s="47"/>
      <c r="E231" s="47"/>
      <c r="F231" s="1"/>
      <c r="G231" s="1"/>
      <c r="H231" s="1"/>
    </row>
    <row r="232" ht="15.75" customHeight="1">
      <c r="A232" s="46"/>
      <c r="B232" s="46"/>
      <c r="C232" s="47"/>
      <c r="D232" s="47"/>
      <c r="E232" s="47"/>
      <c r="F232" s="1"/>
      <c r="G232" s="1"/>
      <c r="H232" s="1"/>
    </row>
    <row r="233" ht="15.75" customHeight="1">
      <c r="A233" s="46"/>
      <c r="B233" s="46"/>
      <c r="C233" s="47"/>
      <c r="D233" s="47"/>
      <c r="E233" s="47"/>
      <c r="F233" s="1"/>
      <c r="G233" s="1"/>
      <c r="H233" s="1"/>
    </row>
    <row r="234" ht="15.75" customHeight="1">
      <c r="A234" s="46"/>
      <c r="B234" s="46"/>
      <c r="C234" s="47"/>
      <c r="D234" s="47"/>
      <c r="E234" s="47"/>
      <c r="F234" s="1"/>
      <c r="G234" s="1"/>
      <c r="H234" s="1"/>
    </row>
    <row r="235" ht="15.75" customHeight="1">
      <c r="A235" s="46"/>
      <c r="B235" s="46"/>
      <c r="C235" s="47"/>
      <c r="D235" s="47"/>
      <c r="E235" s="47"/>
      <c r="F235" s="1"/>
      <c r="G235" s="1"/>
      <c r="H235" s="1"/>
    </row>
    <row r="236" ht="15.75" customHeight="1">
      <c r="A236" s="46"/>
      <c r="B236" s="46"/>
      <c r="C236" s="47"/>
      <c r="D236" s="47"/>
      <c r="E236" s="47"/>
      <c r="F236" s="1"/>
      <c r="G236" s="1"/>
      <c r="H236" s="1"/>
    </row>
    <row r="237" ht="15.75" customHeight="1">
      <c r="A237" s="46"/>
      <c r="B237" s="46"/>
      <c r="C237" s="47"/>
      <c r="D237" s="47"/>
      <c r="E237" s="47"/>
      <c r="F237" s="1"/>
      <c r="G237" s="1"/>
      <c r="H237" s="1"/>
    </row>
    <row r="238" ht="15.75" customHeight="1">
      <c r="A238" s="46"/>
      <c r="B238" s="46"/>
      <c r="C238" s="47"/>
      <c r="D238" s="47"/>
      <c r="E238" s="47"/>
      <c r="F238" s="1"/>
      <c r="G238" s="1"/>
      <c r="H238" s="1"/>
    </row>
    <row r="239" ht="15.75" customHeight="1">
      <c r="A239" s="46"/>
      <c r="B239" s="46"/>
      <c r="C239" s="47"/>
      <c r="D239" s="47"/>
      <c r="E239" s="47"/>
      <c r="F239" s="1"/>
      <c r="G239" s="1"/>
      <c r="H239" s="1"/>
    </row>
    <row r="240" ht="15.75" customHeight="1">
      <c r="A240" s="46"/>
      <c r="B240" s="46"/>
      <c r="C240" s="47"/>
      <c r="D240" s="47"/>
      <c r="E240" s="47"/>
      <c r="F240" s="1"/>
      <c r="G240" s="1"/>
      <c r="H240" s="1"/>
    </row>
    <row r="241" ht="15.75" customHeight="1">
      <c r="A241" s="46"/>
      <c r="B241" s="46"/>
      <c r="C241" s="47"/>
      <c r="D241" s="47"/>
      <c r="E241" s="47"/>
      <c r="F241" s="1"/>
      <c r="G241" s="1"/>
      <c r="H241" s="1"/>
    </row>
    <row r="242" ht="15.75" customHeight="1">
      <c r="A242" s="46"/>
      <c r="B242" s="46"/>
      <c r="C242" s="47"/>
      <c r="D242" s="47"/>
      <c r="E242" s="47"/>
      <c r="F242" s="1"/>
      <c r="G242" s="1"/>
      <c r="H242" s="1"/>
    </row>
    <row r="243" ht="15.75" customHeight="1">
      <c r="A243" s="46"/>
      <c r="B243" s="46"/>
      <c r="C243" s="47"/>
      <c r="D243" s="47"/>
      <c r="E243" s="47"/>
      <c r="F243" s="1"/>
      <c r="G243" s="1"/>
      <c r="H243" s="1"/>
    </row>
    <row r="244" ht="15.75" customHeight="1">
      <c r="A244" s="46"/>
      <c r="B244" s="46"/>
      <c r="C244" s="47"/>
      <c r="D244" s="47"/>
      <c r="E244" s="47"/>
      <c r="F244" s="1"/>
      <c r="G244" s="1"/>
      <c r="H244" s="1"/>
    </row>
    <row r="245" ht="15.75" customHeight="1">
      <c r="A245" s="46"/>
      <c r="B245" s="46"/>
      <c r="C245" s="47"/>
      <c r="D245" s="47"/>
      <c r="E245" s="47"/>
      <c r="F245" s="1"/>
      <c r="G245" s="1"/>
      <c r="H245" s="1"/>
    </row>
    <row r="246" ht="15.75" customHeight="1">
      <c r="A246" s="46"/>
      <c r="B246" s="46"/>
      <c r="C246" s="47"/>
      <c r="D246" s="47"/>
      <c r="E246" s="47"/>
      <c r="F246" s="1"/>
      <c r="G246" s="1"/>
      <c r="H246" s="1"/>
    </row>
    <row r="247" ht="15.75" customHeight="1">
      <c r="A247" s="46"/>
      <c r="B247" s="46"/>
      <c r="C247" s="47"/>
      <c r="D247" s="47"/>
      <c r="E247" s="47"/>
      <c r="F247" s="1"/>
      <c r="G247" s="1"/>
      <c r="H247" s="1"/>
    </row>
    <row r="248" ht="15.75" customHeight="1">
      <c r="A248" s="46"/>
      <c r="B248" s="46"/>
      <c r="C248" s="47"/>
      <c r="D248" s="47"/>
      <c r="E248" s="47"/>
      <c r="F248" s="1"/>
      <c r="G248" s="1"/>
      <c r="H248" s="1"/>
    </row>
    <row r="249" ht="15.75" customHeight="1">
      <c r="A249" s="46"/>
      <c r="B249" s="46"/>
      <c r="C249" s="47"/>
      <c r="D249" s="47"/>
      <c r="E249" s="47"/>
      <c r="F249" s="1"/>
      <c r="G249" s="1"/>
      <c r="H249" s="1"/>
    </row>
    <row r="250" ht="15.75" customHeight="1">
      <c r="A250" s="46"/>
      <c r="B250" s="46"/>
      <c r="C250" s="47"/>
      <c r="D250" s="47"/>
      <c r="E250" s="47"/>
      <c r="F250" s="1"/>
      <c r="G250" s="1"/>
      <c r="H250" s="1"/>
    </row>
    <row r="251" ht="15.75" customHeight="1">
      <c r="A251" s="46"/>
      <c r="B251" s="46"/>
      <c r="C251" s="47"/>
      <c r="D251" s="47"/>
      <c r="E251" s="47"/>
      <c r="F251" s="1"/>
      <c r="G251" s="1"/>
      <c r="H251" s="1"/>
    </row>
    <row r="252" ht="15.75" customHeight="1">
      <c r="A252" s="46"/>
      <c r="B252" s="46"/>
      <c r="C252" s="47"/>
      <c r="D252" s="47"/>
      <c r="E252" s="47"/>
      <c r="F252" s="1"/>
      <c r="G252" s="1"/>
      <c r="H252" s="1"/>
    </row>
    <row r="253" ht="15.75" customHeight="1">
      <c r="A253" s="46"/>
      <c r="B253" s="46"/>
      <c r="C253" s="47"/>
      <c r="D253" s="47"/>
      <c r="E253" s="47"/>
      <c r="F253" s="1"/>
      <c r="G253" s="1"/>
      <c r="H253" s="1"/>
    </row>
    <row r="254" ht="15.75" customHeight="1">
      <c r="A254" s="46"/>
      <c r="B254" s="46"/>
      <c r="C254" s="47"/>
      <c r="D254" s="47"/>
      <c r="E254" s="47"/>
      <c r="F254" s="1"/>
      <c r="G254" s="1"/>
      <c r="H254" s="1"/>
    </row>
    <row r="255" ht="15.75" customHeight="1">
      <c r="A255" s="46"/>
      <c r="B255" s="46"/>
      <c r="C255" s="47"/>
      <c r="D255" s="47"/>
      <c r="E255" s="47"/>
      <c r="F255" s="1"/>
      <c r="G255" s="1"/>
      <c r="H255" s="1"/>
    </row>
    <row r="256" ht="15.75" customHeight="1">
      <c r="A256" s="46"/>
      <c r="B256" s="46"/>
      <c r="C256" s="47"/>
      <c r="D256" s="47"/>
      <c r="E256" s="47"/>
      <c r="F256" s="1"/>
      <c r="G256" s="1"/>
      <c r="H256" s="1"/>
    </row>
    <row r="257" ht="15.75" customHeight="1">
      <c r="A257" s="46"/>
      <c r="B257" s="46"/>
      <c r="C257" s="47"/>
      <c r="D257" s="47"/>
      <c r="E257" s="47"/>
      <c r="F257" s="1"/>
      <c r="G257" s="1"/>
      <c r="H257" s="1"/>
    </row>
    <row r="258" ht="15.75" customHeight="1">
      <c r="A258" s="46"/>
      <c r="B258" s="46"/>
      <c r="C258" s="47"/>
      <c r="D258" s="47"/>
      <c r="E258" s="47"/>
      <c r="F258" s="1"/>
      <c r="G258" s="1"/>
      <c r="H258" s="1"/>
    </row>
    <row r="259" ht="15.75" customHeight="1">
      <c r="A259" s="46"/>
      <c r="B259" s="46"/>
      <c r="C259" s="47"/>
      <c r="D259" s="47"/>
      <c r="E259" s="47"/>
      <c r="F259" s="1"/>
      <c r="G259" s="1"/>
      <c r="H259" s="1"/>
    </row>
    <row r="260" ht="15.75" customHeight="1">
      <c r="A260" s="46"/>
      <c r="B260" s="46"/>
      <c r="C260" s="47"/>
      <c r="D260" s="47"/>
      <c r="E260" s="47"/>
      <c r="F260" s="1"/>
      <c r="G260" s="1"/>
      <c r="H260" s="1"/>
    </row>
    <row r="261" ht="15.75" customHeight="1">
      <c r="A261" s="46"/>
      <c r="B261" s="46"/>
      <c r="C261" s="47"/>
      <c r="D261" s="47"/>
      <c r="E261" s="47"/>
      <c r="F261" s="1"/>
      <c r="G261" s="1"/>
      <c r="H261" s="1"/>
    </row>
    <row r="262" ht="15.75" customHeight="1">
      <c r="A262" s="46"/>
      <c r="B262" s="46"/>
      <c r="C262" s="47"/>
      <c r="D262" s="47"/>
      <c r="E262" s="47"/>
      <c r="F262" s="1"/>
      <c r="G262" s="1"/>
      <c r="H262" s="1"/>
    </row>
    <row r="263" ht="15.75" customHeight="1">
      <c r="A263" s="46"/>
      <c r="B263" s="46"/>
      <c r="C263" s="47"/>
      <c r="D263" s="47"/>
      <c r="E263" s="47"/>
      <c r="F263" s="1"/>
      <c r="G263" s="1"/>
      <c r="H263" s="1"/>
    </row>
    <row r="264" ht="15.75" customHeight="1">
      <c r="A264" s="46"/>
      <c r="B264" s="46"/>
      <c r="C264" s="47"/>
      <c r="D264" s="47"/>
      <c r="E264" s="47"/>
      <c r="F264" s="1"/>
      <c r="G264" s="1"/>
      <c r="H264" s="1"/>
    </row>
    <row r="265" ht="15.75" customHeight="1">
      <c r="A265" s="46"/>
      <c r="B265" s="46"/>
      <c r="C265" s="47"/>
      <c r="D265" s="47"/>
      <c r="E265" s="47"/>
      <c r="F265" s="1"/>
      <c r="G265" s="1"/>
      <c r="H265" s="1"/>
    </row>
    <row r="266" ht="15.75" customHeight="1">
      <c r="A266" s="46"/>
      <c r="B266" s="46"/>
      <c r="C266" s="47"/>
      <c r="D266" s="47"/>
      <c r="E266" s="47"/>
      <c r="F266" s="1"/>
      <c r="G266" s="1"/>
      <c r="H266" s="1"/>
    </row>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
    <mergeCell ref="A2:E2"/>
    <mergeCell ref="A4:E4"/>
    <mergeCell ref="A5:E5"/>
    <mergeCell ref="A6:E6"/>
    <mergeCell ref="A66:E66"/>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7.86"/>
    <col customWidth="1" min="4" max="5" width="34.43"/>
    <col customWidth="1" min="6" max="6" width="36.0"/>
    <col customWidth="1" min="7" max="9" width="13.71"/>
    <col customWidth="1" min="10" max="26" width="8.0"/>
  </cols>
  <sheetData>
    <row r="1">
      <c r="A1" s="46"/>
      <c r="B1" s="7"/>
      <c r="C1" s="47"/>
      <c r="D1" s="47"/>
      <c r="E1" s="47"/>
      <c r="F1" s="47"/>
      <c r="G1" s="1"/>
      <c r="H1" s="1"/>
      <c r="I1" s="1"/>
    </row>
    <row r="2" ht="15.75" customHeight="1">
      <c r="A2" s="149" t="s">
        <v>7475</v>
      </c>
      <c r="B2" s="49"/>
      <c r="C2" s="49"/>
      <c r="D2" s="49"/>
      <c r="E2" s="49"/>
      <c r="F2" s="50"/>
      <c r="G2" s="7"/>
      <c r="H2" s="198"/>
      <c r="I2" s="198"/>
      <c r="J2" s="53"/>
      <c r="K2" s="53"/>
      <c r="L2" s="53"/>
      <c r="M2" s="53"/>
      <c r="N2" s="53"/>
      <c r="O2" s="53"/>
      <c r="P2" s="53"/>
      <c r="Q2" s="53"/>
      <c r="R2" s="53"/>
      <c r="S2" s="53"/>
      <c r="T2" s="53"/>
      <c r="U2" s="53"/>
      <c r="V2" s="53"/>
      <c r="W2" s="53"/>
      <c r="X2" s="53"/>
      <c r="Y2" s="53"/>
      <c r="Z2" s="53"/>
    </row>
    <row r="3" ht="15.75" customHeight="1">
      <c r="A3" s="197"/>
      <c r="B3" s="197"/>
      <c r="C3" s="197"/>
      <c r="D3" s="197"/>
      <c r="E3" s="197"/>
      <c r="F3" s="692"/>
      <c r="G3" s="7"/>
      <c r="H3" s="198"/>
      <c r="I3" s="198"/>
      <c r="J3" s="53"/>
      <c r="K3" s="53"/>
      <c r="L3" s="53"/>
      <c r="M3" s="53"/>
      <c r="N3" s="53"/>
      <c r="O3" s="53"/>
      <c r="P3" s="53"/>
      <c r="Q3" s="53"/>
      <c r="R3" s="53"/>
      <c r="S3" s="53"/>
      <c r="T3" s="53"/>
      <c r="U3" s="53"/>
      <c r="V3" s="53"/>
      <c r="W3" s="53"/>
      <c r="X3" s="53"/>
      <c r="Y3" s="53"/>
      <c r="Z3" s="53"/>
    </row>
    <row r="4" ht="18.0" customHeight="1">
      <c r="A4" s="329" t="s">
        <v>7476</v>
      </c>
      <c r="B4" s="49"/>
      <c r="C4" s="49"/>
      <c r="D4" s="49"/>
      <c r="E4" s="49"/>
      <c r="F4" s="50"/>
      <c r="G4" s="7"/>
      <c r="H4" s="198"/>
      <c r="I4" s="198"/>
      <c r="J4" s="53"/>
      <c r="K4" s="53"/>
      <c r="L4" s="53"/>
      <c r="M4" s="53"/>
      <c r="N4" s="53"/>
      <c r="O4" s="53"/>
      <c r="P4" s="53"/>
      <c r="Q4" s="53"/>
      <c r="R4" s="53"/>
      <c r="S4" s="53"/>
      <c r="T4" s="53"/>
      <c r="U4" s="53"/>
      <c r="V4" s="53"/>
      <c r="W4" s="53"/>
      <c r="X4" s="53"/>
      <c r="Y4" s="53"/>
      <c r="Z4" s="53"/>
    </row>
    <row r="5" ht="16.5" customHeight="1">
      <c r="A5" s="329" t="s">
        <v>7477</v>
      </c>
      <c r="B5" s="49"/>
      <c r="C5" s="49"/>
      <c r="D5" s="49"/>
      <c r="E5" s="49"/>
      <c r="F5" s="50"/>
      <c r="G5" s="7"/>
      <c r="H5" s="198"/>
      <c r="I5" s="198"/>
      <c r="J5" s="53"/>
      <c r="K5" s="53"/>
      <c r="L5" s="53"/>
      <c r="M5" s="53"/>
      <c r="N5" s="53"/>
      <c r="O5" s="53"/>
      <c r="P5" s="53"/>
      <c r="Q5" s="53"/>
      <c r="R5" s="53"/>
      <c r="S5" s="53"/>
      <c r="T5" s="53"/>
      <c r="U5" s="53"/>
      <c r="V5" s="53"/>
      <c r="W5" s="53"/>
      <c r="X5" s="53"/>
      <c r="Y5" s="53"/>
      <c r="Z5" s="53"/>
    </row>
    <row r="6" ht="21.75" customHeight="1">
      <c r="A6" s="329" t="s">
        <v>7478</v>
      </c>
      <c r="B6" s="49"/>
      <c r="C6" s="49"/>
      <c r="D6" s="49"/>
      <c r="E6" s="49"/>
      <c r="F6" s="50"/>
      <c r="G6" s="7"/>
      <c r="H6" s="198"/>
      <c r="I6" s="198"/>
      <c r="J6" s="53"/>
      <c r="K6" s="53"/>
      <c r="L6" s="53"/>
      <c r="M6" s="53"/>
      <c r="N6" s="53"/>
      <c r="O6" s="53"/>
      <c r="P6" s="53"/>
      <c r="Q6" s="53"/>
      <c r="R6" s="53"/>
      <c r="S6" s="53"/>
      <c r="T6" s="53"/>
      <c r="U6" s="53"/>
      <c r="V6" s="53"/>
      <c r="W6" s="53"/>
      <c r="X6" s="53"/>
      <c r="Y6" s="53"/>
      <c r="Z6" s="53"/>
    </row>
    <row r="7" ht="21.75" customHeight="1">
      <c r="A7" s="329" t="s">
        <v>7479</v>
      </c>
      <c r="B7" s="49"/>
      <c r="C7" s="49"/>
      <c r="D7" s="49"/>
      <c r="E7" s="49"/>
      <c r="F7" s="50"/>
      <c r="G7" s="7"/>
      <c r="H7" s="198"/>
      <c r="I7" s="198"/>
      <c r="J7" s="53"/>
      <c r="K7" s="53"/>
      <c r="L7" s="53"/>
      <c r="M7" s="53"/>
      <c r="N7" s="53"/>
      <c r="O7" s="53"/>
      <c r="P7" s="53"/>
      <c r="Q7" s="53"/>
      <c r="R7" s="53"/>
      <c r="S7" s="53"/>
      <c r="T7" s="53"/>
      <c r="U7" s="53"/>
      <c r="V7" s="53"/>
      <c r="W7" s="53"/>
      <c r="X7" s="53"/>
      <c r="Y7" s="53"/>
      <c r="Z7" s="53"/>
    </row>
    <row r="8" ht="21.75" customHeight="1">
      <c r="A8" s="329" t="s">
        <v>7480</v>
      </c>
      <c r="B8" s="49"/>
      <c r="C8" s="49"/>
      <c r="D8" s="49"/>
      <c r="E8" s="49"/>
      <c r="F8" s="50"/>
      <c r="G8" s="7"/>
      <c r="H8" s="198"/>
      <c r="I8" s="198"/>
      <c r="J8" s="53"/>
      <c r="K8" s="53"/>
      <c r="L8" s="53"/>
      <c r="M8" s="53"/>
      <c r="N8" s="53"/>
      <c r="O8" s="53"/>
      <c r="P8" s="53"/>
      <c r="Q8" s="53"/>
      <c r="R8" s="53"/>
      <c r="S8" s="53"/>
      <c r="T8" s="53"/>
      <c r="U8" s="53"/>
      <c r="V8" s="53"/>
      <c r="W8" s="53"/>
      <c r="X8" s="53"/>
      <c r="Y8" s="53"/>
      <c r="Z8" s="53"/>
    </row>
    <row r="9" ht="18.75" customHeight="1">
      <c r="A9" s="329" t="s">
        <v>7481</v>
      </c>
      <c r="B9" s="49"/>
      <c r="C9" s="49"/>
      <c r="D9" s="49"/>
      <c r="E9" s="49"/>
      <c r="F9" s="50"/>
      <c r="G9" s="7"/>
      <c r="H9" s="198"/>
      <c r="I9" s="198"/>
      <c r="J9" s="53"/>
      <c r="K9" s="53"/>
      <c r="L9" s="53"/>
      <c r="M9" s="53"/>
      <c r="N9" s="53"/>
      <c r="O9" s="53"/>
      <c r="P9" s="53"/>
      <c r="Q9" s="53"/>
      <c r="R9" s="53"/>
      <c r="S9" s="53"/>
      <c r="T9" s="53"/>
      <c r="U9" s="53"/>
      <c r="V9" s="53"/>
      <c r="W9" s="53"/>
      <c r="X9" s="53"/>
      <c r="Y9" s="53"/>
      <c r="Z9" s="53"/>
    </row>
    <row r="10" ht="27.0" customHeight="1">
      <c r="A10" s="707" t="s">
        <v>7482</v>
      </c>
      <c r="B10" s="49"/>
      <c r="C10" s="49"/>
      <c r="D10" s="49"/>
      <c r="E10" s="49"/>
      <c r="F10" s="50"/>
      <c r="G10" s="7"/>
      <c r="H10" s="198"/>
      <c r="I10" s="198"/>
      <c r="J10" s="53"/>
      <c r="K10" s="53"/>
      <c r="L10" s="53"/>
      <c r="M10" s="53"/>
      <c r="N10" s="53"/>
      <c r="O10" s="53"/>
      <c r="P10" s="53"/>
      <c r="Q10" s="53"/>
      <c r="R10" s="53"/>
      <c r="S10" s="53"/>
      <c r="T10" s="53"/>
      <c r="U10" s="53"/>
      <c r="V10" s="53"/>
      <c r="W10" s="53"/>
      <c r="X10" s="53"/>
      <c r="Y10" s="53"/>
      <c r="Z10" s="53"/>
    </row>
    <row r="11" ht="21.75" customHeight="1">
      <c r="A11" s="707" t="s">
        <v>7483</v>
      </c>
      <c r="B11" s="49"/>
      <c r="C11" s="49"/>
      <c r="D11" s="49"/>
      <c r="E11" s="49"/>
      <c r="F11" s="50"/>
      <c r="G11" s="7"/>
      <c r="H11" s="198"/>
      <c r="I11" s="198"/>
      <c r="J11" s="53"/>
      <c r="K11" s="53"/>
      <c r="L11" s="53"/>
      <c r="M11" s="53"/>
      <c r="N11" s="53"/>
      <c r="O11" s="53"/>
      <c r="P11" s="53"/>
      <c r="Q11" s="53"/>
      <c r="R11" s="53"/>
      <c r="S11" s="53"/>
      <c r="T11" s="53"/>
      <c r="U11" s="53"/>
      <c r="V11" s="53"/>
      <c r="W11" s="53"/>
      <c r="X11" s="53"/>
      <c r="Y11" s="53"/>
      <c r="Z11" s="53"/>
    </row>
    <row r="12" ht="99.75" customHeight="1">
      <c r="A12" s="708" t="s">
        <v>7484</v>
      </c>
      <c r="B12" s="49"/>
      <c r="C12" s="49"/>
      <c r="D12" s="49"/>
      <c r="E12" s="49"/>
      <c r="F12" s="50"/>
      <c r="G12" s="7"/>
      <c r="H12" s="198"/>
      <c r="I12" s="198"/>
      <c r="J12" s="53"/>
      <c r="K12" s="53"/>
      <c r="L12" s="53"/>
      <c r="M12" s="53"/>
      <c r="N12" s="53"/>
      <c r="O12" s="53"/>
      <c r="P12" s="53"/>
      <c r="Q12" s="53"/>
      <c r="R12" s="53"/>
      <c r="S12" s="53"/>
      <c r="T12" s="53"/>
      <c r="U12" s="53"/>
      <c r="V12" s="53"/>
      <c r="W12" s="53"/>
      <c r="X12" s="53"/>
      <c r="Y12" s="53"/>
      <c r="Z12" s="53"/>
    </row>
    <row r="13">
      <c r="A13" s="59"/>
      <c r="B13" s="171"/>
      <c r="C13" s="60"/>
      <c r="D13" s="60"/>
      <c r="E13" s="60"/>
      <c r="F13" s="60"/>
      <c r="G13" s="59"/>
      <c r="H13" s="59"/>
      <c r="I13" s="59"/>
      <c r="J13" s="53"/>
      <c r="K13" s="53"/>
      <c r="L13" s="53"/>
      <c r="M13" s="53"/>
      <c r="N13" s="53"/>
      <c r="O13" s="53"/>
      <c r="P13" s="53"/>
      <c r="Q13" s="53"/>
      <c r="R13" s="53"/>
      <c r="S13" s="53"/>
      <c r="T13" s="53"/>
      <c r="U13" s="53"/>
      <c r="V13" s="53"/>
      <c r="W13" s="53"/>
      <c r="X13" s="53"/>
      <c r="Y13" s="53"/>
      <c r="Z13" s="53"/>
    </row>
    <row r="14" ht="61.5" customHeight="1">
      <c r="A14" s="330" t="s">
        <v>3194</v>
      </c>
      <c r="B14" s="63" t="s">
        <v>7</v>
      </c>
      <c r="C14" s="63" t="s">
        <v>7485</v>
      </c>
      <c r="D14" s="63" t="s">
        <v>7486</v>
      </c>
      <c r="E14" s="176" t="s">
        <v>144</v>
      </c>
      <c r="F14" s="359" t="s">
        <v>148</v>
      </c>
      <c r="G14" s="709" t="s">
        <v>149</v>
      </c>
      <c r="J14" s="53"/>
      <c r="K14" s="53"/>
      <c r="L14" s="53"/>
      <c r="M14" s="53"/>
      <c r="N14" s="53"/>
      <c r="O14" s="53"/>
      <c r="P14" s="53"/>
      <c r="Q14" s="53"/>
      <c r="R14" s="53"/>
      <c r="S14" s="53"/>
      <c r="T14" s="53"/>
      <c r="U14" s="53"/>
      <c r="V14" s="53"/>
      <c r="W14" s="53"/>
      <c r="X14" s="53"/>
      <c r="Y14" s="53"/>
      <c r="Z14" s="53"/>
    </row>
    <row r="15" ht="15.0" customHeight="1">
      <c r="A15" s="75" t="s">
        <v>6454</v>
      </c>
      <c r="B15" s="77" t="s">
        <v>51</v>
      </c>
      <c r="C15" s="85" t="s">
        <v>7487</v>
      </c>
      <c r="D15" s="78" t="s">
        <v>7488</v>
      </c>
      <c r="E15" s="78">
        <f t="shared" ref="E15:E16" si="1">75/3</f>
        <v>25</v>
      </c>
      <c r="F15" s="363">
        <f t="shared" ref="F15:F40" si="2">E15</f>
        <v>25</v>
      </c>
      <c r="G15" s="581" t="s">
        <v>50</v>
      </c>
      <c r="H15" s="205"/>
    </row>
    <row r="16" ht="15.0" customHeight="1">
      <c r="A16" s="75" t="s">
        <v>6454</v>
      </c>
      <c r="B16" s="77" t="s">
        <v>51</v>
      </c>
      <c r="C16" s="85" t="s">
        <v>7489</v>
      </c>
      <c r="D16" s="78" t="s">
        <v>7488</v>
      </c>
      <c r="E16" s="78">
        <f t="shared" si="1"/>
        <v>25</v>
      </c>
      <c r="F16" s="363">
        <f t="shared" si="2"/>
        <v>25</v>
      </c>
      <c r="G16" s="581" t="s">
        <v>50</v>
      </c>
      <c r="H16" s="205"/>
    </row>
    <row r="17" ht="15.0" customHeight="1">
      <c r="A17" s="75" t="s">
        <v>6454</v>
      </c>
      <c r="B17" s="77" t="s">
        <v>51</v>
      </c>
      <c r="C17" s="85" t="s">
        <v>7490</v>
      </c>
      <c r="D17" s="78" t="s">
        <v>7488</v>
      </c>
      <c r="E17" s="78">
        <f>(0.25*75/3)+(0.1*75/3)</f>
        <v>8.75</v>
      </c>
      <c r="F17" s="363">
        <f t="shared" si="2"/>
        <v>8.75</v>
      </c>
      <c r="G17" s="581" t="s">
        <v>50</v>
      </c>
      <c r="H17" s="205"/>
    </row>
    <row r="18" ht="15.0" customHeight="1">
      <c r="A18" s="75" t="s">
        <v>6454</v>
      </c>
      <c r="B18" s="77" t="s">
        <v>51</v>
      </c>
      <c r="C18" s="85" t="s">
        <v>7491</v>
      </c>
      <c r="D18" s="78" t="s">
        <v>7488</v>
      </c>
      <c r="E18" s="78">
        <f t="shared" ref="E18:E19" si="3">32/3</f>
        <v>10.66666667</v>
      </c>
      <c r="F18" s="363">
        <f t="shared" si="2"/>
        <v>10.66666667</v>
      </c>
      <c r="G18" s="581" t="s">
        <v>50</v>
      </c>
      <c r="H18" s="205"/>
    </row>
    <row r="19" ht="15.0" customHeight="1">
      <c r="A19" s="75" t="s">
        <v>6454</v>
      </c>
      <c r="B19" s="77" t="s">
        <v>51</v>
      </c>
      <c r="C19" s="85" t="s">
        <v>7492</v>
      </c>
      <c r="D19" s="78" t="s">
        <v>7488</v>
      </c>
      <c r="E19" s="78">
        <f t="shared" si="3"/>
        <v>10.66666667</v>
      </c>
      <c r="F19" s="363">
        <f t="shared" si="2"/>
        <v>10.66666667</v>
      </c>
      <c r="G19" s="581" t="s">
        <v>50</v>
      </c>
      <c r="H19" s="205"/>
    </row>
    <row r="20" ht="15.0" customHeight="1">
      <c r="A20" s="75" t="s">
        <v>6454</v>
      </c>
      <c r="B20" s="77" t="s">
        <v>51</v>
      </c>
      <c r="C20" s="85" t="s">
        <v>7493</v>
      </c>
      <c r="D20" s="78" t="s">
        <v>7488</v>
      </c>
      <c r="E20" s="78">
        <f>(0.25*32/3)+(0.1*32/3)</f>
        <v>3.733333333</v>
      </c>
      <c r="F20" s="363">
        <f t="shared" si="2"/>
        <v>3.733333333</v>
      </c>
      <c r="G20" s="581" t="s">
        <v>50</v>
      </c>
      <c r="H20" s="205"/>
    </row>
    <row r="21" ht="15.0" customHeight="1">
      <c r="A21" s="75" t="s">
        <v>6454</v>
      </c>
      <c r="B21" s="77" t="s">
        <v>51</v>
      </c>
      <c r="C21" s="85" t="s">
        <v>7491</v>
      </c>
      <c r="D21" s="78" t="s">
        <v>7494</v>
      </c>
      <c r="E21" s="78">
        <f t="shared" ref="E21:E22" si="4">32/3</f>
        <v>10.66666667</v>
      </c>
      <c r="F21" s="363">
        <f t="shared" si="2"/>
        <v>10.66666667</v>
      </c>
      <c r="G21" s="581" t="s">
        <v>50</v>
      </c>
      <c r="H21" s="205"/>
    </row>
    <row r="22" ht="15.0" customHeight="1">
      <c r="A22" s="75" t="s">
        <v>6454</v>
      </c>
      <c r="B22" s="77" t="s">
        <v>51</v>
      </c>
      <c r="C22" s="85" t="s">
        <v>7492</v>
      </c>
      <c r="D22" s="78" t="s">
        <v>7494</v>
      </c>
      <c r="E22" s="78">
        <f t="shared" si="4"/>
        <v>10.66666667</v>
      </c>
      <c r="F22" s="363">
        <f t="shared" si="2"/>
        <v>10.66666667</v>
      </c>
      <c r="G22" s="581" t="s">
        <v>50</v>
      </c>
      <c r="H22" s="205"/>
    </row>
    <row r="23" ht="15.0" customHeight="1">
      <c r="A23" s="75" t="s">
        <v>6454</v>
      </c>
      <c r="B23" s="77" t="s">
        <v>51</v>
      </c>
      <c r="C23" s="85" t="s">
        <v>7493</v>
      </c>
      <c r="D23" s="78" t="s">
        <v>7494</v>
      </c>
      <c r="E23" s="78">
        <f>(0.25*32/3)+(0.1*32/3)</f>
        <v>3.733333333</v>
      </c>
      <c r="F23" s="363">
        <f t="shared" si="2"/>
        <v>3.733333333</v>
      </c>
      <c r="G23" s="581" t="s">
        <v>50</v>
      </c>
      <c r="H23" s="205"/>
    </row>
    <row r="24" ht="15.0" customHeight="1">
      <c r="A24" s="75" t="s">
        <v>6454</v>
      </c>
      <c r="B24" s="77" t="s">
        <v>51</v>
      </c>
      <c r="C24" s="85" t="s">
        <v>7495</v>
      </c>
      <c r="D24" s="78" t="s">
        <v>7488</v>
      </c>
      <c r="E24" s="78">
        <f t="shared" ref="E24:E25" si="5">120/3</f>
        <v>40</v>
      </c>
      <c r="F24" s="363">
        <f t="shared" si="2"/>
        <v>40</v>
      </c>
      <c r="G24" s="581" t="s">
        <v>50</v>
      </c>
      <c r="H24" s="205"/>
    </row>
    <row r="25" ht="15.0" customHeight="1">
      <c r="A25" s="75" t="s">
        <v>6454</v>
      </c>
      <c r="B25" s="77" t="s">
        <v>51</v>
      </c>
      <c r="C25" s="85" t="s">
        <v>7496</v>
      </c>
      <c r="D25" s="78" t="s">
        <v>7488</v>
      </c>
      <c r="E25" s="78">
        <f t="shared" si="5"/>
        <v>40</v>
      </c>
      <c r="F25" s="363">
        <f t="shared" si="2"/>
        <v>40</v>
      </c>
      <c r="G25" s="581" t="s">
        <v>50</v>
      </c>
      <c r="H25" s="205"/>
    </row>
    <row r="26" ht="15.0" customHeight="1">
      <c r="A26" s="75" t="s">
        <v>6454</v>
      </c>
      <c r="B26" s="77" t="s">
        <v>51</v>
      </c>
      <c r="C26" s="85" t="s">
        <v>7497</v>
      </c>
      <c r="D26" s="78" t="s">
        <v>7488</v>
      </c>
      <c r="E26" s="78">
        <f>(0.25*120/3)+(0.1*120/3)</f>
        <v>14</v>
      </c>
      <c r="F26" s="363">
        <f t="shared" si="2"/>
        <v>14</v>
      </c>
      <c r="G26" s="581" t="s">
        <v>50</v>
      </c>
      <c r="H26" s="205"/>
    </row>
    <row r="27" ht="15.0" customHeight="1">
      <c r="A27" s="75" t="s">
        <v>6454</v>
      </c>
      <c r="B27" s="77" t="s">
        <v>51</v>
      </c>
      <c r="C27" s="85" t="s">
        <v>7498</v>
      </c>
      <c r="D27" s="78" t="s">
        <v>7285</v>
      </c>
      <c r="E27" s="78">
        <f>18/3*2</f>
        <v>12</v>
      </c>
      <c r="F27" s="363">
        <f t="shared" si="2"/>
        <v>12</v>
      </c>
      <c r="G27" s="581" t="s">
        <v>50</v>
      </c>
      <c r="H27" s="205"/>
    </row>
    <row r="28" ht="15.0" customHeight="1">
      <c r="A28" s="75" t="s">
        <v>6454</v>
      </c>
      <c r="B28" s="77" t="s">
        <v>51</v>
      </c>
      <c r="C28" s="85" t="s">
        <v>7499</v>
      </c>
      <c r="D28" s="78" t="s">
        <v>7285</v>
      </c>
      <c r="E28" s="78">
        <f>19/3*3</f>
        <v>19</v>
      </c>
      <c r="F28" s="363">
        <f t="shared" si="2"/>
        <v>19</v>
      </c>
      <c r="G28" s="581" t="s">
        <v>50</v>
      </c>
      <c r="H28" s="205"/>
    </row>
    <row r="29" ht="15.0" customHeight="1">
      <c r="A29" s="75" t="s">
        <v>6454</v>
      </c>
      <c r="B29" s="77" t="s">
        <v>51</v>
      </c>
      <c r="C29" s="85" t="s">
        <v>7500</v>
      </c>
      <c r="D29" s="78" t="s">
        <v>7285</v>
      </c>
      <c r="E29" s="78">
        <f>14/3*2</f>
        <v>9.333333333</v>
      </c>
      <c r="F29" s="363">
        <f t="shared" si="2"/>
        <v>9.333333333</v>
      </c>
      <c r="G29" s="581" t="s">
        <v>50</v>
      </c>
      <c r="H29" s="205"/>
    </row>
    <row r="30" ht="15.0" customHeight="1">
      <c r="A30" s="75" t="s">
        <v>6454</v>
      </c>
      <c r="B30" s="77" t="s">
        <v>51</v>
      </c>
      <c r="C30" s="85" t="s">
        <v>7501</v>
      </c>
      <c r="D30" s="78" t="s">
        <v>7285</v>
      </c>
      <c r="E30" s="78">
        <f>10/3*3</f>
        <v>10</v>
      </c>
      <c r="F30" s="363">
        <f t="shared" si="2"/>
        <v>10</v>
      </c>
      <c r="G30" s="581" t="s">
        <v>50</v>
      </c>
      <c r="H30" s="205"/>
    </row>
    <row r="31" ht="15.0" customHeight="1">
      <c r="A31" s="75" t="s">
        <v>6466</v>
      </c>
      <c r="B31" s="77" t="s">
        <v>51</v>
      </c>
      <c r="C31" s="85" t="s">
        <v>7502</v>
      </c>
      <c r="D31" s="78" t="s">
        <v>7488</v>
      </c>
      <c r="E31" s="88">
        <v>17.33</v>
      </c>
      <c r="F31" s="363">
        <f t="shared" si="2"/>
        <v>17.33</v>
      </c>
      <c r="G31" s="581" t="s">
        <v>179</v>
      </c>
      <c r="H31" s="205"/>
    </row>
    <row r="32" ht="15.0" customHeight="1">
      <c r="A32" s="75" t="s">
        <v>6466</v>
      </c>
      <c r="B32" s="77" t="s">
        <v>51</v>
      </c>
      <c r="C32" s="85" t="s">
        <v>7503</v>
      </c>
      <c r="D32" s="78" t="s">
        <v>7488</v>
      </c>
      <c r="E32" s="88">
        <v>17.33</v>
      </c>
      <c r="F32" s="363">
        <f t="shared" si="2"/>
        <v>17.33</v>
      </c>
      <c r="G32" s="581" t="s">
        <v>179</v>
      </c>
      <c r="H32" s="205"/>
    </row>
    <row r="33" ht="15.0" customHeight="1">
      <c r="A33" s="75" t="s">
        <v>6466</v>
      </c>
      <c r="B33" s="77" t="s">
        <v>51</v>
      </c>
      <c r="C33" s="85" t="s">
        <v>7504</v>
      </c>
      <c r="D33" s="78" t="s">
        <v>7488</v>
      </c>
      <c r="E33" s="88">
        <v>4.33</v>
      </c>
      <c r="F33" s="363">
        <f t="shared" si="2"/>
        <v>4.33</v>
      </c>
      <c r="G33" s="581" t="s">
        <v>179</v>
      </c>
      <c r="H33" s="205"/>
    </row>
    <row r="34" ht="15.0" customHeight="1">
      <c r="A34" s="75" t="s">
        <v>6466</v>
      </c>
      <c r="B34" s="77" t="s">
        <v>51</v>
      </c>
      <c r="C34" s="85" t="s">
        <v>7505</v>
      </c>
      <c r="D34" s="78" t="s">
        <v>7488</v>
      </c>
      <c r="E34" s="88">
        <v>1.73</v>
      </c>
      <c r="F34" s="363">
        <f t="shared" si="2"/>
        <v>1.73</v>
      </c>
      <c r="G34" s="581" t="s">
        <v>179</v>
      </c>
      <c r="H34" s="205"/>
    </row>
    <row r="35" ht="15.0" customHeight="1">
      <c r="A35" s="75" t="s">
        <v>6466</v>
      </c>
      <c r="B35" s="77" t="s">
        <v>51</v>
      </c>
      <c r="C35" s="85" t="s">
        <v>7506</v>
      </c>
      <c r="D35" s="78" t="s">
        <v>7488</v>
      </c>
      <c r="E35" s="88">
        <f t="shared" ref="E35:E36" si="6">63/3</f>
        <v>21</v>
      </c>
      <c r="F35" s="363">
        <f t="shared" si="2"/>
        <v>21</v>
      </c>
      <c r="G35" s="581" t="s">
        <v>179</v>
      </c>
      <c r="H35" s="205"/>
    </row>
    <row r="36" ht="15.0" customHeight="1">
      <c r="A36" s="75" t="s">
        <v>6466</v>
      </c>
      <c r="B36" s="77" t="s">
        <v>51</v>
      </c>
      <c r="C36" s="85" t="s">
        <v>7507</v>
      </c>
      <c r="D36" s="78" t="s">
        <v>7488</v>
      </c>
      <c r="E36" s="88">
        <f t="shared" si="6"/>
        <v>21</v>
      </c>
      <c r="F36" s="363">
        <f t="shared" si="2"/>
        <v>21</v>
      </c>
      <c r="G36" s="581" t="s">
        <v>179</v>
      </c>
      <c r="H36" s="205"/>
    </row>
    <row r="37" ht="15.0" customHeight="1">
      <c r="A37" s="75" t="s">
        <v>6466</v>
      </c>
      <c r="B37" s="77" t="s">
        <v>51</v>
      </c>
      <c r="C37" s="85" t="s">
        <v>7508</v>
      </c>
      <c r="D37" s="78" t="s">
        <v>7488</v>
      </c>
      <c r="E37" s="88">
        <v>5.25</v>
      </c>
      <c r="F37" s="363">
        <f t="shared" si="2"/>
        <v>5.25</v>
      </c>
      <c r="G37" s="581" t="s">
        <v>179</v>
      </c>
      <c r="H37" s="205"/>
    </row>
    <row r="38" ht="15.0" customHeight="1">
      <c r="A38" s="75" t="s">
        <v>6466</v>
      </c>
      <c r="B38" s="77" t="s">
        <v>51</v>
      </c>
      <c r="C38" s="85" t="s">
        <v>7509</v>
      </c>
      <c r="D38" s="78" t="s">
        <v>7488</v>
      </c>
      <c r="E38" s="88">
        <v>2.1</v>
      </c>
      <c r="F38" s="363">
        <f t="shared" si="2"/>
        <v>2.1</v>
      </c>
      <c r="G38" s="581" t="s">
        <v>179</v>
      </c>
      <c r="H38" s="205"/>
    </row>
    <row r="39" ht="15.0" customHeight="1">
      <c r="A39" s="75" t="s">
        <v>6466</v>
      </c>
      <c r="B39" s="77" t="s">
        <v>51</v>
      </c>
      <c r="C39" s="85" t="s">
        <v>7510</v>
      </c>
      <c r="D39" s="78" t="s">
        <v>7488</v>
      </c>
      <c r="E39" s="363">
        <v>10.67</v>
      </c>
      <c r="F39" s="363">
        <f t="shared" si="2"/>
        <v>10.67</v>
      </c>
      <c r="G39" s="581" t="s">
        <v>179</v>
      </c>
      <c r="H39" s="205"/>
    </row>
    <row r="40" ht="15.0" customHeight="1">
      <c r="A40" s="75" t="s">
        <v>6466</v>
      </c>
      <c r="B40" s="77" t="s">
        <v>51</v>
      </c>
      <c r="C40" s="85" t="s">
        <v>7511</v>
      </c>
      <c r="D40" s="78" t="s">
        <v>7488</v>
      </c>
      <c r="E40" s="363">
        <v>10.67</v>
      </c>
      <c r="F40" s="363">
        <f t="shared" si="2"/>
        <v>10.67</v>
      </c>
      <c r="G40" s="581" t="s">
        <v>179</v>
      </c>
      <c r="H40" s="205"/>
    </row>
    <row r="41" ht="15.0" customHeight="1">
      <c r="A41" s="75" t="s">
        <v>6466</v>
      </c>
      <c r="B41" s="77" t="s">
        <v>51</v>
      </c>
      <c r="C41" s="85" t="s">
        <v>7512</v>
      </c>
      <c r="D41" s="78" t="s">
        <v>7488</v>
      </c>
      <c r="E41" s="363" t="s">
        <v>7513</v>
      </c>
      <c r="F41" s="363">
        <v>3.72</v>
      </c>
      <c r="G41" s="581" t="s">
        <v>179</v>
      </c>
      <c r="H41" s="205"/>
    </row>
    <row r="42" ht="15.0" customHeight="1">
      <c r="A42" s="75" t="s">
        <v>6466</v>
      </c>
      <c r="B42" s="77" t="s">
        <v>51</v>
      </c>
      <c r="C42" s="85" t="s">
        <v>7514</v>
      </c>
      <c r="D42" s="78" t="s">
        <v>7488</v>
      </c>
      <c r="E42" s="363">
        <v>2.0</v>
      </c>
      <c r="F42" s="363">
        <f t="shared" ref="F42:F45" si="7">E42</f>
        <v>2</v>
      </c>
      <c r="G42" s="581" t="s">
        <v>179</v>
      </c>
      <c r="H42" s="205"/>
    </row>
    <row r="43" ht="15.0" customHeight="1">
      <c r="A43" s="75" t="s">
        <v>6466</v>
      </c>
      <c r="B43" s="77" t="s">
        <v>51</v>
      </c>
      <c r="C43" s="85" t="s">
        <v>7515</v>
      </c>
      <c r="D43" s="78" t="s">
        <v>7488</v>
      </c>
      <c r="E43" s="363">
        <v>20.67</v>
      </c>
      <c r="F43" s="363">
        <f t="shared" si="7"/>
        <v>20.67</v>
      </c>
      <c r="G43" s="581" t="s">
        <v>179</v>
      </c>
      <c r="H43" s="205"/>
    </row>
    <row r="44" ht="15.0" customHeight="1">
      <c r="A44" s="224" t="s">
        <v>6466</v>
      </c>
      <c r="B44" s="77" t="s">
        <v>51</v>
      </c>
      <c r="C44" s="212" t="s">
        <v>7516</v>
      </c>
      <c r="D44" s="552" t="s">
        <v>7488</v>
      </c>
      <c r="E44" s="470">
        <f>16*3/3</f>
        <v>16</v>
      </c>
      <c r="F44" s="363">
        <f t="shared" si="7"/>
        <v>16</v>
      </c>
      <c r="G44" s="581" t="s">
        <v>179</v>
      </c>
      <c r="H44" s="205"/>
    </row>
    <row r="45" ht="15.0" customHeight="1">
      <c r="A45" s="75" t="s">
        <v>6466</v>
      </c>
      <c r="B45" s="77" t="s">
        <v>51</v>
      </c>
      <c r="C45" s="85" t="s">
        <v>7517</v>
      </c>
      <c r="D45" s="78" t="s">
        <v>7488</v>
      </c>
      <c r="E45" s="363">
        <v>4.0</v>
      </c>
      <c r="F45" s="363">
        <f t="shared" si="7"/>
        <v>4</v>
      </c>
      <c r="G45" s="581" t="s">
        <v>179</v>
      </c>
      <c r="H45" s="205"/>
    </row>
    <row r="46" ht="15.0" customHeight="1">
      <c r="A46" s="75" t="s">
        <v>55</v>
      </c>
      <c r="B46" s="77" t="s">
        <v>51</v>
      </c>
      <c r="C46" s="85" t="s">
        <v>7518</v>
      </c>
      <c r="D46" s="78" t="s">
        <v>7488</v>
      </c>
      <c r="E46" s="76" t="s">
        <v>7519</v>
      </c>
      <c r="F46" s="363">
        <v>10.0</v>
      </c>
      <c r="G46" s="581" t="s">
        <v>55</v>
      </c>
      <c r="H46" s="205"/>
    </row>
    <row r="47" ht="15.0" customHeight="1">
      <c r="A47" s="75" t="s">
        <v>55</v>
      </c>
      <c r="B47" s="77" t="s">
        <v>51</v>
      </c>
      <c r="C47" s="85" t="s">
        <v>7520</v>
      </c>
      <c r="D47" s="78" t="s">
        <v>7488</v>
      </c>
      <c r="E47" s="76" t="s">
        <v>7519</v>
      </c>
      <c r="F47" s="363">
        <v>10.0</v>
      </c>
      <c r="G47" s="581" t="s">
        <v>55</v>
      </c>
      <c r="H47" s="205"/>
    </row>
    <row r="48" ht="15.0" customHeight="1">
      <c r="A48" s="75" t="s">
        <v>55</v>
      </c>
      <c r="B48" s="77" t="s">
        <v>51</v>
      </c>
      <c r="C48" s="85" t="s">
        <v>7521</v>
      </c>
      <c r="D48" s="78" t="s">
        <v>7488</v>
      </c>
      <c r="E48" s="76" t="s">
        <v>7519</v>
      </c>
      <c r="F48" s="363">
        <v>10.0</v>
      </c>
      <c r="G48" s="581" t="s">
        <v>55</v>
      </c>
      <c r="H48" s="205"/>
    </row>
    <row r="49" ht="15.0" customHeight="1">
      <c r="A49" s="75" t="s">
        <v>55</v>
      </c>
      <c r="B49" s="77" t="s">
        <v>51</v>
      </c>
      <c r="C49" s="85" t="s">
        <v>7522</v>
      </c>
      <c r="D49" s="78" t="s">
        <v>7488</v>
      </c>
      <c r="E49" s="76" t="s">
        <v>7523</v>
      </c>
      <c r="F49" s="363">
        <v>2.25</v>
      </c>
      <c r="G49" s="581" t="s">
        <v>55</v>
      </c>
      <c r="H49" s="205"/>
    </row>
    <row r="50" ht="15.0" customHeight="1">
      <c r="A50" s="75" t="s">
        <v>55</v>
      </c>
      <c r="B50" s="77" t="s">
        <v>51</v>
      </c>
      <c r="C50" s="85" t="s">
        <v>7524</v>
      </c>
      <c r="D50" s="78" t="s">
        <v>7488</v>
      </c>
      <c r="E50" s="76" t="s">
        <v>7525</v>
      </c>
      <c r="F50" s="363">
        <v>1.0</v>
      </c>
      <c r="G50" s="581" t="s">
        <v>55</v>
      </c>
      <c r="H50" s="205"/>
    </row>
    <row r="51" ht="15.0" customHeight="1">
      <c r="A51" s="75" t="s">
        <v>55</v>
      </c>
      <c r="B51" s="77" t="s">
        <v>51</v>
      </c>
      <c r="C51" s="85" t="s">
        <v>7526</v>
      </c>
      <c r="D51" s="78" t="s">
        <v>7488</v>
      </c>
      <c r="E51" s="76" t="s">
        <v>7527</v>
      </c>
      <c r="F51" s="363">
        <v>19.33</v>
      </c>
      <c r="G51" s="581" t="s">
        <v>55</v>
      </c>
      <c r="H51" s="205"/>
    </row>
    <row r="52" ht="15.0" customHeight="1">
      <c r="A52" s="75" t="s">
        <v>55</v>
      </c>
      <c r="B52" s="77" t="s">
        <v>51</v>
      </c>
      <c r="C52" s="85" t="s">
        <v>7528</v>
      </c>
      <c r="D52" s="78" t="s">
        <v>7488</v>
      </c>
      <c r="E52" s="76" t="s">
        <v>7527</v>
      </c>
      <c r="F52" s="363">
        <v>19.33</v>
      </c>
      <c r="G52" s="581" t="s">
        <v>55</v>
      </c>
      <c r="H52" s="205"/>
    </row>
    <row r="53" ht="15.0" customHeight="1">
      <c r="A53" s="75" t="s">
        <v>55</v>
      </c>
      <c r="B53" s="77" t="s">
        <v>51</v>
      </c>
      <c r="C53" s="85" t="s">
        <v>7529</v>
      </c>
      <c r="D53" s="78" t="s">
        <v>7488</v>
      </c>
      <c r="E53" s="76" t="s">
        <v>7527</v>
      </c>
      <c r="F53" s="363">
        <v>19.33</v>
      </c>
      <c r="G53" s="581" t="s">
        <v>55</v>
      </c>
      <c r="H53" s="205"/>
    </row>
    <row r="54" ht="15.0" customHeight="1">
      <c r="A54" s="75" t="s">
        <v>55</v>
      </c>
      <c r="B54" s="77" t="s">
        <v>51</v>
      </c>
      <c r="C54" s="85" t="s">
        <v>7530</v>
      </c>
      <c r="D54" s="78" t="s">
        <v>7488</v>
      </c>
      <c r="E54" s="76" t="s">
        <v>7527</v>
      </c>
      <c r="F54" s="363">
        <v>19.33</v>
      </c>
      <c r="G54" s="581" t="s">
        <v>55</v>
      </c>
      <c r="H54" s="205"/>
    </row>
    <row r="55" ht="15.0" customHeight="1">
      <c r="A55" s="75" t="s">
        <v>55</v>
      </c>
      <c r="B55" s="77" t="s">
        <v>51</v>
      </c>
      <c r="C55" s="85" t="s">
        <v>7531</v>
      </c>
      <c r="D55" s="78" t="s">
        <v>7488</v>
      </c>
      <c r="E55" s="76" t="s">
        <v>7532</v>
      </c>
      <c r="F55" s="363">
        <v>4.83</v>
      </c>
      <c r="G55" s="581" t="s">
        <v>55</v>
      </c>
      <c r="H55" s="205"/>
    </row>
    <row r="56" ht="15.0" customHeight="1">
      <c r="A56" s="75" t="s">
        <v>55</v>
      </c>
      <c r="B56" s="77" t="s">
        <v>51</v>
      </c>
      <c r="C56" s="85" t="s">
        <v>7533</v>
      </c>
      <c r="D56" s="78" t="s">
        <v>7488</v>
      </c>
      <c r="E56" s="76" t="s">
        <v>7532</v>
      </c>
      <c r="F56" s="363">
        <v>4.83</v>
      </c>
      <c r="G56" s="581" t="s">
        <v>55</v>
      </c>
      <c r="H56" s="205"/>
    </row>
    <row r="57" ht="15.0" customHeight="1">
      <c r="A57" s="75" t="s">
        <v>55</v>
      </c>
      <c r="B57" s="77" t="s">
        <v>51</v>
      </c>
      <c r="C57" s="85" t="s">
        <v>7534</v>
      </c>
      <c r="D57" s="78" t="s">
        <v>7488</v>
      </c>
      <c r="E57" s="76" t="s">
        <v>7535</v>
      </c>
      <c r="F57" s="363">
        <v>1.93</v>
      </c>
      <c r="G57" s="581" t="s">
        <v>55</v>
      </c>
      <c r="H57" s="205"/>
    </row>
    <row r="58" ht="15.0" customHeight="1">
      <c r="A58" s="75" t="s">
        <v>55</v>
      </c>
      <c r="B58" s="77" t="s">
        <v>51</v>
      </c>
      <c r="C58" s="85" t="s">
        <v>7536</v>
      </c>
      <c r="D58" s="78" t="s">
        <v>7488</v>
      </c>
      <c r="E58" s="76" t="s">
        <v>7535</v>
      </c>
      <c r="F58" s="363">
        <v>1.93</v>
      </c>
      <c r="G58" s="581" t="s">
        <v>55</v>
      </c>
      <c r="H58" s="205"/>
    </row>
    <row r="59" ht="15.0" customHeight="1">
      <c r="A59" s="75" t="s">
        <v>55</v>
      </c>
      <c r="B59" s="77" t="s">
        <v>51</v>
      </c>
      <c r="C59" s="85" t="s">
        <v>7537</v>
      </c>
      <c r="D59" s="78" t="s">
        <v>7488</v>
      </c>
      <c r="E59" s="76" t="s">
        <v>7538</v>
      </c>
      <c r="F59" s="363">
        <v>24.0</v>
      </c>
      <c r="G59" s="581" t="s">
        <v>55</v>
      </c>
      <c r="H59" s="205"/>
    </row>
    <row r="60" ht="15.0" customHeight="1">
      <c r="A60" s="75" t="s">
        <v>56</v>
      </c>
      <c r="B60" s="77" t="s">
        <v>51</v>
      </c>
      <c r="C60" s="85" t="s">
        <v>7537</v>
      </c>
      <c r="D60" s="78" t="s">
        <v>7539</v>
      </c>
      <c r="E60" s="78" t="s">
        <v>7540</v>
      </c>
      <c r="F60" s="363">
        <v>20.66</v>
      </c>
      <c r="G60" s="581" t="s">
        <v>56</v>
      </c>
      <c r="H60" s="205"/>
    </row>
    <row r="61" ht="15.0" customHeight="1">
      <c r="A61" s="75" t="s">
        <v>56</v>
      </c>
      <c r="B61" s="77" t="s">
        <v>51</v>
      </c>
      <c r="C61" s="85" t="s">
        <v>7541</v>
      </c>
      <c r="D61" s="78" t="s">
        <v>7539</v>
      </c>
      <c r="E61" s="78" t="s">
        <v>7542</v>
      </c>
      <c r="F61" s="363">
        <v>22.99</v>
      </c>
      <c r="G61" s="581" t="s">
        <v>56</v>
      </c>
      <c r="H61" s="205"/>
    </row>
    <row r="62" ht="15.0" customHeight="1">
      <c r="A62" s="75" t="s">
        <v>56</v>
      </c>
      <c r="B62" s="77" t="s">
        <v>51</v>
      </c>
      <c r="C62" s="85" t="s">
        <v>7543</v>
      </c>
      <c r="D62" s="78" t="s">
        <v>7539</v>
      </c>
      <c r="E62" s="76" t="s">
        <v>7544</v>
      </c>
      <c r="F62" s="363">
        <v>10.33</v>
      </c>
      <c r="G62" s="581" t="s">
        <v>56</v>
      </c>
      <c r="H62" s="205"/>
    </row>
    <row r="63" ht="15.0" customHeight="1">
      <c r="A63" s="75" t="s">
        <v>56</v>
      </c>
      <c r="B63" s="77" t="s">
        <v>51</v>
      </c>
      <c r="C63" s="85" t="s">
        <v>7545</v>
      </c>
      <c r="D63" s="78" t="s">
        <v>7539</v>
      </c>
      <c r="E63" s="76" t="s">
        <v>7546</v>
      </c>
      <c r="F63" s="363">
        <v>21.0</v>
      </c>
      <c r="G63" s="581" t="s">
        <v>56</v>
      </c>
      <c r="H63" s="205"/>
    </row>
    <row r="64" ht="15.0" customHeight="1">
      <c r="A64" s="75" t="s">
        <v>56</v>
      </c>
      <c r="B64" s="77" t="s">
        <v>51</v>
      </c>
      <c r="C64" s="85" t="s">
        <v>7547</v>
      </c>
      <c r="D64" s="78" t="s">
        <v>7539</v>
      </c>
      <c r="E64" s="76" t="s">
        <v>7544</v>
      </c>
      <c r="F64" s="363">
        <v>10.33</v>
      </c>
      <c r="G64" s="581" t="s">
        <v>56</v>
      </c>
      <c r="H64" s="205"/>
    </row>
    <row r="65" ht="15.0" customHeight="1">
      <c r="A65" s="75" t="s">
        <v>56</v>
      </c>
      <c r="B65" s="77" t="s">
        <v>51</v>
      </c>
      <c r="C65" s="85" t="s">
        <v>7548</v>
      </c>
      <c r="D65" s="78" t="s">
        <v>7539</v>
      </c>
      <c r="E65" s="76" t="s">
        <v>7546</v>
      </c>
      <c r="F65" s="363">
        <v>21.0</v>
      </c>
      <c r="G65" s="581" t="s">
        <v>56</v>
      </c>
      <c r="H65" s="205"/>
    </row>
    <row r="66" ht="15.0" customHeight="1">
      <c r="A66" s="75" t="s">
        <v>56</v>
      </c>
      <c r="B66" s="77" t="s">
        <v>51</v>
      </c>
      <c r="C66" s="85" t="s">
        <v>7549</v>
      </c>
      <c r="D66" s="78" t="s">
        <v>7539</v>
      </c>
      <c r="E66" s="76" t="s">
        <v>7544</v>
      </c>
      <c r="F66" s="363">
        <v>10.33</v>
      </c>
      <c r="G66" s="581" t="s">
        <v>56</v>
      </c>
      <c r="H66" s="205"/>
    </row>
    <row r="67" ht="15.0" customHeight="1">
      <c r="A67" s="75" t="s">
        <v>56</v>
      </c>
      <c r="B67" s="77" t="s">
        <v>51</v>
      </c>
      <c r="C67" s="85" t="s">
        <v>7550</v>
      </c>
      <c r="D67" s="78" t="s">
        <v>7539</v>
      </c>
      <c r="E67" s="76" t="s">
        <v>7551</v>
      </c>
      <c r="F67" s="363">
        <v>25.0</v>
      </c>
      <c r="G67" s="581" t="s">
        <v>56</v>
      </c>
      <c r="H67" s="205"/>
    </row>
    <row r="68" ht="15.0" customHeight="1">
      <c r="A68" s="75" t="s">
        <v>56</v>
      </c>
      <c r="B68" s="77" t="s">
        <v>51</v>
      </c>
      <c r="C68" s="85" t="s">
        <v>7552</v>
      </c>
      <c r="D68" s="78" t="s">
        <v>7539</v>
      </c>
      <c r="E68" s="76" t="s">
        <v>7553</v>
      </c>
      <c r="F68" s="363">
        <v>2.58</v>
      </c>
      <c r="G68" s="581" t="s">
        <v>56</v>
      </c>
      <c r="H68" s="205"/>
    </row>
    <row r="69" ht="15.0" customHeight="1">
      <c r="A69" s="75" t="s">
        <v>56</v>
      </c>
      <c r="B69" s="77" t="s">
        <v>51</v>
      </c>
      <c r="C69" s="85" t="s">
        <v>7554</v>
      </c>
      <c r="D69" s="78" t="s">
        <v>7539</v>
      </c>
      <c r="E69" s="710" t="s">
        <v>7555</v>
      </c>
      <c r="F69" s="711">
        <v>5.25</v>
      </c>
      <c r="G69" s="581" t="s">
        <v>56</v>
      </c>
      <c r="H69" s="205"/>
    </row>
    <row r="70" ht="15.0" customHeight="1">
      <c r="A70" s="75" t="s">
        <v>56</v>
      </c>
      <c r="B70" s="77" t="s">
        <v>51</v>
      </c>
      <c r="C70" s="85" t="s">
        <v>7556</v>
      </c>
      <c r="D70" s="78" t="s">
        <v>7539</v>
      </c>
      <c r="E70" s="76" t="s">
        <v>7553</v>
      </c>
      <c r="F70" s="363">
        <v>2.58</v>
      </c>
      <c r="G70" s="581" t="s">
        <v>56</v>
      </c>
      <c r="H70" s="205"/>
    </row>
    <row r="71" ht="15.0" customHeight="1">
      <c r="A71" s="75" t="s">
        <v>56</v>
      </c>
      <c r="B71" s="77" t="s">
        <v>51</v>
      </c>
      <c r="C71" s="85" t="s">
        <v>7557</v>
      </c>
      <c r="D71" s="78" t="s">
        <v>7539</v>
      </c>
      <c r="E71" s="76" t="s">
        <v>7558</v>
      </c>
      <c r="F71" s="363">
        <v>6.25</v>
      </c>
      <c r="G71" s="581" t="s">
        <v>56</v>
      </c>
      <c r="H71" s="205"/>
    </row>
    <row r="72" ht="15.0" customHeight="1">
      <c r="A72" s="75" t="s">
        <v>56</v>
      </c>
      <c r="B72" s="77" t="s">
        <v>51</v>
      </c>
      <c r="C72" s="85" t="s">
        <v>7559</v>
      </c>
      <c r="D72" s="78" t="s">
        <v>7539</v>
      </c>
      <c r="E72" s="76" t="s">
        <v>7560</v>
      </c>
      <c r="F72" s="363">
        <v>1.03</v>
      </c>
      <c r="G72" s="581" t="s">
        <v>56</v>
      </c>
      <c r="H72" s="205"/>
    </row>
    <row r="73" ht="15.0" customHeight="1">
      <c r="A73" s="75" t="s">
        <v>56</v>
      </c>
      <c r="B73" s="77" t="s">
        <v>51</v>
      </c>
      <c r="C73" s="85" t="s">
        <v>7561</v>
      </c>
      <c r="D73" s="78" t="s">
        <v>7539</v>
      </c>
      <c r="E73" s="76" t="s">
        <v>7562</v>
      </c>
      <c r="F73" s="363">
        <v>2.1</v>
      </c>
      <c r="G73" s="581" t="s">
        <v>56</v>
      </c>
      <c r="H73" s="205"/>
    </row>
    <row r="74" ht="15.0" customHeight="1">
      <c r="A74" s="75" t="s">
        <v>56</v>
      </c>
      <c r="B74" s="77" t="s">
        <v>51</v>
      </c>
      <c r="C74" s="85" t="s">
        <v>7563</v>
      </c>
      <c r="D74" s="78" t="s">
        <v>7539</v>
      </c>
      <c r="E74" s="76" t="s">
        <v>7560</v>
      </c>
      <c r="F74" s="363">
        <v>1.03</v>
      </c>
      <c r="G74" s="581" t="s">
        <v>56</v>
      </c>
      <c r="H74" s="205"/>
    </row>
    <row r="75" ht="15.0" customHeight="1">
      <c r="A75" s="75" t="s">
        <v>56</v>
      </c>
      <c r="B75" s="77" t="s">
        <v>51</v>
      </c>
      <c r="C75" s="85" t="s">
        <v>7564</v>
      </c>
      <c r="D75" s="78" t="s">
        <v>7539</v>
      </c>
      <c r="E75" s="76" t="s">
        <v>7565</v>
      </c>
      <c r="F75" s="363">
        <v>2.5</v>
      </c>
      <c r="G75" s="581" t="s">
        <v>56</v>
      </c>
      <c r="H75" s="205"/>
    </row>
    <row r="76" ht="15.0" customHeight="1">
      <c r="A76" s="75" t="s">
        <v>57</v>
      </c>
      <c r="B76" s="77" t="s">
        <v>51</v>
      </c>
      <c r="C76" s="85" t="s">
        <v>7566</v>
      </c>
      <c r="D76" s="78" t="s">
        <v>7567</v>
      </c>
      <c r="E76" s="78">
        <v>14.33</v>
      </c>
      <c r="F76" s="363">
        <v>28.0</v>
      </c>
      <c r="G76" s="581" t="s">
        <v>1174</v>
      </c>
      <c r="H76" s="205"/>
    </row>
    <row r="77" ht="15.0" customHeight="1">
      <c r="A77" s="75" t="s">
        <v>57</v>
      </c>
      <c r="B77" s="77" t="s">
        <v>51</v>
      </c>
      <c r="C77" s="85" t="s">
        <v>7568</v>
      </c>
      <c r="D77" s="78" t="s">
        <v>7569</v>
      </c>
      <c r="E77" s="78">
        <v>25.0</v>
      </c>
      <c r="F77" s="363">
        <v>25.0</v>
      </c>
      <c r="G77" s="581" t="s">
        <v>1174</v>
      </c>
      <c r="H77" s="205"/>
    </row>
    <row r="78" ht="15.0" customHeight="1">
      <c r="A78" s="75" t="s">
        <v>57</v>
      </c>
      <c r="B78" s="77" t="s">
        <v>51</v>
      </c>
      <c r="C78" s="85" t="s">
        <v>7570</v>
      </c>
      <c r="D78" s="78" t="s">
        <v>7569</v>
      </c>
      <c r="E78" s="78">
        <v>6.0</v>
      </c>
      <c r="F78" s="363">
        <v>6.0</v>
      </c>
      <c r="G78" s="581" t="s">
        <v>1174</v>
      </c>
      <c r="H78" s="205"/>
    </row>
    <row r="79" ht="15.0" customHeight="1">
      <c r="A79" s="75" t="s">
        <v>57</v>
      </c>
      <c r="B79" s="77" t="s">
        <v>51</v>
      </c>
      <c r="C79" s="85" t="s">
        <v>7571</v>
      </c>
      <c r="D79" s="78" t="s">
        <v>7569</v>
      </c>
      <c r="E79" s="78">
        <v>2.0</v>
      </c>
      <c r="F79" s="363">
        <v>2.0</v>
      </c>
      <c r="G79" s="581" t="s">
        <v>1174</v>
      </c>
      <c r="H79" s="205"/>
    </row>
    <row r="80" ht="15.0" customHeight="1">
      <c r="A80" s="75" t="s">
        <v>57</v>
      </c>
      <c r="B80" s="77" t="s">
        <v>51</v>
      </c>
      <c r="C80" s="85" t="s">
        <v>7572</v>
      </c>
      <c r="D80" s="78" t="s">
        <v>7569</v>
      </c>
      <c r="E80" s="78">
        <v>25.0</v>
      </c>
      <c r="F80" s="363">
        <v>25.0</v>
      </c>
      <c r="G80" s="581" t="s">
        <v>1174</v>
      </c>
      <c r="H80" s="205"/>
    </row>
    <row r="81" ht="15.0" customHeight="1">
      <c r="A81" s="75" t="s">
        <v>57</v>
      </c>
      <c r="B81" s="77" t="s">
        <v>51</v>
      </c>
      <c r="C81" s="85" t="s">
        <v>7573</v>
      </c>
      <c r="D81" s="78" t="s">
        <v>7569</v>
      </c>
      <c r="E81" s="78">
        <v>19.0</v>
      </c>
      <c r="F81" s="363">
        <v>19.0</v>
      </c>
      <c r="G81" s="581" t="s">
        <v>1174</v>
      </c>
      <c r="H81" s="205"/>
    </row>
    <row r="82" ht="15.0" customHeight="1">
      <c r="A82" s="75" t="s">
        <v>57</v>
      </c>
      <c r="B82" s="77" t="s">
        <v>51</v>
      </c>
      <c r="C82" s="85" t="s">
        <v>7574</v>
      </c>
      <c r="D82" s="78" t="s">
        <v>7569</v>
      </c>
      <c r="E82" s="78">
        <v>5.0</v>
      </c>
      <c r="F82" s="363">
        <v>5.0</v>
      </c>
      <c r="G82" s="581" t="s">
        <v>1174</v>
      </c>
      <c r="H82" s="205"/>
    </row>
    <row r="83" ht="15.0" customHeight="1">
      <c r="A83" s="75" t="s">
        <v>57</v>
      </c>
      <c r="B83" s="77" t="s">
        <v>51</v>
      </c>
      <c r="C83" s="85" t="s">
        <v>7575</v>
      </c>
      <c r="D83" s="78" t="s">
        <v>7569</v>
      </c>
      <c r="E83" s="78">
        <v>2.0</v>
      </c>
      <c r="F83" s="363">
        <v>2.0</v>
      </c>
      <c r="G83" s="581" t="s">
        <v>1174</v>
      </c>
      <c r="H83" s="205"/>
    </row>
    <row r="84" ht="15.0" customHeight="1">
      <c r="A84" s="75" t="s">
        <v>57</v>
      </c>
      <c r="B84" s="77" t="s">
        <v>51</v>
      </c>
      <c r="C84" s="85" t="s">
        <v>7576</v>
      </c>
      <c r="D84" s="78" t="s">
        <v>7569</v>
      </c>
      <c r="E84" s="78">
        <v>19.0</v>
      </c>
      <c r="F84" s="363">
        <v>19.0</v>
      </c>
      <c r="G84" s="581" t="s">
        <v>1174</v>
      </c>
      <c r="H84" s="205"/>
    </row>
    <row r="85" ht="15.0" customHeight="1">
      <c r="A85" s="75" t="s">
        <v>57</v>
      </c>
      <c r="B85" s="77" t="s">
        <v>51</v>
      </c>
      <c r="C85" s="85" t="s">
        <v>7577</v>
      </c>
      <c r="D85" s="78" t="s">
        <v>7569</v>
      </c>
      <c r="E85" s="78">
        <v>21.0</v>
      </c>
      <c r="F85" s="363">
        <v>21.0</v>
      </c>
      <c r="G85" s="581" t="s">
        <v>1174</v>
      </c>
      <c r="H85" s="205"/>
    </row>
    <row r="86" ht="15.0" customHeight="1">
      <c r="A86" s="75" t="s">
        <v>57</v>
      </c>
      <c r="B86" s="77" t="s">
        <v>51</v>
      </c>
      <c r="C86" s="85" t="s">
        <v>7578</v>
      </c>
      <c r="D86" s="78" t="s">
        <v>7569</v>
      </c>
      <c r="E86" s="78">
        <v>5.0</v>
      </c>
      <c r="F86" s="363">
        <v>5.0</v>
      </c>
      <c r="G86" s="581" t="s">
        <v>1174</v>
      </c>
      <c r="H86" s="205"/>
    </row>
    <row r="87" ht="15.0" customHeight="1">
      <c r="A87" s="75" t="s">
        <v>57</v>
      </c>
      <c r="B87" s="77" t="s">
        <v>51</v>
      </c>
      <c r="C87" s="85" t="s">
        <v>7579</v>
      </c>
      <c r="D87" s="78" t="s">
        <v>7569</v>
      </c>
      <c r="E87" s="78">
        <v>21.0</v>
      </c>
      <c r="F87" s="363">
        <v>21.0</v>
      </c>
      <c r="G87" s="581" t="s">
        <v>1174</v>
      </c>
      <c r="H87" s="205"/>
    </row>
    <row r="88" ht="15.0" customHeight="1">
      <c r="A88" s="75" t="s">
        <v>57</v>
      </c>
      <c r="B88" s="77" t="s">
        <v>51</v>
      </c>
      <c r="C88" s="85" t="s">
        <v>7580</v>
      </c>
      <c r="D88" s="78" t="s">
        <v>7569</v>
      </c>
      <c r="E88" s="78">
        <v>2.0</v>
      </c>
      <c r="F88" s="363">
        <v>2.0</v>
      </c>
      <c r="G88" s="581" t="s">
        <v>1174</v>
      </c>
      <c r="H88" s="205"/>
    </row>
    <row r="89" ht="15.0" customHeight="1">
      <c r="A89" s="75" t="s">
        <v>57</v>
      </c>
      <c r="B89" s="77" t="s">
        <v>51</v>
      </c>
      <c r="C89" s="85" t="s">
        <v>7581</v>
      </c>
      <c r="D89" s="78" t="s">
        <v>7582</v>
      </c>
      <c r="E89" s="78">
        <v>19.0</v>
      </c>
      <c r="F89" s="363">
        <v>19.0</v>
      </c>
      <c r="G89" s="581" t="s">
        <v>1174</v>
      </c>
      <c r="H89" s="205"/>
    </row>
    <row r="90" ht="15.0" customHeight="1">
      <c r="A90" s="75" t="s">
        <v>57</v>
      </c>
      <c r="B90" s="77" t="s">
        <v>51</v>
      </c>
      <c r="C90" s="85" t="s">
        <v>7583</v>
      </c>
      <c r="D90" s="78" t="s">
        <v>7582</v>
      </c>
      <c r="E90" s="78">
        <v>5.0</v>
      </c>
      <c r="F90" s="363">
        <v>5.0</v>
      </c>
      <c r="G90" s="581" t="s">
        <v>1174</v>
      </c>
      <c r="H90" s="205"/>
    </row>
    <row r="91" ht="15.0" customHeight="1">
      <c r="A91" s="75" t="s">
        <v>57</v>
      </c>
      <c r="B91" s="77" t="s">
        <v>51</v>
      </c>
      <c r="C91" s="85" t="s">
        <v>7584</v>
      </c>
      <c r="D91" s="78" t="s">
        <v>7582</v>
      </c>
      <c r="E91" s="78">
        <v>19.0</v>
      </c>
      <c r="F91" s="363">
        <v>19.0</v>
      </c>
      <c r="G91" s="581" t="s">
        <v>1174</v>
      </c>
      <c r="H91" s="205"/>
    </row>
    <row r="92" ht="15.0" customHeight="1">
      <c r="A92" s="75" t="s">
        <v>57</v>
      </c>
      <c r="B92" s="77" t="s">
        <v>51</v>
      </c>
      <c r="C92" s="85" t="s">
        <v>7585</v>
      </c>
      <c r="D92" s="78" t="s">
        <v>7582</v>
      </c>
      <c r="E92" s="78">
        <v>2.0</v>
      </c>
      <c r="F92" s="363">
        <v>2.0</v>
      </c>
      <c r="G92" s="581" t="s">
        <v>1174</v>
      </c>
      <c r="H92" s="205"/>
    </row>
    <row r="93" ht="15.0" customHeight="1">
      <c r="A93" s="75" t="s">
        <v>57</v>
      </c>
      <c r="B93" s="77" t="s">
        <v>51</v>
      </c>
      <c r="C93" s="85" t="s">
        <v>7586</v>
      </c>
      <c r="D93" s="78" t="s">
        <v>7582</v>
      </c>
      <c r="E93" s="78">
        <v>19.0</v>
      </c>
      <c r="F93" s="363">
        <v>19.0</v>
      </c>
      <c r="G93" s="581" t="s">
        <v>1174</v>
      </c>
      <c r="H93" s="205"/>
    </row>
    <row r="94" ht="15.0" customHeight="1">
      <c r="A94" s="75" t="s">
        <v>57</v>
      </c>
      <c r="B94" s="77" t="s">
        <v>51</v>
      </c>
      <c r="C94" s="85" t="s">
        <v>7587</v>
      </c>
      <c r="D94" s="78" t="s">
        <v>7582</v>
      </c>
      <c r="E94" s="78">
        <v>5.0</v>
      </c>
      <c r="F94" s="363">
        <v>5.0</v>
      </c>
      <c r="G94" s="581" t="s">
        <v>1174</v>
      </c>
      <c r="H94" s="205"/>
    </row>
    <row r="95" ht="15.0" customHeight="1">
      <c r="A95" s="75" t="s">
        <v>57</v>
      </c>
      <c r="B95" s="77" t="s">
        <v>51</v>
      </c>
      <c r="C95" s="85" t="s">
        <v>7588</v>
      </c>
      <c r="D95" s="78" t="s">
        <v>7582</v>
      </c>
      <c r="E95" s="78">
        <v>2.0</v>
      </c>
      <c r="F95" s="363">
        <v>2.0</v>
      </c>
      <c r="G95" s="581" t="s">
        <v>1174</v>
      </c>
      <c r="H95" s="205"/>
    </row>
    <row r="96" ht="15.0" customHeight="1">
      <c r="A96" s="75" t="s">
        <v>57</v>
      </c>
      <c r="B96" s="77" t="s">
        <v>51</v>
      </c>
      <c r="C96" s="85" t="s">
        <v>7589</v>
      </c>
      <c r="D96" s="78" t="s">
        <v>7582</v>
      </c>
      <c r="E96" s="78">
        <v>19.0</v>
      </c>
      <c r="F96" s="363">
        <v>19.0</v>
      </c>
      <c r="G96" s="581" t="s">
        <v>1174</v>
      </c>
      <c r="H96" s="205"/>
    </row>
    <row r="97" ht="15.0" customHeight="1">
      <c r="A97" s="75" t="s">
        <v>57</v>
      </c>
      <c r="B97" s="77" t="s">
        <v>51</v>
      </c>
      <c r="C97" s="85" t="s">
        <v>7590</v>
      </c>
      <c r="D97" s="78" t="s">
        <v>7569</v>
      </c>
      <c r="E97" s="78">
        <v>14.0</v>
      </c>
      <c r="F97" s="363">
        <v>14.0</v>
      </c>
      <c r="G97" s="581" t="s">
        <v>1174</v>
      </c>
      <c r="H97" s="205"/>
    </row>
    <row r="98" ht="15.0" customHeight="1">
      <c r="A98" s="75" t="s">
        <v>57</v>
      </c>
      <c r="B98" s="77" t="s">
        <v>51</v>
      </c>
      <c r="C98" s="85" t="s">
        <v>7591</v>
      </c>
      <c r="D98" s="78" t="s">
        <v>7569</v>
      </c>
      <c r="E98" s="78">
        <v>4.0</v>
      </c>
      <c r="F98" s="363">
        <v>4.0</v>
      </c>
      <c r="G98" s="581" t="s">
        <v>1174</v>
      </c>
      <c r="H98" s="205"/>
    </row>
    <row r="99" ht="15.0" customHeight="1">
      <c r="A99" s="75" t="s">
        <v>57</v>
      </c>
      <c r="B99" s="77" t="s">
        <v>51</v>
      </c>
      <c r="C99" s="85" t="s">
        <v>7592</v>
      </c>
      <c r="D99" s="78" t="s">
        <v>7569</v>
      </c>
      <c r="E99" s="78">
        <v>1.33</v>
      </c>
      <c r="F99" s="363">
        <v>1.0</v>
      </c>
      <c r="G99" s="581" t="s">
        <v>1174</v>
      </c>
      <c r="H99" s="205"/>
    </row>
    <row r="100" ht="15.0" customHeight="1">
      <c r="A100" s="75"/>
      <c r="B100" s="77"/>
      <c r="C100" s="85" t="s">
        <v>7593</v>
      </c>
      <c r="D100" s="78" t="s">
        <v>7569</v>
      </c>
      <c r="E100" s="78">
        <v>14.0</v>
      </c>
      <c r="F100" s="363">
        <v>14.0</v>
      </c>
      <c r="G100" s="581" t="s">
        <v>1174</v>
      </c>
      <c r="H100" s="205"/>
    </row>
    <row r="101" ht="15.0" customHeight="1">
      <c r="A101" s="75" t="s">
        <v>57</v>
      </c>
      <c r="B101" s="77" t="s">
        <v>51</v>
      </c>
      <c r="C101" s="85" t="s">
        <v>7594</v>
      </c>
      <c r="D101" s="78" t="s">
        <v>7582</v>
      </c>
      <c r="E101" s="78">
        <v>14.0</v>
      </c>
      <c r="F101" s="363">
        <v>14.0</v>
      </c>
      <c r="G101" s="581" t="s">
        <v>1174</v>
      </c>
      <c r="H101" s="205"/>
    </row>
    <row r="102" ht="15.0" customHeight="1">
      <c r="A102" s="75" t="s">
        <v>57</v>
      </c>
      <c r="B102" s="77" t="s">
        <v>51</v>
      </c>
      <c r="C102" s="85" t="s">
        <v>7595</v>
      </c>
      <c r="D102" s="78" t="s">
        <v>7596</v>
      </c>
      <c r="E102" s="78">
        <v>15.0</v>
      </c>
      <c r="F102" s="363">
        <v>7.5</v>
      </c>
      <c r="G102" s="581" t="s">
        <v>1174</v>
      </c>
      <c r="H102" s="205"/>
      <c r="I102" s="3"/>
      <c r="J102" s="3"/>
      <c r="K102" s="3"/>
      <c r="L102" s="3"/>
      <c r="M102" s="3"/>
      <c r="N102" s="3"/>
      <c r="O102" s="3"/>
      <c r="P102" s="3"/>
      <c r="Q102" s="3"/>
      <c r="R102" s="3"/>
      <c r="S102" s="3"/>
      <c r="T102" s="3"/>
      <c r="U102" s="3"/>
      <c r="V102" s="3"/>
      <c r="W102" s="3"/>
      <c r="X102" s="3"/>
      <c r="Y102" s="3"/>
      <c r="Z102" s="3"/>
    </row>
    <row r="103" ht="15.0" customHeight="1">
      <c r="A103" s="75" t="s">
        <v>57</v>
      </c>
      <c r="B103" s="77" t="s">
        <v>51</v>
      </c>
      <c r="C103" s="85" t="s">
        <v>7597</v>
      </c>
      <c r="D103" s="78" t="s">
        <v>7596</v>
      </c>
      <c r="E103" s="78">
        <v>4.0</v>
      </c>
      <c r="F103" s="363">
        <v>2.0</v>
      </c>
      <c r="G103" s="581" t="s">
        <v>1174</v>
      </c>
      <c r="H103" s="205"/>
      <c r="I103" s="3"/>
      <c r="J103" s="3"/>
      <c r="K103" s="3"/>
      <c r="L103" s="3"/>
      <c r="M103" s="3"/>
      <c r="N103" s="3"/>
      <c r="O103" s="3"/>
      <c r="P103" s="3"/>
      <c r="Q103" s="3"/>
      <c r="R103" s="3"/>
      <c r="S103" s="3"/>
      <c r="T103" s="3"/>
      <c r="U103" s="3"/>
      <c r="V103" s="3"/>
      <c r="W103" s="3"/>
      <c r="X103" s="3"/>
      <c r="Y103" s="3"/>
      <c r="Z103" s="3"/>
    </row>
    <row r="104" ht="15.0" customHeight="1">
      <c r="A104" s="75" t="s">
        <v>57</v>
      </c>
      <c r="B104" s="77" t="s">
        <v>51</v>
      </c>
      <c r="C104" s="85" t="s">
        <v>7598</v>
      </c>
      <c r="D104" s="78" t="s">
        <v>7596</v>
      </c>
      <c r="E104" s="78">
        <v>9.0</v>
      </c>
      <c r="F104" s="363">
        <v>4.5</v>
      </c>
      <c r="G104" s="581" t="s">
        <v>1174</v>
      </c>
      <c r="H104" s="205"/>
      <c r="I104" s="3"/>
      <c r="J104" s="3"/>
      <c r="K104" s="3"/>
      <c r="L104" s="3"/>
      <c r="M104" s="3"/>
      <c r="N104" s="3"/>
      <c r="O104" s="3"/>
      <c r="P104" s="3"/>
      <c r="Q104" s="3"/>
      <c r="R104" s="3"/>
      <c r="S104" s="3"/>
      <c r="T104" s="3"/>
      <c r="U104" s="3"/>
      <c r="V104" s="3"/>
      <c r="W104" s="3"/>
      <c r="X104" s="3"/>
      <c r="Y104" s="3"/>
      <c r="Z104" s="3"/>
    </row>
    <row r="105" ht="15.0" customHeight="1">
      <c r="A105" s="75" t="s">
        <v>57</v>
      </c>
      <c r="B105" s="77" t="s">
        <v>51</v>
      </c>
      <c r="C105" s="85" t="s">
        <v>7599</v>
      </c>
      <c r="D105" s="78" t="s">
        <v>7596</v>
      </c>
      <c r="E105" s="78">
        <v>2.0</v>
      </c>
      <c r="F105" s="363">
        <v>1.0</v>
      </c>
      <c r="G105" s="581" t="s">
        <v>1174</v>
      </c>
      <c r="H105" s="205"/>
      <c r="I105" s="3"/>
      <c r="J105" s="3"/>
      <c r="K105" s="3"/>
      <c r="L105" s="3"/>
      <c r="M105" s="3"/>
      <c r="N105" s="3"/>
      <c r="O105" s="3"/>
      <c r="P105" s="3"/>
      <c r="Q105" s="3"/>
      <c r="R105" s="3"/>
      <c r="S105" s="3"/>
      <c r="T105" s="3"/>
      <c r="U105" s="3"/>
      <c r="V105" s="3"/>
      <c r="W105" s="3"/>
      <c r="X105" s="3"/>
      <c r="Y105" s="3"/>
      <c r="Z105" s="3"/>
    </row>
    <row r="106" ht="15.0" customHeight="1">
      <c r="A106" s="75" t="s">
        <v>57</v>
      </c>
      <c r="B106" s="77" t="s">
        <v>51</v>
      </c>
      <c r="C106" s="85" t="s">
        <v>7600</v>
      </c>
      <c r="D106" s="78" t="s">
        <v>7596</v>
      </c>
      <c r="E106" s="78">
        <v>19.0</v>
      </c>
      <c r="F106" s="363">
        <v>10.0</v>
      </c>
      <c r="G106" s="581" t="s">
        <v>1174</v>
      </c>
      <c r="H106" s="205"/>
      <c r="I106" s="3"/>
      <c r="J106" s="3"/>
      <c r="K106" s="3"/>
      <c r="L106" s="3"/>
      <c r="M106" s="3"/>
      <c r="N106" s="3"/>
      <c r="O106" s="3"/>
      <c r="P106" s="3"/>
      <c r="Q106" s="3"/>
      <c r="R106" s="3"/>
      <c r="S106" s="3"/>
      <c r="T106" s="3"/>
      <c r="U106" s="3"/>
      <c r="V106" s="3"/>
      <c r="W106" s="3"/>
      <c r="X106" s="3"/>
      <c r="Y106" s="3"/>
      <c r="Z106" s="3"/>
    </row>
    <row r="107" ht="15.0" customHeight="1">
      <c r="A107" s="75" t="s">
        <v>57</v>
      </c>
      <c r="B107" s="77" t="s">
        <v>51</v>
      </c>
      <c r="C107" s="85" t="s">
        <v>7601</v>
      </c>
      <c r="D107" s="78" t="s">
        <v>7596</v>
      </c>
      <c r="E107" s="78">
        <v>10.0</v>
      </c>
      <c r="F107" s="363">
        <v>5.0</v>
      </c>
      <c r="G107" s="581" t="s">
        <v>1174</v>
      </c>
      <c r="H107" s="205"/>
      <c r="I107" s="3"/>
      <c r="J107" s="3"/>
      <c r="K107" s="3"/>
      <c r="L107" s="3"/>
      <c r="M107" s="3"/>
      <c r="N107" s="3"/>
      <c r="O107" s="3"/>
      <c r="P107" s="3"/>
      <c r="Q107" s="3"/>
      <c r="R107" s="3"/>
      <c r="S107" s="3"/>
      <c r="T107" s="3"/>
      <c r="U107" s="3"/>
      <c r="V107" s="3"/>
      <c r="W107" s="3"/>
      <c r="X107" s="3"/>
      <c r="Y107" s="3"/>
      <c r="Z107" s="3"/>
    </row>
    <row r="108" ht="15.0" customHeight="1">
      <c r="A108" s="75" t="s">
        <v>57</v>
      </c>
      <c r="B108" s="77" t="s">
        <v>51</v>
      </c>
      <c r="C108" s="85" t="s">
        <v>7602</v>
      </c>
      <c r="D108" s="78" t="s">
        <v>7596</v>
      </c>
      <c r="E108" s="78">
        <v>2.5</v>
      </c>
      <c r="F108" s="363">
        <v>1.5</v>
      </c>
      <c r="G108" s="581" t="s">
        <v>1174</v>
      </c>
      <c r="H108" s="205"/>
      <c r="I108" s="3"/>
      <c r="J108" s="3"/>
      <c r="K108" s="3"/>
      <c r="L108" s="3"/>
      <c r="M108" s="3"/>
      <c r="N108" s="3"/>
      <c r="O108" s="3"/>
      <c r="P108" s="3"/>
      <c r="Q108" s="3"/>
      <c r="R108" s="3"/>
      <c r="S108" s="3"/>
      <c r="T108" s="3"/>
      <c r="U108" s="3"/>
      <c r="V108" s="3"/>
      <c r="W108" s="3"/>
      <c r="X108" s="3"/>
      <c r="Y108" s="3"/>
      <c r="Z108" s="3"/>
    </row>
    <row r="109" ht="15.0" customHeight="1">
      <c r="A109" s="75" t="s">
        <v>58</v>
      </c>
      <c r="B109" s="77" t="s">
        <v>51</v>
      </c>
      <c r="C109" s="85" t="s">
        <v>7603</v>
      </c>
      <c r="D109" s="78" t="s">
        <v>7604</v>
      </c>
      <c r="E109" s="78">
        <v>31.0</v>
      </c>
      <c r="F109" s="445">
        <f t="shared" ref="F109:F112" si="8">E109/3</f>
        <v>10.33333333</v>
      </c>
      <c r="G109" s="581" t="s">
        <v>58</v>
      </c>
      <c r="H109" s="205"/>
    </row>
    <row r="110" ht="15.0" customHeight="1">
      <c r="A110" s="75" t="s">
        <v>58</v>
      </c>
      <c r="B110" s="77" t="s">
        <v>51</v>
      </c>
      <c r="C110" s="85" t="s">
        <v>7603</v>
      </c>
      <c r="D110" s="78" t="s">
        <v>7605</v>
      </c>
      <c r="E110" s="78">
        <v>30.0</v>
      </c>
      <c r="F110" s="445">
        <f t="shared" si="8"/>
        <v>10</v>
      </c>
      <c r="G110" s="581" t="s">
        <v>58</v>
      </c>
      <c r="H110" s="205"/>
    </row>
    <row r="111" ht="15.0" customHeight="1">
      <c r="A111" s="75" t="s">
        <v>58</v>
      </c>
      <c r="B111" s="77" t="s">
        <v>51</v>
      </c>
      <c r="C111" s="85" t="s">
        <v>7603</v>
      </c>
      <c r="D111" s="78" t="s">
        <v>7606</v>
      </c>
      <c r="E111" s="78">
        <v>31.0</v>
      </c>
      <c r="F111" s="445">
        <f t="shared" si="8"/>
        <v>10.33333333</v>
      </c>
      <c r="G111" s="581" t="s">
        <v>58</v>
      </c>
      <c r="H111" s="205"/>
    </row>
    <row r="112" ht="15.0" customHeight="1">
      <c r="A112" s="75" t="s">
        <v>58</v>
      </c>
      <c r="B112" s="77" t="s">
        <v>51</v>
      </c>
      <c r="C112" s="85" t="s">
        <v>7603</v>
      </c>
      <c r="D112" s="78" t="s">
        <v>7607</v>
      </c>
      <c r="E112" s="78">
        <v>50.0</v>
      </c>
      <c r="F112" s="445">
        <f t="shared" si="8"/>
        <v>16.66666667</v>
      </c>
      <c r="G112" s="581" t="s">
        <v>58</v>
      </c>
      <c r="H112" s="205"/>
    </row>
    <row r="113" ht="15.0" customHeight="1">
      <c r="A113" s="75" t="s">
        <v>58</v>
      </c>
      <c r="B113" s="77" t="s">
        <v>51</v>
      </c>
      <c r="C113" s="85" t="s">
        <v>7608</v>
      </c>
      <c r="D113" s="78" t="s">
        <v>7609</v>
      </c>
      <c r="E113" s="78">
        <v>43.0</v>
      </c>
      <c r="F113" s="445">
        <f>(E113/3)*2</f>
        <v>28.66666667</v>
      </c>
      <c r="G113" s="581" t="s">
        <v>58</v>
      </c>
      <c r="H113" s="205"/>
    </row>
    <row r="114" ht="15.0" customHeight="1">
      <c r="A114" s="75" t="s">
        <v>7610</v>
      </c>
      <c r="B114" s="77" t="s">
        <v>51</v>
      </c>
      <c r="C114" s="85" t="s">
        <v>7611</v>
      </c>
      <c r="D114" s="78" t="s">
        <v>7539</v>
      </c>
      <c r="E114" s="78">
        <f t="shared" ref="E114:E115" si="9">52/3</f>
        <v>17.33333333</v>
      </c>
      <c r="F114" s="363">
        <v>17.0</v>
      </c>
      <c r="G114" s="581" t="s">
        <v>60</v>
      </c>
      <c r="H114" s="205"/>
    </row>
    <row r="115" ht="15.0" customHeight="1">
      <c r="A115" s="75" t="s">
        <v>7610</v>
      </c>
      <c r="B115" s="77" t="s">
        <v>51</v>
      </c>
      <c r="C115" s="85" t="s">
        <v>7612</v>
      </c>
      <c r="D115" s="78" t="s">
        <v>7539</v>
      </c>
      <c r="E115" s="78">
        <f t="shared" si="9"/>
        <v>17.33333333</v>
      </c>
      <c r="F115" s="363">
        <v>15.0</v>
      </c>
      <c r="G115" s="581" t="s">
        <v>60</v>
      </c>
      <c r="H115" s="205"/>
    </row>
    <row r="116" ht="15.0" customHeight="1">
      <c r="A116" s="75" t="s">
        <v>7610</v>
      </c>
      <c r="B116" s="77" t="s">
        <v>51</v>
      </c>
      <c r="C116" s="85" t="s">
        <v>7613</v>
      </c>
      <c r="D116" s="78" t="s">
        <v>7539</v>
      </c>
      <c r="E116" s="78">
        <f>(0.25*52/3)+(0.1*52/3)</f>
        <v>6.066666667</v>
      </c>
      <c r="F116" s="363">
        <v>9.0</v>
      </c>
      <c r="G116" s="581" t="s">
        <v>60</v>
      </c>
      <c r="H116" s="205"/>
    </row>
    <row r="117" ht="15.0" customHeight="1">
      <c r="A117" s="75" t="s">
        <v>7610</v>
      </c>
      <c r="B117" s="77" t="s">
        <v>51</v>
      </c>
      <c r="C117" s="85" t="s">
        <v>7614</v>
      </c>
      <c r="D117" s="78" t="s">
        <v>7539</v>
      </c>
      <c r="E117" s="78">
        <f t="shared" ref="E117:E118" si="10">27/3</f>
        <v>9</v>
      </c>
      <c r="F117" s="363">
        <v>9.0</v>
      </c>
      <c r="G117" s="581" t="s">
        <v>60</v>
      </c>
      <c r="H117" s="205"/>
    </row>
    <row r="118" ht="15.0" customHeight="1">
      <c r="A118" s="75" t="s">
        <v>7610</v>
      </c>
      <c r="B118" s="77" t="s">
        <v>51</v>
      </c>
      <c r="C118" s="85" t="s">
        <v>7615</v>
      </c>
      <c r="D118" s="78" t="s">
        <v>7539</v>
      </c>
      <c r="E118" s="78">
        <f t="shared" si="10"/>
        <v>9</v>
      </c>
      <c r="F118" s="363">
        <v>4.0</v>
      </c>
      <c r="G118" s="581" t="s">
        <v>60</v>
      </c>
      <c r="H118" s="205"/>
    </row>
    <row r="119" ht="15.0" customHeight="1">
      <c r="A119" s="75" t="s">
        <v>7610</v>
      </c>
      <c r="B119" s="77" t="s">
        <v>51</v>
      </c>
      <c r="C119" s="85" t="s">
        <v>7616</v>
      </c>
      <c r="D119" s="78" t="s">
        <v>7539</v>
      </c>
      <c r="E119" s="552">
        <f>(0.25*27/3)+(0.1*27/3)</f>
        <v>3.15</v>
      </c>
      <c r="F119" s="470">
        <v>4.0</v>
      </c>
      <c r="G119" s="581" t="s">
        <v>60</v>
      </c>
      <c r="H119" s="205"/>
    </row>
    <row r="120" ht="15.0" customHeight="1">
      <c r="A120" s="75" t="s">
        <v>7610</v>
      </c>
      <c r="B120" s="77" t="s">
        <v>51</v>
      </c>
      <c r="C120" s="85" t="s">
        <v>7617</v>
      </c>
      <c r="D120" s="445" t="s">
        <v>7539</v>
      </c>
      <c r="E120" s="78">
        <f t="shared" ref="E120:E121" si="11">27/3</f>
        <v>9</v>
      </c>
      <c r="F120" s="363">
        <v>2.0</v>
      </c>
      <c r="G120" s="581" t="s">
        <v>60</v>
      </c>
      <c r="H120" s="205"/>
    </row>
    <row r="121" ht="15.0" customHeight="1">
      <c r="A121" s="75" t="s">
        <v>7610</v>
      </c>
      <c r="B121" s="77" t="s">
        <v>51</v>
      </c>
      <c r="C121" s="85" t="s">
        <v>7618</v>
      </c>
      <c r="D121" s="445" t="s">
        <v>7539</v>
      </c>
      <c r="E121" s="78">
        <f t="shared" si="11"/>
        <v>9</v>
      </c>
      <c r="F121" s="363">
        <v>2.0</v>
      </c>
      <c r="G121" s="581" t="s">
        <v>60</v>
      </c>
      <c r="H121" s="205"/>
    </row>
    <row r="122" ht="15.0" customHeight="1">
      <c r="A122" s="75" t="s">
        <v>7610</v>
      </c>
      <c r="B122" s="77" t="s">
        <v>51</v>
      </c>
      <c r="C122" s="85" t="s">
        <v>7619</v>
      </c>
      <c r="D122" s="78" t="s">
        <v>7539</v>
      </c>
      <c r="E122" s="552">
        <f>(0.25*27/3)+(0.1*27/3)</f>
        <v>3.15</v>
      </c>
      <c r="F122" s="363">
        <v>2.0</v>
      </c>
      <c r="G122" s="581" t="s">
        <v>60</v>
      </c>
      <c r="H122" s="205"/>
    </row>
    <row r="123" ht="15.0" customHeight="1">
      <c r="A123" s="75" t="s">
        <v>7610</v>
      </c>
      <c r="B123" s="77" t="s">
        <v>51</v>
      </c>
      <c r="C123" s="85" t="s">
        <v>7620</v>
      </c>
      <c r="D123" s="78" t="s">
        <v>7539</v>
      </c>
      <c r="E123" s="78">
        <f t="shared" ref="E123:E124" si="12">46/3</f>
        <v>15.33333333</v>
      </c>
      <c r="F123" s="363">
        <v>2.0</v>
      </c>
      <c r="G123" s="581" t="s">
        <v>60</v>
      </c>
      <c r="H123" s="205"/>
    </row>
    <row r="124" ht="15.0" customHeight="1">
      <c r="A124" s="75" t="s">
        <v>7610</v>
      </c>
      <c r="B124" s="77" t="s">
        <v>51</v>
      </c>
      <c r="C124" s="85" t="s">
        <v>7621</v>
      </c>
      <c r="D124" s="78" t="s">
        <v>7539</v>
      </c>
      <c r="E124" s="78">
        <f t="shared" si="12"/>
        <v>15.33333333</v>
      </c>
      <c r="F124" s="363">
        <v>1.0</v>
      </c>
      <c r="G124" s="581" t="s">
        <v>60</v>
      </c>
      <c r="H124" s="205"/>
    </row>
    <row r="125" ht="15.0" customHeight="1">
      <c r="A125" s="75" t="s">
        <v>7610</v>
      </c>
      <c r="B125" s="77" t="s">
        <v>51</v>
      </c>
      <c r="C125" s="85" t="s">
        <v>7622</v>
      </c>
      <c r="D125" s="78" t="s">
        <v>7539</v>
      </c>
      <c r="E125" s="552">
        <f>(0.25*46/3)+(0.1*46/3)</f>
        <v>5.366666667</v>
      </c>
      <c r="F125" s="363">
        <v>1.0</v>
      </c>
      <c r="G125" s="581" t="s">
        <v>60</v>
      </c>
      <c r="H125" s="205"/>
    </row>
    <row r="126" ht="15.0" customHeight="1">
      <c r="A126" s="75" t="s">
        <v>7610</v>
      </c>
      <c r="B126" s="77" t="s">
        <v>51</v>
      </c>
      <c r="C126" s="85" t="s">
        <v>7623</v>
      </c>
      <c r="D126" s="78" t="s">
        <v>7624</v>
      </c>
      <c r="E126" s="78">
        <f>32/3*2</f>
        <v>21.33333333</v>
      </c>
      <c r="F126" s="363">
        <v>21.0</v>
      </c>
      <c r="G126" s="581" t="s">
        <v>60</v>
      </c>
      <c r="H126" s="205"/>
    </row>
    <row r="127" ht="15.0" customHeight="1">
      <c r="A127" s="75" t="s">
        <v>61</v>
      </c>
      <c r="B127" s="77" t="s">
        <v>51</v>
      </c>
      <c r="C127" s="85" t="s">
        <v>7625</v>
      </c>
      <c r="D127" s="78" t="s">
        <v>7539</v>
      </c>
      <c r="E127" s="78" t="s">
        <v>7626</v>
      </c>
      <c r="F127" s="363">
        <f>303/3</f>
        <v>101</v>
      </c>
      <c r="G127" s="581" t="s">
        <v>61</v>
      </c>
      <c r="H127" s="205"/>
    </row>
    <row r="128" ht="15.0" customHeight="1">
      <c r="A128" s="75" t="s">
        <v>61</v>
      </c>
      <c r="B128" s="77" t="s">
        <v>51</v>
      </c>
      <c r="C128" s="85" t="s">
        <v>7627</v>
      </c>
      <c r="D128" s="78" t="s">
        <v>7539</v>
      </c>
      <c r="E128" s="78">
        <v>87.0</v>
      </c>
      <c r="F128" s="363">
        <f t="shared" ref="F128:F129" si="13">87/3</f>
        <v>29</v>
      </c>
      <c r="G128" s="581" t="s">
        <v>61</v>
      </c>
      <c r="H128" s="205"/>
    </row>
    <row r="129" ht="15.0" customHeight="1">
      <c r="A129" s="75" t="s">
        <v>61</v>
      </c>
      <c r="B129" s="77" t="s">
        <v>51</v>
      </c>
      <c r="C129" s="85" t="s">
        <v>7628</v>
      </c>
      <c r="D129" s="78" t="s">
        <v>7539</v>
      </c>
      <c r="E129" s="78">
        <v>87.0</v>
      </c>
      <c r="F129" s="363">
        <f t="shared" si="13"/>
        <v>29</v>
      </c>
      <c r="G129" s="581" t="s">
        <v>61</v>
      </c>
      <c r="H129" s="205"/>
    </row>
    <row r="130" ht="15.0" customHeight="1">
      <c r="A130" s="75" t="s">
        <v>61</v>
      </c>
      <c r="B130" s="77" t="s">
        <v>51</v>
      </c>
      <c r="C130" s="85" t="s">
        <v>7629</v>
      </c>
      <c r="D130" s="78" t="s">
        <v>7539</v>
      </c>
      <c r="E130" s="78">
        <v>77.0</v>
      </c>
      <c r="F130" s="363">
        <f t="shared" ref="F130:F131" si="14">77/3</f>
        <v>25.66666667</v>
      </c>
      <c r="G130" s="581" t="s">
        <v>61</v>
      </c>
      <c r="H130" s="205"/>
    </row>
    <row r="131" ht="15.0" customHeight="1">
      <c r="A131" s="75" t="s">
        <v>61</v>
      </c>
      <c r="B131" s="77" t="s">
        <v>51</v>
      </c>
      <c r="C131" s="85" t="s">
        <v>7630</v>
      </c>
      <c r="D131" s="78" t="s">
        <v>7539</v>
      </c>
      <c r="E131" s="78">
        <v>77.0</v>
      </c>
      <c r="F131" s="363">
        <f t="shared" si="14"/>
        <v>25.66666667</v>
      </c>
      <c r="G131" s="581" t="s">
        <v>61</v>
      </c>
      <c r="H131" s="205"/>
    </row>
    <row r="132" ht="15.0" customHeight="1">
      <c r="A132" s="75" t="s">
        <v>61</v>
      </c>
      <c r="B132" s="77" t="s">
        <v>51</v>
      </c>
      <c r="C132" s="85" t="s">
        <v>7631</v>
      </c>
      <c r="D132" s="78" t="s">
        <v>7539</v>
      </c>
      <c r="E132" s="78">
        <v>52.0</v>
      </c>
      <c r="F132" s="363">
        <v>17.34</v>
      </c>
      <c r="G132" s="581" t="s">
        <v>61</v>
      </c>
      <c r="H132" s="205"/>
    </row>
    <row r="133" ht="15.0" customHeight="1">
      <c r="A133" s="75" t="s">
        <v>61</v>
      </c>
      <c r="B133" s="77" t="s">
        <v>51</v>
      </c>
      <c r="C133" s="85" t="s">
        <v>7632</v>
      </c>
      <c r="D133" s="78" t="s">
        <v>7539</v>
      </c>
      <c r="E133" s="78" t="s">
        <v>7633</v>
      </c>
      <c r="F133" s="363">
        <f t="shared" ref="F133:F134" si="15">0.25*(87/3)</f>
        <v>7.25</v>
      </c>
      <c r="G133" s="581" t="s">
        <v>61</v>
      </c>
      <c r="H133" s="205"/>
    </row>
    <row r="134" ht="15.0" customHeight="1">
      <c r="A134" s="75" t="s">
        <v>61</v>
      </c>
      <c r="B134" s="77" t="s">
        <v>51</v>
      </c>
      <c r="C134" s="85" t="s">
        <v>7634</v>
      </c>
      <c r="D134" s="78" t="s">
        <v>7539</v>
      </c>
      <c r="E134" s="78" t="s">
        <v>7633</v>
      </c>
      <c r="F134" s="363">
        <f t="shared" si="15"/>
        <v>7.25</v>
      </c>
      <c r="G134" s="581" t="s">
        <v>61</v>
      </c>
      <c r="H134" s="205"/>
    </row>
    <row r="135" ht="15.0" customHeight="1">
      <c r="A135" s="75" t="s">
        <v>61</v>
      </c>
      <c r="B135" s="77" t="s">
        <v>51</v>
      </c>
      <c r="C135" s="85" t="s">
        <v>7635</v>
      </c>
      <c r="D135" s="78" t="s">
        <v>7539</v>
      </c>
      <c r="E135" s="78" t="s">
        <v>7636</v>
      </c>
      <c r="F135" s="363">
        <f>0.25*(77/3)</f>
        <v>6.416666667</v>
      </c>
      <c r="G135" s="581" t="s">
        <v>61</v>
      </c>
      <c r="H135" s="205"/>
    </row>
    <row r="136" ht="15.0" customHeight="1">
      <c r="A136" s="75" t="s">
        <v>61</v>
      </c>
      <c r="B136" s="77" t="s">
        <v>51</v>
      </c>
      <c r="C136" s="85" t="s">
        <v>7637</v>
      </c>
      <c r="D136" s="78" t="s">
        <v>7539</v>
      </c>
      <c r="E136" s="78" t="s">
        <v>7638</v>
      </c>
      <c r="F136" s="363">
        <f>0.25*(52/3)</f>
        <v>4.333333333</v>
      </c>
      <c r="G136" s="581" t="s">
        <v>61</v>
      </c>
      <c r="H136" s="205"/>
    </row>
    <row r="137" ht="15.0" customHeight="1">
      <c r="A137" s="75" t="s">
        <v>61</v>
      </c>
      <c r="B137" s="77" t="s">
        <v>51</v>
      </c>
      <c r="C137" s="85" t="s">
        <v>7639</v>
      </c>
      <c r="D137" s="78" t="s">
        <v>7539</v>
      </c>
      <c r="E137" s="78" t="s">
        <v>7640</v>
      </c>
      <c r="F137" s="363">
        <f t="shared" ref="F137:F138" si="16">0.1*(87/3)</f>
        <v>2.9</v>
      </c>
      <c r="G137" s="581" t="s">
        <v>61</v>
      </c>
      <c r="H137" s="205"/>
    </row>
    <row r="138" ht="15.0" customHeight="1">
      <c r="A138" s="75" t="s">
        <v>61</v>
      </c>
      <c r="B138" s="77" t="s">
        <v>51</v>
      </c>
      <c r="C138" s="85" t="s">
        <v>7641</v>
      </c>
      <c r="D138" s="78" t="s">
        <v>7539</v>
      </c>
      <c r="E138" s="78" t="s">
        <v>7640</v>
      </c>
      <c r="F138" s="363">
        <f t="shared" si="16"/>
        <v>2.9</v>
      </c>
      <c r="G138" s="581" t="s">
        <v>61</v>
      </c>
      <c r="H138" s="205"/>
    </row>
    <row r="139" ht="15.0" customHeight="1">
      <c r="A139" s="75" t="s">
        <v>61</v>
      </c>
      <c r="B139" s="77" t="s">
        <v>51</v>
      </c>
      <c r="C139" s="85" t="s">
        <v>7642</v>
      </c>
      <c r="D139" s="78" t="s">
        <v>7539</v>
      </c>
      <c r="E139" s="78" t="s">
        <v>7643</v>
      </c>
      <c r="F139" s="363">
        <f>0.1*(77/3)</f>
        <v>2.566666667</v>
      </c>
      <c r="G139" s="581" t="s">
        <v>61</v>
      </c>
      <c r="H139" s="205"/>
    </row>
    <row r="140" ht="15.0" customHeight="1">
      <c r="A140" s="75" t="s">
        <v>61</v>
      </c>
      <c r="B140" s="77" t="s">
        <v>51</v>
      </c>
      <c r="C140" s="85" t="s">
        <v>7644</v>
      </c>
      <c r="D140" s="78" t="s">
        <v>7539</v>
      </c>
      <c r="E140" s="78" t="s">
        <v>7645</v>
      </c>
      <c r="F140" s="363">
        <f>0.1*(52/3)</f>
        <v>1.733333333</v>
      </c>
      <c r="G140" s="581" t="s">
        <v>61</v>
      </c>
      <c r="H140" s="205"/>
    </row>
    <row r="141" ht="15.0" customHeight="1">
      <c r="A141" s="75" t="s">
        <v>61</v>
      </c>
      <c r="B141" s="77" t="s">
        <v>51</v>
      </c>
      <c r="C141" s="85" t="s">
        <v>7372</v>
      </c>
      <c r="D141" s="78" t="s">
        <v>7539</v>
      </c>
      <c r="E141" s="78" t="s">
        <v>7646</v>
      </c>
      <c r="F141" s="363">
        <v>10.66</v>
      </c>
      <c r="G141" s="581" t="s">
        <v>61</v>
      </c>
      <c r="H141" s="205"/>
    </row>
    <row r="142" ht="15.0" customHeight="1">
      <c r="A142" s="75" t="s">
        <v>62</v>
      </c>
      <c r="B142" s="77" t="s">
        <v>51</v>
      </c>
      <c r="C142" s="85" t="s">
        <v>7647</v>
      </c>
      <c r="D142" s="78" t="s">
        <v>7488</v>
      </c>
      <c r="E142" s="76" t="s">
        <v>7519</v>
      </c>
      <c r="F142" s="363">
        <v>10.0</v>
      </c>
      <c r="G142" s="581" t="s">
        <v>284</v>
      </c>
      <c r="H142" s="205"/>
    </row>
    <row r="143" ht="15.0" customHeight="1">
      <c r="A143" s="75" t="s">
        <v>62</v>
      </c>
      <c r="B143" s="77" t="s">
        <v>51</v>
      </c>
      <c r="C143" s="85" t="s">
        <v>7648</v>
      </c>
      <c r="D143" s="78" t="s">
        <v>7488</v>
      </c>
      <c r="E143" s="76" t="s">
        <v>7519</v>
      </c>
      <c r="F143" s="363">
        <v>10.0</v>
      </c>
      <c r="G143" s="581" t="s">
        <v>284</v>
      </c>
      <c r="H143" s="205"/>
    </row>
    <row r="144" ht="15.0" customHeight="1">
      <c r="A144" s="75" t="s">
        <v>62</v>
      </c>
      <c r="B144" s="77" t="s">
        <v>51</v>
      </c>
      <c r="C144" s="85" t="s">
        <v>7649</v>
      </c>
      <c r="D144" s="78" t="s">
        <v>7488</v>
      </c>
      <c r="E144" s="76" t="s">
        <v>7527</v>
      </c>
      <c r="F144" s="363">
        <v>19.33</v>
      </c>
      <c r="G144" s="581" t="s">
        <v>284</v>
      </c>
      <c r="H144" s="205"/>
    </row>
    <row r="145" ht="15.0" customHeight="1">
      <c r="A145" s="75" t="s">
        <v>62</v>
      </c>
      <c r="B145" s="77" t="s">
        <v>51</v>
      </c>
      <c r="C145" s="85" t="s">
        <v>7650</v>
      </c>
      <c r="D145" s="78" t="s">
        <v>7488</v>
      </c>
      <c r="E145" s="76" t="s">
        <v>7551</v>
      </c>
      <c r="F145" s="363">
        <v>25.0</v>
      </c>
      <c r="G145" s="581" t="s">
        <v>284</v>
      </c>
      <c r="H145" s="205"/>
    </row>
    <row r="146" ht="15.0" customHeight="1">
      <c r="A146" s="75" t="s">
        <v>62</v>
      </c>
      <c r="B146" s="77" t="s">
        <v>51</v>
      </c>
      <c r="C146" s="85" t="s">
        <v>7651</v>
      </c>
      <c r="D146" s="78" t="s">
        <v>7488</v>
      </c>
      <c r="E146" s="76" t="s">
        <v>7519</v>
      </c>
      <c r="F146" s="363">
        <v>10.0</v>
      </c>
      <c r="G146" s="581" t="s">
        <v>284</v>
      </c>
      <c r="H146" s="205"/>
    </row>
    <row r="147" ht="15.0" customHeight="1">
      <c r="A147" s="75" t="s">
        <v>62</v>
      </c>
      <c r="B147" s="77" t="s">
        <v>51</v>
      </c>
      <c r="C147" s="85" t="s">
        <v>7652</v>
      </c>
      <c r="D147" s="78" t="s">
        <v>7488</v>
      </c>
      <c r="E147" s="76" t="s">
        <v>7519</v>
      </c>
      <c r="F147" s="363">
        <v>10.0</v>
      </c>
      <c r="G147" s="581" t="s">
        <v>284</v>
      </c>
      <c r="H147" s="205"/>
    </row>
    <row r="148" ht="15.0" customHeight="1">
      <c r="A148" s="75" t="s">
        <v>62</v>
      </c>
      <c r="B148" s="77" t="s">
        <v>51</v>
      </c>
      <c r="C148" s="85" t="s">
        <v>7653</v>
      </c>
      <c r="D148" s="78" t="s">
        <v>7488</v>
      </c>
      <c r="E148" s="76" t="s">
        <v>7527</v>
      </c>
      <c r="F148" s="363">
        <v>19.33</v>
      </c>
      <c r="G148" s="581" t="s">
        <v>284</v>
      </c>
      <c r="H148" s="205"/>
    </row>
    <row r="149" ht="15.0" customHeight="1">
      <c r="A149" s="75" t="s">
        <v>62</v>
      </c>
      <c r="B149" s="77" t="s">
        <v>51</v>
      </c>
      <c r="C149" s="85" t="s">
        <v>7654</v>
      </c>
      <c r="D149" s="78" t="s">
        <v>7488</v>
      </c>
      <c r="E149" s="76" t="s">
        <v>7551</v>
      </c>
      <c r="F149" s="363">
        <v>25.0</v>
      </c>
      <c r="G149" s="581" t="s">
        <v>284</v>
      </c>
      <c r="H149" s="205"/>
    </row>
    <row r="150" ht="15.0" customHeight="1">
      <c r="A150" s="75" t="s">
        <v>62</v>
      </c>
      <c r="B150" s="77" t="s">
        <v>51</v>
      </c>
      <c r="C150" s="85" t="s">
        <v>7655</v>
      </c>
      <c r="D150" s="78" t="s">
        <v>7488</v>
      </c>
      <c r="E150" s="76" t="s">
        <v>7656</v>
      </c>
      <c r="F150" s="363">
        <v>16.08</v>
      </c>
      <c r="G150" s="581" t="s">
        <v>284</v>
      </c>
      <c r="H150" s="205"/>
    </row>
    <row r="151" ht="15.0" customHeight="1">
      <c r="A151" s="75" t="s">
        <v>62</v>
      </c>
      <c r="B151" s="77" t="s">
        <v>51</v>
      </c>
      <c r="C151" s="85" t="s">
        <v>7657</v>
      </c>
      <c r="D151" s="78" t="s">
        <v>7488</v>
      </c>
      <c r="E151" s="76" t="s">
        <v>7658</v>
      </c>
      <c r="F151" s="363">
        <v>6.43</v>
      </c>
      <c r="G151" s="581" t="s">
        <v>284</v>
      </c>
      <c r="H151" s="205"/>
    </row>
    <row r="152" ht="15.0" customHeight="1">
      <c r="A152" s="75" t="s">
        <v>62</v>
      </c>
      <c r="B152" s="77" t="s">
        <v>51</v>
      </c>
      <c r="C152" s="85" t="s">
        <v>7537</v>
      </c>
      <c r="D152" s="78" t="s">
        <v>7488</v>
      </c>
      <c r="E152" s="78" t="s">
        <v>7659</v>
      </c>
      <c r="F152" s="363">
        <v>28.0</v>
      </c>
      <c r="G152" s="581" t="s">
        <v>284</v>
      </c>
      <c r="H152" s="205"/>
    </row>
    <row r="153" ht="15.0" customHeight="1">
      <c r="A153" s="75" t="s">
        <v>62</v>
      </c>
      <c r="B153" s="77" t="s">
        <v>51</v>
      </c>
      <c r="C153" s="85" t="s">
        <v>7541</v>
      </c>
      <c r="D153" s="78" t="s">
        <v>7488</v>
      </c>
      <c r="E153" s="78" t="s">
        <v>7542</v>
      </c>
      <c r="F153" s="363">
        <v>23.0</v>
      </c>
      <c r="G153" s="581" t="s">
        <v>284</v>
      </c>
      <c r="H153" s="205"/>
    </row>
    <row r="154" ht="15.0" customHeight="1">
      <c r="A154" s="75" t="s">
        <v>1278</v>
      </c>
      <c r="B154" s="77" t="s">
        <v>51</v>
      </c>
      <c r="C154" s="85" t="s">
        <v>7660</v>
      </c>
      <c r="D154" s="78" t="s">
        <v>7488</v>
      </c>
      <c r="E154" s="78">
        <f t="shared" ref="E154:F154" si="17">30/3</f>
        <v>10</v>
      </c>
      <c r="F154" s="363">
        <f t="shared" si="17"/>
        <v>10</v>
      </c>
      <c r="G154" s="581" t="s">
        <v>1278</v>
      </c>
      <c r="H154" s="205"/>
    </row>
    <row r="155" ht="15.0" customHeight="1">
      <c r="A155" s="75" t="s">
        <v>1278</v>
      </c>
      <c r="B155" s="77" t="s">
        <v>51</v>
      </c>
      <c r="C155" s="85" t="s">
        <v>7661</v>
      </c>
      <c r="D155" s="78" t="s">
        <v>7488</v>
      </c>
      <c r="E155" s="78">
        <f t="shared" ref="E155:F155" si="18">30/3</f>
        <v>10</v>
      </c>
      <c r="F155" s="363">
        <f t="shared" si="18"/>
        <v>10</v>
      </c>
      <c r="G155" s="581" t="s">
        <v>1278</v>
      </c>
      <c r="H155" s="205"/>
    </row>
    <row r="156" ht="15.0" customHeight="1">
      <c r="A156" s="75" t="s">
        <v>1278</v>
      </c>
      <c r="B156" s="77" t="s">
        <v>51</v>
      </c>
      <c r="C156" s="85" t="s">
        <v>7662</v>
      </c>
      <c r="D156" s="78" t="s">
        <v>7488</v>
      </c>
      <c r="E156" s="78">
        <f t="shared" ref="E156:F156" si="19">30/4</f>
        <v>7.5</v>
      </c>
      <c r="F156" s="363">
        <f t="shared" si="19"/>
        <v>7.5</v>
      </c>
      <c r="G156" s="581" t="s">
        <v>1278</v>
      </c>
      <c r="H156" s="205"/>
    </row>
    <row r="157" ht="15.0" customHeight="1">
      <c r="A157" s="75" t="s">
        <v>1278</v>
      </c>
      <c r="B157" s="77" t="s">
        <v>51</v>
      </c>
      <c r="C157" s="85" t="s">
        <v>7663</v>
      </c>
      <c r="D157" s="78" t="s">
        <v>7488</v>
      </c>
      <c r="E157" s="78">
        <f t="shared" ref="E157:F157" si="20">3/3</f>
        <v>1</v>
      </c>
      <c r="F157" s="363">
        <f t="shared" si="20"/>
        <v>1</v>
      </c>
      <c r="G157" s="581" t="s">
        <v>1278</v>
      </c>
      <c r="H157" s="205"/>
    </row>
    <row r="158" ht="15.0" customHeight="1">
      <c r="A158" s="75" t="s">
        <v>1278</v>
      </c>
      <c r="B158" s="77" t="s">
        <v>51</v>
      </c>
      <c r="C158" s="85" t="s">
        <v>7664</v>
      </c>
      <c r="D158" s="78" t="s">
        <v>7488</v>
      </c>
      <c r="E158" s="78">
        <f t="shared" ref="E158:F158" si="21">27/3</f>
        <v>9</v>
      </c>
      <c r="F158" s="363">
        <f t="shared" si="21"/>
        <v>9</v>
      </c>
      <c r="G158" s="581" t="s">
        <v>1278</v>
      </c>
      <c r="H158" s="205"/>
    </row>
    <row r="159" ht="15.0" customHeight="1">
      <c r="A159" s="75" t="s">
        <v>1278</v>
      </c>
      <c r="B159" s="77" t="s">
        <v>51</v>
      </c>
      <c r="C159" s="85" t="s">
        <v>7665</v>
      </c>
      <c r="D159" s="78" t="s">
        <v>7488</v>
      </c>
      <c r="E159" s="78">
        <f t="shared" ref="E159:F159" si="22">27/3</f>
        <v>9</v>
      </c>
      <c r="F159" s="363">
        <f t="shared" si="22"/>
        <v>9</v>
      </c>
      <c r="G159" s="581" t="s">
        <v>1278</v>
      </c>
      <c r="H159" s="205"/>
    </row>
    <row r="160" ht="15.0" customHeight="1">
      <c r="A160" s="75" t="s">
        <v>1278</v>
      </c>
      <c r="B160" s="77" t="s">
        <v>51</v>
      </c>
      <c r="C160" s="85" t="s">
        <v>7666</v>
      </c>
      <c r="D160" s="78" t="s">
        <v>7488</v>
      </c>
      <c r="E160" s="78">
        <f t="shared" ref="E160:F160" si="23">8/3</f>
        <v>2.666666667</v>
      </c>
      <c r="F160" s="363">
        <f t="shared" si="23"/>
        <v>2.666666667</v>
      </c>
      <c r="G160" s="581" t="s">
        <v>1278</v>
      </c>
      <c r="H160" s="205"/>
    </row>
    <row r="161" ht="15.0" customHeight="1">
      <c r="A161" s="75" t="s">
        <v>1278</v>
      </c>
      <c r="B161" s="77" t="s">
        <v>51</v>
      </c>
      <c r="C161" s="85" t="s">
        <v>7667</v>
      </c>
      <c r="D161" s="78" t="s">
        <v>7488</v>
      </c>
      <c r="E161" s="78">
        <f t="shared" ref="E161:F161" si="24">3/3</f>
        <v>1</v>
      </c>
      <c r="F161" s="363">
        <f t="shared" si="24"/>
        <v>1</v>
      </c>
      <c r="G161" s="581" t="s">
        <v>1278</v>
      </c>
      <c r="H161" s="205"/>
    </row>
    <row r="162" ht="15.0" customHeight="1">
      <c r="A162" s="75" t="s">
        <v>1278</v>
      </c>
      <c r="B162" s="77" t="s">
        <v>51</v>
      </c>
      <c r="C162" s="85" t="s">
        <v>7668</v>
      </c>
      <c r="D162" s="78" t="s">
        <v>7488</v>
      </c>
      <c r="E162" s="78">
        <f t="shared" ref="E162:F162" si="25">29/3</f>
        <v>9.666666667</v>
      </c>
      <c r="F162" s="363">
        <f t="shared" si="25"/>
        <v>9.666666667</v>
      </c>
      <c r="G162" s="581" t="s">
        <v>1278</v>
      </c>
      <c r="H162" s="205"/>
    </row>
    <row r="163" ht="15.0" customHeight="1">
      <c r="A163" s="75" t="s">
        <v>1278</v>
      </c>
      <c r="B163" s="77" t="s">
        <v>51</v>
      </c>
      <c r="C163" s="85" t="s">
        <v>7669</v>
      </c>
      <c r="D163" s="78" t="s">
        <v>7488</v>
      </c>
      <c r="E163" s="78">
        <f t="shared" ref="E163:F163" si="26">29/3</f>
        <v>9.666666667</v>
      </c>
      <c r="F163" s="363">
        <f t="shared" si="26"/>
        <v>9.666666667</v>
      </c>
      <c r="G163" s="581" t="s">
        <v>1278</v>
      </c>
      <c r="H163" s="205"/>
    </row>
    <row r="164" ht="15.0" customHeight="1">
      <c r="A164" s="75" t="s">
        <v>1278</v>
      </c>
      <c r="B164" s="77" t="s">
        <v>51</v>
      </c>
      <c r="C164" s="85" t="s">
        <v>7670</v>
      </c>
      <c r="D164" s="78" t="s">
        <v>7488</v>
      </c>
      <c r="E164" s="78">
        <f t="shared" ref="E164:F164" si="27">8/3</f>
        <v>2.666666667</v>
      </c>
      <c r="F164" s="363">
        <f t="shared" si="27"/>
        <v>2.666666667</v>
      </c>
      <c r="G164" s="581" t="s">
        <v>1278</v>
      </c>
      <c r="H164" s="205"/>
    </row>
    <row r="165" ht="15.0" customHeight="1">
      <c r="A165" s="75" t="s">
        <v>1278</v>
      </c>
      <c r="B165" s="77" t="s">
        <v>51</v>
      </c>
      <c r="C165" s="85" t="s">
        <v>7671</v>
      </c>
      <c r="D165" s="78" t="s">
        <v>7488</v>
      </c>
      <c r="E165" s="78">
        <f t="shared" ref="E165:F165" si="28">3/3</f>
        <v>1</v>
      </c>
      <c r="F165" s="363">
        <f t="shared" si="28"/>
        <v>1</v>
      </c>
      <c r="G165" s="581" t="s">
        <v>1278</v>
      </c>
      <c r="H165" s="205"/>
    </row>
    <row r="166" ht="15.0" customHeight="1">
      <c r="A166" s="75" t="s">
        <v>1278</v>
      </c>
      <c r="B166" s="77" t="s">
        <v>51</v>
      </c>
      <c r="C166" s="85" t="s">
        <v>7672</v>
      </c>
      <c r="D166" s="78" t="s">
        <v>7488</v>
      </c>
      <c r="E166" s="78">
        <f t="shared" ref="E166:F166" si="29">29/3</f>
        <v>9.666666667</v>
      </c>
      <c r="F166" s="363">
        <f t="shared" si="29"/>
        <v>9.666666667</v>
      </c>
      <c r="G166" s="581" t="s">
        <v>1278</v>
      </c>
      <c r="H166" s="205"/>
    </row>
    <row r="167" ht="15.0" customHeight="1">
      <c r="A167" s="75" t="s">
        <v>1278</v>
      </c>
      <c r="B167" s="77" t="s">
        <v>51</v>
      </c>
      <c r="C167" s="85" t="s">
        <v>7673</v>
      </c>
      <c r="D167" s="78" t="s">
        <v>7488</v>
      </c>
      <c r="E167" s="78">
        <f t="shared" ref="E167:F167" si="30">29/3</f>
        <v>9.666666667</v>
      </c>
      <c r="F167" s="363">
        <f t="shared" si="30"/>
        <v>9.666666667</v>
      </c>
      <c r="G167" s="581" t="s">
        <v>1278</v>
      </c>
      <c r="H167" s="205"/>
    </row>
    <row r="168" ht="15.0" customHeight="1">
      <c r="A168" s="75" t="s">
        <v>1278</v>
      </c>
      <c r="B168" s="77" t="s">
        <v>51</v>
      </c>
      <c r="C168" s="85" t="s">
        <v>7674</v>
      </c>
      <c r="D168" s="78" t="s">
        <v>7488</v>
      </c>
      <c r="E168" s="78">
        <f t="shared" ref="E168:F168" si="31">8/3</f>
        <v>2.666666667</v>
      </c>
      <c r="F168" s="363">
        <f t="shared" si="31"/>
        <v>2.666666667</v>
      </c>
      <c r="G168" s="581" t="s">
        <v>1278</v>
      </c>
      <c r="H168" s="205"/>
    </row>
    <row r="169" ht="15.0" customHeight="1">
      <c r="A169" s="75" t="s">
        <v>1278</v>
      </c>
      <c r="B169" s="77" t="s">
        <v>51</v>
      </c>
      <c r="C169" s="85" t="s">
        <v>7675</v>
      </c>
      <c r="D169" s="78" t="s">
        <v>7488</v>
      </c>
      <c r="E169" s="78">
        <f t="shared" ref="E169:F169" si="32">3/3</f>
        <v>1</v>
      </c>
      <c r="F169" s="363">
        <f t="shared" si="32"/>
        <v>1</v>
      </c>
      <c r="G169" s="581" t="s">
        <v>1278</v>
      </c>
      <c r="H169" s="205"/>
    </row>
    <row r="170" ht="15.0" customHeight="1">
      <c r="A170" s="75" t="s">
        <v>1278</v>
      </c>
      <c r="B170" s="77" t="s">
        <v>51</v>
      </c>
      <c r="C170" s="85" t="s">
        <v>7676</v>
      </c>
      <c r="D170" s="78" t="s">
        <v>7488</v>
      </c>
      <c r="E170" s="78">
        <f t="shared" ref="E170:F170" si="33">28/3</f>
        <v>9.333333333</v>
      </c>
      <c r="F170" s="363">
        <f t="shared" si="33"/>
        <v>9.333333333</v>
      </c>
      <c r="G170" s="581" t="s">
        <v>1278</v>
      </c>
      <c r="H170" s="205"/>
    </row>
    <row r="171" ht="15.0" customHeight="1">
      <c r="A171" s="75" t="s">
        <v>1278</v>
      </c>
      <c r="B171" s="77" t="s">
        <v>51</v>
      </c>
      <c r="C171" s="85" t="s">
        <v>7677</v>
      </c>
      <c r="D171" s="78" t="s">
        <v>7488</v>
      </c>
      <c r="E171" s="78">
        <f t="shared" ref="E171:F171" si="34">28/3</f>
        <v>9.333333333</v>
      </c>
      <c r="F171" s="363">
        <f t="shared" si="34"/>
        <v>9.333333333</v>
      </c>
      <c r="G171" s="581" t="s">
        <v>1278</v>
      </c>
      <c r="H171" s="205"/>
    </row>
    <row r="172" ht="15.0" customHeight="1">
      <c r="A172" s="75" t="s">
        <v>1278</v>
      </c>
      <c r="B172" s="77" t="s">
        <v>51</v>
      </c>
      <c r="C172" s="85" t="s">
        <v>7678</v>
      </c>
      <c r="D172" s="78" t="s">
        <v>7488</v>
      </c>
      <c r="E172" s="78">
        <f t="shared" ref="E172:F172" si="35">7/3</f>
        <v>2.333333333</v>
      </c>
      <c r="F172" s="363">
        <f t="shared" si="35"/>
        <v>2.333333333</v>
      </c>
      <c r="G172" s="581" t="s">
        <v>1278</v>
      </c>
      <c r="H172" s="205"/>
    </row>
    <row r="173" ht="15.0" customHeight="1">
      <c r="A173" s="75" t="s">
        <v>1278</v>
      </c>
      <c r="B173" s="77" t="s">
        <v>51</v>
      </c>
      <c r="C173" s="85" t="s">
        <v>7679</v>
      </c>
      <c r="D173" s="78" t="s">
        <v>7488</v>
      </c>
      <c r="E173" s="78">
        <f t="shared" ref="E173:F173" si="36">3/3</f>
        <v>1</v>
      </c>
      <c r="F173" s="363">
        <f t="shared" si="36"/>
        <v>1</v>
      </c>
      <c r="G173" s="581" t="s">
        <v>1278</v>
      </c>
      <c r="H173" s="205"/>
    </row>
    <row r="174" ht="15.0" customHeight="1">
      <c r="A174" s="75" t="s">
        <v>1278</v>
      </c>
      <c r="B174" s="77" t="s">
        <v>51</v>
      </c>
      <c r="C174" s="85" t="s">
        <v>7680</v>
      </c>
      <c r="D174" s="78" t="s">
        <v>7488</v>
      </c>
      <c r="E174" s="78">
        <f t="shared" ref="E174:F174" si="37">46/3</f>
        <v>15.33333333</v>
      </c>
      <c r="F174" s="363">
        <f t="shared" si="37"/>
        <v>15.33333333</v>
      </c>
      <c r="G174" s="581" t="s">
        <v>1278</v>
      </c>
      <c r="H174" s="205"/>
    </row>
    <row r="175" ht="15.0" customHeight="1">
      <c r="A175" s="75" t="s">
        <v>1278</v>
      </c>
      <c r="B175" s="77" t="s">
        <v>51</v>
      </c>
      <c r="C175" s="85" t="s">
        <v>7681</v>
      </c>
      <c r="D175" s="78" t="s">
        <v>7488</v>
      </c>
      <c r="E175" s="78">
        <f t="shared" ref="E175:F175" si="38">46/3</f>
        <v>15.33333333</v>
      </c>
      <c r="F175" s="363">
        <f t="shared" si="38"/>
        <v>15.33333333</v>
      </c>
      <c r="G175" s="581" t="s">
        <v>1278</v>
      </c>
      <c r="H175" s="205"/>
    </row>
    <row r="176" ht="15.0" customHeight="1">
      <c r="A176" s="75" t="s">
        <v>1278</v>
      </c>
      <c r="B176" s="77" t="s">
        <v>51</v>
      </c>
      <c r="C176" s="85" t="s">
        <v>7682</v>
      </c>
      <c r="D176" s="78" t="s">
        <v>7488</v>
      </c>
      <c r="E176" s="78">
        <f t="shared" ref="E176:F176" si="39">12/3</f>
        <v>4</v>
      </c>
      <c r="F176" s="363">
        <f t="shared" si="39"/>
        <v>4</v>
      </c>
      <c r="G176" s="581" t="s">
        <v>1278</v>
      </c>
      <c r="H176" s="205"/>
    </row>
    <row r="177" ht="15.0" customHeight="1">
      <c r="A177" s="75" t="s">
        <v>1278</v>
      </c>
      <c r="B177" s="77" t="s">
        <v>51</v>
      </c>
      <c r="C177" s="85" t="s">
        <v>7683</v>
      </c>
      <c r="D177" s="78" t="s">
        <v>7488</v>
      </c>
      <c r="E177" s="78">
        <f t="shared" ref="E177:F177" si="40">5/3</f>
        <v>1.666666667</v>
      </c>
      <c r="F177" s="363">
        <f t="shared" si="40"/>
        <v>1.666666667</v>
      </c>
      <c r="G177" s="581" t="s">
        <v>1278</v>
      </c>
      <c r="H177" s="205"/>
    </row>
    <row r="178" ht="15.0" customHeight="1">
      <c r="A178" s="75" t="s">
        <v>1278</v>
      </c>
      <c r="B178" s="77" t="s">
        <v>51</v>
      </c>
      <c r="C178" s="85" t="s">
        <v>7684</v>
      </c>
      <c r="D178" s="78" t="s">
        <v>7488</v>
      </c>
      <c r="E178" s="78">
        <f t="shared" ref="E178:F178" si="41">32/3</f>
        <v>10.66666667</v>
      </c>
      <c r="F178" s="363">
        <f t="shared" si="41"/>
        <v>10.66666667</v>
      </c>
      <c r="G178" s="581" t="s">
        <v>1278</v>
      </c>
      <c r="H178" s="205"/>
    </row>
    <row r="179" ht="15.0" customHeight="1">
      <c r="A179" s="75" t="s">
        <v>1278</v>
      </c>
      <c r="B179" s="77" t="s">
        <v>51</v>
      </c>
      <c r="C179" s="85" t="s">
        <v>7685</v>
      </c>
      <c r="D179" s="78" t="s">
        <v>7488</v>
      </c>
      <c r="E179" s="78">
        <f t="shared" ref="E179:F179" si="42">32/3</f>
        <v>10.66666667</v>
      </c>
      <c r="F179" s="363">
        <f t="shared" si="42"/>
        <v>10.66666667</v>
      </c>
      <c r="G179" s="581" t="s">
        <v>1278</v>
      </c>
      <c r="H179" s="205"/>
    </row>
    <row r="180" ht="15.0" customHeight="1">
      <c r="A180" s="75" t="s">
        <v>1278</v>
      </c>
      <c r="B180" s="77" t="s">
        <v>51</v>
      </c>
      <c r="C180" s="85" t="s">
        <v>7686</v>
      </c>
      <c r="D180" s="78" t="s">
        <v>7488</v>
      </c>
      <c r="E180" s="78">
        <f t="shared" ref="E180:F180" si="43">8/3</f>
        <v>2.666666667</v>
      </c>
      <c r="F180" s="363">
        <f t="shared" si="43"/>
        <v>2.666666667</v>
      </c>
      <c r="G180" s="581" t="s">
        <v>1278</v>
      </c>
      <c r="H180" s="205"/>
    </row>
    <row r="181" ht="15.0" customHeight="1">
      <c r="A181" s="75" t="s">
        <v>1278</v>
      </c>
      <c r="B181" s="77" t="s">
        <v>51</v>
      </c>
      <c r="C181" s="85" t="s">
        <v>7687</v>
      </c>
      <c r="D181" s="78" t="s">
        <v>7488</v>
      </c>
      <c r="E181" s="78">
        <f t="shared" ref="E181:F181" si="44">3/3</f>
        <v>1</v>
      </c>
      <c r="F181" s="363">
        <f t="shared" si="44"/>
        <v>1</v>
      </c>
      <c r="G181" s="581" t="s">
        <v>1278</v>
      </c>
      <c r="H181" s="205"/>
    </row>
    <row r="182" ht="15.0" customHeight="1">
      <c r="A182" s="75" t="s">
        <v>1278</v>
      </c>
      <c r="B182" s="77" t="s">
        <v>51</v>
      </c>
      <c r="C182" s="85" t="s">
        <v>7688</v>
      </c>
      <c r="D182" s="78" t="s">
        <v>7488</v>
      </c>
      <c r="E182" s="78">
        <f t="shared" ref="E182:F182" si="45">77/3</f>
        <v>25.66666667</v>
      </c>
      <c r="F182" s="363">
        <f t="shared" si="45"/>
        <v>25.66666667</v>
      </c>
      <c r="G182" s="581" t="s">
        <v>1278</v>
      </c>
      <c r="H182" s="205"/>
    </row>
    <row r="183" ht="15.0" customHeight="1">
      <c r="A183" s="75" t="s">
        <v>1278</v>
      </c>
      <c r="B183" s="77" t="s">
        <v>51</v>
      </c>
      <c r="C183" s="85" t="s">
        <v>7688</v>
      </c>
      <c r="D183" s="78" t="s">
        <v>7488</v>
      </c>
      <c r="E183" s="78">
        <f t="shared" ref="E183:F183" si="46">77/3</f>
        <v>25.66666667</v>
      </c>
      <c r="F183" s="363">
        <f t="shared" si="46"/>
        <v>25.66666667</v>
      </c>
      <c r="G183" s="581" t="s">
        <v>1278</v>
      </c>
      <c r="H183" s="205"/>
    </row>
    <row r="184" ht="15.0" customHeight="1">
      <c r="A184" s="75" t="s">
        <v>1278</v>
      </c>
      <c r="B184" s="77" t="s">
        <v>51</v>
      </c>
      <c r="C184" s="85" t="s">
        <v>7689</v>
      </c>
      <c r="D184" s="78" t="s">
        <v>7488</v>
      </c>
      <c r="E184" s="78">
        <f t="shared" ref="E184:F184" si="47">19/3</f>
        <v>6.333333333</v>
      </c>
      <c r="F184" s="363">
        <f t="shared" si="47"/>
        <v>6.333333333</v>
      </c>
      <c r="G184" s="581" t="s">
        <v>1278</v>
      </c>
      <c r="H184" s="205"/>
    </row>
    <row r="185" ht="15.0" customHeight="1">
      <c r="A185" s="75" t="s">
        <v>1278</v>
      </c>
      <c r="B185" s="77" t="s">
        <v>51</v>
      </c>
      <c r="C185" s="85" t="s">
        <v>7690</v>
      </c>
      <c r="D185" s="78" t="s">
        <v>7488</v>
      </c>
      <c r="E185" s="78">
        <f t="shared" ref="E185:F185" si="48">8/3</f>
        <v>2.666666667</v>
      </c>
      <c r="F185" s="363">
        <f t="shared" si="48"/>
        <v>2.666666667</v>
      </c>
      <c r="G185" s="581" t="s">
        <v>1278</v>
      </c>
      <c r="H185" s="205"/>
    </row>
    <row r="186" ht="15.0" customHeight="1">
      <c r="A186" s="75" t="s">
        <v>1278</v>
      </c>
      <c r="B186" s="77" t="s">
        <v>51</v>
      </c>
      <c r="C186" s="85" t="s">
        <v>7691</v>
      </c>
      <c r="D186" s="78" t="s">
        <v>7488</v>
      </c>
      <c r="E186" s="78">
        <f t="shared" ref="E186:F186" si="49">70/3</f>
        <v>23.33333333</v>
      </c>
      <c r="F186" s="363">
        <f t="shared" si="49"/>
        <v>23.33333333</v>
      </c>
      <c r="G186" s="581" t="s">
        <v>1278</v>
      </c>
      <c r="H186" s="205"/>
    </row>
    <row r="187" ht="15.0" customHeight="1">
      <c r="A187" s="75" t="s">
        <v>1278</v>
      </c>
      <c r="B187" s="77" t="s">
        <v>51</v>
      </c>
      <c r="C187" s="85" t="s">
        <v>7692</v>
      </c>
      <c r="D187" s="78" t="s">
        <v>7488</v>
      </c>
      <c r="E187" s="78">
        <f t="shared" ref="E187:F187" si="50">70/3</f>
        <v>23.33333333</v>
      </c>
      <c r="F187" s="363">
        <f t="shared" si="50"/>
        <v>23.33333333</v>
      </c>
      <c r="G187" s="581" t="s">
        <v>1278</v>
      </c>
      <c r="H187" s="205"/>
    </row>
    <row r="188" ht="15.0" customHeight="1">
      <c r="A188" s="75" t="s">
        <v>1278</v>
      </c>
      <c r="B188" s="77" t="s">
        <v>3741</v>
      </c>
      <c r="C188" s="85" t="s">
        <v>7693</v>
      </c>
      <c r="D188" s="78" t="s">
        <v>7488</v>
      </c>
      <c r="E188" s="78">
        <f t="shared" ref="E188:F188" si="51">17/3</f>
        <v>5.666666667</v>
      </c>
      <c r="F188" s="363">
        <f t="shared" si="51"/>
        <v>5.666666667</v>
      </c>
      <c r="G188" s="581" t="s">
        <v>1278</v>
      </c>
      <c r="H188" s="205"/>
    </row>
    <row r="189" ht="15.0" customHeight="1">
      <c r="A189" s="75" t="s">
        <v>1278</v>
      </c>
      <c r="B189" s="77" t="s">
        <v>51</v>
      </c>
      <c r="C189" s="85" t="s">
        <v>7694</v>
      </c>
      <c r="D189" s="78" t="s">
        <v>7488</v>
      </c>
      <c r="E189" s="78">
        <f t="shared" ref="E189:F189" si="52">7/3</f>
        <v>2.333333333</v>
      </c>
      <c r="F189" s="363">
        <f t="shared" si="52"/>
        <v>2.333333333</v>
      </c>
      <c r="G189" s="581" t="s">
        <v>1278</v>
      </c>
      <c r="H189" s="205"/>
    </row>
    <row r="190" ht="15.0" customHeight="1">
      <c r="A190" s="75" t="s">
        <v>1278</v>
      </c>
      <c r="B190" s="77" t="s">
        <v>51</v>
      </c>
      <c r="C190" s="85" t="s">
        <v>7695</v>
      </c>
      <c r="D190" s="78" t="s">
        <v>7596</v>
      </c>
      <c r="E190" s="78">
        <f t="shared" ref="E190:F190" si="53">28/3</f>
        <v>9.333333333</v>
      </c>
      <c r="F190" s="363">
        <f t="shared" si="53"/>
        <v>9.333333333</v>
      </c>
      <c r="G190" s="581" t="s">
        <v>1278</v>
      </c>
      <c r="H190" s="205"/>
    </row>
    <row r="191" ht="15.0" customHeight="1">
      <c r="A191" s="75" t="s">
        <v>1278</v>
      </c>
      <c r="B191" s="77" t="s">
        <v>51</v>
      </c>
      <c r="C191" s="85" t="s">
        <v>7696</v>
      </c>
      <c r="D191" s="78" t="s">
        <v>7596</v>
      </c>
      <c r="E191" s="78">
        <f t="shared" ref="E191:F191" si="54">28/3</f>
        <v>9.333333333</v>
      </c>
      <c r="F191" s="363">
        <f t="shared" si="54"/>
        <v>9.333333333</v>
      </c>
      <c r="G191" s="581" t="s">
        <v>1278</v>
      </c>
      <c r="H191" s="205"/>
    </row>
    <row r="192" ht="15.0" customHeight="1">
      <c r="A192" s="75" t="s">
        <v>1278</v>
      </c>
      <c r="B192" s="77" t="s">
        <v>51</v>
      </c>
      <c r="C192" s="85" t="s">
        <v>7697</v>
      </c>
      <c r="D192" s="78" t="s">
        <v>7596</v>
      </c>
      <c r="E192" s="712">
        <f t="shared" ref="E192:F192" si="55">7/3</f>
        <v>2.333333333</v>
      </c>
      <c r="F192" s="713">
        <f t="shared" si="55"/>
        <v>2.333333333</v>
      </c>
      <c r="G192" s="581" t="s">
        <v>1278</v>
      </c>
      <c r="H192" s="205"/>
    </row>
    <row r="193" ht="15.0" customHeight="1">
      <c r="A193" s="714" t="s">
        <v>1278</v>
      </c>
      <c r="B193" s="430" t="s">
        <v>51</v>
      </c>
      <c r="C193" s="715" t="s">
        <v>7698</v>
      </c>
      <c r="D193" s="712" t="s">
        <v>7488</v>
      </c>
      <c r="E193" s="712">
        <f t="shared" ref="E193:F193" si="56">86/3</f>
        <v>28.66666667</v>
      </c>
      <c r="F193" s="713">
        <f t="shared" si="56"/>
        <v>28.66666667</v>
      </c>
      <c r="G193" s="581" t="s">
        <v>1278</v>
      </c>
      <c r="H193" s="205"/>
    </row>
    <row r="194" ht="15.0" customHeight="1">
      <c r="A194" s="714" t="s">
        <v>1278</v>
      </c>
      <c r="B194" s="430" t="s">
        <v>51</v>
      </c>
      <c r="C194" s="715" t="s">
        <v>7699</v>
      </c>
      <c r="D194" s="712" t="s">
        <v>7488</v>
      </c>
      <c r="E194" s="712">
        <f t="shared" ref="E194:F194" si="57">43/3</f>
        <v>14.33333333</v>
      </c>
      <c r="F194" s="713">
        <f t="shared" si="57"/>
        <v>14.33333333</v>
      </c>
      <c r="G194" s="581" t="s">
        <v>1278</v>
      </c>
      <c r="H194" s="205"/>
    </row>
    <row r="195" ht="15.0" customHeight="1">
      <c r="A195" s="714" t="s">
        <v>1278</v>
      </c>
      <c r="B195" s="430" t="s">
        <v>51</v>
      </c>
      <c r="C195" s="715" t="s">
        <v>7700</v>
      </c>
      <c r="D195" s="712" t="s">
        <v>7488</v>
      </c>
      <c r="E195" s="712">
        <f t="shared" ref="E195:F195" si="58">30/3</f>
        <v>10</v>
      </c>
      <c r="F195" s="713">
        <f t="shared" si="58"/>
        <v>10</v>
      </c>
      <c r="G195" s="581" t="s">
        <v>1278</v>
      </c>
      <c r="H195" s="205"/>
    </row>
    <row r="196" ht="15.0" customHeight="1">
      <c r="A196" s="714" t="s">
        <v>1278</v>
      </c>
      <c r="B196" s="430" t="s">
        <v>51</v>
      </c>
      <c r="C196" s="715" t="s">
        <v>7701</v>
      </c>
      <c r="D196" s="716" t="s">
        <v>7488</v>
      </c>
      <c r="E196" s="712">
        <f t="shared" ref="E196:F196" si="59">27/3</f>
        <v>9</v>
      </c>
      <c r="F196" s="713">
        <f t="shared" si="59"/>
        <v>9</v>
      </c>
      <c r="G196" s="581" t="s">
        <v>1278</v>
      </c>
      <c r="H196" s="205"/>
    </row>
    <row r="197" ht="15.0" customHeight="1">
      <c r="A197" s="75" t="s">
        <v>64</v>
      </c>
      <c r="B197" s="77" t="s">
        <v>6568</v>
      </c>
      <c r="C197" s="85" t="s">
        <v>7702</v>
      </c>
      <c r="D197" s="78" t="s">
        <v>7539</v>
      </c>
      <c r="E197" s="78" t="s">
        <v>7703</v>
      </c>
      <c r="F197" s="363">
        <v>10.0</v>
      </c>
      <c r="G197" s="581" t="s">
        <v>64</v>
      </c>
      <c r="H197" s="205"/>
    </row>
    <row r="198" ht="15.0" customHeight="1">
      <c r="A198" s="75" t="s">
        <v>64</v>
      </c>
      <c r="B198" s="77" t="s">
        <v>6568</v>
      </c>
      <c r="C198" s="85" t="s">
        <v>7704</v>
      </c>
      <c r="D198" s="78" t="s">
        <v>7539</v>
      </c>
      <c r="E198" s="78" t="s">
        <v>7705</v>
      </c>
      <c r="F198" s="363">
        <v>25.0</v>
      </c>
      <c r="G198" s="581" t="s">
        <v>64</v>
      </c>
      <c r="H198" s="205"/>
    </row>
    <row r="199" ht="15.0" customHeight="1">
      <c r="A199" s="75" t="s">
        <v>64</v>
      </c>
      <c r="B199" s="77" t="s">
        <v>6568</v>
      </c>
      <c r="C199" s="85" t="s">
        <v>7706</v>
      </c>
      <c r="D199" s="78" t="s">
        <v>7539</v>
      </c>
      <c r="E199" s="78" t="s">
        <v>7707</v>
      </c>
      <c r="F199" s="363">
        <v>10.0</v>
      </c>
      <c r="G199" s="581" t="s">
        <v>64</v>
      </c>
      <c r="H199" s="205"/>
    </row>
    <row r="200" ht="15.0" customHeight="1">
      <c r="A200" s="75" t="s">
        <v>64</v>
      </c>
      <c r="B200" s="77" t="s">
        <v>6568</v>
      </c>
      <c r="C200" s="85" t="s">
        <v>7708</v>
      </c>
      <c r="D200" s="78" t="s">
        <v>7539</v>
      </c>
      <c r="E200" s="78" t="s">
        <v>7709</v>
      </c>
      <c r="F200" s="363">
        <v>14.0</v>
      </c>
      <c r="G200" s="581" t="s">
        <v>64</v>
      </c>
      <c r="H200" s="205"/>
    </row>
    <row r="201" ht="15.0" customHeight="1">
      <c r="A201" s="75" t="s">
        <v>64</v>
      </c>
      <c r="B201" s="77" t="s">
        <v>6568</v>
      </c>
      <c r="C201" s="85" t="s">
        <v>7710</v>
      </c>
      <c r="D201" s="78" t="s">
        <v>7539</v>
      </c>
      <c r="E201" s="78" t="s">
        <v>7711</v>
      </c>
      <c r="F201" s="363">
        <v>7.0</v>
      </c>
      <c r="G201" s="581" t="s">
        <v>64</v>
      </c>
      <c r="H201" s="205"/>
    </row>
    <row r="202" ht="15.0" customHeight="1">
      <c r="A202" s="75" t="s">
        <v>64</v>
      </c>
      <c r="B202" s="77" t="s">
        <v>6568</v>
      </c>
      <c r="C202" s="85" t="s">
        <v>7712</v>
      </c>
      <c r="D202" s="78" t="s">
        <v>7539</v>
      </c>
      <c r="E202" s="78" t="s">
        <v>7713</v>
      </c>
      <c r="F202" s="363">
        <v>12.0</v>
      </c>
      <c r="G202" s="581" t="s">
        <v>64</v>
      </c>
      <c r="H202" s="205"/>
    </row>
    <row r="203" ht="15.0" customHeight="1">
      <c r="A203" s="75" t="s">
        <v>64</v>
      </c>
      <c r="B203" s="77" t="s">
        <v>6568</v>
      </c>
      <c r="C203" s="85" t="s">
        <v>7714</v>
      </c>
      <c r="D203" s="78" t="s">
        <v>7539</v>
      </c>
      <c r="E203" s="78" t="s">
        <v>7707</v>
      </c>
      <c r="F203" s="363">
        <v>10.0</v>
      </c>
      <c r="G203" s="581" t="s">
        <v>64</v>
      </c>
      <c r="H203" s="205"/>
    </row>
    <row r="204" ht="15.0" customHeight="1">
      <c r="A204" s="75" t="s">
        <v>64</v>
      </c>
      <c r="B204" s="77" t="s">
        <v>6568</v>
      </c>
      <c r="C204" s="85" t="s">
        <v>7715</v>
      </c>
      <c r="D204" s="78" t="s">
        <v>7539</v>
      </c>
      <c r="E204" s="78" t="s">
        <v>7707</v>
      </c>
      <c r="F204" s="363">
        <v>10.0</v>
      </c>
      <c r="G204" s="581" t="s">
        <v>64</v>
      </c>
      <c r="H204" s="205"/>
    </row>
    <row r="205" ht="15.0" customHeight="1">
      <c r="A205" s="75" t="s">
        <v>64</v>
      </c>
      <c r="B205" s="77" t="s">
        <v>6568</v>
      </c>
      <c r="C205" s="85" t="s">
        <v>7716</v>
      </c>
      <c r="D205" s="78" t="s">
        <v>7539</v>
      </c>
      <c r="E205" s="78" t="s">
        <v>7709</v>
      </c>
      <c r="F205" s="363">
        <v>14.0</v>
      </c>
      <c r="G205" s="581" t="s">
        <v>64</v>
      </c>
      <c r="H205" s="205"/>
    </row>
    <row r="206" ht="15.0" customHeight="1">
      <c r="A206" s="75" t="s">
        <v>64</v>
      </c>
      <c r="B206" s="77" t="s">
        <v>6568</v>
      </c>
      <c r="C206" s="85" t="s">
        <v>7717</v>
      </c>
      <c r="D206" s="78" t="s">
        <v>7539</v>
      </c>
      <c r="E206" s="78" t="s">
        <v>7711</v>
      </c>
      <c r="F206" s="363">
        <v>7.0</v>
      </c>
      <c r="G206" s="581" t="s">
        <v>64</v>
      </c>
      <c r="H206" s="205"/>
    </row>
    <row r="207" ht="15.0" customHeight="1">
      <c r="A207" s="75" t="s">
        <v>64</v>
      </c>
      <c r="B207" s="77" t="s">
        <v>6568</v>
      </c>
      <c r="C207" s="85" t="s">
        <v>7718</v>
      </c>
      <c r="D207" s="78" t="s">
        <v>7539</v>
      </c>
      <c r="E207" s="78" t="s">
        <v>7713</v>
      </c>
      <c r="F207" s="363">
        <v>12.0</v>
      </c>
      <c r="G207" s="581" t="s">
        <v>64</v>
      </c>
      <c r="H207" s="205"/>
    </row>
    <row r="208" ht="15.0" customHeight="1">
      <c r="A208" s="75" t="s">
        <v>64</v>
      </c>
      <c r="B208" s="77" t="s">
        <v>6568</v>
      </c>
      <c r="C208" s="85" t="s">
        <v>7719</v>
      </c>
      <c r="D208" s="78" t="s">
        <v>7539</v>
      </c>
      <c r="E208" s="78" t="s">
        <v>7720</v>
      </c>
      <c r="F208" s="363">
        <v>23.0</v>
      </c>
      <c r="G208" s="581" t="s">
        <v>64</v>
      </c>
      <c r="H208" s="205"/>
    </row>
    <row r="209" ht="15.0" customHeight="1">
      <c r="A209" s="75" t="s">
        <v>64</v>
      </c>
      <c r="B209" s="77" t="s">
        <v>6568</v>
      </c>
      <c r="C209" s="85" t="s">
        <v>7721</v>
      </c>
      <c r="D209" s="78" t="s">
        <v>7539</v>
      </c>
      <c r="E209" s="78" t="s">
        <v>7722</v>
      </c>
      <c r="F209" s="363">
        <v>6.0</v>
      </c>
      <c r="G209" s="581" t="s">
        <v>64</v>
      </c>
      <c r="H209" s="205"/>
    </row>
    <row r="210" ht="15.0" customHeight="1">
      <c r="A210" s="75" t="s">
        <v>64</v>
      </c>
      <c r="B210" s="77" t="s">
        <v>6568</v>
      </c>
      <c r="C210" s="85" t="s">
        <v>7723</v>
      </c>
      <c r="D210" s="78" t="s">
        <v>7539</v>
      </c>
      <c r="E210" s="78" t="s">
        <v>7724</v>
      </c>
      <c r="F210" s="363">
        <v>14.0</v>
      </c>
      <c r="G210" s="581" t="s">
        <v>64</v>
      </c>
      <c r="H210" s="205"/>
    </row>
    <row r="211" ht="15.0" customHeight="1">
      <c r="A211" s="75" t="s">
        <v>64</v>
      </c>
      <c r="B211" s="77" t="s">
        <v>6568</v>
      </c>
      <c r="C211" s="85" t="s">
        <v>7725</v>
      </c>
      <c r="D211" s="78" t="s">
        <v>7539</v>
      </c>
      <c r="E211" s="78" t="s">
        <v>7726</v>
      </c>
      <c r="F211" s="363">
        <v>8.0</v>
      </c>
      <c r="G211" s="581" t="s">
        <v>64</v>
      </c>
      <c r="H211" s="205"/>
    </row>
    <row r="212" ht="15.0" customHeight="1">
      <c r="A212" s="75" t="s">
        <v>64</v>
      </c>
      <c r="B212" s="77" t="s">
        <v>6568</v>
      </c>
      <c r="C212" s="85" t="s">
        <v>7727</v>
      </c>
      <c r="D212" s="78" t="s">
        <v>7539</v>
      </c>
      <c r="E212" s="78"/>
      <c r="F212" s="363">
        <v>4.0</v>
      </c>
      <c r="G212" s="581" t="s">
        <v>64</v>
      </c>
      <c r="H212" s="205"/>
    </row>
    <row r="213" ht="15.0" customHeight="1">
      <c r="A213" s="75" t="s">
        <v>7728</v>
      </c>
      <c r="B213" s="77" t="s">
        <v>51</v>
      </c>
      <c r="C213" s="85" t="s">
        <v>7729</v>
      </c>
      <c r="D213" s="78" t="s">
        <v>7539</v>
      </c>
      <c r="E213" s="78" t="s">
        <v>7730</v>
      </c>
      <c r="F213" s="363">
        <v>21.0</v>
      </c>
      <c r="G213" s="581" t="s">
        <v>65</v>
      </c>
      <c r="H213" s="205"/>
    </row>
    <row r="214" ht="15.0" customHeight="1">
      <c r="A214" s="75" t="s">
        <v>7728</v>
      </c>
      <c r="B214" s="77" t="s">
        <v>51</v>
      </c>
      <c r="C214" s="85" t="s">
        <v>7731</v>
      </c>
      <c r="D214" s="78" t="s">
        <v>7539</v>
      </c>
      <c r="E214" s="78" t="s">
        <v>7732</v>
      </c>
      <c r="F214" s="363">
        <v>15.0</v>
      </c>
      <c r="G214" s="581" t="s">
        <v>65</v>
      </c>
      <c r="H214" s="205"/>
    </row>
    <row r="215" ht="15.0" customHeight="1">
      <c r="A215" s="75" t="s">
        <v>7728</v>
      </c>
      <c r="B215" s="77" t="s">
        <v>51</v>
      </c>
      <c r="C215" s="85" t="s">
        <v>7733</v>
      </c>
      <c r="D215" s="78" t="s">
        <v>7539</v>
      </c>
      <c r="E215" s="78" t="s">
        <v>7734</v>
      </c>
      <c r="F215" s="363">
        <v>21.0</v>
      </c>
      <c r="G215" s="581" t="s">
        <v>65</v>
      </c>
      <c r="H215" s="205"/>
    </row>
    <row r="216" ht="15.0" customHeight="1">
      <c r="A216" s="75" t="s">
        <v>7728</v>
      </c>
      <c r="B216" s="77" t="s">
        <v>51</v>
      </c>
      <c r="C216" s="85" t="s">
        <v>7735</v>
      </c>
      <c r="D216" s="78" t="s">
        <v>7539</v>
      </c>
      <c r="E216" s="78" t="s">
        <v>7736</v>
      </c>
      <c r="F216" s="363">
        <v>17.33</v>
      </c>
      <c r="G216" s="581" t="s">
        <v>65</v>
      </c>
      <c r="H216" s="205"/>
    </row>
    <row r="217" ht="15.0" customHeight="1">
      <c r="A217" s="75" t="s">
        <v>7728</v>
      </c>
      <c r="B217" s="77" t="s">
        <v>51</v>
      </c>
      <c r="C217" s="85" t="s">
        <v>7737</v>
      </c>
      <c r="D217" s="78" t="s">
        <v>7539</v>
      </c>
      <c r="E217" s="78" t="s">
        <v>7738</v>
      </c>
      <c r="F217" s="363">
        <v>5.25</v>
      </c>
      <c r="G217" s="581" t="s">
        <v>65</v>
      </c>
      <c r="H217" s="205"/>
    </row>
    <row r="218" ht="15.0" customHeight="1">
      <c r="A218" s="75" t="s">
        <v>7728</v>
      </c>
      <c r="B218" s="77" t="s">
        <v>51</v>
      </c>
      <c r="C218" s="85" t="s">
        <v>7739</v>
      </c>
      <c r="D218" s="78" t="s">
        <v>7539</v>
      </c>
      <c r="E218" s="78" t="s">
        <v>7740</v>
      </c>
      <c r="F218" s="363">
        <v>4.33</v>
      </c>
      <c r="G218" s="581" t="s">
        <v>65</v>
      </c>
      <c r="H218" s="205"/>
    </row>
    <row r="219" ht="15.0" customHeight="1">
      <c r="A219" s="75" t="s">
        <v>7728</v>
      </c>
      <c r="B219" s="77" t="s">
        <v>51</v>
      </c>
      <c r="C219" s="85" t="s">
        <v>7741</v>
      </c>
      <c r="D219" s="78" t="s">
        <v>7539</v>
      </c>
      <c r="E219" s="78" t="s">
        <v>7742</v>
      </c>
      <c r="F219" s="363">
        <v>2.1</v>
      </c>
      <c r="G219" s="581" t="s">
        <v>65</v>
      </c>
      <c r="H219" s="205"/>
    </row>
    <row r="220" ht="15.0" customHeight="1">
      <c r="A220" s="75" t="s">
        <v>7728</v>
      </c>
      <c r="B220" s="77" t="s">
        <v>51</v>
      </c>
      <c r="C220" s="85" t="s">
        <v>7743</v>
      </c>
      <c r="D220" s="78" t="s">
        <v>7539</v>
      </c>
      <c r="E220" s="78" t="s">
        <v>7744</v>
      </c>
      <c r="F220" s="363">
        <v>1.73</v>
      </c>
      <c r="G220" s="581" t="s">
        <v>65</v>
      </c>
      <c r="H220" s="205"/>
    </row>
    <row r="221" ht="15.0" customHeight="1">
      <c r="A221" s="75" t="s">
        <v>7728</v>
      </c>
      <c r="B221" s="77" t="s">
        <v>51</v>
      </c>
      <c r="C221" s="85" t="s">
        <v>7745</v>
      </c>
      <c r="D221" s="78" t="s">
        <v>7539</v>
      </c>
      <c r="E221" s="78" t="s">
        <v>7734</v>
      </c>
      <c r="F221" s="363">
        <v>21.0</v>
      </c>
      <c r="G221" s="581" t="s">
        <v>65</v>
      </c>
      <c r="H221" s="205"/>
    </row>
    <row r="222" ht="15.0" customHeight="1">
      <c r="A222" s="75" t="s">
        <v>7728</v>
      </c>
      <c r="B222" s="77" t="s">
        <v>51</v>
      </c>
      <c r="C222" s="85" t="s">
        <v>7746</v>
      </c>
      <c r="D222" s="78" t="s">
        <v>7539</v>
      </c>
      <c r="E222" s="78" t="s">
        <v>7738</v>
      </c>
      <c r="F222" s="363">
        <v>5.25</v>
      </c>
      <c r="G222" s="77" t="s">
        <v>65</v>
      </c>
      <c r="H222" s="205"/>
    </row>
    <row r="223" ht="15.0" customHeight="1">
      <c r="A223" s="75" t="s">
        <v>7728</v>
      </c>
      <c r="B223" s="77" t="s">
        <v>51</v>
      </c>
      <c r="C223" s="85" t="s">
        <v>7747</v>
      </c>
      <c r="D223" s="78" t="s">
        <v>7539</v>
      </c>
      <c r="E223" s="78" t="s">
        <v>7736</v>
      </c>
      <c r="F223" s="363">
        <v>17.33</v>
      </c>
      <c r="G223" s="77" t="s">
        <v>65</v>
      </c>
      <c r="H223" s="205"/>
    </row>
    <row r="224" ht="15.0" customHeight="1">
      <c r="A224" s="75" t="s">
        <v>7728</v>
      </c>
      <c r="B224" s="77" t="s">
        <v>51</v>
      </c>
      <c r="C224" s="85" t="s">
        <v>7748</v>
      </c>
      <c r="D224" s="78" t="s">
        <v>7539</v>
      </c>
      <c r="E224" s="78" t="s">
        <v>7740</v>
      </c>
      <c r="F224" s="363">
        <v>4.33</v>
      </c>
      <c r="G224" s="77" t="s">
        <v>65</v>
      </c>
      <c r="H224" s="205"/>
    </row>
    <row r="225" ht="15.0" customHeight="1">
      <c r="A225" s="75" t="s">
        <v>66</v>
      </c>
      <c r="B225" s="77" t="s">
        <v>51</v>
      </c>
      <c r="C225" s="85" t="s">
        <v>7749</v>
      </c>
      <c r="D225" s="78" t="s">
        <v>7539</v>
      </c>
      <c r="E225" s="78" t="s">
        <v>7750</v>
      </c>
      <c r="F225" s="363">
        <v>16.666666666666668</v>
      </c>
      <c r="G225" s="77" t="s">
        <v>66</v>
      </c>
      <c r="H225" s="205"/>
    </row>
    <row r="226" ht="15.0" customHeight="1">
      <c r="A226" s="75" t="s">
        <v>66</v>
      </c>
      <c r="B226" s="77" t="s">
        <v>51</v>
      </c>
      <c r="C226" s="85" t="s">
        <v>7751</v>
      </c>
      <c r="D226" s="78" t="s">
        <v>7539</v>
      </c>
      <c r="E226" s="78" t="s">
        <v>7750</v>
      </c>
      <c r="F226" s="363">
        <v>16.666666666666668</v>
      </c>
      <c r="G226" s="77" t="s">
        <v>66</v>
      </c>
      <c r="H226" s="205"/>
    </row>
    <row r="227" ht="15.0" customHeight="1">
      <c r="A227" s="75" t="s">
        <v>66</v>
      </c>
      <c r="B227" s="77" t="s">
        <v>51</v>
      </c>
      <c r="C227" s="85" t="s">
        <v>7752</v>
      </c>
      <c r="D227" s="78" t="s">
        <v>7539</v>
      </c>
      <c r="E227" s="78" t="s">
        <v>7753</v>
      </c>
      <c r="F227" s="363">
        <f>25/100*50/3</f>
        <v>4.166666667</v>
      </c>
      <c r="G227" s="77" t="s">
        <v>66</v>
      </c>
      <c r="H227" s="205"/>
    </row>
    <row r="228" ht="15.0" customHeight="1">
      <c r="A228" s="75" t="s">
        <v>66</v>
      </c>
      <c r="B228" s="77" t="s">
        <v>51</v>
      </c>
      <c r="C228" s="85" t="s">
        <v>7754</v>
      </c>
      <c r="D228" s="78" t="s">
        <v>7539</v>
      </c>
      <c r="E228" s="78" t="s">
        <v>7755</v>
      </c>
      <c r="F228" s="363">
        <f>10/100*50/3</f>
        <v>1.666666667</v>
      </c>
      <c r="G228" s="77" t="s">
        <v>66</v>
      </c>
      <c r="H228" s="205"/>
    </row>
    <row r="229" ht="15.0" customHeight="1">
      <c r="A229" s="75" t="s">
        <v>66</v>
      </c>
      <c r="B229" s="77" t="s">
        <v>51</v>
      </c>
      <c r="C229" s="85" t="s">
        <v>7756</v>
      </c>
      <c r="D229" s="78" t="s">
        <v>7539</v>
      </c>
      <c r="E229" s="78" t="s">
        <v>7757</v>
      </c>
      <c r="F229" s="363">
        <f t="shared" ref="F229:F230" si="60">57/3</f>
        <v>19</v>
      </c>
      <c r="G229" s="77" t="s">
        <v>66</v>
      </c>
      <c r="H229" s="205"/>
    </row>
    <row r="230" ht="15.0" customHeight="1">
      <c r="A230" s="75" t="s">
        <v>66</v>
      </c>
      <c r="B230" s="77" t="s">
        <v>51</v>
      </c>
      <c r="C230" s="85" t="s">
        <v>7758</v>
      </c>
      <c r="D230" s="78" t="s">
        <v>7539</v>
      </c>
      <c r="E230" s="78" t="s">
        <v>7757</v>
      </c>
      <c r="F230" s="363">
        <f t="shared" si="60"/>
        <v>19</v>
      </c>
      <c r="G230" s="77" t="s">
        <v>66</v>
      </c>
      <c r="H230" s="205"/>
    </row>
    <row r="231" ht="15.0" customHeight="1">
      <c r="A231" s="75" t="s">
        <v>66</v>
      </c>
      <c r="B231" s="77" t="s">
        <v>51</v>
      </c>
      <c r="C231" s="85" t="s">
        <v>7759</v>
      </c>
      <c r="D231" s="78" t="s">
        <v>7539</v>
      </c>
      <c r="E231" s="78" t="s">
        <v>7760</v>
      </c>
      <c r="F231" s="363">
        <f>25/100*57/3</f>
        <v>4.75</v>
      </c>
      <c r="G231" s="77" t="s">
        <v>66</v>
      </c>
      <c r="H231" s="205"/>
    </row>
    <row r="232" ht="15.0" customHeight="1">
      <c r="A232" s="75" t="s">
        <v>66</v>
      </c>
      <c r="B232" s="77" t="s">
        <v>51</v>
      </c>
      <c r="C232" s="85" t="s">
        <v>7761</v>
      </c>
      <c r="D232" s="78" t="s">
        <v>7539</v>
      </c>
      <c r="E232" s="78" t="s">
        <v>7762</v>
      </c>
      <c r="F232" s="363">
        <f>10/100*57/3</f>
        <v>1.9</v>
      </c>
      <c r="G232" s="77" t="s">
        <v>66</v>
      </c>
      <c r="H232" s="205"/>
    </row>
    <row r="233" ht="15.0" customHeight="1">
      <c r="A233" s="75" t="s">
        <v>66</v>
      </c>
      <c r="B233" s="77" t="s">
        <v>51</v>
      </c>
      <c r="C233" s="85" t="s">
        <v>7763</v>
      </c>
      <c r="D233" s="78" t="s">
        <v>7539</v>
      </c>
      <c r="E233" s="76" t="s">
        <v>7764</v>
      </c>
      <c r="F233" s="363">
        <f t="shared" ref="F233:F234" si="61">27/3</f>
        <v>9</v>
      </c>
      <c r="G233" s="77" t="s">
        <v>66</v>
      </c>
      <c r="H233" s="205"/>
    </row>
    <row r="234" ht="15.0" customHeight="1">
      <c r="A234" s="75" t="s">
        <v>66</v>
      </c>
      <c r="B234" s="77" t="s">
        <v>51</v>
      </c>
      <c r="C234" s="85" t="s">
        <v>7765</v>
      </c>
      <c r="D234" s="78" t="s">
        <v>7539</v>
      </c>
      <c r="E234" s="76" t="s">
        <v>7764</v>
      </c>
      <c r="F234" s="363">
        <f t="shared" si="61"/>
        <v>9</v>
      </c>
      <c r="G234" s="77" t="s">
        <v>66</v>
      </c>
      <c r="H234" s="205"/>
    </row>
    <row r="235" ht="15.0" customHeight="1">
      <c r="A235" s="75" t="s">
        <v>66</v>
      </c>
      <c r="B235" s="77" t="s">
        <v>51</v>
      </c>
      <c r="C235" s="85" t="s">
        <v>7766</v>
      </c>
      <c r="D235" s="78" t="s">
        <v>7539</v>
      </c>
      <c r="E235" s="76" t="s">
        <v>7767</v>
      </c>
      <c r="F235" s="363">
        <f>25/100*27/3</f>
        <v>2.25</v>
      </c>
      <c r="G235" s="77" t="s">
        <v>66</v>
      </c>
      <c r="H235" s="205"/>
    </row>
    <row r="236" ht="15.0" customHeight="1">
      <c r="A236" s="75" t="s">
        <v>66</v>
      </c>
      <c r="B236" s="77" t="s">
        <v>51</v>
      </c>
      <c r="C236" s="85" t="s">
        <v>7768</v>
      </c>
      <c r="D236" s="78" t="s">
        <v>7539</v>
      </c>
      <c r="E236" s="76" t="s">
        <v>7769</v>
      </c>
      <c r="F236" s="363">
        <f>10/100*27/3</f>
        <v>0.9</v>
      </c>
      <c r="G236" s="77" t="s">
        <v>66</v>
      </c>
      <c r="H236" s="205"/>
    </row>
    <row r="237" ht="15.0" customHeight="1">
      <c r="A237" s="75" t="s">
        <v>66</v>
      </c>
      <c r="B237" s="77" t="s">
        <v>51</v>
      </c>
      <c r="C237" s="85" t="s">
        <v>7770</v>
      </c>
      <c r="D237" s="78" t="s">
        <v>7539</v>
      </c>
      <c r="E237" s="78" t="s">
        <v>7771</v>
      </c>
      <c r="F237" s="363">
        <v>10.0</v>
      </c>
      <c r="G237" s="77" t="s">
        <v>66</v>
      </c>
      <c r="H237" s="205"/>
    </row>
    <row r="238" ht="15.0" customHeight="1">
      <c r="A238" s="75" t="s">
        <v>66</v>
      </c>
      <c r="B238" s="77" t="s">
        <v>51</v>
      </c>
      <c r="C238" s="85" t="s">
        <v>7772</v>
      </c>
      <c r="D238" s="78" t="s">
        <v>7539</v>
      </c>
      <c r="E238" s="78" t="s">
        <v>7773</v>
      </c>
      <c r="F238" s="363">
        <f>19/3*3</f>
        <v>19</v>
      </c>
      <c r="G238" s="77" t="s">
        <v>66</v>
      </c>
      <c r="H238" s="205"/>
    </row>
    <row r="239" ht="15.0" customHeight="1">
      <c r="A239" s="85" t="s">
        <v>7111</v>
      </c>
      <c r="B239" s="77" t="s">
        <v>51</v>
      </c>
      <c r="C239" s="85" t="s">
        <v>7774</v>
      </c>
      <c r="D239" s="78" t="s">
        <v>7488</v>
      </c>
      <c r="E239" s="88">
        <v>123.0</v>
      </c>
      <c r="F239" s="363">
        <v>123.0</v>
      </c>
      <c r="G239" s="77" t="s">
        <v>362</v>
      </c>
      <c r="H239" s="205"/>
    </row>
    <row r="240" ht="15.0" customHeight="1">
      <c r="A240" s="85" t="s">
        <v>7111</v>
      </c>
      <c r="B240" s="77" t="s">
        <v>51</v>
      </c>
      <c r="C240" s="85" t="s">
        <v>7655</v>
      </c>
      <c r="D240" s="78" t="s">
        <v>7488</v>
      </c>
      <c r="E240" s="88">
        <v>30.75</v>
      </c>
      <c r="F240" s="363">
        <v>30.75</v>
      </c>
      <c r="G240" s="77" t="s">
        <v>362</v>
      </c>
      <c r="H240" s="205"/>
    </row>
    <row r="241" ht="15.0" customHeight="1">
      <c r="A241" s="85" t="s">
        <v>7111</v>
      </c>
      <c r="B241" s="77" t="s">
        <v>51</v>
      </c>
      <c r="C241" s="85" t="s">
        <v>7657</v>
      </c>
      <c r="D241" s="78" t="s">
        <v>7488</v>
      </c>
      <c r="E241" s="88">
        <v>12.3</v>
      </c>
      <c r="F241" s="363">
        <v>12.3</v>
      </c>
      <c r="G241" s="77" t="s">
        <v>362</v>
      </c>
      <c r="H241" s="205"/>
    </row>
    <row r="242" ht="15.0" customHeight="1">
      <c r="A242" s="85" t="s">
        <v>7111</v>
      </c>
      <c r="B242" s="77" t="s">
        <v>51</v>
      </c>
      <c r="C242" s="85" t="s">
        <v>7775</v>
      </c>
      <c r="D242" s="78" t="s">
        <v>7488</v>
      </c>
      <c r="E242" s="88">
        <v>123.0</v>
      </c>
      <c r="F242" s="363">
        <v>123.0</v>
      </c>
      <c r="G242" s="77" t="s">
        <v>362</v>
      </c>
      <c r="H242" s="205"/>
    </row>
    <row r="243" ht="15.0" customHeight="1">
      <c r="A243" s="85" t="s">
        <v>7111</v>
      </c>
      <c r="B243" s="77" t="s">
        <v>51</v>
      </c>
      <c r="C243" s="85" t="s">
        <v>7776</v>
      </c>
      <c r="D243" s="78" t="s">
        <v>7777</v>
      </c>
      <c r="E243" s="88">
        <v>11.33333333</v>
      </c>
      <c r="F243" s="363">
        <v>11.33333333</v>
      </c>
      <c r="G243" s="77" t="s">
        <v>362</v>
      </c>
      <c r="H243" s="205"/>
    </row>
    <row r="244" ht="15.0" customHeight="1">
      <c r="A244" s="75" t="s">
        <v>70</v>
      </c>
      <c r="B244" s="703" t="s">
        <v>51</v>
      </c>
      <c r="C244" s="85" t="s">
        <v>7778</v>
      </c>
      <c r="D244" s="78" t="s">
        <v>7539</v>
      </c>
      <c r="E244" s="76" t="s">
        <v>7779</v>
      </c>
      <c r="F244" s="363">
        <f>77/3</f>
        <v>25.66666667</v>
      </c>
      <c r="G244" s="77" t="s">
        <v>70</v>
      </c>
      <c r="H244" s="205"/>
    </row>
    <row r="245" ht="15.0" customHeight="1">
      <c r="A245" s="75" t="s">
        <v>70</v>
      </c>
      <c r="B245" s="703" t="s">
        <v>51</v>
      </c>
      <c r="C245" s="85" t="s">
        <v>7780</v>
      </c>
      <c r="D245" s="78" t="s">
        <v>7539</v>
      </c>
      <c r="E245" s="76" t="s">
        <v>7781</v>
      </c>
      <c r="F245" s="363">
        <f>77*0.25/3</f>
        <v>6.416666667</v>
      </c>
      <c r="G245" s="77" t="s">
        <v>70</v>
      </c>
      <c r="H245" s="205"/>
    </row>
    <row r="246" ht="15.0" customHeight="1">
      <c r="A246" s="75" t="s">
        <v>70</v>
      </c>
      <c r="B246" s="703" t="s">
        <v>51</v>
      </c>
      <c r="C246" s="85" t="s">
        <v>7782</v>
      </c>
      <c r="D246" s="78" t="s">
        <v>7539</v>
      </c>
      <c r="E246" s="76" t="s">
        <v>7783</v>
      </c>
      <c r="F246" s="363">
        <f>77*0.1/3</f>
        <v>2.566666667</v>
      </c>
      <c r="G246" s="77" t="s">
        <v>70</v>
      </c>
      <c r="H246" s="205"/>
    </row>
    <row r="247" ht="15.0" customHeight="1">
      <c r="A247" s="75" t="s">
        <v>70</v>
      </c>
      <c r="B247" s="703" t="s">
        <v>51</v>
      </c>
      <c r="C247" s="85" t="s">
        <v>7784</v>
      </c>
      <c r="D247" s="78" t="s">
        <v>7539</v>
      </c>
      <c r="E247" s="76" t="s">
        <v>7785</v>
      </c>
      <c r="F247" s="363">
        <f>70/3</f>
        <v>23.33333333</v>
      </c>
      <c r="G247" s="77" t="s">
        <v>70</v>
      </c>
      <c r="H247" s="205"/>
    </row>
    <row r="248" ht="15.0" customHeight="1">
      <c r="A248" s="75" t="s">
        <v>70</v>
      </c>
      <c r="B248" s="703" t="s">
        <v>51</v>
      </c>
      <c r="C248" s="85" t="s">
        <v>7786</v>
      </c>
      <c r="D248" s="78" t="s">
        <v>7539</v>
      </c>
      <c r="E248" s="76" t="s">
        <v>7787</v>
      </c>
      <c r="F248" s="363">
        <f>70*0.25/3</f>
        <v>5.833333333</v>
      </c>
      <c r="G248" s="77" t="s">
        <v>70</v>
      </c>
      <c r="H248" s="205"/>
    </row>
    <row r="249" ht="15.0" customHeight="1">
      <c r="A249" s="75" t="s">
        <v>70</v>
      </c>
      <c r="B249" s="703" t="s">
        <v>51</v>
      </c>
      <c r="C249" s="85" t="s">
        <v>7788</v>
      </c>
      <c r="D249" s="78" t="s">
        <v>7539</v>
      </c>
      <c r="E249" s="76" t="s">
        <v>7789</v>
      </c>
      <c r="F249" s="363">
        <f>70*0.1/3</f>
        <v>2.333333333</v>
      </c>
      <c r="G249" s="77" t="s">
        <v>70</v>
      </c>
      <c r="H249" s="205"/>
    </row>
    <row r="250" ht="15.0" customHeight="1">
      <c r="A250" s="75" t="s">
        <v>70</v>
      </c>
      <c r="B250" s="703" t="s">
        <v>51</v>
      </c>
      <c r="C250" s="85" t="s">
        <v>7790</v>
      </c>
      <c r="D250" s="78" t="s">
        <v>7539</v>
      </c>
      <c r="E250" s="76" t="s">
        <v>7546</v>
      </c>
      <c r="F250" s="363">
        <f t="shared" ref="F250:F251" si="62">63/3</f>
        <v>21</v>
      </c>
      <c r="G250" s="77" t="s">
        <v>70</v>
      </c>
      <c r="H250" s="205"/>
    </row>
    <row r="251" ht="15.0" customHeight="1">
      <c r="A251" s="75" t="s">
        <v>70</v>
      </c>
      <c r="B251" s="703" t="s">
        <v>51</v>
      </c>
      <c r="C251" s="85" t="s">
        <v>7791</v>
      </c>
      <c r="D251" s="78" t="s">
        <v>7539</v>
      </c>
      <c r="E251" s="76" t="s">
        <v>7546</v>
      </c>
      <c r="F251" s="363">
        <f t="shared" si="62"/>
        <v>21</v>
      </c>
      <c r="G251" s="77" t="s">
        <v>70</v>
      </c>
      <c r="H251" s="205"/>
    </row>
    <row r="252" ht="15.0" customHeight="1">
      <c r="A252" s="75" t="s">
        <v>70</v>
      </c>
      <c r="B252" s="703" t="s">
        <v>51</v>
      </c>
      <c r="C252" s="85" t="s">
        <v>7792</v>
      </c>
      <c r="D252" s="78" t="s">
        <v>7539</v>
      </c>
      <c r="E252" s="76" t="s">
        <v>7555</v>
      </c>
      <c r="F252" s="363">
        <f>63*0.25/3</f>
        <v>5.25</v>
      </c>
      <c r="G252" s="77" t="s">
        <v>70</v>
      </c>
      <c r="H252" s="205"/>
    </row>
    <row r="253" ht="15.0" customHeight="1">
      <c r="A253" s="75" t="s">
        <v>70</v>
      </c>
      <c r="B253" s="703" t="s">
        <v>51</v>
      </c>
      <c r="C253" s="85" t="s">
        <v>7793</v>
      </c>
      <c r="D253" s="78" t="s">
        <v>7539</v>
      </c>
      <c r="E253" s="76" t="s">
        <v>7562</v>
      </c>
      <c r="F253" s="363">
        <f>63*0.1/3</f>
        <v>2.1</v>
      </c>
      <c r="G253" s="77" t="s">
        <v>70</v>
      </c>
      <c r="H253" s="205"/>
    </row>
    <row r="254" ht="15.0" customHeight="1">
      <c r="A254" s="75" t="s">
        <v>70</v>
      </c>
      <c r="B254" s="703" t="s">
        <v>51</v>
      </c>
      <c r="C254" s="206" t="s">
        <v>7794</v>
      </c>
      <c r="D254" s="277" t="s">
        <v>7539</v>
      </c>
      <c r="E254" s="717" t="s">
        <v>7544</v>
      </c>
      <c r="F254" s="381">
        <f t="shared" ref="F254:F255" si="63">31/3</f>
        <v>10.33333333</v>
      </c>
      <c r="G254" s="77" t="s">
        <v>70</v>
      </c>
      <c r="H254" s="205"/>
    </row>
    <row r="255" ht="15.0" customHeight="1">
      <c r="A255" s="75" t="s">
        <v>70</v>
      </c>
      <c r="B255" s="703" t="s">
        <v>51</v>
      </c>
      <c r="C255" s="206" t="s">
        <v>7795</v>
      </c>
      <c r="D255" s="277" t="s">
        <v>7539</v>
      </c>
      <c r="E255" s="717" t="s">
        <v>7796</v>
      </c>
      <c r="F255" s="381">
        <f t="shared" si="63"/>
        <v>10.33333333</v>
      </c>
      <c r="G255" s="77" t="s">
        <v>70</v>
      </c>
      <c r="H255" s="205"/>
    </row>
    <row r="256" ht="15.0" customHeight="1">
      <c r="A256" s="75" t="s">
        <v>70</v>
      </c>
      <c r="B256" s="703" t="s">
        <v>51</v>
      </c>
      <c r="C256" s="85" t="s">
        <v>7797</v>
      </c>
      <c r="D256" s="78" t="s">
        <v>7539</v>
      </c>
      <c r="E256" s="76" t="s">
        <v>7553</v>
      </c>
      <c r="F256" s="363">
        <f>31*0.25/3</f>
        <v>2.583333333</v>
      </c>
      <c r="G256" s="77" t="s">
        <v>70</v>
      </c>
      <c r="H256" s="205"/>
    </row>
    <row r="257" ht="15.0" customHeight="1">
      <c r="A257" s="75" t="s">
        <v>70</v>
      </c>
      <c r="B257" s="703" t="s">
        <v>51</v>
      </c>
      <c r="C257" s="85" t="s">
        <v>7798</v>
      </c>
      <c r="D257" s="78" t="s">
        <v>7539</v>
      </c>
      <c r="E257" s="76" t="s">
        <v>7560</v>
      </c>
      <c r="F257" s="363">
        <f>31*0.1/3</f>
        <v>1.033333333</v>
      </c>
      <c r="G257" s="77" t="s">
        <v>70</v>
      </c>
      <c r="H257" s="205"/>
    </row>
    <row r="258" ht="15.0" customHeight="1">
      <c r="A258" s="75" t="s">
        <v>70</v>
      </c>
      <c r="B258" s="703" t="s">
        <v>51</v>
      </c>
      <c r="C258" s="85" t="s">
        <v>7799</v>
      </c>
      <c r="D258" s="78" t="s">
        <v>7539</v>
      </c>
      <c r="E258" s="76" t="s">
        <v>7544</v>
      </c>
      <c r="F258" s="363">
        <f t="shared" ref="F258:F259" si="64">31/3</f>
        <v>10.33333333</v>
      </c>
      <c r="G258" s="77" t="s">
        <v>70</v>
      </c>
      <c r="H258" s="205"/>
    </row>
    <row r="259" ht="15.0" customHeight="1">
      <c r="A259" s="75" t="s">
        <v>70</v>
      </c>
      <c r="B259" s="703" t="s">
        <v>51</v>
      </c>
      <c r="C259" s="85" t="s">
        <v>7800</v>
      </c>
      <c r="D259" s="78" t="s">
        <v>7539</v>
      </c>
      <c r="E259" s="717" t="s">
        <v>7544</v>
      </c>
      <c r="F259" s="363">
        <f t="shared" si="64"/>
        <v>10.33333333</v>
      </c>
      <c r="G259" s="77" t="s">
        <v>70</v>
      </c>
      <c r="H259" s="205"/>
    </row>
    <row r="260" ht="15.0" customHeight="1">
      <c r="A260" s="75" t="s">
        <v>70</v>
      </c>
      <c r="B260" s="703" t="s">
        <v>51</v>
      </c>
      <c r="C260" s="85" t="s">
        <v>7801</v>
      </c>
      <c r="D260" s="78" t="s">
        <v>7539</v>
      </c>
      <c r="E260" s="76" t="s">
        <v>7553</v>
      </c>
      <c r="F260" s="363">
        <f>31*0.25/3</f>
        <v>2.583333333</v>
      </c>
      <c r="G260" s="77" t="s">
        <v>70</v>
      </c>
      <c r="H260" s="205"/>
    </row>
    <row r="261" ht="15.0" customHeight="1">
      <c r="A261" s="75" t="s">
        <v>70</v>
      </c>
      <c r="B261" s="703" t="s">
        <v>51</v>
      </c>
      <c r="C261" s="85" t="s">
        <v>7802</v>
      </c>
      <c r="D261" s="78" t="s">
        <v>7539</v>
      </c>
      <c r="E261" s="76" t="s">
        <v>7560</v>
      </c>
      <c r="F261" s="363">
        <f>31*0.1/3</f>
        <v>1.033333333</v>
      </c>
      <c r="G261" s="77" t="s">
        <v>70</v>
      </c>
      <c r="H261" s="205"/>
    </row>
    <row r="262" ht="15.0" customHeight="1">
      <c r="A262" s="75" t="s">
        <v>70</v>
      </c>
      <c r="B262" s="703" t="s">
        <v>51</v>
      </c>
      <c r="C262" s="85" t="s">
        <v>7803</v>
      </c>
      <c r="D262" s="705" t="s">
        <v>7804</v>
      </c>
      <c r="E262" s="76" t="s">
        <v>7527</v>
      </c>
      <c r="F262" s="706">
        <f>58/3*0.5</f>
        <v>9.666666667</v>
      </c>
      <c r="G262" s="77" t="s">
        <v>70</v>
      </c>
      <c r="H262" s="205"/>
    </row>
    <row r="263" ht="15.0" customHeight="1">
      <c r="A263" s="75" t="s">
        <v>70</v>
      </c>
      <c r="B263" s="703" t="s">
        <v>51</v>
      </c>
      <c r="C263" s="85" t="s">
        <v>7805</v>
      </c>
      <c r="D263" s="705" t="s">
        <v>7804</v>
      </c>
      <c r="E263" s="76" t="s">
        <v>7806</v>
      </c>
      <c r="F263" s="706">
        <f>58*0.25/3*0.5</f>
        <v>2.416666667</v>
      </c>
      <c r="G263" s="77" t="s">
        <v>70</v>
      </c>
      <c r="H263" s="205"/>
    </row>
    <row r="264" ht="15.0" customHeight="1">
      <c r="A264" s="75" t="s">
        <v>70</v>
      </c>
      <c r="B264" s="703" t="s">
        <v>51</v>
      </c>
      <c r="C264" s="85" t="s">
        <v>7807</v>
      </c>
      <c r="D264" s="705" t="s">
        <v>7804</v>
      </c>
      <c r="E264" s="76" t="s">
        <v>7808</v>
      </c>
      <c r="F264" s="706">
        <f>58/3*0.5</f>
        <v>9.666666667</v>
      </c>
      <c r="G264" s="77" t="s">
        <v>70</v>
      </c>
      <c r="H264" s="205"/>
    </row>
    <row r="265" ht="15.0" customHeight="1">
      <c r="A265" s="75" t="s">
        <v>70</v>
      </c>
      <c r="B265" s="703" t="s">
        <v>51</v>
      </c>
      <c r="C265" s="85" t="s">
        <v>7809</v>
      </c>
      <c r="D265" s="705" t="s">
        <v>7810</v>
      </c>
      <c r="E265" s="76" t="s">
        <v>7811</v>
      </c>
      <c r="F265" s="706">
        <f>58*0.25/3*0.5</f>
        <v>2.416666667</v>
      </c>
      <c r="G265" s="77" t="s">
        <v>70</v>
      </c>
      <c r="H265" s="205"/>
    </row>
    <row r="266" ht="15.0" customHeight="1">
      <c r="A266" s="75" t="s">
        <v>70</v>
      </c>
      <c r="B266" s="703" t="s">
        <v>51</v>
      </c>
      <c r="C266" s="85" t="s">
        <v>7812</v>
      </c>
      <c r="D266" s="705" t="s">
        <v>7810</v>
      </c>
      <c r="E266" s="76" t="s">
        <v>7813</v>
      </c>
      <c r="F266" s="706">
        <f>52/3*0.5</f>
        <v>8.666666667</v>
      </c>
      <c r="G266" s="77" t="s">
        <v>70</v>
      </c>
      <c r="H266" s="205"/>
    </row>
    <row r="267" ht="15.0" customHeight="1">
      <c r="A267" s="75" t="s">
        <v>70</v>
      </c>
      <c r="B267" s="703" t="s">
        <v>51</v>
      </c>
      <c r="C267" s="85" t="s">
        <v>7814</v>
      </c>
      <c r="D267" s="705" t="s">
        <v>7810</v>
      </c>
      <c r="E267" s="76" t="s">
        <v>7815</v>
      </c>
      <c r="F267" s="706">
        <f>52*0.25/3*0.5</f>
        <v>2.166666667</v>
      </c>
      <c r="G267" s="77" t="s">
        <v>70</v>
      </c>
      <c r="H267" s="205"/>
    </row>
    <row r="268" ht="15.0" customHeight="1">
      <c r="A268" s="75" t="s">
        <v>70</v>
      </c>
      <c r="B268" s="703" t="s">
        <v>51</v>
      </c>
      <c r="C268" s="85" t="s">
        <v>7816</v>
      </c>
      <c r="D268" s="705" t="s">
        <v>7810</v>
      </c>
      <c r="E268" s="76" t="s">
        <v>7817</v>
      </c>
      <c r="F268" s="706">
        <f>52*0.1/3*0.5</f>
        <v>0.8666666667</v>
      </c>
      <c r="G268" s="77" t="s">
        <v>70</v>
      </c>
      <c r="H268" s="205"/>
    </row>
    <row r="269" ht="15.0" customHeight="1">
      <c r="A269" s="75" t="s">
        <v>70</v>
      </c>
      <c r="B269" s="703" t="s">
        <v>51</v>
      </c>
      <c r="C269" s="85" t="s">
        <v>7818</v>
      </c>
      <c r="D269" s="705" t="s">
        <v>7810</v>
      </c>
      <c r="E269" s="76" t="s">
        <v>7819</v>
      </c>
      <c r="F269" s="706">
        <f>63/3*0.5</f>
        <v>10.5</v>
      </c>
      <c r="G269" s="77" t="s">
        <v>70</v>
      </c>
      <c r="H269" s="205"/>
    </row>
    <row r="270" ht="15.0" customHeight="1">
      <c r="A270" s="75" t="s">
        <v>70</v>
      </c>
      <c r="B270" s="703" t="s">
        <v>51</v>
      </c>
      <c r="C270" s="85" t="s">
        <v>7820</v>
      </c>
      <c r="D270" s="705" t="s">
        <v>7810</v>
      </c>
      <c r="E270" s="76" t="s">
        <v>7821</v>
      </c>
      <c r="F270" s="706">
        <f>63*0.25/3*0.5</f>
        <v>2.625</v>
      </c>
      <c r="G270" s="77" t="s">
        <v>70</v>
      </c>
      <c r="H270" s="205"/>
    </row>
    <row r="271" ht="15.0" customHeight="1">
      <c r="A271" s="75" t="s">
        <v>70</v>
      </c>
      <c r="B271" s="703" t="s">
        <v>51</v>
      </c>
      <c r="C271" s="85" t="s">
        <v>7822</v>
      </c>
      <c r="D271" s="705" t="s">
        <v>7810</v>
      </c>
      <c r="E271" s="76" t="s">
        <v>7823</v>
      </c>
      <c r="F271" s="706">
        <f>63*0.1/3*0.5</f>
        <v>1.05</v>
      </c>
      <c r="G271" s="77" t="s">
        <v>70</v>
      </c>
      <c r="H271" s="205"/>
    </row>
    <row r="272" ht="15.0" customHeight="1">
      <c r="A272" s="75" t="s">
        <v>70</v>
      </c>
      <c r="B272" s="703" t="s">
        <v>51</v>
      </c>
      <c r="C272" s="206" t="s">
        <v>7824</v>
      </c>
      <c r="D272" s="705" t="s">
        <v>7825</v>
      </c>
      <c r="E272" s="76" t="s">
        <v>7826</v>
      </c>
      <c r="F272" s="706">
        <f>32/3*2</f>
        <v>21.33333333</v>
      </c>
      <c r="G272" s="77" t="s">
        <v>70</v>
      </c>
      <c r="H272" s="205"/>
    </row>
    <row r="273" ht="15.0" customHeight="1">
      <c r="A273" s="75" t="s">
        <v>70</v>
      </c>
      <c r="B273" s="703" t="s">
        <v>51</v>
      </c>
      <c r="C273" s="206" t="s">
        <v>7827</v>
      </c>
      <c r="D273" s="705" t="s">
        <v>7034</v>
      </c>
      <c r="E273" s="76" t="s">
        <v>7542</v>
      </c>
      <c r="F273" s="706">
        <f>23/3*3</f>
        <v>23</v>
      </c>
      <c r="G273" s="77" t="s">
        <v>70</v>
      </c>
      <c r="H273" s="205"/>
    </row>
    <row r="274" ht="15.0" customHeight="1">
      <c r="A274" s="77" t="s">
        <v>1835</v>
      </c>
      <c r="B274" s="77" t="s">
        <v>51</v>
      </c>
      <c r="C274" s="85" t="s">
        <v>7828</v>
      </c>
      <c r="D274" s="78" t="s">
        <v>7829</v>
      </c>
      <c r="E274" s="76" t="s">
        <v>7830</v>
      </c>
      <c r="F274" s="506">
        <v>8.33</v>
      </c>
      <c r="G274" s="77" t="s">
        <v>71</v>
      </c>
      <c r="H274" s="205"/>
    </row>
    <row r="275" ht="15.0" customHeight="1">
      <c r="A275" s="77" t="s">
        <v>1835</v>
      </c>
      <c r="B275" s="77" t="s">
        <v>51</v>
      </c>
      <c r="C275" s="85" t="s">
        <v>7831</v>
      </c>
      <c r="D275" s="78" t="s">
        <v>7829</v>
      </c>
      <c r="E275" s="76" t="s">
        <v>7830</v>
      </c>
      <c r="F275" s="506">
        <v>8.33</v>
      </c>
      <c r="G275" s="77" t="s">
        <v>71</v>
      </c>
      <c r="H275" s="205"/>
    </row>
    <row r="276" ht="15.0" customHeight="1">
      <c r="A276" s="77" t="s">
        <v>1835</v>
      </c>
      <c r="B276" s="77" t="s">
        <v>51</v>
      </c>
      <c r="C276" s="85" t="s">
        <v>7832</v>
      </c>
      <c r="D276" s="78" t="s">
        <v>7829</v>
      </c>
      <c r="E276" s="76" t="s">
        <v>7830</v>
      </c>
      <c r="F276" s="506">
        <v>8.33</v>
      </c>
      <c r="G276" s="77" t="s">
        <v>71</v>
      </c>
      <c r="H276" s="205"/>
    </row>
    <row r="277" ht="15.0" customHeight="1">
      <c r="A277" s="77" t="s">
        <v>1835</v>
      </c>
      <c r="B277" s="77" t="s">
        <v>51</v>
      </c>
      <c r="C277" s="85" t="s">
        <v>7833</v>
      </c>
      <c r="D277" s="78" t="s">
        <v>7829</v>
      </c>
      <c r="E277" s="76" t="s">
        <v>7834</v>
      </c>
      <c r="F277" s="506">
        <v>11.0</v>
      </c>
      <c r="G277" s="77" t="s">
        <v>71</v>
      </c>
      <c r="H277" s="205"/>
    </row>
    <row r="278" ht="15.0" customHeight="1">
      <c r="A278" s="77" t="s">
        <v>1835</v>
      </c>
      <c r="B278" s="77" t="s">
        <v>51</v>
      </c>
      <c r="C278" s="85" t="s">
        <v>7835</v>
      </c>
      <c r="D278" s="78" t="s">
        <v>7829</v>
      </c>
      <c r="E278" s="76" t="s">
        <v>7519</v>
      </c>
      <c r="F278" s="506">
        <v>10.0</v>
      </c>
      <c r="G278" s="77" t="s">
        <v>71</v>
      </c>
      <c r="H278" s="205"/>
    </row>
    <row r="279" ht="15.0" customHeight="1">
      <c r="A279" s="77" t="s">
        <v>1835</v>
      </c>
      <c r="B279" s="77" t="s">
        <v>51</v>
      </c>
      <c r="C279" s="85" t="s">
        <v>7836</v>
      </c>
      <c r="D279" s="78" t="s">
        <v>7837</v>
      </c>
      <c r="E279" s="76" t="s">
        <v>7546</v>
      </c>
      <c r="F279" s="506">
        <v>21.0</v>
      </c>
      <c r="G279" s="77" t="s">
        <v>71</v>
      </c>
      <c r="H279" s="205"/>
    </row>
    <row r="280" ht="15.0" customHeight="1">
      <c r="A280" s="77" t="s">
        <v>1835</v>
      </c>
      <c r="B280" s="77" t="s">
        <v>51</v>
      </c>
      <c r="C280" s="85" t="s">
        <v>7838</v>
      </c>
      <c r="D280" s="78" t="s">
        <v>7837</v>
      </c>
      <c r="E280" s="76" t="s">
        <v>7839</v>
      </c>
      <c r="F280" s="506">
        <v>9.0</v>
      </c>
      <c r="G280" s="77" t="s">
        <v>71</v>
      </c>
      <c r="H280" s="205"/>
    </row>
    <row r="281" ht="15.0" customHeight="1">
      <c r="A281" s="77" t="s">
        <v>1835</v>
      </c>
      <c r="B281" s="77" t="s">
        <v>51</v>
      </c>
      <c r="C281" s="85" t="s">
        <v>7840</v>
      </c>
      <c r="D281" s="78" t="s">
        <v>7837</v>
      </c>
      <c r="E281" s="76" t="s">
        <v>7841</v>
      </c>
      <c r="F281" s="506">
        <v>13.66</v>
      </c>
      <c r="G281" s="77" t="s">
        <v>71</v>
      </c>
      <c r="H281" s="205"/>
    </row>
    <row r="282" ht="15.0" customHeight="1">
      <c r="A282" s="77" t="s">
        <v>1835</v>
      </c>
      <c r="B282" s="77" t="s">
        <v>51</v>
      </c>
      <c r="C282" s="85" t="s">
        <v>7842</v>
      </c>
      <c r="D282" s="78" t="s">
        <v>7837</v>
      </c>
      <c r="E282" s="76" t="s">
        <v>7555</v>
      </c>
      <c r="F282" s="506">
        <v>5.25</v>
      </c>
      <c r="G282" s="77" t="s">
        <v>71</v>
      </c>
      <c r="H282" s="205"/>
    </row>
    <row r="283" ht="15.0" customHeight="1">
      <c r="A283" s="77" t="s">
        <v>1835</v>
      </c>
      <c r="B283" s="77" t="s">
        <v>51</v>
      </c>
      <c r="C283" s="85" t="s">
        <v>7843</v>
      </c>
      <c r="D283" s="78" t="s">
        <v>7837</v>
      </c>
      <c r="E283" s="76" t="s">
        <v>7844</v>
      </c>
      <c r="F283" s="506">
        <v>2.25</v>
      </c>
      <c r="G283" s="77" t="s">
        <v>71</v>
      </c>
      <c r="H283" s="205"/>
    </row>
    <row r="284" ht="15.0" customHeight="1">
      <c r="A284" s="77" t="s">
        <v>1835</v>
      </c>
      <c r="B284" s="77" t="s">
        <v>51</v>
      </c>
      <c r="C284" s="85" t="s">
        <v>7845</v>
      </c>
      <c r="D284" s="78" t="s">
        <v>7837</v>
      </c>
      <c r="E284" s="76" t="s">
        <v>7846</v>
      </c>
      <c r="F284" s="506">
        <v>3.42</v>
      </c>
      <c r="G284" s="77" t="s">
        <v>71</v>
      </c>
      <c r="H284" s="205"/>
    </row>
    <row r="285" ht="15.0" customHeight="1">
      <c r="A285" s="77" t="s">
        <v>1835</v>
      </c>
      <c r="B285" s="77" t="s">
        <v>51</v>
      </c>
      <c r="C285" s="85" t="s">
        <v>7847</v>
      </c>
      <c r="D285" s="78" t="s">
        <v>7837</v>
      </c>
      <c r="E285" s="76" t="s">
        <v>7848</v>
      </c>
      <c r="F285" s="506">
        <v>2.1</v>
      </c>
      <c r="G285" s="77" t="s">
        <v>71</v>
      </c>
      <c r="H285" s="205"/>
    </row>
    <row r="286" ht="15.0" customHeight="1">
      <c r="A286" s="77" t="s">
        <v>1835</v>
      </c>
      <c r="B286" s="77" t="s">
        <v>51</v>
      </c>
      <c r="C286" s="85" t="s">
        <v>7849</v>
      </c>
      <c r="D286" s="78" t="s">
        <v>7837</v>
      </c>
      <c r="E286" s="76" t="s">
        <v>7850</v>
      </c>
      <c r="F286" s="506">
        <v>0.9</v>
      </c>
      <c r="G286" s="77" t="s">
        <v>71</v>
      </c>
      <c r="H286" s="205"/>
    </row>
    <row r="287" ht="15.0" customHeight="1">
      <c r="A287" s="77" t="s">
        <v>1835</v>
      </c>
      <c r="B287" s="77" t="s">
        <v>51</v>
      </c>
      <c r="C287" s="85" t="s">
        <v>7851</v>
      </c>
      <c r="D287" s="78" t="s">
        <v>7837</v>
      </c>
      <c r="E287" s="76" t="s">
        <v>7852</v>
      </c>
      <c r="F287" s="506">
        <v>1.37</v>
      </c>
      <c r="G287" s="77" t="s">
        <v>71</v>
      </c>
      <c r="H287" s="205"/>
    </row>
    <row r="288" ht="15.0" customHeight="1">
      <c r="A288" s="77" t="s">
        <v>1835</v>
      </c>
      <c r="B288" s="77" t="s">
        <v>51</v>
      </c>
      <c r="C288" s="85" t="s">
        <v>7853</v>
      </c>
      <c r="D288" s="78" t="s">
        <v>7829</v>
      </c>
      <c r="E288" s="76" t="s">
        <v>7551</v>
      </c>
      <c r="F288" s="506">
        <v>25.0</v>
      </c>
      <c r="G288" s="77" t="s">
        <v>71</v>
      </c>
      <c r="H288" s="205"/>
    </row>
    <row r="289" ht="15.0" customHeight="1">
      <c r="A289" s="77" t="s">
        <v>1835</v>
      </c>
      <c r="B289" s="77" t="s">
        <v>51</v>
      </c>
      <c r="C289" s="85" t="s">
        <v>7854</v>
      </c>
      <c r="D289" s="78" t="s">
        <v>7829</v>
      </c>
      <c r="E289" s="76" t="s">
        <v>7546</v>
      </c>
      <c r="F289" s="506">
        <v>21.0</v>
      </c>
      <c r="G289" s="77" t="s">
        <v>71</v>
      </c>
      <c r="H289" s="205"/>
    </row>
    <row r="290" ht="15.0" customHeight="1">
      <c r="A290" s="77" t="s">
        <v>1835</v>
      </c>
      <c r="B290" s="77" t="s">
        <v>51</v>
      </c>
      <c r="C290" s="85" t="s">
        <v>7855</v>
      </c>
      <c r="D290" s="78" t="s">
        <v>7829</v>
      </c>
      <c r="E290" s="76" t="s">
        <v>7558</v>
      </c>
      <c r="F290" s="506">
        <v>6.25</v>
      </c>
      <c r="G290" s="77" t="s">
        <v>71</v>
      </c>
      <c r="H290" s="205"/>
    </row>
    <row r="291" ht="15.0" customHeight="1">
      <c r="A291" s="77" t="s">
        <v>1835</v>
      </c>
      <c r="B291" s="77" t="s">
        <v>51</v>
      </c>
      <c r="C291" s="85" t="s">
        <v>7856</v>
      </c>
      <c r="D291" s="78" t="s">
        <v>7829</v>
      </c>
      <c r="E291" s="76" t="s">
        <v>7555</v>
      </c>
      <c r="F291" s="506">
        <v>5.25</v>
      </c>
      <c r="G291" s="77" t="s">
        <v>71</v>
      </c>
      <c r="H291" s="205"/>
    </row>
    <row r="292" ht="15.0" customHeight="1">
      <c r="A292" s="77" t="s">
        <v>1835</v>
      </c>
      <c r="B292" s="77" t="s">
        <v>51</v>
      </c>
      <c r="C292" s="85" t="s">
        <v>7857</v>
      </c>
      <c r="D292" s="78" t="s">
        <v>7829</v>
      </c>
      <c r="E292" s="76" t="s">
        <v>7858</v>
      </c>
      <c r="F292" s="506">
        <v>2.5</v>
      </c>
      <c r="G292" s="77" t="s">
        <v>71</v>
      </c>
      <c r="H292" s="205"/>
    </row>
    <row r="293" ht="15.0" customHeight="1">
      <c r="A293" s="77" t="s">
        <v>1835</v>
      </c>
      <c r="B293" s="77" t="s">
        <v>51</v>
      </c>
      <c r="C293" s="85" t="s">
        <v>7859</v>
      </c>
      <c r="D293" s="78" t="s">
        <v>7829</v>
      </c>
      <c r="E293" s="76" t="s">
        <v>7848</v>
      </c>
      <c r="F293" s="506">
        <v>2.16</v>
      </c>
      <c r="G293" s="77" t="s">
        <v>71</v>
      </c>
      <c r="H293" s="205"/>
    </row>
    <row r="294" ht="15.0" customHeight="1">
      <c r="A294" s="77" t="s">
        <v>1835</v>
      </c>
      <c r="B294" s="77" t="s">
        <v>51</v>
      </c>
      <c r="C294" s="85" t="s">
        <v>7860</v>
      </c>
      <c r="D294" s="78" t="s">
        <v>7015</v>
      </c>
      <c r="E294" s="76" t="s">
        <v>7540</v>
      </c>
      <c r="F294" s="506">
        <v>20.66</v>
      </c>
      <c r="G294" s="77" t="s">
        <v>71</v>
      </c>
      <c r="H294" s="205"/>
    </row>
    <row r="295" ht="15.0" customHeight="1">
      <c r="A295" s="77" t="s">
        <v>1835</v>
      </c>
      <c r="B295" s="77" t="s">
        <v>51</v>
      </c>
      <c r="C295" s="85" t="s">
        <v>7861</v>
      </c>
      <c r="D295" s="78" t="s">
        <v>7862</v>
      </c>
      <c r="E295" s="76" t="s">
        <v>7542</v>
      </c>
      <c r="F295" s="506">
        <v>22.98</v>
      </c>
      <c r="G295" s="77" t="s">
        <v>71</v>
      </c>
      <c r="H295" s="205"/>
    </row>
    <row r="296" ht="15.0" customHeight="1">
      <c r="A296" s="75" t="s">
        <v>7123</v>
      </c>
      <c r="B296" s="77" t="s">
        <v>51</v>
      </c>
      <c r="C296" s="85" t="s">
        <v>7863</v>
      </c>
      <c r="D296" s="78" t="s">
        <v>7539</v>
      </c>
      <c r="E296" s="78">
        <v>118.0</v>
      </c>
      <c r="F296" s="363">
        <v>118.0</v>
      </c>
      <c r="G296" s="77" t="s">
        <v>72</v>
      </c>
      <c r="H296" s="205"/>
    </row>
    <row r="297" ht="15.0" customHeight="1">
      <c r="A297" s="75" t="s">
        <v>7123</v>
      </c>
      <c r="B297" s="77" t="s">
        <v>51</v>
      </c>
      <c r="C297" s="85" t="s">
        <v>7864</v>
      </c>
      <c r="D297" s="78" t="s">
        <v>7539</v>
      </c>
      <c r="E297" s="78" t="s">
        <v>7865</v>
      </c>
      <c r="F297" s="363">
        <v>29.5</v>
      </c>
      <c r="G297" s="77" t="s">
        <v>72</v>
      </c>
      <c r="H297" s="205"/>
    </row>
    <row r="298" ht="15.0" customHeight="1">
      <c r="A298" s="75" t="s">
        <v>7123</v>
      </c>
      <c r="B298" s="77" t="s">
        <v>51</v>
      </c>
      <c r="C298" s="85" t="s">
        <v>7866</v>
      </c>
      <c r="D298" s="78" t="s">
        <v>7539</v>
      </c>
      <c r="E298" s="78" t="s">
        <v>7867</v>
      </c>
      <c r="F298" s="363">
        <v>11.8</v>
      </c>
      <c r="G298" s="77" t="s">
        <v>72</v>
      </c>
      <c r="H298" s="205"/>
    </row>
    <row r="299" ht="15.0" customHeight="1">
      <c r="A299" s="75" t="s">
        <v>7123</v>
      </c>
      <c r="B299" s="77" t="s">
        <v>51</v>
      </c>
      <c r="C299" s="85" t="s">
        <v>7868</v>
      </c>
      <c r="D299" s="78" t="s">
        <v>7869</v>
      </c>
      <c r="E299" s="78" t="s">
        <v>7870</v>
      </c>
      <c r="F299" s="363">
        <v>38.66</v>
      </c>
      <c r="G299" s="77" t="s">
        <v>72</v>
      </c>
      <c r="H299" s="205"/>
    </row>
    <row r="300" ht="15.0" customHeight="1">
      <c r="A300" s="75" t="s">
        <v>7123</v>
      </c>
      <c r="B300" s="77" t="s">
        <v>51</v>
      </c>
      <c r="C300" s="85" t="s">
        <v>7871</v>
      </c>
      <c r="D300" s="78" t="s">
        <v>7869</v>
      </c>
      <c r="E300" s="78" t="s">
        <v>7542</v>
      </c>
      <c r="F300" s="363">
        <v>23.0</v>
      </c>
      <c r="G300" s="77" t="s">
        <v>72</v>
      </c>
      <c r="H300" s="205"/>
    </row>
    <row r="301" ht="15.0" customHeight="1">
      <c r="A301" s="75" t="s">
        <v>1852</v>
      </c>
      <c r="B301" s="77" t="s">
        <v>51</v>
      </c>
      <c r="C301" s="85" t="s">
        <v>7872</v>
      </c>
      <c r="D301" s="78" t="s">
        <v>7488</v>
      </c>
      <c r="E301" s="98" t="s">
        <v>7551</v>
      </c>
      <c r="F301" s="363">
        <v>25.0</v>
      </c>
      <c r="G301" s="77" t="s">
        <v>73</v>
      </c>
      <c r="H301" s="205"/>
    </row>
    <row r="302" ht="15.0" customHeight="1">
      <c r="A302" s="75" t="s">
        <v>1852</v>
      </c>
      <c r="B302" s="77" t="s">
        <v>51</v>
      </c>
      <c r="C302" s="85" t="s">
        <v>7873</v>
      </c>
      <c r="D302" s="78" t="s">
        <v>7488</v>
      </c>
      <c r="E302" s="78" t="s">
        <v>7874</v>
      </c>
      <c r="F302" s="363">
        <v>6.25</v>
      </c>
      <c r="G302" s="77" t="s">
        <v>73</v>
      </c>
      <c r="H302" s="205"/>
    </row>
    <row r="303" ht="15.0" customHeight="1">
      <c r="A303" s="75" t="s">
        <v>1852</v>
      </c>
      <c r="B303" s="77" t="s">
        <v>51</v>
      </c>
      <c r="C303" s="85" t="s">
        <v>7875</v>
      </c>
      <c r="D303" s="78" t="s">
        <v>7488</v>
      </c>
      <c r="E303" s="98" t="s">
        <v>7546</v>
      </c>
      <c r="F303" s="363">
        <v>21.0</v>
      </c>
      <c r="G303" s="77" t="s">
        <v>73</v>
      </c>
      <c r="H303" s="205"/>
    </row>
    <row r="304" ht="15.0" customHeight="1">
      <c r="A304" s="75" t="s">
        <v>1852</v>
      </c>
      <c r="B304" s="77" t="s">
        <v>51</v>
      </c>
      <c r="C304" s="85" t="s">
        <v>7876</v>
      </c>
      <c r="D304" s="78" t="s">
        <v>7488</v>
      </c>
      <c r="E304" s="98" t="s">
        <v>7877</v>
      </c>
      <c r="F304" s="363">
        <v>5.25</v>
      </c>
      <c r="G304" s="77" t="s">
        <v>73</v>
      </c>
      <c r="H304" s="205"/>
    </row>
    <row r="305" ht="15.0" customHeight="1">
      <c r="A305" s="75" t="s">
        <v>1852</v>
      </c>
      <c r="B305" s="77" t="s">
        <v>51</v>
      </c>
      <c r="C305" s="85" t="s">
        <v>7878</v>
      </c>
      <c r="D305" s="78" t="s">
        <v>7488</v>
      </c>
      <c r="E305" s="98" t="s">
        <v>7544</v>
      </c>
      <c r="F305" s="363">
        <v>10.33</v>
      </c>
      <c r="G305" s="77" t="s">
        <v>73</v>
      </c>
      <c r="H305" s="205"/>
    </row>
    <row r="306" ht="15.0" customHeight="1">
      <c r="A306" s="75" t="s">
        <v>1852</v>
      </c>
      <c r="B306" s="77" t="s">
        <v>51</v>
      </c>
      <c r="C306" s="85" t="s">
        <v>7879</v>
      </c>
      <c r="D306" s="78" t="s">
        <v>7488</v>
      </c>
      <c r="E306" s="98" t="s">
        <v>7880</v>
      </c>
      <c r="F306" s="363">
        <v>2.58</v>
      </c>
      <c r="G306" s="77" t="s">
        <v>73</v>
      </c>
      <c r="H306" s="205"/>
    </row>
    <row r="307" ht="15.0" customHeight="1">
      <c r="A307" s="75" t="s">
        <v>1852</v>
      </c>
      <c r="B307" s="77" t="s">
        <v>51</v>
      </c>
      <c r="C307" s="85" t="s">
        <v>7881</v>
      </c>
      <c r="D307" s="78" t="s">
        <v>7488</v>
      </c>
      <c r="E307" s="98" t="s">
        <v>7882</v>
      </c>
      <c r="F307" s="363">
        <v>16.66</v>
      </c>
      <c r="G307" s="77" t="s">
        <v>73</v>
      </c>
      <c r="H307" s="205"/>
    </row>
    <row r="308" ht="15.0" customHeight="1">
      <c r="A308" s="75" t="s">
        <v>1852</v>
      </c>
      <c r="B308" s="77" t="s">
        <v>51</v>
      </c>
      <c r="C308" s="85" t="s">
        <v>7883</v>
      </c>
      <c r="D308" s="78" t="s">
        <v>7488</v>
      </c>
      <c r="E308" s="98" t="s">
        <v>7884</v>
      </c>
      <c r="F308" s="363">
        <v>4.16</v>
      </c>
      <c r="G308" s="77" t="s">
        <v>73</v>
      </c>
      <c r="H308" s="205"/>
    </row>
    <row r="309" ht="15.0" customHeight="1">
      <c r="A309" s="75" t="s">
        <v>1852</v>
      </c>
      <c r="B309" s="77" t="s">
        <v>51</v>
      </c>
      <c r="C309" s="85" t="s">
        <v>7885</v>
      </c>
      <c r="D309" s="78" t="s">
        <v>7488</v>
      </c>
      <c r="E309" s="98" t="s">
        <v>7839</v>
      </c>
      <c r="F309" s="363">
        <v>9.0</v>
      </c>
      <c r="G309" s="77" t="s">
        <v>73</v>
      </c>
      <c r="H309" s="205"/>
    </row>
    <row r="310" ht="15.0" customHeight="1">
      <c r="A310" s="75" t="s">
        <v>1852</v>
      </c>
      <c r="B310" s="77" t="s">
        <v>51</v>
      </c>
      <c r="C310" s="85" t="s">
        <v>7886</v>
      </c>
      <c r="D310" s="78" t="s">
        <v>7488</v>
      </c>
      <c r="E310" s="78" t="s">
        <v>7887</v>
      </c>
      <c r="F310" s="363">
        <v>2.25</v>
      </c>
      <c r="G310" s="77" t="s">
        <v>73</v>
      </c>
      <c r="H310" s="205"/>
    </row>
    <row r="311" ht="15.0" customHeight="1">
      <c r="A311" s="75" t="s">
        <v>1852</v>
      </c>
      <c r="B311" s="77" t="s">
        <v>51</v>
      </c>
      <c r="C311" s="85" t="s">
        <v>7888</v>
      </c>
      <c r="D311" s="78" t="s">
        <v>7889</v>
      </c>
      <c r="E311" s="98" t="s">
        <v>7544</v>
      </c>
      <c r="F311" s="363">
        <v>10.33</v>
      </c>
      <c r="G311" s="77" t="s">
        <v>73</v>
      </c>
      <c r="H311" s="205"/>
    </row>
    <row r="312" ht="15.0" customHeight="1">
      <c r="A312" s="75" t="s">
        <v>1852</v>
      </c>
      <c r="B312" s="77" t="s">
        <v>51</v>
      </c>
      <c r="C312" s="85" t="s">
        <v>7890</v>
      </c>
      <c r="D312" s="78" t="s">
        <v>7889</v>
      </c>
      <c r="E312" s="98" t="s">
        <v>7891</v>
      </c>
      <c r="F312" s="363">
        <v>8.66</v>
      </c>
      <c r="G312" s="77" t="s">
        <v>73</v>
      </c>
      <c r="H312" s="205"/>
    </row>
    <row r="313" ht="15.0" customHeight="1">
      <c r="A313" s="75" t="s">
        <v>1852</v>
      </c>
      <c r="B313" s="77" t="s">
        <v>51</v>
      </c>
      <c r="C313" s="85" t="s">
        <v>7892</v>
      </c>
      <c r="D313" s="78" t="s">
        <v>7015</v>
      </c>
      <c r="E313" s="98" t="s">
        <v>7893</v>
      </c>
      <c r="F313" s="363">
        <v>24.0</v>
      </c>
      <c r="G313" s="77" t="s">
        <v>73</v>
      </c>
      <c r="H313" s="205"/>
    </row>
    <row r="314" ht="15.0" customHeight="1">
      <c r="A314" s="75" t="s">
        <v>7437</v>
      </c>
      <c r="B314" s="77" t="s">
        <v>51</v>
      </c>
      <c r="C314" s="85" t="s">
        <v>7733</v>
      </c>
      <c r="D314" s="78" t="s">
        <v>7596</v>
      </c>
      <c r="E314" s="78" t="s">
        <v>7734</v>
      </c>
      <c r="F314" s="363">
        <v>21.0</v>
      </c>
      <c r="G314" s="77" t="s">
        <v>1859</v>
      </c>
      <c r="H314" s="205"/>
    </row>
    <row r="315" ht="15.0" customHeight="1">
      <c r="A315" s="75" t="s">
        <v>7437</v>
      </c>
      <c r="B315" s="77" t="s">
        <v>51</v>
      </c>
      <c r="C315" s="85" t="s">
        <v>7894</v>
      </c>
      <c r="D315" s="78" t="s">
        <v>7596</v>
      </c>
      <c r="E315" s="78" t="s">
        <v>7895</v>
      </c>
      <c r="F315" s="363">
        <v>10.66666667</v>
      </c>
      <c r="G315" s="77" t="s">
        <v>1859</v>
      </c>
      <c r="H315" s="205"/>
    </row>
    <row r="316" ht="15.0" customHeight="1">
      <c r="A316" s="75" t="s">
        <v>7437</v>
      </c>
      <c r="B316" s="77" t="s">
        <v>51</v>
      </c>
      <c r="C316" s="85" t="s">
        <v>7735</v>
      </c>
      <c r="D316" s="78" t="s">
        <v>7596</v>
      </c>
      <c r="E316" s="78" t="s">
        <v>7736</v>
      </c>
      <c r="F316" s="363">
        <v>17.33333333</v>
      </c>
      <c r="G316" s="77" t="s">
        <v>1859</v>
      </c>
      <c r="H316" s="205"/>
    </row>
    <row r="317" ht="15.0" customHeight="1">
      <c r="A317" s="75" t="s">
        <v>7437</v>
      </c>
      <c r="B317" s="77" t="s">
        <v>51</v>
      </c>
      <c r="C317" s="85" t="s">
        <v>7896</v>
      </c>
      <c r="D317" s="78" t="s">
        <v>7897</v>
      </c>
      <c r="E317" s="78" t="s">
        <v>7736</v>
      </c>
      <c r="F317" s="363">
        <v>17.33333333</v>
      </c>
      <c r="G317" s="77" t="s">
        <v>1859</v>
      </c>
      <c r="H317" s="205"/>
    </row>
    <row r="318" ht="15.0" customHeight="1">
      <c r="A318" s="75" t="s">
        <v>7437</v>
      </c>
      <c r="B318" s="77" t="s">
        <v>51</v>
      </c>
      <c r="C318" s="85" t="s">
        <v>7898</v>
      </c>
      <c r="D318" s="78" t="s">
        <v>7897</v>
      </c>
      <c r="E318" s="78" t="s">
        <v>7899</v>
      </c>
      <c r="F318" s="363">
        <v>8.666666667</v>
      </c>
      <c r="G318" s="77" t="s">
        <v>1859</v>
      </c>
      <c r="H318" s="205"/>
    </row>
    <row r="319" ht="15.0" customHeight="1">
      <c r="A319" s="75" t="s">
        <v>7437</v>
      </c>
      <c r="B319" s="77" t="s">
        <v>51</v>
      </c>
      <c r="C319" s="85" t="s">
        <v>7737</v>
      </c>
      <c r="D319" s="78" t="s">
        <v>7596</v>
      </c>
      <c r="E319" s="78" t="s">
        <v>7738</v>
      </c>
      <c r="F319" s="363">
        <v>5.25</v>
      </c>
      <c r="G319" s="77" t="s">
        <v>1859</v>
      </c>
      <c r="H319" s="205"/>
    </row>
    <row r="320" ht="15.0" customHeight="1">
      <c r="A320" s="75" t="s">
        <v>7437</v>
      </c>
      <c r="B320" s="77" t="s">
        <v>51</v>
      </c>
      <c r="C320" s="85" t="s">
        <v>7900</v>
      </c>
      <c r="D320" s="78" t="s">
        <v>7596</v>
      </c>
      <c r="E320" s="78" t="s">
        <v>7901</v>
      </c>
      <c r="F320" s="363">
        <v>2.666666667</v>
      </c>
      <c r="G320" s="77" t="s">
        <v>1859</v>
      </c>
      <c r="H320" s="205"/>
    </row>
    <row r="321" ht="15.0" customHeight="1">
      <c r="A321" s="75" t="s">
        <v>7437</v>
      </c>
      <c r="B321" s="77" t="s">
        <v>51</v>
      </c>
      <c r="C321" s="85" t="s">
        <v>7739</v>
      </c>
      <c r="D321" s="78" t="s">
        <v>7596</v>
      </c>
      <c r="E321" s="78" t="s">
        <v>7740</v>
      </c>
      <c r="F321" s="363">
        <v>4.333333333</v>
      </c>
      <c r="G321" s="77" t="s">
        <v>1859</v>
      </c>
      <c r="H321" s="205"/>
    </row>
    <row r="322" ht="15.0" customHeight="1">
      <c r="A322" s="75" t="s">
        <v>7437</v>
      </c>
      <c r="B322" s="77" t="s">
        <v>51</v>
      </c>
      <c r="C322" s="85" t="s">
        <v>7902</v>
      </c>
      <c r="D322" s="78" t="s">
        <v>7897</v>
      </c>
      <c r="E322" s="78" t="s">
        <v>7740</v>
      </c>
      <c r="F322" s="363">
        <v>4.333333333</v>
      </c>
      <c r="G322" s="77" t="s">
        <v>1859</v>
      </c>
      <c r="H322" s="205"/>
    </row>
    <row r="323" ht="15.0" customHeight="1">
      <c r="A323" s="75" t="s">
        <v>7437</v>
      </c>
      <c r="B323" s="77" t="s">
        <v>51</v>
      </c>
      <c r="C323" s="85" t="s">
        <v>7903</v>
      </c>
      <c r="D323" s="78" t="s">
        <v>7897</v>
      </c>
      <c r="E323" s="78" t="s">
        <v>7904</v>
      </c>
      <c r="F323" s="363">
        <v>2.166666667</v>
      </c>
      <c r="G323" s="77" t="s">
        <v>1859</v>
      </c>
      <c r="H323" s="205"/>
    </row>
    <row r="324" ht="15.0" customHeight="1">
      <c r="A324" s="75" t="s">
        <v>7437</v>
      </c>
      <c r="B324" s="77" t="s">
        <v>51</v>
      </c>
      <c r="C324" s="85" t="s">
        <v>7741</v>
      </c>
      <c r="D324" s="78" t="s">
        <v>7596</v>
      </c>
      <c r="E324" s="78" t="s">
        <v>7742</v>
      </c>
      <c r="F324" s="363">
        <v>2.1</v>
      </c>
      <c r="G324" s="77" t="s">
        <v>1859</v>
      </c>
      <c r="H324" s="205"/>
    </row>
    <row r="325" ht="15.0" customHeight="1">
      <c r="A325" s="75" t="s">
        <v>7437</v>
      </c>
      <c r="B325" s="77" t="s">
        <v>51</v>
      </c>
      <c r="C325" s="85" t="s">
        <v>7905</v>
      </c>
      <c r="D325" s="78" t="s">
        <v>7596</v>
      </c>
      <c r="E325" s="78" t="s">
        <v>7906</v>
      </c>
      <c r="F325" s="363">
        <v>1.066666667</v>
      </c>
      <c r="G325" s="77" t="s">
        <v>1859</v>
      </c>
      <c r="H325" s="205"/>
    </row>
    <row r="326" ht="15.0" customHeight="1">
      <c r="A326" s="75" t="s">
        <v>7437</v>
      </c>
      <c r="B326" s="77" t="s">
        <v>51</v>
      </c>
      <c r="C326" s="85" t="s">
        <v>7743</v>
      </c>
      <c r="D326" s="78" t="s">
        <v>7596</v>
      </c>
      <c r="E326" s="78" t="s">
        <v>7744</v>
      </c>
      <c r="F326" s="363">
        <v>1.733333333</v>
      </c>
      <c r="G326" s="77" t="s">
        <v>1859</v>
      </c>
      <c r="H326" s="205"/>
    </row>
    <row r="327" ht="15.0" customHeight="1">
      <c r="A327" s="75" t="s">
        <v>7437</v>
      </c>
      <c r="B327" s="77" t="s">
        <v>51</v>
      </c>
      <c r="C327" s="85" t="s">
        <v>7907</v>
      </c>
      <c r="D327" s="78" t="s">
        <v>7897</v>
      </c>
      <c r="E327" s="78" t="s">
        <v>7744</v>
      </c>
      <c r="F327" s="363">
        <v>1.733333333</v>
      </c>
      <c r="G327" s="77" t="s">
        <v>1859</v>
      </c>
      <c r="H327" s="205"/>
    </row>
    <row r="328" ht="15.0" customHeight="1">
      <c r="A328" s="75" t="s">
        <v>7437</v>
      </c>
      <c r="B328" s="77" t="s">
        <v>51</v>
      </c>
      <c r="C328" s="85" t="s">
        <v>7908</v>
      </c>
      <c r="D328" s="78" t="s">
        <v>7897</v>
      </c>
      <c r="E328" s="78" t="s">
        <v>7909</v>
      </c>
      <c r="F328" s="363">
        <v>0.8666666667</v>
      </c>
      <c r="G328" s="77" t="s">
        <v>1859</v>
      </c>
      <c r="H328" s="205"/>
    </row>
    <row r="329" ht="15.0" customHeight="1">
      <c r="A329" s="75"/>
      <c r="B329" s="77" t="s">
        <v>51</v>
      </c>
      <c r="C329" s="252" t="s">
        <v>7910</v>
      </c>
      <c r="D329" s="78" t="s">
        <v>7911</v>
      </c>
      <c r="E329" s="78" t="s">
        <v>7912</v>
      </c>
      <c r="F329" s="363">
        <v>18.0</v>
      </c>
      <c r="G329" s="77" t="s">
        <v>1859</v>
      </c>
      <c r="H329" s="205"/>
    </row>
    <row r="330" ht="15.0" customHeight="1">
      <c r="A330" s="75" t="s">
        <v>7437</v>
      </c>
      <c r="B330" s="77" t="s">
        <v>51</v>
      </c>
      <c r="C330" s="252" t="s">
        <v>7913</v>
      </c>
      <c r="D330" s="78" t="s">
        <v>7911</v>
      </c>
      <c r="E330" s="78" t="s">
        <v>7914</v>
      </c>
      <c r="F330" s="363">
        <v>28.66666667</v>
      </c>
      <c r="G330" s="77" t="s">
        <v>1859</v>
      </c>
      <c r="H330" s="205"/>
    </row>
    <row r="331" ht="15.0" customHeight="1">
      <c r="A331" s="75" t="s">
        <v>7437</v>
      </c>
      <c r="B331" s="77" t="s">
        <v>51</v>
      </c>
      <c r="C331" s="252" t="s">
        <v>7915</v>
      </c>
      <c r="D331" s="78" t="s">
        <v>7916</v>
      </c>
      <c r="E331" s="78" t="s">
        <v>7917</v>
      </c>
      <c r="F331" s="363">
        <v>16.0</v>
      </c>
      <c r="G331" s="77" t="s">
        <v>1859</v>
      </c>
      <c r="H331" s="205"/>
    </row>
    <row r="332" ht="15.0" customHeight="1">
      <c r="A332" s="75" t="s">
        <v>75</v>
      </c>
      <c r="B332" s="77" t="s">
        <v>51</v>
      </c>
      <c r="C332" s="85" t="s">
        <v>7918</v>
      </c>
      <c r="D332" s="78" t="s">
        <v>7837</v>
      </c>
      <c r="E332" s="78">
        <v>27.0</v>
      </c>
      <c r="F332" s="363">
        <v>9.0</v>
      </c>
      <c r="G332" s="77" t="s">
        <v>75</v>
      </c>
      <c r="H332" s="205"/>
    </row>
    <row r="333" ht="15.0" customHeight="1">
      <c r="A333" s="75" t="s">
        <v>75</v>
      </c>
      <c r="B333" s="77" t="s">
        <v>51</v>
      </c>
      <c r="C333" s="85" t="s">
        <v>7919</v>
      </c>
      <c r="D333" s="78" t="s">
        <v>7837</v>
      </c>
      <c r="E333" s="78">
        <v>27.0</v>
      </c>
      <c r="F333" s="363">
        <v>2.25</v>
      </c>
      <c r="G333" s="77" t="s">
        <v>75</v>
      </c>
      <c r="H333" s="205"/>
    </row>
    <row r="334" ht="15.0" customHeight="1">
      <c r="A334" s="75" t="s">
        <v>75</v>
      </c>
      <c r="B334" s="77" t="s">
        <v>51</v>
      </c>
      <c r="C334" s="85" t="s">
        <v>7920</v>
      </c>
      <c r="D334" s="78" t="s">
        <v>7837</v>
      </c>
      <c r="E334" s="78">
        <v>27.0</v>
      </c>
      <c r="F334" s="363">
        <v>0.9</v>
      </c>
      <c r="G334" s="77" t="s">
        <v>75</v>
      </c>
      <c r="H334" s="205"/>
    </row>
    <row r="335" ht="15.0" customHeight="1">
      <c r="A335" s="75" t="s">
        <v>75</v>
      </c>
      <c r="B335" s="77" t="s">
        <v>51</v>
      </c>
      <c r="C335" s="85" t="s">
        <v>7921</v>
      </c>
      <c r="D335" s="78" t="s">
        <v>7837</v>
      </c>
      <c r="E335" s="78">
        <v>57.0</v>
      </c>
      <c r="F335" s="363">
        <v>19.0</v>
      </c>
      <c r="G335" s="77" t="s">
        <v>75</v>
      </c>
      <c r="H335" s="205"/>
    </row>
    <row r="336" ht="15.0" customHeight="1">
      <c r="A336" s="75" t="s">
        <v>75</v>
      </c>
      <c r="B336" s="77" t="s">
        <v>51</v>
      </c>
      <c r="C336" s="85" t="s">
        <v>7922</v>
      </c>
      <c r="D336" s="78" t="s">
        <v>7837</v>
      </c>
      <c r="E336" s="78">
        <v>57.0</v>
      </c>
      <c r="F336" s="363">
        <v>4.75</v>
      </c>
      <c r="G336" s="77" t="s">
        <v>75</v>
      </c>
      <c r="H336" s="205"/>
    </row>
    <row r="337" ht="15.0" customHeight="1">
      <c r="A337" s="75" t="s">
        <v>75</v>
      </c>
      <c r="B337" s="77" t="s">
        <v>51</v>
      </c>
      <c r="C337" s="85" t="s">
        <v>7923</v>
      </c>
      <c r="D337" s="78" t="s">
        <v>7837</v>
      </c>
      <c r="E337" s="78">
        <v>57.0</v>
      </c>
      <c r="F337" s="363">
        <v>1.9</v>
      </c>
      <c r="G337" s="77" t="s">
        <v>75</v>
      </c>
      <c r="H337" s="205"/>
    </row>
    <row r="338" ht="15.0" customHeight="1">
      <c r="A338" s="75" t="s">
        <v>75</v>
      </c>
      <c r="B338" s="77" t="s">
        <v>51</v>
      </c>
      <c r="C338" s="85" t="s">
        <v>7924</v>
      </c>
      <c r="D338" s="78" t="s">
        <v>7837</v>
      </c>
      <c r="E338" s="78">
        <v>30.0</v>
      </c>
      <c r="F338" s="363">
        <v>10.0</v>
      </c>
      <c r="G338" s="77" t="s">
        <v>75</v>
      </c>
      <c r="H338" s="205"/>
    </row>
    <row r="339" ht="15.0" customHeight="1">
      <c r="A339" s="75" t="s">
        <v>75</v>
      </c>
      <c r="B339" s="77" t="s">
        <v>51</v>
      </c>
      <c r="C339" s="85" t="s">
        <v>7925</v>
      </c>
      <c r="D339" s="78" t="s">
        <v>7837</v>
      </c>
      <c r="E339" s="78">
        <v>30.0</v>
      </c>
      <c r="F339" s="363">
        <v>10.0</v>
      </c>
      <c r="G339" s="77" t="s">
        <v>75</v>
      </c>
      <c r="H339" s="205"/>
    </row>
    <row r="340" ht="15.0" customHeight="1">
      <c r="A340" s="75" t="s">
        <v>75</v>
      </c>
      <c r="B340" s="77" t="s">
        <v>51</v>
      </c>
      <c r="C340" s="541" t="s">
        <v>7926</v>
      </c>
      <c r="D340" s="78" t="s">
        <v>7837</v>
      </c>
      <c r="E340" s="78">
        <v>30.0</v>
      </c>
      <c r="F340" s="363">
        <v>2.5</v>
      </c>
      <c r="G340" s="77" t="s">
        <v>75</v>
      </c>
      <c r="H340" s="205"/>
    </row>
    <row r="341" ht="15.0" customHeight="1">
      <c r="A341" s="75" t="s">
        <v>75</v>
      </c>
      <c r="B341" s="77" t="s">
        <v>51</v>
      </c>
      <c r="C341" s="85" t="s">
        <v>7927</v>
      </c>
      <c r="D341" s="78" t="s">
        <v>7837</v>
      </c>
      <c r="E341" s="78">
        <v>30.0</v>
      </c>
      <c r="F341" s="363">
        <v>1.0</v>
      </c>
      <c r="G341" s="77" t="s">
        <v>75</v>
      </c>
      <c r="H341" s="205"/>
    </row>
    <row r="342" ht="15.0" customHeight="1">
      <c r="A342" s="75" t="s">
        <v>75</v>
      </c>
      <c r="B342" s="77" t="s">
        <v>51</v>
      </c>
      <c r="C342" s="85" t="s">
        <v>7928</v>
      </c>
      <c r="D342" s="78" t="s">
        <v>7837</v>
      </c>
      <c r="E342" s="78">
        <v>132.0</v>
      </c>
      <c r="F342" s="363">
        <v>44.0</v>
      </c>
      <c r="G342" s="77" t="s">
        <v>75</v>
      </c>
      <c r="H342" s="205"/>
    </row>
    <row r="343" ht="15.0" customHeight="1">
      <c r="A343" s="75" t="s">
        <v>75</v>
      </c>
      <c r="B343" s="77" t="s">
        <v>51</v>
      </c>
      <c r="C343" s="85" t="s">
        <v>7929</v>
      </c>
      <c r="D343" s="78" t="s">
        <v>7837</v>
      </c>
      <c r="E343" s="78">
        <v>132.0</v>
      </c>
      <c r="F343" s="363">
        <v>44.0</v>
      </c>
      <c r="G343" s="77" t="s">
        <v>75</v>
      </c>
      <c r="H343" s="205"/>
    </row>
    <row r="344" ht="15.0" customHeight="1">
      <c r="A344" s="75" t="s">
        <v>75</v>
      </c>
      <c r="B344" s="77" t="s">
        <v>51</v>
      </c>
      <c r="C344" s="85" t="s">
        <v>7930</v>
      </c>
      <c r="D344" s="78" t="s">
        <v>7837</v>
      </c>
      <c r="E344" s="78">
        <v>132.0</v>
      </c>
      <c r="F344" s="363">
        <v>11.0</v>
      </c>
      <c r="G344" s="77" t="s">
        <v>75</v>
      </c>
      <c r="H344" s="205"/>
    </row>
    <row r="345" ht="15.0" customHeight="1">
      <c r="A345" s="75" t="s">
        <v>75</v>
      </c>
      <c r="B345" s="77" t="s">
        <v>51</v>
      </c>
      <c r="C345" s="212" t="s">
        <v>7931</v>
      </c>
      <c r="D345" s="78" t="s">
        <v>7837</v>
      </c>
      <c r="E345" s="552">
        <v>132.0</v>
      </c>
      <c r="F345" s="470">
        <v>4.4</v>
      </c>
      <c r="G345" s="77" t="s">
        <v>75</v>
      </c>
      <c r="H345" s="205"/>
    </row>
    <row r="346" ht="15.0" customHeight="1">
      <c r="A346" s="75" t="s">
        <v>75</v>
      </c>
      <c r="B346" s="77" t="s">
        <v>51</v>
      </c>
      <c r="C346" s="85" t="s">
        <v>7932</v>
      </c>
      <c r="D346" s="78" t="s">
        <v>7837</v>
      </c>
      <c r="E346" s="78">
        <v>30.0</v>
      </c>
      <c r="F346" s="363">
        <v>10.0</v>
      </c>
      <c r="G346" s="77" t="s">
        <v>75</v>
      </c>
      <c r="H346" s="205"/>
    </row>
    <row r="347" ht="15.0" customHeight="1">
      <c r="A347" s="75" t="s">
        <v>75</v>
      </c>
      <c r="B347" s="77" t="s">
        <v>51</v>
      </c>
      <c r="C347" s="85" t="s">
        <v>7933</v>
      </c>
      <c r="D347" s="78" t="s">
        <v>7837</v>
      </c>
      <c r="E347" s="78">
        <v>46.0</v>
      </c>
      <c r="F347" s="363">
        <v>15.33333333</v>
      </c>
      <c r="G347" s="77" t="s">
        <v>75</v>
      </c>
      <c r="H347" s="205"/>
    </row>
    <row r="348" ht="15.0" customHeight="1">
      <c r="A348" s="75" t="s">
        <v>75</v>
      </c>
      <c r="B348" s="77" t="s">
        <v>51</v>
      </c>
      <c r="C348" s="85" t="s">
        <v>7934</v>
      </c>
      <c r="D348" s="78" t="s">
        <v>7837</v>
      </c>
      <c r="E348" s="78">
        <v>46.0</v>
      </c>
      <c r="F348" s="363">
        <v>3.833333333</v>
      </c>
      <c r="G348" s="77" t="s">
        <v>75</v>
      </c>
      <c r="H348" s="205"/>
    </row>
    <row r="349" ht="15.0" customHeight="1">
      <c r="A349" s="75" t="s">
        <v>75</v>
      </c>
      <c r="B349" s="77" t="s">
        <v>51</v>
      </c>
      <c r="C349" s="85" t="s">
        <v>7935</v>
      </c>
      <c r="D349" s="78" t="s">
        <v>7837</v>
      </c>
      <c r="E349" s="78">
        <v>46.0</v>
      </c>
      <c r="F349" s="363">
        <v>1.533333333</v>
      </c>
      <c r="G349" s="77" t="s">
        <v>75</v>
      </c>
      <c r="H349" s="205"/>
    </row>
    <row r="350" ht="15.0" customHeight="1">
      <c r="A350" s="75" t="s">
        <v>75</v>
      </c>
      <c r="B350" s="77" t="s">
        <v>51</v>
      </c>
      <c r="C350" s="85" t="s">
        <v>7936</v>
      </c>
      <c r="D350" s="78" t="s">
        <v>7829</v>
      </c>
      <c r="E350" s="78">
        <v>30.0</v>
      </c>
      <c r="F350" s="363">
        <v>10.0</v>
      </c>
      <c r="G350" s="77" t="s">
        <v>75</v>
      </c>
      <c r="H350" s="205"/>
    </row>
    <row r="351" ht="15.0" customHeight="1">
      <c r="A351" s="75" t="s">
        <v>75</v>
      </c>
      <c r="B351" s="77" t="s">
        <v>51</v>
      </c>
      <c r="C351" s="85" t="s">
        <v>7937</v>
      </c>
      <c r="D351" s="78" t="s">
        <v>7829</v>
      </c>
      <c r="E351" s="78">
        <v>30.0</v>
      </c>
      <c r="F351" s="363">
        <v>2.5</v>
      </c>
      <c r="G351" s="77" t="s">
        <v>75</v>
      </c>
      <c r="H351" s="205"/>
    </row>
    <row r="352" ht="15.0" customHeight="1">
      <c r="A352" s="75" t="s">
        <v>75</v>
      </c>
      <c r="B352" s="77" t="s">
        <v>51</v>
      </c>
      <c r="C352" s="85" t="s">
        <v>7938</v>
      </c>
      <c r="D352" s="78" t="s">
        <v>7829</v>
      </c>
      <c r="E352" s="78">
        <v>30.0</v>
      </c>
      <c r="F352" s="363">
        <v>1.0</v>
      </c>
      <c r="G352" s="77" t="s">
        <v>75</v>
      </c>
      <c r="H352" s="205"/>
    </row>
    <row r="353" ht="15.0" customHeight="1">
      <c r="A353" s="75" t="s">
        <v>75</v>
      </c>
      <c r="B353" s="77" t="s">
        <v>51</v>
      </c>
      <c r="C353" s="85" t="s">
        <v>7939</v>
      </c>
      <c r="D353" s="78" t="s">
        <v>7829</v>
      </c>
      <c r="E353" s="78">
        <v>50.0</v>
      </c>
      <c r="F353" s="363">
        <v>16.66666667</v>
      </c>
      <c r="G353" s="77" t="s">
        <v>75</v>
      </c>
      <c r="H353" s="205"/>
    </row>
    <row r="354" ht="15.0" customHeight="1">
      <c r="A354" s="75" t="s">
        <v>75</v>
      </c>
      <c r="B354" s="77" t="s">
        <v>51</v>
      </c>
      <c r="C354" s="85" t="s">
        <v>7940</v>
      </c>
      <c r="D354" s="78" t="s">
        <v>7829</v>
      </c>
      <c r="E354" s="78">
        <v>50.0</v>
      </c>
      <c r="F354" s="363">
        <v>4.166666667</v>
      </c>
      <c r="G354" s="77" t="s">
        <v>75</v>
      </c>
      <c r="H354" s="205"/>
    </row>
    <row r="355" ht="15.0" customHeight="1">
      <c r="A355" s="75" t="s">
        <v>75</v>
      </c>
      <c r="B355" s="77" t="s">
        <v>51</v>
      </c>
      <c r="C355" s="85" t="s">
        <v>7941</v>
      </c>
      <c r="D355" s="78" t="s">
        <v>7829</v>
      </c>
      <c r="E355" s="78">
        <v>50.0</v>
      </c>
      <c r="F355" s="363">
        <v>1.666666667</v>
      </c>
      <c r="G355" s="77" t="s">
        <v>75</v>
      </c>
      <c r="H355" s="205"/>
    </row>
    <row r="356" ht="15.0" customHeight="1">
      <c r="A356" s="75" t="s">
        <v>75</v>
      </c>
      <c r="B356" s="77" t="s">
        <v>51</v>
      </c>
      <c r="C356" s="85" t="s">
        <v>7942</v>
      </c>
      <c r="D356" s="78" t="s">
        <v>7539</v>
      </c>
      <c r="E356" s="78">
        <v>43.0</v>
      </c>
      <c r="F356" s="363">
        <v>28.66666667</v>
      </c>
      <c r="G356" s="77" t="s">
        <v>75</v>
      </c>
      <c r="H356" s="205"/>
    </row>
    <row r="357" ht="15.0" customHeight="1">
      <c r="A357" s="75" t="s">
        <v>75</v>
      </c>
      <c r="B357" s="77" t="s">
        <v>51</v>
      </c>
      <c r="C357" s="85" t="s">
        <v>7943</v>
      </c>
      <c r="D357" s="78" t="s">
        <v>7539</v>
      </c>
      <c r="E357" s="78">
        <v>19.0</v>
      </c>
      <c r="F357" s="363">
        <v>19.0</v>
      </c>
      <c r="G357" s="77" t="s">
        <v>75</v>
      </c>
      <c r="H357" s="205"/>
    </row>
    <row r="358" ht="15.0" customHeight="1">
      <c r="A358" s="703" t="s">
        <v>6643</v>
      </c>
      <c r="B358" s="703" t="s">
        <v>51</v>
      </c>
      <c r="C358" s="85" t="s">
        <v>7944</v>
      </c>
      <c r="D358" s="78" t="s">
        <v>7494</v>
      </c>
      <c r="E358" s="88">
        <v>19.0</v>
      </c>
      <c r="F358" s="363">
        <v>19.0</v>
      </c>
      <c r="G358" s="77" t="s">
        <v>396</v>
      </c>
      <c r="H358" s="205"/>
    </row>
    <row r="359" ht="15.0" customHeight="1">
      <c r="A359" s="703" t="s">
        <v>6643</v>
      </c>
      <c r="B359" s="703" t="s">
        <v>51</v>
      </c>
      <c r="C359" s="85" t="s">
        <v>7945</v>
      </c>
      <c r="D359" s="78" t="s">
        <v>7494</v>
      </c>
      <c r="E359" s="88">
        <v>19.0</v>
      </c>
      <c r="F359" s="363">
        <v>19.0</v>
      </c>
      <c r="G359" s="77" t="s">
        <v>396</v>
      </c>
      <c r="H359" s="205"/>
    </row>
    <row r="360" ht="15.0" customHeight="1">
      <c r="A360" s="703" t="s">
        <v>6643</v>
      </c>
      <c r="B360" s="703" t="s">
        <v>51</v>
      </c>
      <c r="C360" s="85" t="s">
        <v>7946</v>
      </c>
      <c r="D360" s="78" t="s">
        <v>7494</v>
      </c>
      <c r="E360" s="88">
        <v>6.65</v>
      </c>
      <c r="F360" s="363">
        <v>6.65</v>
      </c>
      <c r="G360" s="77" t="s">
        <v>396</v>
      </c>
      <c r="H360" s="205"/>
    </row>
    <row r="361" ht="15.0" customHeight="1">
      <c r="A361" s="703" t="s">
        <v>6643</v>
      </c>
      <c r="B361" s="703" t="s">
        <v>51</v>
      </c>
      <c r="C361" s="85" t="s">
        <v>7947</v>
      </c>
      <c r="D361" s="78" t="s">
        <v>7494</v>
      </c>
      <c r="E361" s="88">
        <v>19.0</v>
      </c>
      <c r="F361" s="363">
        <v>19.0</v>
      </c>
      <c r="G361" s="77" t="s">
        <v>396</v>
      </c>
      <c r="H361" s="205"/>
    </row>
    <row r="362" ht="15.0" customHeight="1">
      <c r="A362" s="703" t="s">
        <v>6643</v>
      </c>
      <c r="B362" s="703" t="s">
        <v>51</v>
      </c>
      <c r="C362" s="85" t="s">
        <v>7948</v>
      </c>
      <c r="D362" s="78" t="s">
        <v>7494</v>
      </c>
      <c r="E362" s="88">
        <v>19.0</v>
      </c>
      <c r="F362" s="363">
        <v>19.0</v>
      </c>
      <c r="G362" s="77" t="s">
        <v>396</v>
      </c>
      <c r="H362" s="205"/>
    </row>
    <row r="363" ht="15.0" customHeight="1">
      <c r="A363" s="703" t="s">
        <v>6643</v>
      </c>
      <c r="B363" s="703" t="s">
        <v>51</v>
      </c>
      <c r="C363" s="85" t="s">
        <v>7949</v>
      </c>
      <c r="D363" s="78" t="s">
        <v>7494</v>
      </c>
      <c r="E363" s="88">
        <v>6.65</v>
      </c>
      <c r="F363" s="363">
        <v>6.65</v>
      </c>
      <c r="G363" s="77" t="s">
        <v>396</v>
      </c>
      <c r="H363" s="205"/>
    </row>
    <row r="364" ht="15.0" customHeight="1">
      <c r="A364" s="703" t="s">
        <v>6643</v>
      </c>
      <c r="B364" s="703" t="s">
        <v>51</v>
      </c>
      <c r="C364" s="85" t="s">
        <v>7950</v>
      </c>
      <c r="D364" s="78" t="s">
        <v>7494</v>
      </c>
      <c r="E364" s="88">
        <v>25.0</v>
      </c>
      <c r="F364" s="363">
        <v>25.0</v>
      </c>
      <c r="G364" s="77" t="s">
        <v>396</v>
      </c>
      <c r="H364" s="205"/>
    </row>
    <row r="365" ht="15.0" customHeight="1">
      <c r="A365" s="703" t="s">
        <v>6643</v>
      </c>
      <c r="B365" s="703" t="s">
        <v>51</v>
      </c>
      <c r="C365" s="85" t="s">
        <v>7951</v>
      </c>
      <c r="D365" s="78" t="s">
        <v>7494</v>
      </c>
      <c r="E365" s="88">
        <v>25.0</v>
      </c>
      <c r="F365" s="363">
        <v>25.0</v>
      </c>
      <c r="G365" s="77" t="s">
        <v>396</v>
      </c>
      <c r="H365" s="205"/>
    </row>
    <row r="366" ht="15.0" customHeight="1">
      <c r="A366" s="703" t="s">
        <v>6643</v>
      </c>
      <c r="B366" s="703" t="s">
        <v>51</v>
      </c>
      <c r="C366" s="85" t="s">
        <v>7952</v>
      </c>
      <c r="D366" s="78" t="s">
        <v>7494</v>
      </c>
      <c r="E366" s="88">
        <v>8.75</v>
      </c>
      <c r="F366" s="363">
        <v>8.75</v>
      </c>
      <c r="G366" s="77" t="s">
        <v>396</v>
      </c>
      <c r="H366" s="205"/>
    </row>
    <row r="367" ht="15.0" customHeight="1">
      <c r="A367" s="703" t="s">
        <v>6643</v>
      </c>
      <c r="B367" s="703" t="s">
        <v>51</v>
      </c>
      <c r="C367" s="85" t="s">
        <v>7953</v>
      </c>
      <c r="D367" s="78" t="s">
        <v>7494</v>
      </c>
      <c r="E367" s="88">
        <v>19.0</v>
      </c>
      <c r="F367" s="363">
        <v>19.0</v>
      </c>
      <c r="G367" s="77" t="s">
        <v>396</v>
      </c>
      <c r="H367" s="205"/>
    </row>
    <row r="368" ht="15.0" customHeight="1">
      <c r="A368" s="703" t="s">
        <v>6643</v>
      </c>
      <c r="B368" s="703" t="s">
        <v>51</v>
      </c>
      <c r="C368" s="85" t="s">
        <v>7954</v>
      </c>
      <c r="D368" s="78" t="s">
        <v>7494</v>
      </c>
      <c r="E368" s="88">
        <v>19.0</v>
      </c>
      <c r="F368" s="363">
        <v>19.0</v>
      </c>
      <c r="G368" s="77" t="s">
        <v>396</v>
      </c>
      <c r="H368" s="205"/>
    </row>
    <row r="369" ht="15.0" customHeight="1">
      <c r="A369" s="703" t="s">
        <v>6643</v>
      </c>
      <c r="B369" s="703" t="s">
        <v>51</v>
      </c>
      <c r="C369" s="85" t="s">
        <v>7955</v>
      </c>
      <c r="D369" s="78" t="s">
        <v>7494</v>
      </c>
      <c r="E369" s="88">
        <v>6.65</v>
      </c>
      <c r="F369" s="363">
        <v>6.65</v>
      </c>
      <c r="G369" s="77" t="s">
        <v>396</v>
      </c>
      <c r="H369" s="205"/>
    </row>
    <row r="370" ht="15.0" customHeight="1">
      <c r="A370" s="703" t="s">
        <v>6643</v>
      </c>
      <c r="B370" s="703" t="s">
        <v>51</v>
      </c>
      <c r="C370" s="85" t="s">
        <v>7956</v>
      </c>
      <c r="D370" s="78" t="s">
        <v>7494</v>
      </c>
      <c r="E370" s="88">
        <v>25.66666667</v>
      </c>
      <c r="F370" s="363">
        <v>25.66666667</v>
      </c>
      <c r="G370" s="77" t="s">
        <v>396</v>
      </c>
      <c r="H370" s="205"/>
    </row>
    <row r="371" ht="15.0" customHeight="1">
      <c r="A371" s="703" t="s">
        <v>6643</v>
      </c>
      <c r="B371" s="703" t="s">
        <v>51</v>
      </c>
      <c r="C371" s="85" t="s">
        <v>7957</v>
      </c>
      <c r="D371" s="78" t="s">
        <v>7494</v>
      </c>
      <c r="E371" s="88">
        <v>25.66666667</v>
      </c>
      <c r="F371" s="363">
        <v>25.66666667</v>
      </c>
      <c r="G371" s="77" t="s">
        <v>396</v>
      </c>
      <c r="H371" s="205"/>
    </row>
    <row r="372" ht="15.0" customHeight="1">
      <c r="A372" s="703" t="s">
        <v>6643</v>
      </c>
      <c r="B372" s="703" t="s">
        <v>51</v>
      </c>
      <c r="C372" s="85" t="s">
        <v>7958</v>
      </c>
      <c r="D372" s="78" t="s">
        <v>7494</v>
      </c>
      <c r="E372" s="88">
        <v>8.983333333</v>
      </c>
      <c r="F372" s="363">
        <v>8.983333333</v>
      </c>
      <c r="G372" s="77" t="s">
        <v>396</v>
      </c>
      <c r="H372" s="205"/>
    </row>
    <row r="373" ht="15.0" customHeight="1">
      <c r="A373" s="703" t="s">
        <v>6643</v>
      </c>
      <c r="B373" s="703" t="s">
        <v>51</v>
      </c>
      <c r="C373" s="85" t="s">
        <v>7623</v>
      </c>
      <c r="D373" s="78" t="s">
        <v>7959</v>
      </c>
      <c r="E373" s="88">
        <v>20.66666667</v>
      </c>
      <c r="F373" s="363">
        <v>20.66666667</v>
      </c>
      <c r="G373" s="77" t="s">
        <v>396</v>
      </c>
      <c r="H373" s="205"/>
    </row>
    <row r="374" ht="15.0" customHeight="1">
      <c r="A374" s="703" t="s">
        <v>6643</v>
      </c>
      <c r="B374" s="703" t="s">
        <v>51</v>
      </c>
      <c r="C374" s="85" t="s">
        <v>7960</v>
      </c>
      <c r="D374" s="78" t="s">
        <v>7959</v>
      </c>
      <c r="E374" s="88">
        <v>16.0</v>
      </c>
      <c r="F374" s="363">
        <v>16.0</v>
      </c>
      <c r="G374" s="77" t="s">
        <v>396</v>
      </c>
      <c r="H374" s="205"/>
    </row>
    <row r="375" ht="15.0" customHeight="1">
      <c r="A375" s="75" t="s">
        <v>77</v>
      </c>
      <c r="B375" s="77" t="s">
        <v>51</v>
      </c>
      <c r="C375" s="85" t="s">
        <v>7961</v>
      </c>
      <c r="D375" s="78"/>
      <c r="E375" s="78" t="s">
        <v>7962</v>
      </c>
      <c r="F375" s="363">
        <v>51.67</v>
      </c>
      <c r="G375" s="77" t="s">
        <v>413</v>
      </c>
      <c r="H375" s="205"/>
    </row>
    <row r="376" ht="15.0" customHeight="1">
      <c r="A376" s="75" t="s">
        <v>77</v>
      </c>
      <c r="B376" s="77" t="s">
        <v>51</v>
      </c>
      <c r="C376" s="85" t="s">
        <v>7774</v>
      </c>
      <c r="D376" s="78"/>
      <c r="E376" s="78" t="s">
        <v>7962</v>
      </c>
      <c r="F376" s="363">
        <v>51.67</v>
      </c>
      <c r="G376" s="77" t="s">
        <v>413</v>
      </c>
      <c r="H376" s="205"/>
    </row>
    <row r="377" ht="15.0" customHeight="1">
      <c r="A377" s="75" t="s">
        <v>77</v>
      </c>
      <c r="B377" s="77" t="s">
        <v>51</v>
      </c>
      <c r="C377" s="85" t="s">
        <v>7963</v>
      </c>
      <c r="D377" s="78"/>
      <c r="E377" s="78" t="s">
        <v>7964</v>
      </c>
      <c r="F377" s="363">
        <v>18.09</v>
      </c>
      <c r="G377" s="77" t="s">
        <v>413</v>
      </c>
      <c r="H377" s="205"/>
    </row>
    <row r="378" ht="15.0" customHeight="1">
      <c r="A378" s="75" t="s">
        <v>77</v>
      </c>
      <c r="B378" s="77" t="s">
        <v>51</v>
      </c>
      <c r="C378" s="85" t="s">
        <v>7965</v>
      </c>
      <c r="D378" s="78"/>
      <c r="E378" s="78" t="s">
        <v>7966</v>
      </c>
      <c r="F378" s="363">
        <v>6.0</v>
      </c>
      <c r="G378" s="77" t="s">
        <v>413</v>
      </c>
      <c r="H378" s="205"/>
    </row>
    <row r="379" ht="15.0" customHeight="1">
      <c r="A379" s="75" t="s">
        <v>77</v>
      </c>
      <c r="B379" s="77" t="s">
        <v>51</v>
      </c>
      <c r="C379" s="85" t="s">
        <v>7967</v>
      </c>
      <c r="D379" s="78"/>
      <c r="E379" s="78" t="s">
        <v>7540</v>
      </c>
      <c r="F379" s="363">
        <v>20.67</v>
      </c>
      <c r="G379" s="77" t="s">
        <v>413</v>
      </c>
      <c r="H379" s="205"/>
    </row>
    <row r="380" ht="15.0" customHeight="1">
      <c r="A380" s="75" t="s">
        <v>437</v>
      </c>
      <c r="B380" s="77" t="s">
        <v>51</v>
      </c>
      <c r="C380" s="85" t="s">
        <v>7968</v>
      </c>
      <c r="D380" s="78" t="s">
        <v>7969</v>
      </c>
      <c r="E380" s="78">
        <v>23.0</v>
      </c>
      <c r="F380" s="363">
        <v>23.0</v>
      </c>
      <c r="G380" s="77" t="s">
        <v>437</v>
      </c>
      <c r="H380" s="205"/>
    </row>
    <row r="381" ht="15.0" customHeight="1">
      <c r="A381" s="75" t="s">
        <v>437</v>
      </c>
      <c r="B381" s="77" t="s">
        <v>51</v>
      </c>
      <c r="C381" s="85" t="s">
        <v>7970</v>
      </c>
      <c r="D381" s="78" t="s">
        <v>7916</v>
      </c>
      <c r="E381" s="78">
        <v>6.0</v>
      </c>
      <c r="F381" s="363">
        <v>6.0</v>
      </c>
      <c r="G381" s="77" t="s">
        <v>437</v>
      </c>
      <c r="H381" s="205"/>
    </row>
    <row r="382" ht="15.0" customHeight="1">
      <c r="A382" s="75" t="s">
        <v>437</v>
      </c>
      <c r="B382" s="77" t="s">
        <v>51</v>
      </c>
      <c r="C382" s="85" t="s">
        <v>7971</v>
      </c>
      <c r="D382" s="78" t="s">
        <v>7539</v>
      </c>
      <c r="E382" s="78">
        <v>16.67</v>
      </c>
      <c r="F382" s="363">
        <v>16.67</v>
      </c>
      <c r="G382" s="77" t="s">
        <v>437</v>
      </c>
      <c r="H382" s="205"/>
    </row>
    <row r="383" ht="15.0" customHeight="1">
      <c r="A383" s="75" t="s">
        <v>437</v>
      </c>
      <c r="B383" s="77" t="s">
        <v>51</v>
      </c>
      <c r="C383" s="85" t="s">
        <v>7972</v>
      </c>
      <c r="D383" s="78" t="s">
        <v>7539</v>
      </c>
      <c r="E383" s="78">
        <v>16.67</v>
      </c>
      <c r="F383" s="363">
        <v>16.67</v>
      </c>
      <c r="G383" s="77" t="s">
        <v>437</v>
      </c>
      <c r="H383" s="205"/>
    </row>
    <row r="384" ht="15.0" customHeight="1">
      <c r="A384" s="75" t="s">
        <v>437</v>
      </c>
      <c r="B384" s="77" t="s">
        <v>51</v>
      </c>
      <c r="C384" s="85" t="s">
        <v>7973</v>
      </c>
      <c r="D384" s="78" t="s">
        <v>7539</v>
      </c>
      <c r="E384" s="78">
        <v>12.5</v>
      </c>
      <c r="F384" s="363">
        <v>12.5</v>
      </c>
      <c r="G384" s="77" t="s">
        <v>437</v>
      </c>
      <c r="H384" s="205"/>
    </row>
    <row r="385" ht="15.0" customHeight="1">
      <c r="A385" s="75" t="s">
        <v>437</v>
      </c>
      <c r="B385" s="77" t="s">
        <v>51</v>
      </c>
      <c r="C385" s="85" t="s">
        <v>7974</v>
      </c>
      <c r="D385" s="78" t="s">
        <v>7539</v>
      </c>
      <c r="E385" s="78">
        <v>5.0</v>
      </c>
      <c r="F385" s="363">
        <v>5.0</v>
      </c>
      <c r="G385" s="77" t="s">
        <v>437</v>
      </c>
      <c r="H385" s="205"/>
    </row>
    <row r="386" ht="15.0" customHeight="1">
      <c r="A386" s="75" t="s">
        <v>437</v>
      </c>
      <c r="B386" s="77" t="s">
        <v>51</v>
      </c>
      <c r="C386" s="85" t="s">
        <v>7975</v>
      </c>
      <c r="D386" s="78" t="s">
        <v>7539</v>
      </c>
      <c r="E386" s="78">
        <v>16.67</v>
      </c>
      <c r="F386" s="363">
        <v>16.67</v>
      </c>
      <c r="G386" s="77" t="s">
        <v>437</v>
      </c>
      <c r="H386" s="205"/>
    </row>
    <row r="387" ht="15.0" customHeight="1">
      <c r="A387" s="75" t="s">
        <v>437</v>
      </c>
      <c r="B387" s="77" t="s">
        <v>51</v>
      </c>
      <c r="C387" s="85" t="s">
        <v>7976</v>
      </c>
      <c r="D387" s="78" t="s">
        <v>7539</v>
      </c>
      <c r="E387" s="78">
        <v>16.67</v>
      </c>
      <c r="F387" s="363">
        <v>16.67</v>
      </c>
      <c r="G387" s="77" t="s">
        <v>437</v>
      </c>
      <c r="H387" s="205"/>
    </row>
    <row r="388" ht="15.0" customHeight="1">
      <c r="A388" s="75" t="s">
        <v>437</v>
      </c>
      <c r="B388" s="270" t="s">
        <v>51</v>
      </c>
      <c r="C388" s="85" t="s">
        <v>7973</v>
      </c>
      <c r="D388" s="78" t="s">
        <v>7539</v>
      </c>
      <c r="E388" s="78">
        <v>12.5</v>
      </c>
      <c r="F388" s="363">
        <v>12.5</v>
      </c>
      <c r="G388" s="77" t="s">
        <v>437</v>
      </c>
      <c r="H388" s="205"/>
    </row>
    <row r="389" ht="15.0" customHeight="1">
      <c r="A389" s="75" t="s">
        <v>437</v>
      </c>
      <c r="B389" s="77" t="s">
        <v>51</v>
      </c>
      <c r="C389" s="85" t="s">
        <v>7974</v>
      </c>
      <c r="D389" s="78" t="s">
        <v>7539</v>
      </c>
      <c r="E389" s="78">
        <v>5.0</v>
      </c>
      <c r="F389" s="363">
        <v>5.0</v>
      </c>
      <c r="G389" s="77" t="s">
        <v>437</v>
      </c>
      <c r="H389" s="205"/>
    </row>
    <row r="390" ht="15.0" customHeight="1">
      <c r="A390" s="75" t="s">
        <v>437</v>
      </c>
      <c r="B390" s="77" t="s">
        <v>51</v>
      </c>
      <c r="C390" s="85" t="s">
        <v>7977</v>
      </c>
      <c r="D390" s="78" t="s">
        <v>7539</v>
      </c>
      <c r="E390" s="78">
        <v>25.0</v>
      </c>
      <c r="F390" s="363">
        <v>25.0</v>
      </c>
      <c r="G390" s="77" t="s">
        <v>437</v>
      </c>
      <c r="H390" s="205"/>
    </row>
    <row r="391" ht="15.0" customHeight="1">
      <c r="A391" s="75" t="s">
        <v>437</v>
      </c>
      <c r="B391" s="77" t="s">
        <v>51</v>
      </c>
      <c r="C391" s="85" t="s">
        <v>7978</v>
      </c>
      <c r="D391" s="78" t="s">
        <v>7539</v>
      </c>
      <c r="E391" s="78">
        <v>25.0</v>
      </c>
      <c r="F391" s="363">
        <v>25.0</v>
      </c>
      <c r="G391" s="77" t="s">
        <v>437</v>
      </c>
      <c r="H391" s="205"/>
    </row>
    <row r="392" ht="15.0" customHeight="1">
      <c r="A392" s="75" t="s">
        <v>437</v>
      </c>
      <c r="B392" s="77" t="s">
        <v>51</v>
      </c>
      <c r="C392" s="85" t="s">
        <v>7979</v>
      </c>
      <c r="D392" s="78" t="s">
        <v>7539</v>
      </c>
      <c r="E392" s="78">
        <v>18.75</v>
      </c>
      <c r="F392" s="363">
        <v>18.75</v>
      </c>
      <c r="G392" s="77" t="s">
        <v>437</v>
      </c>
      <c r="H392" s="205"/>
    </row>
    <row r="393" ht="15.0" customHeight="1">
      <c r="A393" s="75" t="s">
        <v>437</v>
      </c>
      <c r="B393" s="77" t="s">
        <v>51</v>
      </c>
      <c r="C393" s="85" t="s">
        <v>7980</v>
      </c>
      <c r="D393" s="78" t="s">
        <v>7539</v>
      </c>
      <c r="E393" s="78">
        <v>7.5</v>
      </c>
      <c r="F393" s="363">
        <v>7.5</v>
      </c>
      <c r="G393" s="77" t="s">
        <v>437</v>
      </c>
      <c r="H393" s="205"/>
    </row>
    <row r="394" ht="15.0" customHeight="1">
      <c r="A394" s="75" t="s">
        <v>437</v>
      </c>
      <c r="B394" s="77" t="s">
        <v>51</v>
      </c>
      <c r="C394" s="85" t="s">
        <v>7981</v>
      </c>
      <c r="D394" s="78" t="s">
        <v>7539</v>
      </c>
      <c r="E394" s="78">
        <v>25.0</v>
      </c>
      <c r="F394" s="363">
        <v>25.0</v>
      </c>
      <c r="G394" s="77" t="s">
        <v>437</v>
      </c>
      <c r="H394" s="205"/>
    </row>
    <row r="395" ht="15.0" customHeight="1">
      <c r="A395" s="75" t="s">
        <v>437</v>
      </c>
      <c r="B395" s="77" t="s">
        <v>51</v>
      </c>
      <c r="C395" s="85" t="s">
        <v>7982</v>
      </c>
      <c r="D395" s="78" t="s">
        <v>7539</v>
      </c>
      <c r="E395" s="78">
        <v>25.0</v>
      </c>
      <c r="F395" s="363">
        <v>25.0</v>
      </c>
      <c r="G395" s="77" t="s">
        <v>437</v>
      </c>
      <c r="H395" s="205"/>
    </row>
    <row r="396" ht="15.0" customHeight="1">
      <c r="A396" s="75" t="s">
        <v>437</v>
      </c>
      <c r="B396" s="77" t="s">
        <v>51</v>
      </c>
      <c r="C396" s="85" t="s">
        <v>7979</v>
      </c>
      <c r="D396" s="78" t="s">
        <v>7539</v>
      </c>
      <c r="E396" s="78">
        <v>18.75</v>
      </c>
      <c r="F396" s="363">
        <v>18.75</v>
      </c>
      <c r="G396" s="77" t="s">
        <v>437</v>
      </c>
      <c r="H396" s="205"/>
    </row>
    <row r="397" ht="15.0" customHeight="1">
      <c r="A397" s="75" t="s">
        <v>437</v>
      </c>
      <c r="B397" s="77" t="s">
        <v>51</v>
      </c>
      <c r="C397" s="85" t="s">
        <v>7980</v>
      </c>
      <c r="D397" s="78" t="s">
        <v>7539</v>
      </c>
      <c r="E397" s="78">
        <v>7.5</v>
      </c>
      <c r="F397" s="363">
        <v>7.5</v>
      </c>
      <c r="G397" s="77" t="s">
        <v>437</v>
      </c>
      <c r="H397" s="205"/>
    </row>
    <row r="398" ht="15.0" customHeight="1">
      <c r="A398" s="75" t="s">
        <v>3320</v>
      </c>
      <c r="B398" s="77" t="s">
        <v>51</v>
      </c>
      <c r="C398" s="85" t="s">
        <v>7983</v>
      </c>
      <c r="D398" s="78" t="s">
        <v>7889</v>
      </c>
      <c r="E398" s="78" t="s">
        <v>7984</v>
      </c>
      <c r="F398" s="363">
        <v>17.33</v>
      </c>
      <c r="G398" s="77" t="s">
        <v>3326</v>
      </c>
      <c r="H398" s="205"/>
    </row>
    <row r="399" ht="15.0" customHeight="1">
      <c r="A399" s="75" t="s">
        <v>3320</v>
      </c>
      <c r="B399" s="77" t="s">
        <v>51</v>
      </c>
      <c r="C399" s="85" t="s">
        <v>7985</v>
      </c>
      <c r="D399" s="78" t="s">
        <v>7889</v>
      </c>
      <c r="E399" s="78" t="s">
        <v>7986</v>
      </c>
      <c r="F399" s="363">
        <v>29.0</v>
      </c>
      <c r="G399" s="77" t="s">
        <v>3326</v>
      </c>
      <c r="H399" s="205"/>
    </row>
    <row r="400" ht="15.0" customHeight="1">
      <c r="A400" s="75" t="s">
        <v>3320</v>
      </c>
      <c r="B400" s="77" t="s">
        <v>51</v>
      </c>
      <c r="C400" s="85" t="s">
        <v>7987</v>
      </c>
      <c r="D400" s="78" t="s">
        <v>7889</v>
      </c>
      <c r="E400" s="78" t="s">
        <v>7986</v>
      </c>
      <c r="F400" s="363">
        <v>29.0</v>
      </c>
      <c r="G400" s="77" t="s">
        <v>3326</v>
      </c>
      <c r="H400" s="205"/>
    </row>
    <row r="401" ht="15.0" customHeight="1">
      <c r="A401" s="75" t="s">
        <v>3320</v>
      </c>
      <c r="B401" s="77" t="s">
        <v>51</v>
      </c>
      <c r="C401" s="85" t="s">
        <v>7988</v>
      </c>
      <c r="D401" s="78" t="s">
        <v>7889</v>
      </c>
      <c r="E401" s="78" t="s">
        <v>7986</v>
      </c>
      <c r="F401" s="363">
        <v>29.0</v>
      </c>
      <c r="G401" s="77" t="s">
        <v>3326</v>
      </c>
      <c r="H401" s="205"/>
    </row>
    <row r="402" ht="15.0" customHeight="1">
      <c r="A402" s="75" t="s">
        <v>3320</v>
      </c>
      <c r="B402" s="77" t="s">
        <v>51</v>
      </c>
      <c r="C402" s="85" t="s">
        <v>7989</v>
      </c>
      <c r="D402" s="78" t="s">
        <v>7889</v>
      </c>
      <c r="E402" s="78" t="s">
        <v>7986</v>
      </c>
      <c r="F402" s="363">
        <v>29.0</v>
      </c>
      <c r="G402" s="77" t="s">
        <v>3326</v>
      </c>
      <c r="H402" s="205"/>
    </row>
    <row r="403" ht="15.0" customHeight="1">
      <c r="A403" s="75" t="s">
        <v>3320</v>
      </c>
      <c r="B403" s="77" t="s">
        <v>51</v>
      </c>
      <c r="C403" s="85" t="s">
        <v>7990</v>
      </c>
      <c r="D403" s="78" t="s">
        <v>7889</v>
      </c>
      <c r="E403" s="78" t="s">
        <v>7986</v>
      </c>
      <c r="F403" s="363">
        <v>29.0</v>
      </c>
      <c r="G403" s="77" t="s">
        <v>3326</v>
      </c>
      <c r="H403" s="205"/>
    </row>
    <row r="404" ht="15.0" customHeight="1">
      <c r="A404" s="75" t="s">
        <v>3320</v>
      </c>
      <c r="B404" s="77" t="s">
        <v>51</v>
      </c>
      <c r="C404" s="85" t="s">
        <v>7991</v>
      </c>
      <c r="D404" s="78" t="s">
        <v>7889</v>
      </c>
      <c r="E404" s="78" t="s">
        <v>7986</v>
      </c>
      <c r="F404" s="363">
        <v>29.0</v>
      </c>
      <c r="G404" s="77" t="s">
        <v>3326</v>
      </c>
      <c r="H404" s="205"/>
    </row>
    <row r="405" ht="15.0" customHeight="1">
      <c r="A405" s="75" t="s">
        <v>3320</v>
      </c>
      <c r="B405" s="77" t="s">
        <v>51</v>
      </c>
      <c r="C405" s="85" t="s">
        <v>7992</v>
      </c>
      <c r="D405" s="78" t="s">
        <v>7889</v>
      </c>
      <c r="E405" s="78" t="s">
        <v>7993</v>
      </c>
      <c r="F405" s="363">
        <v>7.25</v>
      </c>
      <c r="G405" s="77" t="s">
        <v>3326</v>
      </c>
      <c r="H405" s="205"/>
    </row>
    <row r="406" ht="15.0" customHeight="1">
      <c r="A406" s="75" t="s">
        <v>3320</v>
      </c>
      <c r="B406" s="77" t="s">
        <v>51</v>
      </c>
      <c r="C406" s="85" t="s">
        <v>7994</v>
      </c>
      <c r="D406" s="78" t="s">
        <v>7862</v>
      </c>
      <c r="E406" s="78" t="s">
        <v>7995</v>
      </c>
      <c r="F406" s="363">
        <v>28.66</v>
      </c>
      <c r="G406" s="77" t="s">
        <v>3326</v>
      </c>
      <c r="H406" s="205"/>
    </row>
    <row r="407" ht="15.0" customHeight="1">
      <c r="A407" s="75" t="s">
        <v>3320</v>
      </c>
      <c r="B407" s="77" t="s">
        <v>51</v>
      </c>
      <c r="C407" s="85" t="s">
        <v>7996</v>
      </c>
      <c r="D407" s="78" t="s">
        <v>7862</v>
      </c>
      <c r="E407" s="78" t="s">
        <v>7997</v>
      </c>
      <c r="F407" s="363">
        <v>16.0</v>
      </c>
      <c r="G407" s="77" t="s">
        <v>3326</v>
      </c>
      <c r="H407" s="205"/>
    </row>
    <row r="408" ht="15.0" customHeight="1">
      <c r="A408" s="75" t="s">
        <v>462</v>
      </c>
      <c r="B408" s="77" t="s">
        <v>51</v>
      </c>
      <c r="C408" s="85" t="s">
        <v>7998</v>
      </c>
      <c r="D408" s="78" t="s">
        <v>7539</v>
      </c>
      <c r="E408" s="78">
        <v>11.0</v>
      </c>
      <c r="F408" s="363">
        <v>22.0</v>
      </c>
      <c r="G408" s="77" t="s">
        <v>462</v>
      </c>
      <c r="H408" s="205"/>
    </row>
    <row r="409" ht="15.0" customHeight="1">
      <c r="A409" s="75" t="s">
        <v>462</v>
      </c>
      <c r="B409" s="77" t="s">
        <v>51</v>
      </c>
      <c r="C409" s="85" t="s">
        <v>7999</v>
      </c>
      <c r="D409" s="78" t="s">
        <v>7539</v>
      </c>
      <c r="E409" s="78">
        <v>17.0</v>
      </c>
      <c r="F409" s="363">
        <v>17.0</v>
      </c>
      <c r="G409" s="77" t="s">
        <v>462</v>
      </c>
      <c r="H409" s="205"/>
    </row>
    <row r="410" ht="15.0" customHeight="1">
      <c r="A410" s="75" t="s">
        <v>462</v>
      </c>
      <c r="B410" s="77" t="s">
        <v>51</v>
      </c>
      <c r="C410" s="85" t="s">
        <v>8000</v>
      </c>
      <c r="D410" s="78" t="s">
        <v>7539</v>
      </c>
      <c r="E410" s="78">
        <v>25.0</v>
      </c>
      <c r="F410" s="363">
        <v>25.0</v>
      </c>
      <c r="G410" s="77" t="s">
        <v>462</v>
      </c>
      <c r="H410" s="205"/>
    </row>
    <row r="411" ht="15.0" customHeight="1">
      <c r="A411" s="75" t="s">
        <v>462</v>
      </c>
      <c r="B411" s="77" t="s">
        <v>51</v>
      </c>
      <c r="C411" s="85" t="s">
        <v>8001</v>
      </c>
      <c r="D411" s="78" t="s">
        <v>7539</v>
      </c>
      <c r="E411" s="78">
        <v>10.0</v>
      </c>
      <c r="F411" s="363">
        <v>10.0</v>
      </c>
      <c r="G411" s="77" t="s">
        <v>462</v>
      </c>
      <c r="H411" s="205"/>
    </row>
    <row r="412" ht="15.0" customHeight="1">
      <c r="A412" s="75" t="s">
        <v>462</v>
      </c>
      <c r="B412" s="77" t="s">
        <v>51</v>
      </c>
      <c r="C412" s="85" t="s">
        <v>8002</v>
      </c>
      <c r="D412" s="78" t="s">
        <v>7539</v>
      </c>
      <c r="E412" s="78">
        <v>10.0</v>
      </c>
      <c r="F412" s="363">
        <v>10.0</v>
      </c>
      <c r="G412" s="77" t="s">
        <v>462</v>
      </c>
      <c r="H412" s="205"/>
    </row>
    <row r="413" ht="15.0" customHeight="1">
      <c r="A413" s="75" t="s">
        <v>462</v>
      </c>
      <c r="B413" s="77" t="s">
        <v>51</v>
      </c>
      <c r="C413" s="85" t="s">
        <v>8003</v>
      </c>
      <c r="D413" s="78" t="s">
        <v>7539</v>
      </c>
      <c r="E413" s="78">
        <v>12.0</v>
      </c>
      <c r="F413" s="363">
        <v>12.0</v>
      </c>
      <c r="G413" s="77" t="s">
        <v>462</v>
      </c>
      <c r="H413" s="205"/>
    </row>
    <row r="414" ht="15.0" customHeight="1">
      <c r="A414" s="75" t="s">
        <v>462</v>
      </c>
      <c r="B414" s="77" t="s">
        <v>51</v>
      </c>
      <c r="C414" s="85" t="s">
        <v>8004</v>
      </c>
      <c r="D414" s="78" t="s">
        <v>7539</v>
      </c>
      <c r="E414" s="78">
        <v>11.0</v>
      </c>
      <c r="F414" s="363">
        <v>11.0</v>
      </c>
      <c r="G414" s="77" t="s">
        <v>462</v>
      </c>
      <c r="H414" s="205"/>
    </row>
    <row r="415" ht="15.0" customHeight="1">
      <c r="A415" s="75" t="s">
        <v>8005</v>
      </c>
      <c r="B415" s="77" t="s">
        <v>51</v>
      </c>
      <c r="C415" s="85" t="s">
        <v>8006</v>
      </c>
      <c r="D415" s="78" t="s">
        <v>8007</v>
      </c>
      <c r="E415" s="445">
        <v>57.0</v>
      </c>
      <c r="F415" s="363">
        <v>19.0</v>
      </c>
      <c r="G415" s="77" t="s">
        <v>81</v>
      </c>
      <c r="H415" s="205"/>
    </row>
    <row r="416" ht="15.0" customHeight="1">
      <c r="A416" s="75" t="s">
        <v>8005</v>
      </c>
      <c r="B416" s="77" t="s">
        <v>51</v>
      </c>
      <c r="C416" s="85" t="s">
        <v>8008</v>
      </c>
      <c r="D416" s="78" t="s">
        <v>8009</v>
      </c>
      <c r="E416" s="445">
        <v>57.0</v>
      </c>
      <c r="F416" s="363">
        <v>19.0</v>
      </c>
      <c r="G416" s="77" t="s">
        <v>81</v>
      </c>
      <c r="H416" s="205"/>
    </row>
    <row r="417" ht="15.0" customHeight="1">
      <c r="A417" s="224" t="s">
        <v>8005</v>
      </c>
      <c r="B417" s="225" t="s">
        <v>51</v>
      </c>
      <c r="C417" s="212" t="s">
        <v>8010</v>
      </c>
      <c r="D417" s="78" t="s">
        <v>8009</v>
      </c>
      <c r="E417" s="445" t="s">
        <v>8011</v>
      </c>
      <c r="F417" s="363">
        <v>4.75</v>
      </c>
      <c r="G417" s="77" t="s">
        <v>81</v>
      </c>
      <c r="H417" s="205"/>
    </row>
    <row r="418" ht="15.0" customHeight="1">
      <c r="A418" s="75" t="s">
        <v>8012</v>
      </c>
      <c r="B418" s="77" t="s">
        <v>51</v>
      </c>
      <c r="C418" s="85" t="s">
        <v>8006</v>
      </c>
      <c r="D418" s="416" t="s">
        <v>8009</v>
      </c>
      <c r="E418" s="718">
        <v>41.0</v>
      </c>
      <c r="F418" s="363">
        <v>13.66666667</v>
      </c>
      <c r="G418" s="77" t="s">
        <v>81</v>
      </c>
      <c r="H418" s="205"/>
    </row>
    <row r="419" ht="15.0" customHeight="1">
      <c r="A419" s="207" t="s">
        <v>8012</v>
      </c>
      <c r="B419" s="98" t="s">
        <v>51</v>
      </c>
      <c r="C419" s="206" t="s">
        <v>8008</v>
      </c>
      <c r="D419" s="719" t="s">
        <v>8013</v>
      </c>
      <c r="E419" s="718" t="s">
        <v>8014</v>
      </c>
      <c r="F419" s="363" t="s">
        <v>8015</v>
      </c>
      <c r="G419" s="77" t="s">
        <v>81</v>
      </c>
      <c r="H419" s="205"/>
    </row>
    <row r="420" ht="15.0" customHeight="1">
      <c r="A420" s="207" t="s">
        <v>8012</v>
      </c>
      <c r="B420" s="98" t="s">
        <v>51</v>
      </c>
      <c r="C420" s="206" t="s">
        <v>8016</v>
      </c>
      <c r="D420" s="719" t="s">
        <v>8009</v>
      </c>
      <c r="E420" s="718">
        <v>41.0</v>
      </c>
      <c r="F420" s="363">
        <v>13.66666667</v>
      </c>
      <c r="G420" s="77" t="s">
        <v>81</v>
      </c>
      <c r="H420" s="205"/>
    </row>
    <row r="421" ht="15.0" customHeight="1">
      <c r="A421" s="207" t="s">
        <v>8012</v>
      </c>
      <c r="B421" s="98" t="s">
        <v>51</v>
      </c>
      <c r="C421" s="206" t="s">
        <v>8010</v>
      </c>
      <c r="D421" s="719" t="s">
        <v>8009</v>
      </c>
      <c r="E421" s="718" t="s">
        <v>8017</v>
      </c>
      <c r="F421" s="363">
        <v>3.416666667</v>
      </c>
      <c r="G421" s="77" t="s">
        <v>81</v>
      </c>
      <c r="H421" s="205"/>
    </row>
    <row r="422" ht="15.0" customHeight="1">
      <c r="A422" s="207" t="s">
        <v>8018</v>
      </c>
      <c r="B422" s="98" t="s">
        <v>51</v>
      </c>
      <c r="C422" s="206" t="s">
        <v>8006</v>
      </c>
      <c r="D422" s="719" t="s">
        <v>8007</v>
      </c>
      <c r="E422" s="718">
        <v>57.0</v>
      </c>
      <c r="F422" s="363">
        <v>19.0</v>
      </c>
      <c r="G422" s="77" t="s">
        <v>81</v>
      </c>
      <c r="H422" s="205"/>
    </row>
    <row r="423" ht="15.0" customHeight="1">
      <c r="A423" s="207" t="s">
        <v>8018</v>
      </c>
      <c r="B423" s="98" t="s">
        <v>51</v>
      </c>
      <c r="C423" s="206" t="s">
        <v>8008</v>
      </c>
      <c r="D423" s="720" t="s">
        <v>8009</v>
      </c>
      <c r="E423" s="718">
        <v>57.0</v>
      </c>
      <c r="F423" s="363">
        <v>19.0</v>
      </c>
      <c r="G423" s="77" t="s">
        <v>81</v>
      </c>
      <c r="H423" s="205"/>
    </row>
    <row r="424" ht="15.0" customHeight="1">
      <c r="A424" s="207" t="s">
        <v>8018</v>
      </c>
      <c r="B424" s="98" t="s">
        <v>51</v>
      </c>
      <c r="C424" s="206" t="s">
        <v>8016</v>
      </c>
      <c r="D424" s="720" t="s">
        <v>8009</v>
      </c>
      <c r="E424" s="718">
        <v>57.0</v>
      </c>
      <c r="F424" s="363">
        <v>19.0</v>
      </c>
      <c r="G424" s="77" t="s">
        <v>81</v>
      </c>
      <c r="H424" s="205"/>
    </row>
    <row r="425" ht="15.0" customHeight="1">
      <c r="A425" s="207" t="s">
        <v>8018</v>
      </c>
      <c r="B425" s="98" t="s">
        <v>51</v>
      </c>
      <c r="C425" s="206" t="s">
        <v>8010</v>
      </c>
      <c r="D425" s="720" t="s">
        <v>8009</v>
      </c>
      <c r="E425" s="445" t="s">
        <v>8011</v>
      </c>
      <c r="F425" s="363">
        <v>4.75</v>
      </c>
      <c r="G425" s="77" t="s">
        <v>81</v>
      </c>
      <c r="H425" s="205"/>
    </row>
    <row r="426" ht="15.0" customHeight="1">
      <c r="A426" s="207" t="s">
        <v>8019</v>
      </c>
      <c r="B426" s="98" t="s">
        <v>51</v>
      </c>
      <c r="C426" s="206"/>
      <c r="D426" s="719" t="s">
        <v>8009</v>
      </c>
      <c r="E426" s="445">
        <v>43.0</v>
      </c>
      <c r="F426" s="363">
        <v>28.66666667</v>
      </c>
      <c r="G426" s="77" t="s">
        <v>81</v>
      </c>
      <c r="H426" s="205"/>
    </row>
    <row r="427" ht="15.0" customHeight="1">
      <c r="A427" s="75" t="s">
        <v>2162</v>
      </c>
      <c r="B427" s="77" t="s">
        <v>51</v>
      </c>
      <c r="C427" s="85" t="s">
        <v>8020</v>
      </c>
      <c r="D427" s="78" t="s">
        <v>8021</v>
      </c>
      <c r="E427" s="78" t="s">
        <v>8022</v>
      </c>
      <c r="F427" s="363">
        <v>13.95</v>
      </c>
      <c r="G427" s="77" t="s">
        <v>2162</v>
      </c>
      <c r="H427" s="205"/>
    </row>
    <row r="428" ht="15.0" customHeight="1">
      <c r="A428" s="75" t="s">
        <v>2162</v>
      </c>
      <c r="B428" s="77" t="s">
        <v>51</v>
      </c>
      <c r="C428" s="85" t="s">
        <v>8023</v>
      </c>
      <c r="D428" s="78" t="s">
        <v>8024</v>
      </c>
      <c r="E428" s="78" t="s">
        <v>8025</v>
      </c>
      <c r="F428" s="363">
        <v>40.73</v>
      </c>
      <c r="G428" s="77" t="s">
        <v>2162</v>
      </c>
      <c r="H428" s="205"/>
    </row>
    <row r="429" ht="15.0" customHeight="1">
      <c r="A429" s="75" t="s">
        <v>2162</v>
      </c>
      <c r="B429" s="77" t="s">
        <v>51</v>
      </c>
      <c r="C429" s="85" t="s">
        <v>8023</v>
      </c>
      <c r="D429" s="78" t="s">
        <v>8026</v>
      </c>
      <c r="E429" s="78" t="s">
        <v>8027</v>
      </c>
      <c r="F429" s="363">
        <v>44.65</v>
      </c>
      <c r="G429" s="77" t="s">
        <v>2162</v>
      </c>
      <c r="H429" s="205"/>
    </row>
    <row r="430" ht="15.0" customHeight="1">
      <c r="A430" s="75" t="s">
        <v>2162</v>
      </c>
      <c r="B430" s="77" t="s">
        <v>51</v>
      </c>
      <c r="C430" s="85" t="s">
        <v>8023</v>
      </c>
      <c r="D430" s="78" t="s">
        <v>8026</v>
      </c>
      <c r="E430" s="78" t="s">
        <v>8027</v>
      </c>
      <c r="F430" s="363">
        <v>44.65</v>
      </c>
      <c r="G430" s="77" t="s">
        <v>2162</v>
      </c>
      <c r="H430" s="205"/>
    </row>
    <row r="431" ht="15.0" customHeight="1">
      <c r="A431" s="75" t="s">
        <v>2162</v>
      </c>
      <c r="B431" s="77" t="s">
        <v>51</v>
      </c>
      <c r="C431" s="85" t="s">
        <v>8023</v>
      </c>
      <c r="D431" s="78" t="s">
        <v>8028</v>
      </c>
      <c r="E431" s="78" t="s">
        <v>8029</v>
      </c>
      <c r="F431" s="363">
        <v>25.06</v>
      </c>
      <c r="G431" s="77" t="s">
        <v>2162</v>
      </c>
      <c r="H431" s="205"/>
    </row>
    <row r="432" ht="15.0" customHeight="1">
      <c r="A432" s="75" t="s">
        <v>2162</v>
      </c>
      <c r="B432" s="77" t="s">
        <v>51</v>
      </c>
      <c r="C432" s="85" t="s">
        <v>8023</v>
      </c>
      <c r="D432" s="6" t="s">
        <v>8030</v>
      </c>
      <c r="E432" s="78" t="s">
        <v>8031</v>
      </c>
      <c r="F432" s="363">
        <v>21.15</v>
      </c>
      <c r="G432" s="77" t="s">
        <v>2162</v>
      </c>
      <c r="H432" s="205"/>
    </row>
    <row r="433" ht="15.0" customHeight="1">
      <c r="A433" s="75" t="s">
        <v>2162</v>
      </c>
      <c r="B433" s="77" t="s">
        <v>51</v>
      </c>
      <c r="C433" s="85" t="s">
        <v>8023</v>
      </c>
      <c r="D433" s="78" t="s">
        <v>8032</v>
      </c>
      <c r="E433" s="78" t="s">
        <v>8029</v>
      </c>
      <c r="F433" s="363">
        <v>25.06</v>
      </c>
      <c r="G433" s="77" t="s">
        <v>2162</v>
      </c>
      <c r="H433" s="205"/>
    </row>
    <row r="434" ht="15.0" customHeight="1">
      <c r="A434" s="75" t="s">
        <v>2162</v>
      </c>
      <c r="B434" s="77" t="s">
        <v>51</v>
      </c>
      <c r="C434" s="85" t="s">
        <v>8033</v>
      </c>
      <c r="D434" s="78" t="s">
        <v>7539</v>
      </c>
      <c r="E434" s="78" t="s">
        <v>8034</v>
      </c>
      <c r="F434" s="363">
        <v>20.66</v>
      </c>
      <c r="G434" s="77" t="s">
        <v>2162</v>
      </c>
      <c r="H434" s="205"/>
    </row>
    <row r="435" ht="15.0" customHeight="1">
      <c r="A435" s="101" t="s">
        <v>83</v>
      </c>
      <c r="B435" s="703" t="s">
        <v>51</v>
      </c>
      <c r="C435" s="85" t="s">
        <v>8035</v>
      </c>
      <c r="D435" s="705" t="s">
        <v>7488</v>
      </c>
      <c r="E435" s="78">
        <v>9.0</v>
      </c>
      <c r="F435" s="721">
        <v>9.0</v>
      </c>
      <c r="G435" s="77" t="s">
        <v>467</v>
      </c>
      <c r="H435" s="205"/>
    </row>
    <row r="436" ht="15.0" customHeight="1">
      <c r="A436" s="101" t="s">
        <v>83</v>
      </c>
      <c r="B436" s="703" t="s">
        <v>51</v>
      </c>
      <c r="C436" s="85" t="s">
        <v>8036</v>
      </c>
      <c r="D436" s="705" t="s">
        <v>7488</v>
      </c>
      <c r="E436" s="78">
        <v>9.0</v>
      </c>
      <c r="F436" s="721">
        <v>9.0</v>
      </c>
      <c r="G436" s="77" t="s">
        <v>467</v>
      </c>
      <c r="H436" s="205"/>
    </row>
    <row r="437" ht="15.0" customHeight="1">
      <c r="A437" s="101" t="s">
        <v>83</v>
      </c>
      <c r="B437" s="703" t="s">
        <v>51</v>
      </c>
      <c r="C437" s="85" t="s">
        <v>8037</v>
      </c>
      <c r="D437" s="705" t="s">
        <v>7488</v>
      </c>
      <c r="E437" s="78">
        <v>9.0</v>
      </c>
      <c r="F437" s="721">
        <v>9.0</v>
      </c>
      <c r="G437" s="77" t="s">
        <v>467</v>
      </c>
      <c r="H437" s="205"/>
    </row>
    <row r="438" ht="15.0" customHeight="1">
      <c r="A438" s="101" t="s">
        <v>83</v>
      </c>
      <c r="B438" s="703" t="s">
        <v>51</v>
      </c>
      <c r="C438" s="85" t="s">
        <v>8038</v>
      </c>
      <c r="D438" s="705" t="s">
        <v>7488</v>
      </c>
      <c r="E438" s="78">
        <v>13.66666667</v>
      </c>
      <c r="F438" s="721">
        <v>14.0</v>
      </c>
      <c r="G438" s="77" t="s">
        <v>467</v>
      </c>
      <c r="H438" s="205"/>
    </row>
    <row r="439" ht="15.0" customHeight="1">
      <c r="A439" s="101" t="s">
        <v>83</v>
      </c>
      <c r="B439" s="703" t="s">
        <v>51</v>
      </c>
      <c r="C439" s="85" t="s">
        <v>8039</v>
      </c>
      <c r="D439" s="705" t="s">
        <v>7488</v>
      </c>
      <c r="E439" s="78">
        <v>13.66666667</v>
      </c>
      <c r="F439" s="721">
        <v>14.0</v>
      </c>
      <c r="G439" s="77" t="s">
        <v>467</v>
      </c>
      <c r="H439" s="205"/>
    </row>
    <row r="440" ht="15.0" customHeight="1">
      <c r="A440" s="101" t="s">
        <v>83</v>
      </c>
      <c r="B440" s="703" t="s">
        <v>51</v>
      </c>
      <c r="C440" s="85" t="s">
        <v>8040</v>
      </c>
      <c r="D440" s="705" t="s">
        <v>7488</v>
      </c>
      <c r="E440" s="78">
        <v>9.0</v>
      </c>
      <c r="F440" s="721">
        <v>9.0</v>
      </c>
      <c r="G440" s="77" t="s">
        <v>467</v>
      </c>
      <c r="H440" s="205"/>
    </row>
    <row r="441" ht="15.0" customHeight="1">
      <c r="A441" s="101" t="s">
        <v>83</v>
      </c>
      <c r="B441" s="703" t="s">
        <v>51</v>
      </c>
      <c r="C441" s="85" t="s">
        <v>8041</v>
      </c>
      <c r="D441" s="705" t="s">
        <v>7488</v>
      </c>
      <c r="E441" s="78">
        <v>9.0</v>
      </c>
      <c r="F441" s="721">
        <v>9.0</v>
      </c>
      <c r="G441" s="77" t="s">
        <v>467</v>
      </c>
      <c r="H441" s="205"/>
    </row>
    <row r="442" ht="15.0" customHeight="1">
      <c r="A442" s="101" t="s">
        <v>83</v>
      </c>
      <c r="B442" s="703" t="s">
        <v>51</v>
      </c>
      <c r="C442" s="85" t="s">
        <v>8042</v>
      </c>
      <c r="D442" s="705"/>
      <c r="E442" s="78">
        <v>2.25</v>
      </c>
      <c r="F442" s="721">
        <v>2.0</v>
      </c>
      <c r="G442" s="77" t="s">
        <v>467</v>
      </c>
      <c r="H442" s="205"/>
    </row>
    <row r="443" ht="15.0" customHeight="1">
      <c r="A443" s="101" t="s">
        <v>83</v>
      </c>
      <c r="B443" s="703" t="s">
        <v>51</v>
      </c>
      <c r="C443" s="85" t="s">
        <v>8043</v>
      </c>
      <c r="D443" s="705" t="s">
        <v>7488</v>
      </c>
      <c r="E443" s="78">
        <v>3.416666667</v>
      </c>
      <c r="F443" s="721">
        <v>3.0</v>
      </c>
      <c r="G443" s="77" t="s">
        <v>467</v>
      </c>
      <c r="H443" s="205"/>
    </row>
    <row r="444" ht="15.0" customHeight="1">
      <c r="A444" s="101" t="s">
        <v>83</v>
      </c>
      <c r="B444" s="703" t="s">
        <v>51</v>
      </c>
      <c r="C444" s="85" t="s">
        <v>8044</v>
      </c>
      <c r="D444" s="705" t="s">
        <v>7488</v>
      </c>
      <c r="E444" s="78">
        <v>2.25</v>
      </c>
      <c r="F444" s="721">
        <v>2.0</v>
      </c>
      <c r="G444" s="77" t="s">
        <v>467</v>
      </c>
      <c r="H444" s="205"/>
    </row>
    <row r="445" ht="15.0" customHeight="1">
      <c r="A445" s="101" t="s">
        <v>83</v>
      </c>
      <c r="B445" s="703" t="s">
        <v>51</v>
      </c>
      <c r="C445" s="85" t="s">
        <v>8045</v>
      </c>
      <c r="D445" s="705" t="s">
        <v>7488</v>
      </c>
      <c r="E445" s="78">
        <v>0.9</v>
      </c>
      <c r="F445" s="721">
        <v>1.0</v>
      </c>
      <c r="G445" s="77" t="s">
        <v>467</v>
      </c>
      <c r="H445" s="205"/>
    </row>
    <row r="446" ht="15.0" customHeight="1">
      <c r="A446" s="101" t="s">
        <v>83</v>
      </c>
      <c r="B446" s="703" t="s">
        <v>51</v>
      </c>
      <c r="C446" s="85" t="s">
        <v>8046</v>
      </c>
      <c r="D446" s="705" t="s">
        <v>7488</v>
      </c>
      <c r="E446" s="78">
        <v>1.366666667</v>
      </c>
      <c r="F446" s="721">
        <v>1.0</v>
      </c>
      <c r="G446" s="77" t="s">
        <v>467</v>
      </c>
      <c r="H446" s="205"/>
    </row>
    <row r="447" ht="15.0" customHeight="1">
      <c r="A447" s="101" t="s">
        <v>83</v>
      </c>
      <c r="B447" s="703" t="s">
        <v>51</v>
      </c>
      <c r="C447" s="85" t="s">
        <v>8047</v>
      </c>
      <c r="D447" s="705" t="s">
        <v>7488</v>
      </c>
      <c r="E447" s="78">
        <v>0.9</v>
      </c>
      <c r="F447" s="721">
        <v>1.0</v>
      </c>
      <c r="G447" s="77" t="s">
        <v>467</v>
      </c>
      <c r="H447" s="205"/>
    </row>
    <row r="448" ht="15.0" customHeight="1">
      <c r="A448" s="101" t="s">
        <v>83</v>
      </c>
      <c r="B448" s="703" t="s">
        <v>51</v>
      </c>
      <c r="C448" s="85" t="s">
        <v>8048</v>
      </c>
      <c r="D448" s="705" t="s">
        <v>7488</v>
      </c>
      <c r="E448" s="78" t="s">
        <v>8049</v>
      </c>
      <c r="F448" s="706">
        <v>25.05</v>
      </c>
      <c r="G448" s="77" t="s">
        <v>467</v>
      </c>
      <c r="H448" s="205"/>
    </row>
    <row r="449" ht="15.0" customHeight="1">
      <c r="A449" s="101" t="s">
        <v>83</v>
      </c>
      <c r="B449" s="703" t="s">
        <v>51</v>
      </c>
      <c r="C449" s="85" t="s">
        <v>8050</v>
      </c>
      <c r="D449" s="705" t="s">
        <v>7488</v>
      </c>
      <c r="E449" s="78" t="s">
        <v>8051</v>
      </c>
      <c r="F449" s="706">
        <v>12.0</v>
      </c>
      <c r="G449" s="77" t="s">
        <v>467</v>
      </c>
      <c r="H449" s="205"/>
    </row>
    <row r="450" ht="15.0" customHeight="1">
      <c r="A450" s="75" t="s">
        <v>6679</v>
      </c>
      <c r="B450" s="77" t="s">
        <v>51</v>
      </c>
      <c r="C450" s="85" t="s">
        <v>8052</v>
      </c>
      <c r="D450" s="78" t="s">
        <v>7488</v>
      </c>
      <c r="E450" s="88">
        <v>10.333333333333334</v>
      </c>
      <c r="F450" s="363">
        <v>10.333333333333334</v>
      </c>
      <c r="G450" s="77" t="s">
        <v>84</v>
      </c>
      <c r="H450" s="205"/>
    </row>
    <row r="451" ht="15.0" customHeight="1">
      <c r="A451" s="75" t="s">
        <v>6679</v>
      </c>
      <c r="B451" s="77" t="s">
        <v>51</v>
      </c>
      <c r="C451" s="85" t="s">
        <v>8053</v>
      </c>
      <c r="D451" s="78" t="s">
        <v>7488</v>
      </c>
      <c r="E451" s="88">
        <v>10.333333333333334</v>
      </c>
      <c r="F451" s="363">
        <v>10.333333333333334</v>
      </c>
      <c r="G451" s="77" t="s">
        <v>84</v>
      </c>
      <c r="H451" s="205"/>
    </row>
    <row r="452" ht="15.0" customHeight="1">
      <c r="A452" s="75" t="s">
        <v>6679</v>
      </c>
      <c r="B452" s="77" t="s">
        <v>51</v>
      </c>
      <c r="C452" s="85" t="s">
        <v>8054</v>
      </c>
      <c r="D452" s="78" t="s">
        <v>7488</v>
      </c>
      <c r="E452" s="88">
        <v>10.333333333333334</v>
      </c>
      <c r="F452" s="363">
        <v>10.333333333333334</v>
      </c>
      <c r="G452" s="77" t="s">
        <v>84</v>
      </c>
      <c r="H452" s="205"/>
    </row>
    <row r="453" ht="15.0" customHeight="1">
      <c r="A453" s="75" t="s">
        <v>6679</v>
      </c>
      <c r="B453" s="77" t="s">
        <v>51</v>
      </c>
      <c r="C453" s="85" t="s">
        <v>8055</v>
      </c>
      <c r="D453" s="78" t="s">
        <v>7488</v>
      </c>
      <c r="E453" s="88">
        <v>2.5833333333333335</v>
      </c>
      <c r="F453" s="363">
        <v>2.5833333333333335</v>
      </c>
      <c r="G453" s="77" t="s">
        <v>84</v>
      </c>
      <c r="H453" s="205"/>
    </row>
    <row r="454" ht="15.0" customHeight="1">
      <c r="A454" s="75" t="s">
        <v>6679</v>
      </c>
      <c r="B454" s="77" t="s">
        <v>51</v>
      </c>
      <c r="C454" s="85" t="s">
        <v>8056</v>
      </c>
      <c r="D454" s="78" t="s">
        <v>7488</v>
      </c>
      <c r="E454" s="88">
        <v>1.0333333333333334</v>
      </c>
      <c r="F454" s="363">
        <v>1.0333333333333334</v>
      </c>
      <c r="G454" s="77" t="s">
        <v>84</v>
      </c>
      <c r="H454" s="205"/>
    </row>
    <row r="455" ht="15.0" customHeight="1">
      <c r="A455" s="75" t="s">
        <v>6679</v>
      </c>
      <c r="B455" s="77" t="s">
        <v>51</v>
      </c>
      <c r="C455" s="85" t="s">
        <v>8057</v>
      </c>
      <c r="D455" s="78" t="s">
        <v>7488</v>
      </c>
      <c r="E455" s="88">
        <v>10.333333333333334</v>
      </c>
      <c r="F455" s="363">
        <v>10.333333333333334</v>
      </c>
      <c r="G455" s="77" t="s">
        <v>84</v>
      </c>
      <c r="H455" s="205"/>
    </row>
    <row r="456" ht="15.0" customHeight="1">
      <c r="A456" s="75" t="s">
        <v>6679</v>
      </c>
      <c r="B456" s="77" t="s">
        <v>51</v>
      </c>
      <c r="C456" s="85" t="s">
        <v>8058</v>
      </c>
      <c r="D456" s="78" t="s">
        <v>7488</v>
      </c>
      <c r="E456" s="88">
        <v>10.333333333333334</v>
      </c>
      <c r="F456" s="363">
        <v>10.333333333333334</v>
      </c>
      <c r="G456" s="77" t="s">
        <v>84</v>
      </c>
      <c r="H456" s="205"/>
    </row>
    <row r="457" ht="15.0" customHeight="1">
      <c r="A457" s="75" t="s">
        <v>6679</v>
      </c>
      <c r="B457" s="77" t="s">
        <v>51</v>
      </c>
      <c r="C457" s="85" t="s">
        <v>8059</v>
      </c>
      <c r="D457" s="78" t="s">
        <v>7488</v>
      </c>
      <c r="E457" s="88">
        <v>2.5833333333333335</v>
      </c>
      <c r="F457" s="363">
        <v>2.5833333333333335</v>
      </c>
      <c r="G457" s="77" t="s">
        <v>84</v>
      </c>
      <c r="H457" s="205"/>
    </row>
    <row r="458" ht="15.0" customHeight="1">
      <c r="A458" s="75" t="s">
        <v>6679</v>
      </c>
      <c r="B458" s="77" t="s">
        <v>51</v>
      </c>
      <c r="C458" s="85" t="s">
        <v>8060</v>
      </c>
      <c r="D458" s="78" t="s">
        <v>7488</v>
      </c>
      <c r="E458" s="88">
        <v>1.0333333333333334</v>
      </c>
      <c r="F458" s="363">
        <v>1.0333333333333334</v>
      </c>
      <c r="G458" s="77" t="s">
        <v>84</v>
      </c>
      <c r="H458" s="205"/>
    </row>
    <row r="459" ht="15.0" customHeight="1">
      <c r="A459" s="75" t="s">
        <v>6679</v>
      </c>
      <c r="B459" s="77" t="s">
        <v>51</v>
      </c>
      <c r="C459" s="85" t="s">
        <v>8061</v>
      </c>
      <c r="D459" s="78" t="s">
        <v>7488</v>
      </c>
      <c r="E459" s="88">
        <v>9.0</v>
      </c>
      <c r="F459" s="363">
        <v>9.0</v>
      </c>
      <c r="G459" s="77" t="s">
        <v>84</v>
      </c>
      <c r="H459" s="205"/>
    </row>
    <row r="460" ht="15.0" customHeight="1">
      <c r="A460" s="75" t="s">
        <v>6679</v>
      </c>
      <c r="B460" s="77" t="s">
        <v>51</v>
      </c>
      <c r="C460" s="85" t="s">
        <v>8062</v>
      </c>
      <c r="D460" s="78" t="s">
        <v>7488</v>
      </c>
      <c r="E460" s="88">
        <v>9.0</v>
      </c>
      <c r="F460" s="363">
        <v>9.0</v>
      </c>
      <c r="G460" s="77" t="s">
        <v>84</v>
      </c>
      <c r="H460" s="205"/>
    </row>
    <row r="461" ht="15.0" customHeight="1">
      <c r="A461" s="75" t="s">
        <v>6679</v>
      </c>
      <c r="B461" s="77" t="s">
        <v>51</v>
      </c>
      <c r="C461" s="85" t="s">
        <v>8063</v>
      </c>
      <c r="D461" s="78" t="s">
        <v>7488</v>
      </c>
      <c r="E461" s="88">
        <v>0.25833333333333336</v>
      </c>
      <c r="F461" s="363">
        <v>0.25833333333333336</v>
      </c>
      <c r="G461" s="77" t="s">
        <v>84</v>
      </c>
      <c r="H461" s="205"/>
    </row>
    <row r="462" ht="15.0" customHeight="1">
      <c r="A462" s="75" t="s">
        <v>6679</v>
      </c>
      <c r="B462" s="77" t="s">
        <v>51</v>
      </c>
      <c r="C462" s="85" t="s">
        <v>8064</v>
      </c>
      <c r="D462" s="78" t="s">
        <v>7488</v>
      </c>
      <c r="E462" s="88">
        <v>0.10333333333333335</v>
      </c>
      <c r="F462" s="363">
        <v>0.10333333333333335</v>
      </c>
      <c r="G462" s="77" t="s">
        <v>84</v>
      </c>
      <c r="H462" s="205"/>
    </row>
    <row r="463" ht="15.0" customHeight="1">
      <c r="A463" s="75" t="s">
        <v>6679</v>
      </c>
      <c r="B463" s="77" t="s">
        <v>51</v>
      </c>
      <c r="C463" s="85" t="s">
        <v>8065</v>
      </c>
      <c r="D463" s="78" t="s">
        <v>7488</v>
      </c>
      <c r="E463" s="88">
        <v>9.0</v>
      </c>
      <c r="F463" s="363">
        <v>9.0</v>
      </c>
      <c r="G463" s="77" t="s">
        <v>84</v>
      </c>
      <c r="H463" s="205"/>
    </row>
    <row r="464" ht="15.0" customHeight="1">
      <c r="A464" s="75" t="s">
        <v>6679</v>
      </c>
      <c r="B464" s="77" t="s">
        <v>51</v>
      </c>
      <c r="C464" s="85" t="s">
        <v>8066</v>
      </c>
      <c r="D464" s="78" t="s">
        <v>7488</v>
      </c>
      <c r="E464" s="88">
        <v>9.0</v>
      </c>
      <c r="F464" s="363">
        <v>9.0</v>
      </c>
      <c r="G464" s="77" t="s">
        <v>84</v>
      </c>
      <c r="H464" s="205"/>
    </row>
    <row r="465" ht="15.0" customHeight="1">
      <c r="A465" s="75" t="s">
        <v>6679</v>
      </c>
      <c r="B465" s="77" t="s">
        <v>51</v>
      </c>
      <c r="C465" s="85" t="s">
        <v>8067</v>
      </c>
      <c r="D465" s="78" t="s">
        <v>7488</v>
      </c>
      <c r="E465" s="88">
        <v>2.25</v>
      </c>
      <c r="F465" s="363">
        <v>2.25</v>
      </c>
      <c r="G465" s="77" t="s">
        <v>84</v>
      </c>
      <c r="H465" s="205"/>
    </row>
    <row r="466" ht="15.0" customHeight="1">
      <c r="A466" s="75" t="s">
        <v>6679</v>
      </c>
      <c r="B466" s="77" t="s">
        <v>51</v>
      </c>
      <c r="C466" s="85" t="s">
        <v>8068</v>
      </c>
      <c r="D466" s="78" t="s">
        <v>7488</v>
      </c>
      <c r="E466" s="88">
        <v>0.9</v>
      </c>
      <c r="F466" s="363">
        <v>0.9</v>
      </c>
      <c r="G466" s="77" t="s">
        <v>84</v>
      </c>
      <c r="H466" s="205"/>
    </row>
    <row r="467" ht="15.0" customHeight="1">
      <c r="A467" s="75" t="s">
        <v>6679</v>
      </c>
      <c r="B467" s="77" t="s">
        <v>51</v>
      </c>
      <c r="C467" s="85" t="s">
        <v>8069</v>
      </c>
      <c r="D467" s="78" t="s">
        <v>7488</v>
      </c>
      <c r="E467" s="88">
        <v>10.0</v>
      </c>
      <c r="F467" s="363">
        <v>10.0</v>
      </c>
      <c r="G467" s="77" t="s">
        <v>84</v>
      </c>
      <c r="H467" s="205"/>
    </row>
    <row r="468" ht="15.0" customHeight="1">
      <c r="A468" s="75" t="s">
        <v>6679</v>
      </c>
      <c r="B468" s="77" t="s">
        <v>51</v>
      </c>
      <c r="C468" s="85" t="s">
        <v>8070</v>
      </c>
      <c r="D468" s="78" t="s">
        <v>7488</v>
      </c>
      <c r="E468" s="88">
        <v>10.0</v>
      </c>
      <c r="F468" s="363">
        <v>10.0</v>
      </c>
      <c r="G468" s="77" t="s">
        <v>84</v>
      </c>
      <c r="H468" s="205"/>
    </row>
    <row r="469" ht="15.0" customHeight="1">
      <c r="A469" s="75" t="s">
        <v>6679</v>
      </c>
      <c r="B469" s="77" t="s">
        <v>51</v>
      </c>
      <c r="C469" s="85" t="s">
        <v>8071</v>
      </c>
      <c r="D469" s="78" t="s">
        <v>7488</v>
      </c>
      <c r="E469" s="88">
        <v>2.5</v>
      </c>
      <c r="F469" s="363">
        <v>2.5</v>
      </c>
      <c r="G469" s="77" t="s">
        <v>84</v>
      </c>
      <c r="H469" s="205"/>
    </row>
    <row r="470" ht="15.0" customHeight="1">
      <c r="A470" s="75" t="s">
        <v>6679</v>
      </c>
      <c r="B470" s="77" t="s">
        <v>51</v>
      </c>
      <c r="C470" s="85" t="s">
        <v>8072</v>
      </c>
      <c r="D470" s="78" t="s">
        <v>7488</v>
      </c>
      <c r="E470" s="88">
        <v>1.0</v>
      </c>
      <c r="F470" s="363">
        <v>1.0</v>
      </c>
      <c r="G470" s="77" t="s">
        <v>84</v>
      </c>
      <c r="H470" s="205"/>
    </row>
    <row r="471" ht="15.0" customHeight="1">
      <c r="A471" s="75" t="s">
        <v>6679</v>
      </c>
      <c r="B471" s="77" t="s">
        <v>51</v>
      </c>
      <c r="C471" s="85" t="s">
        <v>8073</v>
      </c>
      <c r="D471" s="78" t="s">
        <v>7862</v>
      </c>
      <c r="E471" s="88">
        <v>12.0</v>
      </c>
      <c r="F471" s="363">
        <v>12.0</v>
      </c>
      <c r="G471" s="77" t="s">
        <v>84</v>
      </c>
      <c r="H471" s="205"/>
    </row>
    <row r="472" ht="15.0" customHeight="1">
      <c r="A472" s="75" t="s">
        <v>6679</v>
      </c>
      <c r="B472" s="77" t="s">
        <v>51</v>
      </c>
      <c r="C472" s="85" t="s">
        <v>8074</v>
      </c>
      <c r="D472" s="78" t="s">
        <v>7488</v>
      </c>
      <c r="E472" s="88">
        <v>12.666666666666666</v>
      </c>
      <c r="F472" s="363">
        <v>12.666666666666666</v>
      </c>
      <c r="G472" s="77" t="s">
        <v>84</v>
      </c>
      <c r="H472" s="205"/>
    </row>
    <row r="473" ht="15.0" customHeight="1">
      <c r="A473" s="75" t="s">
        <v>6679</v>
      </c>
      <c r="B473" s="77" t="s">
        <v>51</v>
      </c>
      <c r="C473" s="85" t="s">
        <v>8075</v>
      </c>
      <c r="D473" s="78" t="s">
        <v>7862</v>
      </c>
      <c r="E473" s="88">
        <v>9.333333333333334</v>
      </c>
      <c r="F473" s="363">
        <v>9.333333333333334</v>
      </c>
      <c r="G473" s="77" t="s">
        <v>84</v>
      </c>
      <c r="H473" s="205"/>
    </row>
    <row r="474" ht="15.0" customHeight="1">
      <c r="A474" s="75" t="s">
        <v>6679</v>
      </c>
      <c r="B474" s="77" t="s">
        <v>51</v>
      </c>
      <c r="C474" s="85" t="s">
        <v>8076</v>
      </c>
      <c r="D474" s="78" t="s">
        <v>7862</v>
      </c>
      <c r="E474" s="88">
        <v>6.666666666666667</v>
      </c>
      <c r="F474" s="363">
        <v>6.666666666666667</v>
      </c>
      <c r="G474" s="77" t="s">
        <v>84</v>
      </c>
      <c r="H474" s="205"/>
    </row>
    <row r="475" ht="15.0" customHeight="1">
      <c r="A475" s="75" t="s">
        <v>6632</v>
      </c>
      <c r="B475" s="77" t="s">
        <v>51</v>
      </c>
      <c r="C475" s="85" t="s">
        <v>8077</v>
      </c>
      <c r="D475" s="78" t="s">
        <v>7015</v>
      </c>
      <c r="E475" s="78" t="s">
        <v>8078</v>
      </c>
      <c r="F475" s="363">
        <v>24.0</v>
      </c>
      <c r="G475" s="77" t="s">
        <v>6632</v>
      </c>
      <c r="H475" s="205"/>
    </row>
    <row r="476" ht="15.0" customHeight="1">
      <c r="A476" s="75" t="s">
        <v>6632</v>
      </c>
      <c r="B476" s="77" t="s">
        <v>51</v>
      </c>
      <c r="C476" s="85" t="s">
        <v>8079</v>
      </c>
      <c r="D476" s="78" t="s">
        <v>7488</v>
      </c>
      <c r="E476" s="78" t="s">
        <v>8080</v>
      </c>
      <c r="F476" s="363">
        <v>25.67</v>
      </c>
      <c r="G476" s="77" t="s">
        <v>6632</v>
      </c>
      <c r="H476" s="205"/>
    </row>
    <row r="477" ht="15.0" customHeight="1">
      <c r="A477" s="75" t="s">
        <v>6632</v>
      </c>
      <c r="B477" s="77" t="s">
        <v>51</v>
      </c>
      <c r="C477" s="85" t="s">
        <v>8081</v>
      </c>
      <c r="D477" s="78" t="s">
        <v>7488</v>
      </c>
      <c r="E477" s="78" t="s">
        <v>8082</v>
      </c>
      <c r="F477" s="363">
        <v>19.33</v>
      </c>
      <c r="G477" s="77" t="s">
        <v>6632</v>
      </c>
      <c r="H477" s="205"/>
    </row>
    <row r="478" ht="15.0" customHeight="1">
      <c r="A478" s="75" t="s">
        <v>6632</v>
      </c>
      <c r="B478" s="77" t="s">
        <v>51</v>
      </c>
      <c r="C478" s="85" t="s">
        <v>8083</v>
      </c>
      <c r="D478" s="78" t="s">
        <v>7488</v>
      </c>
      <c r="E478" s="78" t="s">
        <v>8080</v>
      </c>
      <c r="F478" s="363">
        <v>25.67</v>
      </c>
      <c r="G478" s="77" t="s">
        <v>6632</v>
      </c>
      <c r="H478" s="205"/>
    </row>
    <row r="479" ht="15.0" customHeight="1">
      <c r="A479" s="75" t="s">
        <v>6632</v>
      </c>
      <c r="B479" s="77" t="s">
        <v>51</v>
      </c>
      <c r="C479" s="85" t="s">
        <v>8084</v>
      </c>
      <c r="D479" s="78" t="s">
        <v>7488</v>
      </c>
      <c r="E479" s="78" t="s">
        <v>8082</v>
      </c>
      <c r="F479" s="363">
        <v>19.33</v>
      </c>
      <c r="G479" s="77" t="s">
        <v>6632</v>
      </c>
      <c r="H479" s="205"/>
    </row>
    <row r="480" ht="15.0" customHeight="1">
      <c r="A480" s="75" t="s">
        <v>6632</v>
      </c>
      <c r="B480" s="77" t="s">
        <v>51</v>
      </c>
      <c r="C480" s="85" t="s">
        <v>8085</v>
      </c>
      <c r="D480" s="78" t="s">
        <v>7488</v>
      </c>
      <c r="E480" s="78" t="s">
        <v>8080</v>
      </c>
      <c r="F480" s="363">
        <v>25.67</v>
      </c>
      <c r="G480" s="77" t="s">
        <v>6632</v>
      </c>
      <c r="H480" s="205"/>
    </row>
    <row r="481" ht="15.0" customHeight="1">
      <c r="A481" s="75" t="s">
        <v>6632</v>
      </c>
      <c r="B481" s="77" t="s">
        <v>51</v>
      </c>
      <c r="C481" s="85" t="s">
        <v>8086</v>
      </c>
      <c r="D481" s="78" t="s">
        <v>7488</v>
      </c>
      <c r="E481" s="78" t="s">
        <v>8082</v>
      </c>
      <c r="F481" s="363">
        <v>19.33</v>
      </c>
      <c r="G481" s="77" t="s">
        <v>6632</v>
      </c>
      <c r="H481" s="205"/>
    </row>
    <row r="482" ht="15.0" customHeight="1">
      <c r="A482" s="75" t="s">
        <v>6632</v>
      </c>
      <c r="B482" s="77" t="s">
        <v>51</v>
      </c>
      <c r="C482" s="85" t="s">
        <v>8087</v>
      </c>
      <c r="D482" s="78" t="s">
        <v>7488</v>
      </c>
      <c r="E482" s="78" t="s">
        <v>8080</v>
      </c>
      <c r="F482" s="363">
        <v>25.67</v>
      </c>
      <c r="G482" s="77" t="s">
        <v>6632</v>
      </c>
      <c r="H482" s="205"/>
    </row>
    <row r="483" ht="15.0" customHeight="1">
      <c r="A483" s="75" t="s">
        <v>6632</v>
      </c>
      <c r="B483" s="77" t="s">
        <v>51</v>
      </c>
      <c r="C483" s="85" t="s">
        <v>8088</v>
      </c>
      <c r="D483" s="78" t="s">
        <v>7488</v>
      </c>
      <c r="E483" s="78" t="s">
        <v>8082</v>
      </c>
      <c r="F483" s="363">
        <v>19.33</v>
      </c>
      <c r="G483" s="77" t="s">
        <v>6632</v>
      </c>
      <c r="H483" s="205"/>
    </row>
    <row r="484" ht="15.0" customHeight="1">
      <c r="A484" s="75" t="s">
        <v>6632</v>
      </c>
      <c r="B484" s="77" t="s">
        <v>51</v>
      </c>
      <c r="C484" s="85" t="s">
        <v>8089</v>
      </c>
      <c r="D484" s="78" t="s">
        <v>7488</v>
      </c>
      <c r="E484" s="78" t="s">
        <v>8090</v>
      </c>
      <c r="F484" s="363">
        <v>6.42</v>
      </c>
      <c r="G484" s="77" t="s">
        <v>6632</v>
      </c>
      <c r="H484" s="205"/>
    </row>
    <row r="485" ht="15.0" customHeight="1">
      <c r="A485" s="75" t="s">
        <v>6632</v>
      </c>
      <c r="B485" s="77" t="s">
        <v>51</v>
      </c>
      <c r="C485" s="85" t="s">
        <v>8091</v>
      </c>
      <c r="D485" s="78" t="s">
        <v>7488</v>
      </c>
      <c r="E485" s="78" t="s">
        <v>8092</v>
      </c>
      <c r="F485" s="363">
        <v>4.83</v>
      </c>
      <c r="G485" s="77" t="s">
        <v>6632</v>
      </c>
      <c r="H485" s="205"/>
    </row>
    <row r="486" ht="15.0" customHeight="1">
      <c r="A486" s="75" t="s">
        <v>6632</v>
      </c>
      <c r="B486" s="77" t="s">
        <v>51</v>
      </c>
      <c r="C486" s="85" t="s">
        <v>8093</v>
      </c>
      <c r="D486" s="78" t="s">
        <v>7488</v>
      </c>
      <c r="E486" s="78" t="s">
        <v>8090</v>
      </c>
      <c r="F486" s="363">
        <v>6.42</v>
      </c>
      <c r="G486" s="77" t="s">
        <v>6632</v>
      </c>
      <c r="H486" s="205"/>
    </row>
    <row r="487" ht="15.0" customHeight="1">
      <c r="A487" s="75" t="s">
        <v>6632</v>
      </c>
      <c r="B487" s="77" t="s">
        <v>51</v>
      </c>
      <c r="C487" s="85" t="s">
        <v>8094</v>
      </c>
      <c r="D487" s="78" t="s">
        <v>7488</v>
      </c>
      <c r="E487" s="78" t="s">
        <v>8092</v>
      </c>
      <c r="F487" s="363">
        <v>4.83</v>
      </c>
      <c r="G487" s="77" t="s">
        <v>6632</v>
      </c>
      <c r="H487" s="205"/>
    </row>
    <row r="488" ht="15.0" customHeight="1">
      <c r="A488" s="75" t="s">
        <v>6632</v>
      </c>
      <c r="B488" s="77" t="s">
        <v>51</v>
      </c>
      <c r="C488" s="85" t="s">
        <v>8095</v>
      </c>
      <c r="D488" s="78" t="s">
        <v>7488</v>
      </c>
      <c r="E488" s="78" t="s">
        <v>8096</v>
      </c>
      <c r="F488" s="363">
        <v>2.57</v>
      </c>
      <c r="G488" s="77" t="s">
        <v>6632</v>
      </c>
      <c r="H488" s="205"/>
    </row>
    <row r="489" ht="15.0" customHeight="1">
      <c r="A489" s="75" t="s">
        <v>6632</v>
      </c>
      <c r="B489" s="77" t="s">
        <v>51</v>
      </c>
      <c r="C489" s="85" t="s">
        <v>8097</v>
      </c>
      <c r="D489" s="78" t="s">
        <v>7488</v>
      </c>
      <c r="E489" s="78" t="s">
        <v>8098</v>
      </c>
      <c r="F489" s="363">
        <v>1.93</v>
      </c>
      <c r="G489" s="77" t="s">
        <v>6632</v>
      </c>
      <c r="H489" s="205"/>
    </row>
    <row r="490" ht="15.0" customHeight="1">
      <c r="A490" s="75" t="s">
        <v>6632</v>
      </c>
      <c r="B490" s="77" t="s">
        <v>51</v>
      </c>
      <c r="C490" s="85" t="s">
        <v>8099</v>
      </c>
      <c r="D490" s="78" t="s">
        <v>7488</v>
      </c>
      <c r="E490" s="78" t="s">
        <v>8096</v>
      </c>
      <c r="F490" s="363">
        <v>2.57</v>
      </c>
      <c r="G490" s="77" t="s">
        <v>6632</v>
      </c>
      <c r="H490" s="205"/>
    </row>
    <row r="491" ht="15.0" customHeight="1">
      <c r="A491" s="75" t="s">
        <v>6632</v>
      </c>
      <c r="B491" s="77" t="s">
        <v>51</v>
      </c>
      <c r="C491" s="85" t="s">
        <v>8100</v>
      </c>
      <c r="D491" s="78" t="s">
        <v>7488</v>
      </c>
      <c r="E491" s="78" t="s">
        <v>8098</v>
      </c>
      <c r="F491" s="363">
        <v>1.93</v>
      </c>
      <c r="G491" s="77" t="s">
        <v>6632</v>
      </c>
      <c r="H491" s="205"/>
    </row>
    <row r="492" ht="15.0" customHeight="1">
      <c r="A492" s="704" t="s">
        <v>85</v>
      </c>
      <c r="B492" s="703" t="s">
        <v>86</v>
      </c>
      <c r="C492" s="75" t="s">
        <v>8101</v>
      </c>
      <c r="D492" s="705" t="s">
        <v>7488</v>
      </c>
      <c r="E492" s="78" t="s">
        <v>8102</v>
      </c>
      <c r="F492" s="706">
        <v>23.33</v>
      </c>
      <c r="G492" s="77" t="s">
        <v>3351</v>
      </c>
      <c r="H492" s="205"/>
    </row>
    <row r="493" ht="15.0" customHeight="1">
      <c r="A493" s="704" t="s">
        <v>85</v>
      </c>
      <c r="B493" s="703" t="s">
        <v>86</v>
      </c>
      <c r="C493" s="75" t="s">
        <v>8103</v>
      </c>
      <c r="D493" s="705" t="s">
        <v>7488</v>
      </c>
      <c r="E493" s="78" t="s">
        <v>8104</v>
      </c>
      <c r="F493" s="706">
        <v>23.66</v>
      </c>
      <c r="G493" s="77" t="s">
        <v>3351</v>
      </c>
      <c r="H493" s="205"/>
    </row>
    <row r="494" ht="15.0" customHeight="1">
      <c r="A494" s="704" t="s">
        <v>85</v>
      </c>
      <c r="B494" s="703" t="s">
        <v>86</v>
      </c>
      <c r="C494" s="75" t="s">
        <v>8105</v>
      </c>
      <c r="D494" s="705" t="s">
        <v>7488</v>
      </c>
      <c r="E494" s="78" t="s">
        <v>8106</v>
      </c>
      <c r="F494" s="706">
        <v>22.0</v>
      </c>
      <c r="G494" s="77" t="s">
        <v>3351</v>
      </c>
      <c r="H494" s="205"/>
    </row>
    <row r="495" ht="15.0" customHeight="1">
      <c r="A495" s="704" t="s">
        <v>85</v>
      </c>
      <c r="B495" s="703" t="s">
        <v>86</v>
      </c>
      <c r="C495" s="75" t="s">
        <v>8107</v>
      </c>
      <c r="D495" s="705" t="s">
        <v>7488</v>
      </c>
      <c r="E495" s="78" t="s">
        <v>8108</v>
      </c>
      <c r="F495" s="706">
        <v>15.66</v>
      </c>
      <c r="G495" s="77" t="s">
        <v>3351</v>
      </c>
      <c r="H495" s="205"/>
    </row>
    <row r="496" ht="15.0" customHeight="1">
      <c r="A496" s="704" t="s">
        <v>85</v>
      </c>
      <c r="B496" s="703" t="s">
        <v>86</v>
      </c>
      <c r="C496" s="75" t="s">
        <v>8109</v>
      </c>
      <c r="D496" s="705" t="s">
        <v>7488</v>
      </c>
      <c r="E496" s="78" t="s">
        <v>8110</v>
      </c>
      <c r="F496" s="706">
        <v>47.32</v>
      </c>
      <c r="G496" s="77" t="s">
        <v>3351</v>
      </c>
      <c r="H496" s="205"/>
    </row>
    <row r="497" ht="15.0" customHeight="1">
      <c r="A497" s="704" t="s">
        <v>85</v>
      </c>
      <c r="B497" s="703" t="s">
        <v>86</v>
      </c>
      <c r="C497" s="75" t="s">
        <v>8111</v>
      </c>
      <c r="D497" s="705" t="s">
        <v>7488</v>
      </c>
      <c r="E497" s="78" t="s">
        <v>8112</v>
      </c>
      <c r="F497" s="706">
        <v>44.0</v>
      </c>
      <c r="G497" s="77" t="s">
        <v>3351</v>
      </c>
      <c r="H497" s="205"/>
    </row>
    <row r="498" ht="15.0" customHeight="1">
      <c r="A498" s="704" t="s">
        <v>85</v>
      </c>
      <c r="B498" s="703" t="s">
        <v>86</v>
      </c>
      <c r="C498" s="75" t="s">
        <v>8113</v>
      </c>
      <c r="D498" s="705" t="s">
        <v>7488</v>
      </c>
      <c r="E498" s="78" t="s">
        <v>8114</v>
      </c>
      <c r="F498" s="706">
        <v>46.66</v>
      </c>
      <c r="G498" s="77" t="s">
        <v>3351</v>
      </c>
      <c r="H498" s="205"/>
    </row>
    <row r="499" ht="15.0" customHeight="1">
      <c r="A499" s="704" t="s">
        <v>85</v>
      </c>
      <c r="B499" s="703" t="s">
        <v>86</v>
      </c>
      <c r="C499" s="75" t="s">
        <v>8115</v>
      </c>
      <c r="D499" s="705" t="s">
        <v>7488</v>
      </c>
      <c r="E499" s="78" t="s">
        <v>8108</v>
      </c>
      <c r="F499" s="706">
        <v>15.66</v>
      </c>
      <c r="G499" s="77" t="s">
        <v>3351</v>
      </c>
      <c r="H499" s="205"/>
    </row>
    <row r="500" ht="15.0" customHeight="1">
      <c r="A500" s="704" t="s">
        <v>85</v>
      </c>
      <c r="B500" s="703" t="s">
        <v>86</v>
      </c>
      <c r="C500" s="75" t="s">
        <v>8116</v>
      </c>
      <c r="D500" s="705" t="s">
        <v>7488</v>
      </c>
      <c r="E500" s="78" t="s">
        <v>8117</v>
      </c>
      <c r="F500" s="706">
        <v>17.75</v>
      </c>
      <c r="G500" s="77" t="s">
        <v>3351</v>
      </c>
      <c r="H500" s="205"/>
    </row>
    <row r="501" ht="15.0" customHeight="1">
      <c r="A501" s="704" t="s">
        <v>85</v>
      </c>
      <c r="B501" s="703" t="s">
        <v>86</v>
      </c>
      <c r="C501" s="75" t="s">
        <v>8118</v>
      </c>
      <c r="D501" s="705" t="s">
        <v>7488</v>
      </c>
      <c r="E501" s="78" t="s">
        <v>8119</v>
      </c>
      <c r="F501" s="706">
        <v>16.5</v>
      </c>
      <c r="G501" s="77" t="s">
        <v>3351</v>
      </c>
      <c r="H501" s="205"/>
    </row>
    <row r="502" ht="15.0" customHeight="1">
      <c r="A502" s="704" t="s">
        <v>85</v>
      </c>
      <c r="B502" s="703" t="s">
        <v>86</v>
      </c>
      <c r="C502" s="75" t="s">
        <v>8120</v>
      </c>
      <c r="D502" s="705" t="s">
        <v>7488</v>
      </c>
      <c r="E502" s="78" t="s">
        <v>8121</v>
      </c>
      <c r="F502" s="706">
        <v>17.5</v>
      </c>
      <c r="G502" s="77" t="s">
        <v>3351</v>
      </c>
      <c r="H502" s="205"/>
    </row>
    <row r="503" ht="15.0" customHeight="1">
      <c r="A503" s="704" t="s">
        <v>85</v>
      </c>
      <c r="B503" s="703" t="s">
        <v>86</v>
      </c>
      <c r="C503" s="75" t="s">
        <v>8122</v>
      </c>
      <c r="D503" s="705" t="s">
        <v>7488</v>
      </c>
      <c r="E503" s="78" t="s">
        <v>8123</v>
      </c>
      <c r="F503" s="706">
        <v>4.7</v>
      </c>
      <c r="G503" s="77" t="s">
        <v>3351</v>
      </c>
      <c r="H503" s="205"/>
    </row>
    <row r="504" ht="15.0" customHeight="1">
      <c r="A504" s="704" t="s">
        <v>85</v>
      </c>
      <c r="B504" s="703" t="s">
        <v>86</v>
      </c>
      <c r="C504" s="75" t="s">
        <v>8124</v>
      </c>
      <c r="D504" s="705" t="s">
        <v>7488</v>
      </c>
      <c r="E504" s="78" t="s">
        <v>8125</v>
      </c>
      <c r="F504" s="706">
        <v>7.1</v>
      </c>
      <c r="G504" s="77" t="s">
        <v>3351</v>
      </c>
      <c r="H504" s="205"/>
    </row>
    <row r="505" ht="15.0" customHeight="1">
      <c r="A505" s="704" t="s">
        <v>85</v>
      </c>
      <c r="B505" s="703" t="s">
        <v>86</v>
      </c>
      <c r="C505" s="75" t="s">
        <v>8126</v>
      </c>
      <c r="D505" s="705" t="s">
        <v>7488</v>
      </c>
      <c r="E505" s="78" t="s">
        <v>8127</v>
      </c>
      <c r="F505" s="706">
        <v>6.6</v>
      </c>
      <c r="G505" s="77" t="s">
        <v>3351</v>
      </c>
      <c r="H505" s="205"/>
    </row>
    <row r="506" ht="15.0" customHeight="1">
      <c r="A506" s="704" t="s">
        <v>85</v>
      </c>
      <c r="B506" s="703" t="s">
        <v>86</v>
      </c>
      <c r="C506" s="75" t="s">
        <v>8128</v>
      </c>
      <c r="D506" s="705" t="s">
        <v>7488</v>
      </c>
      <c r="E506" s="78" t="s">
        <v>8129</v>
      </c>
      <c r="F506" s="706">
        <v>7.0</v>
      </c>
      <c r="G506" s="77" t="s">
        <v>3351</v>
      </c>
      <c r="H506" s="205"/>
    </row>
    <row r="507" ht="15.0" customHeight="1">
      <c r="A507" s="704" t="s">
        <v>85</v>
      </c>
      <c r="B507" s="703" t="s">
        <v>86</v>
      </c>
      <c r="C507" s="75" t="s">
        <v>8130</v>
      </c>
      <c r="D507" s="705" t="s">
        <v>7488</v>
      </c>
      <c r="E507" s="78" t="s">
        <v>8131</v>
      </c>
      <c r="F507" s="706">
        <v>4.7</v>
      </c>
      <c r="G507" s="77" t="s">
        <v>3351</v>
      </c>
      <c r="H507" s="205"/>
    </row>
    <row r="508" ht="15.0" customHeight="1">
      <c r="A508" s="704" t="s">
        <v>85</v>
      </c>
      <c r="B508" s="703" t="s">
        <v>86</v>
      </c>
      <c r="C508" s="75" t="s">
        <v>8132</v>
      </c>
      <c r="D508" s="705" t="s">
        <v>7488</v>
      </c>
      <c r="E508" s="78" t="s">
        <v>8133</v>
      </c>
      <c r="F508" s="706">
        <v>18.99</v>
      </c>
      <c r="G508" s="77" t="s">
        <v>3351</v>
      </c>
      <c r="H508" s="205"/>
    </row>
    <row r="509" ht="15.0" customHeight="1">
      <c r="A509" s="704" t="s">
        <v>87</v>
      </c>
      <c r="B509" s="703" t="s">
        <v>86</v>
      </c>
      <c r="C509" s="75" t="s">
        <v>7774</v>
      </c>
      <c r="D509" s="705" t="s">
        <v>7494</v>
      </c>
      <c r="E509" s="88" t="s">
        <v>8134</v>
      </c>
      <c r="F509" s="706">
        <f>289/3</f>
        <v>96.33333333</v>
      </c>
      <c r="G509" s="77" t="s">
        <v>481</v>
      </c>
      <c r="H509" s="205"/>
    </row>
    <row r="510" ht="15.0" customHeight="1">
      <c r="A510" s="704" t="s">
        <v>87</v>
      </c>
      <c r="B510" s="703" t="s">
        <v>86</v>
      </c>
      <c r="C510" s="75" t="s">
        <v>7655</v>
      </c>
      <c r="D510" s="705" t="s">
        <v>7494</v>
      </c>
      <c r="E510" s="88" t="s">
        <v>8135</v>
      </c>
      <c r="F510" s="706">
        <f>289*25%/3</f>
        <v>24.08333333</v>
      </c>
      <c r="G510" s="77" t="s">
        <v>481</v>
      </c>
      <c r="H510" s="205"/>
    </row>
    <row r="511" ht="15.0" customHeight="1">
      <c r="A511" s="704" t="s">
        <v>87</v>
      </c>
      <c r="B511" s="703" t="s">
        <v>86</v>
      </c>
      <c r="C511" s="75" t="s">
        <v>7657</v>
      </c>
      <c r="D511" s="705" t="s">
        <v>7494</v>
      </c>
      <c r="E511" s="88" t="s">
        <v>8136</v>
      </c>
      <c r="F511" s="706">
        <f>289*10%/3</f>
        <v>9.633333333</v>
      </c>
      <c r="G511" s="77" t="s">
        <v>481</v>
      </c>
      <c r="H511" s="205"/>
    </row>
    <row r="512" ht="15.0" customHeight="1">
      <c r="A512" s="704" t="s">
        <v>87</v>
      </c>
      <c r="B512" s="703" t="s">
        <v>86</v>
      </c>
      <c r="C512" s="75" t="s">
        <v>8137</v>
      </c>
      <c r="D512" s="705" t="s">
        <v>7494</v>
      </c>
      <c r="E512" s="88" t="s">
        <v>8134</v>
      </c>
      <c r="F512" s="706">
        <f>289/3</f>
        <v>96.33333333</v>
      </c>
      <c r="G512" s="77" t="s">
        <v>481</v>
      </c>
      <c r="H512" s="205"/>
    </row>
    <row r="513" ht="15.0" customHeight="1">
      <c r="A513" s="704" t="s">
        <v>87</v>
      </c>
      <c r="B513" s="703" t="s">
        <v>86</v>
      </c>
      <c r="C513" s="75" t="s">
        <v>8138</v>
      </c>
      <c r="D513" s="705" t="s">
        <v>7862</v>
      </c>
      <c r="E513" s="88" t="s">
        <v>8139</v>
      </c>
      <c r="F513" s="706">
        <v>22.0</v>
      </c>
      <c r="G513" s="77" t="s">
        <v>481</v>
      </c>
      <c r="H513" s="205"/>
    </row>
    <row r="514" ht="15.0" customHeight="1">
      <c r="A514" s="704" t="s">
        <v>6702</v>
      </c>
      <c r="B514" s="703" t="s">
        <v>86</v>
      </c>
      <c r="C514" s="75" t="s">
        <v>8140</v>
      </c>
      <c r="D514" s="705" t="s">
        <v>7488</v>
      </c>
      <c r="E514" s="88">
        <f>70/3</f>
        <v>23.33333333</v>
      </c>
      <c r="F514" s="706">
        <f t="shared" ref="F514:F528" si="65">E514</f>
        <v>23.33333333</v>
      </c>
      <c r="G514" s="77" t="s">
        <v>670</v>
      </c>
      <c r="H514" s="205"/>
    </row>
    <row r="515" ht="15.0" customHeight="1">
      <c r="A515" s="704" t="s">
        <v>6702</v>
      </c>
      <c r="B515" s="703" t="s">
        <v>86</v>
      </c>
      <c r="C515" s="75" t="s">
        <v>8141</v>
      </c>
      <c r="D515" s="705" t="s">
        <v>7488</v>
      </c>
      <c r="E515" s="88">
        <f>70*0.25/3</f>
        <v>5.833333333</v>
      </c>
      <c r="F515" s="706">
        <f t="shared" si="65"/>
        <v>5.833333333</v>
      </c>
      <c r="G515" s="77" t="s">
        <v>670</v>
      </c>
      <c r="H515" s="205"/>
    </row>
    <row r="516" ht="15.0" customHeight="1">
      <c r="A516" s="704" t="s">
        <v>6702</v>
      </c>
      <c r="B516" s="703" t="s">
        <v>86</v>
      </c>
      <c r="C516" s="75" t="s">
        <v>8142</v>
      </c>
      <c r="D516" s="705" t="s">
        <v>7488</v>
      </c>
      <c r="E516" s="88">
        <f>70*0.1/3</f>
        <v>2.333333333</v>
      </c>
      <c r="F516" s="706">
        <f t="shared" si="65"/>
        <v>2.333333333</v>
      </c>
      <c r="G516" s="77" t="s">
        <v>670</v>
      </c>
      <c r="H516" s="205"/>
    </row>
    <row r="517" ht="15.0" customHeight="1">
      <c r="A517" s="704" t="s">
        <v>6702</v>
      </c>
      <c r="B517" s="703" t="s">
        <v>8143</v>
      </c>
      <c r="C517" s="75" t="s">
        <v>8144</v>
      </c>
      <c r="D517" s="705" t="s">
        <v>7488</v>
      </c>
      <c r="E517" s="88">
        <f>57/3</f>
        <v>19</v>
      </c>
      <c r="F517" s="706">
        <f t="shared" si="65"/>
        <v>19</v>
      </c>
      <c r="G517" s="77" t="s">
        <v>670</v>
      </c>
      <c r="H517" s="205"/>
    </row>
    <row r="518" ht="15.0" customHeight="1">
      <c r="A518" s="704" t="s">
        <v>6702</v>
      </c>
      <c r="B518" s="703" t="s">
        <v>86</v>
      </c>
      <c r="C518" s="75" t="s">
        <v>8145</v>
      </c>
      <c r="D518" s="705" t="s">
        <v>7488</v>
      </c>
      <c r="E518" s="88">
        <f>57*0.25/3</f>
        <v>4.75</v>
      </c>
      <c r="F518" s="706">
        <f t="shared" si="65"/>
        <v>4.75</v>
      </c>
      <c r="G518" s="77" t="s">
        <v>670</v>
      </c>
      <c r="H518" s="205"/>
    </row>
    <row r="519" ht="15.0" customHeight="1">
      <c r="A519" s="704" t="s">
        <v>6702</v>
      </c>
      <c r="B519" s="703" t="s">
        <v>86</v>
      </c>
      <c r="C519" s="75" t="s">
        <v>8146</v>
      </c>
      <c r="D519" s="705" t="s">
        <v>7488</v>
      </c>
      <c r="E519" s="88">
        <f>57*0.1/3</f>
        <v>1.9</v>
      </c>
      <c r="F519" s="706">
        <f t="shared" si="65"/>
        <v>1.9</v>
      </c>
      <c r="G519" s="77" t="s">
        <v>670</v>
      </c>
      <c r="H519" s="205"/>
    </row>
    <row r="520" ht="15.0" customHeight="1">
      <c r="A520" s="704" t="s">
        <v>6702</v>
      </c>
      <c r="B520" s="703" t="s">
        <v>86</v>
      </c>
      <c r="C520" s="75" t="s">
        <v>8147</v>
      </c>
      <c r="D520" s="705" t="s">
        <v>7488</v>
      </c>
      <c r="E520" s="88">
        <f>46/3</f>
        <v>15.33333333</v>
      </c>
      <c r="F520" s="706">
        <f t="shared" si="65"/>
        <v>15.33333333</v>
      </c>
      <c r="G520" s="77" t="s">
        <v>670</v>
      </c>
      <c r="H520" s="205"/>
    </row>
    <row r="521" ht="15.0" customHeight="1">
      <c r="A521" s="704" t="s">
        <v>6702</v>
      </c>
      <c r="B521" s="703" t="s">
        <v>86</v>
      </c>
      <c r="C521" s="75" t="s">
        <v>8148</v>
      </c>
      <c r="D521" s="705" t="s">
        <v>7488</v>
      </c>
      <c r="E521" s="88">
        <f>46*0.25/3</f>
        <v>3.833333333</v>
      </c>
      <c r="F521" s="706">
        <f t="shared" si="65"/>
        <v>3.833333333</v>
      </c>
      <c r="G521" s="77" t="s">
        <v>670</v>
      </c>
      <c r="H521" s="205"/>
    </row>
    <row r="522" ht="15.0" customHeight="1">
      <c r="A522" s="704" t="s">
        <v>6702</v>
      </c>
      <c r="B522" s="703" t="s">
        <v>86</v>
      </c>
      <c r="C522" s="75" t="s">
        <v>8149</v>
      </c>
      <c r="D522" s="705" t="s">
        <v>7488</v>
      </c>
      <c r="E522" s="722">
        <f>46*0.1/3</f>
        <v>1.533333333</v>
      </c>
      <c r="F522" s="706">
        <f t="shared" si="65"/>
        <v>1.533333333</v>
      </c>
      <c r="G522" s="77" t="s">
        <v>670</v>
      </c>
      <c r="H522" s="205"/>
    </row>
    <row r="523" ht="15.0" customHeight="1">
      <c r="A523" s="704" t="s">
        <v>6702</v>
      </c>
      <c r="B523" s="703" t="s">
        <v>86</v>
      </c>
      <c r="C523" s="75" t="s">
        <v>8150</v>
      </c>
      <c r="D523" s="705" t="s">
        <v>7488</v>
      </c>
      <c r="E523" s="88">
        <f>22/3</f>
        <v>7.333333333</v>
      </c>
      <c r="F523" s="706">
        <f t="shared" si="65"/>
        <v>7.333333333</v>
      </c>
      <c r="G523" s="77" t="s">
        <v>670</v>
      </c>
      <c r="H523" s="205"/>
    </row>
    <row r="524" ht="15.0" customHeight="1">
      <c r="A524" s="704" t="s">
        <v>6702</v>
      </c>
      <c r="B524" s="703" t="s">
        <v>86</v>
      </c>
      <c r="C524" s="75" t="s">
        <v>8151</v>
      </c>
      <c r="D524" s="705" t="s">
        <v>7488</v>
      </c>
      <c r="E524" s="88">
        <f>22*0.25/3</f>
        <v>1.833333333</v>
      </c>
      <c r="F524" s="706">
        <f t="shared" si="65"/>
        <v>1.833333333</v>
      </c>
      <c r="G524" s="77" t="s">
        <v>670</v>
      </c>
      <c r="H524" s="205"/>
    </row>
    <row r="525" ht="15.0" customHeight="1">
      <c r="A525" s="704" t="s">
        <v>6702</v>
      </c>
      <c r="B525" s="703" t="s">
        <v>86</v>
      </c>
      <c r="C525" s="75" t="s">
        <v>8152</v>
      </c>
      <c r="D525" s="705" t="s">
        <v>7488</v>
      </c>
      <c r="E525" s="88">
        <f>22*0.1/3</f>
        <v>0.7333333333</v>
      </c>
      <c r="F525" s="706">
        <f t="shared" si="65"/>
        <v>0.7333333333</v>
      </c>
      <c r="G525" s="77" t="s">
        <v>670</v>
      </c>
      <c r="H525" s="205"/>
    </row>
    <row r="526" ht="15.0" customHeight="1">
      <c r="A526" s="704" t="s">
        <v>6702</v>
      </c>
      <c r="B526" s="703" t="s">
        <v>86</v>
      </c>
      <c r="C526" s="75" t="s">
        <v>8153</v>
      </c>
      <c r="D526" s="705" t="s">
        <v>7488</v>
      </c>
      <c r="E526" s="88">
        <f>30/3*2</f>
        <v>20</v>
      </c>
      <c r="F526" s="706">
        <f t="shared" si="65"/>
        <v>20</v>
      </c>
      <c r="G526" s="77" t="s">
        <v>670</v>
      </c>
      <c r="H526" s="205"/>
    </row>
    <row r="527" ht="15.0" customHeight="1">
      <c r="A527" s="704" t="s">
        <v>6702</v>
      </c>
      <c r="B527" s="703" t="s">
        <v>86</v>
      </c>
      <c r="C527" s="75" t="s">
        <v>8154</v>
      </c>
      <c r="D527" s="705" t="s">
        <v>7488</v>
      </c>
      <c r="E527" s="78">
        <f>16/3*3</f>
        <v>16</v>
      </c>
      <c r="F527" s="706">
        <f t="shared" si="65"/>
        <v>16</v>
      </c>
      <c r="G527" s="77" t="s">
        <v>670</v>
      </c>
      <c r="H527" s="205"/>
    </row>
    <row r="528" ht="15.0" customHeight="1">
      <c r="A528" s="704" t="s">
        <v>6702</v>
      </c>
      <c r="B528" s="703" t="s">
        <v>86</v>
      </c>
      <c r="C528" s="75" t="s">
        <v>8155</v>
      </c>
      <c r="D528" s="705" t="s">
        <v>7488</v>
      </c>
      <c r="E528" s="78">
        <f>(7/3*3)+(19/3*2)</f>
        <v>19.66666667</v>
      </c>
      <c r="F528" s="706">
        <f t="shared" si="65"/>
        <v>19.66666667</v>
      </c>
      <c r="G528" s="77" t="s">
        <v>670</v>
      </c>
      <c r="H528" s="205"/>
    </row>
    <row r="529" ht="15.0" customHeight="1">
      <c r="A529" s="704" t="s">
        <v>88</v>
      </c>
      <c r="B529" s="703" t="s">
        <v>51</v>
      </c>
      <c r="C529" s="75" t="s">
        <v>8156</v>
      </c>
      <c r="D529" s="705" t="s">
        <v>8157</v>
      </c>
      <c r="E529" s="78" t="s">
        <v>8158</v>
      </c>
      <c r="F529" s="706">
        <v>12.66</v>
      </c>
      <c r="G529" s="77" t="s">
        <v>2618</v>
      </c>
      <c r="H529" s="205"/>
    </row>
    <row r="530" ht="15.0" customHeight="1">
      <c r="A530" s="704" t="s">
        <v>88</v>
      </c>
      <c r="B530" s="703" t="s">
        <v>86</v>
      </c>
      <c r="C530" s="75" t="s">
        <v>8159</v>
      </c>
      <c r="D530" s="705" t="s">
        <v>8157</v>
      </c>
      <c r="E530" s="78" t="s">
        <v>8160</v>
      </c>
      <c r="F530" s="706">
        <v>27.33</v>
      </c>
      <c r="G530" s="77" t="s">
        <v>2618</v>
      </c>
      <c r="H530" s="205"/>
    </row>
    <row r="531" ht="15.0" customHeight="1">
      <c r="A531" s="704" t="s">
        <v>88</v>
      </c>
      <c r="B531" s="703" t="s">
        <v>86</v>
      </c>
      <c r="C531" s="75" t="s">
        <v>8161</v>
      </c>
      <c r="D531" s="705" t="s">
        <v>8157</v>
      </c>
      <c r="E531" s="78" t="s">
        <v>8162</v>
      </c>
      <c r="F531" s="706">
        <v>19.66</v>
      </c>
      <c r="G531" s="77" t="s">
        <v>2618</v>
      </c>
      <c r="H531" s="205"/>
    </row>
    <row r="532" ht="15.0" customHeight="1">
      <c r="A532" s="704" t="s">
        <v>88</v>
      </c>
      <c r="B532" s="703" t="s">
        <v>51</v>
      </c>
      <c r="C532" s="75" t="s">
        <v>8163</v>
      </c>
      <c r="D532" s="705" t="s">
        <v>8157</v>
      </c>
      <c r="E532" s="78" t="s">
        <v>8164</v>
      </c>
      <c r="F532" s="706">
        <v>12.67</v>
      </c>
      <c r="G532" s="77" t="s">
        <v>2618</v>
      </c>
      <c r="H532" s="205"/>
    </row>
    <row r="533" ht="15.0" customHeight="1">
      <c r="A533" s="723" t="s">
        <v>88</v>
      </c>
      <c r="B533" s="724" t="s">
        <v>86</v>
      </c>
      <c r="C533" s="224" t="s">
        <v>8165</v>
      </c>
      <c r="D533" s="725" t="s">
        <v>8157</v>
      </c>
      <c r="E533" s="552" t="s">
        <v>8166</v>
      </c>
      <c r="F533" s="726">
        <v>9.67</v>
      </c>
      <c r="G533" s="77" t="s">
        <v>2618</v>
      </c>
      <c r="H533" s="205"/>
    </row>
    <row r="534" ht="15.0" customHeight="1">
      <c r="A534" s="704" t="s">
        <v>88</v>
      </c>
      <c r="B534" s="703" t="s">
        <v>86</v>
      </c>
      <c r="C534" s="75" t="s">
        <v>8167</v>
      </c>
      <c r="D534" s="705"/>
      <c r="E534" s="78" t="s">
        <v>8168</v>
      </c>
      <c r="F534" s="706">
        <v>18.0</v>
      </c>
      <c r="G534" s="77" t="s">
        <v>2618</v>
      </c>
      <c r="H534" s="205"/>
    </row>
    <row r="535" ht="15.0" customHeight="1">
      <c r="A535" s="704" t="s">
        <v>88</v>
      </c>
      <c r="B535" s="703" t="s">
        <v>86</v>
      </c>
      <c r="C535" s="75" t="s">
        <v>8169</v>
      </c>
      <c r="D535" s="705"/>
      <c r="E535" s="78" t="s">
        <v>8170</v>
      </c>
      <c r="F535" s="706">
        <v>16.0</v>
      </c>
      <c r="G535" s="77" t="s">
        <v>2618</v>
      </c>
      <c r="H535" s="205"/>
    </row>
    <row r="536" ht="15.0" customHeight="1">
      <c r="A536" s="704" t="s">
        <v>88</v>
      </c>
      <c r="B536" s="703" t="s">
        <v>86</v>
      </c>
      <c r="C536" s="75" t="s">
        <v>8171</v>
      </c>
      <c r="D536" s="727"/>
      <c r="E536" s="78" t="s">
        <v>8172</v>
      </c>
      <c r="F536" s="706">
        <v>20.0</v>
      </c>
      <c r="G536" s="77" t="s">
        <v>2618</v>
      </c>
      <c r="H536" s="205"/>
    </row>
    <row r="537" ht="15.0" customHeight="1">
      <c r="A537" s="704" t="s">
        <v>90</v>
      </c>
      <c r="B537" s="703" t="s">
        <v>86</v>
      </c>
      <c r="C537" s="75" t="s">
        <v>8173</v>
      </c>
      <c r="D537" s="705" t="s">
        <v>7488</v>
      </c>
      <c r="E537" s="78">
        <f>30/3</f>
        <v>10</v>
      </c>
      <c r="F537" s="706">
        <f t="shared" ref="F537:F541" si="66">E537+E537+25%*E537+10%*E537</f>
        <v>23.5</v>
      </c>
      <c r="G537" s="77" t="s">
        <v>493</v>
      </c>
      <c r="H537" s="205"/>
    </row>
    <row r="538" ht="15.0" customHeight="1">
      <c r="A538" s="704" t="s">
        <v>90</v>
      </c>
      <c r="B538" s="703" t="s">
        <v>86</v>
      </c>
      <c r="C538" s="75" t="s">
        <v>8174</v>
      </c>
      <c r="D538" s="705" t="s">
        <v>7488</v>
      </c>
      <c r="E538" s="78">
        <f>77/3</f>
        <v>25.66666667</v>
      </c>
      <c r="F538" s="706">
        <f t="shared" si="66"/>
        <v>60.31666667</v>
      </c>
      <c r="G538" s="77" t="s">
        <v>493</v>
      </c>
      <c r="H538" s="205"/>
    </row>
    <row r="539" ht="15.0" customHeight="1">
      <c r="A539" s="704" t="s">
        <v>90</v>
      </c>
      <c r="B539" s="703" t="s">
        <v>86</v>
      </c>
      <c r="C539" s="75" t="s">
        <v>8175</v>
      </c>
      <c r="D539" s="705" t="s">
        <v>7488</v>
      </c>
      <c r="E539" s="78">
        <f>28/3</f>
        <v>9.333333333</v>
      </c>
      <c r="F539" s="706">
        <f t="shared" si="66"/>
        <v>21.93333333</v>
      </c>
      <c r="G539" s="77" t="s">
        <v>493</v>
      </c>
      <c r="H539" s="205"/>
    </row>
    <row r="540" ht="15.0" customHeight="1">
      <c r="A540" s="704" t="s">
        <v>90</v>
      </c>
      <c r="B540" s="703" t="s">
        <v>86</v>
      </c>
      <c r="C540" s="75" t="s">
        <v>8176</v>
      </c>
      <c r="D540" s="705" t="s">
        <v>7488</v>
      </c>
      <c r="E540" s="78">
        <f>39/3</f>
        <v>13</v>
      </c>
      <c r="F540" s="706">
        <f t="shared" si="66"/>
        <v>30.55</v>
      </c>
      <c r="G540" s="77" t="s">
        <v>493</v>
      </c>
      <c r="H540" s="205"/>
    </row>
    <row r="541" ht="15.0" customHeight="1">
      <c r="A541" s="704" t="s">
        <v>90</v>
      </c>
      <c r="B541" s="703" t="s">
        <v>86</v>
      </c>
      <c r="C541" s="75" t="s">
        <v>8177</v>
      </c>
      <c r="D541" s="705" t="s">
        <v>7488</v>
      </c>
      <c r="E541" s="78">
        <f>52/3</f>
        <v>17.33333333</v>
      </c>
      <c r="F541" s="706">
        <f t="shared" si="66"/>
        <v>40.73333333</v>
      </c>
      <c r="G541" s="77" t="s">
        <v>493</v>
      </c>
      <c r="H541" s="205"/>
    </row>
    <row r="542" ht="15.0" customHeight="1">
      <c r="A542" s="704" t="s">
        <v>90</v>
      </c>
      <c r="B542" s="703" t="s">
        <v>86</v>
      </c>
      <c r="C542" s="75" t="s">
        <v>8178</v>
      </c>
      <c r="D542" s="705" t="s">
        <v>7488</v>
      </c>
      <c r="E542" s="78">
        <f>30/3</f>
        <v>10</v>
      </c>
      <c r="F542" s="706">
        <v>10.0</v>
      </c>
      <c r="G542" s="77" t="s">
        <v>493</v>
      </c>
      <c r="H542" s="205"/>
    </row>
    <row r="543" ht="15.0" customHeight="1">
      <c r="A543" s="704" t="s">
        <v>90</v>
      </c>
      <c r="B543" s="703" t="s">
        <v>86</v>
      </c>
      <c r="C543" s="75" t="s">
        <v>8179</v>
      </c>
      <c r="D543" s="705" t="s">
        <v>7488</v>
      </c>
      <c r="E543" s="78">
        <v>4.0</v>
      </c>
      <c r="F543" s="706">
        <v>4.0</v>
      </c>
      <c r="G543" s="77" t="s">
        <v>493</v>
      </c>
      <c r="H543" s="205"/>
    </row>
    <row r="544" ht="15.0" customHeight="1">
      <c r="A544" s="704" t="s">
        <v>91</v>
      </c>
      <c r="B544" s="703" t="s">
        <v>86</v>
      </c>
      <c r="C544" s="75" t="s">
        <v>8180</v>
      </c>
      <c r="D544" s="705" t="s">
        <v>7539</v>
      </c>
      <c r="E544" s="76" t="s">
        <v>8181</v>
      </c>
      <c r="F544" s="706">
        <v>22.0</v>
      </c>
      <c r="G544" s="77" t="s">
        <v>2657</v>
      </c>
      <c r="H544" s="205"/>
    </row>
    <row r="545" ht="15.0" customHeight="1">
      <c r="A545" s="704" t="s">
        <v>91</v>
      </c>
      <c r="B545" s="703" t="s">
        <v>86</v>
      </c>
      <c r="C545" s="75" t="s">
        <v>8182</v>
      </c>
      <c r="D545" s="705" t="s">
        <v>7539</v>
      </c>
      <c r="E545" s="76" t="s">
        <v>8181</v>
      </c>
      <c r="F545" s="706">
        <v>22.0</v>
      </c>
      <c r="G545" s="77" t="s">
        <v>2657</v>
      </c>
      <c r="H545" s="205"/>
    </row>
    <row r="546" ht="15.0" customHeight="1">
      <c r="A546" s="704" t="s">
        <v>91</v>
      </c>
      <c r="B546" s="703" t="s">
        <v>86</v>
      </c>
      <c r="C546" s="75" t="s">
        <v>8183</v>
      </c>
      <c r="D546" s="705" t="s">
        <v>7539</v>
      </c>
      <c r="E546" s="76" t="s">
        <v>8184</v>
      </c>
      <c r="F546" s="706">
        <v>5.5</v>
      </c>
      <c r="G546" s="77" t="s">
        <v>2657</v>
      </c>
      <c r="H546" s="205"/>
    </row>
    <row r="547" ht="15.0" customHeight="1">
      <c r="A547" s="704" t="s">
        <v>91</v>
      </c>
      <c r="B547" s="703" t="s">
        <v>86</v>
      </c>
      <c r="C547" s="75" t="s">
        <v>8185</v>
      </c>
      <c r="D547" s="705" t="s">
        <v>7539</v>
      </c>
      <c r="E547" s="76" t="s">
        <v>8186</v>
      </c>
      <c r="F547" s="706">
        <v>2.2</v>
      </c>
      <c r="G547" s="77" t="s">
        <v>2657</v>
      </c>
      <c r="H547" s="205"/>
    </row>
    <row r="548" ht="15.0" customHeight="1">
      <c r="A548" s="704" t="s">
        <v>91</v>
      </c>
      <c r="B548" s="703" t="s">
        <v>86</v>
      </c>
      <c r="C548" s="75" t="s">
        <v>8187</v>
      </c>
      <c r="D548" s="705" t="s">
        <v>7539</v>
      </c>
      <c r="E548" s="76" t="s">
        <v>8188</v>
      </c>
      <c r="F548" s="706">
        <v>23.33</v>
      </c>
      <c r="G548" s="77" t="s">
        <v>2657</v>
      </c>
      <c r="H548" s="205"/>
    </row>
    <row r="549" ht="15.0" customHeight="1">
      <c r="A549" s="704" t="s">
        <v>91</v>
      </c>
      <c r="B549" s="703" t="s">
        <v>86</v>
      </c>
      <c r="C549" s="75" t="s">
        <v>8189</v>
      </c>
      <c r="D549" s="705" t="s">
        <v>7539</v>
      </c>
      <c r="E549" s="76" t="s">
        <v>8188</v>
      </c>
      <c r="F549" s="706">
        <v>23.33</v>
      </c>
      <c r="G549" s="77" t="s">
        <v>2657</v>
      </c>
      <c r="H549" s="205"/>
    </row>
    <row r="550" ht="15.0" customHeight="1">
      <c r="A550" s="704" t="s">
        <v>91</v>
      </c>
      <c r="B550" s="703" t="s">
        <v>86</v>
      </c>
      <c r="C550" s="75" t="s">
        <v>8190</v>
      </c>
      <c r="D550" s="705" t="s">
        <v>7539</v>
      </c>
      <c r="E550" s="76" t="s">
        <v>8191</v>
      </c>
      <c r="F550" s="706">
        <v>5.83</v>
      </c>
      <c r="G550" s="77" t="s">
        <v>2657</v>
      </c>
      <c r="H550" s="205"/>
    </row>
    <row r="551" ht="15.0" customHeight="1">
      <c r="A551" s="704" t="s">
        <v>91</v>
      </c>
      <c r="B551" s="703" t="s">
        <v>86</v>
      </c>
      <c r="C551" s="75" t="s">
        <v>8192</v>
      </c>
      <c r="D551" s="705" t="s">
        <v>7539</v>
      </c>
      <c r="E551" s="76" t="s">
        <v>8193</v>
      </c>
      <c r="F551" s="706">
        <v>2.33</v>
      </c>
      <c r="G551" s="77" t="s">
        <v>2657</v>
      </c>
      <c r="H551" s="205"/>
    </row>
    <row r="552" ht="15.0" customHeight="1">
      <c r="A552" s="704" t="s">
        <v>91</v>
      </c>
      <c r="B552" s="703" t="s">
        <v>86</v>
      </c>
      <c r="C552" s="75" t="s">
        <v>8194</v>
      </c>
      <c r="D552" s="705" t="s">
        <v>7539</v>
      </c>
      <c r="E552" s="76" t="s">
        <v>8195</v>
      </c>
      <c r="F552" s="706">
        <v>17.33</v>
      </c>
      <c r="G552" s="77" t="s">
        <v>2657</v>
      </c>
      <c r="H552" s="205"/>
    </row>
    <row r="553" ht="15.0" customHeight="1">
      <c r="A553" s="704" t="s">
        <v>91</v>
      </c>
      <c r="B553" s="703" t="s">
        <v>86</v>
      </c>
      <c r="C553" s="75" t="s">
        <v>8196</v>
      </c>
      <c r="D553" s="705" t="s">
        <v>7539</v>
      </c>
      <c r="E553" s="76" t="s">
        <v>8195</v>
      </c>
      <c r="F553" s="706">
        <v>17.33</v>
      </c>
      <c r="G553" s="77" t="s">
        <v>2657</v>
      </c>
      <c r="H553" s="205"/>
    </row>
    <row r="554" ht="15.0" customHeight="1">
      <c r="A554" s="704" t="s">
        <v>91</v>
      </c>
      <c r="B554" s="703" t="s">
        <v>86</v>
      </c>
      <c r="C554" s="75" t="s">
        <v>8197</v>
      </c>
      <c r="D554" s="705" t="s">
        <v>7539</v>
      </c>
      <c r="E554" s="76" t="s">
        <v>8198</v>
      </c>
      <c r="F554" s="706">
        <v>4.33</v>
      </c>
      <c r="G554" s="77" t="s">
        <v>2657</v>
      </c>
      <c r="H554" s="205"/>
    </row>
    <row r="555" ht="15.0" customHeight="1">
      <c r="A555" s="704" t="s">
        <v>91</v>
      </c>
      <c r="B555" s="703" t="s">
        <v>86</v>
      </c>
      <c r="C555" s="75" t="s">
        <v>8199</v>
      </c>
      <c r="D555" s="705" t="s">
        <v>7539</v>
      </c>
      <c r="E555" s="76" t="s">
        <v>8200</v>
      </c>
      <c r="F555" s="706">
        <v>1.73</v>
      </c>
      <c r="G555" s="77" t="s">
        <v>2657</v>
      </c>
      <c r="H555" s="205"/>
    </row>
    <row r="556" ht="15.0" customHeight="1">
      <c r="A556" s="704" t="s">
        <v>91</v>
      </c>
      <c r="B556" s="703" t="s">
        <v>86</v>
      </c>
      <c r="C556" s="75" t="s">
        <v>8201</v>
      </c>
      <c r="D556" s="705" t="s">
        <v>7539</v>
      </c>
      <c r="E556" s="76" t="s">
        <v>8202</v>
      </c>
      <c r="F556" s="706">
        <v>12.33</v>
      </c>
      <c r="G556" s="77" t="s">
        <v>2657</v>
      </c>
      <c r="H556" s="205"/>
    </row>
    <row r="557" ht="15.0" customHeight="1">
      <c r="A557" s="704" t="s">
        <v>91</v>
      </c>
      <c r="B557" s="703" t="s">
        <v>86</v>
      </c>
      <c r="C557" s="75" t="s">
        <v>8203</v>
      </c>
      <c r="D557" s="705" t="s">
        <v>7539</v>
      </c>
      <c r="E557" s="76" t="s">
        <v>8202</v>
      </c>
      <c r="F557" s="706">
        <v>12.33</v>
      </c>
      <c r="G557" s="77" t="s">
        <v>2657</v>
      </c>
      <c r="H557" s="205"/>
    </row>
    <row r="558" ht="15.0" customHeight="1">
      <c r="A558" s="704" t="s">
        <v>91</v>
      </c>
      <c r="B558" s="703" t="s">
        <v>86</v>
      </c>
      <c r="C558" s="75" t="s">
        <v>8204</v>
      </c>
      <c r="D558" s="705" t="s">
        <v>7539</v>
      </c>
      <c r="E558" s="76" t="s">
        <v>8205</v>
      </c>
      <c r="F558" s="706">
        <v>3.08</v>
      </c>
      <c r="G558" s="77" t="s">
        <v>2657</v>
      </c>
      <c r="H558" s="205"/>
    </row>
    <row r="559" ht="15.0" customHeight="1">
      <c r="A559" s="704" t="s">
        <v>91</v>
      </c>
      <c r="B559" s="703" t="s">
        <v>86</v>
      </c>
      <c r="C559" s="75" t="s">
        <v>8206</v>
      </c>
      <c r="D559" s="705" t="s">
        <v>7539</v>
      </c>
      <c r="E559" s="76" t="s">
        <v>8207</v>
      </c>
      <c r="F559" s="706">
        <v>1.23</v>
      </c>
      <c r="G559" s="77" t="s">
        <v>2657</v>
      </c>
      <c r="H559" s="205"/>
    </row>
    <row r="560" ht="15.0" customHeight="1">
      <c r="A560" s="704" t="s">
        <v>91</v>
      </c>
      <c r="B560" s="703" t="s">
        <v>86</v>
      </c>
      <c r="C560" s="75" t="s">
        <v>8208</v>
      </c>
      <c r="D560" s="705" t="s">
        <v>7539</v>
      </c>
      <c r="E560" s="76" t="s">
        <v>8209</v>
      </c>
      <c r="F560" s="706">
        <v>7.33</v>
      </c>
      <c r="G560" s="77" t="s">
        <v>2657</v>
      </c>
      <c r="H560" s="205"/>
    </row>
    <row r="561" ht="15.0" customHeight="1">
      <c r="A561" s="704" t="s">
        <v>91</v>
      </c>
      <c r="B561" s="703" t="s">
        <v>86</v>
      </c>
      <c r="C561" s="75" t="s">
        <v>8210</v>
      </c>
      <c r="D561" s="705" t="s">
        <v>7539</v>
      </c>
      <c r="E561" s="76" t="s">
        <v>8209</v>
      </c>
      <c r="F561" s="706">
        <v>7.33</v>
      </c>
      <c r="G561" s="77" t="s">
        <v>2657</v>
      </c>
      <c r="H561" s="205"/>
    </row>
    <row r="562" ht="15.0" customHeight="1">
      <c r="A562" s="704" t="s">
        <v>91</v>
      </c>
      <c r="B562" s="703" t="s">
        <v>86</v>
      </c>
      <c r="C562" s="75" t="s">
        <v>8211</v>
      </c>
      <c r="D562" s="705" t="s">
        <v>7539</v>
      </c>
      <c r="E562" s="76" t="s">
        <v>8212</v>
      </c>
      <c r="F562" s="706">
        <v>1.83</v>
      </c>
      <c r="G562" s="77" t="s">
        <v>2657</v>
      </c>
      <c r="H562" s="205"/>
    </row>
    <row r="563" ht="15.0" customHeight="1">
      <c r="A563" s="704" t="s">
        <v>91</v>
      </c>
      <c r="B563" s="703" t="s">
        <v>86</v>
      </c>
      <c r="C563" s="75" t="s">
        <v>8213</v>
      </c>
      <c r="D563" s="705" t="s">
        <v>7539</v>
      </c>
      <c r="E563" s="76" t="s">
        <v>8214</v>
      </c>
      <c r="F563" s="706">
        <v>0.73</v>
      </c>
      <c r="G563" s="77" t="s">
        <v>2657</v>
      </c>
      <c r="H563" s="205"/>
    </row>
    <row r="564" ht="15.0" customHeight="1">
      <c r="A564" s="704" t="s">
        <v>91</v>
      </c>
      <c r="B564" s="703" t="s">
        <v>86</v>
      </c>
      <c r="C564" s="75" t="s">
        <v>8215</v>
      </c>
      <c r="D564" s="705" t="s">
        <v>8216</v>
      </c>
      <c r="E564" s="76" t="s">
        <v>8217</v>
      </c>
      <c r="F564" s="706">
        <v>22.0</v>
      </c>
      <c r="G564" s="77" t="s">
        <v>2657</v>
      </c>
      <c r="H564" s="205"/>
    </row>
    <row r="565" ht="15.0" customHeight="1">
      <c r="A565" s="704" t="s">
        <v>91</v>
      </c>
      <c r="B565" s="703" t="s">
        <v>86</v>
      </c>
      <c r="C565" s="75" t="s">
        <v>8218</v>
      </c>
      <c r="D565" s="705" t="s">
        <v>8216</v>
      </c>
      <c r="E565" s="76" t="s">
        <v>8219</v>
      </c>
      <c r="F565" s="706">
        <v>27.0</v>
      </c>
      <c r="G565" s="77" t="s">
        <v>2657</v>
      </c>
      <c r="H565" s="205"/>
    </row>
    <row r="566" ht="15.0" customHeight="1">
      <c r="A566" s="704" t="s">
        <v>6769</v>
      </c>
      <c r="B566" s="703" t="s">
        <v>86</v>
      </c>
      <c r="C566" s="75" t="s">
        <v>8220</v>
      </c>
      <c r="D566" s="705" t="s">
        <v>7539</v>
      </c>
      <c r="E566" s="78" t="s">
        <v>8221</v>
      </c>
      <c r="F566" s="706">
        <v>7.0</v>
      </c>
      <c r="G566" s="77" t="s">
        <v>514</v>
      </c>
      <c r="H566" s="205"/>
    </row>
    <row r="567" ht="15.0" customHeight="1">
      <c r="A567" s="704" t="s">
        <v>6769</v>
      </c>
      <c r="B567" s="703" t="s">
        <v>86</v>
      </c>
      <c r="C567" s="75" t="s">
        <v>8222</v>
      </c>
      <c r="D567" s="705" t="s">
        <v>7539</v>
      </c>
      <c r="E567" s="78" t="s">
        <v>7705</v>
      </c>
      <c r="F567" s="706">
        <v>25.0</v>
      </c>
      <c r="G567" s="77" t="s">
        <v>514</v>
      </c>
      <c r="H567" s="205"/>
    </row>
    <row r="568" ht="15.0" customHeight="1">
      <c r="A568" s="704" t="s">
        <v>6769</v>
      </c>
      <c r="B568" s="703" t="s">
        <v>86</v>
      </c>
      <c r="C568" s="75" t="s">
        <v>8223</v>
      </c>
      <c r="D568" s="705" t="s">
        <v>7539</v>
      </c>
      <c r="E568" s="78" t="s">
        <v>7705</v>
      </c>
      <c r="F568" s="706">
        <v>25.0</v>
      </c>
      <c r="G568" s="77" t="s">
        <v>514</v>
      </c>
      <c r="H568" s="205"/>
    </row>
    <row r="569" ht="15.0" customHeight="1">
      <c r="A569" s="704" t="s">
        <v>6769</v>
      </c>
      <c r="B569" s="703" t="s">
        <v>86</v>
      </c>
      <c r="C569" s="75" t="s">
        <v>8224</v>
      </c>
      <c r="D569" s="705" t="s">
        <v>7539</v>
      </c>
      <c r="E569" s="78" t="s">
        <v>8225</v>
      </c>
      <c r="F569" s="706">
        <v>6.25</v>
      </c>
      <c r="G569" s="77" t="s">
        <v>514</v>
      </c>
      <c r="H569" s="205"/>
    </row>
    <row r="570" ht="15.0" customHeight="1">
      <c r="A570" s="704" t="s">
        <v>6769</v>
      </c>
      <c r="B570" s="703" t="s">
        <v>86</v>
      </c>
      <c r="C570" s="75" t="s">
        <v>8226</v>
      </c>
      <c r="D570" s="705" t="s">
        <v>7539</v>
      </c>
      <c r="E570" s="78" t="s">
        <v>8227</v>
      </c>
      <c r="F570" s="706">
        <v>2.5</v>
      </c>
      <c r="G570" s="77" t="s">
        <v>514</v>
      </c>
      <c r="H570" s="205"/>
    </row>
    <row r="571" ht="15.0" customHeight="1">
      <c r="A571" s="704" t="s">
        <v>6769</v>
      </c>
      <c r="B571" s="703" t="s">
        <v>86</v>
      </c>
      <c r="C571" s="75" t="s">
        <v>8228</v>
      </c>
      <c r="D571" s="705" t="s">
        <v>7539</v>
      </c>
      <c r="E571" s="78" t="s">
        <v>8229</v>
      </c>
      <c r="F571" s="706">
        <v>23.33</v>
      </c>
      <c r="G571" s="77" t="s">
        <v>514</v>
      </c>
      <c r="H571" s="205"/>
    </row>
    <row r="572" ht="15.0" customHeight="1">
      <c r="A572" s="704" t="s">
        <v>6769</v>
      </c>
      <c r="B572" s="703" t="s">
        <v>86</v>
      </c>
      <c r="C572" s="75" t="s">
        <v>8230</v>
      </c>
      <c r="D572" s="705" t="s">
        <v>7539</v>
      </c>
      <c r="E572" s="78" t="s">
        <v>8229</v>
      </c>
      <c r="F572" s="706">
        <v>23.33</v>
      </c>
      <c r="G572" s="77" t="s">
        <v>514</v>
      </c>
      <c r="H572" s="205"/>
    </row>
    <row r="573" ht="15.0" customHeight="1">
      <c r="A573" s="704" t="s">
        <v>6769</v>
      </c>
      <c r="B573" s="703" t="s">
        <v>86</v>
      </c>
      <c r="C573" s="75" t="s">
        <v>8231</v>
      </c>
      <c r="D573" s="705" t="s">
        <v>7539</v>
      </c>
      <c r="E573" s="78" t="s">
        <v>8232</v>
      </c>
      <c r="F573" s="706">
        <v>5.83</v>
      </c>
      <c r="G573" s="77" t="s">
        <v>514</v>
      </c>
      <c r="H573" s="205"/>
    </row>
    <row r="574" ht="15.0" customHeight="1">
      <c r="A574" s="704" t="s">
        <v>6769</v>
      </c>
      <c r="B574" s="703" t="s">
        <v>86</v>
      </c>
      <c r="C574" s="75" t="s">
        <v>8233</v>
      </c>
      <c r="D574" s="705" t="s">
        <v>7539</v>
      </c>
      <c r="E574" s="78" t="s">
        <v>8234</v>
      </c>
      <c r="F574" s="706">
        <v>2.33</v>
      </c>
      <c r="G574" s="77" t="s">
        <v>514</v>
      </c>
      <c r="H574" s="205"/>
    </row>
    <row r="575" ht="15.0" customHeight="1">
      <c r="A575" s="704" t="s">
        <v>6769</v>
      </c>
      <c r="B575" s="703" t="s">
        <v>86</v>
      </c>
      <c r="C575" s="75" t="s">
        <v>8235</v>
      </c>
      <c r="D575" s="705" t="s">
        <v>7539</v>
      </c>
      <c r="E575" s="78" t="s">
        <v>8229</v>
      </c>
      <c r="F575" s="706">
        <v>23.33</v>
      </c>
      <c r="G575" s="77" t="s">
        <v>514</v>
      </c>
      <c r="H575" s="205"/>
    </row>
    <row r="576" ht="15.0" customHeight="1">
      <c r="A576" s="704" t="s">
        <v>6769</v>
      </c>
      <c r="B576" s="703" t="s">
        <v>86</v>
      </c>
      <c r="C576" s="75" t="s">
        <v>8236</v>
      </c>
      <c r="D576" s="705" t="s">
        <v>7539</v>
      </c>
      <c r="E576" s="78" t="s">
        <v>8229</v>
      </c>
      <c r="F576" s="706">
        <v>23.33</v>
      </c>
      <c r="G576" s="77" t="s">
        <v>514</v>
      </c>
      <c r="H576" s="205"/>
    </row>
    <row r="577" ht="15.0" customHeight="1">
      <c r="A577" s="704" t="s">
        <v>6769</v>
      </c>
      <c r="B577" s="703" t="s">
        <v>86</v>
      </c>
      <c r="C577" s="75" t="s">
        <v>8237</v>
      </c>
      <c r="D577" s="705" t="s">
        <v>7539</v>
      </c>
      <c r="E577" s="78" t="s">
        <v>8232</v>
      </c>
      <c r="F577" s="706">
        <v>5.83</v>
      </c>
      <c r="G577" s="77" t="s">
        <v>514</v>
      </c>
      <c r="H577" s="205"/>
    </row>
    <row r="578" ht="15.0" customHeight="1">
      <c r="A578" s="704" t="s">
        <v>6769</v>
      </c>
      <c r="B578" s="703" t="s">
        <v>86</v>
      </c>
      <c r="C578" s="75" t="s">
        <v>8238</v>
      </c>
      <c r="D578" s="705" t="s">
        <v>7539</v>
      </c>
      <c r="E578" s="78" t="s">
        <v>8234</v>
      </c>
      <c r="F578" s="706">
        <v>2.33</v>
      </c>
      <c r="G578" s="77" t="s">
        <v>514</v>
      </c>
      <c r="H578" s="205"/>
    </row>
    <row r="579" ht="15.0" customHeight="1">
      <c r="A579" s="704" t="s">
        <v>6769</v>
      </c>
      <c r="B579" s="703" t="s">
        <v>86</v>
      </c>
      <c r="C579" s="75" t="s">
        <v>8239</v>
      </c>
      <c r="D579" s="705" t="s">
        <v>7539</v>
      </c>
      <c r="E579" s="78" t="s">
        <v>8240</v>
      </c>
      <c r="F579" s="706">
        <v>19.0</v>
      </c>
      <c r="G579" s="77" t="s">
        <v>514</v>
      </c>
      <c r="H579" s="205"/>
    </row>
    <row r="580" ht="15.0" customHeight="1">
      <c r="A580" s="704" t="s">
        <v>6769</v>
      </c>
      <c r="B580" s="703" t="s">
        <v>86</v>
      </c>
      <c r="C580" s="75" t="s">
        <v>8241</v>
      </c>
      <c r="D580" s="705" t="s">
        <v>7539</v>
      </c>
      <c r="E580" s="78" t="s">
        <v>8240</v>
      </c>
      <c r="F580" s="706">
        <v>19.0</v>
      </c>
      <c r="G580" s="77" t="s">
        <v>514</v>
      </c>
      <c r="H580" s="205"/>
    </row>
    <row r="581" ht="15.0" customHeight="1">
      <c r="A581" s="704" t="s">
        <v>6769</v>
      </c>
      <c r="B581" s="703" t="s">
        <v>86</v>
      </c>
      <c r="C581" s="75" t="s">
        <v>8242</v>
      </c>
      <c r="D581" s="705" t="s">
        <v>7539</v>
      </c>
      <c r="E581" s="78" t="s">
        <v>8243</v>
      </c>
      <c r="F581" s="706">
        <v>4.75</v>
      </c>
      <c r="G581" s="77" t="s">
        <v>514</v>
      </c>
      <c r="H581" s="205"/>
    </row>
    <row r="582" ht="15.0" customHeight="1">
      <c r="A582" s="704" t="s">
        <v>6769</v>
      </c>
      <c r="B582" s="703" t="s">
        <v>86</v>
      </c>
      <c r="C582" s="75" t="s">
        <v>8244</v>
      </c>
      <c r="D582" s="705" t="s">
        <v>7539</v>
      </c>
      <c r="E582" s="78" t="s">
        <v>8245</v>
      </c>
      <c r="F582" s="706">
        <v>1.9</v>
      </c>
      <c r="G582" s="77" t="s">
        <v>514</v>
      </c>
      <c r="H582" s="205"/>
    </row>
    <row r="583" ht="15.0" customHeight="1">
      <c r="A583" s="704" t="s">
        <v>6769</v>
      </c>
      <c r="B583" s="703" t="s">
        <v>86</v>
      </c>
      <c r="C583" s="75" t="s">
        <v>8246</v>
      </c>
      <c r="D583" s="705" t="s">
        <v>7539</v>
      </c>
      <c r="E583" s="78" t="s">
        <v>8247</v>
      </c>
      <c r="F583" s="706">
        <v>22.0</v>
      </c>
      <c r="G583" s="77" t="s">
        <v>514</v>
      </c>
      <c r="H583" s="205"/>
    </row>
    <row r="584" ht="15.0" customHeight="1">
      <c r="A584" s="704" t="s">
        <v>6769</v>
      </c>
      <c r="B584" s="703" t="s">
        <v>86</v>
      </c>
      <c r="C584" s="75" t="s">
        <v>8248</v>
      </c>
      <c r="D584" s="705" t="s">
        <v>7539</v>
      </c>
      <c r="E584" s="78" t="s">
        <v>8249</v>
      </c>
      <c r="F584" s="706">
        <v>27.0</v>
      </c>
      <c r="G584" s="77" t="s">
        <v>514</v>
      </c>
      <c r="H584" s="205"/>
    </row>
    <row r="585" ht="15.0" customHeight="1">
      <c r="A585" s="704" t="s">
        <v>100</v>
      </c>
      <c r="B585" s="703" t="s">
        <v>86</v>
      </c>
      <c r="C585" s="75" t="s">
        <v>8250</v>
      </c>
      <c r="D585" s="705" t="s">
        <v>7488</v>
      </c>
      <c r="E585" s="78">
        <f t="shared" ref="E585:E586" si="67">30/3</f>
        <v>10</v>
      </c>
      <c r="F585" s="706">
        <f t="shared" ref="F585:F607" si="68">E585</f>
        <v>10</v>
      </c>
      <c r="G585" s="77" t="s">
        <v>3390</v>
      </c>
      <c r="H585" s="205"/>
    </row>
    <row r="586" ht="15.0" customHeight="1">
      <c r="A586" s="704" t="s">
        <v>100</v>
      </c>
      <c r="B586" s="703" t="s">
        <v>86</v>
      </c>
      <c r="C586" s="75" t="s">
        <v>8251</v>
      </c>
      <c r="D586" s="705" t="s">
        <v>7488</v>
      </c>
      <c r="E586" s="78">
        <f t="shared" si="67"/>
        <v>10</v>
      </c>
      <c r="F586" s="706">
        <f t="shared" si="68"/>
        <v>10</v>
      </c>
      <c r="G586" s="77" t="s">
        <v>3390</v>
      </c>
      <c r="H586" s="205"/>
    </row>
    <row r="587" ht="15.0" customHeight="1">
      <c r="A587" s="704" t="s">
        <v>100</v>
      </c>
      <c r="B587" s="703" t="s">
        <v>86</v>
      </c>
      <c r="C587" s="75" t="s">
        <v>8252</v>
      </c>
      <c r="D587" s="705" t="s">
        <v>7488</v>
      </c>
      <c r="E587" s="78">
        <f>30/3*0.25</f>
        <v>2.5</v>
      </c>
      <c r="F587" s="706">
        <f t="shared" si="68"/>
        <v>2.5</v>
      </c>
      <c r="G587" s="77" t="s">
        <v>3390</v>
      </c>
      <c r="H587" s="205"/>
    </row>
    <row r="588" ht="15.0" customHeight="1">
      <c r="A588" s="704" t="s">
        <v>100</v>
      </c>
      <c r="B588" s="703" t="s">
        <v>86</v>
      </c>
      <c r="C588" s="75" t="s">
        <v>8253</v>
      </c>
      <c r="D588" s="705" t="s">
        <v>7488</v>
      </c>
      <c r="E588" s="78">
        <f>30/3*0.1</f>
        <v>1</v>
      </c>
      <c r="F588" s="706">
        <f t="shared" si="68"/>
        <v>1</v>
      </c>
      <c r="G588" s="77" t="s">
        <v>3390</v>
      </c>
      <c r="H588" s="205"/>
    </row>
    <row r="589" ht="15.0" customHeight="1">
      <c r="A589" s="704" t="s">
        <v>100</v>
      </c>
      <c r="B589" s="703" t="s">
        <v>86</v>
      </c>
      <c r="C589" s="75" t="s">
        <v>8254</v>
      </c>
      <c r="D589" s="705" t="s">
        <v>7488</v>
      </c>
      <c r="E589" s="78">
        <f t="shared" ref="E589:E590" si="69">32/3</f>
        <v>10.66666667</v>
      </c>
      <c r="F589" s="706">
        <f t="shared" si="68"/>
        <v>10.66666667</v>
      </c>
      <c r="G589" s="77" t="s">
        <v>3390</v>
      </c>
      <c r="H589" s="205"/>
    </row>
    <row r="590" ht="15.0" customHeight="1">
      <c r="A590" s="704" t="s">
        <v>100</v>
      </c>
      <c r="B590" s="703" t="s">
        <v>86</v>
      </c>
      <c r="C590" s="75" t="s">
        <v>8255</v>
      </c>
      <c r="D590" s="705" t="s">
        <v>7488</v>
      </c>
      <c r="E590" s="78">
        <f t="shared" si="69"/>
        <v>10.66666667</v>
      </c>
      <c r="F590" s="706">
        <f t="shared" si="68"/>
        <v>10.66666667</v>
      </c>
      <c r="G590" s="77" t="s">
        <v>3390</v>
      </c>
      <c r="H590" s="205"/>
    </row>
    <row r="591" ht="15.0" customHeight="1">
      <c r="A591" s="704" t="s">
        <v>100</v>
      </c>
      <c r="B591" s="703" t="s">
        <v>86</v>
      </c>
      <c r="C591" s="75" t="s">
        <v>8256</v>
      </c>
      <c r="D591" s="705" t="s">
        <v>7488</v>
      </c>
      <c r="E591" s="78">
        <f>32/3*0.25</f>
        <v>2.666666667</v>
      </c>
      <c r="F591" s="706">
        <f t="shared" si="68"/>
        <v>2.666666667</v>
      </c>
      <c r="G591" s="77" t="s">
        <v>3390</v>
      </c>
      <c r="H591" s="205"/>
    </row>
    <row r="592" ht="15.0" customHeight="1">
      <c r="A592" s="704" t="s">
        <v>100</v>
      </c>
      <c r="B592" s="703" t="s">
        <v>86</v>
      </c>
      <c r="C592" s="75" t="s">
        <v>8257</v>
      </c>
      <c r="D592" s="705" t="s">
        <v>7488</v>
      </c>
      <c r="E592" s="78">
        <f>32/3*0.1</f>
        <v>1.066666667</v>
      </c>
      <c r="F592" s="706">
        <f t="shared" si="68"/>
        <v>1.066666667</v>
      </c>
      <c r="G592" s="77" t="s">
        <v>3390</v>
      </c>
      <c r="H592" s="205"/>
    </row>
    <row r="593" ht="15.0" customHeight="1">
      <c r="A593" s="704" t="s">
        <v>100</v>
      </c>
      <c r="B593" s="703" t="s">
        <v>86</v>
      </c>
      <c r="C593" s="75" t="s">
        <v>8258</v>
      </c>
      <c r="D593" s="705" t="s">
        <v>7889</v>
      </c>
      <c r="E593" s="78">
        <f t="shared" ref="E593:E594" si="70">70/3</f>
        <v>23.33333333</v>
      </c>
      <c r="F593" s="706">
        <f t="shared" si="68"/>
        <v>23.33333333</v>
      </c>
      <c r="G593" s="77" t="s">
        <v>3390</v>
      </c>
      <c r="H593" s="205"/>
    </row>
    <row r="594" ht="15.0" customHeight="1">
      <c r="A594" s="704" t="s">
        <v>100</v>
      </c>
      <c r="B594" s="703" t="s">
        <v>86</v>
      </c>
      <c r="C594" s="75" t="s">
        <v>8259</v>
      </c>
      <c r="D594" s="705" t="s">
        <v>7889</v>
      </c>
      <c r="E594" s="78">
        <f t="shared" si="70"/>
        <v>23.33333333</v>
      </c>
      <c r="F594" s="706">
        <f t="shared" si="68"/>
        <v>23.33333333</v>
      </c>
      <c r="G594" s="77" t="s">
        <v>3390</v>
      </c>
      <c r="H594" s="205"/>
    </row>
    <row r="595" ht="15.0" customHeight="1">
      <c r="A595" s="704" t="s">
        <v>100</v>
      </c>
      <c r="B595" s="703" t="s">
        <v>86</v>
      </c>
      <c r="C595" s="75" t="s">
        <v>8260</v>
      </c>
      <c r="D595" s="705" t="s">
        <v>7889</v>
      </c>
      <c r="E595" s="78">
        <f>(70/3*0.25)</f>
        <v>5.833333333</v>
      </c>
      <c r="F595" s="706">
        <f t="shared" si="68"/>
        <v>5.833333333</v>
      </c>
      <c r="G595" s="77" t="s">
        <v>3390</v>
      </c>
      <c r="H595" s="205"/>
    </row>
    <row r="596" ht="15.0" customHeight="1">
      <c r="A596" s="704" t="s">
        <v>100</v>
      </c>
      <c r="B596" s="703" t="s">
        <v>86</v>
      </c>
      <c r="C596" s="75" t="s">
        <v>8261</v>
      </c>
      <c r="D596" s="705" t="s">
        <v>7889</v>
      </c>
      <c r="E596" s="78">
        <f>(70/3*0.1)</f>
        <v>2.333333333</v>
      </c>
      <c r="F596" s="706">
        <f t="shared" si="68"/>
        <v>2.333333333</v>
      </c>
      <c r="G596" s="77" t="s">
        <v>3390</v>
      </c>
      <c r="H596" s="205"/>
    </row>
    <row r="597" ht="15.0" customHeight="1">
      <c r="A597" s="704" t="s">
        <v>100</v>
      </c>
      <c r="B597" s="703" t="s">
        <v>86</v>
      </c>
      <c r="C597" s="75" t="s">
        <v>8262</v>
      </c>
      <c r="D597" s="705" t="s">
        <v>7889</v>
      </c>
      <c r="E597" s="78">
        <f t="shared" ref="E597:E598" si="71">66/3</f>
        <v>22</v>
      </c>
      <c r="F597" s="706">
        <f t="shared" si="68"/>
        <v>22</v>
      </c>
      <c r="G597" s="77" t="s">
        <v>3390</v>
      </c>
      <c r="H597" s="205"/>
    </row>
    <row r="598" ht="15.0" customHeight="1">
      <c r="A598" s="704" t="s">
        <v>100</v>
      </c>
      <c r="B598" s="703" t="s">
        <v>86</v>
      </c>
      <c r="C598" s="75" t="s">
        <v>8263</v>
      </c>
      <c r="D598" s="705" t="s">
        <v>7889</v>
      </c>
      <c r="E598" s="78">
        <f t="shared" si="71"/>
        <v>22</v>
      </c>
      <c r="F598" s="706">
        <f t="shared" si="68"/>
        <v>22</v>
      </c>
      <c r="G598" s="77" t="s">
        <v>3390</v>
      </c>
      <c r="H598" s="205"/>
    </row>
    <row r="599" ht="15.0" customHeight="1">
      <c r="A599" s="704" t="s">
        <v>100</v>
      </c>
      <c r="B599" s="703" t="s">
        <v>86</v>
      </c>
      <c r="C599" s="75" t="s">
        <v>8264</v>
      </c>
      <c r="D599" s="705" t="s">
        <v>7889</v>
      </c>
      <c r="E599" s="78">
        <f>66/3*0.25</f>
        <v>5.5</v>
      </c>
      <c r="F599" s="706">
        <f t="shared" si="68"/>
        <v>5.5</v>
      </c>
      <c r="G599" s="77" t="s">
        <v>3390</v>
      </c>
      <c r="H599" s="205"/>
    </row>
    <row r="600" ht="15.0" customHeight="1">
      <c r="A600" s="704" t="s">
        <v>100</v>
      </c>
      <c r="B600" s="703" t="s">
        <v>86</v>
      </c>
      <c r="C600" s="75" t="s">
        <v>8265</v>
      </c>
      <c r="D600" s="705" t="s">
        <v>7889</v>
      </c>
      <c r="E600" s="78">
        <f>66/3*0.1</f>
        <v>2.2</v>
      </c>
      <c r="F600" s="706">
        <f t="shared" si="68"/>
        <v>2.2</v>
      </c>
      <c r="G600" s="77" t="s">
        <v>3390</v>
      </c>
      <c r="H600" s="205"/>
    </row>
    <row r="601" ht="15.0" customHeight="1">
      <c r="A601" s="704" t="s">
        <v>100</v>
      </c>
      <c r="B601" s="703" t="s">
        <v>86</v>
      </c>
      <c r="C601" s="75" t="s">
        <v>8266</v>
      </c>
      <c r="D601" s="705" t="s">
        <v>7889</v>
      </c>
      <c r="E601" s="78">
        <f t="shared" ref="E601:E602" si="72">66/3</f>
        <v>22</v>
      </c>
      <c r="F601" s="706">
        <f t="shared" si="68"/>
        <v>22</v>
      </c>
      <c r="G601" s="77" t="s">
        <v>3390</v>
      </c>
      <c r="H601" s="205"/>
    </row>
    <row r="602" ht="15.0" customHeight="1">
      <c r="A602" s="704" t="s">
        <v>100</v>
      </c>
      <c r="B602" s="703" t="s">
        <v>86</v>
      </c>
      <c r="C602" s="75" t="s">
        <v>8267</v>
      </c>
      <c r="D602" s="705" t="s">
        <v>7889</v>
      </c>
      <c r="E602" s="78">
        <f t="shared" si="72"/>
        <v>22</v>
      </c>
      <c r="F602" s="706">
        <f t="shared" si="68"/>
        <v>22</v>
      </c>
      <c r="G602" s="77" t="s">
        <v>3390</v>
      </c>
      <c r="H602" s="205"/>
    </row>
    <row r="603" ht="15.0" customHeight="1">
      <c r="A603" s="704" t="s">
        <v>100</v>
      </c>
      <c r="B603" s="703" t="s">
        <v>86</v>
      </c>
      <c r="C603" s="75" t="s">
        <v>8268</v>
      </c>
      <c r="D603" s="705" t="s">
        <v>7889</v>
      </c>
      <c r="E603" s="78">
        <f>66/3*0.25</f>
        <v>5.5</v>
      </c>
      <c r="F603" s="706">
        <f t="shared" si="68"/>
        <v>5.5</v>
      </c>
      <c r="G603" s="77" t="s">
        <v>3390</v>
      </c>
      <c r="H603" s="205"/>
    </row>
    <row r="604" ht="15.0" customHeight="1">
      <c r="A604" s="704" t="s">
        <v>100</v>
      </c>
      <c r="B604" s="703" t="s">
        <v>86</v>
      </c>
      <c r="C604" s="75" t="s">
        <v>8269</v>
      </c>
      <c r="D604" s="705" t="s">
        <v>7889</v>
      </c>
      <c r="E604" s="78">
        <f>66/3*0.1</f>
        <v>2.2</v>
      </c>
      <c r="F604" s="706">
        <f t="shared" si="68"/>
        <v>2.2</v>
      </c>
      <c r="G604" s="77" t="s">
        <v>3390</v>
      </c>
      <c r="H604" s="205"/>
    </row>
    <row r="605" ht="15.0" customHeight="1">
      <c r="A605" s="704" t="s">
        <v>100</v>
      </c>
      <c r="B605" s="703" t="s">
        <v>86</v>
      </c>
      <c r="C605" s="75" t="s">
        <v>8270</v>
      </c>
      <c r="D605" s="705" t="s">
        <v>8271</v>
      </c>
      <c r="E605" s="78">
        <f>32/3*2</f>
        <v>21.33333333</v>
      </c>
      <c r="F605" s="706">
        <f t="shared" si="68"/>
        <v>21.33333333</v>
      </c>
      <c r="G605" s="77" t="s">
        <v>3390</v>
      </c>
      <c r="H605" s="205"/>
    </row>
    <row r="606" ht="15.0" customHeight="1">
      <c r="A606" s="704" t="s">
        <v>100</v>
      </c>
      <c r="B606" s="703" t="s">
        <v>86</v>
      </c>
      <c r="C606" s="75" t="s">
        <v>8272</v>
      </c>
      <c r="D606" s="705" t="s">
        <v>8273</v>
      </c>
      <c r="E606" s="78">
        <f>27/3*3</f>
        <v>27</v>
      </c>
      <c r="F606" s="706">
        <f t="shared" si="68"/>
        <v>27</v>
      </c>
      <c r="G606" s="77" t="s">
        <v>3390</v>
      </c>
      <c r="H606" s="205"/>
    </row>
    <row r="607" ht="15.0" customHeight="1">
      <c r="A607" s="704" t="s">
        <v>100</v>
      </c>
      <c r="B607" s="703" t="s">
        <v>86</v>
      </c>
      <c r="C607" s="75" t="s">
        <v>8274</v>
      </c>
      <c r="D607" s="705" t="s">
        <v>8271</v>
      </c>
      <c r="E607" s="78">
        <f>26/3*2</f>
        <v>17.33333333</v>
      </c>
      <c r="F607" s="706">
        <f t="shared" si="68"/>
        <v>17.33333333</v>
      </c>
      <c r="G607" s="77" t="s">
        <v>3390</v>
      </c>
      <c r="H607" s="205"/>
    </row>
    <row r="608" ht="15.0" customHeight="1">
      <c r="A608" s="704" t="s">
        <v>101</v>
      </c>
      <c r="B608" s="703" t="s">
        <v>86</v>
      </c>
      <c r="C608" s="75" t="s">
        <v>8275</v>
      </c>
      <c r="D608" s="705" t="s">
        <v>7539</v>
      </c>
      <c r="E608" s="78" t="s">
        <v>8276</v>
      </c>
      <c r="F608" s="706">
        <v>83.0</v>
      </c>
      <c r="G608" s="77" t="s">
        <v>546</v>
      </c>
      <c r="H608" s="205"/>
    </row>
    <row r="609" ht="15.0" customHeight="1">
      <c r="A609" s="704" t="s">
        <v>101</v>
      </c>
      <c r="B609" s="703" t="s">
        <v>86</v>
      </c>
      <c r="C609" s="75" t="s">
        <v>8277</v>
      </c>
      <c r="D609" s="705" t="s">
        <v>7539</v>
      </c>
      <c r="E609" s="78" t="s">
        <v>8276</v>
      </c>
      <c r="F609" s="706">
        <v>83.0</v>
      </c>
      <c r="G609" s="77" t="s">
        <v>546</v>
      </c>
      <c r="H609" s="205"/>
    </row>
    <row r="610" ht="15.0" customHeight="1">
      <c r="A610" s="704" t="s">
        <v>101</v>
      </c>
      <c r="B610" s="703" t="s">
        <v>51</v>
      </c>
      <c r="C610" s="75" t="s">
        <v>8278</v>
      </c>
      <c r="D610" s="705" t="s">
        <v>8279</v>
      </c>
      <c r="E610" s="78" t="s">
        <v>8280</v>
      </c>
      <c r="F610" s="706">
        <v>23.32</v>
      </c>
      <c r="G610" s="77" t="s">
        <v>546</v>
      </c>
      <c r="H610" s="205"/>
    </row>
    <row r="611" ht="15.0" customHeight="1">
      <c r="A611" s="704" t="s">
        <v>101</v>
      </c>
      <c r="B611" s="703" t="s">
        <v>3741</v>
      </c>
      <c r="C611" s="75" t="s">
        <v>8281</v>
      </c>
      <c r="D611" s="705" t="s">
        <v>7539</v>
      </c>
      <c r="E611" s="78" t="s">
        <v>8282</v>
      </c>
      <c r="F611" s="706">
        <v>28.66</v>
      </c>
      <c r="G611" s="77" t="s">
        <v>546</v>
      </c>
      <c r="H611" s="205"/>
    </row>
    <row r="612" ht="15.0" customHeight="1">
      <c r="A612" s="723" t="s">
        <v>101</v>
      </c>
      <c r="B612" s="724" t="s">
        <v>7434</v>
      </c>
      <c r="C612" s="224" t="s">
        <v>8283</v>
      </c>
      <c r="D612" s="725" t="s">
        <v>7539</v>
      </c>
      <c r="E612" s="552" t="s">
        <v>8284</v>
      </c>
      <c r="F612" s="726">
        <v>4.0</v>
      </c>
      <c r="G612" s="77" t="s">
        <v>546</v>
      </c>
      <c r="H612" s="205"/>
    </row>
    <row r="613" ht="15.0" customHeight="1">
      <c r="A613" s="704" t="s">
        <v>7448</v>
      </c>
      <c r="B613" s="703" t="s">
        <v>86</v>
      </c>
      <c r="C613" s="75" t="s">
        <v>8285</v>
      </c>
      <c r="D613" s="728" t="s">
        <v>7494</v>
      </c>
      <c r="E613" s="78" t="s">
        <v>8286</v>
      </c>
      <c r="F613" s="706">
        <v>121.0</v>
      </c>
      <c r="G613" s="77" t="s">
        <v>3396</v>
      </c>
      <c r="H613" s="205"/>
    </row>
    <row r="614" ht="15.0" customHeight="1">
      <c r="A614" s="704" t="s">
        <v>7448</v>
      </c>
      <c r="B614" s="703" t="s">
        <v>86</v>
      </c>
      <c r="C614" s="75" t="s">
        <v>8287</v>
      </c>
      <c r="D614" s="728" t="s">
        <v>7494</v>
      </c>
      <c r="E614" s="78" t="s">
        <v>8286</v>
      </c>
      <c r="F614" s="706">
        <v>121.0</v>
      </c>
      <c r="G614" s="77" t="s">
        <v>3396</v>
      </c>
      <c r="H614" s="205"/>
    </row>
    <row r="615" ht="15.0" customHeight="1">
      <c r="A615" s="704" t="s">
        <v>7448</v>
      </c>
      <c r="B615" s="703" t="s">
        <v>86</v>
      </c>
      <c r="C615" s="75" t="s">
        <v>8288</v>
      </c>
      <c r="D615" s="728" t="s">
        <v>7494</v>
      </c>
      <c r="E615" s="78" t="s">
        <v>8289</v>
      </c>
      <c r="F615" s="706">
        <v>30.25</v>
      </c>
      <c r="G615" s="77" t="s">
        <v>3396</v>
      </c>
      <c r="H615" s="205"/>
    </row>
    <row r="616" ht="15.0" customHeight="1">
      <c r="A616" s="704" t="s">
        <v>7448</v>
      </c>
      <c r="B616" s="703" t="s">
        <v>86</v>
      </c>
      <c r="C616" s="75" t="s">
        <v>8290</v>
      </c>
      <c r="D616" s="728" t="s">
        <v>7494</v>
      </c>
      <c r="E616" s="78" t="s">
        <v>8291</v>
      </c>
      <c r="F616" s="706">
        <v>12.1</v>
      </c>
      <c r="G616" s="77" t="s">
        <v>3396</v>
      </c>
      <c r="H616" s="205"/>
    </row>
    <row r="617" ht="15.0" customHeight="1">
      <c r="A617" s="704" t="s">
        <v>7448</v>
      </c>
      <c r="B617" s="703" t="s">
        <v>86</v>
      </c>
      <c r="C617" s="75" t="s">
        <v>8292</v>
      </c>
      <c r="D617" s="705" t="s">
        <v>7862</v>
      </c>
      <c r="E617" s="78" t="s">
        <v>8293</v>
      </c>
      <c r="F617" s="706">
        <v>21.2</v>
      </c>
      <c r="G617" s="77" t="s">
        <v>3396</v>
      </c>
      <c r="H617" s="205"/>
    </row>
    <row r="618" ht="15.0" customHeight="1">
      <c r="A618" s="704" t="s">
        <v>7448</v>
      </c>
      <c r="B618" s="703" t="s">
        <v>86</v>
      </c>
      <c r="C618" s="75" t="s">
        <v>8294</v>
      </c>
      <c r="D618" s="705" t="s">
        <v>7862</v>
      </c>
      <c r="E618" s="76" t="s">
        <v>8295</v>
      </c>
      <c r="F618" s="706">
        <v>25.8</v>
      </c>
      <c r="G618" s="77" t="s">
        <v>3396</v>
      </c>
      <c r="H618" s="205"/>
    </row>
    <row r="619" ht="15.0" customHeight="1">
      <c r="A619" s="704" t="s">
        <v>103</v>
      </c>
      <c r="B619" s="703" t="s">
        <v>86</v>
      </c>
      <c r="C619" s="75" t="s">
        <v>8296</v>
      </c>
      <c r="D619" s="705" t="s">
        <v>7488</v>
      </c>
      <c r="E619" s="78">
        <v>39.0</v>
      </c>
      <c r="F619" s="706">
        <v>39.0</v>
      </c>
      <c r="G619" s="77" t="s">
        <v>2882</v>
      </c>
      <c r="H619" s="205"/>
    </row>
    <row r="620" ht="15.0" customHeight="1">
      <c r="A620" s="704" t="s">
        <v>103</v>
      </c>
      <c r="B620" s="703" t="s">
        <v>86</v>
      </c>
      <c r="C620" s="75" t="s">
        <v>8297</v>
      </c>
      <c r="D620" s="705" t="s">
        <v>7488</v>
      </c>
      <c r="E620" s="78">
        <v>54.0</v>
      </c>
      <c r="F620" s="706">
        <v>54.0</v>
      </c>
      <c r="G620" s="77" t="s">
        <v>2882</v>
      </c>
      <c r="H620" s="205"/>
    </row>
    <row r="621" ht="15.0" customHeight="1">
      <c r="A621" s="704" t="s">
        <v>103</v>
      </c>
      <c r="B621" s="703" t="s">
        <v>86</v>
      </c>
      <c r="C621" s="75" t="s">
        <v>8298</v>
      </c>
      <c r="D621" s="705" t="s">
        <v>7488</v>
      </c>
      <c r="E621" s="78">
        <v>39.0</v>
      </c>
      <c r="F621" s="706">
        <v>39.0</v>
      </c>
      <c r="G621" s="77" t="s">
        <v>2882</v>
      </c>
      <c r="H621" s="205"/>
    </row>
    <row r="622" ht="15.0" customHeight="1">
      <c r="A622" s="704" t="s">
        <v>103</v>
      </c>
      <c r="B622" s="703" t="s">
        <v>86</v>
      </c>
      <c r="C622" s="75" t="s">
        <v>8299</v>
      </c>
      <c r="D622" s="705" t="s">
        <v>7488</v>
      </c>
      <c r="E622" s="78">
        <v>13.0</v>
      </c>
      <c r="F622" s="706">
        <v>13.0</v>
      </c>
      <c r="G622" s="77" t="s">
        <v>2882</v>
      </c>
      <c r="H622" s="205"/>
    </row>
    <row r="623" ht="15.0" customHeight="1">
      <c r="A623" s="704" t="s">
        <v>103</v>
      </c>
      <c r="B623" s="703" t="s">
        <v>86</v>
      </c>
      <c r="C623" s="75" t="s">
        <v>8300</v>
      </c>
      <c r="D623" s="705" t="s">
        <v>7488</v>
      </c>
      <c r="E623" s="78">
        <v>13.0</v>
      </c>
      <c r="F623" s="706">
        <v>13.0</v>
      </c>
      <c r="G623" s="77" t="s">
        <v>2882</v>
      </c>
      <c r="H623" s="205"/>
    </row>
    <row r="624" ht="15.0" customHeight="1">
      <c r="A624" s="704" t="s">
        <v>103</v>
      </c>
      <c r="B624" s="703" t="s">
        <v>86</v>
      </c>
      <c r="C624" s="75" t="s">
        <v>8301</v>
      </c>
      <c r="D624" s="705" t="s">
        <v>7488</v>
      </c>
      <c r="E624" s="78">
        <v>39.0</v>
      </c>
      <c r="F624" s="706">
        <v>39.0</v>
      </c>
      <c r="G624" s="77" t="s">
        <v>2882</v>
      </c>
      <c r="H624" s="205"/>
    </row>
    <row r="625" ht="15.0" customHeight="1">
      <c r="A625" s="704" t="s">
        <v>103</v>
      </c>
      <c r="B625" s="703" t="s">
        <v>86</v>
      </c>
      <c r="C625" s="75" t="s">
        <v>8302</v>
      </c>
      <c r="D625" s="705" t="s">
        <v>7488</v>
      </c>
      <c r="E625" s="78">
        <v>54.0</v>
      </c>
      <c r="F625" s="706">
        <v>54.0</v>
      </c>
      <c r="G625" s="77" t="s">
        <v>2882</v>
      </c>
      <c r="H625" s="205"/>
    </row>
    <row r="626" ht="15.0" customHeight="1">
      <c r="A626" s="704" t="s">
        <v>103</v>
      </c>
      <c r="B626" s="703" t="s">
        <v>86</v>
      </c>
      <c r="C626" s="75" t="s">
        <v>8303</v>
      </c>
      <c r="D626" s="705" t="s">
        <v>7488</v>
      </c>
      <c r="E626" s="78">
        <v>39.0</v>
      </c>
      <c r="F626" s="706">
        <v>39.0</v>
      </c>
      <c r="G626" s="77" t="s">
        <v>2882</v>
      </c>
      <c r="H626" s="205"/>
    </row>
    <row r="627" ht="15.0" customHeight="1">
      <c r="A627" s="704" t="s">
        <v>103</v>
      </c>
      <c r="B627" s="703" t="s">
        <v>86</v>
      </c>
      <c r="C627" s="75" t="s">
        <v>8304</v>
      </c>
      <c r="D627" s="705" t="s">
        <v>7488</v>
      </c>
      <c r="E627" s="78">
        <v>13.0</v>
      </c>
      <c r="F627" s="706">
        <v>13.0</v>
      </c>
      <c r="G627" s="77" t="s">
        <v>2882</v>
      </c>
      <c r="H627" s="205"/>
    </row>
    <row r="628" ht="15.0" customHeight="1">
      <c r="A628" s="704" t="s">
        <v>103</v>
      </c>
      <c r="B628" s="703" t="s">
        <v>86</v>
      </c>
      <c r="C628" s="75" t="s">
        <v>8305</v>
      </c>
      <c r="D628" s="705" t="s">
        <v>7488</v>
      </c>
      <c r="E628" s="78">
        <v>13.0</v>
      </c>
      <c r="F628" s="706">
        <v>13.0</v>
      </c>
      <c r="G628" s="77" t="s">
        <v>2882</v>
      </c>
      <c r="H628" s="205"/>
    </row>
    <row r="629" ht="15.0" customHeight="1">
      <c r="A629" s="704" t="s">
        <v>103</v>
      </c>
      <c r="B629" s="703" t="s">
        <v>86</v>
      </c>
      <c r="C629" s="75" t="s">
        <v>8306</v>
      </c>
      <c r="D629" s="705" t="s">
        <v>7488</v>
      </c>
      <c r="E629" s="78">
        <v>14.0</v>
      </c>
      <c r="F629" s="706">
        <v>14.0</v>
      </c>
      <c r="G629" s="77" t="s">
        <v>2882</v>
      </c>
      <c r="H629" s="205"/>
    </row>
    <row r="630" ht="15.0" customHeight="1">
      <c r="A630" s="704" t="s">
        <v>103</v>
      </c>
      <c r="B630" s="703" t="s">
        <v>86</v>
      </c>
      <c r="C630" s="75" t="s">
        <v>8307</v>
      </c>
      <c r="D630" s="705" t="s">
        <v>7488</v>
      </c>
      <c r="E630" s="78">
        <v>19.0</v>
      </c>
      <c r="F630" s="706">
        <v>19.0</v>
      </c>
      <c r="G630" s="77" t="s">
        <v>2882</v>
      </c>
      <c r="H630" s="205"/>
    </row>
    <row r="631" ht="15.0" customHeight="1">
      <c r="A631" s="704" t="s">
        <v>103</v>
      </c>
      <c r="B631" s="703" t="s">
        <v>86</v>
      </c>
      <c r="C631" s="75" t="s">
        <v>8308</v>
      </c>
      <c r="D631" s="705" t="s">
        <v>7488</v>
      </c>
      <c r="E631" s="78">
        <v>14.0</v>
      </c>
      <c r="F631" s="706">
        <v>14.0</v>
      </c>
      <c r="G631" s="77" t="s">
        <v>2882</v>
      </c>
      <c r="H631" s="205"/>
    </row>
    <row r="632" ht="15.0" customHeight="1">
      <c r="A632" s="704" t="s">
        <v>103</v>
      </c>
      <c r="B632" s="703" t="s">
        <v>86</v>
      </c>
      <c r="C632" s="75" t="s">
        <v>8309</v>
      </c>
      <c r="D632" s="705" t="s">
        <v>7488</v>
      </c>
      <c r="E632" s="78">
        <v>5.0</v>
      </c>
      <c r="F632" s="706">
        <v>5.0</v>
      </c>
      <c r="G632" s="77" t="s">
        <v>2882</v>
      </c>
      <c r="H632" s="205"/>
    </row>
    <row r="633" ht="15.0" customHeight="1">
      <c r="A633" s="704" t="s">
        <v>103</v>
      </c>
      <c r="B633" s="703" t="s">
        <v>86</v>
      </c>
      <c r="C633" s="75" t="s">
        <v>8310</v>
      </c>
      <c r="D633" s="705" t="s">
        <v>7488</v>
      </c>
      <c r="E633" s="78">
        <v>5.0</v>
      </c>
      <c r="F633" s="706">
        <v>5.0</v>
      </c>
      <c r="G633" s="77" t="s">
        <v>2882</v>
      </c>
      <c r="H633" s="205"/>
    </row>
    <row r="634" ht="15.0" customHeight="1">
      <c r="A634" s="704" t="s">
        <v>103</v>
      </c>
      <c r="B634" s="703" t="s">
        <v>86</v>
      </c>
      <c r="C634" s="75" t="s">
        <v>8311</v>
      </c>
      <c r="D634" s="705" t="s">
        <v>7488</v>
      </c>
      <c r="E634" s="78">
        <v>22.0</v>
      </c>
      <c r="F634" s="706">
        <v>22.0</v>
      </c>
      <c r="G634" s="77" t="s">
        <v>2882</v>
      </c>
      <c r="H634" s="205"/>
    </row>
    <row r="635" ht="15.0" customHeight="1">
      <c r="A635" s="704" t="s">
        <v>103</v>
      </c>
      <c r="B635" s="703" t="s">
        <v>86</v>
      </c>
      <c r="C635" s="75" t="s">
        <v>8312</v>
      </c>
      <c r="D635" s="705" t="s">
        <v>7488</v>
      </c>
      <c r="E635" s="78">
        <v>26.0</v>
      </c>
      <c r="F635" s="706">
        <v>26.0</v>
      </c>
      <c r="G635" s="77" t="s">
        <v>2882</v>
      </c>
      <c r="H635" s="205"/>
    </row>
    <row r="636" ht="15.0" customHeight="1">
      <c r="A636" s="704" t="s">
        <v>716</v>
      </c>
      <c r="B636" s="703" t="s">
        <v>86</v>
      </c>
      <c r="C636" s="75" t="s">
        <v>8313</v>
      </c>
      <c r="D636" s="705" t="s">
        <v>7539</v>
      </c>
      <c r="E636" s="78">
        <v>44.33</v>
      </c>
      <c r="F636" s="706">
        <v>44.33</v>
      </c>
      <c r="G636" s="77" t="s">
        <v>554</v>
      </c>
      <c r="H636" s="205"/>
    </row>
    <row r="637" ht="15.0" customHeight="1">
      <c r="A637" s="704" t="s">
        <v>716</v>
      </c>
      <c r="B637" s="703" t="s">
        <v>86</v>
      </c>
      <c r="C637" s="75" t="s">
        <v>8314</v>
      </c>
      <c r="D637" s="705" t="s">
        <v>7539</v>
      </c>
      <c r="E637" s="78">
        <v>44.33</v>
      </c>
      <c r="F637" s="706">
        <v>44.33</v>
      </c>
      <c r="G637" s="77" t="s">
        <v>554</v>
      </c>
      <c r="H637" s="205"/>
    </row>
    <row r="638" ht="15.0" customHeight="1">
      <c r="A638" s="704" t="s">
        <v>716</v>
      </c>
      <c r="B638" s="703" t="s">
        <v>86</v>
      </c>
      <c r="C638" s="75" t="s">
        <v>8315</v>
      </c>
      <c r="D638" s="705" t="s">
        <v>7539</v>
      </c>
      <c r="E638" s="78">
        <v>11.0</v>
      </c>
      <c r="F638" s="706">
        <v>11.0</v>
      </c>
      <c r="G638" s="77" t="s">
        <v>554</v>
      </c>
      <c r="H638" s="205"/>
    </row>
    <row r="639" ht="15.0" customHeight="1">
      <c r="A639" s="704" t="s">
        <v>716</v>
      </c>
      <c r="B639" s="703" t="s">
        <v>86</v>
      </c>
      <c r="C639" s="75" t="s">
        <v>8316</v>
      </c>
      <c r="D639" s="705" t="s">
        <v>7539</v>
      </c>
      <c r="E639" s="78">
        <v>4.0</v>
      </c>
      <c r="F639" s="706">
        <v>4.0</v>
      </c>
      <c r="G639" s="77" t="s">
        <v>554</v>
      </c>
      <c r="H639" s="205"/>
    </row>
    <row r="640" ht="15.0" customHeight="1">
      <c r="A640" s="704" t="s">
        <v>716</v>
      </c>
      <c r="B640" s="703" t="s">
        <v>86</v>
      </c>
      <c r="C640" s="75" t="s">
        <v>8317</v>
      </c>
      <c r="D640" s="705" t="s">
        <v>7539</v>
      </c>
      <c r="E640" s="78">
        <v>20.0</v>
      </c>
      <c r="F640" s="706">
        <v>20.0</v>
      </c>
      <c r="G640" s="77" t="s">
        <v>554</v>
      </c>
      <c r="H640" s="205"/>
    </row>
    <row r="641" ht="15.0" customHeight="1">
      <c r="A641" s="667" t="s">
        <v>105</v>
      </c>
      <c r="B641" s="729" t="s">
        <v>86</v>
      </c>
      <c r="C641" s="75" t="s">
        <v>8318</v>
      </c>
      <c r="D641" s="705" t="s">
        <v>7488</v>
      </c>
      <c r="E641" s="77">
        <v>25.67</v>
      </c>
      <c r="F641" s="730">
        <v>25.67</v>
      </c>
      <c r="G641" s="77" t="s">
        <v>559</v>
      </c>
      <c r="H641" s="205"/>
    </row>
    <row r="642" ht="15.0" customHeight="1">
      <c r="A642" s="667" t="s">
        <v>105</v>
      </c>
      <c r="B642" s="729" t="s">
        <v>86</v>
      </c>
      <c r="C642" s="75" t="s">
        <v>8319</v>
      </c>
      <c r="D642" s="705" t="s">
        <v>7488</v>
      </c>
      <c r="E642" s="77">
        <v>6.42</v>
      </c>
      <c r="F642" s="730">
        <v>6.42</v>
      </c>
      <c r="G642" s="77" t="s">
        <v>559</v>
      </c>
      <c r="H642" s="205"/>
    </row>
    <row r="643" ht="15.0" customHeight="1">
      <c r="A643" s="667" t="s">
        <v>105</v>
      </c>
      <c r="B643" s="729" t="s">
        <v>86</v>
      </c>
      <c r="C643" s="75" t="s">
        <v>8320</v>
      </c>
      <c r="D643" s="705" t="s">
        <v>7488</v>
      </c>
      <c r="E643" s="77">
        <v>2.57</v>
      </c>
      <c r="F643" s="730">
        <v>2.57</v>
      </c>
      <c r="G643" s="77" t="s">
        <v>559</v>
      </c>
      <c r="H643" s="205"/>
    </row>
    <row r="644" ht="15.0" customHeight="1">
      <c r="A644" s="667" t="s">
        <v>105</v>
      </c>
      <c r="B644" s="729" t="s">
        <v>86</v>
      </c>
      <c r="C644" s="75" t="s">
        <v>8321</v>
      </c>
      <c r="D644" s="705" t="s">
        <v>7488</v>
      </c>
      <c r="E644" s="77">
        <v>19.33</v>
      </c>
      <c r="F644" s="730">
        <v>19.33</v>
      </c>
      <c r="G644" s="77" t="s">
        <v>559</v>
      </c>
      <c r="H644" s="205"/>
    </row>
    <row r="645" ht="15.0" customHeight="1">
      <c r="A645" s="667" t="s">
        <v>105</v>
      </c>
      <c r="B645" s="729" t="s">
        <v>86</v>
      </c>
      <c r="C645" s="75" t="s">
        <v>8322</v>
      </c>
      <c r="D645" s="705" t="s">
        <v>7488</v>
      </c>
      <c r="E645" s="77">
        <v>4.83</v>
      </c>
      <c r="F645" s="730">
        <v>4.83</v>
      </c>
      <c r="G645" s="77" t="s">
        <v>559</v>
      </c>
      <c r="H645" s="205"/>
    </row>
    <row r="646" ht="15.0" customHeight="1">
      <c r="A646" s="667" t="s">
        <v>105</v>
      </c>
      <c r="B646" s="729" t="s">
        <v>86</v>
      </c>
      <c r="C646" s="75" t="s">
        <v>8323</v>
      </c>
      <c r="D646" s="705" t="s">
        <v>7488</v>
      </c>
      <c r="E646" s="77">
        <v>1.93</v>
      </c>
      <c r="F646" s="730">
        <v>1.93</v>
      </c>
      <c r="G646" s="77" t="s">
        <v>559</v>
      </c>
      <c r="H646" s="205"/>
    </row>
    <row r="647" ht="15.0" customHeight="1">
      <c r="A647" s="667" t="s">
        <v>105</v>
      </c>
      <c r="B647" s="729" t="s">
        <v>86</v>
      </c>
      <c r="C647" s="75" t="s">
        <v>8324</v>
      </c>
      <c r="D647" s="705" t="s">
        <v>7488</v>
      </c>
      <c r="E647" s="77">
        <v>22.0</v>
      </c>
      <c r="F647" s="730">
        <v>22.0</v>
      </c>
      <c r="G647" s="77" t="s">
        <v>559</v>
      </c>
      <c r="H647" s="205"/>
    </row>
    <row r="648" ht="15.0" customHeight="1">
      <c r="A648" s="667" t="s">
        <v>105</v>
      </c>
      <c r="B648" s="729" t="s">
        <v>86</v>
      </c>
      <c r="C648" s="75" t="s">
        <v>8325</v>
      </c>
      <c r="D648" s="705" t="s">
        <v>7488</v>
      </c>
      <c r="E648" s="77">
        <v>5.5</v>
      </c>
      <c r="F648" s="730">
        <v>5.5</v>
      </c>
      <c r="G648" s="77" t="s">
        <v>559</v>
      </c>
      <c r="H648" s="205"/>
    </row>
    <row r="649" ht="15.0" customHeight="1">
      <c r="A649" s="667" t="s">
        <v>105</v>
      </c>
      <c r="B649" s="729" t="s">
        <v>86</v>
      </c>
      <c r="C649" s="75" t="s">
        <v>8326</v>
      </c>
      <c r="D649" s="705" t="s">
        <v>7488</v>
      </c>
      <c r="E649" s="77">
        <v>2.2</v>
      </c>
      <c r="F649" s="730">
        <v>2.2</v>
      </c>
      <c r="G649" s="77" t="s">
        <v>559</v>
      </c>
      <c r="H649" s="205"/>
    </row>
    <row r="650" ht="15.0" customHeight="1">
      <c r="A650" s="667" t="s">
        <v>105</v>
      </c>
      <c r="B650" s="729" t="s">
        <v>86</v>
      </c>
      <c r="C650" s="75" t="s">
        <v>8327</v>
      </c>
      <c r="D650" s="705" t="s">
        <v>7488</v>
      </c>
      <c r="E650" s="77">
        <v>22.0</v>
      </c>
      <c r="F650" s="730">
        <v>22.0</v>
      </c>
      <c r="G650" s="77" t="s">
        <v>559</v>
      </c>
      <c r="H650" s="205"/>
    </row>
    <row r="651" ht="15.0" customHeight="1">
      <c r="A651" s="667" t="s">
        <v>105</v>
      </c>
      <c r="B651" s="729" t="s">
        <v>86</v>
      </c>
      <c r="C651" s="75" t="s">
        <v>8328</v>
      </c>
      <c r="D651" s="705" t="s">
        <v>7488</v>
      </c>
      <c r="E651" s="77">
        <v>5.5</v>
      </c>
      <c r="F651" s="730">
        <v>5.5</v>
      </c>
      <c r="G651" s="77" t="s">
        <v>559</v>
      </c>
      <c r="H651" s="205"/>
    </row>
    <row r="652" ht="15.0" customHeight="1">
      <c r="A652" s="667" t="s">
        <v>105</v>
      </c>
      <c r="B652" s="729" t="s">
        <v>86</v>
      </c>
      <c r="C652" s="75" t="s">
        <v>8329</v>
      </c>
      <c r="D652" s="705" t="s">
        <v>7488</v>
      </c>
      <c r="E652" s="77">
        <v>2.2</v>
      </c>
      <c r="F652" s="730">
        <v>2.2</v>
      </c>
      <c r="G652" s="77" t="s">
        <v>559</v>
      </c>
      <c r="H652" s="205"/>
    </row>
    <row r="653" ht="15.0" customHeight="1">
      <c r="A653" s="667" t="s">
        <v>105</v>
      </c>
      <c r="B653" s="729" t="s">
        <v>86</v>
      </c>
      <c r="C653" s="75" t="s">
        <v>8330</v>
      </c>
      <c r="D653" s="705" t="s">
        <v>7488</v>
      </c>
      <c r="E653" s="77">
        <v>15.33</v>
      </c>
      <c r="F653" s="730">
        <v>15.33</v>
      </c>
      <c r="G653" s="77" t="s">
        <v>559</v>
      </c>
      <c r="H653" s="205"/>
    </row>
    <row r="654" ht="15.0" customHeight="1">
      <c r="A654" s="667" t="s">
        <v>105</v>
      </c>
      <c r="B654" s="729" t="s">
        <v>86</v>
      </c>
      <c r="C654" s="75" t="s">
        <v>8331</v>
      </c>
      <c r="D654" s="705" t="s">
        <v>7488</v>
      </c>
      <c r="E654" s="77">
        <v>3.83</v>
      </c>
      <c r="F654" s="730">
        <v>3.83</v>
      </c>
      <c r="G654" s="77" t="s">
        <v>559</v>
      </c>
      <c r="H654" s="205"/>
    </row>
    <row r="655" ht="15.0" customHeight="1">
      <c r="A655" s="667" t="s">
        <v>105</v>
      </c>
      <c r="B655" s="731" t="s">
        <v>86</v>
      </c>
      <c r="C655" s="224" t="s">
        <v>8332</v>
      </c>
      <c r="D655" s="725" t="s">
        <v>7488</v>
      </c>
      <c r="E655" s="77">
        <v>1.53</v>
      </c>
      <c r="F655" s="730">
        <v>1.53</v>
      </c>
      <c r="G655" s="77" t="s">
        <v>559</v>
      </c>
      <c r="H655" s="205"/>
    </row>
    <row r="656" ht="15.0" customHeight="1">
      <c r="A656" s="667" t="s">
        <v>105</v>
      </c>
      <c r="B656" s="729" t="s">
        <v>86</v>
      </c>
      <c r="C656" s="75" t="s">
        <v>8333</v>
      </c>
      <c r="D656" s="705" t="s">
        <v>7488</v>
      </c>
      <c r="E656" s="77">
        <v>8.8</v>
      </c>
      <c r="F656" s="730">
        <v>17.6</v>
      </c>
      <c r="G656" s="77" t="s">
        <v>559</v>
      </c>
      <c r="H656" s="205"/>
    </row>
    <row r="657" ht="15.0" customHeight="1">
      <c r="A657" s="667" t="s">
        <v>105</v>
      </c>
      <c r="B657" s="729" t="s">
        <v>86</v>
      </c>
      <c r="C657" s="75" t="s">
        <v>8334</v>
      </c>
      <c r="D657" s="705" t="s">
        <v>7488</v>
      </c>
      <c r="E657" s="78">
        <v>10.0</v>
      </c>
      <c r="F657" s="706">
        <v>20.0</v>
      </c>
      <c r="G657" s="77" t="s">
        <v>559</v>
      </c>
      <c r="H657" s="205"/>
    </row>
    <row r="658" ht="15.0" customHeight="1">
      <c r="A658" s="704" t="s">
        <v>106</v>
      </c>
      <c r="B658" s="703" t="s">
        <v>86</v>
      </c>
      <c r="C658" s="75" t="s">
        <v>8335</v>
      </c>
      <c r="D658" s="705" t="s">
        <v>7969</v>
      </c>
      <c r="E658" s="78">
        <f>30/3*2</f>
        <v>20</v>
      </c>
      <c r="F658" s="706">
        <v>20.0</v>
      </c>
      <c r="G658" s="77" t="s">
        <v>567</v>
      </c>
      <c r="H658" s="205"/>
    </row>
    <row r="659" ht="15.0" customHeight="1">
      <c r="A659" s="704" t="s">
        <v>106</v>
      </c>
      <c r="B659" s="703" t="s">
        <v>86</v>
      </c>
      <c r="C659" s="75" t="s">
        <v>8336</v>
      </c>
      <c r="D659" s="705" t="s">
        <v>7916</v>
      </c>
      <c r="E659" s="78">
        <f>10/3*3</f>
        <v>10</v>
      </c>
      <c r="F659" s="706">
        <v>10.0</v>
      </c>
      <c r="G659" s="77" t="s">
        <v>567</v>
      </c>
      <c r="H659" s="205"/>
    </row>
    <row r="660" ht="15.0" customHeight="1">
      <c r="A660" s="704" t="s">
        <v>106</v>
      </c>
      <c r="B660" s="703" t="s">
        <v>86</v>
      </c>
      <c r="C660" s="75" t="s">
        <v>8337</v>
      </c>
      <c r="D660" s="705" t="s">
        <v>7539</v>
      </c>
      <c r="E660" s="78">
        <f t="shared" ref="E660:E661" si="73">30/3</f>
        <v>10</v>
      </c>
      <c r="F660" s="706">
        <f t="shared" ref="F660:F661" si="74">E660</f>
        <v>10</v>
      </c>
      <c r="G660" s="77" t="s">
        <v>567</v>
      </c>
      <c r="H660" s="205"/>
    </row>
    <row r="661" ht="15.0" customHeight="1">
      <c r="A661" s="704" t="s">
        <v>106</v>
      </c>
      <c r="B661" s="703" t="s">
        <v>86</v>
      </c>
      <c r="C661" s="75" t="s">
        <v>8338</v>
      </c>
      <c r="D661" s="705" t="s">
        <v>7539</v>
      </c>
      <c r="E661" s="78">
        <f t="shared" si="73"/>
        <v>10</v>
      </c>
      <c r="F661" s="706">
        <f t="shared" si="74"/>
        <v>10</v>
      </c>
      <c r="G661" s="77" t="s">
        <v>567</v>
      </c>
      <c r="H661" s="205"/>
    </row>
    <row r="662" ht="15.0" customHeight="1">
      <c r="A662" s="704" t="s">
        <v>106</v>
      </c>
      <c r="B662" s="703" t="s">
        <v>86</v>
      </c>
      <c r="C662" s="75" t="s">
        <v>8339</v>
      </c>
      <c r="D662" s="705" t="s">
        <v>7539</v>
      </c>
      <c r="E662" s="78">
        <f>0.25*30</f>
        <v>7.5</v>
      </c>
      <c r="F662" s="706">
        <f>30/3*0.25</f>
        <v>2.5</v>
      </c>
      <c r="G662" s="77" t="s">
        <v>567</v>
      </c>
      <c r="H662" s="205"/>
    </row>
    <row r="663" ht="15.0" customHeight="1">
      <c r="A663" s="704" t="s">
        <v>106</v>
      </c>
      <c r="B663" s="703" t="s">
        <v>86</v>
      </c>
      <c r="C663" s="75" t="s">
        <v>8340</v>
      </c>
      <c r="D663" s="705" t="s">
        <v>7539</v>
      </c>
      <c r="E663" s="78">
        <f>0.1*30</f>
        <v>3</v>
      </c>
      <c r="F663" s="706">
        <f>30/3*0.1</f>
        <v>1</v>
      </c>
      <c r="G663" s="77" t="s">
        <v>567</v>
      </c>
      <c r="H663" s="205"/>
    </row>
    <row r="664" ht="15.0" customHeight="1">
      <c r="A664" s="704" t="s">
        <v>106</v>
      </c>
      <c r="B664" s="703" t="s">
        <v>86</v>
      </c>
      <c r="C664" s="75" t="s">
        <v>8341</v>
      </c>
      <c r="D664" s="705" t="s">
        <v>7539</v>
      </c>
      <c r="E664" s="78">
        <f t="shared" ref="E664:E665" si="75">28/3</f>
        <v>9.333333333</v>
      </c>
      <c r="F664" s="706">
        <f t="shared" ref="F664:F665" si="76">E664</f>
        <v>9.333333333</v>
      </c>
      <c r="G664" s="77" t="s">
        <v>567</v>
      </c>
      <c r="H664" s="205"/>
    </row>
    <row r="665" ht="15.0" customHeight="1">
      <c r="A665" s="704" t="s">
        <v>106</v>
      </c>
      <c r="B665" s="703" t="s">
        <v>86</v>
      </c>
      <c r="C665" s="75" t="s">
        <v>8342</v>
      </c>
      <c r="D665" s="705" t="s">
        <v>7539</v>
      </c>
      <c r="E665" s="78">
        <f t="shared" si="75"/>
        <v>9.333333333</v>
      </c>
      <c r="F665" s="706">
        <f t="shared" si="76"/>
        <v>9.333333333</v>
      </c>
      <c r="G665" s="77" t="s">
        <v>567</v>
      </c>
      <c r="H665" s="205"/>
    </row>
    <row r="666" ht="15.0" customHeight="1">
      <c r="A666" s="704" t="s">
        <v>106</v>
      </c>
      <c r="B666" s="703" t="s">
        <v>86</v>
      </c>
      <c r="C666" s="75" t="s">
        <v>8343</v>
      </c>
      <c r="D666" s="705" t="s">
        <v>7539</v>
      </c>
      <c r="E666" s="78">
        <f>0.25*28</f>
        <v>7</v>
      </c>
      <c r="F666" s="706">
        <f>28/3*0.25</f>
        <v>2.333333333</v>
      </c>
      <c r="G666" s="77" t="s">
        <v>567</v>
      </c>
      <c r="H666" s="205"/>
    </row>
    <row r="667" ht="15.0" customHeight="1">
      <c r="A667" s="704" t="s">
        <v>106</v>
      </c>
      <c r="B667" s="703" t="s">
        <v>86</v>
      </c>
      <c r="C667" s="75" t="s">
        <v>8344</v>
      </c>
      <c r="D667" s="705" t="s">
        <v>7539</v>
      </c>
      <c r="E667" s="78">
        <f>0.1*28</f>
        <v>2.8</v>
      </c>
      <c r="F667" s="706">
        <f>28/3*0.1</f>
        <v>0.9333333333</v>
      </c>
      <c r="G667" s="77" t="s">
        <v>567</v>
      </c>
      <c r="H667" s="205"/>
    </row>
    <row r="668" ht="15.0" customHeight="1">
      <c r="A668" s="704" t="s">
        <v>106</v>
      </c>
      <c r="B668" s="703" t="s">
        <v>86</v>
      </c>
      <c r="C668" s="75" t="s">
        <v>8345</v>
      </c>
      <c r="D668" s="705" t="s">
        <v>7539</v>
      </c>
      <c r="E668" s="78">
        <f t="shared" ref="E668:E669" si="77">77/3</f>
        <v>25.66666667</v>
      </c>
      <c r="F668" s="706">
        <f t="shared" ref="F668:F669" si="78">E668</f>
        <v>25.66666667</v>
      </c>
      <c r="G668" s="77" t="s">
        <v>567</v>
      </c>
      <c r="H668" s="205"/>
    </row>
    <row r="669" ht="15.0" customHeight="1">
      <c r="A669" s="704" t="s">
        <v>106</v>
      </c>
      <c r="B669" s="703" t="s">
        <v>86</v>
      </c>
      <c r="C669" s="75" t="s">
        <v>8346</v>
      </c>
      <c r="D669" s="705" t="s">
        <v>7539</v>
      </c>
      <c r="E669" s="78">
        <f t="shared" si="77"/>
        <v>25.66666667</v>
      </c>
      <c r="F669" s="706">
        <f t="shared" si="78"/>
        <v>25.66666667</v>
      </c>
      <c r="G669" s="77" t="s">
        <v>567</v>
      </c>
      <c r="H669" s="205"/>
    </row>
    <row r="670" ht="15.0" customHeight="1">
      <c r="A670" s="704" t="s">
        <v>106</v>
      </c>
      <c r="B670" s="703" t="s">
        <v>86</v>
      </c>
      <c r="C670" s="75" t="s">
        <v>8347</v>
      </c>
      <c r="D670" s="705" t="s">
        <v>7539</v>
      </c>
      <c r="E670" s="78">
        <f>0.25*77</f>
        <v>19.25</v>
      </c>
      <c r="F670" s="706">
        <f>77/3*0.25</f>
        <v>6.416666667</v>
      </c>
      <c r="G670" s="77" t="s">
        <v>567</v>
      </c>
      <c r="H670" s="205"/>
    </row>
    <row r="671" ht="15.0" customHeight="1">
      <c r="A671" s="704" t="s">
        <v>106</v>
      </c>
      <c r="B671" s="703" t="s">
        <v>86</v>
      </c>
      <c r="C671" s="75" t="s">
        <v>8348</v>
      </c>
      <c r="D671" s="705" t="s">
        <v>7539</v>
      </c>
      <c r="E671" s="78">
        <f>0.1*77</f>
        <v>7.7</v>
      </c>
      <c r="F671" s="706">
        <f>77/3*0.1</f>
        <v>2.566666667</v>
      </c>
      <c r="G671" s="77" t="s">
        <v>567</v>
      </c>
      <c r="H671" s="205"/>
    </row>
    <row r="672" ht="15.0" customHeight="1">
      <c r="A672" s="732" t="s">
        <v>107</v>
      </c>
      <c r="B672" s="733" t="s">
        <v>86</v>
      </c>
      <c r="C672" s="75" t="s">
        <v>8349</v>
      </c>
      <c r="D672" s="705" t="s">
        <v>7539</v>
      </c>
      <c r="E672" s="77" t="s">
        <v>8350</v>
      </c>
      <c r="F672" s="706">
        <f t="shared" ref="F672:F673" si="79">(52+28+70+28)/3</f>
        <v>59.33333333</v>
      </c>
      <c r="G672" s="77" t="s">
        <v>604</v>
      </c>
      <c r="H672" s="205"/>
    </row>
    <row r="673" ht="15.0" customHeight="1">
      <c r="A673" s="732" t="s">
        <v>107</v>
      </c>
      <c r="B673" s="733" t="s">
        <v>86</v>
      </c>
      <c r="C673" s="75" t="s">
        <v>8351</v>
      </c>
      <c r="D673" s="705" t="s">
        <v>7539</v>
      </c>
      <c r="E673" s="77" t="s">
        <v>8352</v>
      </c>
      <c r="F673" s="706">
        <f t="shared" si="79"/>
        <v>59.33333333</v>
      </c>
      <c r="G673" s="77" t="s">
        <v>604</v>
      </c>
      <c r="H673" s="205"/>
    </row>
    <row r="674" ht="15.0" customHeight="1">
      <c r="A674" s="732" t="s">
        <v>107</v>
      </c>
      <c r="B674" s="733" t="s">
        <v>86</v>
      </c>
      <c r="C674" s="75" t="s">
        <v>8353</v>
      </c>
      <c r="D674" s="705" t="s">
        <v>7539</v>
      </c>
      <c r="E674" s="78" t="s">
        <v>8354</v>
      </c>
      <c r="F674" s="706">
        <f>F673*0.25</f>
        <v>14.83333333</v>
      </c>
      <c r="G674" s="77" t="s">
        <v>604</v>
      </c>
      <c r="H674" s="205"/>
    </row>
    <row r="675" ht="15.0" customHeight="1">
      <c r="A675" s="732" t="s">
        <v>107</v>
      </c>
      <c r="B675" s="733" t="s">
        <v>86</v>
      </c>
      <c r="C675" s="75" t="s">
        <v>8355</v>
      </c>
      <c r="D675" s="705" t="s">
        <v>7539</v>
      </c>
      <c r="E675" s="78" t="s">
        <v>8356</v>
      </c>
      <c r="F675" s="706">
        <f>F673*0.1</f>
        <v>5.933333333</v>
      </c>
      <c r="G675" s="77" t="s">
        <v>604</v>
      </c>
      <c r="H675" s="205"/>
    </row>
    <row r="676" ht="15.0" customHeight="1">
      <c r="A676" s="732" t="s">
        <v>107</v>
      </c>
      <c r="B676" s="733" t="s">
        <v>86</v>
      </c>
      <c r="C676" s="75" t="s">
        <v>8357</v>
      </c>
      <c r="D676" s="705" t="s">
        <v>7539</v>
      </c>
      <c r="E676" s="78" t="s">
        <v>8358</v>
      </c>
      <c r="F676" s="706">
        <v>20.0</v>
      </c>
      <c r="G676" s="77" t="s">
        <v>604</v>
      </c>
      <c r="H676" s="205"/>
    </row>
    <row r="677" ht="15.0" customHeight="1">
      <c r="A677" s="732" t="s">
        <v>107</v>
      </c>
      <c r="B677" s="733" t="s">
        <v>86</v>
      </c>
      <c r="C677" s="75" t="s">
        <v>8359</v>
      </c>
      <c r="D677" s="705" t="s">
        <v>7539</v>
      </c>
      <c r="E677" s="78" t="s">
        <v>8360</v>
      </c>
      <c r="F677" s="706">
        <v>16.0</v>
      </c>
      <c r="G677" s="77" t="s">
        <v>604</v>
      </c>
      <c r="H677" s="205"/>
    </row>
    <row r="678" ht="15.0" customHeight="1">
      <c r="A678" s="704" t="s">
        <v>93</v>
      </c>
      <c r="B678" s="703" t="s">
        <v>86</v>
      </c>
      <c r="C678" s="75" t="s">
        <v>8361</v>
      </c>
      <c r="D678" s="705" t="s">
        <v>7539</v>
      </c>
      <c r="E678" s="712" t="s">
        <v>8362</v>
      </c>
      <c r="F678" s="734">
        <v>22.0</v>
      </c>
      <c r="G678" s="77" t="s">
        <v>3032</v>
      </c>
      <c r="H678" s="205"/>
    </row>
    <row r="679" ht="15.0" customHeight="1">
      <c r="A679" s="704" t="s">
        <v>93</v>
      </c>
      <c r="B679" s="703" t="s">
        <v>86</v>
      </c>
      <c r="C679" s="75" t="s">
        <v>8363</v>
      </c>
      <c r="D679" s="705" t="s">
        <v>7539</v>
      </c>
      <c r="E679" s="712" t="s">
        <v>8362</v>
      </c>
      <c r="F679" s="734">
        <v>22.0</v>
      </c>
      <c r="G679" s="77" t="s">
        <v>3032</v>
      </c>
      <c r="H679" s="205"/>
    </row>
    <row r="680" ht="15.0" customHeight="1">
      <c r="A680" s="704" t="s">
        <v>93</v>
      </c>
      <c r="B680" s="703" t="s">
        <v>86</v>
      </c>
      <c r="C680" s="75" t="s">
        <v>8364</v>
      </c>
      <c r="D680" s="705" t="s">
        <v>7539</v>
      </c>
      <c r="E680" s="712" t="s">
        <v>8365</v>
      </c>
      <c r="F680" s="734">
        <v>13.0</v>
      </c>
      <c r="G680" s="77" t="s">
        <v>3032</v>
      </c>
      <c r="H680" s="205"/>
    </row>
    <row r="681" ht="15.0" customHeight="1">
      <c r="A681" s="704" t="s">
        <v>93</v>
      </c>
      <c r="B681" s="703" t="s">
        <v>86</v>
      </c>
      <c r="C681" s="75" t="s">
        <v>8366</v>
      </c>
      <c r="D681" s="705" t="s">
        <v>7539</v>
      </c>
      <c r="E681" s="78" t="s">
        <v>8367</v>
      </c>
      <c r="F681" s="706">
        <v>12.33</v>
      </c>
      <c r="G681" s="77" t="s">
        <v>3032</v>
      </c>
      <c r="H681" s="205"/>
    </row>
    <row r="682" ht="15.0" customHeight="1">
      <c r="A682" s="704" t="s">
        <v>93</v>
      </c>
      <c r="B682" s="703" t="s">
        <v>86</v>
      </c>
      <c r="C682" s="75" t="s">
        <v>8368</v>
      </c>
      <c r="D682" s="705" t="s">
        <v>7034</v>
      </c>
      <c r="E682" s="712" t="s">
        <v>8369</v>
      </c>
      <c r="F682" s="734">
        <v>22.0</v>
      </c>
      <c r="G682" s="77" t="s">
        <v>3032</v>
      </c>
      <c r="H682" s="205"/>
    </row>
    <row r="683" ht="15.0" customHeight="1">
      <c r="A683" s="704" t="s">
        <v>93</v>
      </c>
      <c r="B683" s="703" t="s">
        <v>86</v>
      </c>
      <c r="C683" s="75" t="s">
        <v>8370</v>
      </c>
      <c r="D683" s="705" t="s">
        <v>7034</v>
      </c>
      <c r="E683" s="712" t="s">
        <v>8371</v>
      </c>
      <c r="F683" s="734">
        <v>27.0</v>
      </c>
      <c r="G683" s="77" t="s">
        <v>3032</v>
      </c>
      <c r="H683" s="205"/>
    </row>
    <row r="684" ht="15.0" customHeight="1">
      <c r="A684" s="704" t="s">
        <v>94</v>
      </c>
      <c r="B684" s="703" t="s">
        <v>86</v>
      </c>
      <c r="C684" s="75" t="s">
        <v>8372</v>
      </c>
      <c r="D684" s="705" t="s">
        <v>8373</v>
      </c>
      <c r="E684" s="78" t="s">
        <v>7826</v>
      </c>
      <c r="F684" s="706">
        <v>21.0</v>
      </c>
      <c r="G684" s="77" t="s">
        <v>3040</v>
      </c>
      <c r="H684" s="205"/>
    </row>
    <row r="685" ht="15.0" customHeight="1">
      <c r="A685" s="704" t="s">
        <v>94</v>
      </c>
      <c r="B685" s="703" t="s">
        <v>86</v>
      </c>
      <c r="C685" s="75" t="s">
        <v>8374</v>
      </c>
      <c r="D685" s="705" t="s">
        <v>7034</v>
      </c>
      <c r="E685" s="78" t="s">
        <v>8375</v>
      </c>
      <c r="F685" s="706">
        <v>26.0</v>
      </c>
      <c r="G685" s="77" t="s">
        <v>3040</v>
      </c>
      <c r="H685" s="205"/>
    </row>
    <row r="686" ht="15.0" customHeight="1">
      <c r="A686" s="704" t="s">
        <v>94</v>
      </c>
      <c r="B686" s="703" t="s">
        <v>86</v>
      </c>
      <c r="C686" s="75" t="s">
        <v>8376</v>
      </c>
      <c r="D686" s="705" t="s">
        <v>7539</v>
      </c>
      <c r="E686" s="78" t="s">
        <v>8377</v>
      </c>
      <c r="F686" s="706">
        <v>0.0</v>
      </c>
      <c r="G686" s="77" t="s">
        <v>3040</v>
      </c>
      <c r="H686" s="205"/>
    </row>
    <row r="687" ht="15.0" customHeight="1">
      <c r="A687" s="704" t="s">
        <v>94</v>
      </c>
      <c r="B687" s="703" t="s">
        <v>86</v>
      </c>
      <c r="C687" s="75" t="s">
        <v>8378</v>
      </c>
      <c r="D687" s="705" t="s">
        <v>7539</v>
      </c>
      <c r="E687" s="78" t="s">
        <v>8377</v>
      </c>
      <c r="F687" s="706">
        <v>0.0</v>
      </c>
      <c r="G687" s="77" t="s">
        <v>3040</v>
      </c>
      <c r="H687" s="205"/>
    </row>
    <row r="688" ht="15.0" customHeight="1">
      <c r="A688" s="704" t="s">
        <v>94</v>
      </c>
      <c r="B688" s="703" t="s">
        <v>86</v>
      </c>
      <c r="C688" s="75" t="s">
        <v>8379</v>
      </c>
      <c r="D688" s="705" t="s">
        <v>7539</v>
      </c>
      <c r="E688" s="78" t="s">
        <v>8380</v>
      </c>
      <c r="F688" s="706">
        <v>0.0</v>
      </c>
      <c r="G688" s="703" t="s">
        <v>3040</v>
      </c>
      <c r="H688" s="205"/>
    </row>
    <row r="689" ht="15.0" customHeight="1">
      <c r="A689" s="704" t="s">
        <v>94</v>
      </c>
      <c r="B689" s="703" t="s">
        <v>86</v>
      </c>
      <c r="C689" s="75" t="s">
        <v>8381</v>
      </c>
      <c r="D689" s="705" t="s">
        <v>7539</v>
      </c>
      <c r="E689" s="78" t="s">
        <v>8382</v>
      </c>
      <c r="F689" s="706">
        <v>0.0</v>
      </c>
      <c r="G689" s="703" t="s">
        <v>3040</v>
      </c>
      <c r="H689" s="205"/>
    </row>
    <row r="690" ht="15.0" customHeight="1">
      <c r="A690" s="704" t="s">
        <v>94</v>
      </c>
      <c r="B690" s="703" t="s">
        <v>86</v>
      </c>
      <c r="C690" s="75" t="s">
        <v>8383</v>
      </c>
      <c r="D690" s="705" t="s">
        <v>7539</v>
      </c>
      <c r="E690" s="78" t="s">
        <v>8384</v>
      </c>
      <c r="F690" s="706">
        <v>22.0</v>
      </c>
      <c r="G690" s="703" t="s">
        <v>3040</v>
      </c>
      <c r="H690" s="205"/>
    </row>
    <row r="691" ht="15.0" customHeight="1">
      <c r="A691" s="704" t="s">
        <v>94</v>
      </c>
      <c r="B691" s="703" t="s">
        <v>86</v>
      </c>
      <c r="C691" s="75" t="s">
        <v>8385</v>
      </c>
      <c r="D691" s="705" t="s">
        <v>7539</v>
      </c>
      <c r="E691" s="78" t="s">
        <v>8384</v>
      </c>
      <c r="F691" s="706">
        <v>22.0</v>
      </c>
      <c r="G691" s="703" t="s">
        <v>3040</v>
      </c>
      <c r="H691" s="205"/>
    </row>
    <row r="692" ht="15.0" customHeight="1">
      <c r="A692" s="704" t="s">
        <v>94</v>
      </c>
      <c r="B692" s="703" t="s">
        <v>86</v>
      </c>
      <c r="C692" s="75" t="s">
        <v>8386</v>
      </c>
      <c r="D692" s="705" t="s">
        <v>7539</v>
      </c>
      <c r="E692" s="78" t="s">
        <v>8387</v>
      </c>
      <c r="F692" s="706">
        <v>5.0</v>
      </c>
      <c r="G692" s="703" t="s">
        <v>3040</v>
      </c>
      <c r="H692" s="205"/>
    </row>
    <row r="693" ht="15.0" customHeight="1">
      <c r="A693" s="704" t="s">
        <v>94</v>
      </c>
      <c r="B693" s="703" t="s">
        <v>86</v>
      </c>
      <c r="C693" s="75" t="s">
        <v>8388</v>
      </c>
      <c r="D693" s="705" t="s">
        <v>7539</v>
      </c>
      <c r="E693" s="78" t="s">
        <v>8389</v>
      </c>
      <c r="F693" s="706">
        <v>2.0</v>
      </c>
      <c r="G693" s="703" t="s">
        <v>3040</v>
      </c>
      <c r="H693" s="205"/>
    </row>
    <row r="694" ht="15.0" customHeight="1">
      <c r="A694" s="704" t="s">
        <v>94</v>
      </c>
      <c r="B694" s="703" t="s">
        <v>86</v>
      </c>
      <c r="C694" s="75" t="s">
        <v>8390</v>
      </c>
      <c r="D694" s="705" t="s">
        <v>7539</v>
      </c>
      <c r="E694" s="78" t="s">
        <v>8384</v>
      </c>
      <c r="F694" s="706">
        <v>22.0</v>
      </c>
      <c r="G694" s="703" t="s">
        <v>3040</v>
      </c>
      <c r="H694" s="205"/>
    </row>
    <row r="695" ht="15.0" customHeight="1">
      <c r="A695" s="704" t="s">
        <v>94</v>
      </c>
      <c r="B695" s="703" t="s">
        <v>86</v>
      </c>
      <c r="C695" s="75" t="s">
        <v>8391</v>
      </c>
      <c r="D695" s="705" t="s">
        <v>7539</v>
      </c>
      <c r="E695" s="78" t="s">
        <v>8384</v>
      </c>
      <c r="F695" s="706">
        <v>22.0</v>
      </c>
      <c r="G695" s="703" t="s">
        <v>3040</v>
      </c>
      <c r="H695" s="205"/>
    </row>
    <row r="696" ht="15.0" customHeight="1">
      <c r="A696" s="704" t="s">
        <v>94</v>
      </c>
      <c r="B696" s="703" t="s">
        <v>86</v>
      </c>
      <c r="C696" s="75" t="s">
        <v>8392</v>
      </c>
      <c r="D696" s="705" t="s">
        <v>7539</v>
      </c>
      <c r="E696" s="78" t="s">
        <v>8387</v>
      </c>
      <c r="F696" s="706">
        <v>5.0</v>
      </c>
      <c r="G696" s="703" t="s">
        <v>3040</v>
      </c>
      <c r="H696" s="205"/>
    </row>
    <row r="697" ht="15.0" customHeight="1">
      <c r="A697" s="704" t="s">
        <v>94</v>
      </c>
      <c r="B697" s="703" t="s">
        <v>86</v>
      </c>
      <c r="C697" s="75" t="s">
        <v>8393</v>
      </c>
      <c r="D697" s="705" t="s">
        <v>7539</v>
      </c>
      <c r="E697" s="78" t="s">
        <v>8389</v>
      </c>
      <c r="F697" s="706">
        <v>2.0</v>
      </c>
      <c r="G697" s="703" t="s">
        <v>3040</v>
      </c>
      <c r="H697" s="205"/>
    </row>
    <row r="698" ht="15.0" customHeight="1">
      <c r="A698" s="704" t="s">
        <v>94</v>
      </c>
      <c r="B698" s="703" t="s">
        <v>86</v>
      </c>
      <c r="C698" s="75" t="s">
        <v>8394</v>
      </c>
      <c r="D698" s="705" t="s">
        <v>7539</v>
      </c>
      <c r="E698" s="78" t="s">
        <v>8395</v>
      </c>
      <c r="F698" s="735">
        <v>12.0</v>
      </c>
      <c r="G698" s="703" t="s">
        <v>3040</v>
      </c>
      <c r="H698" s="205"/>
    </row>
    <row r="699" ht="15.0" customHeight="1">
      <c r="A699" s="704" t="s">
        <v>94</v>
      </c>
      <c r="B699" s="703" t="s">
        <v>86</v>
      </c>
      <c r="C699" s="75" t="s">
        <v>8396</v>
      </c>
      <c r="D699" s="705" t="s">
        <v>7539</v>
      </c>
      <c r="E699" s="78" t="s">
        <v>8395</v>
      </c>
      <c r="F699" s="706">
        <v>12.0</v>
      </c>
      <c r="G699" s="703" t="s">
        <v>3040</v>
      </c>
      <c r="H699" s="205"/>
    </row>
    <row r="700" ht="15.0" customHeight="1">
      <c r="A700" s="704" t="s">
        <v>94</v>
      </c>
      <c r="B700" s="703" t="s">
        <v>86</v>
      </c>
      <c r="C700" s="75" t="s">
        <v>8397</v>
      </c>
      <c r="D700" s="705" t="s">
        <v>7539</v>
      </c>
      <c r="E700" s="78" t="s">
        <v>8398</v>
      </c>
      <c r="F700" s="706">
        <v>3.0</v>
      </c>
      <c r="G700" s="703" t="s">
        <v>3040</v>
      </c>
      <c r="H700" s="205"/>
    </row>
    <row r="701" ht="15.0" customHeight="1">
      <c r="A701" s="704" t="s">
        <v>94</v>
      </c>
      <c r="B701" s="703" t="s">
        <v>86</v>
      </c>
      <c r="C701" s="75" t="s">
        <v>8399</v>
      </c>
      <c r="D701" s="705" t="s">
        <v>7539</v>
      </c>
      <c r="E701" s="78" t="s">
        <v>8400</v>
      </c>
      <c r="F701" s="706">
        <v>1.0</v>
      </c>
      <c r="G701" s="703" t="s">
        <v>3040</v>
      </c>
      <c r="H701" s="205"/>
    </row>
    <row r="702" ht="15.0" customHeight="1">
      <c r="A702" s="704" t="s">
        <v>94</v>
      </c>
      <c r="B702" s="703" t="s">
        <v>86</v>
      </c>
      <c r="C702" s="75" t="s">
        <v>8401</v>
      </c>
      <c r="D702" s="705" t="s">
        <v>7539</v>
      </c>
      <c r="E702" s="78" t="s">
        <v>8402</v>
      </c>
      <c r="F702" s="706">
        <v>35.0</v>
      </c>
      <c r="G702" s="703" t="s">
        <v>3040</v>
      </c>
      <c r="H702" s="205"/>
    </row>
    <row r="703" ht="15.0" customHeight="1">
      <c r="A703" s="704" t="s">
        <v>94</v>
      </c>
      <c r="B703" s="703" t="s">
        <v>86</v>
      </c>
      <c r="C703" s="75" t="s">
        <v>8403</v>
      </c>
      <c r="D703" s="705" t="s">
        <v>7539</v>
      </c>
      <c r="E703" s="78" t="s">
        <v>8402</v>
      </c>
      <c r="F703" s="706">
        <v>35.0</v>
      </c>
      <c r="G703" s="703" t="s">
        <v>3040</v>
      </c>
      <c r="H703" s="205"/>
    </row>
    <row r="704" ht="15.0" customHeight="1">
      <c r="A704" s="704" t="s">
        <v>94</v>
      </c>
      <c r="B704" s="703" t="s">
        <v>86</v>
      </c>
      <c r="C704" s="75" t="s">
        <v>8404</v>
      </c>
      <c r="D704" s="705" t="s">
        <v>7539</v>
      </c>
      <c r="E704" s="78" t="s">
        <v>8405</v>
      </c>
      <c r="F704" s="706">
        <v>4.0</v>
      </c>
      <c r="G704" s="703" t="s">
        <v>3040</v>
      </c>
      <c r="H704" s="205"/>
    </row>
    <row r="705" ht="15.0" customHeight="1">
      <c r="A705" s="704" t="s">
        <v>94</v>
      </c>
      <c r="B705" s="703" t="s">
        <v>86</v>
      </c>
      <c r="C705" s="75" t="s">
        <v>8406</v>
      </c>
      <c r="D705" s="705" t="s">
        <v>7539</v>
      </c>
      <c r="E705" s="78" t="s">
        <v>8382</v>
      </c>
      <c r="F705" s="706">
        <v>2.0</v>
      </c>
      <c r="G705" s="703" t="s">
        <v>3040</v>
      </c>
      <c r="H705" s="205"/>
    </row>
    <row r="706" ht="15.0" customHeight="1">
      <c r="A706" s="736" t="s">
        <v>94</v>
      </c>
      <c r="B706" s="737" t="s">
        <v>86</v>
      </c>
      <c r="C706" s="244" t="s">
        <v>8407</v>
      </c>
      <c r="D706" s="738" t="s">
        <v>7539</v>
      </c>
      <c r="E706" s="739">
        <v>12.333333333333334</v>
      </c>
      <c r="F706" s="740">
        <f>37/3+37/3+0.25*37/3+0.1*37/3</f>
        <v>28.98333333</v>
      </c>
      <c r="G706" s="703" t="s">
        <v>3040</v>
      </c>
      <c r="H706" s="205"/>
    </row>
    <row r="707" ht="15.0" customHeight="1">
      <c r="A707" s="704" t="s">
        <v>3079</v>
      </c>
      <c r="B707" s="703" t="s">
        <v>86</v>
      </c>
      <c r="C707" s="75" t="s">
        <v>8408</v>
      </c>
      <c r="D707" s="705" t="s">
        <v>7488</v>
      </c>
      <c r="E707" s="78" t="s">
        <v>8409</v>
      </c>
      <c r="F707" s="706">
        <v>25.66</v>
      </c>
      <c r="G707" s="703" t="s">
        <v>613</v>
      </c>
      <c r="H707" s="205"/>
    </row>
    <row r="708" ht="15.0" customHeight="1">
      <c r="A708" s="704" t="s">
        <v>3079</v>
      </c>
      <c r="B708" s="703" t="s">
        <v>86</v>
      </c>
      <c r="C708" s="75" t="s">
        <v>8410</v>
      </c>
      <c r="D708" s="705" t="s">
        <v>7488</v>
      </c>
      <c r="E708" s="78" t="s">
        <v>8411</v>
      </c>
      <c r="F708" s="706">
        <v>25.0</v>
      </c>
      <c r="G708" s="703" t="s">
        <v>613</v>
      </c>
      <c r="H708" s="205"/>
    </row>
    <row r="709" ht="15.0" customHeight="1">
      <c r="A709" s="704" t="s">
        <v>3079</v>
      </c>
      <c r="B709" s="703" t="s">
        <v>86</v>
      </c>
      <c r="C709" s="75" t="s">
        <v>8412</v>
      </c>
      <c r="D709" s="705" t="s">
        <v>7488</v>
      </c>
      <c r="E709" s="78" t="s">
        <v>8413</v>
      </c>
      <c r="F709" s="706">
        <v>23.33</v>
      </c>
      <c r="G709" s="703" t="s">
        <v>613</v>
      </c>
      <c r="H709" s="205"/>
    </row>
    <row r="710" ht="15.0" customHeight="1">
      <c r="A710" s="704" t="s">
        <v>3079</v>
      </c>
      <c r="B710" s="703" t="s">
        <v>86</v>
      </c>
      <c r="C710" s="75" t="s">
        <v>8414</v>
      </c>
      <c r="D710" s="705" t="s">
        <v>7488</v>
      </c>
      <c r="E710" s="78" t="s">
        <v>8415</v>
      </c>
      <c r="F710" s="706">
        <v>17.33</v>
      </c>
      <c r="G710" s="703" t="s">
        <v>613</v>
      </c>
      <c r="H710" s="205"/>
    </row>
    <row r="711" ht="15.0" customHeight="1">
      <c r="A711" s="704" t="s">
        <v>3079</v>
      </c>
      <c r="B711" s="703" t="s">
        <v>86</v>
      </c>
      <c r="C711" s="75" t="s">
        <v>8416</v>
      </c>
      <c r="D711" s="705" t="s">
        <v>7488</v>
      </c>
      <c r="E711" s="78" t="s">
        <v>8409</v>
      </c>
      <c r="F711" s="706">
        <v>25.66</v>
      </c>
      <c r="G711" s="703" t="s">
        <v>613</v>
      </c>
      <c r="H711" s="205"/>
    </row>
    <row r="712" ht="15.0" customHeight="1">
      <c r="A712" s="704" t="s">
        <v>3079</v>
      </c>
      <c r="B712" s="703" t="s">
        <v>86</v>
      </c>
      <c r="C712" s="75" t="s">
        <v>8417</v>
      </c>
      <c r="D712" s="705" t="s">
        <v>7488</v>
      </c>
      <c r="E712" s="78" t="s">
        <v>8411</v>
      </c>
      <c r="F712" s="706">
        <v>25.0</v>
      </c>
      <c r="G712" s="703" t="s">
        <v>613</v>
      </c>
      <c r="H712" s="205"/>
    </row>
    <row r="713" ht="15.0" customHeight="1">
      <c r="A713" s="704" t="s">
        <v>3079</v>
      </c>
      <c r="B713" s="703" t="s">
        <v>86</v>
      </c>
      <c r="C713" s="75" t="s">
        <v>8418</v>
      </c>
      <c r="D713" s="705" t="s">
        <v>7488</v>
      </c>
      <c r="E713" s="78" t="s">
        <v>8419</v>
      </c>
      <c r="F713" s="706">
        <v>22.83</v>
      </c>
      <c r="G713" s="703" t="s">
        <v>613</v>
      </c>
      <c r="H713" s="205"/>
    </row>
    <row r="714" ht="15.0" customHeight="1">
      <c r="A714" s="704" t="s">
        <v>3079</v>
      </c>
      <c r="B714" s="703" t="s">
        <v>86</v>
      </c>
      <c r="C714" s="75" t="s">
        <v>8420</v>
      </c>
      <c r="D714" s="705" t="s">
        <v>7488</v>
      </c>
      <c r="E714" s="78" t="s">
        <v>8421</v>
      </c>
      <c r="F714" s="706">
        <v>9.13</v>
      </c>
      <c r="G714" s="703" t="s">
        <v>613</v>
      </c>
      <c r="H714" s="205"/>
    </row>
    <row r="715" ht="15.0" customHeight="1">
      <c r="A715" s="704" t="s">
        <v>3079</v>
      </c>
      <c r="B715" s="703" t="s">
        <v>86</v>
      </c>
      <c r="C715" s="75" t="s">
        <v>8422</v>
      </c>
      <c r="D715" s="705" t="s">
        <v>7488</v>
      </c>
      <c r="E715" s="78" t="s">
        <v>8423</v>
      </c>
      <c r="F715" s="706">
        <v>21.33</v>
      </c>
      <c r="G715" s="703" t="s">
        <v>613</v>
      </c>
      <c r="H715" s="205"/>
    </row>
    <row r="716" ht="15.0" customHeight="1">
      <c r="A716" s="704" t="s">
        <v>7271</v>
      </c>
      <c r="B716" s="703" t="s">
        <v>86</v>
      </c>
      <c r="C716" s="75" t="s">
        <v>8424</v>
      </c>
      <c r="D716" s="705" t="s">
        <v>8425</v>
      </c>
      <c r="E716" s="78">
        <v>20.0</v>
      </c>
      <c r="F716" s="706">
        <v>20.0</v>
      </c>
      <c r="G716" s="703" t="s">
        <v>3094</v>
      </c>
      <c r="H716" s="205"/>
    </row>
    <row r="717" ht="15.0" customHeight="1">
      <c r="A717" s="704" t="s">
        <v>7271</v>
      </c>
      <c r="B717" s="703" t="s">
        <v>86</v>
      </c>
      <c r="C717" s="75" t="s">
        <v>8426</v>
      </c>
      <c r="D717" s="705" t="s">
        <v>7494</v>
      </c>
      <c r="E717" s="78">
        <f>(606/3)</f>
        <v>202</v>
      </c>
      <c r="F717" s="706">
        <v>202.0</v>
      </c>
      <c r="G717" s="703" t="s">
        <v>3094</v>
      </c>
      <c r="H717" s="205"/>
    </row>
    <row r="718" ht="15.0" customHeight="1">
      <c r="A718" s="704" t="s">
        <v>7271</v>
      </c>
      <c r="B718" s="703" t="s">
        <v>86</v>
      </c>
      <c r="C718" s="75" t="s">
        <v>7655</v>
      </c>
      <c r="D718" s="705" t="s">
        <v>7494</v>
      </c>
      <c r="E718" s="78" t="s">
        <v>8427</v>
      </c>
      <c r="F718" s="706">
        <v>50.5</v>
      </c>
      <c r="G718" s="703" t="s">
        <v>3094</v>
      </c>
      <c r="H718" s="205"/>
    </row>
    <row r="719" ht="15.0" customHeight="1">
      <c r="A719" s="704" t="s">
        <v>7271</v>
      </c>
      <c r="B719" s="703" t="s">
        <v>86</v>
      </c>
      <c r="C719" s="75" t="s">
        <v>7657</v>
      </c>
      <c r="D719" s="705" t="s">
        <v>7494</v>
      </c>
      <c r="E719" s="78" t="s">
        <v>8428</v>
      </c>
      <c r="F719" s="706">
        <v>20.2</v>
      </c>
      <c r="G719" s="703" t="s">
        <v>3094</v>
      </c>
      <c r="H719" s="205"/>
    </row>
    <row r="720" ht="15.0" customHeight="1">
      <c r="A720" s="704" t="s">
        <v>97</v>
      </c>
      <c r="B720" s="703" t="s">
        <v>86</v>
      </c>
      <c r="C720" s="75" t="s">
        <v>7774</v>
      </c>
      <c r="D720" s="705" t="s">
        <v>7488</v>
      </c>
      <c r="E720" s="741" t="s">
        <v>8429</v>
      </c>
      <c r="F720" s="706">
        <f>329/3</f>
        <v>109.6666667</v>
      </c>
      <c r="G720" s="703" t="s">
        <v>614</v>
      </c>
      <c r="H720" s="205"/>
    </row>
    <row r="721" ht="15.0" customHeight="1">
      <c r="A721" s="704" t="s">
        <v>97</v>
      </c>
      <c r="B721" s="703" t="s">
        <v>86</v>
      </c>
      <c r="C721" s="75" t="s">
        <v>7655</v>
      </c>
      <c r="D721" s="705" t="s">
        <v>7488</v>
      </c>
      <c r="E721" s="741" t="s">
        <v>8430</v>
      </c>
      <c r="F721" s="706">
        <f>(329*0.25)/3</f>
        <v>27.41666667</v>
      </c>
      <c r="G721" s="703" t="s">
        <v>614</v>
      </c>
      <c r="H721" s="205"/>
    </row>
    <row r="722" ht="15.0" customHeight="1">
      <c r="A722" s="704" t="s">
        <v>97</v>
      </c>
      <c r="B722" s="703" t="s">
        <v>86</v>
      </c>
      <c r="C722" s="75" t="s">
        <v>7657</v>
      </c>
      <c r="D722" s="705" t="s">
        <v>7488</v>
      </c>
      <c r="E722" s="741" t="s">
        <v>8431</v>
      </c>
      <c r="F722" s="706">
        <f>(329*0.1)/3</f>
        <v>10.96666667</v>
      </c>
      <c r="G722" s="703" t="s">
        <v>614</v>
      </c>
      <c r="H722" s="205"/>
    </row>
    <row r="723" ht="15.0" customHeight="1">
      <c r="A723" s="704" t="s">
        <v>97</v>
      </c>
      <c r="B723" s="703" t="s">
        <v>86</v>
      </c>
      <c r="C723" s="75" t="s">
        <v>8432</v>
      </c>
      <c r="D723" s="705" t="s">
        <v>7488</v>
      </c>
      <c r="E723" s="741" t="s">
        <v>8429</v>
      </c>
      <c r="F723" s="706">
        <f>329/3</f>
        <v>109.6666667</v>
      </c>
      <c r="G723" s="703" t="s">
        <v>614</v>
      </c>
      <c r="H723" s="205"/>
    </row>
    <row r="724" ht="15.0" customHeight="1">
      <c r="A724" s="704" t="s">
        <v>97</v>
      </c>
      <c r="B724" s="703" t="s">
        <v>86</v>
      </c>
      <c r="C724" s="75" t="s">
        <v>8433</v>
      </c>
      <c r="D724" s="705" t="s">
        <v>7488</v>
      </c>
      <c r="E724" s="742" t="s">
        <v>8434</v>
      </c>
      <c r="F724" s="706">
        <f>(33/3)*2</f>
        <v>22</v>
      </c>
      <c r="G724" s="703" t="s">
        <v>614</v>
      </c>
      <c r="H724" s="205"/>
    </row>
    <row r="725" ht="15.0" customHeight="1">
      <c r="A725" s="704" t="s">
        <v>97</v>
      </c>
      <c r="B725" s="703" t="s">
        <v>86</v>
      </c>
      <c r="C725" s="75" t="s">
        <v>8435</v>
      </c>
      <c r="D725" s="705" t="s">
        <v>7488</v>
      </c>
      <c r="E725" s="742" t="s">
        <v>8436</v>
      </c>
      <c r="F725" s="706">
        <v>4.0</v>
      </c>
      <c r="G725" s="703" t="s">
        <v>614</v>
      </c>
      <c r="H725" s="205"/>
    </row>
    <row r="726" ht="15.0" customHeight="1">
      <c r="A726" s="704" t="s">
        <v>97</v>
      </c>
      <c r="B726" s="703" t="s">
        <v>86</v>
      </c>
      <c r="C726" s="75" t="s">
        <v>8437</v>
      </c>
      <c r="D726" s="705" t="s">
        <v>7488</v>
      </c>
      <c r="E726" s="742" t="s">
        <v>8438</v>
      </c>
      <c r="F726" s="706">
        <v>4.0</v>
      </c>
      <c r="G726" s="703" t="s">
        <v>614</v>
      </c>
      <c r="H726" s="205"/>
    </row>
    <row r="727" ht="15.0" customHeight="1">
      <c r="A727" s="743" t="s">
        <v>97</v>
      </c>
      <c r="B727" s="744" t="s">
        <v>86</v>
      </c>
      <c r="C727" s="745" t="s">
        <v>8439</v>
      </c>
      <c r="D727" s="746" t="s">
        <v>7488</v>
      </c>
      <c r="E727" s="747" t="s">
        <v>8440</v>
      </c>
      <c r="F727" s="706">
        <v>4.0</v>
      </c>
      <c r="G727" s="703" t="s">
        <v>614</v>
      </c>
      <c r="H727" s="205"/>
    </row>
    <row r="728" ht="15.0" customHeight="1">
      <c r="A728" s="743" t="s">
        <v>97</v>
      </c>
      <c r="B728" s="744" t="s">
        <v>86</v>
      </c>
      <c r="C728" s="745" t="s">
        <v>8441</v>
      </c>
      <c r="D728" s="746" t="s">
        <v>7488</v>
      </c>
      <c r="E728" s="747" t="s">
        <v>8442</v>
      </c>
      <c r="F728" s="706">
        <v>4.0</v>
      </c>
      <c r="G728" s="703" t="s">
        <v>614</v>
      </c>
      <c r="H728" s="205"/>
    </row>
    <row r="729" ht="15.0" customHeight="1">
      <c r="A729" s="704" t="s">
        <v>7282</v>
      </c>
      <c r="B729" s="703" t="s">
        <v>86</v>
      </c>
      <c r="C729" s="75" t="s">
        <v>8443</v>
      </c>
      <c r="D729" s="705" t="s">
        <v>8444</v>
      </c>
      <c r="E729" s="88">
        <f t="shared" ref="E729:F729" si="80">52/3</f>
        <v>17.33333333</v>
      </c>
      <c r="F729" s="706">
        <f t="shared" si="80"/>
        <v>17.33333333</v>
      </c>
      <c r="G729" s="703" t="s">
        <v>3435</v>
      </c>
      <c r="H729" s="205"/>
    </row>
    <row r="730" ht="15.0" customHeight="1">
      <c r="A730" s="704" t="s">
        <v>7282</v>
      </c>
      <c r="B730" s="703" t="s">
        <v>86</v>
      </c>
      <c r="C730" s="75" t="s">
        <v>8445</v>
      </c>
      <c r="D730" s="705" t="s">
        <v>8444</v>
      </c>
      <c r="E730" s="88">
        <f t="shared" ref="E730:F730" si="81">52/3</f>
        <v>17.33333333</v>
      </c>
      <c r="F730" s="706">
        <f t="shared" si="81"/>
        <v>17.33333333</v>
      </c>
      <c r="G730" s="703" t="s">
        <v>3435</v>
      </c>
      <c r="H730" s="205"/>
    </row>
    <row r="731" ht="15.0" customHeight="1">
      <c r="A731" s="704" t="s">
        <v>7282</v>
      </c>
      <c r="B731" s="703" t="s">
        <v>86</v>
      </c>
      <c r="C731" s="75" t="s">
        <v>8446</v>
      </c>
      <c r="D731" s="705" t="s">
        <v>8444</v>
      </c>
      <c r="E731" s="88">
        <f t="shared" ref="E731:F731" si="82">52*0.25/3</f>
        <v>4.333333333</v>
      </c>
      <c r="F731" s="706">
        <f t="shared" si="82"/>
        <v>4.333333333</v>
      </c>
      <c r="G731" s="703" t="s">
        <v>3435</v>
      </c>
      <c r="H731" s="205"/>
    </row>
    <row r="732" ht="15.0" customHeight="1">
      <c r="A732" s="723" t="s">
        <v>7282</v>
      </c>
      <c r="B732" s="724" t="s">
        <v>86</v>
      </c>
      <c r="C732" s="224" t="s">
        <v>8447</v>
      </c>
      <c r="D732" s="725" t="s">
        <v>8444</v>
      </c>
      <c r="E732" s="88">
        <f t="shared" ref="E732:F732" si="83">52*0.1/3</f>
        <v>1.733333333</v>
      </c>
      <c r="F732" s="706">
        <f t="shared" si="83"/>
        <v>1.733333333</v>
      </c>
      <c r="G732" s="703" t="s">
        <v>3435</v>
      </c>
      <c r="H732" s="205"/>
    </row>
    <row r="733" ht="15.0" customHeight="1">
      <c r="A733" s="704" t="s">
        <v>7282</v>
      </c>
      <c r="B733" s="703" t="s">
        <v>86</v>
      </c>
      <c r="C733" s="75" t="s">
        <v>8448</v>
      </c>
      <c r="D733" s="705" t="s">
        <v>8444</v>
      </c>
      <c r="E733" s="88">
        <f t="shared" ref="E733:F733" si="84">57/3</f>
        <v>19</v>
      </c>
      <c r="F733" s="706">
        <f t="shared" si="84"/>
        <v>19</v>
      </c>
      <c r="G733" s="703" t="s">
        <v>3435</v>
      </c>
      <c r="H733" s="205"/>
    </row>
    <row r="734" ht="15.0" customHeight="1">
      <c r="A734" s="704" t="s">
        <v>7282</v>
      </c>
      <c r="B734" s="703" t="s">
        <v>86</v>
      </c>
      <c r="C734" s="75" t="s">
        <v>8449</v>
      </c>
      <c r="D734" s="705" t="s">
        <v>8444</v>
      </c>
      <c r="E734" s="88">
        <f t="shared" ref="E734:F734" si="85">57/3</f>
        <v>19</v>
      </c>
      <c r="F734" s="706">
        <f t="shared" si="85"/>
        <v>19</v>
      </c>
      <c r="G734" s="703" t="s">
        <v>3435</v>
      </c>
      <c r="H734" s="205"/>
    </row>
    <row r="735" ht="15.0" customHeight="1">
      <c r="A735" s="704" t="s">
        <v>7282</v>
      </c>
      <c r="B735" s="703" t="s">
        <v>86</v>
      </c>
      <c r="C735" s="75" t="s">
        <v>8450</v>
      </c>
      <c r="D735" s="705" t="s">
        <v>8444</v>
      </c>
      <c r="E735" s="88">
        <f t="shared" ref="E735:F735" si="86">57*0.25/3</f>
        <v>4.75</v>
      </c>
      <c r="F735" s="706">
        <f t="shared" si="86"/>
        <v>4.75</v>
      </c>
      <c r="G735" s="703" t="s">
        <v>3435</v>
      </c>
      <c r="H735" s="205"/>
    </row>
    <row r="736" ht="15.0" customHeight="1">
      <c r="A736" s="723" t="s">
        <v>7282</v>
      </c>
      <c r="B736" s="724" t="s">
        <v>86</v>
      </c>
      <c r="C736" s="224" t="s">
        <v>8451</v>
      </c>
      <c r="D736" s="725" t="s">
        <v>8444</v>
      </c>
      <c r="E736" s="88">
        <f t="shared" ref="E736:F736" si="87">57*0.1/3</f>
        <v>1.9</v>
      </c>
      <c r="F736" s="706">
        <f t="shared" si="87"/>
        <v>1.9</v>
      </c>
      <c r="G736" s="703" t="s">
        <v>3435</v>
      </c>
      <c r="H736" s="205"/>
    </row>
    <row r="737" ht="15.0" customHeight="1">
      <c r="A737" s="723" t="s">
        <v>7282</v>
      </c>
      <c r="B737" s="703" t="s">
        <v>86</v>
      </c>
      <c r="C737" s="75" t="s">
        <v>8452</v>
      </c>
      <c r="D737" s="705" t="s">
        <v>8444</v>
      </c>
      <c r="E737" s="88">
        <f t="shared" ref="E737:F737" si="88">46/3</f>
        <v>15.33333333</v>
      </c>
      <c r="F737" s="706">
        <f t="shared" si="88"/>
        <v>15.33333333</v>
      </c>
      <c r="G737" s="703" t="s">
        <v>3435</v>
      </c>
      <c r="H737" s="205"/>
    </row>
    <row r="738" ht="15.0" customHeight="1">
      <c r="A738" s="723" t="s">
        <v>7282</v>
      </c>
      <c r="B738" s="703" t="s">
        <v>86</v>
      </c>
      <c r="C738" s="75" t="s">
        <v>8453</v>
      </c>
      <c r="D738" s="725" t="s">
        <v>8444</v>
      </c>
      <c r="E738" s="88">
        <f t="shared" ref="E738:F738" si="89">46/3</f>
        <v>15.33333333</v>
      </c>
      <c r="F738" s="706">
        <f t="shared" si="89"/>
        <v>15.33333333</v>
      </c>
      <c r="G738" s="703" t="s">
        <v>3435</v>
      </c>
      <c r="H738" s="205"/>
    </row>
    <row r="739" ht="15.0" customHeight="1">
      <c r="A739" s="704" t="s">
        <v>7282</v>
      </c>
      <c r="B739" s="703" t="s">
        <v>86</v>
      </c>
      <c r="C739" s="75" t="s">
        <v>8454</v>
      </c>
      <c r="D739" s="705" t="s">
        <v>8444</v>
      </c>
      <c r="E739" s="88">
        <f t="shared" ref="E739:F739" si="90">46*0.25/3</f>
        <v>3.833333333</v>
      </c>
      <c r="F739" s="706">
        <f t="shared" si="90"/>
        <v>3.833333333</v>
      </c>
      <c r="G739" s="703" t="s">
        <v>3435</v>
      </c>
      <c r="H739" s="205"/>
    </row>
    <row r="740" ht="15.0" customHeight="1">
      <c r="A740" s="704" t="s">
        <v>7282</v>
      </c>
      <c r="B740" s="703" t="s">
        <v>86</v>
      </c>
      <c r="C740" s="75" t="s">
        <v>8455</v>
      </c>
      <c r="D740" s="725" t="s">
        <v>8444</v>
      </c>
      <c r="E740" s="88">
        <f t="shared" ref="E740:F740" si="91">46*0.1/3</f>
        <v>1.533333333</v>
      </c>
      <c r="F740" s="706">
        <f t="shared" si="91"/>
        <v>1.533333333</v>
      </c>
      <c r="G740" s="703" t="s">
        <v>3435</v>
      </c>
      <c r="H740" s="205"/>
    </row>
    <row r="741" ht="15.0" customHeight="1">
      <c r="A741" s="704" t="s">
        <v>7282</v>
      </c>
      <c r="B741" s="703" t="s">
        <v>86</v>
      </c>
      <c r="C741" s="75" t="s">
        <v>8456</v>
      </c>
      <c r="D741" s="705" t="s">
        <v>8444</v>
      </c>
      <c r="E741" s="88">
        <f t="shared" ref="E741:F741" si="92">22/3</f>
        <v>7.333333333</v>
      </c>
      <c r="F741" s="706">
        <f t="shared" si="92"/>
        <v>7.333333333</v>
      </c>
      <c r="G741" s="703" t="s">
        <v>3435</v>
      </c>
      <c r="H741" s="205"/>
    </row>
    <row r="742" ht="15.0" customHeight="1">
      <c r="A742" s="704" t="s">
        <v>7282</v>
      </c>
      <c r="B742" s="703" t="s">
        <v>86</v>
      </c>
      <c r="C742" s="75" t="s">
        <v>8457</v>
      </c>
      <c r="D742" s="725" t="s">
        <v>8444</v>
      </c>
      <c r="E742" s="88">
        <f t="shared" ref="E742:F742" si="93">22/3</f>
        <v>7.333333333</v>
      </c>
      <c r="F742" s="706">
        <f t="shared" si="93"/>
        <v>7.333333333</v>
      </c>
      <c r="G742" s="703" t="s">
        <v>3435</v>
      </c>
      <c r="H742" s="205"/>
    </row>
    <row r="743" ht="15.0" customHeight="1">
      <c r="A743" s="704" t="s">
        <v>7282</v>
      </c>
      <c r="B743" s="703" t="s">
        <v>86</v>
      </c>
      <c r="C743" s="75" t="s">
        <v>8458</v>
      </c>
      <c r="D743" s="705" t="s">
        <v>8444</v>
      </c>
      <c r="E743" s="88">
        <f t="shared" ref="E743:F743" si="94">22/3</f>
        <v>7.333333333</v>
      </c>
      <c r="F743" s="706">
        <f t="shared" si="94"/>
        <v>7.333333333</v>
      </c>
      <c r="G743" s="703" t="s">
        <v>3435</v>
      </c>
      <c r="H743" s="205"/>
    </row>
    <row r="744" ht="15.0" customHeight="1">
      <c r="A744" s="704" t="s">
        <v>7282</v>
      </c>
      <c r="B744" s="703" t="s">
        <v>86</v>
      </c>
      <c r="C744" s="75" t="s">
        <v>8459</v>
      </c>
      <c r="D744" s="725" t="s">
        <v>8444</v>
      </c>
      <c r="E744" s="88">
        <f t="shared" ref="E744:F744" si="95">22*0.25/3</f>
        <v>1.833333333</v>
      </c>
      <c r="F744" s="706">
        <f t="shared" si="95"/>
        <v>1.833333333</v>
      </c>
      <c r="G744" s="703" t="s">
        <v>3435</v>
      </c>
      <c r="H744" s="205"/>
    </row>
    <row r="745" ht="15.0" customHeight="1">
      <c r="A745" s="704" t="s">
        <v>7282</v>
      </c>
      <c r="B745" s="703" t="s">
        <v>86</v>
      </c>
      <c r="C745" s="75" t="s">
        <v>8460</v>
      </c>
      <c r="D745" s="705" t="s">
        <v>8444</v>
      </c>
      <c r="E745" s="88">
        <f t="shared" ref="E745:F745" si="96">22*0.1/3</f>
        <v>0.7333333333</v>
      </c>
      <c r="F745" s="706">
        <f t="shared" si="96"/>
        <v>0.7333333333</v>
      </c>
      <c r="G745" s="703" t="s">
        <v>3435</v>
      </c>
      <c r="H745" s="205"/>
    </row>
    <row r="746" ht="15.0" customHeight="1">
      <c r="A746" s="704" t="s">
        <v>7282</v>
      </c>
      <c r="B746" s="703" t="s">
        <v>86</v>
      </c>
      <c r="C746" s="75" t="s">
        <v>8461</v>
      </c>
      <c r="D746" s="705" t="s">
        <v>8462</v>
      </c>
      <c r="E746" s="88">
        <f t="shared" ref="E746:F746" si="97">37/3</f>
        <v>12.33333333</v>
      </c>
      <c r="F746" s="706">
        <f t="shared" si="97"/>
        <v>12.33333333</v>
      </c>
      <c r="G746" s="703" t="s">
        <v>3435</v>
      </c>
      <c r="H746" s="205"/>
    </row>
    <row r="747" ht="15.0" customHeight="1">
      <c r="A747" s="704" t="s">
        <v>7282</v>
      </c>
      <c r="B747" s="703" t="s">
        <v>86</v>
      </c>
      <c r="C747" s="75" t="s">
        <v>8463</v>
      </c>
      <c r="D747" s="705" t="s">
        <v>8462</v>
      </c>
      <c r="E747" s="88">
        <f t="shared" ref="E747:F747" si="98">37/3</f>
        <v>12.33333333</v>
      </c>
      <c r="F747" s="706">
        <f t="shared" si="98"/>
        <v>12.33333333</v>
      </c>
      <c r="G747" s="703" t="s">
        <v>3435</v>
      </c>
      <c r="H747" s="205"/>
    </row>
    <row r="748" ht="15.0" customHeight="1">
      <c r="A748" s="704" t="s">
        <v>7282</v>
      </c>
      <c r="B748" s="703" t="s">
        <v>86</v>
      </c>
      <c r="C748" s="75" t="s">
        <v>8464</v>
      </c>
      <c r="D748" s="705" t="s">
        <v>8462</v>
      </c>
      <c r="E748" s="88">
        <f t="shared" ref="E748:F748" si="99">37*0.25/3</f>
        <v>3.083333333</v>
      </c>
      <c r="F748" s="706">
        <f t="shared" si="99"/>
        <v>3.083333333</v>
      </c>
      <c r="G748" s="703" t="s">
        <v>3435</v>
      </c>
      <c r="H748" s="205"/>
    </row>
    <row r="749" ht="15.0" customHeight="1">
      <c r="A749" s="704" t="s">
        <v>7282</v>
      </c>
      <c r="B749" s="703" t="s">
        <v>86</v>
      </c>
      <c r="C749" s="75" t="s">
        <v>8465</v>
      </c>
      <c r="D749" s="705" t="s">
        <v>8462</v>
      </c>
      <c r="E749" s="88">
        <f t="shared" ref="E749:F749" si="100">37*0.1/3</f>
        <v>1.233333333</v>
      </c>
      <c r="F749" s="706">
        <f t="shared" si="100"/>
        <v>1.233333333</v>
      </c>
      <c r="G749" s="703" t="s">
        <v>3435</v>
      </c>
      <c r="H749" s="205"/>
    </row>
    <row r="750" ht="15.0" customHeight="1">
      <c r="A750" s="704" t="s">
        <v>7282</v>
      </c>
      <c r="B750" s="703" t="s">
        <v>86</v>
      </c>
      <c r="C750" s="75" t="s">
        <v>8466</v>
      </c>
      <c r="D750" s="705" t="s">
        <v>7869</v>
      </c>
      <c r="E750" s="88">
        <f t="shared" ref="E750:F750" si="101">33*2/3</f>
        <v>22</v>
      </c>
      <c r="F750" s="706">
        <f t="shared" si="101"/>
        <v>22</v>
      </c>
      <c r="G750" s="703" t="s">
        <v>3435</v>
      </c>
      <c r="H750" s="205"/>
    </row>
    <row r="751" ht="15.0" customHeight="1">
      <c r="A751" s="704" t="s">
        <v>7282</v>
      </c>
      <c r="B751" s="703" t="s">
        <v>86</v>
      </c>
      <c r="C751" s="75" t="s">
        <v>8467</v>
      </c>
      <c r="D751" s="705" t="s">
        <v>7869</v>
      </c>
      <c r="E751" s="88">
        <f t="shared" ref="E751:F751" si="102">26*2/3</f>
        <v>17.33333333</v>
      </c>
      <c r="F751" s="706">
        <f t="shared" si="102"/>
        <v>17.33333333</v>
      </c>
      <c r="G751" s="703" t="s">
        <v>3435</v>
      </c>
      <c r="H751" s="205"/>
    </row>
    <row r="752" ht="15.0" customHeight="1">
      <c r="A752" s="704" t="s">
        <v>7451</v>
      </c>
      <c r="B752" s="731" t="s">
        <v>86</v>
      </c>
      <c r="C752" s="75" t="s">
        <v>8468</v>
      </c>
      <c r="D752" s="705" t="s">
        <v>7539</v>
      </c>
      <c r="E752" s="78" t="s">
        <v>8469</v>
      </c>
      <c r="F752" s="706">
        <f>46/3</f>
        <v>15.33333333</v>
      </c>
      <c r="G752" s="703" t="s">
        <v>625</v>
      </c>
      <c r="H752" s="205"/>
    </row>
    <row r="753" ht="15.0" customHeight="1">
      <c r="A753" s="704" t="s">
        <v>7451</v>
      </c>
      <c r="B753" s="731" t="s">
        <v>86</v>
      </c>
      <c r="C753" s="75" t="s">
        <v>8470</v>
      </c>
      <c r="D753" s="705" t="s">
        <v>7539</v>
      </c>
      <c r="E753" s="225" t="s">
        <v>8471</v>
      </c>
      <c r="F753" s="726">
        <f>70/3</f>
        <v>23.33333333</v>
      </c>
      <c r="G753" s="703" t="s">
        <v>625</v>
      </c>
      <c r="H753" s="205"/>
    </row>
    <row r="754" ht="15.0" customHeight="1">
      <c r="A754" s="704" t="s">
        <v>7451</v>
      </c>
      <c r="B754" s="703" t="s">
        <v>86</v>
      </c>
      <c r="C754" s="75" t="s">
        <v>8472</v>
      </c>
      <c r="D754" s="705" t="s">
        <v>7539</v>
      </c>
      <c r="E754" s="78" t="s">
        <v>8469</v>
      </c>
      <c r="F754" s="706">
        <f>46/3</f>
        <v>15.33333333</v>
      </c>
      <c r="G754" s="703" t="s">
        <v>625</v>
      </c>
      <c r="H754" s="205"/>
    </row>
    <row r="755" ht="15.0" customHeight="1">
      <c r="A755" s="704" t="s">
        <v>7451</v>
      </c>
      <c r="B755" s="703" t="s">
        <v>86</v>
      </c>
      <c r="C755" s="75" t="s">
        <v>8473</v>
      </c>
      <c r="D755" s="705" t="s">
        <v>7539</v>
      </c>
      <c r="E755" s="225" t="s">
        <v>8471</v>
      </c>
      <c r="F755" s="726">
        <f>70/3</f>
        <v>23.33333333</v>
      </c>
      <c r="G755" s="703" t="s">
        <v>625</v>
      </c>
      <c r="H755" s="205"/>
    </row>
    <row r="756" ht="15.0" customHeight="1">
      <c r="A756" s="704" t="s">
        <v>7451</v>
      </c>
      <c r="B756" s="703" t="s">
        <v>86</v>
      </c>
      <c r="C756" s="75" t="s">
        <v>8474</v>
      </c>
      <c r="D756" s="705" t="s">
        <v>8475</v>
      </c>
      <c r="E756" s="78" t="s">
        <v>8476</v>
      </c>
      <c r="F756" s="706">
        <f>77/3</f>
        <v>25.66666667</v>
      </c>
      <c r="G756" s="703" t="s">
        <v>625</v>
      </c>
      <c r="H756" s="205"/>
    </row>
    <row r="757" ht="15.0" customHeight="1">
      <c r="A757" s="704" t="s">
        <v>7451</v>
      </c>
      <c r="B757" s="703" t="s">
        <v>86</v>
      </c>
      <c r="C757" s="75" t="s">
        <v>8477</v>
      </c>
      <c r="D757" s="705" t="s">
        <v>8475</v>
      </c>
      <c r="E757" s="78" t="s">
        <v>8478</v>
      </c>
      <c r="F757" s="706">
        <f>75/3</f>
        <v>25</v>
      </c>
      <c r="G757" s="703" t="s">
        <v>625</v>
      </c>
      <c r="H757" s="205"/>
    </row>
    <row r="758" ht="15.0" customHeight="1">
      <c r="A758" s="704" t="s">
        <v>7451</v>
      </c>
      <c r="B758" s="703" t="s">
        <v>86</v>
      </c>
      <c r="C758" s="75" t="s">
        <v>8479</v>
      </c>
      <c r="D758" s="705" t="s">
        <v>8475</v>
      </c>
      <c r="E758" s="78" t="s">
        <v>8476</v>
      </c>
      <c r="F758" s="706">
        <f>77/3</f>
        <v>25.66666667</v>
      </c>
      <c r="G758" s="703" t="s">
        <v>625</v>
      </c>
      <c r="H758" s="205"/>
    </row>
    <row r="759" ht="15.0" customHeight="1">
      <c r="A759" s="704" t="s">
        <v>7451</v>
      </c>
      <c r="B759" s="703" t="s">
        <v>86</v>
      </c>
      <c r="C759" s="75" t="s">
        <v>8480</v>
      </c>
      <c r="D759" s="705" t="s">
        <v>8475</v>
      </c>
      <c r="E759" s="78" t="s">
        <v>8478</v>
      </c>
      <c r="F759" s="706">
        <f>75/3</f>
        <v>25</v>
      </c>
      <c r="G759" s="703" t="s">
        <v>625</v>
      </c>
      <c r="H759" s="205"/>
    </row>
    <row r="760" ht="15.0" customHeight="1">
      <c r="A760" s="704" t="s">
        <v>7451</v>
      </c>
      <c r="B760" s="703" t="s">
        <v>86</v>
      </c>
      <c r="C760" s="75" t="s">
        <v>8481</v>
      </c>
      <c r="D760" s="705" t="s">
        <v>7539</v>
      </c>
      <c r="E760" s="225" t="s">
        <v>8482</v>
      </c>
      <c r="F760" s="706">
        <f>(70/3*0.25)</f>
        <v>5.833333333</v>
      </c>
      <c r="G760" s="703" t="s">
        <v>625</v>
      </c>
      <c r="H760" s="205"/>
    </row>
    <row r="761" ht="15.0" customHeight="1">
      <c r="A761" s="704" t="s">
        <v>7451</v>
      </c>
      <c r="B761" s="703" t="s">
        <v>86</v>
      </c>
      <c r="C761" s="75" t="s">
        <v>8483</v>
      </c>
      <c r="D761" s="705" t="s">
        <v>7539</v>
      </c>
      <c r="E761" s="78" t="s">
        <v>8484</v>
      </c>
      <c r="F761" s="706">
        <f>46/3*0.25</f>
        <v>3.833333333</v>
      </c>
      <c r="G761" s="703" t="s">
        <v>625</v>
      </c>
      <c r="H761" s="205"/>
    </row>
    <row r="762" ht="15.0" customHeight="1">
      <c r="A762" s="704" t="s">
        <v>7451</v>
      </c>
      <c r="B762" s="703" t="s">
        <v>86</v>
      </c>
      <c r="C762" s="75" t="s">
        <v>8485</v>
      </c>
      <c r="D762" s="705" t="s">
        <v>8475</v>
      </c>
      <c r="E762" s="78" t="s">
        <v>8486</v>
      </c>
      <c r="F762" s="706">
        <f>77/3*0.25</f>
        <v>6.416666667</v>
      </c>
      <c r="G762" s="703" t="s">
        <v>625</v>
      </c>
      <c r="H762" s="205"/>
    </row>
    <row r="763" ht="15.0" customHeight="1">
      <c r="A763" s="704" t="s">
        <v>7451</v>
      </c>
      <c r="B763" s="703" t="s">
        <v>86</v>
      </c>
      <c r="C763" s="75" t="s">
        <v>8487</v>
      </c>
      <c r="D763" s="705" t="s">
        <v>8475</v>
      </c>
      <c r="E763" s="78" t="s">
        <v>8488</v>
      </c>
      <c r="F763" s="706">
        <f>75/3*0.25</f>
        <v>6.25</v>
      </c>
      <c r="G763" s="703" t="s">
        <v>625</v>
      </c>
      <c r="H763" s="205"/>
    </row>
    <row r="764" ht="15.0" customHeight="1">
      <c r="A764" s="704" t="s">
        <v>7451</v>
      </c>
      <c r="B764" s="703" t="s">
        <v>86</v>
      </c>
      <c r="C764" s="75" t="s">
        <v>8489</v>
      </c>
      <c r="D764" s="705" t="s">
        <v>7539</v>
      </c>
      <c r="E764" s="225" t="s">
        <v>8490</v>
      </c>
      <c r="F764" s="706">
        <f>(70/3*0.1)</f>
        <v>2.333333333</v>
      </c>
      <c r="G764" s="703" t="s">
        <v>625</v>
      </c>
      <c r="H764" s="205"/>
    </row>
    <row r="765" ht="15.0" customHeight="1">
      <c r="A765" s="704" t="s">
        <v>7451</v>
      </c>
      <c r="B765" s="703" t="s">
        <v>86</v>
      </c>
      <c r="C765" s="75" t="s">
        <v>8491</v>
      </c>
      <c r="D765" s="705" t="s">
        <v>7539</v>
      </c>
      <c r="E765" s="78" t="s">
        <v>8492</v>
      </c>
      <c r="F765" s="706">
        <f>46/3*0.1</f>
        <v>1.533333333</v>
      </c>
      <c r="G765" s="703" t="s">
        <v>625</v>
      </c>
      <c r="H765" s="205"/>
    </row>
    <row r="766" ht="15.0" customHeight="1">
      <c r="A766" s="704" t="s">
        <v>7451</v>
      </c>
      <c r="B766" s="703" t="s">
        <v>86</v>
      </c>
      <c r="C766" s="75" t="s">
        <v>8493</v>
      </c>
      <c r="D766" s="705" t="s">
        <v>8475</v>
      </c>
      <c r="E766" s="78" t="s">
        <v>8494</v>
      </c>
      <c r="F766" s="726">
        <f>77/3*0.1</f>
        <v>2.566666667</v>
      </c>
      <c r="G766" s="703" t="s">
        <v>625</v>
      </c>
      <c r="H766" s="205"/>
    </row>
    <row r="767" ht="15.0" customHeight="1">
      <c r="A767" s="704" t="s">
        <v>7451</v>
      </c>
      <c r="B767" s="703" t="s">
        <v>86</v>
      </c>
      <c r="C767" s="75" t="s">
        <v>8495</v>
      </c>
      <c r="D767" s="705" t="s">
        <v>8475</v>
      </c>
      <c r="E767" s="445" t="s">
        <v>8496</v>
      </c>
      <c r="F767" s="706">
        <f>75/3*0.1</f>
        <v>2.5</v>
      </c>
      <c r="G767" s="703" t="s">
        <v>625</v>
      </c>
      <c r="H767" s="205"/>
    </row>
    <row r="768" ht="15.0" customHeight="1">
      <c r="A768" s="704" t="s">
        <v>7451</v>
      </c>
      <c r="B768" s="703" t="s">
        <v>86</v>
      </c>
      <c r="C768" s="75" t="s">
        <v>8497</v>
      </c>
      <c r="D768" s="705" t="s">
        <v>7869</v>
      </c>
      <c r="E768" s="78" t="s">
        <v>8498</v>
      </c>
      <c r="F768" s="748">
        <f>30/3*2</f>
        <v>20</v>
      </c>
      <c r="G768" s="703" t="s">
        <v>625</v>
      </c>
      <c r="H768" s="205"/>
    </row>
    <row r="769" ht="15.75" customHeight="1">
      <c r="A769" s="60"/>
      <c r="B769" s="370"/>
      <c r="C769" s="370"/>
      <c r="D769" s="660"/>
      <c r="E769" s="660"/>
      <c r="F769" s="660">
        <f>SUM(F15:F768)</f>
        <v>11172.41</v>
      </c>
      <c r="G769" s="205"/>
    </row>
    <row r="770" ht="15.75" customHeight="1">
      <c r="A770" s="46"/>
      <c r="B770" s="7"/>
      <c r="C770" s="47"/>
      <c r="D770" s="47"/>
      <c r="E770" s="47"/>
      <c r="F770" s="47"/>
      <c r="G770" s="1"/>
      <c r="H770" s="1"/>
      <c r="I770" s="1"/>
    </row>
    <row r="771" ht="15.75" customHeight="1">
      <c r="A771" s="146" t="s">
        <v>627</v>
      </c>
      <c r="B771" s="147"/>
      <c r="C771" s="147"/>
      <c r="D771" s="147"/>
      <c r="E771" s="147"/>
      <c r="F771" s="147"/>
      <c r="G771" s="147"/>
      <c r="H771" s="147"/>
      <c r="I771" s="147"/>
      <c r="J771" s="46"/>
      <c r="K771" s="46"/>
      <c r="L771" s="46"/>
      <c r="M771" s="46"/>
      <c r="N771" s="46"/>
      <c r="O771" s="46"/>
      <c r="P771" s="46"/>
      <c r="Q771" s="46"/>
      <c r="R771" s="46"/>
      <c r="S771" s="46"/>
      <c r="T771" s="46"/>
      <c r="U771" s="46"/>
      <c r="V771" s="46"/>
      <c r="W771" s="46"/>
      <c r="X771" s="46"/>
      <c r="Y771" s="46"/>
      <c r="Z771" s="46"/>
    </row>
    <row r="772" ht="15.75" customHeight="1">
      <c r="A772" s="46"/>
      <c r="B772" s="7"/>
      <c r="C772" s="47"/>
      <c r="D772" s="47"/>
      <c r="E772" s="47"/>
      <c r="F772" s="1"/>
      <c r="G772" s="1"/>
      <c r="H772" s="1"/>
      <c r="I772" s="1"/>
    </row>
    <row r="773" ht="15.75" customHeight="1">
      <c r="A773" s="46"/>
      <c r="B773" s="7"/>
      <c r="C773" s="47"/>
      <c r="D773" s="47"/>
      <c r="E773" s="47"/>
      <c r="F773" s="47"/>
      <c r="G773" s="1"/>
      <c r="H773" s="1"/>
      <c r="I773" s="1"/>
    </row>
    <row r="774" ht="15.75" customHeight="1">
      <c r="A774" s="46"/>
      <c r="B774" s="7"/>
      <c r="C774" s="47"/>
      <c r="D774" s="47"/>
      <c r="E774" s="47"/>
      <c r="F774" s="1"/>
      <c r="G774" s="1"/>
      <c r="H774" s="1"/>
      <c r="I774" s="1"/>
    </row>
    <row r="775" ht="15.75" customHeight="1">
      <c r="A775" s="46"/>
      <c r="B775" s="7"/>
      <c r="C775" s="47"/>
      <c r="D775" s="47"/>
      <c r="E775" s="47"/>
      <c r="F775" s="47"/>
      <c r="G775" s="1"/>
      <c r="H775" s="1"/>
      <c r="I775" s="1"/>
    </row>
    <row r="776" ht="15.75" customHeight="1">
      <c r="A776" s="46"/>
      <c r="B776" s="7"/>
      <c r="C776" s="47"/>
      <c r="D776" s="47"/>
      <c r="E776" s="47"/>
      <c r="F776" s="47"/>
      <c r="G776" s="1"/>
      <c r="H776" s="1"/>
      <c r="I776" s="1"/>
    </row>
    <row r="777" ht="15.75" customHeight="1">
      <c r="A777" s="46"/>
      <c r="B777" s="7"/>
      <c r="C777" s="47"/>
      <c r="D777" s="47"/>
      <c r="E777" s="47"/>
      <c r="F777" s="47"/>
      <c r="G777" s="1"/>
      <c r="H777" s="1"/>
      <c r="I777" s="1"/>
    </row>
    <row r="778" ht="15.75" customHeight="1">
      <c r="A778" s="46"/>
      <c r="B778" s="7"/>
      <c r="C778" s="47"/>
      <c r="D778" s="47"/>
      <c r="E778" s="47"/>
      <c r="F778" s="47"/>
      <c r="G778" s="1"/>
      <c r="H778" s="1"/>
      <c r="I778" s="1"/>
    </row>
    <row r="779" ht="15.75" customHeight="1">
      <c r="A779" s="46"/>
      <c r="B779" s="7"/>
      <c r="C779" s="47"/>
      <c r="D779" s="47"/>
      <c r="E779" s="47"/>
      <c r="F779" s="47"/>
      <c r="G779" s="1"/>
      <c r="H779" s="1"/>
      <c r="I779" s="1"/>
    </row>
    <row r="780" ht="15.75" customHeight="1">
      <c r="A780" s="46"/>
      <c r="B780" s="7"/>
      <c r="C780" s="47"/>
      <c r="D780" s="47"/>
      <c r="E780" s="47"/>
      <c r="F780" s="47"/>
      <c r="G780" s="1"/>
      <c r="H780" s="1"/>
      <c r="I780" s="1"/>
    </row>
    <row r="781" ht="15.75" customHeight="1">
      <c r="A781" s="46"/>
      <c r="B781" s="7"/>
      <c r="C781" s="47"/>
      <c r="D781" s="47"/>
      <c r="E781" s="47"/>
      <c r="F781" s="47"/>
      <c r="G781" s="1"/>
      <c r="H781" s="1"/>
      <c r="I781" s="1"/>
    </row>
    <row r="782" ht="15.75" customHeight="1">
      <c r="A782" s="46"/>
      <c r="B782" s="7"/>
      <c r="C782" s="47"/>
      <c r="D782" s="47"/>
      <c r="E782" s="47"/>
      <c r="F782" s="47"/>
      <c r="G782" s="1"/>
      <c r="H782" s="1"/>
      <c r="I782" s="1"/>
    </row>
    <row r="783" ht="15.75" customHeight="1">
      <c r="A783" s="46"/>
      <c r="B783" s="7"/>
      <c r="C783" s="47"/>
      <c r="D783" s="47"/>
      <c r="E783" s="47"/>
      <c r="F783" s="47"/>
      <c r="G783" s="1"/>
      <c r="H783" s="1"/>
      <c r="I783" s="1"/>
    </row>
    <row r="784" ht="15.75" customHeight="1">
      <c r="A784" s="46"/>
      <c r="B784" s="7"/>
      <c r="C784" s="47"/>
      <c r="D784" s="47"/>
      <c r="E784" s="47"/>
      <c r="F784" s="47"/>
      <c r="G784" s="1"/>
      <c r="H784" s="1"/>
      <c r="I784" s="1"/>
    </row>
    <row r="785" ht="15.75" customHeight="1">
      <c r="A785" s="46"/>
      <c r="B785" s="7"/>
      <c r="C785" s="47"/>
      <c r="D785" s="47"/>
      <c r="E785" s="47"/>
      <c r="F785" s="47"/>
      <c r="G785" s="1"/>
      <c r="H785" s="1"/>
      <c r="I785" s="1"/>
    </row>
    <row r="786" ht="15.75" customHeight="1">
      <c r="A786" s="46"/>
      <c r="B786" s="7"/>
      <c r="C786" s="47"/>
      <c r="D786" s="47"/>
      <c r="E786" s="47"/>
      <c r="F786" s="47"/>
      <c r="G786" s="1"/>
      <c r="H786" s="1"/>
      <c r="I786" s="1"/>
    </row>
    <row r="787" ht="15.75" customHeight="1">
      <c r="A787" s="46"/>
      <c r="B787" s="7"/>
      <c r="C787" s="47"/>
      <c r="D787" s="47"/>
      <c r="E787" s="47"/>
      <c r="F787" s="47"/>
      <c r="G787" s="1"/>
      <c r="H787" s="1"/>
      <c r="I787" s="1"/>
    </row>
    <row r="788" ht="15.75" customHeight="1">
      <c r="A788" s="46"/>
      <c r="B788" s="7"/>
      <c r="C788" s="47"/>
      <c r="D788" s="47"/>
      <c r="E788" s="47"/>
      <c r="F788" s="47"/>
      <c r="G788" s="1"/>
      <c r="H788" s="1"/>
      <c r="I788" s="1"/>
    </row>
    <row r="789" ht="15.75" customHeight="1">
      <c r="A789" s="46"/>
      <c r="B789" s="7"/>
      <c r="C789" s="47"/>
      <c r="D789" s="47"/>
      <c r="E789" s="47"/>
      <c r="F789" s="47"/>
      <c r="G789" s="1"/>
      <c r="H789" s="1"/>
      <c r="I789" s="1"/>
    </row>
    <row r="790" ht="15.75" customHeight="1">
      <c r="A790" s="46"/>
      <c r="B790" s="7"/>
      <c r="C790" s="47"/>
      <c r="D790" s="47"/>
      <c r="E790" s="47"/>
      <c r="F790" s="47"/>
      <c r="G790" s="1"/>
      <c r="H790" s="1"/>
      <c r="I790" s="1"/>
    </row>
    <row r="791" ht="15.75" customHeight="1">
      <c r="A791" s="46"/>
      <c r="B791" s="7"/>
      <c r="C791" s="47"/>
      <c r="D791" s="47"/>
      <c r="E791" s="47"/>
      <c r="F791" s="47"/>
      <c r="G791" s="1"/>
      <c r="H791" s="1"/>
      <c r="I791" s="1"/>
    </row>
    <row r="792" ht="15.75" customHeight="1">
      <c r="A792" s="46"/>
      <c r="B792" s="7"/>
      <c r="C792" s="47"/>
      <c r="D792" s="47"/>
      <c r="E792" s="47"/>
      <c r="F792" s="47"/>
      <c r="G792" s="1"/>
      <c r="H792" s="1"/>
      <c r="I792" s="1"/>
    </row>
    <row r="793" ht="15.75" customHeight="1">
      <c r="A793" s="46"/>
      <c r="B793" s="7"/>
      <c r="C793" s="47"/>
      <c r="D793" s="47"/>
      <c r="E793" s="47"/>
      <c r="F793" s="47"/>
      <c r="G793" s="1"/>
      <c r="H793" s="1"/>
      <c r="I793" s="1"/>
    </row>
    <row r="794" ht="15.75" customHeight="1">
      <c r="A794" s="46"/>
      <c r="B794" s="7"/>
      <c r="C794" s="47"/>
      <c r="D794" s="47"/>
      <c r="E794" s="47"/>
      <c r="F794" s="47"/>
      <c r="G794" s="1"/>
      <c r="H794" s="1"/>
      <c r="I794" s="1"/>
    </row>
    <row r="795" ht="15.75" customHeight="1">
      <c r="A795" s="46"/>
      <c r="B795" s="7"/>
      <c r="C795" s="47"/>
      <c r="D795" s="47"/>
      <c r="E795" s="47"/>
      <c r="F795" s="47"/>
      <c r="G795" s="1"/>
      <c r="H795" s="1"/>
      <c r="I795" s="1"/>
    </row>
    <row r="796" ht="15.75" customHeight="1">
      <c r="A796" s="46"/>
      <c r="B796" s="7"/>
      <c r="C796" s="47"/>
      <c r="D796" s="47"/>
      <c r="E796" s="47"/>
      <c r="F796" s="47"/>
      <c r="G796" s="1"/>
      <c r="H796" s="1"/>
      <c r="I796" s="1"/>
    </row>
    <row r="797" ht="15.75" customHeight="1">
      <c r="A797" s="46"/>
      <c r="B797" s="7"/>
      <c r="C797" s="47"/>
      <c r="D797" s="47"/>
      <c r="E797" s="47"/>
      <c r="F797" s="47"/>
      <c r="G797" s="1"/>
      <c r="H797" s="1"/>
      <c r="I797" s="1"/>
    </row>
    <row r="798" ht="15.75" customHeight="1">
      <c r="A798" s="46"/>
      <c r="B798" s="7"/>
      <c r="C798" s="47"/>
      <c r="D798" s="47"/>
      <c r="E798" s="47"/>
      <c r="F798" s="47"/>
      <c r="G798" s="1"/>
      <c r="H798" s="1"/>
      <c r="I798" s="1"/>
    </row>
    <row r="799" ht="15.75" customHeight="1">
      <c r="A799" s="46"/>
      <c r="B799" s="7"/>
      <c r="C799" s="47"/>
      <c r="D799" s="47"/>
      <c r="E799" s="47"/>
      <c r="F799" s="47"/>
      <c r="G799" s="1"/>
      <c r="H799" s="1"/>
      <c r="I799" s="1"/>
    </row>
    <row r="800" ht="15.75" customHeight="1">
      <c r="A800" s="46"/>
      <c r="B800" s="7"/>
      <c r="C800" s="47"/>
      <c r="D800" s="47"/>
      <c r="E800" s="47"/>
      <c r="F800" s="47"/>
      <c r="G800" s="1"/>
      <c r="H800" s="1"/>
      <c r="I800" s="1"/>
    </row>
    <row r="801" ht="15.75" customHeight="1">
      <c r="A801" s="46"/>
      <c r="B801" s="7"/>
      <c r="C801" s="47"/>
      <c r="D801" s="47"/>
      <c r="E801" s="47"/>
      <c r="F801" s="47"/>
      <c r="G801" s="1"/>
      <c r="H801" s="1"/>
      <c r="I801" s="1"/>
    </row>
    <row r="802" ht="15.75" customHeight="1">
      <c r="A802" s="46"/>
      <c r="B802" s="7"/>
      <c r="C802" s="47"/>
      <c r="D802" s="47"/>
      <c r="E802" s="47"/>
      <c r="F802" s="47"/>
      <c r="G802" s="1"/>
      <c r="H802" s="1"/>
      <c r="I802" s="1"/>
    </row>
    <row r="803" ht="15.75" customHeight="1">
      <c r="A803" s="46"/>
      <c r="B803" s="7"/>
      <c r="C803" s="47"/>
      <c r="D803" s="47"/>
      <c r="E803" s="47"/>
      <c r="F803" s="47"/>
      <c r="G803" s="1"/>
      <c r="H803" s="1"/>
      <c r="I803" s="1"/>
    </row>
    <row r="804" ht="15.75" customHeight="1">
      <c r="A804" s="46"/>
      <c r="B804" s="7"/>
      <c r="C804" s="47"/>
      <c r="D804" s="47"/>
      <c r="E804" s="47"/>
      <c r="F804" s="47"/>
      <c r="G804" s="1"/>
      <c r="H804" s="1"/>
      <c r="I804" s="1"/>
    </row>
    <row r="805" ht="15.75" customHeight="1">
      <c r="A805" s="46"/>
      <c r="B805" s="7"/>
      <c r="C805" s="47"/>
      <c r="D805" s="47"/>
      <c r="E805" s="47"/>
      <c r="F805" s="47"/>
      <c r="G805" s="1"/>
      <c r="H805" s="1"/>
      <c r="I805" s="1"/>
    </row>
    <row r="806" ht="15.75" customHeight="1">
      <c r="A806" s="46"/>
      <c r="B806" s="7"/>
      <c r="C806" s="47"/>
      <c r="D806" s="47"/>
      <c r="E806" s="47"/>
      <c r="F806" s="47"/>
      <c r="G806" s="1"/>
      <c r="H806" s="1"/>
      <c r="I806" s="1"/>
    </row>
    <row r="807" ht="15.75" customHeight="1">
      <c r="A807" s="46"/>
      <c r="B807" s="7"/>
      <c r="C807" s="47"/>
      <c r="D807" s="47"/>
      <c r="E807" s="47"/>
      <c r="F807" s="47"/>
      <c r="G807" s="1"/>
      <c r="H807" s="1"/>
      <c r="I807" s="1"/>
    </row>
    <row r="808" ht="15.75" customHeight="1">
      <c r="A808" s="46"/>
      <c r="B808" s="7"/>
      <c r="C808" s="47"/>
      <c r="D808" s="47"/>
      <c r="E808" s="47"/>
      <c r="F808" s="47"/>
      <c r="G808" s="1"/>
      <c r="H808" s="1"/>
      <c r="I808" s="1"/>
    </row>
    <row r="809" ht="15.75" customHeight="1">
      <c r="A809" s="46"/>
      <c r="B809" s="7"/>
      <c r="C809" s="47"/>
      <c r="D809" s="47"/>
      <c r="E809" s="47"/>
      <c r="F809" s="47"/>
      <c r="G809" s="1"/>
      <c r="H809" s="1"/>
      <c r="I809" s="1"/>
    </row>
    <row r="810" ht="15.75" customHeight="1">
      <c r="A810" s="46"/>
      <c r="B810" s="7"/>
      <c r="C810" s="47"/>
      <c r="D810" s="47"/>
      <c r="E810" s="47"/>
      <c r="F810" s="47"/>
      <c r="G810" s="1"/>
      <c r="H810" s="1"/>
      <c r="I810" s="1"/>
    </row>
    <row r="811" ht="15.75" customHeight="1">
      <c r="A811" s="46"/>
      <c r="B811" s="7"/>
      <c r="C811" s="47"/>
      <c r="D811" s="47"/>
      <c r="E811" s="47"/>
      <c r="F811" s="47"/>
      <c r="G811" s="1"/>
      <c r="H811" s="1"/>
      <c r="I811" s="1"/>
    </row>
    <row r="812" ht="15.75" customHeight="1">
      <c r="A812" s="46"/>
      <c r="B812" s="7"/>
      <c r="C812" s="47"/>
      <c r="D812" s="47"/>
      <c r="E812" s="47"/>
      <c r="F812" s="47"/>
      <c r="G812" s="1"/>
      <c r="H812" s="1"/>
      <c r="I812" s="1"/>
    </row>
    <row r="813" ht="15.75" customHeight="1">
      <c r="A813" s="46"/>
      <c r="B813" s="7"/>
      <c r="C813" s="47"/>
      <c r="D813" s="47"/>
      <c r="E813" s="47"/>
      <c r="F813" s="47"/>
      <c r="G813" s="1"/>
      <c r="H813" s="1"/>
      <c r="I813" s="1"/>
    </row>
    <row r="814" ht="15.75" customHeight="1">
      <c r="A814" s="46"/>
      <c r="B814" s="7"/>
      <c r="C814" s="47"/>
      <c r="D814" s="47"/>
      <c r="E814" s="47"/>
      <c r="F814" s="47"/>
      <c r="G814" s="1"/>
      <c r="H814" s="1"/>
      <c r="I814" s="1"/>
    </row>
    <row r="815" ht="15.75" customHeight="1">
      <c r="A815" s="46"/>
      <c r="B815" s="7"/>
      <c r="C815" s="47"/>
      <c r="D815" s="47"/>
      <c r="E815" s="47"/>
      <c r="F815" s="47"/>
      <c r="G815" s="1"/>
      <c r="H815" s="1"/>
      <c r="I815" s="1"/>
    </row>
    <row r="816" ht="15.75" customHeight="1">
      <c r="A816" s="46"/>
      <c r="B816" s="7"/>
      <c r="C816" s="47"/>
      <c r="D816" s="47"/>
      <c r="E816" s="47"/>
      <c r="F816" s="47"/>
      <c r="G816" s="1"/>
      <c r="H816" s="1"/>
      <c r="I816" s="1"/>
    </row>
    <row r="817" ht="15.75" customHeight="1">
      <c r="A817" s="46"/>
      <c r="B817" s="7"/>
      <c r="C817" s="47"/>
      <c r="D817" s="47"/>
      <c r="E817" s="47"/>
      <c r="F817" s="47"/>
      <c r="G817" s="1"/>
      <c r="H817" s="1"/>
      <c r="I817" s="1"/>
    </row>
    <row r="818" ht="15.75" customHeight="1">
      <c r="A818" s="46"/>
      <c r="B818" s="7"/>
      <c r="C818" s="47"/>
      <c r="D818" s="47"/>
      <c r="E818" s="47"/>
      <c r="F818" s="47"/>
      <c r="G818" s="1"/>
      <c r="H818" s="1"/>
      <c r="I818" s="1"/>
    </row>
    <row r="819" ht="15.75" customHeight="1">
      <c r="A819" s="46"/>
      <c r="B819" s="7"/>
      <c r="C819" s="47"/>
      <c r="D819" s="47"/>
      <c r="E819" s="47"/>
      <c r="F819" s="47"/>
      <c r="G819" s="1"/>
      <c r="H819" s="1"/>
      <c r="I819" s="1"/>
    </row>
    <row r="820" ht="15.75" customHeight="1">
      <c r="A820" s="46"/>
      <c r="B820" s="7"/>
      <c r="C820" s="47"/>
      <c r="D820" s="47"/>
      <c r="E820" s="47"/>
      <c r="F820" s="47"/>
      <c r="G820" s="1"/>
      <c r="H820" s="1"/>
      <c r="I820" s="1"/>
    </row>
    <row r="821" ht="15.75" customHeight="1">
      <c r="A821" s="46"/>
      <c r="B821" s="7"/>
      <c r="C821" s="47"/>
      <c r="D821" s="47"/>
      <c r="E821" s="47"/>
      <c r="F821" s="47"/>
      <c r="G821" s="1"/>
      <c r="H821" s="1"/>
      <c r="I821" s="1"/>
    </row>
    <row r="822" ht="15.75" customHeight="1">
      <c r="A822" s="46"/>
      <c r="B822" s="7"/>
      <c r="C822" s="47"/>
      <c r="D822" s="47"/>
      <c r="E822" s="47"/>
      <c r="F822" s="47"/>
      <c r="G822" s="1"/>
      <c r="H822" s="1"/>
      <c r="I822" s="1"/>
    </row>
    <row r="823" ht="15.75" customHeight="1">
      <c r="A823" s="46"/>
      <c r="B823" s="7"/>
      <c r="C823" s="47"/>
      <c r="D823" s="47"/>
      <c r="E823" s="47"/>
      <c r="F823" s="47"/>
      <c r="G823" s="1"/>
      <c r="H823" s="1"/>
      <c r="I823" s="1"/>
    </row>
    <row r="824" ht="15.75" customHeight="1">
      <c r="A824" s="46"/>
      <c r="B824" s="7"/>
      <c r="C824" s="47"/>
      <c r="D824" s="47"/>
      <c r="E824" s="47"/>
      <c r="F824" s="47"/>
      <c r="G824" s="1"/>
      <c r="H824" s="1"/>
      <c r="I824" s="1"/>
    </row>
    <row r="825" ht="15.75" customHeight="1">
      <c r="A825" s="46"/>
      <c r="B825" s="7"/>
      <c r="C825" s="47"/>
      <c r="D825" s="47"/>
      <c r="E825" s="47"/>
      <c r="F825" s="47"/>
      <c r="G825" s="1"/>
      <c r="H825" s="1"/>
      <c r="I825" s="1"/>
    </row>
    <row r="826" ht="15.75" customHeight="1">
      <c r="A826" s="46"/>
      <c r="B826" s="7"/>
      <c r="C826" s="47"/>
      <c r="D826" s="47"/>
      <c r="E826" s="47"/>
      <c r="F826" s="47"/>
      <c r="G826" s="1"/>
      <c r="H826" s="1"/>
      <c r="I826" s="1"/>
    </row>
    <row r="827" ht="15.75" customHeight="1">
      <c r="A827" s="46"/>
      <c r="B827" s="7"/>
      <c r="C827" s="47"/>
      <c r="D827" s="47"/>
      <c r="E827" s="47"/>
      <c r="F827" s="47"/>
      <c r="G827" s="1"/>
      <c r="H827" s="1"/>
      <c r="I827" s="1"/>
    </row>
    <row r="828" ht="15.75" customHeight="1">
      <c r="A828" s="46"/>
      <c r="B828" s="7"/>
      <c r="C828" s="47"/>
      <c r="D828" s="47"/>
      <c r="E828" s="47"/>
      <c r="F828" s="47"/>
      <c r="G828" s="1"/>
      <c r="H828" s="1"/>
      <c r="I828" s="1"/>
    </row>
    <row r="829" ht="15.75" customHeight="1">
      <c r="A829" s="46"/>
      <c r="B829" s="7"/>
      <c r="C829" s="47"/>
      <c r="D829" s="47"/>
      <c r="E829" s="47"/>
      <c r="F829" s="47"/>
      <c r="G829" s="1"/>
      <c r="H829" s="1"/>
      <c r="I829" s="1"/>
    </row>
    <row r="830" ht="15.75" customHeight="1">
      <c r="A830" s="46"/>
      <c r="B830" s="7"/>
      <c r="C830" s="47"/>
      <c r="D830" s="47"/>
      <c r="E830" s="47"/>
      <c r="F830" s="47"/>
      <c r="G830" s="1"/>
      <c r="H830" s="1"/>
      <c r="I830" s="1"/>
    </row>
    <row r="831" ht="15.75" customHeight="1">
      <c r="A831" s="46"/>
      <c r="B831" s="7"/>
      <c r="C831" s="47"/>
      <c r="D831" s="47"/>
      <c r="E831" s="47"/>
      <c r="F831" s="47"/>
      <c r="G831" s="1"/>
      <c r="H831" s="1"/>
      <c r="I831" s="1"/>
    </row>
    <row r="832" ht="15.75" customHeight="1">
      <c r="A832" s="46"/>
      <c r="B832" s="7"/>
      <c r="C832" s="47"/>
      <c r="D832" s="47"/>
      <c r="E832" s="47"/>
      <c r="F832" s="47"/>
      <c r="G832" s="1"/>
      <c r="H832" s="1"/>
      <c r="I832" s="1"/>
    </row>
    <row r="833" ht="15.75" customHeight="1">
      <c r="A833" s="46"/>
      <c r="B833" s="7"/>
      <c r="C833" s="47"/>
      <c r="D833" s="47"/>
      <c r="E833" s="47"/>
      <c r="F833" s="47"/>
      <c r="G833" s="1"/>
      <c r="H833" s="1"/>
      <c r="I833" s="1"/>
    </row>
    <row r="834" ht="15.75" customHeight="1">
      <c r="A834" s="46"/>
      <c r="B834" s="7"/>
      <c r="C834" s="47"/>
      <c r="D834" s="47"/>
      <c r="E834" s="47"/>
      <c r="F834" s="47"/>
      <c r="G834" s="1"/>
      <c r="H834" s="1"/>
      <c r="I834" s="1"/>
    </row>
    <row r="835" ht="15.75" customHeight="1">
      <c r="A835" s="46"/>
      <c r="B835" s="7"/>
      <c r="C835" s="47"/>
      <c r="D835" s="47"/>
      <c r="E835" s="47"/>
      <c r="F835" s="47"/>
      <c r="G835" s="1"/>
      <c r="H835" s="1"/>
      <c r="I835" s="1"/>
    </row>
    <row r="836" ht="15.75" customHeight="1">
      <c r="A836" s="46"/>
      <c r="B836" s="7"/>
      <c r="C836" s="47"/>
      <c r="D836" s="47"/>
      <c r="E836" s="47"/>
      <c r="F836" s="47"/>
      <c r="G836" s="1"/>
      <c r="H836" s="1"/>
      <c r="I836" s="1"/>
    </row>
    <row r="837" ht="15.75" customHeight="1">
      <c r="A837" s="46"/>
      <c r="B837" s="7"/>
      <c r="C837" s="47"/>
      <c r="D837" s="47"/>
      <c r="E837" s="47"/>
      <c r="F837" s="47"/>
      <c r="G837" s="1"/>
      <c r="H837" s="1"/>
      <c r="I837" s="1"/>
    </row>
    <row r="838" ht="15.75" customHeight="1">
      <c r="A838" s="46"/>
      <c r="B838" s="7"/>
      <c r="C838" s="47"/>
      <c r="D838" s="47"/>
      <c r="E838" s="47"/>
      <c r="F838" s="47"/>
      <c r="G838" s="1"/>
      <c r="H838" s="1"/>
      <c r="I838" s="1"/>
    </row>
    <row r="839" ht="15.75" customHeight="1">
      <c r="A839" s="46"/>
      <c r="B839" s="7"/>
      <c r="C839" s="47"/>
      <c r="D839" s="47"/>
      <c r="E839" s="47"/>
      <c r="F839" s="47"/>
      <c r="G839" s="1"/>
      <c r="H839" s="1"/>
      <c r="I839" s="1"/>
    </row>
    <row r="840" ht="15.75" customHeight="1">
      <c r="A840" s="46"/>
      <c r="B840" s="7"/>
      <c r="C840" s="47"/>
      <c r="D840" s="47"/>
      <c r="E840" s="47"/>
      <c r="F840" s="47"/>
      <c r="G840" s="1"/>
      <c r="H840" s="1"/>
      <c r="I840" s="1"/>
    </row>
    <row r="841" ht="15.75" customHeight="1">
      <c r="A841" s="46"/>
      <c r="B841" s="7"/>
      <c r="C841" s="47"/>
      <c r="D841" s="47"/>
      <c r="E841" s="47"/>
      <c r="F841" s="47"/>
      <c r="G841" s="1"/>
      <c r="H841" s="1"/>
      <c r="I841" s="1"/>
    </row>
    <row r="842" ht="15.75" customHeight="1">
      <c r="A842" s="46"/>
      <c r="B842" s="7"/>
      <c r="C842" s="47"/>
      <c r="D842" s="47"/>
      <c r="E842" s="47"/>
      <c r="F842" s="47"/>
      <c r="G842" s="1"/>
      <c r="H842" s="1"/>
      <c r="I842" s="1"/>
    </row>
    <row r="843" ht="15.75" customHeight="1">
      <c r="A843" s="46"/>
      <c r="B843" s="7"/>
      <c r="C843" s="47"/>
      <c r="D843" s="47"/>
      <c r="E843" s="47"/>
      <c r="F843" s="47"/>
      <c r="G843" s="1"/>
      <c r="H843" s="1"/>
      <c r="I843" s="1"/>
    </row>
    <row r="844" ht="15.75" customHeight="1">
      <c r="A844" s="46"/>
      <c r="B844" s="7"/>
      <c r="C844" s="47"/>
      <c r="D844" s="47"/>
      <c r="E844" s="47"/>
      <c r="F844" s="47"/>
      <c r="G844" s="1"/>
      <c r="H844" s="1"/>
      <c r="I844" s="1"/>
    </row>
    <row r="845" ht="15.75" customHeight="1">
      <c r="A845" s="46"/>
      <c r="B845" s="7"/>
      <c r="C845" s="47"/>
      <c r="D845" s="47"/>
      <c r="E845" s="47"/>
      <c r="F845" s="47"/>
      <c r="G845" s="1"/>
      <c r="H845" s="1"/>
      <c r="I845" s="1"/>
    </row>
    <row r="846" ht="15.75" customHeight="1">
      <c r="A846" s="46"/>
      <c r="B846" s="7"/>
      <c r="C846" s="47"/>
      <c r="D846" s="47"/>
      <c r="E846" s="47"/>
      <c r="F846" s="47"/>
      <c r="G846" s="1"/>
      <c r="H846" s="1"/>
      <c r="I846" s="1"/>
    </row>
    <row r="847" ht="15.75" customHeight="1">
      <c r="A847" s="46"/>
      <c r="B847" s="7"/>
      <c r="C847" s="47"/>
      <c r="D847" s="47"/>
      <c r="E847" s="47"/>
      <c r="F847" s="47"/>
      <c r="G847" s="1"/>
      <c r="H847" s="1"/>
      <c r="I847" s="1"/>
    </row>
    <row r="848" ht="15.75" customHeight="1">
      <c r="A848" s="46"/>
      <c r="B848" s="7"/>
      <c r="C848" s="47"/>
      <c r="D848" s="47"/>
      <c r="E848" s="47"/>
      <c r="F848" s="47"/>
      <c r="G848" s="1"/>
      <c r="H848" s="1"/>
      <c r="I848" s="1"/>
    </row>
    <row r="849" ht="15.75" customHeight="1">
      <c r="A849" s="46"/>
      <c r="B849" s="7"/>
      <c r="C849" s="47"/>
      <c r="D849" s="47"/>
      <c r="E849" s="47"/>
      <c r="F849" s="47"/>
      <c r="G849" s="1"/>
      <c r="H849" s="1"/>
      <c r="I849" s="1"/>
    </row>
    <row r="850" ht="15.75" customHeight="1">
      <c r="A850" s="46"/>
      <c r="B850" s="7"/>
      <c r="C850" s="47"/>
      <c r="D850" s="47"/>
      <c r="E850" s="47"/>
      <c r="F850" s="47"/>
      <c r="G850" s="1"/>
      <c r="H850" s="1"/>
      <c r="I850" s="1"/>
    </row>
    <row r="851" ht="15.75" customHeight="1">
      <c r="A851" s="46"/>
      <c r="B851" s="7"/>
      <c r="C851" s="47"/>
      <c r="D851" s="47"/>
      <c r="E851" s="47"/>
      <c r="F851" s="47"/>
      <c r="G851" s="1"/>
      <c r="H851" s="1"/>
      <c r="I851" s="1"/>
    </row>
    <row r="852" ht="15.75" customHeight="1">
      <c r="A852" s="46"/>
      <c r="B852" s="7"/>
      <c r="C852" s="47"/>
      <c r="D852" s="47"/>
      <c r="E852" s="47"/>
      <c r="F852" s="47"/>
      <c r="G852" s="1"/>
      <c r="H852" s="1"/>
      <c r="I852" s="1"/>
    </row>
    <row r="853" ht="15.75" customHeight="1">
      <c r="A853" s="46"/>
      <c r="B853" s="7"/>
      <c r="C853" s="47"/>
      <c r="D853" s="47"/>
      <c r="E853" s="47"/>
      <c r="F853" s="47"/>
      <c r="G853" s="1"/>
      <c r="H853" s="1"/>
      <c r="I853" s="1"/>
    </row>
    <row r="854" ht="15.75" customHeight="1">
      <c r="A854" s="46"/>
      <c r="B854" s="7"/>
      <c r="C854" s="47"/>
      <c r="D854" s="47"/>
      <c r="E854" s="47"/>
      <c r="F854" s="47"/>
      <c r="G854" s="1"/>
      <c r="H854" s="1"/>
      <c r="I854" s="1"/>
    </row>
    <row r="855" ht="15.75" customHeight="1">
      <c r="A855" s="46"/>
      <c r="B855" s="7"/>
      <c r="C855" s="47"/>
      <c r="D855" s="47"/>
      <c r="E855" s="47"/>
      <c r="F855" s="47"/>
      <c r="G855" s="1"/>
      <c r="H855" s="1"/>
      <c r="I855" s="1"/>
    </row>
    <row r="856" ht="15.75" customHeight="1">
      <c r="A856" s="46"/>
      <c r="B856" s="7"/>
      <c r="C856" s="47"/>
      <c r="D856" s="47"/>
      <c r="E856" s="47"/>
      <c r="F856" s="47"/>
      <c r="G856" s="1"/>
      <c r="H856" s="1"/>
      <c r="I856" s="1"/>
    </row>
    <row r="857" ht="15.75" customHeight="1">
      <c r="A857" s="46"/>
      <c r="B857" s="7"/>
      <c r="C857" s="47"/>
      <c r="D857" s="47"/>
      <c r="E857" s="47"/>
      <c r="F857" s="47"/>
      <c r="G857" s="1"/>
      <c r="H857" s="1"/>
      <c r="I857" s="1"/>
    </row>
    <row r="858" ht="15.75" customHeight="1">
      <c r="A858" s="46"/>
      <c r="B858" s="7"/>
      <c r="C858" s="47"/>
      <c r="D858" s="47"/>
      <c r="E858" s="47"/>
      <c r="F858" s="47"/>
      <c r="G858" s="1"/>
      <c r="H858" s="1"/>
      <c r="I858" s="1"/>
    </row>
    <row r="859" ht="15.75" customHeight="1">
      <c r="A859" s="46"/>
      <c r="B859" s="7"/>
      <c r="C859" s="47"/>
      <c r="D859" s="47"/>
      <c r="E859" s="47"/>
      <c r="F859" s="47"/>
      <c r="G859" s="1"/>
      <c r="H859" s="1"/>
      <c r="I859" s="1"/>
    </row>
    <row r="860" ht="15.75" customHeight="1">
      <c r="A860" s="46"/>
      <c r="B860" s="7"/>
      <c r="C860" s="47"/>
      <c r="D860" s="47"/>
      <c r="E860" s="47"/>
      <c r="F860" s="47"/>
      <c r="G860" s="1"/>
      <c r="H860" s="1"/>
      <c r="I860" s="1"/>
    </row>
    <row r="861" ht="15.75" customHeight="1">
      <c r="A861" s="46"/>
      <c r="B861" s="7"/>
      <c r="C861" s="47"/>
      <c r="D861" s="47"/>
      <c r="E861" s="47"/>
      <c r="F861" s="47"/>
      <c r="G861" s="1"/>
      <c r="H861" s="1"/>
      <c r="I861" s="1"/>
    </row>
    <row r="862" ht="15.75" customHeight="1">
      <c r="A862" s="46"/>
      <c r="B862" s="7"/>
      <c r="C862" s="47"/>
      <c r="D862" s="47"/>
      <c r="E862" s="47"/>
      <c r="F862" s="47"/>
      <c r="G862" s="1"/>
      <c r="H862" s="1"/>
      <c r="I862" s="1"/>
    </row>
    <row r="863" ht="15.75" customHeight="1">
      <c r="A863" s="46"/>
      <c r="B863" s="7"/>
      <c r="C863" s="47"/>
      <c r="D863" s="47"/>
      <c r="E863" s="47"/>
      <c r="F863" s="47"/>
      <c r="G863" s="1"/>
      <c r="H863" s="1"/>
      <c r="I863" s="1"/>
    </row>
    <row r="864" ht="15.75" customHeight="1">
      <c r="A864" s="46"/>
      <c r="B864" s="7"/>
      <c r="C864" s="47"/>
      <c r="D864" s="47"/>
      <c r="E864" s="47"/>
      <c r="F864" s="47"/>
      <c r="G864" s="1"/>
      <c r="H864" s="1"/>
      <c r="I864" s="1"/>
    </row>
    <row r="865" ht="15.75" customHeight="1">
      <c r="A865" s="46"/>
      <c r="B865" s="7"/>
      <c r="C865" s="47"/>
      <c r="D865" s="47"/>
      <c r="E865" s="47"/>
      <c r="F865" s="47"/>
      <c r="G865" s="1"/>
      <c r="H865" s="1"/>
      <c r="I865" s="1"/>
    </row>
    <row r="866" ht="15.75" customHeight="1">
      <c r="A866" s="46"/>
      <c r="B866" s="7"/>
      <c r="C866" s="47"/>
      <c r="D866" s="47"/>
      <c r="E866" s="47"/>
      <c r="F866" s="47"/>
      <c r="G866" s="1"/>
      <c r="H866" s="1"/>
      <c r="I866" s="1"/>
    </row>
    <row r="867" ht="15.75" customHeight="1">
      <c r="A867" s="46"/>
      <c r="B867" s="7"/>
      <c r="C867" s="47"/>
      <c r="D867" s="47"/>
      <c r="E867" s="47"/>
      <c r="F867" s="47"/>
      <c r="G867" s="1"/>
      <c r="H867" s="1"/>
      <c r="I867" s="1"/>
    </row>
    <row r="868" ht="15.75" customHeight="1">
      <c r="A868" s="46"/>
      <c r="B868" s="7"/>
      <c r="C868" s="47"/>
      <c r="D868" s="47"/>
      <c r="E868" s="47"/>
      <c r="F868" s="47"/>
      <c r="G868" s="1"/>
      <c r="H868" s="1"/>
      <c r="I868" s="1"/>
    </row>
    <row r="869" ht="15.75" customHeight="1">
      <c r="A869" s="46"/>
      <c r="B869" s="7"/>
      <c r="C869" s="47"/>
      <c r="D869" s="47"/>
      <c r="E869" s="47"/>
      <c r="F869" s="47"/>
      <c r="G869" s="1"/>
      <c r="H869" s="1"/>
      <c r="I869" s="1"/>
    </row>
    <row r="870" ht="15.75" customHeight="1">
      <c r="A870" s="46"/>
      <c r="B870" s="7"/>
      <c r="C870" s="47"/>
      <c r="D870" s="47"/>
      <c r="E870" s="47"/>
      <c r="F870" s="47"/>
      <c r="G870" s="1"/>
      <c r="H870" s="1"/>
      <c r="I870" s="1"/>
    </row>
    <row r="871" ht="15.75" customHeight="1">
      <c r="A871" s="46"/>
      <c r="B871" s="7"/>
      <c r="C871" s="47"/>
      <c r="D871" s="47"/>
      <c r="E871" s="47"/>
      <c r="F871" s="47"/>
      <c r="G871" s="1"/>
      <c r="H871" s="1"/>
      <c r="I871" s="1"/>
    </row>
    <row r="872" ht="15.75" customHeight="1">
      <c r="A872" s="46"/>
      <c r="B872" s="7"/>
      <c r="C872" s="47"/>
      <c r="D872" s="47"/>
      <c r="E872" s="47"/>
      <c r="F872" s="47"/>
      <c r="G872" s="1"/>
      <c r="H872" s="1"/>
      <c r="I872" s="1"/>
    </row>
    <row r="873" ht="15.75" customHeight="1">
      <c r="A873" s="46"/>
      <c r="B873" s="7"/>
      <c r="C873" s="47"/>
      <c r="D873" s="47"/>
      <c r="E873" s="47"/>
      <c r="F873" s="47"/>
      <c r="G873" s="1"/>
      <c r="H873" s="1"/>
      <c r="I873" s="1"/>
    </row>
    <row r="874" ht="15.75" customHeight="1">
      <c r="A874" s="46"/>
      <c r="B874" s="7"/>
      <c r="C874" s="47"/>
      <c r="D874" s="47"/>
      <c r="E874" s="47"/>
      <c r="F874" s="47"/>
      <c r="G874" s="1"/>
      <c r="H874" s="1"/>
      <c r="I874" s="1"/>
    </row>
    <row r="875" ht="15.75" customHeight="1">
      <c r="A875" s="46"/>
      <c r="B875" s="7"/>
      <c r="C875" s="47"/>
      <c r="D875" s="47"/>
      <c r="E875" s="47"/>
      <c r="F875" s="47"/>
      <c r="G875" s="1"/>
      <c r="H875" s="1"/>
      <c r="I875" s="1"/>
    </row>
    <row r="876" ht="15.75" customHeight="1">
      <c r="A876" s="46"/>
      <c r="B876" s="7"/>
      <c r="C876" s="47"/>
      <c r="D876" s="47"/>
      <c r="E876" s="47"/>
      <c r="F876" s="47"/>
      <c r="G876" s="1"/>
      <c r="H876" s="1"/>
      <c r="I876" s="1"/>
    </row>
    <row r="877" ht="15.75" customHeight="1">
      <c r="A877" s="46"/>
      <c r="B877" s="7"/>
      <c r="C877" s="47"/>
      <c r="D877" s="47"/>
      <c r="E877" s="47"/>
      <c r="F877" s="47"/>
      <c r="G877" s="1"/>
      <c r="H877" s="1"/>
      <c r="I877" s="1"/>
    </row>
    <row r="878" ht="15.75" customHeight="1">
      <c r="A878" s="46"/>
      <c r="B878" s="7"/>
      <c r="C878" s="47"/>
      <c r="D878" s="47"/>
      <c r="E878" s="47"/>
      <c r="F878" s="47"/>
      <c r="G878" s="1"/>
      <c r="H878" s="1"/>
      <c r="I878" s="1"/>
    </row>
    <row r="879" ht="15.75" customHeight="1">
      <c r="A879" s="46"/>
      <c r="B879" s="7"/>
      <c r="C879" s="47"/>
      <c r="D879" s="47"/>
      <c r="E879" s="47"/>
      <c r="F879" s="47"/>
      <c r="G879" s="1"/>
      <c r="H879" s="1"/>
      <c r="I879" s="1"/>
    </row>
    <row r="880" ht="15.75" customHeight="1">
      <c r="A880" s="46"/>
      <c r="B880" s="7"/>
      <c r="C880" s="47"/>
      <c r="D880" s="47"/>
      <c r="E880" s="47"/>
      <c r="F880" s="47"/>
      <c r="G880" s="1"/>
      <c r="H880" s="1"/>
      <c r="I880" s="1"/>
    </row>
    <row r="881" ht="15.75" customHeight="1">
      <c r="A881" s="46"/>
      <c r="B881" s="7"/>
      <c r="C881" s="47"/>
      <c r="D881" s="47"/>
      <c r="E881" s="47"/>
      <c r="F881" s="47"/>
      <c r="G881" s="1"/>
      <c r="H881" s="1"/>
      <c r="I881" s="1"/>
    </row>
    <row r="882" ht="15.75" customHeight="1">
      <c r="A882" s="46"/>
      <c r="B882" s="7"/>
      <c r="C882" s="47"/>
      <c r="D882" s="47"/>
      <c r="E882" s="47"/>
      <c r="F882" s="47"/>
      <c r="G882" s="1"/>
      <c r="H882" s="1"/>
      <c r="I882" s="1"/>
    </row>
    <row r="883" ht="15.75" customHeight="1">
      <c r="A883" s="46"/>
      <c r="B883" s="7"/>
      <c r="C883" s="47"/>
      <c r="D883" s="47"/>
      <c r="E883" s="47"/>
      <c r="F883" s="47"/>
      <c r="G883" s="1"/>
      <c r="H883" s="1"/>
      <c r="I883" s="1"/>
    </row>
    <row r="884" ht="15.75" customHeight="1">
      <c r="A884" s="46"/>
      <c r="B884" s="7"/>
      <c r="C884" s="47"/>
      <c r="D884" s="47"/>
      <c r="E884" s="47"/>
      <c r="F884" s="47"/>
      <c r="G884" s="1"/>
      <c r="H884" s="1"/>
      <c r="I884" s="1"/>
    </row>
    <row r="885" ht="15.75" customHeight="1">
      <c r="A885" s="46"/>
      <c r="B885" s="7"/>
      <c r="C885" s="47"/>
      <c r="D885" s="47"/>
      <c r="E885" s="47"/>
      <c r="F885" s="47"/>
      <c r="G885" s="1"/>
      <c r="H885" s="1"/>
      <c r="I885" s="1"/>
    </row>
    <row r="886" ht="15.75" customHeight="1">
      <c r="A886" s="46"/>
      <c r="B886" s="7"/>
      <c r="C886" s="47"/>
      <c r="D886" s="47"/>
      <c r="E886" s="47"/>
      <c r="F886" s="47"/>
      <c r="G886" s="1"/>
      <c r="H886" s="1"/>
      <c r="I886" s="1"/>
    </row>
    <row r="887" ht="15.75" customHeight="1">
      <c r="A887" s="46"/>
      <c r="B887" s="7"/>
      <c r="C887" s="47"/>
      <c r="D887" s="47"/>
      <c r="E887" s="47"/>
      <c r="F887" s="47"/>
      <c r="G887" s="1"/>
      <c r="H887" s="1"/>
      <c r="I887" s="1"/>
    </row>
    <row r="888" ht="15.75" customHeight="1">
      <c r="A888" s="46"/>
      <c r="B888" s="7"/>
      <c r="C888" s="47"/>
      <c r="D888" s="47"/>
      <c r="E888" s="47"/>
      <c r="F888" s="47"/>
      <c r="G888" s="1"/>
      <c r="H888" s="1"/>
      <c r="I888" s="1"/>
    </row>
    <row r="889" ht="15.75" customHeight="1">
      <c r="A889" s="46"/>
      <c r="B889" s="7"/>
      <c r="C889" s="47"/>
      <c r="D889" s="47"/>
      <c r="E889" s="47"/>
      <c r="F889" s="47"/>
      <c r="G889" s="1"/>
      <c r="H889" s="1"/>
      <c r="I889" s="1"/>
    </row>
    <row r="890" ht="15.75" customHeight="1">
      <c r="A890" s="46"/>
      <c r="B890" s="7"/>
      <c r="C890" s="47"/>
      <c r="D890" s="47"/>
      <c r="E890" s="47"/>
      <c r="F890" s="47"/>
      <c r="G890" s="1"/>
      <c r="H890" s="1"/>
      <c r="I890" s="1"/>
    </row>
    <row r="891" ht="15.75" customHeight="1">
      <c r="A891" s="46"/>
      <c r="B891" s="7"/>
      <c r="C891" s="47"/>
      <c r="D891" s="47"/>
      <c r="E891" s="47"/>
      <c r="F891" s="47"/>
      <c r="G891" s="1"/>
      <c r="H891" s="1"/>
      <c r="I891" s="1"/>
    </row>
    <row r="892" ht="15.75" customHeight="1">
      <c r="A892" s="46"/>
      <c r="B892" s="7"/>
      <c r="C892" s="47"/>
      <c r="D892" s="47"/>
      <c r="E892" s="47"/>
      <c r="F892" s="47"/>
      <c r="G892" s="1"/>
      <c r="H892" s="1"/>
      <c r="I892" s="1"/>
    </row>
    <row r="893" ht="15.75" customHeight="1">
      <c r="A893" s="46"/>
      <c r="B893" s="7"/>
      <c r="C893" s="47"/>
      <c r="D893" s="47"/>
      <c r="E893" s="47"/>
      <c r="F893" s="47"/>
      <c r="G893" s="1"/>
      <c r="H893" s="1"/>
      <c r="I893" s="1"/>
    </row>
    <row r="894" ht="15.75" customHeight="1">
      <c r="A894" s="46"/>
      <c r="B894" s="7"/>
      <c r="C894" s="47"/>
      <c r="D894" s="47"/>
      <c r="E894" s="47"/>
      <c r="F894" s="47"/>
      <c r="G894" s="1"/>
      <c r="H894" s="1"/>
      <c r="I894" s="1"/>
    </row>
    <row r="895" ht="15.75" customHeight="1">
      <c r="A895" s="46"/>
      <c r="B895" s="7"/>
      <c r="C895" s="47"/>
      <c r="D895" s="47"/>
      <c r="E895" s="47"/>
      <c r="F895" s="47"/>
      <c r="G895" s="1"/>
      <c r="H895" s="1"/>
      <c r="I895" s="1"/>
    </row>
    <row r="896" ht="15.75" customHeight="1">
      <c r="A896" s="46"/>
      <c r="B896" s="7"/>
      <c r="C896" s="47"/>
      <c r="D896" s="47"/>
      <c r="E896" s="47"/>
      <c r="F896" s="47"/>
      <c r="G896" s="1"/>
      <c r="H896" s="1"/>
      <c r="I896" s="1"/>
    </row>
    <row r="897" ht="15.75" customHeight="1">
      <c r="A897" s="46"/>
      <c r="B897" s="7"/>
      <c r="C897" s="47"/>
      <c r="D897" s="47"/>
      <c r="E897" s="47"/>
      <c r="F897" s="47"/>
      <c r="G897" s="1"/>
      <c r="H897" s="1"/>
      <c r="I897" s="1"/>
    </row>
    <row r="898" ht="15.75" customHeight="1">
      <c r="A898" s="46"/>
      <c r="B898" s="7"/>
      <c r="C898" s="47"/>
      <c r="D898" s="47"/>
      <c r="E898" s="47"/>
      <c r="F898" s="47"/>
      <c r="G898" s="1"/>
      <c r="H898" s="1"/>
      <c r="I898" s="1"/>
    </row>
    <row r="899" ht="15.75" customHeight="1">
      <c r="A899" s="46"/>
      <c r="B899" s="7"/>
      <c r="C899" s="47"/>
      <c r="D899" s="47"/>
      <c r="E899" s="47"/>
      <c r="F899" s="47"/>
      <c r="G899" s="1"/>
      <c r="H899" s="1"/>
      <c r="I899" s="1"/>
    </row>
    <row r="900" ht="15.75" customHeight="1">
      <c r="A900" s="46"/>
      <c r="B900" s="7"/>
      <c r="C900" s="47"/>
      <c r="D900" s="47"/>
      <c r="E900" s="47"/>
      <c r="F900" s="47"/>
      <c r="G900" s="1"/>
      <c r="H900" s="1"/>
      <c r="I900" s="1"/>
    </row>
    <row r="901" ht="15.75" customHeight="1">
      <c r="A901" s="46"/>
      <c r="B901" s="7"/>
      <c r="C901" s="47"/>
      <c r="D901" s="47"/>
      <c r="E901" s="47"/>
      <c r="F901" s="47"/>
      <c r="G901" s="1"/>
      <c r="H901" s="1"/>
      <c r="I901" s="1"/>
    </row>
    <row r="902" ht="15.75" customHeight="1">
      <c r="A902" s="46"/>
      <c r="B902" s="7"/>
      <c r="C902" s="47"/>
      <c r="D902" s="47"/>
      <c r="E902" s="47"/>
      <c r="F902" s="47"/>
      <c r="G902" s="1"/>
      <c r="H902" s="1"/>
      <c r="I902" s="1"/>
    </row>
    <row r="903" ht="15.75" customHeight="1">
      <c r="A903" s="46"/>
      <c r="B903" s="7"/>
      <c r="C903" s="47"/>
      <c r="D903" s="47"/>
      <c r="E903" s="47"/>
      <c r="F903" s="47"/>
      <c r="G903" s="1"/>
      <c r="H903" s="1"/>
      <c r="I903" s="1"/>
    </row>
    <row r="904" ht="15.75" customHeight="1">
      <c r="A904" s="46"/>
      <c r="B904" s="7"/>
      <c r="C904" s="47"/>
      <c r="D904" s="47"/>
      <c r="E904" s="47"/>
      <c r="F904" s="47"/>
      <c r="G904" s="1"/>
      <c r="H904" s="1"/>
      <c r="I904" s="1"/>
    </row>
    <row r="905" ht="15.75" customHeight="1">
      <c r="A905" s="46"/>
      <c r="B905" s="7"/>
      <c r="C905" s="47"/>
      <c r="D905" s="47"/>
      <c r="E905" s="47"/>
      <c r="F905" s="47"/>
      <c r="G905" s="1"/>
      <c r="H905" s="1"/>
      <c r="I905" s="1"/>
    </row>
    <row r="906" ht="15.75" customHeight="1">
      <c r="A906" s="46"/>
      <c r="B906" s="7"/>
      <c r="C906" s="47"/>
      <c r="D906" s="47"/>
      <c r="E906" s="47"/>
      <c r="F906" s="47"/>
      <c r="G906" s="1"/>
      <c r="H906" s="1"/>
      <c r="I906" s="1"/>
    </row>
    <row r="907" ht="15.75" customHeight="1">
      <c r="A907" s="46"/>
      <c r="B907" s="7"/>
      <c r="C907" s="47"/>
      <c r="D907" s="47"/>
      <c r="E907" s="47"/>
      <c r="F907" s="47"/>
      <c r="G907" s="1"/>
      <c r="H907" s="1"/>
      <c r="I907" s="1"/>
    </row>
    <row r="908" ht="15.75" customHeight="1">
      <c r="A908" s="46"/>
      <c r="B908" s="7"/>
      <c r="C908" s="47"/>
      <c r="D908" s="47"/>
      <c r="E908" s="47"/>
      <c r="F908" s="47"/>
      <c r="G908" s="1"/>
      <c r="H908" s="1"/>
      <c r="I908" s="1"/>
    </row>
    <row r="909" ht="15.75" customHeight="1">
      <c r="A909" s="46"/>
      <c r="B909" s="7"/>
      <c r="C909" s="47"/>
      <c r="D909" s="47"/>
      <c r="E909" s="47"/>
      <c r="F909" s="47"/>
      <c r="G909" s="1"/>
      <c r="H909" s="1"/>
      <c r="I909" s="1"/>
    </row>
    <row r="910" ht="15.75" customHeight="1">
      <c r="A910" s="46"/>
      <c r="B910" s="7"/>
      <c r="C910" s="47"/>
      <c r="D910" s="47"/>
      <c r="E910" s="47"/>
      <c r="F910" s="47"/>
      <c r="G910" s="1"/>
      <c r="H910" s="1"/>
      <c r="I910" s="1"/>
    </row>
    <row r="911" ht="15.75" customHeight="1">
      <c r="A911" s="46"/>
      <c r="B911" s="7"/>
      <c r="C911" s="47"/>
      <c r="D911" s="47"/>
      <c r="E911" s="47"/>
      <c r="F911" s="47"/>
      <c r="G911" s="1"/>
      <c r="H911" s="1"/>
      <c r="I911" s="1"/>
    </row>
    <row r="912" ht="15.75" customHeight="1">
      <c r="A912" s="46"/>
      <c r="B912" s="7"/>
      <c r="C912" s="47"/>
      <c r="D912" s="47"/>
      <c r="E912" s="47"/>
      <c r="F912" s="47"/>
      <c r="G912" s="1"/>
      <c r="H912" s="1"/>
      <c r="I912" s="1"/>
    </row>
    <row r="913" ht="15.75" customHeight="1">
      <c r="A913" s="46"/>
      <c r="B913" s="7"/>
      <c r="C913" s="47"/>
      <c r="D913" s="47"/>
      <c r="E913" s="47"/>
      <c r="F913" s="47"/>
      <c r="G913" s="1"/>
      <c r="H913" s="1"/>
      <c r="I913" s="1"/>
    </row>
    <row r="914" ht="15.75" customHeight="1">
      <c r="A914" s="46"/>
      <c r="B914" s="7"/>
      <c r="C914" s="47"/>
      <c r="D914" s="47"/>
      <c r="E914" s="47"/>
      <c r="F914" s="47"/>
      <c r="G914" s="1"/>
      <c r="H914" s="1"/>
      <c r="I914" s="1"/>
    </row>
    <row r="915" ht="15.75" customHeight="1">
      <c r="A915" s="46"/>
      <c r="B915" s="7"/>
      <c r="C915" s="47"/>
      <c r="D915" s="47"/>
      <c r="E915" s="47"/>
      <c r="F915" s="47"/>
      <c r="G915" s="1"/>
      <c r="H915" s="1"/>
      <c r="I915" s="1"/>
    </row>
    <row r="916" ht="15.75" customHeight="1">
      <c r="A916" s="46"/>
      <c r="B916" s="7"/>
      <c r="C916" s="47"/>
      <c r="D916" s="47"/>
      <c r="E916" s="47"/>
      <c r="F916" s="47"/>
      <c r="G916" s="1"/>
      <c r="H916" s="1"/>
      <c r="I916" s="1"/>
    </row>
    <row r="917" ht="15.75" customHeight="1">
      <c r="A917" s="46"/>
      <c r="B917" s="7"/>
      <c r="C917" s="47"/>
      <c r="D917" s="47"/>
      <c r="E917" s="47"/>
      <c r="F917" s="47"/>
      <c r="G917" s="1"/>
      <c r="H917" s="1"/>
      <c r="I917" s="1"/>
    </row>
    <row r="918" ht="15.75" customHeight="1">
      <c r="A918" s="46"/>
      <c r="B918" s="7"/>
      <c r="C918" s="47"/>
      <c r="D918" s="47"/>
      <c r="E918" s="47"/>
      <c r="F918" s="47"/>
      <c r="G918" s="1"/>
      <c r="H918" s="1"/>
      <c r="I918" s="1"/>
    </row>
    <row r="919" ht="15.75" customHeight="1">
      <c r="A919" s="46"/>
      <c r="B919" s="7"/>
      <c r="C919" s="47"/>
      <c r="D919" s="47"/>
      <c r="E919" s="47"/>
      <c r="F919" s="47"/>
      <c r="G919" s="1"/>
      <c r="H919" s="1"/>
      <c r="I919" s="1"/>
    </row>
    <row r="920" ht="15.75" customHeight="1">
      <c r="A920" s="46"/>
      <c r="B920" s="7"/>
      <c r="C920" s="47"/>
      <c r="D920" s="47"/>
      <c r="E920" s="47"/>
      <c r="F920" s="47"/>
      <c r="G920" s="1"/>
      <c r="H920" s="1"/>
      <c r="I920" s="1"/>
    </row>
    <row r="921" ht="15.75" customHeight="1">
      <c r="A921" s="46"/>
      <c r="B921" s="7"/>
      <c r="C921" s="47"/>
      <c r="D921" s="47"/>
      <c r="E921" s="47"/>
      <c r="F921" s="47"/>
      <c r="G921" s="1"/>
      <c r="H921" s="1"/>
      <c r="I921" s="1"/>
    </row>
    <row r="922" ht="15.75" customHeight="1">
      <c r="A922" s="46"/>
      <c r="B922" s="7"/>
      <c r="C922" s="47"/>
      <c r="D922" s="47"/>
      <c r="E922" s="47"/>
      <c r="F922" s="47"/>
      <c r="G922" s="1"/>
      <c r="H922" s="1"/>
      <c r="I922" s="1"/>
    </row>
    <row r="923" ht="15.75" customHeight="1">
      <c r="A923" s="46"/>
      <c r="B923" s="7"/>
      <c r="C923" s="47"/>
      <c r="D923" s="47"/>
      <c r="E923" s="47"/>
      <c r="F923" s="47"/>
      <c r="G923" s="1"/>
      <c r="H923" s="1"/>
      <c r="I923" s="1"/>
    </row>
    <row r="924" ht="15.75" customHeight="1">
      <c r="A924" s="46"/>
      <c r="B924" s="7"/>
      <c r="C924" s="47"/>
      <c r="D924" s="47"/>
      <c r="E924" s="47"/>
      <c r="F924" s="47"/>
      <c r="G924" s="1"/>
      <c r="H924" s="1"/>
      <c r="I924" s="1"/>
    </row>
    <row r="925" ht="15.75" customHeight="1">
      <c r="A925" s="46"/>
      <c r="B925" s="7"/>
      <c r="C925" s="47"/>
      <c r="D925" s="47"/>
      <c r="E925" s="47"/>
      <c r="F925" s="47"/>
      <c r="G925" s="1"/>
      <c r="H925" s="1"/>
      <c r="I925" s="1"/>
    </row>
    <row r="926" ht="15.75" customHeight="1">
      <c r="A926" s="46"/>
      <c r="B926" s="7"/>
      <c r="C926" s="47"/>
      <c r="D926" s="47"/>
      <c r="E926" s="47"/>
      <c r="F926" s="47"/>
      <c r="G926" s="1"/>
      <c r="H926" s="1"/>
      <c r="I926" s="1"/>
    </row>
    <row r="927" ht="15.75" customHeight="1">
      <c r="A927" s="46"/>
      <c r="B927" s="7"/>
      <c r="C927" s="47"/>
      <c r="D927" s="47"/>
      <c r="E927" s="47"/>
      <c r="F927" s="47"/>
      <c r="G927" s="1"/>
      <c r="H927" s="1"/>
      <c r="I927" s="1"/>
    </row>
    <row r="928" ht="15.75" customHeight="1">
      <c r="A928" s="46"/>
      <c r="B928" s="7"/>
      <c r="C928" s="47"/>
      <c r="D928" s="47"/>
      <c r="E928" s="47"/>
      <c r="F928" s="47"/>
      <c r="G928" s="1"/>
      <c r="H928" s="1"/>
      <c r="I928" s="1"/>
    </row>
    <row r="929" ht="15.75" customHeight="1">
      <c r="A929" s="46"/>
      <c r="B929" s="7"/>
      <c r="C929" s="47"/>
      <c r="D929" s="47"/>
      <c r="E929" s="47"/>
      <c r="F929" s="47"/>
      <c r="G929" s="1"/>
      <c r="H929" s="1"/>
      <c r="I929" s="1"/>
    </row>
    <row r="930" ht="15.75" customHeight="1">
      <c r="A930" s="46"/>
      <c r="B930" s="7"/>
      <c r="C930" s="47"/>
      <c r="D930" s="47"/>
      <c r="E930" s="47"/>
      <c r="F930" s="47"/>
      <c r="G930" s="1"/>
      <c r="H930" s="1"/>
      <c r="I930" s="1"/>
    </row>
    <row r="931" ht="15.75" customHeight="1">
      <c r="A931" s="46"/>
      <c r="B931" s="7"/>
      <c r="C931" s="47"/>
      <c r="D931" s="47"/>
      <c r="E931" s="47"/>
      <c r="F931" s="47"/>
      <c r="G931" s="1"/>
      <c r="H931" s="1"/>
      <c r="I931" s="1"/>
    </row>
    <row r="932" ht="15.75" customHeight="1">
      <c r="A932" s="46"/>
      <c r="B932" s="7"/>
      <c r="C932" s="47"/>
      <c r="D932" s="47"/>
      <c r="E932" s="47"/>
      <c r="F932" s="47"/>
      <c r="G932" s="1"/>
      <c r="H932" s="1"/>
      <c r="I932" s="1"/>
    </row>
    <row r="933" ht="15.75" customHeight="1">
      <c r="A933" s="46"/>
      <c r="B933" s="7"/>
      <c r="C933" s="47"/>
      <c r="D933" s="47"/>
      <c r="E933" s="47"/>
      <c r="F933" s="47"/>
      <c r="G933" s="1"/>
      <c r="H933" s="1"/>
      <c r="I933" s="1"/>
    </row>
    <row r="934" ht="15.75" customHeight="1">
      <c r="A934" s="46"/>
      <c r="B934" s="7"/>
      <c r="C934" s="47"/>
      <c r="D934" s="47"/>
      <c r="E934" s="47"/>
      <c r="F934" s="47"/>
      <c r="G934" s="1"/>
      <c r="H934" s="1"/>
      <c r="I934" s="1"/>
    </row>
    <row r="935" ht="15.75" customHeight="1">
      <c r="A935" s="46"/>
      <c r="B935" s="7"/>
      <c r="C935" s="47"/>
      <c r="D935" s="47"/>
      <c r="E935" s="47"/>
      <c r="F935" s="47"/>
      <c r="G935" s="1"/>
      <c r="H935" s="1"/>
      <c r="I935" s="1"/>
    </row>
    <row r="936" ht="15.75" customHeight="1">
      <c r="A936" s="46"/>
      <c r="B936" s="7"/>
      <c r="C936" s="47"/>
      <c r="D936" s="47"/>
      <c r="E936" s="47"/>
      <c r="F936" s="47"/>
      <c r="G936" s="1"/>
      <c r="H936" s="1"/>
      <c r="I936" s="1"/>
    </row>
    <row r="937" ht="15.75" customHeight="1">
      <c r="A937" s="46"/>
      <c r="B937" s="7"/>
      <c r="C937" s="47"/>
      <c r="D937" s="47"/>
      <c r="E937" s="47"/>
      <c r="F937" s="47"/>
      <c r="G937" s="1"/>
      <c r="H937" s="1"/>
      <c r="I937" s="1"/>
    </row>
    <row r="938" ht="15.75" customHeight="1">
      <c r="A938" s="46"/>
      <c r="B938" s="7"/>
      <c r="C938" s="47"/>
      <c r="D938" s="47"/>
      <c r="E938" s="47"/>
      <c r="F938" s="47"/>
      <c r="G938" s="1"/>
      <c r="H938" s="1"/>
      <c r="I938" s="1"/>
    </row>
    <row r="939" ht="15.75" customHeight="1">
      <c r="A939" s="46"/>
      <c r="B939" s="7"/>
      <c r="C939" s="47"/>
      <c r="D939" s="47"/>
      <c r="E939" s="47"/>
      <c r="F939" s="47"/>
      <c r="G939" s="1"/>
      <c r="H939" s="1"/>
      <c r="I939" s="1"/>
    </row>
    <row r="940" ht="15.75" customHeight="1">
      <c r="A940" s="46"/>
      <c r="B940" s="7"/>
      <c r="C940" s="47"/>
      <c r="D940" s="47"/>
      <c r="E940" s="47"/>
      <c r="F940" s="47"/>
      <c r="G940" s="1"/>
      <c r="H940" s="1"/>
      <c r="I940" s="1"/>
    </row>
    <row r="941" ht="15.75" customHeight="1">
      <c r="A941" s="46"/>
      <c r="B941" s="7"/>
      <c r="C941" s="47"/>
      <c r="D941" s="47"/>
      <c r="E941" s="47"/>
      <c r="F941" s="47"/>
      <c r="G941" s="1"/>
      <c r="H941" s="1"/>
      <c r="I941" s="1"/>
    </row>
    <row r="942" ht="15.75" customHeight="1">
      <c r="A942" s="46"/>
      <c r="B942" s="7"/>
      <c r="C942" s="47"/>
      <c r="D942" s="47"/>
      <c r="E942" s="47"/>
      <c r="F942" s="47"/>
      <c r="G942" s="1"/>
      <c r="H942" s="1"/>
      <c r="I942" s="1"/>
    </row>
    <row r="943" ht="15.75" customHeight="1">
      <c r="A943" s="46"/>
      <c r="B943" s="7"/>
      <c r="C943" s="47"/>
      <c r="D943" s="47"/>
      <c r="E943" s="47"/>
      <c r="F943" s="47"/>
      <c r="G943" s="1"/>
      <c r="H943" s="1"/>
      <c r="I943" s="1"/>
    </row>
    <row r="944" ht="15.75" customHeight="1">
      <c r="A944" s="46"/>
      <c r="B944" s="7"/>
      <c r="C944" s="47"/>
      <c r="D944" s="47"/>
      <c r="E944" s="47"/>
      <c r="F944" s="47"/>
      <c r="G944" s="1"/>
      <c r="H944" s="1"/>
      <c r="I944" s="1"/>
    </row>
    <row r="945" ht="15.75" customHeight="1">
      <c r="A945" s="46"/>
      <c r="B945" s="7"/>
      <c r="C945" s="47"/>
      <c r="D945" s="47"/>
      <c r="E945" s="47"/>
      <c r="F945" s="47"/>
      <c r="G945" s="1"/>
      <c r="H945" s="1"/>
      <c r="I945" s="1"/>
    </row>
    <row r="946" ht="15.75" customHeight="1">
      <c r="A946" s="46"/>
      <c r="B946" s="7"/>
      <c r="C946" s="47"/>
      <c r="D946" s="47"/>
      <c r="E946" s="47"/>
      <c r="F946" s="47"/>
      <c r="G946" s="1"/>
      <c r="H946" s="1"/>
      <c r="I946" s="1"/>
    </row>
    <row r="947" ht="15.75" customHeight="1">
      <c r="A947" s="46"/>
      <c r="B947" s="7"/>
      <c r="C947" s="47"/>
      <c r="D947" s="47"/>
      <c r="E947" s="47"/>
      <c r="F947" s="47"/>
      <c r="G947" s="1"/>
      <c r="H947" s="1"/>
      <c r="I947" s="1"/>
    </row>
    <row r="948" ht="15.75" customHeight="1">
      <c r="A948" s="46"/>
      <c r="B948" s="7"/>
      <c r="C948" s="47"/>
      <c r="D948" s="47"/>
      <c r="E948" s="47"/>
      <c r="F948" s="47"/>
      <c r="G948" s="1"/>
      <c r="H948" s="1"/>
      <c r="I948" s="1"/>
    </row>
    <row r="949" ht="15.75" customHeight="1">
      <c r="A949" s="46"/>
      <c r="B949" s="7"/>
      <c r="C949" s="47"/>
      <c r="D949" s="47"/>
      <c r="E949" s="47"/>
      <c r="F949" s="47"/>
      <c r="G949" s="1"/>
      <c r="H949" s="1"/>
      <c r="I949" s="1"/>
    </row>
    <row r="950" ht="15.75" customHeight="1">
      <c r="A950" s="46"/>
      <c r="B950" s="7"/>
      <c r="C950" s="47"/>
      <c r="D950" s="47"/>
      <c r="E950" s="47"/>
      <c r="F950" s="47"/>
      <c r="G950" s="1"/>
      <c r="H950" s="1"/>
      <c r="I950" s="1"/>
    </row>
    <row r="951" ht="15.75" customHeight="1">
      <c r="A951" s="46"/>
      <c r="B951" s="7"/>
      <c r="C951" s="47"/>
      <c r="D951" s="47"/>
      <c r="E951" s="47"/>
      <c r="F951" s="47"/>
      <c r="G951" s="1"/>
      <c r="H951" s="1"/>
      <c r="I951" s="1"/>
    </row>
    <row r="952" ht="15.75" customHeight="1">
      <c r="A952" s="46"/>
      <c r="B952" s="7"/>
      <c r="C952" s="47"/>
      <c r="D952" s="47"/>
      <c r="E952" s="47"/>
      <c r="F952" s="47"/>
      <c r="G952" s="1"/>
      <c r="H952" s="1"/>
      <c r="I952" s="1"/>
    </row>
    <row r="953" ht="15.75" customHeight="1">
      <c r="A953" s="46"/>
      <c r="B953" s="7"/>
      <c r="C953" s="47"/>
      <c r="D953" s="47"/>
      <c r="E953" s="47"/>
      <c r="F953" s="47"/>
      <c r="G953" s="1"/>
      <c r="H953" s="1"/>
      <c r="I953" s="1"/>
    </row>
    <row r="954" ht="15.75" customHeight="1">
      <c r="A954" s="46"/>
      <c r="B954" s="7"/>
      <c r="C954" s="47"/>
      <c r="D954" s="47"/>
      <c r="E954" s="47"/>
      <c r="F954" s="47"/>
      <c r="G954" s="1"/>
      <c r="H954" s="1"/>
      <c r="I954" s="1"/>
    </row>
    <row r="955" ht="15.75" customHeight="1">
      <c r="A955" s="46"/>
      <c r="B955" s="7"/>
      <c r="C955" s="47"/>
      <c r="D955" s="47"/>
      <c r="E955" s="47"/>
      <c r="F955" s="47"/>
      <c r="G955" s="1"/>
      <c r="H955" s="1"/>
      <c r="I955" s="1"/>
    </row>
    <row r="956" ht="15.75" customHeight="1">
      <c r="A956" s="46"/>
      <c r="B956" s="7"/>
      <c r="C956" s="47"/>
      <c r="D956" s="47"/>
      <c r="E956" s="47"/>
      <c r="F956" s="47"/>
      <c r="G956" s="1"/>
      <c r="H956" s="1"/>
      <c r="I956" s="1"/>
    </row>
    <row r="957" ht="15.75" customHeight="1">
      <c r="A957" s="46"/>
      <c r="B957" s="7"/>
      <c r="C957" s="47"/>
      <c r="D957" s="47"/>
      <c r="E957" s="47"/>
      <c r="F957" s="47"/>
      <c r="G957" s="1"/>
      <c r="H957" s="1"/>
      <c r="I957" s="1"/>
    </row>
    <row r="958" ht="15.75" customHeight="1">
      <c r="A958" s="46"/>
      <c r="B958" s="7"/>
      <c r="C958" s="47"/>
      <c r="D958" s="47"/>
      <c r="E958" s="47"/>
      <c r="F958" s="47"/>
      <c r="G958" s="1"/>
      <c r="H958" s="1"/>
      <c r="I958" s="1"/>
    </row>
    <row r="959" ht="15.75" customHeight="1">
      <c r="A959" s="46"/>
      <c r="B959" s="7"/>
      <c r="C959" s="47"/>
      <c r="D959" s="47"/>
      <c r="E959" s="47"/>
      <c r="F959" s="47"/>
      <c r="G959" s="1"/>
      <c r="H959" s="1"/>
      <c r="I959" s="1"/>
    </row>
    <row r="960" ht="15.75" customHeight="1">
      <c r="A960" s="46"/>
      <c r="B960" s="7"/>
      <c r="C960" s="47"/>
      <c r="D960" s="47"/>
      <c r="E960" s="47"/>
      <c r="F960" s="47"/>
      <c r="G960" s="1"/>
      <c r="H960" s="1"/>
      <c r="I960" s="1"/>
    </row>
    <row r="961" ht="15.75" customHeight="1">
      <c r="A961" s="46"/>
      <c r="B961" s="7"/>
      <c r="C961" s="47"/>
      <c r="D961" s="47"/>
      <c r="E961" s="47"/>
      <c r="F961" s="47"/>
      <c r="G961" s="1"/>
      <c r="H961" s="1"/>
      <c r="I961" s="1"/>
    </row>
    <row r="962" ht="15.75" customHeight="1">
      <c r="A962" s="46"/>
      <c r="B962" s="7"/>
      <c r="C962" s="47"/>
      <c r="D962" s="47"/>
      <c r="E962" s="47"/>
      <c r="F962" s="47"/>
      <c r="G962" s="1"/>
      <c r="H962" s="1"/>
      <c r="I962" s="1"/>
    </row>
    <row r="963" ht="15.75" customHeight="1">
      <c r="A963" s="46"/>
      <c r="B963" s="7"/>
      <c r="C963" s="47"/>
      <c r="D963" s="47"/>
      <c r="E963" s="47"/>
      <c r="F963" s="47"/>
      <c r="G963" s="1"/>
      <c r="H963" s="1"/>
      <c r="I963" s="1"/>
    </row>
    <row r="964" ht="15.75" customHeight="1">
      <c r="A964" s="46"/>
      <c r="B964" s="7"/>
      <c r="C964" s="47"/>
      <c r="D964" s="47"/>
      <c r="E964" s="47"/>
      <c r="F964" s="47"/>
      <c r="G964" s="1"/>
      <c r="H964" s="1"/>
      <c r="I964" s="1"/>
    </row>
    <row r="965" ht="15.75" customHeight="1">
      <c r="A965" s="46"/>
      <c r="B965" s="7"/>
      <c r="C965" s="47"/>
      <c r="D965" s="47"/>
      <c r="E965" s="47"/>
      <c r="F965" s="47"/>
      <c r="G965" s="1"/>
      <c r="H965" s="1"/>
      <c r="I965" s="1"/>
    </row>
    <row r="966" ht="15.75" customHeight="1">
      <c r="A966" s="46"/>
      <c r="B966" s="7"/>
      <c r="C966" s="47"/>
      <c r="D966" s="47"/>
      <c r="E966" s="47"/>
      <c r="F966" s="47"/>
      <c r="G966" s="1"/>
      <c r="H966" s="1"/>
      <c r="I966" s="1"/>
    </row>
    <row r="967" ht="15.75" customHeight="1">
      <c r="A967" s="46"/>
      <c r="B967" s="7"/>
      <c r="C967" s="47"/>
      <c r="D967" s="47"/>
      <c r="E967" s="47"/>
      <c r="F967" s="47"/>
      <c r="G967" s="1"/>
      <c r="H967" s="1"/>
      <c r="I967" s="1"/>
    </row>
    <row r="968" ht="15.75" customHeight="1">
      <c r="A968" s="46"/>
      <c r="B968" s="7"/>
      <c r="C968" s="47"/>
      <c r="D968" s="47"/>
      <c r="E968" s="47"/>
      <c r="F968" s="47"/>
      <c r="G968" s="1"/>
      <c r="H968" s="1"/>
      <c r="I968" s="1"/>
    </row>
    <row r="969" ht="15.75" customHeight="1">
      <c r="A969" s="46"/>
      <c r="B969" s="7"/>
      <c r="C969" s="47"/>
      <c r="D969" s="47"/>
      <c r="E969" s="47"/>
      <c r="F969" s="47"/>
      <c r="G969" s="1"/>
      <c r="H969" s="1"/>
      <c r="I969" s="1"/>
    </row>
    <row r="970" ht="15.75" customHeight="1">
      <c r="A970" s="46"/>
      <c r="B970" s="7"/>
      <c r="C970" s="47"/>
      <c r="D970" s="47"/>
      <c r="E970" s="47"/>
      <c r="F970" s="47"/>
      <c r="G970" s="1"/>
      <c r="H970" s="1"/>
      <c r="I970" s="1"/>
    </row>
    <row r="971" ht="15.75" customHeight="1">
      <c r="A971" s="46"/>
      <c r="B971" s="7"/>
      <c r="C971" s="47"/>
      <c r="D971" s="47"/>
      <c r="E971" s="47"/>
      <c r="F971" s="47"/>
      <c r="G971" s="1"/>
      <c r="H971" s="1"/>
      <c r="I971" s="1"/>
    </row>
    <row r="972" ht="15.75" customHeight="1">
      <c r="B972" s="292"/>
      <c r="G972" s="205"/>
    </row>
    <row r="973" ht="15.75" customHeight="1">
      <c r="B973" s="292"/>
      <c r="G973" s="205"/>
    </row>
    <row r="974" ht="15.75" customHeight="1">
      <c r="B974" s="292"/>
      <c r="G974" s="205"/>
    </row>
    <row r="975" ht="15.75" customHeight="1">
      <c r="B975" s="292"/>
      <c r="G975" s="205"/>
    </row>
    <row r="976" ht="15.75" customHeight="1">
      <c r="B976" s="292"/>
      <c r="G976" s="205"/>
    </row>
    <row r="977" ht="15.75" customHeight="1">
      <c r="B977" s="292"/>
      <c r="G977" s="205"/>
    </row>
    <row r="978" ht="15.75" customHeight="1">
      <c r="B978" s="292"/>
      <c r="G978" s="205"/>
    </row>
    <row r="979" ht="15.75" customHeight="1">
      <c r="B979" s="292"/>
      <c r="G979" s="205"/>
    </row>
    <row r="980" ht="15.75" customHeight="1">
      <c r="B980" s="292"/>
      <c r="G980" s="205"/>
    </row>
    <row r="981" ht="15.75" customHeight="1">
      <c r="B981" s="292"/>
      <c r="G981" s="205"/>
    </row>
    <row r="982" ht="15.75" customHeight="1">
      <c r="B982" s="292"/>
      <c r="G982" s="205"/>
    </row>
    <row r="983" ht="15.75" customHeight="1">
      <c r="B983" s="292"/>
      <c r="G983" s="205"/>
    </row>
    <row r="984" ht="15.75" customHeight="1">
      <c r="B984" s="292"/>
      <c r="G984" s="205"/>
    </row>
    <row r="985" ht="15.75" customHeight="1">
      <c r="B985" s="292"/>
      <c r="G985" s="205"/>
    </row>
    <row r="986" ht="15.75" customHeight="1">
      <c r="B986" s="292"/>
      <c r="G986" s="205"/>
    </row>
    <row r="987" ht="15.75" customHeight="1">
      <c r="B987" s="292"/>
      <c r="G987" s="205"/>
    </row>
    <row r="988" ht="15.75" customHeight="1">
      <c r="B988" s="292"/>
      <c r="G988" s="205"/>
    </row>
    <row r="989" ht="15.75" customHeight="1">
      <c r="B989" s="292"/>
      <c r="G989" s="205"/>
    </row>
    <row r="990" ht="15.75" customHeight="1">
      <c r="B990" s="292"/>
      <c r="G990" s="205"/>
    </row>
    <row r="991" ht="15.75" customHeight="1">
      <c r="B991" s="292"/>
      <c r="G991" s="205"/>
    </row>
    <row r="992" ht="15.75" customHeight="1">
      <c r="B992" s="292"/>
      <c r="G992" s="205"/>
    </row>
    <row r="993" ht="15.75" customHeight="1">
      <c r="B993" s="292"/>
      <c r="G993" s="205"/>
    </row>
    <row r="994" ht="15.75" customHeight="1">
      <c r="B994" s="292"/>
      <c r="G994" s="205"/>
    </row>
    <row r="995" ht="15.75" customHeight="1">
      <c r="B995" s="292"/>
      <c r="G995" s="205"/>
    </row>
    <row r="996" ht="15.75" customHeight="1">
      <c r="B996" s="292"/>
      <c r="G996" s="205"/>
    </row>
    <row r="997" ht="15.75" customHeight="1">
      <c r="B997" s="292"/>
      <c r="G997" s="205"/>
    </row>
    <row r="998" ht="15.75" customHeight="1">
      <c r="B998" s="292"/>
      <c r="G998" s="205"/>
    </row>
    <row r="999" ht="15.75" customHeight="1">
      <c r="B999" s="292"/>
      <c r="G999" s="205"/>
    </row>
  </sheetData>
  <mergeCells count="11">
    <mergeCell ref="A10:F10"/>
    <mergeCell ref="A11:F11"/>
    <mergeCell ref="A12:F12"/>
    <mergeCell ref="A771:I771"/>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46"/>
      <c r="B1" s="7"/>
      <c r="C1" s="47"/>
      <c r="D1" s="47"/>
      <c r="E1" s="47"/>
      <c r="F1" s="1"/>
      <c r="G1" s="1"/>
      <c r="H1" s="1"/>
    </row>
    <row r="2" ht="15.75" customHeight="1">
      <c r="A2" s="149" t="s">
        <v>8499</v>
      </c>
      <c r="B2" s="49"/>
      <c r="C2" s="49"/>
      <c r="D2" s="49"/>
      <c r="E2" s="50"/>
      <c r="F2" s="198"/>
      <c r="G2" s="198"/>
      <c r="H2" s="198"/>
      <c r="I2" s="53"/>
      <c r="J2" s="53"/>
      <c r="K2" s="53"/>
      <c r="L2" s="53"/>
      <c r="M2" s="53"/>
      <c r="N2" s="53"/>
      <c r="O2" s="53"/>
      <c r="P2" s="53"/>
      <c r="Q2" s="53"/>
      <c r="R2" s="53"/>
      <c r="S2" s="53"/>
      <c r="T2" s="53"/>
      <c r="U2" s="53"/>
      <c r="V2" s="53"/>
      <c r="W2" s="53"/>
      <c r="X2" s="53"/>
      <c r="Y2" s="53"/>
    </row>
    <row r="3" ht="15.75" customHeight="1">
      <c r="A3" s="197"/>
      <c r="B3" s="197"/>
      <c r="C3" s="197"/>
      <c r="D3" s="197"/>
      <c r="E3" s="692"/>
      <c r="F3" s="198"/>
      <c r="G3" s="198"/>
      <c r="H3" s="198"/>
      <c r="I3" s="53"/>
      <c r="J3" s="53"/>
      <c r="K3" s="53"/>
      <c r="L3" s="53"/>
      <c r="M3" s="53"/>
      <c r="N3" s="53"/>
      <c r="O3" s="53"/>
      <c r="P3" s="53"/>
      <c r="Q3" s="53"/>
      <c r="R3" s="53"/>
      <c r="S3" s="53"/>
      <c r="T3" s="53"/>
      <c r="U3" s="53"/>
      <c r="V3" s="53"/>
      <c r="W3" s="53"/>
      <c r="X3" s="53"/>
      <c r="Y3" s="53"/>
    </row>
    <row r="4" ht="14.25" customHeight="1">
      <c r="A4" s="173" t="s">
        <v>8500</v>
      </c>
      <c r="B4" s="49"/>
      <c r="C4" s="49"/>
      <c r="D4" s="49"/>
      <c r="E4" s="50"/>
      <c r="F4" s="198"/>
      <c r="G4" s="198"/>
      <c r="H4" s="198"/>
      <c r="I4" s="53"/>
      <c r="J4" s="53"/>
      <c r="K4" s="53"/>
      <c r="L4" s="53"/>
      <c r="M4" s="53"/>
      <c r="N4" s="53"/>
      <c r="O4" s="53"/>
      <c r="P4" s="53"/>
      <c r="Q4" s="53"/>
      <c r="R4" s="53"/>
      <c r="S4" s="53"/>
      <c r="T4" s="53"/>
      <c r="U4" s="53"/>
      <c r="V4" s="53"/>
      <c r="W4" s="53"/>
      <c r="X4" s="53"/>
      <c r="Y4" s="53"/>
    </row>
    <row r="5" ht="16.5" customHeight="1">
      <c r="A5" s="329" t="s">
        <v>8501</v>
      </c>
      <c r="B5" s="49"/>
      <c r="C5" s="49"/>
      <c r="D5" s="49"/>
      <c r="E5" s="50"/>
      <c r="F5" s="198"/>
      <c r="G5" s="198"/>
      <c r="H5" s="198"/>
      <c r="I5" s="53"/>
      <c r="J5" s="53"/>
      <c r="K5" s="53"/>
      <c r="L5" s="53"/>
      <c r="M5" s="53"/>
      <c r="N5" s="53"/>
      <c r="O5" s="53"/>
      <c r="P5" s="53"/>
      <c r="Q5" s="53"/>
      <c r="R5" s="53"/>
      <c r="S5" s="53"/>
      <c r="T5" s="53"/>
      <c r="U5" s="53"/>
      <c r="V5" s="53"/>
      <c r="W5" s="53"/>
      <c r="X5" s="53"/>
      <c r="Y5" s="53"/>
    </row>
    <row r="6" ht="62.25" customHeight="1">
      <c r="A6" s="693" t="s">
        <v>8502</v>
      </c>
      <c r="B6" s="49"/>
      <c r="C6" s="49"/>
      <c r="D6" s="49"/>
      <c r="E6" s="50"/>
      <c r="F6" s="198"/>
      <c r="G6" s="198"/>
      <c r="H6" s="198"/>
      <c r="I6" s="53"/>
      <c r="J6" s="53"/>
      <c r="K6" s="53"/>
      <c r="L6" s="53"/>
      <c r="M6" s="53"/>
      <c r="N6" s="53"/>
      <c r="O6" s="53"/>
      <c r="P6" s="53"/>
      <c r="Q6" s="53"/>
      <c r="R6" s="53"/>
      <c r="S6" s="53"/>
      <c r="T6" s="53"/>
      <c r="U6" s="53"/>
      <c r="V6" s="53"/>
      <c r="W6" s="53"/>
      <c r="X6" s="53"/>
      <c r="Y6" s="53"/>
    </row>
    <row r="7">
      <c r="A7" s="59"/>
      <c r="B7" s="171"/>
      <c r="C7" s="60"/>
      <c r="D7" s="60"/>
      <c r="E7" s="60"/>
      <c r="F7" s="59"/>
      <c r="G7" s="59"/>
      <c r="H7" s="59"/>
      <c r="I7" s="53"/>
      <c r="J7" s="53"/>
      <c r="K7" s="53"/>
      <c r="L7" s="53"/>
      <c r="M7" s="53"/>
      <c r="N7" s="53"/>
      <c r="O7" s="53"/>
      <c r="P7" s="53"/>
      <c r="Q7" s="53"/>
      <c r="R7" s="53"/>
      <c r="S7" s="53"/>
      <c r="T7" s="53"/>
      <c r="U7" s="53"/>
      <c r="V7" s="53"/>
      <c r="W7" s="53"/>
      <c r="X7" s="53"/>
      <c r="Y7" s="53"/>
    </row>
    <row r="8" ht="61.5" customHeight="1">
      <c r="A8" s="330" t="s">
        <v>3194</v>
      </c>
      <c r="B8" s="63" t="s">
        <v>7</v>
      </c>
      <c r="C8" s="330" t="s">
        <v>8503</v>
      </c>
      <c r="D8" s="176" t="s">
        <v>144</v>
      </c>
      <c r="E8" s="359" t="s">
        <v>148</v>
      </c>
      <c r="F8" s="702" t="s">
        <v>149</v>
      </c>
      <c r="I8" s="53"/>
      <c r="J8" s="53"/>
      <c r="K8" s="53"/>
      <c r="L8" s="53"/>
      <c r="M8" s="53"/>
      <c r="N8" s="53"/>
      <c r="O8" s="53"/>
      <c r="P8" s="53"/>
      <c r="Q8" s="53"/>
      <c r="R8" s="53"/>
      <c r="S8" s="53"/>
      <c r="T8" s="53"/>
      <c r="U8" s="53"/>
      <c r="V8" s="53"/>
      <c r="W8" s="53"/>
      <c r="X8" s="53"/>
      <c r="Y8" s="53"/>
    </row>
    <row r="9" ht="15.0" customHeight="1">
      <c r="A9" s="75" t="s">
        <v>6454</v>
      </c>
      <c r="B9" s="77" t="s">
        <v>51</v>
      </c>
      <c r="C9" s="84" t="s">
        <v>8504</v>
      </c>
      <c r="D9" s="78">
        <v>20.0</v>
      </c>
      <c r="E9" s="363">
        <f t="shared" ref="E9:E12" si="1">D9</f>
        <v>20</v>
      </c>
      <c r="F9" s="98" t="s">
        <v>50</v>
      </c>
      <c r="G9" s="205"/>
    </row>
    <row r="10" ht="15.0" customHeight="1">
      <c r="A10" s="75" t="s">
        <v>6454</v>
      </c>
      <c r="B10" s="77" t="s">
        <v>51</v>
      </c>
      <c r="C10" s="84" t="s">
        <v>8505</v>
      </c>
      <c r="D10" s="78">
        <v>30.0</v>
      </c>
      <c r="E10" s="363">
        <f t="shared" si="1"/>
        <v>30</v>
      </c>
      <c r="F10" s="98" t="s">
        <v>50</v>
      </c>
      <c r="G10" s="205"/>
    </row>
    <row r="11" ht="15.0" customHeight="1">
      <c r="A11" s="75" t="s">
        <v>6454</v>
      </c>
      <c r="B11" s="77" t="s">
        <v>51</v>
      </c>
      <c r="C11" s="84" t="s">
        <v>8506</v>
      </c>
      <c r="D11" s="78">
        <v>30.0</v>
      </c>
      <c r="E11" s="363">
        <f t="shared" si="1"/>
        <v>30</v>
      </c>
      <c r="F11" s="98" t="s">
        <v>50</v>
      </c>
      <c r="G11" s="205"/>
    </row>
    <row r="12" ht="15.0" customHeight="1">
      <c r="A12" s="75" t="s">
        <v>6454</v>
      </c>
      <c r="B12" s="77" t="s">
        <v>51</v>
      </c>
      <c r="C12" s="84" t="s">
        <v>8507</v>
      </c>
      <c r="D12" s="78">
        <v>30.0</v>
      </c>
      <c r="E12" s="363">
        <f t="shared" si="1"/>
        <v>30</v>
      </c>
      <c r="F12" s="98" t="s">
        <v>50</v>
      </c>
      <c r="G12" s="205"/>
    </row>
    <row r="13" ht="15.0" customHeight="1">
      <c r="A13" s="71" t="s">
        <v>8508</v>
      </c>
      <c r="B13" s="77" t="s">
        <v>51</v>
      </c>
      <c r="C13" s="69" t="s">
        <v>8509</v>
      </c>
      <c r="D13" s="78">
        <v>20.0</v>
      </c>
      <c r="E13" s="363">
        <v>20.0</v>
      </c>
      <c r="F13" s="98" t="s">
        <v>179</v>
      </c>
      <c r="G13" s="205"/>
    </row>
    <row r="14" ht="15.0" customHeight="1">
      <c r="A14" s="71" t="s">
        <v>8508</v>
      </c>
      <c r="B14" s="77" t="s">
        <v>51</v>
      </c>
      <c r="C14" s="69" t="s">
        <v>8510</v>
      </c>
      <c r="D14" s="78">
        <v>20.0</v>
      </c>
      <c r="E14" s="363">
        <v>20.0</v>
      </c>
      <c r="F14" s="98" t="s">
        <v>179</v>
      </c>
      <c r="G14" s="205"/>
    </row>
    <row r="15" ht="15.0" customHeight="1">
      <c r="A15" s="71" t="s">
        <v>8508</v>
      </c>
      <c r="B15" s="77" t="s">
        <v>51</v>
      </c>
      <c r="C15" s="749" t="s">
        <v>8511</v>
      </c>
      <c r="D15" s="78">
        <v>30.0</v>
      </c>
      <c r="E15" s="363">
        <v>30.0</v>
      </c>
      <c r="F15" s="98" t="s">
        <v>179</v>
      </c>
      <c r="G15" s="205"/>
    </row>
    <row r="16" ht="15.0" customHeight="1">
      <c r="A16" s="71" t="s">
        <v>8508</v>
      </c>
      <c r="B16" s="77" t="s">
        <v>51</v>
      </c>
      <c r="C16" s="749" t="s">
        <v>8512</v>
      </c>
      <c r="D16" s="78">
        <v>30.0</v>
      </c>
      <c r="E16" s="363">
        <v>30.0</v>
      </c>
      <c r="F16" s="98" t="s">
        <v>179</v>
      </c>
      <c r="G16" s="205"/>
    </row>
    <row r="17" ht="15.0" customHeight="1">
      <c r="A17" s="75" t="s">
        <v>55</v>
      </c>
      <c r="B17" s="77" t="s">
        <v>51</v>
      </c>
      <c r="C17" s="84" t="s">
        <v>8513</v>
      </c>
      <c r="D17" s="78">
        <v>20.0</v>
      </c>
      <c r="E17" s="363">
        <v>20.0</v>
      </c>
      <c r="F17" s="98" t="s">
        <v>55</v>
      </c>
      <c r="G17" s="205"/>
    </row>
    <row r="18" ht="15.0" customHeight="1">
      <c r="A18" s="75" t="s">
        <v>55</v>
      </c>
      <c r="B18" s="77" t="s">
        <v>51</v>
      </c>
      <c r="C18" s="749" t="s">
        <v>8514</v>
      </c>
      <c r="D18" s="78">
        <v>30.0</v>
      </c>
      <c r="E18" s="363">
        <v>30.0</v>
      </c>
      <c r="F18" s="98" t="s">
        <v>55</v>
      </c>
      <c r="G18" s="205"/>
    </row>
    <row r="19" ht="15.0" customHeight="1">
      <c r="A19" s="75" t="s">
        <v>55</v>
      </c>
      <c r="B19" s="77" t="s">
        <v>51</v>
      </c>
      <c r="C19" s="84" t="s">
        <v>8515</v>
      </c>
      <c r="D19" s="78">
        <v>30.0</v>
      </c>
      <c r="E19" s="363">
        <v>30.0</v>
      </c>
      <c r="F19" s="98" t="s">
        <v>55</v>
      </c>
      <c r="G19" s="205"/>
    </row>
    <row r="20" ht="15.0" customHeight="1">
      <c r="A20" s="75" t="s">
        <v>55</v>
      </c>
      <c r="B20" s="77" t="s">
        <v>51</v>
      </c>
      <c r="C20" s="84" t="s">
        <v>8516</v>
      </c>
      <c r="D20" s="78">
        <v>30.0</v>
      </c>
      <c r="E20" s="363">
        <v>30.0</v>
      </c>
      <c r="F20" s="98" t="s">
        <v>55</v>
      </c>
      <c r="G20" s="205"/>
    </row>
    <row r="21" ht="15.0" customHeight="1">
      <c r="A21" s="75" t="s">
        <v>55</v>
      </c>
      <c r="B21" s="77" t="s">
        <v>51</v>
      </c>
      <c r="C21" s="84" t="s">
        <v>8517</v>
      </c>
      <c r="D21" s="78">
        <v>30.0</v>
      </c>
      <c r="E21" s="363">
        <v>30.0</v>
      </c>
      <c r="F21" s="98" t="s">
        <v>55</v>
      </c>
      <c r="G21" s="205"/>
    </row>
    <row r="22" ht="15.0" customHeight="1">
      <c r="A22" s="75" t="s">
        <v>55</v>
      </c>
      <c r="B22" s="77" t="s">
        <v>51</v>
      </c>
      <c r="C22" s="84" t="s">
        <v>8518</v>
      </c>
      <c r="D22" s="78">
        <v>30.0</v>
      </c>
      <c r="E22" s="363">
        <v>30.0</v>
      </c>
      <c r="F22" s="98" t="s">
        <v>55</v>
      </c>
      <c r="G22" s="205"/>
    </row>
    <row r="23" ht="15.0" customHeight="1">
      <c r="A23" s="75" t="s">
        <v>55</v>
      </c>
      <c r="B23" s="77" t="s">
        <v>51</v>
      </c>
      <c r="C23" s="84" t="s">
        <v>8519</v>
      </c>
      <c r="D23" s="78">
        <v>30.0</v>
      </c>
      <c r="E23" s="363">
        <v>30.0</v>
      </c>
      <c r="F23" s="98" t="s">
        <v>55</v>
      </c>
      <c r="G23" s="205"/>
    </row>
    <row r="24" ht="15.0" customHeight="1">
      <c r="A24" s="75" t="s">
        <v>55</v>
      </c>
      <c r="B24" s="77" t="s">
        <v>51</v>
      </c>
      <c r="C24" s="84" t="s">
        <v>8520</v>
      </c>
      <c r="D24" s="78">
        <v>30.0</v>
      </c>
      <c r="E24" s="363">
        <v>30.0</v>
      </c>
      <c r="F24" s="98" t="s">
        <v>55</v>
      </c>
      <c r="G24" s="205"/>
    </row>
    <row r="25" ht="15.0" customHeight="1">
      <c r="A25" s="75" t="s">
        <v>55</v>
      </c>
      <c r="B25" s="77" t="s">
        <v>51</v>
      </c>
      <c r="C25" s="84" t="s">
        <v>8521</v>
      </c>
      <c r="D25" s="78">
        <v>30.0</v>
      </c>
      <c r="E25" s="363">
        <v>30.0</v>
      </c>
      <c r="F25" s="98" t="s">
        <v>55</v>
      </c>
      <c r="G25" s="205"/>
    </row>
    <row r="26" ht="15.0" customHeight="1">
      <c r="A26" s="75" t="s">
        <v>55</v>
      </c>
      <c r="B26" s="77" t="s">
        <v>51</v>
      </c>
      <c r="C26" s="84" t="s">
        <v>8522</v>
      </c>
      <c r="D26" s="78">
        <v>30.0</v>
      </c>
      <c r="E26" s="363">
        <v>30.0</v>
      </c>
      <c r="F26" s="98" t="s">
        <v>55</v>
      </c>
      <c r="G26" s="205"/>
    </row>
    <row r="27" ht="15.0" customHeight="1">
      <c r="A27" s="75" t="s">
        <v>56</v>
      </c>
      <c r="B27" s="77" t="s">
        <v>51</v>
      </c>
      <c r="C27" s="69" t="s">
        <v>8523</v>
      </c>
      <c r="D27" s="78">
        <v>20.0</v>
      </c>
      <c r="E27" s="363">
        <v>20.0</v>
      </c>
      <c r="F27" s="98" t="s">
        <v>56</v>
      </c>
      <c r="G27" s="205"/>
    </row>
    <row r="28" ht="15.0" customHeight="1">
      <c r="A28" s="75" t="s">
        <v>56</v>
      </c>
      <c r="B28" s="77" t="s">
        <v>51</v>
      </c>
      <c r="C28" s="84" t="s">
        <v>8524</v>
      </c>
      <c r="D28" s="78">
        <v>20.0</v>
      </c>
      <c r="E28" s="363">
        <v>20.0</v>
      </c>
      <c r="F28" s="98" t="s">
        <v>56</v>
      </c>
      <c r="G28" s="205"/>
    </row>
    <row r="29" ht="15.0" customHeight="1">
      <c r="A29" s="75" t="s">
        <v>56</v>
      </c>
      <c r="B29" s="77" t="s">
        <v>51</v>
      </c>
      <c r="C29" s="84" t="s">
        <v>8525</v>
      </c>
      <c r="D29" s="78">
        <v>20.0</v>
      </c>
      <c r="E29" s="363">
        <v>20.0</v>
      </c>
      <c r="F29" s="98" t="s">
        <v>56</v>
      </c>
      <c r="G29" s="205"/>
    </row>
    <row r="30" ht="15.0" customHeight="1">
      <c r="A30" s="75" t="s">
        <v>56</v>
      </c>
      <c r="B30" s="77" t="s">
        <v>51</v>
      </c>
      <c r="C30" s="84" t="s">
        <v>8526</v>
      </c>
      <c r="D30" s="78">
        <v>20.0</v>
      </c>
      <c r="E30" s="363">
        <v>20.0</v>
      </c>
      <c r="F30" s="98" t="s">
        <v>56</v>
      </c>
      <c r="G30" s="205"/>
    </row>
    <row r="31" ht="15.0" customHeight="1">
      <c r="A31" s="75" t="s">
        <v>56</v>
      </c>
      <c r="B31" s="77" t="s">
        <v>51</v>
      </c>
      <c r="C31" s="84" t="s">
        <v>8527</v>
      </c>
      <c r="D31" s="78">
        <v>20.0</v>
      </c>
      <c r="E31" s="363">
        <v>20.0</v>
      </c>
      <c r="F31" s="98" t="s">
        <v>56</v>
      </c>
      <c r="G31" s="205"/>
    </row>
    <row r="32" ht="15.0" customHeight="1">
      <c r="A32" s="75" t="s">
        <v>56</v>
      </c>
      <c r="B32" s="77" t="s">
        <v>51</v>
      </c>
      <c r="C32" s="84" t="s">
        <v>8528</v>
      </c>
      <c r="D32" s="78">
        <v>20.0</v>
      </c>
      <c r="E32" s="363">
        <v>20.0</v>
      </c>
      <c r="F32" s="98" t="s">
        <v>56</v>
      </c>
      <c r="G32" s="205"/>
    </row>
    <row r="33" ht="15.0" customHeight="1">
      <c r="A33" s="75" t="s">
        <v>56</v>
      </c>
      <c r="B33" s="77" t="s">
        <v>51</v>
      </c>
      <c r="C33" s="84" t="s">
        <v>8529</v>
      </c>
      <c r="D33" s="78">
        <v>20.0</v>
      </c>
      <c r="E33" s="363">
        <v>20.0</v>
      </c>
      <c r="F33" s="98" t="s">
        <v>56</v>
      </c>
      <c r="G33" s="205"/>
    </row>
    <row r="34" ht="15.0" customHeight="1">
      <c r="A34" s="75" t="s">
        <v>57</v>
      </c>
      <c r="B34" s="77" t="s">
        <v>51</v>
      </c>
      <c r="C34" s="84" t="s">
        <v>8530</v>
      </c>
      <c r="D34" s="78">
        <v>30.0</v>
      </c>
      <c r="E34" s="363">
        <v>30.0</v>
      </c>
      <c r="F34" s="80" t="s">
        <v>1174</v>
      </c>
      <c r="G34" s="205"/>
    </row>
    <row r="35" ht="15.0" customHeight="1">
      <c r="A35" s="75" t="s">
        <v>57</v>
      </c>
      <c r="B35" s="77" t="s">
        <v>51</v>
      </c>
      <c r="C35" s="84" t="s">
        <v>8531</v>
      </c>
      <c r="D35" s="78">
        <v>20.0</v>
      </c>
      <c r="E35" s="363">
        <v>20.0</v>
      </c>
      <c r="F35" s="80" t="s">
        <v>1174</v>
      </c>
      <c r="G35" s="205"/>
    </row>
    <row r="36" ht="15.0" customHeight="1">
      <c r="A36" s="75" t="s">
        <v>57</v>
      </c>
      <c r="B36" s="77" t="s">
        <v>51</v>
      </c>
      <c r="C36" s="84" t="s">
        <v>8532</v>
      </c>
      <c r="D36" s="78">
        <v>20.0</v>
      </c>
      <c r="E36" s="363">
        <v>20.0</v>
      </c>
      <c r="F36" s="80" t="s">
        <v>1174</v>
      </c>
      <c r="G36" s="205"/>
    </row>
    <row r="37" ht="15.0" customHeight="1">
      <c r="A37" s="75" t="s">
        <v>57</v>
      </c>
      <c r="B37" s="77" t="s">
        <v>51</v>
      </c>
      <c r="C37" s="84" t="s">
        <v>8533</v>
      </c>
      <c r="D37" s="78">
        <v>20.0</v>
      </c>
      <c r="E37" s="363">
        <v>20.0</v>
      </c>
      <c r="F37" s="80" t="s">
        <v>1174</v>
      </c>
      <c r="G37" s="205"/>
    </row>
    <row r="38" ht="15.0" customHeight="1">
      <c r="A38" s="75" t="s">
        <v>57</v>
      </c>
      <c r="B38" s="77" t="s">
        <v>51</v>
      </c>
      <c r="C38" s="84" t="s">
        <v>8534</v>
      </c>
      <c r="D38" s="78">
        <v>20.0</v>
      </c>
      <c r="E38" s="363">
        <v>20.0</v>
      </c>
      <c r="F38" s="80" t="s">
        <v>1174</v>
      </c>
      <c r="G38" s="205"/>
    </row>
    <row r="39" ht="15.0" customHeight="1">
      <c r="A39" s="75" t="s">
        <v>57</v>
      </c>
      <c r="B39" s="77" t="s">
        <v>51</v>
      </c>
      <c r="C39" s="84" t="s">
        <v>8535</v>
      </c>
      <c r="D39" s="78">
        <v>20.0</v>
      </c>
      <c r="E39" s="363">
        <v>20.0</v>
      </c>
      <c r="F39" s="80" t="s">
        <v>1174</v>
      </c>
      <c r="G39" s="205"/>
    </row>
    <row r="40" ht="15.0" customHeight="1">
      <c r="A40" s="75" t="s">
        <v>57</v>
      </c>
      <c r="B40" s="77" t="s">
        <v>51</v>
      </c>
      <c r="C40" s="84" t="s">
        <v>8536</v>
      </c>
      <c r="D40" s="78">
        <v>20.0</v>
      </c>
      <c r="E40" s="363">
        <v>20.0</v>
      </c>
      <c r="F40" s="80" t="s">
        <v>1174</v>
      </c>
      <c r="G40" s="205"/>
    </row>
    <row r="41" ht="15.0" customHeight="1">
      <c r="A41" s="75" t="s">
        <v>57</v>
      </c>
      <c r="B41" s="77" t="s">
        <v>51</v>
      </c>
      <c r="C41" s="84" t="s">
        <v>8537</v>
      </c>
      <c r="D41" s="78">
        <v>20.0</v>
      </c>
      <c r="E41" s="363">
        <v>20.0</v>
      </c>
      <c r="F41" s="80" t="s">
        <v>1174</v>
      </c>
      <c r="G41" s="205"/>
    </row>
    <row r="42" ht="15.0" customHeight="1">
      <c r="A42" s="75" t="s">
        <v>57</v>
      </c>
      <c r="B42" s="77" t="s">
        <v>51</v>
      </c>
      <c r="C42" s="84" t="s">
        <v>8538</v>
      </c>
      <c r="D42" s="78">
        <v>20.0</v>
      </c>
      <c r="E42" s="363">
        <v>20.0</v>
      </c>
      <c r="F42" s="80" t="s">
        <v>1174</v>
      </c>
      <c r="G42" s="205"/>
    </row>
    <row r="43" ht="15.0" customHeight="1">
      <c r="A43" s="75" t="s">
        <v>58</v>
      </c>
      <c r="B43" s="77" t="s">
        <v>51</v>
      </c>
      <c r="C43" s="84" t="s">
        <v>8539</v>
      </c>
      <c r="D43" s="78">
        <v>20.0</v>
      </c>
      <c r="E43" s="445">
        <v>20.0</v>
      </c>
      <c r="F43" s="98" t="s">
        <v>58</v>
      </c>
      <c r="G43" s="205"/>
    </row>
    <row r="44" ht="15.0" customHeight="1">
      <c r="A44" s="75" t="s">
        <v>58</v>
      </c>
      <c r="B44" s="77" t="s">
        <v>51</v>
      </c>
      <c r="C44" s="84" t="s">
        <v>8540</v>
      </c>
      <c r="D44" s="78">
        <v>20.0</v>
      </c>
      <c r="E44" s="445">
        <v>20.0</v>
      </c>
      <c r="F44" s="98" t="s">
        <v>58</v>
      </c>
      <c r="G44" s="205"/>
    </row>
    <row r="45" ht="15.0" customHeight="1">
      <c r="A45" s="75" t="s">
        <v>58</v>
      </c>
      <c r="B45" s="77" t="s">
        <v>51</v>
      </c>
      <c r="C45" s="84" t="s">
        <v>8541</v>
      </c>
      <c r="D45" s="78">
        <v>20.0</v>
      </c>
      <c r="E45" s="445">
        <v>20.0</v>
      </c>
      <c r="F45" s="98" t="s">
        <v>58</v>
      </c>
      <c r="G45" s="205"/>
    </row>
    <row r="46" ht="15.0" customHeight="1">
      <c r="A46" s="75" t="s">
        <v>58</v>
      </c>
      <c r="B46" s="77" t="s">
        <v>51</v>
      </c>
      <c r="C46" s="84" t="s">
        <v>8542</v>
      </c>
      <c r="D46" s="78">
        <v>20.0</v>
      </c>
      <c r="E46" s="445">
        <v>20.0</v>
      </c>
      <c r="F46" s="98" t="s">
        <v>58</v>
      </c>
      <c r="G46" s="205"/>
    </row>
    <row r="47" ht="15.0" customHeight="1">
      <c r="A47" s="75" t="s">
        <v>58</v>
      </c>
      <c r="B47" s="77" t="s">
        <v>51</v>
      </c>
      <c r="C47" s="84" t="s">
        <v>8543</v>
      </c>
      <c r="D47" s="78">
        <v>20.0</v>
      </c>
      <c r="E47" s="445">
        <v>20.0</v>
      </c>
      <c r="F47" s="98" t="s">
        <v>58</v>
      </c>
      <c r="G47" s="205"/>
    </row>
    <row r="48" ht="15.0" customHeight="1">
      <c r="A48" s="75" t="s">
        <v>58</v>
      </c>
      <c r="B48" s="77" t="s">
        <v>51</v>
      </c>
      <c r="C48" s="84" t="s">
        <v>8544</v>
      </c>
      <c r="D48" s="78">
        <v>20.0</v>
      </c>
      <c r="E48" s="445">
        <v>20.0</v>
      </c>
      <c r="F48" s="98" t="s">
        <v>58</v>
      </c>
      <c r="G48" s="205"/>
    </row>
    <row r="49" ht="15.0" customHeight="1">
      <c r="A49" s="75" t="s">
        <v>58</v>
      </c>
      <c r="B49" s="77" t="s">
        <v>51</v>
      </c>
      <c r="C49" s="84" t="s">
        <v>8545</v>
      </c>
      <c r="D49" s="78">
        <v>30.0</v>
      </c>
      <c r="E49" s="363">
        <v>30.0</v>
      </c>
      <c r="F49" s="98" t="s">
        <v>58</v>
      </c>
      <c r="G49" s="205"/>
    </row>
    <row r="50" ht="15.0" customHeight="1">
      <c r="A50" s="75" t="s">
        <v>58</v>
      </c>
      <c r="B50" s="77" t="s">
        <v>51</v>
      </c>
      <c r="C50" s="84" t="s">
        <v>8546</v>
      </c>
      <c r="D50" s="78">
        <v>30.0</v>
      </c>
      <c r="E50" s="363">
        <v>30.0</v>
      </c>
      <c r="F50" s="98" t="s">
        <v>58</v>
      </c>
      <c r="G50" s="205"/>
    </row>
    <row r="51" ht="15.0" customHeight="1">
      <c r="A51" s="75" t="s">
        <v>60</v>
      </c>
      <c r="B51" s="77" t="s">
        <v>51</v>
      </c>
      <c r="C51" s="84" t="s">
        <v>8547</v>
      </c>
      <c r="D51" s="78">
        <v>20.0</v>
      </c>
      <c r="E51" s="363">
        <v>20.0</v>
      </c>
      <c r="F51" s="98" t="s">
        <v>60</v>
      </c>
      <c r="G51" s="205"/>
    </row>
    <row r="52" ht="15.0" customHeight="1">
      <c r="A52" s="75" t="s">
        <v>60</v>
      </c>
      <c r="B52" s="77" t="s">
        <v>51</v>
      </c>
      <c r="C52" s="84" t="s">
        <v>8548</v>
      </c>
      <c r="D52" s="78">
        <v>20.0</v>
      </c>
      <c r="E52" s="363">
        <v>20.0</v>
      </c>
      <c r="F52" s="98" t="s">
        <v>60</v>
      </c>
      <c r="G52" s="205"/>
    </row>
    <row r="53" ht="15.0" customHeight="1">
      <c r="A53" s="75" t="s">
        <v>60</v>
      </c>
      <c r="B53" s="77" t="s">
        <v>51</v>
      </c>
      <c r="C53" s="84" t="s">
        <v>8549</v>
      </c>
      <c r="D53" s="78">
        <v>30.0</v>
      </c>
      <c r="E53" s="363">
        <v>30.0</v>
      </c>
      <c r="F53" s="98" t="s">
        <v>60</v>
      </c>
      <c r="G53" s="205"/>
    </row>
    <row r="54" ht="15.0" customHeight="1">
      <c r="A54" s="75" t="s">
        <v>60</v>
      </c>
      <c r="B54" s="77" t="s">
        <v>51</v>
      </c>
      <c r="C54" s="84" t="s">
        <v>8550</v>
      </c>
      <c r="D54" s="78">
        <v>30.0</v>
      </c>
      <c r="E54" s="363">
        <v>30.0</v>
      </c>
      <c r="F54" s="98" t="s">
        <v>60</v>
      </c>
      <c r="G54" s="205"/>
    </row>
    <row r="55" ht="15.0" customHeight="1">
      <c r="A55" s="75" t="s">
        <v>60</v>
      </c>
      <c r="B55" s="77" t="s">
        <v>51</v>
      </c>
      <c r="C55" s="84" t="s">
        <v>8551</v>
      </c>
      <c r="D55" s="78">
        <v>30.0</v>
      </c>
      <c r="E55" s="363">
        <v>30.0</v>
      </c>
      <c r="F55" s="98" t="s">
        <v>60</v>
      </c>
      <c r="G55" s="205"/>
    </row>
    <row r="56" ht="15.0" customHeight="1">
      <c r="A56" s="75" t="s">
        <v>60</v>
      </c>
      <c r="B56" s="77" t="s">
        <v>51</v>
      </c>
      <c r="C56" s="84" t="s">
        <v>8552</v>
      </c>
      <c r="D56" s="78">
        <v>30.0</v>
      </c>
      <c r="E56" s="363">
        <v>30.0</v>
      </c>
      <c r="F56" s="98" t="s">
        <v>60</v>
      </c>
      <c r="G56" s="205"/>
    </row>
    <row r="57" ht="15.0" customHeight="1">
      <c r="A57" s="75" t="s">
        <v>60</v>
      </c>
      <c r="B57" s="77" t="s">
        <v>51</v>
      </c>
      <c r="C57" s="84" t="s">
        <v>8553</v>
      </c>
      <c r="D57" s="78">
        <v>30.0</v>
      </c>
      <c r="E57" s="363">
        <v>30.0</v>
      </c>
      <c r="F57" s="98" t="s">
        <v>60</v>
      </c>
      <c r="G57" s="205"/>
    </row>
    <row r="58" ht="15.0" customHeight="1">
      <c r="A58" s="75" t="s">
        <v>61</v>
      </c>
      <c r="B58" s="77" t="s">
        <v>51</v>
      </c>
      <c r="C58" s="84" t="s">
        <v>8554</v>
      </c>
      <c r="D58" s="78">
        <v>20.0</v>
      </c>
      <c r="E58" s="363">
        <v>20.0</v>
      </c>
      <c r="F58" s="98" t="s">
        <v>61</v>
      </c>
      <c r="G58" s="205"/>
    </row>
    <row r="59" ht="15.0" customHeight="1">
      <c r="A59" s="75" t="s">
        <v>61</v>
      </c>
      <c r="B59" s="77" t="s">
        <v>51</v>
      </c>
      <c r="C59" s="84" t="s">
        <v>8555</v>
      </c>
      <c r="D59" s="78">
        <v>20.0</v>
      </c>
      <c r="E59" s="363">
        <v>20.0</v>
      </c>
      <c r="F59" s="98" t="s">
        <v>61</v>
      </c>
      <c r="G59" s="205"/>
    </row>
    <row r="60" ht="15.0" customHeight="1">
      <c r="A60" s="75" t="s">
        <v>61</v>
      </c>
      <c r="B60" s="77" t="s">
        <v>51</v>
      </c>
      <c r="C60" s="84" t="s">
        <v>8556</v>
      </c>
      <c r="D60" s="78">
        <v>20.0</v>
      </c>
      <c r="E60" s="363">
        <v>20.0</v>
      </c>
      <c r="F60" s="98" t="s">
        <v>61</v>
      </c>
      <c r="G60" s="205"/>
    </row>
    <row r="61" ht="15.0" customHeight="1">
      <c r="A61" s="75" t="s">
        <v>61</v>
      </c>
      <c r="B61" s="77" t="s">
        <v>51</v>
      </c>
      <c r="C61" s="84" t="s">
        <v>8557</v>
      </c>
      <c r="D61" s="78">
        <v>20.0</v>
      </c>
      <c r="E61" s="363">
        <v>20.0</v>
      </c>
      <c r="F61" s="98" t="s">
        <v>61</v>
      </c>
      <c r="G61" s="205"/>
    </row>
    <row r="62" ht="15.0" customHeight="1">
      <c r="A62" s="75" t="s">
        <v>62</v>
      </c>
      <c r="B62" s="77" t="s">
        <v>51</v>
      </c>
      <c r="C62" s="84" t="s">
        <v>8558</v>
      </c>
      <c r="D62" s="78">
        <v>20.0</v>
      </c>
      <c r="E62" s="363">
        <v>20.0</v>
      </c>
      <c r="F62" s="98" t="s">
        <v>284</v>
      </c>
      <c r="G62" s="205"/>
    </row>
    <row r="63" ht="15.0" customHeight="1">
      <c r="A63" s="75" t="s">
        <v>62</v>
      </c>
      <c r="B63" s="77" t="s">
        <v>51</v>
      </c>
      <c r="C63" s="84" t="s">
        <v>8559</v>
      </c>
      <c r="D63" s="78">
        <v>20.0</v>
      </c>
      <c r="E63" s="363">
        <v>20.0</v>
      </c>
      <c r="F63" s="98" t="s">
        <v>284</v>
      </c>
      <c r="G63" s="205"/>
    </row>
    <row r="64" ht="15.0" customHeight="1">
      <c r="A64" s="75" t="s">
        <v>62</v>
      </c>
      <c r="B64" s="77" t="s">
        <v>51</v>
      </c>
      <c r="C64" s="84" t="s">
        <v>8560</v>
      </c>
      <c r="D64" s="78">
        <v>20.0</v>
      </c>
      <c r="E64" s="363">
        <v>20.0</v>
      </c>
      <c r="F64" s="98" t="s">
        <v>284</v>
      </c>
      <c r="G64" s="205"/>
    </row>
    <row r="65" ht="15.0" customHeight="1">
      <c r="A65" s="75" t="s">
        <v>62</v>
      </c>
      <c r="B65" s="77" t="s">
        <v>51</v>
      </c>
      <c r="C65" s="84" t="s">
        <v>8561</v>
      </c>
      <c r="D65" s="78">
        <v>20.0</v>
      </c>
      <c r="E65" s="363">
        <v>20.0</v>
      </c>
      <c r="F65" s="98" t="s">
        <v>284</v>
      </c>
      <c r="G65" s="205"/>
    </row>
    <row r="66" ht="15.0" customHeight="1">
      <c r="A66" s="75" t="s">
        <v>62</v>
      </c>
      <c r="B66" s="77" t="s">
        <v>51</v>
      </c>
      <c r="C66" s="84" t="s">
        <v>8562</v>
      </c>
      <c r="D66" s="78">
        <v>20.0</v>
      </c>
      <c r="E66" s="363">
        <v>20.0</v>
      </c>
      <c r="F66" s="98" t="s">
        <v>284</v>
      </c>
      <c r="G66" s="205"/>
    </row>
    <row r="67" ht="15.0" customHeight="1">
      <c r="A67" s="75" t="s">
        <v>62</v>
      </c>
      <c r="B67" s="77" t="s">
        <v>51</v>
      </c>
      <c r="C67" s="84" t="s">
        <v>8563</v>
      </c>
      <c r="D67" s="78">
        <v>20.0</v>
      </c>
      <c r="E67" s="363">
        <v>20.0</v>
      </c>
      <c r="F67" s="98" t="s">
        <v>284</v>
      </c>
      <c r="G67" s="205"/>
    </row>
    <row r="68" ht="15.0" customHeight="1">
      <c r="A68" s="75" t="s">
        <v>62</v>
      </c>
      <c r="B68" s="77" t="s">
        <v>51</v>
      </c>
      <c r="C68" s="84" t="s">
        <v>8564</v>
      </c>
      <c r="D68" s="78">
        <v>20.0</v>
      </c>
      <c r="E68" s="363">
        <v>20.0</v>
      </c>
      <c r="F68" s="98" t="s">
        <v>284</v>
      </c>
      <c r="G68" s="205"/>
    </row>
    <row r="69" ht="15.0" customHeight="1">
      <c r="A69" s="75" t="s">
        <v>62</v>
      </c>
      <c r="B69" s="77" t="s">
        <v>51</v>
      </c>
      <c r="C69" s="84" t="s">
        <v>8565</v>
      </c>
      <c r="D69" s="78">
        <v>30.0</v>
      </c>
      <c r="E69" s="363">
        <v>30.0</v>
      </c>
      <c r="F69" s="98" t="s">
        <v>284</v>
      </c>
      <c r="G69" s="205"/>
    </row>
    <row r="70" ht="15.0" customHeight="1">
      <c r="A70" s="75" t="s">
        <v>62</v>
      </c>
      <c r="B70" s="77" t="s">
        <v>51</v>
      </c>
      <c r="C70" s="84" t="s">
        <v>8566</v>
      </c>
      <c r="D70" s="78">
        <v>30.0</v>
      </c>
      <c r="E70" s="363">
        <v>30.0</v>
      </c>
      <c r="F70" s="98" t="s">
        <v>284</v>
      </c>
      <c r="G70" s="205"/>
    </row>
    <row r="71" ht="15.0" customHeight="1">
      <c r="A71" s="75" t="s">
        <v>62</v>
      </c>
      <c r="B71" s="77" t="s">
        <v>51</v>
      </c>
      <c r="C71" s="84" t="s">
        <v>8567</v>
      </c>
      <c r="D71" s="78">
        <v>30.0</v>
      </c>
      <c r="E71" s="363">
        <v>30.0</v>
      </c>
      <c r="F71" s="98" t="s">
        <v>284</v>
      </c>
      <c r="G71" s="205"/>
    </row>
    <row r="72" ht="15.0" customHeight="1">
      <c r="A72" s="75" t="s">
        <v>1278</v>
      </c>
      <c r="B72" s="256" t="s">
        <v>51</v>
      </c>
      <c r="C72" s="84" t="s">
        <v>8568</v>
      </c>
      <c r="D72" s="78">
        <v>30.0</v>
      </c>
      <c r="E72" s="363">
        <v>30.0</v>
      </c>
      <c r="F72" s="98" t="s">
        <v>1278</v>
      </c>
      <c r="G72" s="205"/>
    </row>
    <row r="73" ht="15.0" customHeight="1">
      <c r="A73" s="75" t="s">
        <v>1278</v>
      </c>
      <c r="B73" s="256" t="s">
        <v>51</v>
      </c>
      <c r="C73" s="84" t="s">
        <v>8569</v>
      </c>
      <c r="D73" s="78">
        <v>20.0</v>
      </c>
      <c r="E73" s="363">
        <v>20.0</v>
      </c>
      <c r="F73" s="98" t="s">
        <v>1278</v>
      </c>
      <c r="G73" s="205"/>
    </row>
    <row r="74" ht="15.0" customHeight="1">
      <c r="A74" s="75" t="s">
        <v>1278</v>
      </c>
      <c r="B74" s="256" t="s">
        <v>51</v>
      </c>
      <c r="C74" s="84" t="s">
        <v>8570</v>
      </c>
      <c r="D74" s="78">
        <v>20.0</v>
      </c>
      <c r="E74" s="363">
        <v>20.0</v>
      </c>
      <c r="F74" s="98" t="s">
        <v>1278</v>
      </c>
      <c r="G74" s="205"/>
    </row>
    <row r="75" ht="15.0" customHeight="1">
      <c r="A75" s="75" t="s">
        <v>8571</v>
      </c>
      <c r="B75" s="77"/>
      <c r="C75" s="84" t="s">
        <v>8572</v>
      </c>
      <c r="D75" s="78">
        <v>30.0</v>
      </c>
      <c r="E75" s="363">
        <v>30.0</v>
      </c>
      <c r="F75" s="80" t="s">
        <v>65</v>
      </c>
      <c r="G75" s="205"/>
    </row>
    <row r="76" ht="15.0" customHeight="1">
      <c r="A76" s="75" t="s">
        <v>8573</v>
      </c>
      <c r="B76" s="77"/>
      <c r="C76" s="84" t="s">
        <v>8574</v>
      </c>
      <c r="D76" s="78">
        <v>30.0</v>
      </c>
      <c r="E76" s="363">
        <v>30.0</v>
      </c>
      <c r="F76" s="80" t="s">
        <v>65</v>
      </c>
      <c r="G76" s="205"/>
    </row>
    <row r="77" ht="15.0" customHeight="1">
      <c r="A77" s="75" t="s">
        <v>8575</v>
      </c>
      <c r="B77" s="77"/>
      <c r="C77" s="84" t="s">
        <v>8576</v>
      </c>
      <c r="D77" s="78">
        <v>30.0</v>
      </c>
      <c r="E77" s="363">
        <v>30.0</v>
      </c>
      <c r="F77" s="80" t="s">
        <v>65</v>
      </c>
      <c r="G77" s="205"/>
    </row>
    <row r="78" ht="15.0" customHeight="1">
      <c r="A78" s="75" t="s">
        <v>8577</v>
      </c>
      <c r="B78" s="77"/>
      <c r="C78" s="84" t="s">
        <v>8578</v>
      </c>
      <c r="D78" s="78">
        <v>30.0</v>
      </c>
      <c r="E78" s="363">
        <v>30.0</v>
      </c>
      <c r="F78" s="80" t="s">
        <v>65</v>
      </c>
      <c r="G78" s="205"/>
    </row>
    <row r="79" ht="15.0" customHeight="1">
      <c r="A79" s="75" t="s">
        <v>8579</v>
      </c>
      <c r="B79" s="77"/>
      <c r="C79" s="84" t="s">
        <v>8574</v>
      </c>
      <c r="D79" s="78">
        <v>30.0</v>
      </c>
      <c r="E79" s="363">
        <v>30.0</v>
      </c>
      <c r="F79" s="80" t="s">
        <v>65</v>
      </c>
      <c r="G79" s="205"/>
    </row>
    <row r="80" ht="15.0" customHeight="1">
      <c r="A80" s="75" t="s">
        <v>8580</v>
      </c>
      <c r="B80" s="77"/>
      <c r="C80" s="84" t="s">
        <v>8581</v>
      </c>
      <c r="D80" s="78">
        <v>20.0</v>
      </c>
      <c r="E80" s="363">
        <v>20.0</v>
      </c>
      <c r="F80" s="80" t="s">
        <v>65</v>
      </c>
      <c r="G80" s="205"/>
    </row>
    <row r="81" ht="15.0" customHeight="1">
      <c r="A81" s="75" t="s">
        <v>66</v>
      </c>
      <c r="B81" s="77" t="s">
        <v>51</v>
      </c>
      <c r="C81" s="84" t="s">
        <v>8582</v>
      </c>
      <c r="D81" s="78">
        <v>30.0</v>
      </c>
      <c r="E81" s="363">
        <v>30.0</v>
      </c>
      <c r="F81" s="98" t="s">
        <v>66</v>
      </c>
      <c r="G81" s="205"/>
    </row>
    <row r="82" ht="15.0" customHeight="1">
      <c r="A82" s="75" t="s">
        <v>66</v>
      </c>
      <c r="B82" s="77" t="s">
        <v>51</v>
      </c>
      <c r="C82" s="84" t="s">
        <v>8583</v>
      </c>
      <c r="D82" s="78">
        <v>20.0</v>
      </c>
      <c r="E82" s="363">
        <v>20.0</v>
      </c>
      <c r="F82" s="98" t="s">
        <v>66</v>
      </c>
      <c r="G82" s="205"/>
    </row>
    <row r="83" ht="15.0" customHeight="1">
      <c r="A83" s="75" t="s">
        <v>66</v>
      </c>
      <c r="B83" s="77" t="s">
        <v>51</v>
      </c>
      <c r="C83" s="84" t="s">
        <v>8584</v>
      </c>
      <c r="D83" s="78">
        <v>20.0</v>
      </c>
      <c r="E83" s="363">
        <v>20.0</v>
      </c>
      <c r="F83" s="98" t="s">
        <v>66</v>
      </c>
      <c r="G83" s="205"/>
    </row>
    <row r="84" ht="15.0" customHeight="1">
      <c r="A84" s="75" t="s">
        <v>66</v>
      </c>
      <c r="B84" s="77" t="s">
        <v>51</v>
      </c>
      <c r="C84" s="84" t="s">
        <v>8585</v>
      </c>
      <c r="D84" s="78">
        <v>20.0</v>
      </c>
      <c r="E84" s="363">
        <v>20.0</v>
      </c>
      <c r="F84" s="98" t="s">
        <v>66</v>
      </c>
      <c r="G84" s="205"/>
    </row>
    <row r="85" ht="15.0" customHeight="1">
      <c r="A85" s="75" t="s">
        <v>66</v>
      </c>
      <c r="B85" s="77" t="s">
        <v>51</v>
      </c>
      <c r="C85" s="84" t="s">
        <v>8586</v>
      </c>
      <c r="D85" s="78">
        <v>20.0</v>
      </c>
      <c r="E85" s="363">
        <v>20.0</v>
      </c>
      <c r="F85" s="98" t="s">
        <v>66</v>
      </c>
      <c r="G85" s="205"/>
    </row>
    <row r="86" ht="15.0" customHeight="1">
      <c r="A86" s="75" t="s">
        <v>66</v>
      </c>
      <c r="B86" s="77" t="s">
        <v>51</v>
      </c>
      <c r="C86" s="84" t="s">
        <v>8587</v>
      </c>
      <c r="D86" s="78">
        <v>20.0</v>
      </c>
      <c r="E86" s="363">
        <v>20.0</v>
      </c>
      <c r="F86" s="98" t="s">
        <v>66</v>
      </c>
      <c r="G86" s="205"/>
    </row>
    <row r="87" ht="15.0" customHeight="1">
      <c r="A87" s="75" t="s">
        <v>66</v>
      </c>
      <c r="B87" s="77" t="s">
        <v>51</v>
      </c>
      <c r="C87" s="84" t="s">
        <v>8588</v>
      </c>
      <c r="D87" s="78">
        <v>20.0</v>
      </c>
      <c r="E87" s="363">
        <v>20.0</v>
      </c>
      <c r="F87" s="98" t="s">
        <v>66</v>
      </c>
      <c r="G87" s="205"/>
    </row>
    <row r="88" ht="15.0" customHeight="1">
      <c r="A88" s="75" t="s">
        <v>66</v>
      </c>
      <c r="B88" s="77" t="s">
        <v>51</v>
      </c>
      <c r="C88" s="84" t="s">
        <v>8589</v>
      </c>
      <c r="D88" s="78">
        <v>20.0</v>
      </c>
      <c r="E88" s="363">
        <v>20.0</v>
      </c>
      <c r="F88" s="98" t="s">
        <v>66</v>
      </c>
      <c r="G88" s="205"/>
    </row>
    <row r="89" ht="15.0" customHeight="1">
      <c r="A89" s="75" t="s">
        <v>66</v>
      </c>
      <c r="B89" s="77" t="s">
        <v>51</v>
      </c>
      <c r="C89" s="84" t="s">
        <v>8590</v>
      </c>
      <c r="D89" s="78">
        <v>20.0</v>
      </c>
      <c r="E89" s="363">
        <v>20.0</v>
      </c>
      <c r="F89" s="98" t="s">
        <v>66</v>
      </c>
      <c r="G89" s="205"/>
    </row>
    <row r="90" ht="15.0" customHeight="1">
      <c r="A90" s="75" t="s">
        <v>66</v>
      </c>
      <c r="B90" s="77" t="s">
        <v>51</v>
      </c>
      <c r="C90" s="84" t="s">
        <v>8591</v>
      </c>
      <c r="D90" s="78">
        <v>20.0</v>
      </c>
      <c r="E90" s="363">
        <v>20.0</v>
      </c>
      <c r="F90" s="98" t="s">
        <v>66</v>
      </c>
      <c r="G90" s="205"/>
    </row>
    <row r="91" ht="15.0" customHeight="1">
      <c r="A91" s="75" t="s">
        <v>66</v>
      </c>
      <c r="B91" s="77" t="s">
        <v>51</v>
      </c>
      <c r="C91" s="84" t="s">
        <v>8592</v>
      </c>
      <c r="D91" s="78">
        <v>20.0</v>
      </c>
      <c r="E91" s="363">
        <v>20.0</v>
      </c>
      <c r="F91" s="98" t="s">
        <v>66</v>
      </c>
      <c r="G91" s="205"/>
    </row>
    <row r="92" ht="15.0" customHeight="1">
      <c r="A92" s="75" t="s">
        <v>66</v>
      </c>
      <c r="B92" s="77" t="s">
        <v>51</v>
      </c>
      <c r="C92" s="84" t="s">
        <v>8593</v>
      </c>
      <c r="D92" s="78">
        <v>20.0</v>
      </c>
      <c r="E92" s="363">
        <v>20.0</v>
      </c>
      <c r="F92" s="98" t="s">
        <v>66</v>
      </c>
      <c r="G92" s="205"/>
    </row>
    <row r="93" ht="15.0" customHeight="1">
      <c r="A93" s="75" t="s">
        <v>66</v>
      </c>
      <c r="B93" s="77" t="s">
        <v>51</v>
      </c>
      <c r="C93" s="84" t="s">
        <v>8594</v>
      </c>
      <c r="D93" s="78">
        <v>20.0</v>
      </c>
      <c r="E93" s="363">
        <v>20.0</v>
      </c>
      <c r="F93" s="98" t="s">
        <v>66</v>
      </c>
      <c r="G93" s="205"/>
    </row>
    <row r="94" ht="15.0" customHeight="1">
      <c r="A94" s="75" t="s">
        <v>66</v>
      </c>
      <c r="B94" s="77" t="s">
        <v>51</v>
      </c>
      <c r="C94" s="84" t="s">
        <v>8595</v>
      </c>
      <c r="D94" s="78">
        <v>30.0</v>
      </c>
      <c r="E94" s="363">
        <v>30.0</v>
      </c>
      <c r="F94" s="98" t="s">
        <v>66</v>
      </c>
      <c r="G94" s="205"/>
    </row>
    <row r="95" ht="15.0" customHeight="1">
      <c r="A95" s="75" t="s">
        <v>66</v>
      </c>
      <c r="B95" s="77" t="s">
        <v>51</v>
      </c>
      <c r="C95" s="84" t="s">
        <v>8596</v>
      </c>
      <c r="D95" s="78">
        <v>30.0</v>
      </c>
      <c r="E95" s="363">
        <v>30.0</v>
      </c>
      <c r="F95" s="98" t="s">
        <v>66</v>
      </c>
      <c r="G95" s="205"/>
    </row>
    <row r="96" ht="15.0" customHeight="1">
      <c r="A96" s="75" t="s">
        <v>6632</v>
      </c>
      <c r="B96" s="77" t="s">
        <v>51</v>
      </c>
      <c r="C96" s="750" t="s">
        <v>8597</v>
      </c>
      <c r="D96" s="78">
        <v>30.0</v>
      </c>
      <c r="E96" s="363">
        <v>30.0</v>
      </c>
      <c r="F96" s="92" t="s">
        <v>67</v>
      </c>
      <c r="G96" s="205"/>
    </row>
    <row r="97" ht="15.0" customHeight="1">
      <c r="A97" s="75" t="s">
        <v>6632</v>
      </c>
      <c r="B97" s="77" t="s">
        <v>51</v>
      </c>
      <c r="C97" s="84" t="s">
        <v>8598</v>
      </c>
      <c r="D97" s="78">
        <v>20.0</v>
      </c>
      <c r="E97" s="363">
        <v>20.0</v>
      </c>
      <c r="F97" s="92" t="s">
        <v>67</v>
      </c>
      <c r="G97" s="205"/>
    </row>
    <row r="98" ht="15.0" customHeight="1">
      <c r="A98" s="75" t="s">
        <v>6632</v>
      </c>
      <c r="B98" s="77" t="s">
        <v>51</v>
      </c>
      <c r="C98" s="69" t="s">
        <v>8599</v>
      </c>
      <c r="D98" s="78">
        <v>20.0</v>
      </c>
      <c r="E98" s="363">
        <v>20.0</v>
      </c>
      <c r="F98" s="92" t="s">
        <v>67</v>
      </c>
      <c r="G98" s="205"/>
    </row>
    <row r="99" ht="15.0" customHeight="1">
      <c r="A99" s="101" t="s">
        <v>70</v>
      </c>
      <c r="B99" s="703" t="s">
        <v>51</v>
      </c>
      <c r="C99" s="84" t="s">
        <v>8600</v>
      </c>
      <c r="D99" s="705">
        <v>20.0</v>
      </c>
      <c r="E99" s="706">
        <f>D99</f>
        <v>20</v>
      </c>
      <c r="F99" s="98" t="s">
        <v>70</v>
      </c>
      <c r="G99" s="205"/>
    </row>
    <row r="100" ht="15.0" customHeight="1">
      <c r="A100" s="101" t="s">
        <v>70</v>
      </c>
      <c r="B100" s="703" t="s">
        <v>51</v>
      </c>
      <c r="C100" s="84" t="s">
        <v>8601</v>
      </c>
      <c r="D100" s="705">
        <v>20.0</v>
      </c>
      <c r="E100" s="706">
        <v>20.0</v>
      </c>
      <c r="F100" s="98" t="s">
        <v>70</v>
      </c>
      <c r="G100" s="205"/>
    </row>
    <row r="101" ht="15.0" customHeight="1">
      <c r="A101" s="101" t="s">
        <v>70</v>
      </c>
      <c r="B101" s="703" t="s">
        <v>51</v>
      </c>
      <c r="C101" s="84" t="s">
        <v>8602</v>
      </c>
      <c r="D101" s="705">
        <v>20.0</v>
      </c>
      <c r="E101" s="706">
        <v>20.0</v>
      </c>
      <c r="F101" s="98" t="s">
        <v>70</v>
      </c>
      <c r="G101" s="205"/>
    </row>
    <row r="102" ht="15.0" customHeight="1">
      <c r="A102" s="101" t="s">
        <v>70</v>
      </c>
      <c r="B102" s="703" t="s">
        <v>51</v>
      </c>
      <c r="C102" s="84" t="s">
        <v>8603</v>
      </c>
      <c r="D102" s="705">
        <v>20.0</v>
      </c>
      <c r="E102" s="706">
        <v>20.0</v>
      </c>
      <c r="F102" s="98" t="s">
        <v>70</v>
      </c>
      <c r="G102" s="205"/>
    </row>
    <row r="103" ht="15.0" customHeight="1">
      <c r="A103" s="101" t="s">
        <v>70</v>
      </c>
      <c r="B103" s="703" t="s">
        <v>51</v>
      </c>
      <c r="C103" s="84" t="s">
        <v>8604</v>
      </c>
      <c r="D103" s="705">
        <v>20.0</v>
      </c>
      <c r="E103" s="706">
        <v>20.0</v>
      </c>
      <c r="F103" s="98" t="s">
        <v>70</v>
      </c>
      <c r="G103" s="205"/>
    </row>
    <row r="104" ht="15.0" customHeight="1">
      <c r="A104" s="101" t="s">
        <v>70</v>
      </c>
      <c r="B104" s="703" t="s">
        <v>51</v>
      </c>
      <c r="C104" s="84" t="s">
        <v>8605</v>
      </c>
      <c r="D104" s="705">
        <v>20.0</v>
      </c>
      <c r="E104" s="706">
        <f t="shared" ref="E104:E111" si="2">D104</f>
        <v>20</v>
      </c>
      <c r="F104" s="98" t="s">
        <v>70</v>
      </c>
      <c r="G104" s="205"/>
    </row>
    <row r="105" ht="15.0" customHeight="1">
      <c r="A105" s="101" t="s">
        <v>70</v>
      </c>
      <c r="B105" s="703" t="s">
        <v>51</v>
      </c>
      <c r="C105" s="84" t="s">
        <v>8606</v>
      </c>
      <c r="D105" s="705">
        <v>20.0</v>
      </c>
      <c r="E105" s="706">
        <f t="shared" si="2"/>
        <v>20</v>
      </c>
      <c r="F105" s="98" t="s">
        <v>70</v>
      </c>
      <c r="G105" s="205"/>
    </row>
    <row r="106" ht="15.0" customHeight="1">
      <c r="A106" s="101" t="s">
        <v>70</v>
      </c>
      <c r="B106" s="703" t="s">
        <v>51</v>
      </c>
      <c r="C106" s="84" t="s">
        <v>8607</v>
      </c>
      <c r="D106" s="705">
        <v>20.0</v>
      </c>
      <c r="E106" s="706">
        <f t="shared" si="2"/>
        <v>20</v>
      </c>
      <c r="F106" s="98" t="s">
        <v>70</v>
      </c>
      <c r="G106" s="205"/>
    </row>
    <row r="107" ht="15.0" customHeight="1">
      <c r="A107" s="101" t="s">
        <v>70</v>
      </c>
      <c r="B107" s="703" t="s">
        <v>51</v>
      </c>
      <c r="C107" s="84" t="s">
        <v>8608</v>
      </c>
      <c r="D107" s="705">
        <v>20.0</v>
      </c>
      <c r="E107" s="706">
        <f t="shared" si="2"/>
        <v>20</v>
      </c>
      <c r="F107" s="98" t="s">
        <v>70</v>
      </c>
      <c r="G107" s="205"/>
    </row>
    <row r="108" ht="15.0" customHeight="1">
      <c r="A108" s="101" t="s">
        <v>70</v>
      </c>
      <c r="B108" s="703" t="s">
        <v>51</v>
      </c>
      <c r="C108" s="84" t="s">
        <v>8609</v>
      </c>
      <c r="D108" s="705">
        <v>30.0</v>
      </c>
      <c r="E108" s="706">
        <f t="shared" si="2"/>
        <v>30</v>
      </c>
      <c r="F108" s="98" t="s">
        <v>70</v>
      </c>
      <c r="G108" s="205"/>
    </row>
    <row r="109" ht="15.0" customHeight="1">
      <c r="A109" s="101" t="s">
        <v>70</v>
      </c>
      <c r="B109" s="703" t="s">
        <v>51</v>
      </c>
      <c r="C109" s="84" t="s">
        <v>8610</v>
      </c>
      <c r="D109" s="705">
        <v>30.0</v>
      </c>
      <c r="E109" s="706">
        <f t="shared" si="2"/>
        <v>30</v>
      </c>
      <c r="F109" s="98" t="s">
        <v>70</v>
      </c>
      <c r="G109" s="205"/>
    </row>
    <row r="110" ht="15.0" customHeight="1">
      <c r="A110" s="704" t="s">
        <v>70</v>
      </c>
      <c r="B110" s="703" t="s">
        <v>51</v>
      </c>
      <c r="C110" s="84" t="s">
        <v>8611</v>
      </c>
      <c r="D110" s="705">
        <v>30.0</v>
      </c>
      <c r="E110" s="706">
        <f t="shared" si="2"/>
        <v>30</v>
      </c>
      <c r="F110" s="98" t="s">
        <v>70</v>
      </c>
      <c r="G110" s="205"/>
    </row>
    <row r="111" ht="15.0" customHeight="1">
      <c r="A111" s="704" t="s">
        <v>70</v>
      </c>
      <c r="B111" s="703" t="s">
        <v>51</v>
      </c>
      <c r="C111" s="84" t="s">
        <v>8612</v>
      </c>
      <c r="D111" s="705">
        <v>30.0</v>
      </c>
      <c r="E111" s="706">
        <f t="shared" si="2"/>
        <v>30</v>
      </c>
      <c r="F111" s="98" t="s">
        <v>70</v>
      </c>
      <c r="G111" s="205"/>
    </row>
    <row r="112" ht="15.0" customHeight="1">
      <c r="A112" s="85" t="s">
        <v>1835</v>
      </c>
      <c r="B112" s="77" t="s">
        <v>51</v>
      </c>
      <c r="C112" s="84" t="s">
        <v>8613</v>
      </c>
      <c r="D112" s="78">
        <v>30.0</v>
      </c>
      <c r="E112" s="445">
        <v>30.0</v>
      </c>
      <c r="F112" s="80" t="s">
        <v>71</v>
      </c>
      <c r="G112" s="205"/>
    </row>
    <row r="113" ht="15.0" customHeight="1">
      <c r="A113" s="85" t="s">
        <v>1835</v>
      </c>
      <c r="B113" s="77" t="s">
        <v>51</v>
      </c>
      <c r="C113" s="84" t="s">
        <v>8614</v>
      </c>
      <c r="D113" s="78">
        <v>30.0</v>
      </c>
      <c r="E113" s="445">
        <v>30.0</v>
      </c>
      <c r="F113" s="80" t="s">
        <v>71</v>
      </c>
      <c r="G113" s="205"/>
    </row>
    <row r="114" ht="15.0" customHeight="1">
      <c r="A114" s="85" t="s">
        <v>1835</v>
      </c>
      <c r="B114" s="77" t="s">
        <v>51</v>
      </c>
      <c r="C114" s="84" t="s">
        <v>8615</v>
      </c>
      <c r="D114" s="78">
        <v>20.0</v>
      </c>
      <c r="E114" s="445">
        <v>20.0</v>
      </c>
      <c r="F114" s="80" t="s">
        <v>71</v>
      </c>
      <c r="G114" s="205"/>
    </row>
    <row r="115" ht="15.0" customHeight="1">
      <c r="A115" s="85" t="s">
        <v>1835</v>
      </c>
      <c r="B115" s="77" t="s">
        <v>51</v>
      </c>
      <c r="C115" s="84" t="s">
        <v>8616</v>
      </c>
      <c r="D115" s="78">
        <v>20.0</v>
      </c>
      <c r="E115" s="445">
        <v>20.0</v>
      </c>
      <c r="F115" s="80" t="s">
        <v>71</v>
      </c>
      <c r="G115" s="205"/>
    </row>
    <row r="116" ht="15.0" customHeight="1">
      <c r="A116" s="85" t="s">
        <v>1835</v>
      </c>
      <c r="B116" s="77" t="s">
        <v>51</v>
      </c>
      <c r="C116" s="84" t="s">
        <v>8617</v>
      </c>
      <c r="D116" s="78">
        <v>20.0</v>
      </c>
      <c r="E116" s="445">
        <v>20.0</v>
      </c>
      <c r="F116" s="80" t="s">
        <v>71</v>
      </c>
      <c r="G116" s="205"/>
    </row>
    <row r="117" ht="15.0" customHeight="1">
      <c r="A117" s="85" t="s">
        <v>1835</v>
      </c>
      <c r="B117" s="77" t="s">
        <v>51</v>
      </c>
      <c r="C117" s="84" t="s">
        <v>8618</v>
      </c>
      <c r="D117" s="78">
        <v>20.0</v>
      </c>
      <c r="E117" s="445">
        <v>20.0</v>
      </c>
      <c r="F117" s="80" t="s">
        <v>71</v>
      </c>
      <c r="G117" s="205"/>
    </row>
    <row r="118" ht="15.0" customHeight="1">
      <c r="A118" s="85" t="s">
        <v>1835</v>
      </c>
      <c r="B118" s="77" t="s">
        <v>51</v>
      </c>
      <c r="C118" s="84" t="s">
        <v>8619</v>
      </c>
      <c r="D118" s="78">
        <v>20.0</v>
      </c>
      <c r="E118" s="445">
        <v>20.0</v>
      </c>
      <c r="F118" s="80" t="s">
        <v>71</v>
      </c>
      <c r="G118" s="205"/>
    </row>
    <row r="119" ht="15.0" customHeight="1">
      <c r="A119" s="85" t="s">
        <v>1835</v>
      </c>
      <c r="B119" s="77" t="s">
        <v>51</v>
      </c>
      <c r="C119" s="84" t="s">
        <v>8620</v>
      </c>
      <c r="D119" s="78">
        <v>20.0</v>
      </c>
      <c r="E119" s="445">
        <v>20.0</v>
      </c>
      <c r="F119" s="80" t="s">
        <v>71</v>
      </c>
      <c r="G119" s="205"/>
    </row>
    <row r="120" ht="15.0" customHeight="1">
      <c r="A120" s="85" t="s">
        <v>1835</v>
      </c>
      <c r="B120" s="77" t="s">
        <v>51</v>
      </c>
      <c r="C120" s="84" t="s">
        <v>8621</v>
      </c>
      <c r="D120" s="78">
        <v>20.0</v>
      </c>
      <c r="E120" s="445">
        <v>20.0</v>
      </c>
      <c r="F120" s="80" t="s">
        <v>71</v>
      </c>
      <c r="G120" s="205"/>
    </row>
    <row r="121" ht="15.0" customHeight="1">
      <c r="A121" s="85" t="s">
        <v>1835</v>
      </c>
      <c r="B121" s="77" t="s">
        <v>51</v>
      </c>
      <c r="C121" s="84" t="s">
        <v>8622</v>
      </c>
      <c r="D121" s="78">
        <v>20.0</v>
      </c>
      <c r="E121" s="445">
        <v>20.0</v>
      </c>
      <c r="F121" s="80" t="s">
        <v>71</v>
      </c>
      <c r="G121" s="205"/>
    </row>
    <row r="122" ht="15.0" customHeight="1">
      <c r="A122" s="85" t="s">
        <v>1835</v>
      </c>
      <c r="B122" s="77" t="s">
        <v>51</v>
      </c>
      <c r="C122" s="84" t="s">
        <v>8623</v>
      </c>
      <c r="D122" s="78">
        <v>20.0</v>
      </c>
      <c r="E122" s="445">
        <v>20.0</v>
      </c>
      <c r="F122" s="80" t="s">
        <v>71</v>
      </c>
      <c r="G122" s="205"/>
    </row>
    <row r="123" ht="15.0" customHeight="1">
      <c r="A123" s="85" t="s">
        <v>7123</v>
      </c>
      <c r="B123" s="77" t="s">
        <v>51</v>
      </c>
      <c r="C123" s="84" t="s">
        <v>8624</v>
      </c>
      <c r="D123" s="78">
        <v>20.0</v>
      </c>
      <c r="E123" s="363">
        <v>20.0</v>
      </c>
      <c r="F123" s="80" t="s">
        <v>72</v>
      </c>
      <c r="G123" s="205"/>
    </row>
    <row r="124" ht="15.0" customHeight="1">
      <c r="A124" s="85" t="s">
        <v>7123</v>
      </c>
      <c r="B124" s="77" t="s">
        <v>51</v>
      </c>
      <c r="C124" s="84" t="s">
        <v>8625</v>
      </c>
      <c r="D124" s="78">
        <v>30.0</v>
      </c>
      <c r="E124" s="363">
        <v>30.0</v>
      </c>
      <c r="F124" s="80" t="s">
        <v>72</v>
      </c>
      <c r="G124" s="205"/>
    </row>
    <row r="125" ht="15.0" customHeight="1">
      <c r="A125" s="85" t="s">
        <v>7123</v>
      </c>
      <c r="B125" s="77" t="s">
        <v>51</v>
      </c>
      <c r="C125" s="84" t="s">
        <v>8626</v>
      </c>
      <c r="D125" s="78">
        <v>30.0</v>
      </c>
      <c r="E125" s="363">
        <v>30.0</v>
      </c>
      <c r="F125" s="80" t="s">
        <v>72</v>
      </c>
      <c r="G125" s="205"/>
    </row>
    <row r="126" ht="15.0" customHeight="1">
      <c r="A126" s="75" t="s">
        <v>1852</v>
      </c>
      <c r="B126" s="77" t="s">
        <v>51</v>
      </c>
      <c r="C126" s="84" t="s">
        <v>8627</v>
      </c>
      <c r="D126" s="78">
        <v>30.0</v>
      </c>
      <c r="E126" s="363">
        <v>30.0</v>
      </c>
      <c r="F126" s="98" t="s">
        <v>73</v>
      </c>
      <c r="G126" s="205"/>
    </row>
    <row r="127" ht="15.0" customHeight="1">
      <c r="A127" s="75" t="s">
        <v>1852</v>
      </c>
      <c r="B127" s="77" t="s">
        <v>51</v>
      </c>
      <c r="C127" s="84" t="s">
        <v>8628</v>
      </c>
      <c r="D127" s="78">
        <v>30.0</v>
      </c>
      <c r="E127" s="363">
        <v>30.0</v>
      </c>
      <c r="F127" s="98" t="s">
        <v>73</v>
      </c>
      <c r="G127" s="205"/>
    </row>
    <row r="128" ht="15.0" customHeight="1">
      <c r="A128" s="75" t="s">
        <v>1852</v>
      </c>
      <c r="B128" s="77" t="s">
        <v>51</v>
      </c>
      <c r="C128" s="84" t="s">
        <v>8629</v>
      </c>
      <c r="D128" s="78">
        <v>20.0</v>
      </c>
      <c r="E128" s="363">
        <v>20.0</v>
      </c>
      <c r="F128" s="98" t="s">
        <v>73</v>
      </c>
      <c r="G128" s="205"/>
    </row>
    <row r="129" ht="15.0" customHeight="1">
      <c r="A129" s="75" t="s">
        <v>1852</v>
      </c>
      <c r="B129" s="77" t="s">
        <v>51</v>
      </c>
      <c r="C129" s="84" t="s">
        <v>8630</v>
      </c>
      <c r="D129" s="78">
        <v>20.0</v>
      </c>
      <c r="E129" s="363">
        <v>20.0</v>
      </c>
      <c r="F129" s="98" t="s">
        <v>73</v>
      </c>
      <c r="G129" s="205"/>
    </row>
    <row r="130" ht="15.0" customHeight="1">
      <c r="A130" s="75" t="s">
        <v>7437</v>
      </c>
      <c r="B130" s="77" t="s">
        <v>51</v>
      </c>
      <c r="C130" s="84" t="s">
        <v>8631</v>
      </c>
      <c r="D130" s="78">
        <v>20.0</v>
      </c>
      <c r="E130" s="363">
        <v>20.0</v>
      </c>
      <c r="F130" s="98" t="s">
        <v>1859</v>
      </c>
      <c r="G130" s="205"/>
    </row>
    <row r="131" ht="15.0" customHeight="1">
      <c r="A131" s="75" t="s">
        <v>7437</v>
      </c>
      <c r="B131" s="77" t="s">
        <v>51</v>
      </c>
      <c r="C131" s="84" t="s">
        <v>8632</v>
      </c>
      <c r="D131" s="78">
        <v>20.0</v>
      </c>
      <c r="E131" s="363">
        <v>20.0</v>
      </c>
      <c r="F131" s="98" t="s">
        <v>1859</v>
      </c>
      <c r="G131" s="205"/>
    </row>
    <row r="132" ht="15.0" customHeight="1">
      <c r="A132" s="75" t="s">
        <v>7437</v>
      </c>
      <c r="B132" s="77" t="s">
        <v>51</v>
      </c>
      <c r="C132" s="84" t="s">
        <v>8633</v>
      </c>
      <c r="D132" s="78">
        <v>20.0</v>
      </c>
      <c r="E132" s="363">
        <v>20.0</v>
      </c>
      <c r="F132" s="98" t="s">
        <v>1859</v>
      </c>
      <c r="G132" s="205"/>
    </row>
    <row r="133" ht="15.0" customHeight="1">
      <c r="A133" s="75" t="s">
        <v>7437</v>
      </c>
      <c r="B133" s="77" t="s">
        <v>51</v>
      </c>
      <c r="C133" s="84" t="s">
        <v>8634</v>
      </c>
      <c r="D133" s="78">
        <v>20.0</v>
      </c>
      <c r="E133" s="363">
        <v>20.0</v>
      </c>
      <c r="F133" s="98" t="s">
        <v>1859</v>
      </c>
      <c r="G133" s="205"/>
    </row>
    <row r="134" ht="15.0" customHeight="1">
      <c r="A134" s="75" t="s">
        <v>7437</v>
      </c>
      <c r="B134" s="77" t="s">
        <v>51</v>
      </c>
      <c r="C134" s="84" t="s">
        <v>8635</v>
      </c>
      <c r="D134" s="78">
        <v>20.0</v>
      </c>
      <c r="E134" s="363">
        <v>20.0</v>
      </c>
      <c r="F134" s="98" t="s">
        <v>1859</v>
      </c>
      <c r="G134" s="205"/>
    </row>
    <row r="135" ht="15.0" customHeight="1">
      <c r="A135" s="75" t="s">
        <v>7437</v>
      </c>
      <c r="B135" s="77" t="s">
        <v>51</v>
      </c>
      <c r="C135" s="84" t="s">
        <v>8636</v>
      </c>
      <c r="D135" s="78">
        <v>20.0</v>
      </c>
      <c r="E135" s="363">
        <v>20.0</v>
      </c>
      <c r="F135" s="98" t="s">
        <v>1859</v>
      </c>
      <c r="G135" s="205"/>
    </row>
    <row r="136" ht="15.0" customHeight="1">
      <c r="A136" s="75" t="s">
        <v>7437</v>
      </c>
      <c r="B136" s="77" t="s">
        <v>51</v>
      </c>
      <c r="C136" s="84" t="s">
        <v>8637</v>
      </c>
      <c r="D136" s="78">
        <v>20.0</v>
      </c>
      <c r="E136" s="363">
        <v>20.0</v>
      </c>
      <c r="F136" s="98" t="s">
        <v>1859</v>
      </c>
      <c r="G136" s="205"/>
    </row>
    <row r="137" ht="15.0" customHeight="1">
      <c r="A137" s="75" t="s">
        <v>7437</v>
      </c>
      <c r="B137" s="77" t="s">
        <v>51</v>
      </c>
      <c r="C137" s="84" t="s">
        <v>8638</v>
      </c>
      <c r="D137" s="78">
        <v>20.0</v>
      </c>
      <c r="E137" s="363">
        <v>20.0</v>
      </c>
      <c r="F137" s="98" t="s">
        <v>1859</v>
      </c>
      <c r="G137" s="205"/>
    </row>
    <row r="138" ht="15.0" customHeight="1">
      <c r="A138" s="75" t="s">
        <v>7437</v>
      </c>
      <c r="B138" s="77" t="s">
        <v>51</v>
      </c>
      <c r="C138" s="84" t="s">
        <v>8639</v>
      </c>
      <c r="D138" s="78">
        <v>20.0</v>
      </c>
      <c r="E138" s="363">
        <v>20.0</v>
      </c>
      <c r="F138" s="98" t="s">
        <v>1859</v>
      </c>
      <c r="G138" s="205"/>
    </row>
    <row r="139" ht="15.0" customHeight="1">
      <c r="A139" s="75" t="s">
        <v>7437</v>
      </c>
      <c r="B139" s="77" t="s">
        <v>51</v>
      </c>
      <c r="C139" s="84" t="s">
        <v>8640</v>
      </c>
      <c r="D139" s="78">
        <v>20.0</v>
      </c>
      <c r="E139" s="363">
        <v>20.0</v>
      </c>
      <c r="F139" s="98" t="s">
        <v>1859</v>
      </c>
      <c r="G139" s="205"/>
    </row>
    <row r="140" ht="15.0" customHeight="1">
      <c r="A140" s="75" t="s">
        <v>7437</v>
      </c>
      <c r="B140" s="77" t="s">
        <v>51</v>
      </c>
      <c r="C140" s="84" t="s">
        <v>8641</v>
      </c>
      <c r="D140" s="78">
        <v>20.0</v>
      </c>
      <c r="E140" s="363">
        <v>20.0</v>
      </c>
      <c r="F140" s="98" t="s">
        <v>1859</v>
      </c>
      <c r="G140" s="205"/>
    </row>
    <row r="141" ht="15.0" customHeight="1">
      <c r="A141" s="75" t="s">
        <v>7437</v>
      </c>
      <c r="B141" s="77" t="s">
        <v>51</v>
      </c>
      <c r="C141" s="84" t="s">
        <v>8642</v>
      </c>
      <c r="D141" s="78">
        <v>30.0</v>
      </c>
      <c r="E141" s="363">
        <v>30.0</v>
      </c>
      <c r="F141" s="98" t="s">
        <v>1859</v>
      </c>
      <c r="G141" s="205"/>
    </row>
    <row r="142" ht="15.0" customHeight="1">
      <c r="A142" s="75" t="s">
        <v>7437</v>
      </c>
      <c r="B142" s="77" t="s">
        <v>51</v>
      </c>
      <c r="C142" s="84" t="s">
        <v>8643</v>
      </c>
      <c r="D142" s="78">
        <v>30.0</v>
      </c>
      <c r="E142" s="363">
        <v>30.0</v>
      </c>
      <c r="F142" s="98" t="s">
        <v>1859</v>
      </c>
      <c r="G142" s="205"/>
    </row>
    <row r="143" ht="15.0" customHeight="1">
      <c r="A143" s="85" t="s">
        <v>7437</v>
      </c>
      <c r="B143" s="77" t="s">
        <v>51</v>
      </c>
      <c r="C143" s="84" t="s">
        <v>8644</v>
      </c>
      <c r="D143" s="78">
        <v>30.0</v>
      </c>
      <c r="E143" s="363">
        <v>30.0</v>
      </c>
      <c r="F143" s="98" t="s">
        <v>1859</v>
      </c>
      <c r="G143" s="205"/>
    </row>
    <row r="144" ht="15.0" customHeight="1">
      <c r="A144" s="85" t="s">
        <v>7437</v>
      </c>
      <c r="B144" s="77" t="s">
        <v>51</v>
      </c>
      <c r="C144" s="84" t="s">
        <v>8645</v>
      </c>
      <c r="D144" s="78">
        <v>30.0</v>
      </c>
      <c r="E144" s="363">
        <v>30.0</v>
      </c>
      <c r="F144" s="98" t="s">
        <v>1859</v>
      </c>
      <c r="G144" s="205"/>
    </row>
    <row r="145" ht="15.0" customHeight="1">
      <c r="A145" s="85" t="s">
        <v>7437</v>
      </c>
      <c r="B145" s="77" t="s">
        <v>51</v>
      </c>
      <c r="C145" s="84" t="s">
        <v>8646</v>
      </c>
      <c r="D145" s="78">
        <v>30.0</v>
      </c>
      <c r="E145" s="363">
        <v>30.0</v>
      </c>
      <c r="F145" s="98" t="s">
        <v>1859</v>
      </c>
      <c r="G145" s="205"/>
    </row>
    <row r="146" ht="15.0" customHeight="1">
      <c r="A146" s="85" t="s">
        <v>75</v>
      </c>
      <c r="B146" s="77" t="s">
        <v>51</v>
      </c>
      <c r="C146" s="84" t="s">
        <v>8647</v>
      </c>
      <c r="D146" s="78">
        <v>20.0</v>
      </c>
      <c r="E146" s="363">
        <v>20.0</v>
      </c>
      <c r="F146" s="98" t="s">
        <v>75</v>
      </c>
      <c r="G146" s="205"/>
    </row>
    <row r="147" ht="15.0" customHeight="1">
      <c r="A147" s="85" t="s">
        <v>75</v>
      </c>
      <c r="B147" s="77" t="s">
        <v>51</v>
      </c>
      <c r="C147" s="84" t="s">
        <v>8648</v>
      </c>
      <c r="D147" s="78">
        <v>20.0</v>
      </c>
      <c r="E147" s="363">
        <v>20.0</v>
      </c>
      <c r="F147" s="98" t="s">
        <v>75</v>
      </c>
      <c r="G147" s="205"/>
    </row>
    <row r="148" ht="15.0" customHeight="1">
      <c r="A148" s="85" t="s">
        <v>75</v>
      </c>
      <c r="B148" s="77" t="s">
        <v>51</v>
      </c>
      <c r="C148" s="84" t="s">
        <v>8649</v>
      </c>
      <c r="D148" s="78">
        <v>20.0</v>
      </c>
      <c r="E148" s="363">
        <v>20.0</v>
      </c>
      <c r="F148" s="98" t="s">
        <v>75</v>
      </c>
      <c r="G148" s="205"/>
    </row>
    <row r="149" ht="15.0" customHeight="1">
      <c r="A149" s="85" t="s">
        <v>75</v>
      </c>
      <c r="B149" s="77" t="s">
        <v>51</v>
      </c>
      <c r="C149" s="84" t="s">
        <v>8650</v>
      </c>
      <c r="D149" s="78">
        <v>30.0</v>
      </c>
      <c r="E149" s="363">
        <v>30.0</v>
      </c>
      <c r="F149" s="98" t="s">
        <v>75</v>
      </c>
      <c r="G149" s="205"/>
    </row>
    <row r="150" ht="15.0" customHeight="1">
      <c r="A150" s="85" t="s">
        <v>75</v>
      </c>
      <c r="B150" s="77" t="s">
        <v>51</v>
      </c>
      <c r="C150" s="84" t="s">
        <v>8651</v>
      </c>
      <c r="D150" s="78">
        <v>30.0</v>
      </c>
      <c r="E150" s="363">
        <v>30.0</v>
      </c>
      <c r="F150" s="98" t="s">
        <v>75</v>
      </c>
      <c r="G150" s="205"/>
    </row>
    <row r="151" ht="15.0" customHeight="1">
      <c r="A151" s="704" t="s">
        <v>6643</v>
      </c>
      <c r="B151" s="703" t="s">
        <v>51</v>
      </c>
      <c r="C151" s="84" t="s">
        <v>8652</v>
      </c>
      <c r="D151" s="78">
        <v>20.0</v>
      </c>
      <c r="E151" s="363">
        <v>20.0</v>
      </c>
      <c r="F151" s="98" t="s">
        <v>396</v>
      </c>
      <c r="G151" s="205"/>
    </row>
    <row r="152" ht="15.0" customHeight="1">
      <c r="A152" s="704" t="s">
        <v>6643</v>
      </c>
      <c r="B152" s="703" t="s">
        <v>51</v>
      </c>
      <c r="C152" s="84" t="s">
        <v>8653</v>
      </c>
      <c r="D152" s="78">
        <v>20.0</v>
      </c>
      <c r="E152" s="363">
        <v>20.0</v>
      </c>
      <c r="F152" s="98" t="s">
        <v>396</v>
      </c>
      <c r="G152" s="205"/>
    </row>
    <row r="153" ht="15.0" customHeight="1">
      <c r="A153" s="85" t="s">
        <v>77</v>
      </c>
      <c r="B153" s="77" t="s">
        <v>51</v>
      </c>
      <c r="C153" s="84" t="s">
        <v>8654</v>
      </c>
      <c r="D153" s="78">
        <v>30.0</v>
      </c>
      <c r="E153" s="363">
        <v>30.0</v>
      </c>
      <c r="F153" s="98" t="s">
        <v>413</v>
      </c>
      <c r="G153" s="205"/>
    </row>
    <row r="154" ht="15.0" customHeight="1">
      <c r="A154" s="85" t="s">
        <v>77</v>
      </c>
      <c r="B154" s="77" t="s">
        <v>51</v>
      </c>
      <c r="C154" s="84" t="s">
        <v>8655</v>
      </c>
      <c r="D154" s="78">
        <v>30.0</v>
      </c>
      <c r="E154" s="363">
        <v>30.0</v>
      </c>
      <c r="F154" s="98" t="s">
        <v>413</v>
      </c>
      <c r="G154" s="205"/>
    </row>
    <row r="155" ht="15.0" customHeight="1">
      <c r="A155" s="85" t="s">
        <v>77</v>
      </c>
      <c r="B155" s="77" t="s">
        <v>51</v>
      </c>
      <c r="C155" s="84" t="s">
        <v>8656</v>
      </c>
      <c r="D155" s="78">
        <v>30.0</v>
      </c>
      <c r="E155" s="363">
        <v>30.0</v>
      </c>
      <c r="F155" s="98" t="s">
        <v>413</v>
      </c>
      <c r="G155" s="205"/>
    </row>
    <row r="156" ht="15.0" customHeight="1">
      <c r="A156" s="85" t="s">
        <v>77</v>
      </c>
      <c r="B156" s="77" t="s">
        <v>51</v>
      </c>
      <c r="C156" s="84" t="s">
        <v>8657</v>
      </c>
      <c r="D156" s="78">
        <v>20.0</v>
      </c>
      <c r="E156" s="363">
        <v>20.0</v>
      </c>
      <c r="F156" s="98" t="s">
        <v>413</v>
      </c>
      <c r="G156" s="205"/>
    </row>
    <row r="157" ht="15.0" customHeight="1">
      <c r="A157" s="75" t="s">
        <v>77</v>
      </c>
      <c r="B157" s="77" t="s">
        <v>51</v>
      </c>
      <c r="C157" s="84" t="s">
        <v>8658</v>
      </c>
      <c r="D157" s="78">
        <v>20.0</v>
      </c>
      <c r="E157" s="363">
        <v>20.0</v>
      </c>
      <c r="F157" s="98" t="s">
        <v>413</v>
      </c>
      <c r="G157" s="205"/>
    </row>
    <row r="158" ht="15.0" customHeight="1">
      <c r="A158" s="75" t="s">
        <v>77</v>
      </c>
      <c r="B158" s="77" t="s">
        <v>51</v>
      </c>
      <c r="C158" s="84" t="s">
        <v>8659</v>
      </c>
      <c r="D158" s="78">
        <v>20.0</v>
      </c>
      <c r="E158" s="363">
        <v>20.0</v>
      </c>
      <c r="F158" s="98" t="s">
        <v>413</v>
      </c>
      <c r="G158" s="205"/>
    </row>
    <row r="159" ht="15.0" customHeight="1">
      <c r="A159" s="75" t="s">
        <v>77</v>
      </c>
      <c r="B159" s="77" t="s">
        <v>51</v>
      </c>
      <c r="C159" s="84" t="s">
        <v>8660</v>
      </c>
      <c r="D159" s="78">
        <v>20.0</v>
      </c>
      <c r="E159" s="363">
        <v>20.0</v>
      </c>
      <c r="F159" s="98" t="s">
        <v>413</v>
      </c>
      <c r="G159" s="205"/>
    </row>
    <row r="160" ht="15.0" customHeight="1">
      <c r="A160" s="75" t="s">
        <v>7439</v>
      </c>
      <c r="B160" s="77" t="s">
        <v>51</v>
      </c>
      <c r="C160" s="84" t="s">
        <v>8661</v>
      </c>
      <c r="D160" s="78">
        <v>30.0</v>
      </c>
      <c r="E160" s="363">
        <v>30.0</v>
      </c>
      <c r="F160" s="98" t="s">
        <v>437</v>
      </c>
      <c r="G160" s="205"/>
    </row>
    <row r="161" ht="15.0" customHeight="1">
      <c r="A161" s="75" t="s">
        <v>3320</v>
      </c>
      <c r="B161" s="77" t="s">
        <v>51</v>
      </c>
      <c r="C161" s="84" t="s">
        <v>8662</v>
      </c>
      <c r="D161" s="78">
        <v>20.0</v>
      </c>
      <c r="E161" s="363">
        <v>20.0</v>
      </c>
      <c r="F161" s="98" t="s">
        <v>3326</v>
      </c>
      <c r="G161" s="205"/>
    </row>
    <row r="162" ht="15.0" customHeight="1">
      <c r="A162" s="75" t="s">
        <v>3320</v>
      </c>
      <c r="B162" s="77" t="s">
        <v>51</v>
      </c>
      <c r="C162" s="84" t="s">
        <v>8663</v>
      </c>
      <c r="D162" s="78">
        <v>20.0</v>
      </c>
      <c r="E162" s="363">
        <v>20.0</v>
      </c>
      <c r="F162" s="98" t="s">
        <v>3326</v>
      </c>
      <c r="G162" s="205"/>
    </row>
    <row r="163" ht="15.0" customHeight="1">
      <c r="A163" s="75" t="s">
        <v>3320</v>
      </c>
      <c r="B163" s="77" t="s">
        <v>51</v>
      </c>
      <c r="C163" s="84" t="s">
        <v>8664</v>
      </c>
      <c r="D163" s="78">
        <v>20.0</v>
      </c>
      <c r="E163" s="363">
        <v>20.0</v>
      </c>
      <c r="F163" s="98" t="s">
        <v>3326</v>
      </c>
      <c r="G163" s="205"/>
    </row>
    <row r="164" ht="15.0" customHeight="1">
      <c r="A164" s="75" t="s">
        <v>3320</v>
      </c>
      <c r="B164" s="77" t="s">
        <v>51</v>
      </c>
      <c r="C164" s="84" t="s">
        <v>8665</v>
      </c>
      <c r="D164" s="78">
        <v>20.0</v>
      </c>
      <c r="E164" s="363">
        <v>20.0</v>
      </c>
      <c r="F164" s="98" t="s">
        <v>3326</v>
      </c>
      <c r="G164" s="205"/>
    </row>
    <row r="165" ht="15.0" customHeight="1">
      <c r="A165" s="75" t="s">
        <v>3320</v>
      </c>
      <c r="B165" s="77" t="s">
        <v>51</v>
      </c>
      <c r="C165" s="84" t="s">
        <v>8666</v>
      </c>
      <c r="D165" s="78">
        <v>20.0</v>
      </c>
      <c r="E165" s="363">
        <v>20.0</v>
      </c>
      <c r="F165" s="98" t="s">
        <v>3326</v>
      </c>
      <c r="G165" s="205"/>
    </row>
    <row r="166" ht="15.0" customHeight="1">
      <c r="A166" s="75" t="s">
        <v>3320</v>
      </c>
      <c r="B166" s="77" t="s">
        <v>51</v>
      </c>
      <c r="C166" s="84" t="s">
        <v>8667</v>
      </c>
      <c r="D166" s="78">
        <v>20.0</v>
      </c>
      <c r="E166" s="363">
        <v>20.0</v>
      </c>
      <c r="F166" s="98" t="s">
        <v>3326</v>
      </c>
      <c r="G166" s="205"/>
    </row>
    <row r="167" ht="15.0" customHeight="1">
      <c r="A167" s="75" t="s">
        <v>462</v>
      </c>
      <c r="B167" s="77" t="s">
        <v>51</v>
      </c>
      <c r="C167" s="69" t="s">
        <v>8668</v>
      </c>
      <c r="D167" s="78">
        <v>20.0</v>
      </c>
      <c r="E167" s="363">
        <v>20.0</v>
      </c>
      <c r="F167" s="98" t="s">
        <v>462</v>
      </c>
      <c r="G167" s="205"/>
    </row>
    <row r="168" ht="15.0" customHeight="1">
      <c r="A168" s="75" t="s">
        <v>462</v>
      </c>
      <c r="B168" s="77" t="s">
        <v>51</v>
      </c>
      <c r="C168" s="69" t="s">
        <v>8669</v>
      </c>
      <c r="D168" s="78">
        <v>20.0</v>
      </c>
      <c r="E168" s="363">
        <v>20.0</v>
      </c>
      <c r="F168" s="98" t="s">
        <v>462</v>
      </c>
      <c r="G168" s="205"/>
    </row>
    <row r="169" ht="15.0" customHeight="1">
      <c r="A169" s="75" t="s">
        <v>462</v>
      </c>
      <c r="B169" s="77" t="s">
        <v>51</v>
      </c>
      <c r="C169" s="84" t="s">
        <v>8670</v>
      </c>
      <c r="D169" s="78">
        <v>30.0</v>
      </c>
      <c r="E169" s="363">
        <v>30.0</v>
      </c>
      <c r="F169" s="98" t="s">
        <v>462</v>
      </c>
      <c r="G169" s="205"/>
    </row>
    <row r="170" ht="15.0" customHeight="1">
      <c r="A170" s="75" t="s">
        <v>462</v>
      </c>
      <c r="B170" s="77" t="s">
        <v>51</v>
      </c>
      <c r="C170" s="84" t="s">
        <v>8671</v>
      </c>
      <c r="D170" s="78">
        <v>30.0</v>
      </c>
      <c r="E170" s="363">
        <v>30.0</v>
      </c>
      <c r="F170" s="98" t="s">
        <v>462</v>
      </c>
      <c r="G170" s="205"/>
    </row>
    <row r="171" ht="15.0" customHeight="1">
      <c r="A171" s="75" t="s">
        <v>462</v>
      </c>
      <c r="B171" s="77" t="s">
        <v>51</v>
      </c>
      <c r="C171" s="84" t="s">
        <v>8672</v>
      </c>
      <c r="D171" s="78">
        <v>30.0</v>
      </c>
      <c r="E171" s="363">
        <v>30.0</v>
      </c>
      <c r="F171" s="98" t="s">
        <v>462</v>
      </c>
      <c r="G171" s="205"/>
    </row>
    <row r="172" ht="15.0" customHeight="1">
      <c r="A172" s="75" t="s">
        <v>7441</v>
      </c>
      <c r="B172" s="77" t="s">
        <v>8673</v>
      </c>
      <c r="C172" s="84" t="s">
        <v>8674</v>
      </c>
      <c r="D172" s="78">
        <v>20.0</v>
      </c>
      <c r="E172" s="363">
        <v>20.0</v>
      </c>
      <c r="F172" s="98" t="s">
        <v>81</v>
      </c>
      <c r="G172" s="205"/>
    </row>
    <row r="173" ht="15.0" customHeight="1">
      <c r="A173" s="75" t="s">
        <v>7441</v>
      </c>
      <c r="B173" s="77" t="s">
        <v>51</v>
      </c>
      <c r="C173" s="84" t="s">
        <v>8675</v>
      </c>
      <c r="D173" s="78">
        <v>20.0</v>
      </c>
      <c r="E173" s="363">
        <v>20.0</v>
      </c>
      <c r="F173" s="98" t="s">
        <v>81</v>
      </c>
      <c r="G173" s="205"/>
    </row>
    <row r="174" ht="15.0" customHeight="1">
      <c r="A174" s="75" t="s">
        <v>2162</v>
      </c>
      <c r="B174" s="77" t="s">
        <v>51</v>
      </c>
      <c r="C174" s="46" t="s">
        <v>8676</v>
      </c>
      <c r="D174" s="78">
        <v>20.0</v>
      </c>
      <c r="E174" s="363">
        <v>20.0</v>
      </c>
      <c r="F174" s="98" t="s">
        <v>2162</v>
      </c>
      <c r="G174" s="205"/>
    </row>
    <row r="175" ht="15.0" customHeight="1">
      <c r="A175" s="75" t="s">
        <v>2162</v>
      </c>
      <c r="B175" s="77" t="s">
        <v>51</v>
      </c>
      <c r="C175" s="749" t="s">
        <v>8677</v>
      </c>
      <c r="D175" s="78">
        <v>20.0</v>
      </c>
      <c r="E175" s="363">
        <v>20.0</v>
      </c>
      <c r="F175" s="98" t="s">
        <v>2162</v>
      </c>
      <c r="G175" s="205"/>
    </row>
    <row r="176" ht="15.0" customHeight="1">
      <c r="A176" s="75" t="s">
        <v>2162</v>
      </c>
      <c r="B176" s="77" t="s">
        <v>51</v>
      </c>
      <c r="C176" s="749" t="s">
        <v>8678</v>
      </c>
      <c r="D176" s="78">
        <v>20.0</v>
      </c>
      <c r="E176" s="363">
        <v>20.0</v>
      </c>
      <c r="F176" s="98" t="s">
        <v>2162</v>
      </c>
      <c r="G176" s="205"/>
    </row>
    <row r="177" ht="15.0" customHeight="1">
      <c r="A177" s="75" t="s">
        <v>2162</v>
      </c>
      <c r="B177" s="77" t="s">
        <v>51</v>
      </c>
      <c r="C177" s="749" t="s">
        <v>8679</v>
      </c>
      <c r="D177" s="78">
        <v>20.0</v>
      </c>
      <c r="E177" s="363">
        <v>20.0</v>
      </c>
      <c r="F177" s="98" t="s">
        <v>2162</v>
      </c>
      <c r="G177" s="205"/>
    </row>
    <row r="178" ht="15.0" customHeight="1">
      <c r="A178" s="75" t="s">
        <v>2162</v>
      </c>
      <c r="B178" s="77" t="s">
        <v>51</v>
      </c>
      <c r="C178" s="749" t="s">
        <v>8680</v>
      </c>
      <c r="D178" s="78">
        <v>20.0</v>
      </c>
      <c r="E178" s="363">
        <v>20.0</v>
      </c>
      <c r="F178" s="98" t="s">
        <v>2162</v>
      </c>
      <c r="G178" s="205"/>
    </row>
    <row r="179" ht="15.0" customHeight="1">
      <c r="A179" s="75" t="s">
        <v>2162</v>
      </c>
      <c r="B179" s="77" t="s">
        <v>51</v>
      </c>
      <c r="C179" s="749" t="s">
        <v>8681</v>
      </c>
      <c r="D179" s="78">
        <v>20.0</v>
      </c>
      <c r="E179" s="363">
        <v>20.0</v>
      </c>
      <c r="F179" s="98" t="s">
        <v>2162</v>
      </c>
      <c r="G179" s="205"/>
    </row>
    <row r="180" ht="15.0" customHeight="1">
      <c r="A180" s="75" t="s">
        <v>2162</v>
      </c>
      <c r="B180" s="77" t="s">
        <v>51</v>
      </c>
      <c r="C180" s="749" t="s">
        <v>8682</v>
      </c>
      <c r="D180" s="78">
        <v>30.0</v>
      </c>
      <c r="E180" s="363">
        <v>30.0</v>
      </c>
      <c r="F180" s="98" t="s">
        <v>2162</v>
      </c>
      <c r="G180" s="205"/>
    </row>
    <row r="181" ht="15.0" customHeight="1">
      <c r="A181" s="75" t="s">
        <v>2162</v>
      </c>
      <c r="B181" s="77" t="s">
        <v>51</v>
      </c>
      <c r="C181" s="749" t="s">
        <v>8683</v>
      </c>
      <c r="D181" s="78">
        <v>30.0</v>
      </c>
      <c r="E181" s="363">
        <v>30.0</v>
      </c>
      <c r="F181" s="98" t="s">
        <v>2162</v>
      </c>
      <c r="G181" s="205"/>
    </row>
    <row r="182" ht="15.0" customHeight="1">
      <c r="A182" s="75" t="s">
        <v>2162</v>
      </c>
      <c r="B182" s="77" t="s">
        <v>51</v>
      </c>
      <c r="C182" s="749" t="s">
        <v>8684</v>
      </c>
      <c r="D182" s="78">
        <v>30.0</v>
      </c>
      <c r="E182" s="363">
        <v>30.0</v>
      </c>
      <c r="F182" s="98" t="s">
        <v>2162</v>
      </c>
      <c r="G182" s="205"/>
    </row>
    <row r="183" ht="15.0" customHeight="1">
      <c r="A183" s="207" t="s">
        <v>83</v>
      </c>
      <c r="B183" s="98" t="s">
        <v>51</v>
      </c>
      <c r="C183" s="583" t="s">
        <v>8685</v>
      </c>
      <c r="D183" s="277">
        <v>20.0</v>
      </c>
      <c r="E183" s="381">
        <v>20.0</v>
      </c>
      <c r="F183" s="98" t="s">
        <v>467</v>
      </c>
      <c r="G183" s="205"/>
    </row>
    <row r="184" ht="15.0" customHeight="1">
      <c r="A184" s="207" t="s">
        <v>83</v>
      </c>
      <c r="B184" s="98" t="s">
        <v>51</v>
      </c>
      <c r="C184" s="583" t="s">
        <v>8686</v>
      </c>
      <c r="D184" s="277">
        <v>20.0</v>
      </c>
      <c r="E184" s="381">
        <v>20.0</v>
      </c>
      <c r="F184" s="98" t="s">
        <v>467</v>
      </c>
      <c r="G184" s="205"/>
    </row>
    <row r="185" ht="15.0" customHeight="1">
      <c r="A185" s="207" t="s">
        <v>83</v>
      </c>
      <c r="B185" s="98" t="s">
        <v>51</v>
      </c>
      <c r="C185" s="583" t="s">
        <v>8687</v>
      </c>
      <c r="D185" s="277">
        <v>30.0</v>
      </c>
      <c r="E185" s="381">
        <v>30.0</v>
      </c>
      <c r="F185" s="98" t="s">
        <v>467</v>
      </c>
      <c r="G185" s="205"/>
    </row>
    <row r="186" ht="15.0" customHeight="1">
      <c r="A186" s="207" t="s">
        <v>83</v>
      </c>
      <c r="B186" s="98" t="s">
        <v>51</v>
      </c>
      <c r="C186" s="751" t="s">
        <v>8688</v>
      </c>
      <c r="D186" s="277">
        <v>30.0</v>
      </c>
      <c r="E186" s="381">
        <v>30.0</v>
      </c>
      <c r="F186" s="77" t="s">
        <v>467</v>
      </c>
      <c r="G186" s="205"/>
    </row>
    <row r="187" ht="15.0" customHeight="1">
      <c r="A187" s="207" t="s">
        <v>83</v>
      </c>
      <c r="B187" s="98" t="s">
        <v>51</v>
      </c>
      <c r="C187" s="751" t="s">
        <v>8689</v>
      </c>
      <c r="D187" s="277">
        <v>30.0</v>
      </c>
      <c r="E187" s="381">
        <v>30.0</v>
      </c>
      <c r="F187" s="77" t="s">
        <v>467</v>
      </c>
      <c r="G187" s="205"/>
    </row>
    <row r="188" ht="15.0" customHeight="1">
      <c r="A188" s="207" t="s">
        <v>83</v>
      </c>
      <c r="B188" s="98" t="s">
        <v>51</v>
      </c>
      <c r="C188" s="751" t="s">
        <v>8690</v>
      </c>
      <c r="D188" s="277">
        <v>30.0</v>
      </c>
      <c r="E188" s="381">
        <v>30.0</v>
      </c>
      <c r="F188" s="77" t="s">
        <v>467</v>
      </c>
      <c r="G188" s="205"/>
    </row>
    <row r="189" ht="15.0" customHeight="1">
      <c r="A189" s="207" t="s">
        <v>83</v>
      </c>
      <c r="B189" s="98" t="s">
        <v>51</v>
      </c>
      <c r="C189" s="751" t="s">
        <v>8691</v>
      </c>
      <c r="D189" s="277">
        <v>30.0</v>
      </c>
      <c r="E189" s="381">
        <v>30.0</v>
      </c>
      <c r="F189" s="77" t="s">
        <v>467</v>
      </c>
      <c r="G189" s="205"/>
    </row>
    <row r="190" ht="15.0" customHeight="1">
      <c r="A190" s="207" t="s">
        <v>83</v>
      </c>
      <c r="B190" s="98" t="s">
        <v>51</v>
      </c>
      <c r="C190" s="751" t="s">
        <v>8692</v>
      </c>
      <c r="D190" s="277">
        <v>30.0</v>
      </c>
      <c r="E190" s="381">
        <v>30.0</v>
      </c>
      <c r="F190" s="77" t="s">
        <v>467</v>
      </c>
      <c r="G190" s="205"/>
    </row>
    <row r="191" ht="15.0" customHeight="1">
      <c r="A191" s="75" t="s">
        <v>6679</v>
      </c>
      <c r="B191" s="77" t="s">
        <v>51</v>
      </c>
      <c r="C191" s="749" t="s">
        <v>8693</v>
      </c>
      <c r="D191" s="78">
        <v>30.0</v>
      </c>
      <c r="E191" s="363">
        <v>30.0</v>
      </c>
      <c r="F191" s="77" t="s">
        <v>84</v>
      </c>
      <c r="G191" s="205"/>
    </row>
    <row r="192" ht="15.0" customHeight="1">
      <c r="A192" s="75" t="s">
        <v>6679</v>
      </c>
      <c r="B192" s="77" t="s">
        <v>51</v>
      </c>
      <c r="C192" s="749" t="s">
        <v>8694</v>
      </c>
      <c r="D192" s="78">
        <v>30.0</v>
      </c>
      <c r="E192" s="363">
        <v>30.0</v>
      </c>
      <c r="F192" s="77" t="s">
        <v>84</v>
      </c>
      <c r="G192" s="205"/>
    </row>
    <row r="193" ht="15.0" customHeight="1">
      <c r="A193" s="75" t="s">
        <v>6679</v>
      </c>
      <c r="B193" s="77" t="s">
        <v>51</v>
      </c>
      <c r="C193" s="749" t="s">
        <v>8695</v>
      </c>
      <c r="D193" s="78">
        <v>30.0</v>
      </c>
      <c r="E193" s="363">
        <v>30.0</v>
      </c>
      <c r="F193" s="77" t="s">
        <v>84</v>
      </c>
      <c r="G193" s="205"/>
    </row>
    <row r="194" ht="15.0" customHeight="1">
      <c r="A194" s="75" t="s">
        <v>6679</v>
      </c>
      <c r="B194" s="77" t="s">
        <v>51</v>
      </c>
      <c r="C194" s="749" t="s">
        <v>8696</v>
      </c>
      <c r="D194" s="78">
        <v>20.0</v>
      </c>
      <c r="E194" s="363">
        <v>20.0</v>
      </c>
      <c r="F194" s="77" t="s">
        <v>84</v>
      </c>
      <c r="G194" s="205"/>
    </row>
    <row r="195" ht="15.0" customHeight="1">
      <c r="A195" s="75" t="s">
        <v>6679</v>
      </c>
      <c r="B195" s="77" t="s">
        <v>51</v>
      </c>
      <c r="C195" s="749" t="s">
        <v>8697</v>
      </c>
      <c r="D195" s="78">
        <v>20.0</v>
      </c>
      <c r="E195" s="363">
        <v>20.0</v>
      </c>
      <c r="F195" s="77" t="s">
        <v>84</v>
      </c>
      <c r="G195" s="205"/>
    </row>
    <row r="196" ht="15.0" customHeight="1">
      <c r="A196" s="704" t="s">
        <v>85</v>
      </c>
      <c r="B196" s="703" t="s">
        <v>86</v>
      </c>
      <c r="C196" s="84" t="s">
        <v>8698</v>
      </c>
      <c r="D196" s="705">
        <v>30.0</v>
      </c>
      <c r="E196" s="706">
        <v>30.0</v>
      </c>
      <c r="F196" s="77" t="s">
        <v>3351</v>
      </c>
    </row>
    <row r="197" ht="15.0" customHeight="1">
      <c r="A197" s="704" t="s">
        <v>85</v>
      </c>
      <c r="B197" s="703" t="s">
        <v>86</v>
      </c>
      <c r="C197" s="84" t="s">
        <v>8699</v>
      </c>
      <c r="D197" s="705">
        <v>30.0</v>
      </c>
      <c r="E197" s="706">
        <v>30.0</v>
      </c>
      <c r="F197" s="77" t="s">
        <v>3351</v>
      </c>
    </row>
    <row r="198" ht="15.0" customHeight="1">
      <c r="A198" s="704" t="s">
        <v>85</v>
      </c>
      <c r="B198" s="703" t="s">
        <v>86</v>
      </c>
      <c r="C198" s="84" t="s">
        <v>8700</v>
      </c>
      <c r="D198" s="705">
        <v>30.0</v>
      </c>
      <c r="E198" s="706">
        <v>30.0</v>
      </c>
      <c r="F198" s="77" t="s">
        <v>3351</v>
      </c>
    </row>
    <row r="199" ht="15.0" customHeight="1">
      <c r="A199" s="704" t="s">
        <v>85</v>
      </c>
      <c r="B199" s="703" t="s">
        <v>86</v>
      </c>
      <c r="C199" s="84" t="s">
        <v>8701</v>
      </c>
      <c r="D199" s="705">
        <v>30.0</v>
      </c>
      <c r="E199" s="706">
        <v>30.0</v>
      </c>
      <c r="F199" s="77" t="s">
        <v>3351</v>
      </c>
    </row>
    <row r="200" ht="15.0" customHeight="1">
      <c r="A200" s="704" t="s">
        <v>85</v>
      </c>
      <c r="B200" s="703" t="s">
        <v>86</v>
      </c>
      <c r="C200" s="84" t="s">
        <v>8702</v>
      </c>
      <c r="D200" s="705">
        <v>30.0</v>
      </c>
      <c r="E200" s="706">
        <v>30.0</v>
      </c>
      <c r="F200" s="77" t="s">
        <v>3351</v>
      </c>
    </row>
    <row r="201" ht="15.0" customHeight="1">
      <c r="A201" s="704" t="s">
        <v>85</v>
      </c>
      <c r="B201" s="703" t="s">
        <v>86</v>
      </c>
      <c r="C201" s="84" t="s">
        <v>8703</v>
      </c>
      <c r="D201" s="705">
        <v>30.0</v>
      </c>
      <c r="E201" s="706">
        <v>30.0</v>
      </c>
      <c r="F201" s="77" t="s">
        <v>3351</v>
      </c>
    </row>
    <row r="202" ht="15.0" customHeight="1">
      <c r="A202" s="704" t="s">
        <v>85</v>
      </c>
      <c r="B202" s="703" t="s">
        <v>86</v>
      </c>
      <c r="C202" s="84" t="s">
        <v>8704</v>
      </c>
      <c r="D202" s="705">
        <v>30.0</v>
      </c>
      <c r="E202" s="706">
        <v>30.0</v>
      </c>
      <c r="F202" s="77" t="s">
        <v>3351</v>
      </c>
    </row>
    <row r="203" ht="15.0" customHeight="1">
      <c r="A203" s="704" t="s">
        <v>85</v>
      </c>
      <c r="B203" s="703" t="s">
        <v>86</v>
      </c>
      <c r="C203" s="84" t="s">
        <v>8705</v>
      </c>
      <c r="D203" s="705">
        <v>30.0</v>
      </c>
      <c r="E203" s="706">
        <v>30.0</v>
      </c>
      <c r="F203" s="77" t="s">
        <v>3351</v>
      </c>
    </row>
    <row r="204" ht="15.0" customHeight="1">
      <c r="A204" s="704" t="s">
        <v>85</v>
      </c>
      <c r="B204" s="703" t="s">
        <v>86</v>
      </c>
      <c r="C204" s="84" t="s">
        <v>8706</v>
      </c>
      <c r="D204" s="705">
        <v>30.0</v>
      </c>
      <c r="E204" s="706">
        <v>30.0</v>
      </c>
      <c r="F204" s="77" t="s">
        <v>3351</v>
      </c>
    </row>
    <row r="205" ht="15.0" customHeight="1">
      <c r="A205" s="704" t="s">
        <v>85</v>
      </c>
      <c r="B205" s="703" t="s">
        <v>86</v>
      </c>
      <c r="C205" s="84" t="s">
        <v>8707</v>
      </c>
      <c r="D205" s="705">
        <v>30.0</v>
      </c>
      <c r="E205" s="706">
        <v>30.0</v>
      </c>
      <c r="F205" s="77" t="s">
        <v>3351</v>
      </c>
    </row>
    <row r="206" ht="15.0" customHeight="1">
      <c r="A206" s="704" t="s">
        <v>85</v>
      </c>
      <c r="B206" s="703" t="s">
        <v>86</v>
      </c>
      <c r="C206" s="84" t="s">
        <v>8708</v>
      </c>
      <c r="D206" s="705">
        <v>30.0</v>
      </c>
      <c r="E206" s="706">
        <v>30.0</v>
      </c>
      <c r="F206" s="77" t="s">
        <v>3351</v>
      </c>
    </row>
    <row r="207" ht="15.0" customHeight="1">
      <c r="A207" s="704" t="s">
        <v>87</v>
      </c>
      <c r="B207" s="703" t="s">
        <v>86</v>
      </c>
      <c r="C207" s="84" t="s">
        <v>8709</v>
      </c>
      <c r="D207" s="705">
        <v>20.0</v>
      </c>
      <c r="E207" s="706">
        <v>20.0</v>
      </c>
      <c r="F207" s="77" t="s">
        <v>481</v>
      </c>
    </row>
    <row r="208" ht="15.0" customHeight="1">
      <c r="A208" s="704" t="s">
        <v>87</v>
      </c>
      <c r="B208" s="703" t="s">
        <v>86</v>
      </c>
      <c r="C208" s="84" t="s">
        <v>8710</v>
      </c>
      <c r="D208" s="705">
        <v>20.0</v>
      </c>
      <c r="E208" s="706">
        <v>20.0</v>
      </c>
      <c r="F208" s="77" t="s">
        <v>481</v>
      </c>
    </row>
    <row r="209" ht="15.0" customHeight="1">
      <c r="A209" s="704" t="s">
        <v>87</v>
      </c>
      <c r="B209" s="703" t="s">
        <v>86</v>
      </c>
      <c r="C209" s="84" t="s">
        <v>8711</v>
      </c>
      <c r="D209" s="705">
        <v>20.0</v>
      </c>
      <c r="E209" s="706">
        <v>20.0</v>
      </c>
      <c r="F209" s="77" t="s">
        <v>481</v>
      </c>
    </row>
    <row r="210" ht="15.0" customHeight="1">
      <c r="A210" s="704" t="s">
        <v>87</v>
      </c>
      <c r="B210" s="703" t="s">
        <v>86</v>
      </c>
      <c r="C210" s="84" t="s">
        <v>8712</v>
      </c>
      <c r="D210" s="705">
        <v>20.0</v>
      </c>
      <c r="E210" s="706">
        <v>20.0</v>
      </c>
      <c r="F210" s="77" t="s">
        <v>481</v>
      </c>
    </row>
    <row r="211" ht="15.0" customHeight="1">
      <c r="A211" s="704" t="s">
        <v>87</v>
      </c>
      <c r="B211" s="703" t="s">
        <v>86</v>
      </c>
      <c r="C211" s="84" t="s">
        <v>8713</v>
      </c>
      <c r="D211" s="705">
        <v>20.0</v>
      </c>
      <c r="E211" s="706">
        <v>20.0</v>
      </c>
      <c r="F211" s="77" t="s">
        <v>481</v>
      </c>
    </row>
    <row r="212" ht="15.0" customHeight="1">
      <c r="A212" s="704" t="s">
        <v>6702</v>
      </c>
      <c r="B212" s="703" t="s">
        <v>86</v>
      </c>
      <c r="C212" s="84" t="s">
        <v>8714</v>
      </c>
      <c r="D212" s="705">
        <v>20.0</v>
      </c>
      <c r="E212" s="706">
        <v>20.0</v>
      </c>
      <c r="F212" s="77" t="s">
        <v>670</v>
      </c>
    </row>
    <row r="213" ht="15.0" customHeight="1">
      <c r="A213" s="704" t="s">
        <v>6702</v>
      </c>
      <c r="B213" s="703" t="s">
        <v>86</v>
      </c>
      <c r="C213" s="84" t="s">
        <v>8715</v>
      </c>
      <c r="D213" s="705">
        <v>30.0</v>
      </c>
      <c r="E213" s="706">
        <v>30.0</v>
      </c>
      <c r="F213" s="77" t="s">
        <v>670</v>
      </c>
    </row>
    <row r="214" ht="15.0" customHeight="1">
      <c r="A214" s="704" t="s">
        <v>88</v>
      </c>
      <c r="B214" s="703" t="s">
        <v>86</v>
      </c>
      <c r="C214" s="84" t="s">
        <v>8716</v>
      </c>
      <c r="D214" s="705">
        <v>20.0</v>
      </c>
      <c r="E214" s="706">
        <v>10.0</v>
      </c>
      <c r="F214" s="77" t="s">
        <v>2618</v>
      </c>
    </row>
    <row r="215" ht="15.0" customHeight="1">
      <c r="A215" s="704" t="s">
        <v>88</v>
      </c>
      <c r="B215" s="703" t="s">
        <v>86</v>
      </c>
      <c r="C215" s="84" t="s">
        <v>8717</v>
      </c>
      <c r="D215" s="705">
        <v>20.0</v>
      </c>
      <c r="E215" s="706">
        <v>10.0</v>
      </c>
      <c r="F215" s="77" t="s">
        <v>2618</v>
      </c>
    </row>
    <row r="216" ht="15.0" customHeight="1">
      <c r="A216" s="704" t="s">
        <v>88</v>
      </c>
      <c r="B216" s="703" t="s">
        <v>86</v>
      </c>
      <c r="C216" s="84" t="s">
        <v>8718</v>
      </c>
      <c r="D216" s="705">
        <v>20.0</v>
      </c>
      <c r="E216" s="706">
        <v>20.0</v>
      </c>
      <c r="F216" s="77" t="s">
        <v>2618</v>
      </c>
    </row>
    <row r="217" ht="15.0" customHeight="1">
      <c r="A217" s="704" t="s">
        <v>88</v>
      </c>
      <c r="B217" s="703" t="s">
        <v>86</v>
      </c>
      <c r="C217" s="84" t="s">
        <v>8719</v>
      </c>
      <c r="D217" s="705">
        <v>20.0</v>
      </c>
      <c r="E217" s="706">
        <v>20.0</v>
      </c>
      <c r="F217" s="77" t="s">
        <v>2618</v>
      </c>
    </row>
    <row r="218" ht="15.0" customHeight="1">
      <c r="A218" s="704" t="s">
        <v>90</v>
      </c>
      <c r="B218" s="703" t="s">
        <v>86</v>
      </c>
      <c r="C218" s="84" t="s">
        <v>8720</v>
      </c>
      <c r="D218" s="705">
        <v>20.0</v>
      </c>
      <c r="E218" s="706">
        <v>20.0</v>
      </c>
      <c r="F218" s="77" t="s">
        <v>493</v>
      </c>
    </row>
    <row r="219" ht="15.0" customHeight="1">
      <c r="A219" s="704" t="s">
        <v>90</v>
      </c>
      <c r="B219" s="703" t="s">
        <v>86</v>
      </c>
      <c r="C219" s="84" t="s">
        <v>8721</v>
      </c>
      <c r="D219" s="705">
        <v>20.0</v>
      </c>
      <c r="E219" s="706">
        <v>20.0</v>
      </c>
      <c r="F219" s="77" t="s">
        <v>493</v>
      </c>
    </row>
    <row r="220" ht="15.0" customHeight="1">
      <c r="A220" s="704" t="s">
        <v>90</v>
      </c>
      <c r="B220" s="703" t="s">
        <v>86</v>
      </c>
      <c r="C220" s="84" t="s">
        <v>8722</v>
      </c>
      <c r="D220" s="705">
        <v>20.0</v>
      </c>
      <c r="E220" s="706">
        <v>20.0</v>
      </c>
      <c r="F220" s="77" t="s">
        <v>493</v>
      </c>
    </row>
    <row r="221" ht="15.0" customHeight="1">
      <c r="A221" s="704" t="s">
        <v>90</v>
      </c>
      <c r="B221" s="703" t="s">
        <v>86</v>
      </c>
      <c r="C221" s="84" t="s">
        <v>8723</v>
      </c>
      <c r="D221" s="705">
        <v>20.0</v>
      </c>
      <c r="E221" s="706">
        <v>20.0</v>
      </c>
      <c r="F221" s="77" t="s">
        <v>493</v>
      </c>
    </row>
    <row r="222" ht="15.0" customHeight="1">
      <c r="A222" s="704" t="s">
        <v>90</v>
      </c>
      <c r="B222" s="703" t="s">
        <v>86</v>
      </c>
      <c r="C222" s="84" t="s">
        <v>8724</v>
      </c>
      <c r="D222" s="705">
        <v>20.0</v>
      </c>
      <c r="E222" s="706">
        <v>20.0</v>
      </c>
      <c r="F222" s="77" t="s">
        <v>493</v>
      </c>
    </row>
    <row r="223" ht="15.0" customHeight="1">
      <c r="A223" s="704" t="s">
        <v>90</v>
      </c>
      <c r="B223" s="703" t="s">
        <v>86</v>
      </c>
      <c r="C223" s="84" t="s">
        <v>8725</v>
      </c>
      <c r="D223" s="705">
        <v>20.0</v>
      </c>
      <c r="E223" s="706">
        <v>20.0</v>
      </c>
      <c r="F223" s="77" t="s">
        <v>493</v>
      </c>
    </row>
    <row r="224" ht="15.0" customHeight="1">
      <c r="A224" s="704" t="s">
        <v>90</v>
      </c>
      <c r="B224" s="703" t="s">
        <v>86</v>
      </c>
      <c r="C224" s="84" t="s">
        <v>8726</v>
      </c>
      <c r="D224" s="705">
        <v>30.0</v>
      </c>
      <c r="E224" s="706">
        <v>30.0</v>
      </c>
      <c r="F224" s="77" t="s">
        <v>493</v>
      </c>
    </row>
    <row r="225" ht="15.0" customHeight="1">
      <c r="A225" s="704" t="s">
        <v>90</v>
      </c>
      <c r="B225" s="703" t="s">
        <v>86</v>
      </c>
      <c r="C225" s="84" t="s">
        <v>8727</v>
      </c>
      <c r="D225" s="705">
        <v>30.0</v>
      </c>
      <c r="E225" s="706">
        <v>30.0</v>
      </c>
      <c r="F225" s="77" t="s">
        <v>493</v>
      </c>
    </row>
    <row r="226" ht="15.0" customHeight="1">
      <c r="A226" s="704" t="s">
        <v>91</v>
      </c>
      <c r="B226" s="703" t="s">
        <v>86</v>
      </c>
      <c r="C226" s="84" t="s">
        <v>8728</v>
      </c>
      <c r="D226" s="705">
        <v>20.0</v>
      </c>
      <c r="E226" s="706">
        <v>20.0</v>
      </c>
      <c r="F226" s="77" t="s">
        <v>2657</v>
      </c>
    </row>
    <row r="227" ht="15.0" customHeight="1">
      <c r="A227" s="704" t="s">
        <v>91</v>
      </c>
      <c r="B227" s="703" t="s">
        <v>86</v>
      </c>
      <c r="C227" s="84" t="s">
        <v>8729</v>
      </c>
      <c r="D227" s="705">
        <v>20.0</v>
      </c>
      <c r="E227" s="706">
        <v>20.0</v>
      </c>
      <c r="F227" s="77" t="s">
        <v>2657</v>
      </c>
    </row>
    <row r="228" ht="15.0" customHeight="1">
      <c r="A228" s="704" t="s">
        <v>91</v>
      </c>
      <c r="B228" s="703" t="s">
        <v>86</v>
      </c>
      <c r="C228" s="84" t="s">
        <v>8730</v>
      </c>
      <c r="D228" s="705">
        <v>20.0</v>
      </c>
      <c r="E228" s="706">
        <v>20.0</v>
      </c>
      <c r="F228" s="77" t="s">
        <v>2657</v>
      </c>
    </row>
    <row r="229" ht="15.0" customHeight="1">
      <c r="A229" s="704" t="s">
        <v>91</v>
      </c>
      <c r="B229" s="703" t="s">
        <v>86</v>
      </c>
      <c r="C229" s="84" t="s">
        <v>8731</v>
      </c>
      <c r="D229" s="705">
        <v>30.0</v>
      </c>
      <c r="E229" s="706">
        <v>30.0</v>
      </c>
      <c r="F229" s="77" t="s">
        <v>2657</v>
      </c>
    </row>
    <row r="230" ht="15.0" customHeight="1">
      <c r="A230" s="704" t="s">
        <v>6769</v>
      </c>
      <c r="B230" s="703" t="s">
        <v>86</v>
      </c>
      <c r="C230" s="84" t="s">
        <v>8732</v>
      </c>
      <c r="D230" s="705">
        <v>30.0</v>
      </c>
      <c r="E230" s="706">
        <v>30.0</v>
      </c>
      <c r="F230" s="77" t="s">
        <v>514</v>
      </c>
    </row>
    <row r="231" ht="15.0" customHeight="1">
      <c r="A231" s="704" t="s">
        <v>6769</v>
      </c>
      <c r="B231" s="703" t="s">
        <v>86</v>
      </c>
      <c r="C231" s="84" t="s">
        <v>8733</v>
      </c>
      <c r="D231" s="705">
        <v>30.0</v>
      </c>
      <c r="E231" s="706">
        <v>30.0</v>
      </c>
      <c r="F231" s="77" t="s">
        <v>514</v>
      </c>
    </row>
    <row r="232" ht="15.0" customHeight="1">
      <c r="A232" s="704" t="s">
        <v>6769</v>
      </c>
      <c r="B232" s="703" t="s">
        <v>86</v>
      </c>
      <c r="C232" s="84" t="s">
        <v>8734</v>
      </c>
      <c r="D232" s="705">
        <v>30.0</v>
      </c>
      <c r="E232" s="706">
        <v>30.0</v>
      </c>
      <c r="F232" s="77" t="s">
        <v>514</v>
      </c>
    </row>
    <row r="233" ht="15.0" customHeight="1">
      <c r="A233" s="704" t="s">
        <v>6769</v>
      </c>
      <c r="B233" s="703" t="s">
        <v>86</v>
      </c>
      <c r="C233" s="84" t="s">
        <v>8735</v>
      </c>
      <c r="D233" s="705">
        <v>30.0</v>
      </c>
      <c r="E233" s="706">
        <v>30.0</v>
      </c>
      <c r="F233" s="77" t="s">
        <v>514</v>
      </c>
    </row>
    <row r="234" ht="15.0" customHeight="1">
      <c r="A234" s="704" t="s">
        <v>6769</v>
      </c>
      <c r="B234" s="703" t="s">
        <v>86</v>
      </c>
      <c r="C234" s="84" t="s">
        <v>8736</v>
      </c>
      <c r="D234" s="705">
        <v>30.0</v>
      </c>
      <c r="E234" s="706">
        <v>30.0</v>
      </c>
      <c r="F234" s="77" t="s">
        <v>514</v>
      </c>
    </row>
    <row r="235" ht="15.0" customHeight="1">
      <c r="A235" s="704" t="s">
        <v>6769</v>
      </c>
      <c r="B235" s="703" t="s">
        <v>86</v>
      </c>
      <c r="C235" s="84" t="s">
        <v>8737</v>
      </c>
      <c r="D235" s="705">
        <v>20.0</v>
      </c>
      <c r="E235" s="706">
        <v>20.0</v>
      </c>
      <c r="F235" s="77" t="s">
        <v>514</v>
      </c>
    </row>
    <row r="236" ht="15.0" customHeight="1">
      <c r="A236" s="704" t="s">
        <v>6769</v>
      </c>
      <c r="B236" s="703" t="s">
        <v>86</v>
      </c>
      <c r="C236" s="84" t="s">
        <v>8738</v>
      </c>
      <c r="D236" s="705">
        <v>20.0</v>
      </c>
      <c r="E236" s="706">
        <v>20.0</v>
      </c>
      <c r="F236" s="77" t="s">
        <v>514</v>
      </c>
    </row>
    <row r="237" ht="15.0" customHeight="1">
      <c r="A237" s="704" t="s">
        <v>6769</v>
      </c>
      <c r="B237" s="703" t="s">
        <v>86</v>
      </c>
      <c r="C237" s="84" t="s">
        <v>8739</v>
      </c>
      <c r="D237" s="705">
        <v>20.0</v>
      </c>
      <c r="E237" s="706">
        <v>20.0</v>
      </c>
      <c r="F237" s="77" t="s">
        <v>514</v>
      </c>
    </row>
    <row r="238" ht="15.0" customHeight="1">
      <c r="A238" s="704" t="s">
        <v>6769</v>
      </c>
      <c r="B238" s="703" t="s">
        <v>86</v>
      </c>
      <c r="C238" s="84" t="s">
        <v>8740</v>
      </c>
      <c r="D238" s="705">
        <v>20.0</v>
      </c>
      <c r="E238" s="706">
        <v>20.0</v>
      </c>
      <c r="F238" s="77" t="s">
        <v>514</v>
      </c>
    </row>
    <row r="239" ht="15.0" customHeight="1">
      <c r="A239" s="704" t="s">
        <v>6769</v>
      </c>
      <c r="B239" s="703" t="s">
        <v>86</v>
      </c>
      <c r="C239" s="84" t="s">
        <v>8741</v>
      </c>
      <c r="D239" s="705">
        <v>20.0</v>
      </c>
      <c r="E239" s="706">
        <v>20.0</v>
      </c>
      <c r="F239" s="77" t="s">
        <v>514</v>
      </c>
    </row>
    <row r="240" ht="15.0" customHeight="1">
      <c r="A240" s="704" t="s">
        <v>6769</v>
      </c>
      <c r="B240" s="703" t="s">
        <v>86</v>
      </c>
      <c r="C240" s="84" t="s">
        <v>8742</v>
      </c>
      <c r="D240" s="705">
        <v>20.0</v>
      </c>
      <c r="E240" s="706">
        <v>20.0</v>
      </c>
      <c r="F240" s="77" t="s">
        <v>514</v>
      </c>
    </row>
    <row r="241" ht="15.0" customHeight="1">
      <c r="A241" s="704" t="s">
        <v>100</v>
      </c>
      <c r="B241" s="703" t="s">
        <v>86</v>
      </c>
      <c r="C241" s="84" t="s">
        <v>8743</v>
      </c>
      <c r="D241" s="705">
        <v>20.0</v>
      </c>
      <c r="E241" s="706">
        <f t="shared" ref="E241:E260" si="3">D241</f>
        <v>20</v>
      </c>
      <c r="F241" s="77" t="s">
        <v>3390</v>
      </c>
    </row>
    <row r="242" ht="15.0" customHeight="1">
      <c r="A242" s="704" t="s">
        <v>100</v>
      </c>
      <c r="B242" s="703" t="s">
        <v>86</v>
      </c>
      <c r="C242" s="84" t="s">
        <v>8744</v>
      </c>
      <c r="D242" s="705">
        <v>20.0</v>
      </c>
      <c r="E242" s="706">
        <f t="shared" si="3"/>
        <v>20</v>
      </c>
      <c r="F242" s="77" t="s">
        <v>3390</v>
      </c>
    </row>
    <row r="243" ht="15.0" customHeight="1">
      <c r="A243" s="704" t="s">
        <v>100</v>
      </c>
      <c r="B243" s="703" t="s">
        <v>86</v>
      </c>
      <c r="C243" s="84" t="s">
        <v>8745</v>
      </c>
      <c r="D243" s="705">
        <v>20.0</v>
      </c>
      <c r="E243" s="706">
        <f t="shared" si="3"/>
        <v>20</v>
      </c>
      <c r="F243" s="77" t="s">
        <v>3390</v>
      </c>
    </row>
    <row r="244" ht="15.0" customHeight="1">
      <c r="A244" s="723" t="s">
        <v>100</v>
      </c>
      <c r="B244" s="724" t="s">
        <v>86</v>
      </c>
      <c r="C244" s="587" t="s">
        <v>8746</v>
      </c>
      <c r="D244" s="725">
        <v>20.0</v>
      </c>
      <c r="E244" s="726">
        <f t="shared" si="3"/>
        <v>20</v>
      </c>
      <c r="F244" s="77" t="s">
        <v>3390</v>
      </c>
    </row>
    <row r="245" ht="15.0" customHeight="1">
      <c r="A245" s="704" t="s">
        <v>100</v>
      </c>
      <c r="B245" s="703" t="s">
        <v>86</v>
      </c>
      <c r="C245" s="84" t="s">
        <v>8747</v>
      </c>
      <c r="D245" s="705">
        <v>20.0</v>
      </c>
      <c r="E245" s="706">
        <f t="shared" si="3"/>
        <v>20</v>
      </c>
      <c r="F245" s="77" t="s">
        <v>3390</v>
      </c>
    </row>
    <row r="246" ht="15.0" customHeight="1">
      <c r="A246" s="723" t="s">
        <v>100</v>
      </c>
      <c r="B246" s="724" t="s">
        <v>86</v>
      </c>
      <c r="C246" s="84" t="s">
        <v>8748</v>
      </c>
      <c r="D246" s="725">
        <v>20.0</v>
      </c>
      <c r="E246" s="726">
        <f t="shared" si="3"/>
        <v>20</v>
      </c>
      <c r="F246" s="77" t="s">
        <v>3390</v>
      </c>
    </row>
    <row r="247" ht="15.0" customHeight="1">
      <c r="A247" s="704" t="s">
        <v>100</v>
      </c>
      <c r="B247" s="703" t="s">
        <v>86</v>
      </c>
      <c r="C247" s="84" t="s">
        <v>8749</v>
      </c>
      <c r="D247" s="705">
        <v>20.0</v>
      </c>
      <c r="E247" s="706">
        <f t="shared" si="3"/>
        <v>20</v>
      </c>
      <c r="F247" s="77" t="s">
        <v>3390</v>
      </c>
    </row>
    <row r="248" ht="15.0" customHeight="1">
      <c r="A248" s="723" t="s">
        <v>100</v>
      </c>
      <c r="B248" s="724" t="s">
        <v>86</v>
      </c>
      <c r="C248" s="84" t="s">
        <v>8750</v>
      </c>
      <c r="D248" s="725">
        <v>20.0</v>
      </c>
      <c r="E248" s="726">
        <f t="shared" si="3"/>
        <v>20</v>
      </c>
      <c r="F248" s="77" t="s">
        <v>3390</v>
      </c>
    </row>
    <row r="249" ht="15.0" customHeight="1">
      <c r="A249" s="704" t="s">
        <v>100</v>
      </c>
      <c r="B249" s="703" t="s">
        <v>86</v>
      </c>
      <c r="C249" s="84" t="s">
        <v>8751</v>
      </c>
      <c r="D249" s="705">
        <v>20.0</v>
      </c>
      <c r="E249" s="706">
        <f t="shared" si="3"/>
        <v>20</v>
      </c>
      <c r="F249" s="77" t="s">
        <v>3390</v>
      </c>
    </row>
    <row r="250" ht="15.0" customHeight="1">
      <c r="A250" s="723" t="s">
        <v>100</v>
      </c>
      <c r="B250" s="724" t="s">
        <v>86</v>
      </c>
      <c r="C250" s="84" t="s">
        <v>8752</v>
      </c>
      <c r="D250" s="725">
        <v>20.0</v>
      </c>
      <c r="E250" s="726">
        <f t="shared" si="3"/>
        <v>20</v>
      </c>
      <c r="F250" s="77" t="s">
        <v>3390</v>
      </c>
    </row>
    <row r="251" ht="15.0" customHeight="1">
      <c r="A251" s="704" t="s">
        <v>100</v>
      </c>
      <c r="B251" s="703" t="s">
        <v>86</v>
      </c>
      <c r="C251" s="84" t="s">
        <v>8753</v>
      </c>
      <c r="D251" s="705">
        <v>20.0</v>
      </c>
      <c r="E251" s="706">
        <f t="shared" si="3"/>
        <v>20</v>
      </c>
      <c r="F251" s="77" t="s">
        <v>3390</v>
      </c>
    </row>
    <row r="252" ht="15.0" customHeight="1">
      <c r="A252" s="723" t="s">
        <v>100</v>
      </c>
      <c r="B252" s="724" t="s">
        <v>86</v>
      </c>
      <c r="C252" s="84" t="s">
        <v>8754</v>
      </c>
      <c r="D252" s="725">
        <v>20.0</v>
      </c>
      <c r="E252" s="726">
        <f t="shared" si="3"/>
        <v>20</v>
      </c>
      <c r="F252" s="77" t="s">
        <v>3390</v>
      </c>
    </row>
    <row r="253" ht="15.0" customHeight="1">
      <c r="A253" s="723" t="s">
        <v>100</v>
      </c>
      <c r="B253" s="724" t="s">
        <v>86</v>
      </c>
      <c r="C253" s="587" t="s">
        <v>8755</v>
      </c>
      <c r="D253" s="725">
        <v>20.0</v>
      </c>
      <c r="E253" s="726">
        <f t="shared" si="3"/>
        <v>20</v>
      </c>
      <c r="F253" s="77" t="s">
        <v>3390</v>
      </c>
    </row>
    <row r="254" ht="15.0" customHeight="1">
      <c r="A254" s="723" t="s">
        <v>100</v>
      </c>
      <c r="B254" s="724" t="s">
        <v>86</v>
      </c>
      <c r="C254" s="84" t="s">
        <v>8756</v>
      </c>
      <c r="D254" s="705">
        <v>30.0</v>
      </c>
      <c r="E254" s="706">
        <f t="shared" si="3"/>
        <v>30</v>
      </c>
      <c r="F254" s="77" t="s">
        <v>3390</v>
      </c>
    </row>
    <row r="255" ht="15.0" customHeight="1">
      <c r="A255" s="723" t="s">
        <v>100</v>
      </c>
      <c r="B255" s="724" t="s">
        <v>86</v>
      </c>
      <c r="C255" s="84" t="s">
        <v>8757</v>
      </c>
      <c r="D255" s="705">
        <v>30.0</v>
      </c>
      <c r="E255" s="706">
        <f t="shared" si="3"/>
        <v>30</v>
      </c>
      <c r="F255" s="77" t="s">
        <v>3390</v>
      </c>
    </row>
    <row r="256" ht="15.0" customHeight="1">
      <c r="A256" s="723" t="s">
        <v>100</v>
      </c>
      <c r="B256" s="724" t="s">
        <v>86</v>
      </c>
      <c r="C256" s="84" t="s">
        <v>8758</v>
      </c>
      <c r="D256" s="705">
        <v>30.0</v>
      </c>
      <c r="E256" s="706">
        <f t="shared" si="3"/>
        <v>30</v>
      </c>
      <c r="F256" s="77" t="s">
        <v>3390</v>
      </c>
    </row>
    <row r="257" ht="15.0" customHeight="1">
      <c r="A257" s="723" t="s">
        <v>100</v>
      </c>
      <c r="B257" s="724" t="s">
        <v>86</v>
      </c>
      <c r="C257" s="84" t="s">
        <v>8759</v>
      </c>
      <c r="D257" s="705">
        <v>30.0</v>
      </c>
      <c r="E257" s="706">
        <f t="shared" si="3"/>
        <v>30</v>
      </c>
      <c r="F257" s="77" t="s">
        <v>3390</v>
      </c>
    </row>
    <row r="258" ht="15.0" customHeight="1">
      <c r="A258" s="723" t="s">
        <v>100</v>
      </c>
      <c r="B258" s="724" t="s">
        <v>86</v>
      </c>
      <c r="C258" s="84" t="s">
        <v>8760</v>
      </c>
      <c r="D258" s="705">
        <v>30.0</v>
      </c>
      <c r="E258" s="706">
        <f t="shared" si="3"/>
        <v>30</v>
      </c>
      <c r="F258" s="77" t="s">
        <v>3390</v>
      </c>
    </row>
    <row r="259" ht="15.0" customHeight="1">
      <c r="A259" s="723" t="s">
        <v>100</v>
      </c>
      <c r="B259" s="724" t="s">
        <v>86</v>
      </c>
      <c r="C259" s="587" t="s">
        <v>8761</v>
      </c>
      <c r="D259" s="725">
        <v>30.0</v>
      </c>
      <c r="E259" s="726">
        <f t="shared" si="3"/>
        <v>30</v>
      </c>
      <c r="F259" s="77" t="s">
        <v>3390</v>
      </c>
    </row>
    <row r="260" ht="15.0" customHeight="1">
      <c r="A260" s="704" t="s">
        <v>100</v>
      </c>
      <c r="B260" s="703" t="s">
        <v>86</v>
      </c>
      <c r="C260" s="84" t="s">
        <v>8762</v>
      </c>
      <c r="D260" s="705">
        <v>30.0</v>
      </c>
      <c r="E260" s="706">
        <f t="shared" si="3"/>
        <v>30</v>
      </c>
      <c r="F260" s="77" t="s">
        <v>3390</v>
      </c>
    </row>
    <row r="261" ht="15.0" customHeight="1">
      <c r="A261" s="723" t="s">
        <v>101</v>
      </c>
      <c r="B261" s="724" t="s">
        <v>86</v>
      </c>
      <c r="C261" s="84" t="s">
        <v>8763</v>
      </c>
      <c r="D261" s="668">
        <v>20.0</v>
      </c>
      <c r="E261" s="752">
        <v>20.0</v>
      </c>
      <c r="F261" s="77" t="s">
        <v>546</v>
      </c>
    </row>
    <row r="262" ht="15.0" customHeight="1">
      <c r="A262" s="704" t="s">
        <v>101</v>
      </c>
      <c r="B262" s="703" t="s">
        <v>86</v>
      </c>
      <c r="C262" s="84" t="s">
        <v>8764</v>
      </c>
      <c r="D262" s="668">
        <v>20.0</v>
      </c>
      <c r="E262" s="752">
        <v>20.0</v>
      </c>
      <c r="F262" s="77" t="s">
        <v>546</v>
      </c>
    </row>
    <row r="263" ht="15.0" customHeight="1">
      <c r="A263" s="704" t="s">
        <v>101</v>
      </c>
      <c r="B263" s="703" t="s">
        <v>86</v>
      </c>
      <c r="C263" s="84" t="s">
        <v>8765</v>
      </c>
      <c r="D263" s="668">
        <v>20.0</v>
      </c>
      <c r="E263" s="752">
        <v>20.0</v>
      </c>
      <c r="F263" s="77" t="s">
        <v>546</v>
      </c>
    </row>
    <row r="264" ht="15.0" customHeight="1">
      <c r="A264" s="704" t="s">
        <v>101</v>
      </c>
      <c r="B264" s="703" t="s">
        <v>86</v>
      </c>
      <c r="C264" s="84" t="s">
        <v>8766</v>
      </c>
      <c r="D264" s="668">
        <v>20.0</v>
      </c>
      <c r="E264" s="752">
        <v>20.0</v>
      </c>
      <c r="F264" s="77" t="s">
        <v>546</v>
      </c>
    </row>
    <row r="265" ht="15.0" customHeight="1">
      <c r="A265" s="704" t="s">
        <v>101</v>
      </c>
      <c r="B265" s="703" t="s">
        <v>86</v>
      </c>
      <c r="C265" s="84" t="s">
        <v>8767</v>
      </c>
      <c r="D265" s="668">
        <v>20.0</v>
      </c>
      <c r="E265" s="752">
        <v>20.0</v>
      </c>
      <c r="F265" s="77" t="s">
        <v>546</v>
      </c>
    </row>
    <row r="266" ht="15.0" customHeight="1">
      <c r="A266" s="704" t="s">
        <v>101</v>
      </c>
      <c r="B266" s="703" t="s">
        <v>86</v>
      </c>
      <c r="C266" s="84" t="s">
        <v>8768</v>
      </c>
      <c r="D266" s="668">
        <v>20.0</v>
      </c>
      <c r="E266" s="752">
        <v>20.0</v>
      </c>
      <c r="F266" s="77" t="s">
        <v>546</v>
      </c>
    </row>
    <row r="267" ht="15.0" customHeight="1">
      <c r="A267" s="704" t="s">
        <v>101</v>
      </c>
      <c r="B267" s="703" t="s">
        <v>86</v>
      </c>
      <c r="C267" s="84" t="s">
        <v>8769</v>
      </c>
      <c r="D267" s="668">
        <v>20.0</v>
      </c>
      <c r="E267" s="752">
        <v>20.0</v>
      </c>
      <c r="F267" s="77" t="s">
        <v>546</v>
      </c>
    </row>
    <row r="268" ht="15.0" customHeight="1">
      <c r="A268" s="704" t="s">
        <v>101</v>
      </c>
      <c r="B268" s="703" t="s">
        <v>86</v>
      </c>
      <c r="C268" s="84" t="s">
        <v>8770</v>
      </c>
      <c r="D268" s="668">
        <v>20.0</v>
      </c>
      <c r="E268" s="752">
        <v>20.0</v>
      </c>
      <c r="F268" s="77" t="s">
        <v>546</v>
      </c>
    </row>
    <row r="269" ht="15.0" customHeight="1">
      <c r="A269" s="704" t="s">
        <v>103</v>
      </c>
      <c r="B269" s="703" t="s">
        <v>86</v>
      </c>
      <c r="C269" s="84" t="s">
        <v>8771</v>
      </c>
      <c r="D269" s="705">
        <v>20.0</v>
      </c>
      <c r="E269" s="706">
        <v>20.0</v>
      </c>
      <c r="F269" s="77" t="s">
        <v>2882</v>
      </c>
    </row>
    <row r="270" ht="15.0" customHeight="1">
      <c r="A270" s="704" t="s">
        <v>103</v>
      </c>
      <c r="B270" s="703" t="s">
        <v>86</v>
      </c>
      <c r="C270" s="84" t="s">
        <v>8772</v>
      </c>
      <c r="D270" s="705">
        <v>20.0</v>
      </c>
      <c r="E270" s="706">
        <v>20.0</v>
      </c>
      <c r="F270" s="77" t="s">
        <v>2882</v>
      </c>
    </row>
    <row r="271" ht="15.0" customHeight="1">
      <c r="A271" s="704" t="s">
        <v>103</v>
      </c>
      <c r="B271" s="703" t="s">
        <v>86</v>
      </c>
      <c r="C271" s="84" t="s">
        <v>8773</v>
      </c>
      <c r="D271" s="705">
        <v>20.0</v>
      </c>
      <c r="E271" s="706">
        <v>20.0</v>
      </c>
      <c r="F271" s="77" t="s">
        <v>2882</v>
      </c>
    </row>
    <row r="272" ht="15.0" customHeight="1">
      <c r="A272" s="704" t="s">
        <v>103</v>
      </c>
      <c r="B272" s="703" t="s">
        <v>86</v>
      </c>
      <c r="C272" s="84" t="s">
        <v>8774</v>
      </c>
      <c r="D272" s="705">
        <v>20.0</v>
      </c>
      <c r="E272" s="706">
        <v>20.0</v>
      </c>
      <c r="F272" s="77" t="s">
        <v>2882</v>
      </c>
    </row>
    <row r="273" ht="15.0" customHeight="1">
      <c r="A273" s="704" t="s">
        <v>103</v>
      </c>
      <c r="B273" s="703" t="s">
        <v>86</v>
      </c>
      <c r="C273" s="84" t="s">
        <v>8775</v>
      </c>
      <c r="D273" s="705">
        <v>20.0</v>
      </c>
      <c r="E273" s="706">
        <v>20.0</v>
      </c>
      <c r="F273" s="77" t="s">
        <v>2882</v>
      </c>
    </row>
    <row r="274" ht="15.0" customHeight="1">
      <c r="A274" s="704" t="s">
        <v>103</v>
      </c>
      <c r="B274" s="703" t="s">
        <v>86</v>
      </c>
      <c r="C274" s="84" t="s">
        <v>8776</v>
      </c>
      <c r="D274" s="705">
        <v>20.0</v>
      </c>
      <c r="E274" s="706">
        <v>20.0</v>
      </c>
      <c r="F274" s="77" t="s">
        <v>2882</v>
      </c>
    </row>
    <row r="275" ht="15.0" customHeight="1">
      <c r="A275" s="704" t="s">
        <v>716</v>
      </c>
      <c r="B275" s="703" t="s">
        <v>86</v>
      </c>
      <c r="C275" s="583" t="s">
        <v>8777</v>
      </c>
      <c r="D275" s="705">
        <v>20.0</v>
      </c>
      <c r="E275" s="706">
        <v>20.0</v>
      </c>
      <c r="F275" s="77" t="s">
        <v>554</v>
      </c>
    </row>
    <row r="276" ht="15.0" customHeight="1">
      <c r="A276" s="704" t="s">
        <v>716</v>
      </c>
      <c r="B276" s="703" t="s">
        <v>86</v>
      </c>
      <c r="C276" s="583" t="s">
        <v>8778</v>
      </c>
      <c r="D276" s="705">
        <v>20.0</v>
      </c>
      <c r="E276" s="706">
        <v>20.0</v>
      </c>
      <c r="F276" s="77" t="s">
        <v>554</v>
      </c>
    </row>
    <row r="277" ht="15.0" customHeight="1">
      <c r="A277" s="704" t="s">
        <v>716</v>
      </c>
      <c r="B277" s="703" t="s">
        <v>86</v>
      </c>
      <c r="C277" s="583" t="s">
        <v>8779</v>
      </c>
      <c r="D277" s="705">
        <v>20.0</v>
      </c>
      <c r="E277" s="706">
        <v>20.0</v>
      </c>
      <c r="F277" s="77" t="s">
        <v>554</v>
      </c>
    </row>
    <row r="278" ht="15.0" customHeight="1">
      <c r="A278" s="704" t="s">
        <v>716</v>
      </c>
      <c r="B278" s="703" t="s">
        <v>86</v>
      </c>
      <c r="C278" s="583" t="s">
        <v>8780</v>
      </c>
      <c r="D278" s="705">
        <v>20.0</v>
      </c>
      <c r="E278" s="706">
        <v>20.0</v>
      </c>
      <c r="F278" s="77" t="s">
        <v>554</v>
      </c>
    </row>
    <row r="279" ht="15.0" customHeight="1">
      <c r="A279" s="704" t="s">
        <v>716</v>
      </c>
      <c r="B279" s="703" t="s">
        <v>86</v>
      </c>
      <c r="C279" s="583" t="s">
        <v>8781</v>
      </c>
      <c r="D279" s="705">
        <v>20.0</v>
      </c>
      <c r="E279" s="706">
        <v>20.0</v>
      </c>
      <c r="F279" s="77" t="s">
        <v>554</v>
      </c>
    </row>
    <row r="280" ht="15.0" customHeight="1">
      <c r="A280" s="704" t="s">
        <v>716</v>
      </c>
      <c r="B280" s="703" t="s">
        <v>86</v>
      </c>
      <c r="C280" s="583" t="s">
        <v>8782</v>
      </c>
      <c r="D280" s="705">
        <v>20.0</v>
      </c>
      <c r="E280" s="706">
        <v>20.0</v>
      </c>
      <c r="F280" s="77" t="s">
        <v>554</v>
      </c>
    </row>
    <row r="281" ht="15.0" customHeight="1">
      <c r="A281" s="704" t="s">
        <v>716</v>
      </c>
      <c r="B281" s="703" t="s">
        <v>86</v>
      </c>
      <c r="C281" s="583" t="s">
        <v>8783</v>
      </c>
      <c r="D281" s="705">
        <v>20.0</v>
      </c>
      <c r="E281" s="706">
        <v>20.0</v>
      </c>
      <c r="F281" s="77" t="s">
        <v>554</v>
      </c>
    </row>
    <row r="282" ht="15.0" customHeight="1">
      <c r="A282" s="704" t="s">
        <v>716</v>
      </c>
      <c r="B282" s="703" t="s">
        <v>86</v>
      </c>
      <c r="C282" s="583" t="s">
        <v>8784</v>
      </c>
      <c r="D282" s="705">
        <v>20.0</v>
      </c>
      <c r="E282" s="706">
        <v>20.0</v>
      </c>
      <c r="F282" s="77" t="s">
        <v>554</v>
      </c>
    </row>
    <row r="283" ht="15.0" customHeight="1">
      <c r="A283" s="723" t="s">
        <v>716</v>
      </c>
      <c r="B283" s="724" t="s">
        <v>86</v>
      </c>
      <c r="C283" s="753" t="s">
        <v>8785</v>
      </c>
      <c r="D283" s="725">
        <v>30.0</v>
      </c>
      <c r="E283" s="726">
        <v>30.0</v>
      </c>
      <c r="F283" s="77" t="s">
        <v>554</v>
      </c>
    </row>
    <row r="284" ht="15.0" customHeight="1">
      <c r="A284" s="704" t="s">
        <v>105</v>
      </c>
      <c r="B284" s="703" t="s">
        <v>86</v>
      </c>
      <c r="C284" s="84" t="s">
        <v>8786</v>
      </c>
      <c r="D284" s="705">
        <v>30.0</v>
      </c>
      <c r="E284" s="706">
        <v>30.0</v>
      </c>
      <c r="F284" s="77" t="s">
        <v>559</v>
      </c>
    </row>
    <row r="285" ht="15.0" customHeight="1">
      <c r="A285" s="704" t="s">
        <v>105</v>
      </c>
      <c r="B285" s="703" t="s">
        <v>86</v>
      </c>
      <c r="C285" s="84" t="s">
        <v>8787</v>
      </c>
      <c r="D285" s="705">
        <v>30.0</v>
      </c>
      <c r="E285" s="706">
        <v>30.0</v>
      </c>
      <c r="F285" s="77" t="s">
        <v>559</v>
      </c>
    </row>
    <row r="286" ht="15.0" customHeight="1">
      <c r="A286" s="704" t="s">
        <v>105</v>
      </c>
      <c r="B286" s="703" t="s">
        <v>86</v>
      </c>
      <c r="C286" s="84" t="s">
        <v>8788</v>
      </c>
      <c r="D286" s="705">
        <v>30.0</v>
      </c>
      <c r="E286" s="706">
        <v>30.0</v>
      </c>
      <c r="F286" s="77" t="s">
        <v>559</v>
      </c>
    </row>
    <row r="287" ht="15.0" customHeight="1">
      <c r="A287" s="704" t="s">
        <v>105</v>
      </c>
      <c r="B287" s="703" t="s">
        <v>86</v>
      </c>
      <c r="C287" s="84" t="s">
        <v>8789</v>
      </c>
      <c r="D287" s="705">
        <v>30.0</v>
      </c>
      <c r="E287" s="706">
        <v>30.0</v>
      </c>
      <c r="F287" s="77" t="s">
        <v>559</v>
      </c>
    </row>
    <row r="288" ht="15.0" customHeight="1">
      <c r="A288" s="704" t="s">
        <v>106</v>
      </c>
      <c r="B288" s="703" t="s">
        <v>86</v>
      </c>
      <c r="C288" s="84" t="s">
        <v>8790</v>
      </c>
      <c r="D288" s="705">
        <v>30.0</v>
      </c>
      <c r="E288" s="706">
        <f t="shared" ref="E288:E292" si="4">D288</f>
        <v>30</v>
      </c>
      <c r="F288" s="77" t="s">
        <v>567</v>
      </c>
    </row>
    <row r="289" ht="15.0" customHeight="1">
      <c r="A289" s="704" t="s">
        <v>106</v>
      </c>
      <c r="B289" s="703" t="s">
        <v>86</v>
      </c>
      <c r="C289" s="84" t="s">
        <v>8791</v>
      </c>
      <c r="D289" s="705">
        <v>30.0</v>
      </c>
      <c r="E289" s="706">
        <f t="shared" si="4"/>
        <v>30</v>
      </c>
      <c r="F289" s="77" t="s">
        <v>567</v>
      </c>
    </row>
    <row r="290" ht="15.0" customHeight="1">
      <c r="A290" s="704" t="s">
        <v>106</v>
      </c>
      <c r="B290" s="703" t="s">
        <v>86</v>
      </c>
      <c r="C290" s="84" t="s">
        <v>8792</v>
      </c>
      <c r="D290" s="705">
        <v>30.0</v>
      </c>
      <c r="E290" s="706">
        <f t="shared" si="4"/>
        <v>30</v>
      </c>
      <c r="F290" s="77" t="s">
        <v>567</v>
      </c>
    </row>
    <row r="291" ht="15.0" customHeight="1">
      <c r="A291" s="704" t="s">
        <v>106</v>
      </c>
      <c r="B291" s="703" t="s">
        <v>86</v>
      </c>
      <c r="C291" s="84" t="s">
        <v>8793</v>
      </c>
      <c r="D291" s="705">
        <v>30.0</v>
      </c>
      <c r="E291" s="706">
        <f t="shared" si="4"/>
        <v>30</v>
      </c>
      <c r="F291" s="77" t="s">
        <v>567</v>
      </c>
    </row>
    <row r="292" ht="15.0" customHeight="1">
      <c r="A292" s="704" t="s">
        <v>106</v>
      </c>
      <c r="B292" s="703" t="s">
        <v>86</v>
      </c>
      <c r="C292" s="84" t="s">
        <v>8794</v>
      </c>
      <c r="D292" s="705">
        <v>30.0</v>
      </c>
      <c r="E292" s="706">
        <f t="shared" si="4"/>
        <v>30</v>
      </c>
      <c r="F292" s="77" t="s">
        <v>567</v>
      </c>
    </row>
    <row r="293" ht="15.0" customHeight="1">
      <c r="A293" s="732" t="s">
        <v>107</v>
      </c>
      <c r="B293" s="733" t="s">
        <v>86</v>
      </c>
      <c r="C293" s="84" t="s">
        <v>8795</v>
      </c>
      <c r="D293" s="733">
        <v>30.0</v>
      </c>
      <c r="E293" s="754">
        <v>30.0</v>
      </c>
      <c r="F293" s="77" t="s">
        <v>604</v>
      </c>
    </row>
    <row r="294" ht="15.0" customHeight="1">
      <c r="A294" s="732" t="s">
        <v>107</v>
      </c>
      <c r="B294" s="733" t="s">
        <v>86</v>
      </c>
      <c r="C294" s="84" t="s">
        <v>8796</v>
      </c>
      <c r="D294" s="733">
        <v>30.0</v>
      </c>
      <c r="E294" s="754">
        <v>30.0</v>
      </c>
      <c r="F294" s="77" t="s">
        <v>604</v>
      </c>
    </row>
    <row r="295" ht="15.0" customHeight="1">
      <c r="A295" s="732" t="s">
        <v>107</v>
      </c>
      <c r="B295" s="733" t="s">
        <v>86</v>
      </c>
      <c r="C295" s="84" t="s">
        <v>8797</v>
      </c>
      <c r="D295" s="733">
        <v>30.0</v>
      </c>
      <c r="E295" s="754">
        <v>30.0</v>
      </c>
      <c r="F295" s="77" t="s">
        <v>604</v>
      </c>
    </row>
    <row r="296" ht="15.0" customHeight="1">
      <c r="A296" s="732" t="s">
        <v>107</v>
      </c>
      <c r="B296" s="733" t="s">
        <v>86</v>
      </c>
      <c r="C296" s="84" t="s">
        <v>8798</v>
      </c>
      <c r="D296" s="733">
        <v>30.0</v>
      </c>
      <c r="E296" s="754">
        <v>30.0</v>
      </c>
      <c r="F296" s="77" t="s">
        <v>604</v>
      </c>
    </row>
    <row r="297" ht="15.0" customHeight="1">
      <c r="A297" s="732" t="s">
        <v>107</v>
      </c>
      <c r="B297" s="733" t="s">
        <v>86</v>
      </c>
      <c r="C297" s="84" t="s">
        <v>8799</v>
      </c>
      <c r="D297" s="733">
        <v>20.0</v>
      </c>
      <c r="E297" s="754">
        <v>20.0</v>
      </c>
      <c r="F297" s="77" t="s">
        <v>604</v>
      </c>
    </row>
    <row r="298" ht="15.0" customHeight="1">
      <c r="A298" s="732" t="s">
        <v>107</v>
      </c>
      <c r="B298" s="733" t="s">
        <v>86</v>
      </c>
      <c r="C298" s="84" t="s">
        <v>8800</v>
      </c>
      <c r="D298" s="733">
        <v>20.0</v>
      </c>
      <c r="E298" s="754">
        <v>20.0</v>
      </c>
      <c r="F298" s="77" t="s">
        <v>604</v>
      </c>
    </row>
    <row r="299" ht="15.0" customHeight="1">
      <c r="A299" s="755" t="s">
        <v>93</v>
      </c>
      <c r="B299" s="756" t="s">
        <v>86</v>
      </c>
      <c r="C299" s="84" t="s">
        <v>8801</v>
      </c>
      <c r="D299" s="757">
        <v>20.0</v>
      </c>
      <c r="E299" s="758">
        <v>20.0</v>
      </c>
      <c r="F299" s="77" t="s">
        <v>3032</v>
      </c>
    </row>
    <row r="300" ht="15.0" customHeight="1">
      <c r="A300" s="755" t="s">
        <v>93</v>
      </c>
      <c r="B300" s="756" t="s">
        <v>86</v>
      </c>
      <c r="C300" s="84" t="s">
        <v>8802</v>
      </c>
      <c r="D300" s="757">
        <v>20.0</v>
      </c>
      <c r="E300" s="758">
        <v>20.0</v>
      </c>
      <c r="F300" s="77" t="s">
        <v>3032</v>
      </c>
    </row>
    <row r="301" ht="15.0" customHeight="1">
      <c r="A301" s="755" t="s">
        <v>93</v>
      </c>
      <c r="B301" s="756" t="s">
        <v>86</v>
      </c>
      <c r="C301" s="84" t="s">
        <v>8803</v>
      </c>
      <c r="D301" s="757">
        <v>20.0</v>
      </c>
      <c r="E301" s="758">
        <v>20.0</v>
      </c>
      <c r="F301" s="77" t="s">
        <v>3032</v>
      </c>
    </row>
    <row r="302" ht="15.0" customHeight="1">
      <c r="A302" s="755" t="s">
        <v>93</v>
      </c>
      <c r="B302" s="756" t="s">
        <v>86</v>
      </c>
      <c r="C302" s="84" t="s">
        <v>8804</v>
      </c>
      <c r="D302" s="757">
        <v>20.0</v>
      </c>
      <c r="E302" s="758">
        <v>20.0</v>
      </c>
      <c r="F302" s="77" t="s">
        <v>3032</v>
      </c>
    </row>
    <row r="303" ht="15.0" customHeight="1">
      <c r="A303" s="755" t="s">
        <v>93</v>
      </c>
      <c r="B303" s="756" t="s">
        <v>86</v>
      </c>
      <c r="C303" s="84" t="s">
        <v>8805</v>
      </c>
      <c r="D303" s="757">
        <v>20.0</v>
      </c>
      <c r="E303" s="758">
        <v>20.0</v>
      </c>
      <c r="F303" s="77" t="s">
        <v>3032</v>
      </c>
    </row>
    <row r="304" ht="15.0" customHeight="1">
      <c r="A304" s="755" t="s">
        <v>93</v>
      </c>
      <c r="B304" s="756" t="s">
        <v>86</v>
      </c>
      <c r="C304" s="84" t="s">
        <v>8806</v>
      </c>
      <c r="D304" s="757">
        <v>20.0</v>
      </c>
      <c r="E304" s="758">
        <v>20.0</v>
      </c>
      <c r="F304" s="77" t="s">
        <v>3032</v>
      </c>
    </row>
    <row r="305" ht="15.0" customHeight="1">
      <c r="A305" s="755" t="s">
        <v>93</v>
      </c>
      <c r="B305" s="756" t="s">
        <v>86</v>
      </c>
      <c r="C305" s="84" t="s">
        <v>8807</v>
      </c>
      <c r="D305" s="757">
        <v>20.0</v>
      </c>
      <c r="E305" s="758">
        <v>20.0</v>
      </c>
      <c r="F305" s="77" t="s">
        <v>3032</v>
      </c>
    </row>
    <row r="306" ht="15.0" customHeight="1">
      <c r="A306" s="755" t="s">
        <v>93</v>
      </c>
      <c r="B306" s="756" t="s">
        <v>86</v>
      </c>
      <c r="C306" s="84" t="s">
        <v>8808</v>
      </c>
      <c r="D306" s="757">
        <v>30.0</v>
      </c>
      <c r="E306" s="758">
        <v>30.0</v>
      </c>
      <c r="F306" s="77" t="s">
        <v>3032</v>
      </c>
    </row>
    <row r="307" ht="15.0" customHeight="1">
      <c r="A307" s="755" t="s">
        <v>93</v>
      </c>
      <c r="B307" s="756" t="s">
        <v>86</v>
      </c>
      <c r="C307" s="84" t="s">
        <v>8809</v>
      </c>
      <c r="D307" s="757">
        <v>30.0</v>
      </c>
      <c r="E307" s="758">
        <v>30.0</v>
      </c>
      <c r="F307" s="77" t="s">
        <v>3032</v>
      </c>
    </row>
    <row r="308" ht="15.0" customHeight="1">
      <c r="A308" s="755" t="s">
        <v>93</v>
      </c>
      <c r="B308" s="756" t="s">
        <v>86</v>
      </c>
      <c r="C308" s="84" t="s">
        <v>8810</v>
      </c>
      <c r="D308" s="757">
        <v>30.0</v>
      </c>
      <c r="E308" s="758">
        <v>30.0</v>
      </c>
      <c r="F308" s="77" t="s">
        <v>3032</v>
      </c>
    </row>
    <row r="309" ht="15.0" customHeight="1">
      <c r="A309" s="755" t="s">
        <v>93</v>
      </c>
      <c r="B309" s="756" t="s">
        <v>86</v>
      </c>
      <c r="C309" s="84" t="s">
        <v>8811</v>
      </c>
      <c r="D309" s="757">
        <v>30.0</v>
      </c>
      <c r="E309" s="758">
        <v>30.0</v>
      </c>
      <c r="F309" s="77" t="s">
        <v>3032</v>
      </c>
    </row>
    <row r="310" ht="15.0" customHeight="1">
      <c r="A310" s="755" t="s">
        <v>93</v>
      </c>
      <c r="B310" s="759" t="s">
        <v>86</v>
      </c>
      <c r="C310" s="84" t="s">
        <v>8812</v>
      </c>
      <c r="D310" s="728">
        <v>30.0</v>
      </c>
      <c r="E310" s="760">
        <v>30.0</v>
      </c>
      <c r="F310" s="77" t="s">
        <v>3032</v>
      </c>
    </row>
    <row r="311" ht="15.0" customHeight="1">
      <c r="A311" s="755" t="s">
        <v>93</v>
      </c>
      <c r="B311" s="703" t="s">
        <v>86</v>
      </c>
      <c r="C311" s="84" t="s">
        <v>8813</v>
      </c>
      <c r="D311" s="705">
        <v>30.0</v>
      </c>
      <c r="E311" s="721">
        <v>30.0</v>
      </c>
      <c r="F311" s="77" t="s">
        <v>3032</v>
      </c>
    </row>
    <row r="312" ht="15.0" customHeight="1">
      <c r="A312" s="755" t="s">
        <v>93</v>
      </c>
      <c r="B312" s="703" t="s">
        <v>86</v>
      </c>
      <c r="C312" s="84" t="s">
        <v>8814</v>
      </c>
      <c r="D312" s="705">
        <v>30.0</v>
      </c>
      <c r="E312" s="721">
        <v>30.0</v>
      </c>
      <c r="F312" s="77" t="s">
        <v>3032</v>
      </c>
    </row>
    <row r="313" ht="15.0" customHeight="1">
      <c r="A313" s="704" t="s">
        <v>3079</v>
      </c>
      <c r="B313" s="703" t="s">
        <v>86</v>
      </c>
      <c r="C313" s="84" t="s">
        <v>8815</v>
      </c>
      <c r="D313" s="705">
        <v>20.0</v>
      </c>
      <c r="E313" s="706">
        <v>20.0</v>
      </c>
      <c r="F313" s="77" t="s">
        <v>613</v>
      </c>
    </row>
    <row r="314" ht="15.0" customHeight="1">
      <c r="A314" s="704" t="s">
        <v>3079</v>
      </c>
      <c r="B314" s="703" t="s">
        <v>86</v>
      </c>
      <c r="C314" s="84" t="s">
        <v>8816</v>
      </c>
      <c r="D314" s="705">
        <v>20.0</v>
      </c>
      <c r="E314" s="706">
        <v>20.0</v>
      </c>
      <c r="F314" s="77" t="s">
        <v>613</v>
      </c>
    </row>
    <row r="315" ht="15.0" customHeight="1">
      <c r="A315" s="704" t="s">
        <v>3079</v>
      </c>
      <c r="B315" s="703" t="s">
        <v>86</v>
      </c>
      <c r="C315" s="84" t="s">
        <v>8817</v>
      </c>
      <c r="D315" s="705">
        <v>20.0</v>
      </c>
      <c r="E315" s="706">
        <v>20.0</v>
      </c>
      <c r="F315" s="77" t="s">
        <v>613</v>
      </c>
    </row>
    <row r="316" ht="15.0" customHeight="1">
      <c r="A316" s="704" t="s">
        <v>3079</v>
      </c>
      <c r="B316" s="703" t="s">
        <v>86</v>
      </c>
      <c r="C316" s="84" t="s">
        <v>8818</v>
      </c>
      <c r="D316" s="705">
        <v>20.0</v>
      </c>
      <c r="E316" s="706">
        <v>20.0</v>
      </c>
      <c r="F316" s="77" t="s">
        <v>613</v>
      </c>
    </row>
    <row r="317" ht="15.0" customHeight="1">
      <c r="A317" s="704" t="s">
        <v>3079</v>
      </c>
      <c r="B317" s="703" t="s">
        <v>86</v>
      </c>
      <c r="C317" s="84" t="s">
        <v>8819</v>
      </c>
      <c r="D317" s="705">
        <v>20.0</v>
      </c>
      <c r="E317" s="706">
        <v>20.0</v>
      </c>
      <c r="F317" s="77" t="s">
        <v>613</v>
      </c>
    </row>
    <row r="318" ht="15.0" customHeight="1">
      <c r="A318" s="704" t="s">
        <v>3079</v>
      </c>
      <c r="B318" s="703" t="s">
        <v>86</v>
      </c>
      <c r="C318" s="84" t="s">
        <v>8820</v>
      </c>
      <c r="D318" s="705">
        <v>20.0</v>
      </c>
      <c r="E318" s="706">
        <v>20.0</v>
      </c>
      <c r="F318" s="77" t="s">
        <v>613</v>
      </c>
    </row>
    <row r="319" ht="15.0" customHeight="1">
      <c r="A319" s="704" t="s">
        <v>3079</v>
      </c>
      <c r="B319" s="703" t="s">
        <v>86</v>
      </c>
      <c r="C319" s="84" t="s">
        <v>8821</v>
      </c>
      <c r="D319" s="705">
        <v>20.0</v>
      </c>
      <c r="E319" s="706">
        <v>20.0</v>
      </c>
      <c r="F319" s="77" t="s">
        <v>613</v>
      </c>
    </row>
    <row r="320" ht="15.0" customHeight="1">
      <c r="A320" s="704" t="s">
        <v>3079</v>
      </c>
      <c r="B320" s="703" t="s">
        <v>86</v>
      </c>
      <c r="C320" s="84" t="s">
        <v>8822</v>
      </c>
      <c r="D320" s="705">
        <v>20.0</v>
      </c>
      <c r="E320" s="706">
        <v>20.0</v>
      </c>
      <c r="F320" s="77" t="s">
        <v>613</v>
      </c>
    </row>
    <row r="321" ht="15.0" customHeight="1">
      <c r="A321" s="704" t="s">
        <v>3079</v>
      </c>
      <c r="B321" s="703" t="s">
        <v>86</v>
      </c>
      <c r="C321" s="84" t="s">
        <v>8823</v>
      </c>
      <c r="D321" s="705">
        <v>20.0</v>
      </c>
      <c r="E321" s="706">
        <v>20.0</v>
      </c>
      <c r="F321" s="77" t="s">
        <v>613</v>
      </c>
    </row>
    <row r="322" ht="15.0" customHeight="1">
      <c r="A322" s="704" t="s">
        <v>3079</v>
      </c>
      <c r="B322" s="703" t="s">
        <v>86</v>
      </c>
      <c r="C322" s="84" t="s">
        <v>8824</v>
      </c>
      <c r="D322" s="705">
        <v>20.0</v>
      </c>
      <c r="E322" s="706">
        <v>20.0</v>
      </c>
      <c r="F322" s="77" t="s">
        <v>613</v>
      </c>
    </row>
    <row r="323" ht="15.0" customHeight="1">
      <c r="A323" s="704" t="s">
        <v>7271</v>
      </c>
      <c r="B323" s="703" t="s">
        <v>86</v>
      </c>
      <c r="C323" s="84" t="s">
        <v>8825</v>
      </c>
      <c r="D323" s="705">
        <v>20.0</v>
      </c>
      <c r="E323" s="706">
        <v>20.0</v>
      </c>
      <c r="F323" s="77" t="s">
        <v>3094</v>
      </c>
    </row>
    <row r="324" ht="15.0" customHeight="1">
      <c r="A324" s="704" t="s">
        <v>7271</v>
      </c>
      <c r="B324" s="703" t="s">
        <v>86</v>
      </c>
      <c r="C324" s="84" t="s">
        <v>8826</v>
      </c>
      <c r="D324" s="705">
        <v>20.0</v>
      </c>
      <c r="E324" s="706">
        <v>20.0</v>
      </c>
      <c r="F324" s="77" t="s">
        <v>3094</v>
      </c>
    </row>
    <row r="325" ht="15.0" customHeight="1">
      <c r="A325" s="704" t="s">
        <v>7271</v>
      </c>
      <c r="B325" s="703" t="s">
        <v>86</v>
      </c>
      <c r="C325" s="84" t="s">
        <v>8827</v>
      </c>
      <c r="D325" s="705">
        <v>20.0</v>
      </c>
      <c r="E325" s="706">
        <v>20.0</v>
      </c>
      <c r="F325" s="77" t="s">
        <v>3094</v>
      </c>
    </row>
    <row r="326" ht="15.0" customHeight="1">
      <c r="A326" s="704" t="s">
        <v>7271</v>
      </c>
      <c r="B326" s="703" t="s">
        <v>86</v>
      </c>
      <c r="C326" s="84" t="s">
        <v>8828</v>
      </c>
      <c r="D326" s="705">
        <v>20.0</v>
      </c>
      <c r="E326" s="706">
        <v>20.0</v>
      </c>
      <c r="F326" s="77" t="s">
        <v>3094</v>
      </c>
    </row>
    <row r="327" ht="15.0" customHeight="1">
      <c r="A327" s="704" t="s">
        <v>7271</v>
      </c>
      <c r="B327" s="703" t="s">
        <v>86</v>
      </c>
      <c r="C327" s="84" t="s">
        <v>8829</v>
      </c>
      <c r="D327" s="705">
        <v>20.0</v>
      </c>
      <c r="E327" s="706">
        <v>20.0</v>
      </c>
      <c r="F327" s="77" t="s">
        <v>3094</v>
      </c>
    </row>
    <row r="328" ht="15.0" customHeight="1">
      <c r="A328" s="704" t="s">
        <v>7271</v>
      </c>
      <c r="B328" s="703" t="s">
        <v>86</v>
      </c>
      <c r="C328" s="84" t="s">
        <v>8830</v>
      </c>
      <c r="D328" s="705">
        <v>20.0</v>
      </c>
      <c r="E328" s="706">
        <v>20.0</v>
      </c>
      <c r="F328" s="77" t="s">
        <v>3094</v>
      </c>
    </row>
    <row r="329" ht="15.0" customHeight="1">
      <c r="A329" s="704" t="s">
        <v>7271</v>
      </c>
      <c r="B329" s="703" t="s">
        <v>86</v>
      </c>
      <c r="C329" s="84" t="s">
        <v>8831</v>
      </c>
      <c r="D329" s="705">
        <v>20.0</v>
      </c>
      <c r="E329" s="706">
        <v>20.0</v>
      </c>
      <c r="F329" s="77" t="s">
        <v>3094</v>
      </c>
    </row>
    <row r="330" ht="15.0" customHeight="1">
      <c r="A330" s="704" t="s">
        <v>7271</v>
      </c>
      <c r="B330" s="703" t="s">
        <v>86</v>
      </c>
      <c r="C330" s="84" t="s">
        <v>8832</v>
      </c>
      <c r="D330" s="705">
        <v>20.0</v>
      </c>
      <c r="E330" s="706">
        <v>20.0</v>
      </c>
      <c r="F330" s="77" t="s">
        <v>3094</v>
      </c>
    </row>
    <row r="331" ht="15.0" customHeight="1">
      <c r="A331" s="704" t="s">
        <v>97</v>
      </c>
      <c r="B331" s="703" t="s">
        <v>86</v>
      </c>
      <c r="C331" s="84" t="s">
        <v>8833</v>
      </c>
      <c r="D331" s="705">
        <v>20.0</v>
      </c>
      <c r="E331" s="706">
        <v>20.0</v>
      </c>
      <c r="F331" s="77" t="s">
        <v>614</v>
      </c>
    </row>
    <row r="332" ht="15.0" customHeight="1">
      <c r="A332" s="704" t="s">
        <v>97</v>
      </c>
      <c r="B332" s="703" t="s">
        <v>86</v>
      </c>
      <c r="C332" s="84" t="s">
        <v>8834</v>
      </c>
      <c r="D332" s="705">
        <v>20.0</v>
      </c>
      <c r="E332" s="706">
        <v>20.0</v>
      </c>
      <c r="F332" s="77" t="s">
        <v>614</v>
      </c>
    </row>
    <row r="333" ht="15.0" customHeight="1">
      <c r="A333" s="704" t="s">
        <v>97</v>
      </c>
      <c r="B333" s="703" t="s">
        <v>86</v>
      </c>
      <c r="C333" s="84" t="s">
        <v>8835</v>
      </c>
      <c r="D333" s="705">
        <v>20.0</v>
      </c>
      <c r="E333" s="706">
        <v>20.0</v>
      </c>
      <c r="F333" s="77" t="s">
        <v>614</v>
      </c>
    </row>
    <row r="334" ht="15.0" customHeight="1">
      <c r="A334" s="704" t="s">
        <v>97</v>
      </c>
      <c r="B334" s="703" t="s">
        <v>86</v>
      </c>
      <c r="C334" s="84" t="s">
        <v>8836</v>
      </c>
      <c r="D334" s="705">
        <v>20.0</v>
      </c>
      <c r="E334" s="706">
        <v>20.0</v>
      </c>
      <c r="F334" s="77" t="s">
        <v>614</v>
      </c>
    </row>
    <row r="335" ht="15.0" customHeight="1">
      <c r="A335" s="704" t="s">
        <v>97</v>
      </c>
      <c r="B335" s="703" t="s">
        <v>86</v>
      </c>
      <c r="C335" s="84" t="s">
        <v>8837</v>
      </c>
      <c r="D335" s="705">
        <v>20.0</v>
      </c>
      <c r="E335" s="706">
        <v>20.0</v>
      </c>
      <c r="F335" s="77" t="s">
        <v>614</v>
      </c>
    </row>
    <row r="336" ht="15.0" customHeight="1">
      <c r="A336" s="667" t="s">
        <v>8838</v>
      </c>
      <c r="B336" s="703" t="s">
        <v>86</v>
      </c>
      <c r="C336" s="84" t="s">
        <v>8839</v>
      </c>
      <c r="D336" s="705">
        <v>30.0</v>
      </c>
      <c r="E336" s="721">
        <v>30.0</v>
      </c>
      <c r="F336" s="77" t="s">
        <v>3435</v>
      </c>
    </row>
    <row r="337" ht="15.0" customHeight="1">
      <c r="A337" s="704" t="s">
        <v>8840</v>
      </c>
      <c r="B337" s="703" t="s">
        <v>86</v>
      </c>
      <c r="C337" s="84" t="s">
        <v>8841</v>
      </c>
      <c r="D337" s="705">
        <v>20.0</v>
      </c>
      <c r="E337" s="721">
        <v>20.0</v>
      </c>
      <c r="F337" s="77" t="s">
        <v>3435</v>
      </c>
    </row>
    <row r="338" ht="15.0" customHeight="1">
      <c r="A338" s="732" t="s">
        <v>8842</v>
      </c>
      <c r="B338" s="703" t="s">
        <v>86</v>
      </c>
      <c r="C338" s="84" t="s">
        <v>8843</v>
      </c>
      <c r="D338" s="705">
        <v>20.0</v>
      </c>
      <c r="E338" s="721">
        <v>20.0</v>
      </c>
      <c r="F338" s="77" t="s">
        <v>3435</v>
      </c>
    </row>
    <row r="339" ht="15.0" customHeight="1">
      <c r="A339" s="704" t="s">
        <v>8844</v>
      </c>
      <c r="B339" s="703" t="s">
        <v>86</v>
      </c>
      <c r="C339" s="84" t="s">
        <v>8845</v>
      </c>
      <c r="D339" s="705">
        <v>20.0</v>
      </c>
      <c r="E339" s="721">
        <v>20.0</v>
      </c>
      <c r="F339" s="77" t="s">
        <v>3435</v>
      </c>
    </row>
    <row r="340" ht="15.0" customHeight="1">
      <c r="A340" s="667" t="s">
        <v>8846</v>
      </c>
      <c r="B340" s="703" t="s">
        <v>86</v>
      </c>
      <c r="C340" s="587" t="s">
        <v>8847</v>
      </c>
      <c r="D340" s="705">
        <v>20.0</v>
      </c>
      <c r="E340" s="721">
        <v>20.0</v>
      </c>
      <c r="F340" s="77" t="s">
        <v>3435</v>
      </c>
    </row>
    <row r="341" ht="15.0" customHeight="1">
      <c r="A341" s="667" t="s">
        <v>8848</v>
      </c>
      <c r="B341" s="730" t="s">
        <v>86</v>
      </c>
      <c r="C341" s="84" t="s">
        <v>8847</v>
      </c>
      <c r="D341" s="761">
        <v>20.0</v>
      </c>
      <c r="E341" s="721">
        <v>20.0</v>
      </c>
      <c r="F341" s="77" t="s">
        <v>3435</v>
      </c>
    </row>
    <row r="342" ht="15.0" customHeight="1">
      <c r="A342" s="704" t="s">
        <v>8849</v>
      </c>
      <c r="B342" s="730" t="s">
        <v>86</v>
      </c>
      <c r="C342" s="84" t="s">
        <v>8850</v>
      </c>
      <c r="D342" s="762">
        <v>20.0</v>
      </c>
      <c r="E342" s="762">
        <v>20.0</v>
      </c>
      <c r="F342" s="77" t="s">
        <v>3435</v>
      </c>
    </row>
    <row r="343" ht="15.0" customHeight="1">
      <c r="A343" s="704" t="s">
        <v>7451</v>
      </c>
      <c r="B343" s="730" t="s">
        <v>86</v>
      </c>
      <c r="C343" s="84" t="s">
        <v>8851</v>
      </c>
      <c r="D343" s="761">
        <v>20.0</v>
      </c>
      <c r="E343" s="706">
        <v>20.0</v>
      </c>
      <c r="F343" s="77" t="s">
        <v>625</v>
      </c>
    </row>
    <row r="344" ht="15.0" customHeight="1">
      <c r="A344" s="704" t="s">
        <v>7451</v>
      </c>
      <c r="B344" s="730" t="s">
        <v>86</v>
      </c>
      <c r="C344" s="84" t="s">
        <v>8852</v>
      </c>
      <c r="D344" s="761">
        <v>20.0</v>
      </c>
      <c r="E344" s="706">
        <v>20.0</v>
      </c>
      <c r="F344" s="77" t="s">
        <v>625</v>
      </c>
    </row>
    <row r="345" ht="15.0" customHeight="1">
      <c r="A345" s="704" t="s">
        <v>7451</v>
      </c>
      <c r="B345" s="730" t="s">
        <v>86</v>
      </c>
      <c r="C345" s="84" t="s">
        <v>8853</v>
      </c>
      <c r="D345" s="761">
        <v>20.0</v>
      </c>
      <c r="E345" s="706">
        <v>20.0</v>
      </c>
      <c r="F345" s="77" t="s">
        <v>625</v>
      </c>
    </row>
    <row r="346" ht="15.0" customHeight="1">
      <c r="A346" s="704" t="s">
        <v>7451</v>
      </c>
      <c r="B346" s="730" t="s">
        <v>86</v>
      </c>
      <c r="C346" s="84" t="s">
        <v>8854</v>
      </c>
      <c r="D346" s="761">
        <v>20.0</v>
      </c>
      <c r="E346" s="706">
        <v>20.0</v>
      </c>
      <c r="F346" s="77" t="s">
        <v>625</v>
      </c>
    </row>
    <row r="347" ht="15.0" customHeight="1">
      <c r="A347" s="704" t="s">
        <v>7451</v>
      </c>
      <c r="B347" s="730" t="s">
        <v>86</v>
      </c>
      <c r="C347" s="84" t="s">
        <v>8855</v>
      </c>
      <c r="D347" s="761">
        <v>20.0</v>
      </c>
      <c r="E347" s="706">
        <v>20.0</v>
      </c>
      <c r="F347" s="77" t="s">
        <v>625</v>
      </c>
    </row>
    <row r="348" ht="15.0" customHeight="1">
      <c r="A348" s="704" t="s">
        <v>7451</v>
      </c>
      <c r="B348" s="730" t="s">
        <v>86</v>
      </c>
      <c r="C348" s="84" t="s">
        <v>8856</v>
      </c>
      <c r="D348" s="761">
        <v>20.0</v>
      </c>
      <c r="E348" s="706">
        <v>20.0</v>
      </c>
      <c r="F348" s="77" t="s">
        <v>625</v>
      </c>
    </row>
    <row r="349" ht="15.0" customHeight="1">
      <c r="A349" s="704" t="s">
        <v>7451</v>
      </c>
      <c r="B349" s="730" t="s">
        <v>86</v>
      </c>
      <c r="C349" s="84" t="s">
        <v>8857</v>
      </c>
      <c r="D349" s="761">
        <v>20.0</v>
      </c>
      <c r="E349" s="706">
        <v>20.0</v>
      </c>
      <c r="F349" s="77" t="s">
        <v>625</v>
      </c>
    </row>
    <row r="350" ht="15.0" customHeight="1">
      <c r="A350" s="704" t="s">
        <v>7451</v>
      </c>
      <c r="B350" s="730" t="s">
        <v>86</v>
      </c>
      <c r="C350" s="84" t="s">
        <v>8858</v>
      </c>
      <c r="D350" s="761">
        <v>20.0</v>
      </c>
      <c r="E350" s="706">
        <v>20.0</v>
      </c>
      <c r="F350" s="77" t="s">
        <v>625</v>
      </c>
    </row>
    <row r="351" ht="15.0" customHeight="1">
      <c r="A351" s="704" t="s">
        <v>7451</v>
      </c>
      <c r="B351" s="730" t="s">
        <v>86</v>
      </c>
      <c r="C351" s="84" t="s">
        <v>8859</v>
      </c>
      <c r="D351" s="761">
        <v>20.0</v>
      </c>
      <c r="E351" s="706">
        <v>20.0</v>
      </c>
      <c r="F351" s="77" t="s">
        <v>625</v>
      </c>
    </row>
    <row r="352" ht="15.0" customHeight="1">
      <c r="A352" s="704" t="s">
        <v>7451</v>
      </c>
      <c r="B352" s="730" t="s">
        <v>86</v>
      </c>
      <c r="C352" s="84" t="s">
        <v>8860</v>
      </c>
      <c r="D352" s="761">
        <v>20.0</v>
      </c>
      <c r="E352" s="706">
        <v>20.0</v>
      </c>
      <c r="F352" s="77" t="s">
        <v>625</v>
      </c>
    </row>
    <row r="353" ht="15.0" customHeight="1">
      <c r="A353" s="704" t="s">
        <v>7451</v>
      </c>
      <c r="B353" s="730" t="s">
        <v>86</v>
      </c>
      <c r="C353" s="84" t="s">
        <v>8861</v>
      </c>
      <c r="D353" s="761">
        <v>20.0</v>
      </c>
      <c r="E353" s="706">
        <v>20.0</v>
      </c>
      <c r="F353" s="77" t="s">
        <v>625</v>
      </c>
    </row>
    <row r="354" ht="15.0" customHeight="1">
      <c r="A354" s="704" t="s">
        <v>7451</v>
      </c>
      <c r="B354" s="730" t="s">
        <v>86</v>
      </c>
      <c r="C354" s="84" t="s">
        <v>8862</v>
      </c>
      <c r="D354" s="761">
        <v>20.0</v>
      </c>
      <c r="E354" s="706">
        <v>20.0</v>
      </c>
      <c r="F354" s="77" t="s">
        <v>625</v>
      </c>
    </row>
    <row r="355" ht="15.0" customHeight="1">
      <c r="A355" s="704" t="s">
        <v>7451</v>
      </c>
      <c r="B355" s="730" t="s">
        <v>86</v>
      </c>
      <c r="C355" s="84" t="s">
        <v>8863</v>
      </c>
      <c r="D355" s="761">
        <v>20.0</v>
      </c>
      <c r="E355" s="706">
        <v>20.0</v>
      </c>
      <c r="F355" s="77" t="s">
        <v>625</v>
      </c>
    </row>
    <row r="356" ht="15.75" customHeight="1">
      <c r="A356" s="60"/>
      <c r="B356" s="370"/>
      <c r="C356" s="370"/>
      <c r="D356" s="660"/>
      <c r="E356" s="660">
        <f>SUM(E9:E355)</f>
        <v>8120</v>
      </c>
    </row>
    <row r="357" ht="15.75" customHeight="1">
      <c r="A357" s="46"/>
      <c r="B357" s="7"/>
      <c r="C357" s="47"/>
      <c r="D357" s="47"/>
      <c r="E357" s="47"/>
      <c r="F357" s="1"/>
      <c r="G357" s="1"/>
      <c r="H357" s="1"/>
    </row>
    <row r="358" ht="14.25" customHeight="1">
      <c r="A358" s="146" t="s">
        <v>627</v>
      </c>
      <c r="B358" s="147"/>
      <c r="C358" s="147"/>
      <c r="D358" s="147"/>
      <c r="E358" s="147"/>
      <c r="F358" s="3"/>
      <c r="G358" s="3"/>
      <c r="H358" s="3"/>
      <c r="I358" s="46"/>
      <c r="J358" s="46"/>
      <c r="K358" s="46"/>
      <c r="L358" s="46"/>
      <c r="M358" s="46"/>
      <c r="N358" s="46"/>
      <c r="O358" s="46"/>
      <c r="P358" s="46"/>
      <c r="Q358" s="46"/>
      <c r="R358" s="46"/>
      <c r="S358" s="46"/>
      <c r="T358" s="46"/>
      <c r="U358" s="46"/>
      <c r="V358" s="46"/>
      <c r="W358" s="46"/>
      <c r="X358" s="46"/>
      <c r="Y358" s="46"/>
    </row>
    <row r="359" ht="15.75" customHeight="1">
      <c r="A359" s="46"/>
      <c r="B359" s="7"/>
      <c r="C359" s="47"/>
      <c r="D359" s="47"/>
      <c r="E359" s="1"/>
      <c r="F359" s="1"/>
      <c r="G359" s="1"/>
      <c r="H359" s="1"/>
    </row>
    <row r="360" ht="15.75" customHeight="1">
      <c r="A360" s="46"/>
      <c r="B360" s="7"/>
      <c r="C360" s="47"/>
      <c r="D360" s="47"/>
      <c r="E360" s="47"/>
      <c r="F360" s="1"/>
      <c r="G360" s="1"/>
      <c r="H360" s="1"/>
    </row>
    <row r="361" ht="15.75" customHeight="1">
      <c r="A361" s="46"/>
      <c r="B361" s="7"/>
      <c r="C361" s="47"/>
      <c r="D361" s="47"/>
      <c r="E361" s="1"/>
      <c r="F361" s="1"/>
      <c r="G361" s="1"/>
      <c r="H361" s="1"/>
    </row>
    <row r="362" ht="15.75" customHeight="1">
      <c r="A362" s="46"/>
      <c r="B362" s="7"/>
      <c r="C362" s="47"/>
      <c r="D362" s="47"/>
      <c r="E362" s="47"/>
      <c r="F362" s="1"/>
      <c r="G362" s="1"/>
      <c r="H362" s="1"/>
    </row>
    <row r="363" ht="15.75" customHeight="1">
      <c r="A363" s="46"/>
      <c r="B363" s="7"/>
      <c r="C363" s="47"/>
      <c r="D363" s="47"/>
      <c r="E363" s="47"/>
      <c r="F363" s="1"/>
      <c r="G363" s="1"/>
      <c r="H363" s="1"/>
    </row>
    <row r="364" ht="15.75" customHeight="1">
      <c r="A364" s="46"/>
      <c r="B364" s="7"/>
      <c r="C364" s="47"/>
      <c r="D364" s="47"/>
      <c r="E364" s="47"/>
      <c r="F364" s="1"/>
      <c r="G364" s="1"/>
      <c r="H364" s="1"/>
    </row>
    <row r="365" ht="15.75" customHeight="1">
      <c r="A365" s="46"/>
      <c r="B365" s="7"/>
      <c r="C365" s="47"/>
      <c r="D365" s="47"/>
      <c r="E365" s="47"/>
      <c r="F365" s="1"/>
      <c r="G365" s="1"/>
      <c r="H365" s="1"/>
    </row>
    <row r="366" ht="15.75" customHeight="1">
      <c r="A366" s="46"/>
      <c r="B366" s="7"/>
      <c r="C366" s="47"/>
      <c r="D366" s="47"/>
      <c r="E366" s="47"/>
      <c r="F366" s="1"/>
      <c r="G366" s="1"/>
      <c r="H366" s="1"/>
    </row>
    <row r="367" ht="15.75" customHeight="1">
      <c r="A367" s="46"/>
      <c r="B367" s="7"/>
      <c r="C367" s="47"/>
      <c r="D367" s="47"/>
      <c r="E367" s="47"/>
      <c r="F367" s="1"/>
      <c r="G367" s="1"/>
      <c r="H367" s="1"/>
    </row>
    <row r="368" ht="15.75" customHeight="1">
      <c r="A368" s="46"/>
      <c r="B368" s="7"/>
      <c r="C368" s="47"/>
      <c r="D368" s="47"/>
      <c r="E368" s="47"/>
      <c r="F368" s="1"/>
      <c r="G368" s="1"/>
      <c r="H368" s="1"/>
    </row>
    <row r="369" ht="15.75" customHeight="1">
      <c r="A369" s="46"/>
      <c r="B369" s="7"/>
      <c r="C369" s="47"/>
      <c r="D369" s="47"/>
      <c r="E369" s="47"/>
      <c r="F369" s="1"/>
      <c r="G369" s="1"/>
      <c r="H369" s="1"/>
    </row>
    <row r="370" ht="15.75" customHeight="1">
      <c r="A370" s="46"/>
      <c r="B370" s="7"/>
      <c r="C370" s="47"/>
      <c r="D370" s="47"/>
      <c r="E370" s="47"/>
      <c r="F370" s="1"/>
      <c r="G370" s="1"/>
      <c r="H370" s="1"/>
    </row>
    <row r="371" ht="15.75" customHeight="1">
      <c r="A371" s="46"/>
      <c r="B371" s="7"/>
      <c r="C371" s="47"/>
      <c r="D371" s="47"/>
      <c r="E371" s="47"/>
      <c r="F371" s="1"/>
      <c r="G371" s="1"/>
      <c r="H371" s="1"/>
    </row>
    <row r="372" ht="15.75" customHeight="1">
      <c r="A372" s="46"/>
      <c r="B372" s="7"/>
      <c r="C372" s="47"/>
      <c r="D372" s="47"/>
      <c r="E372" s="47"/>
      <c r="F372" s="1"/>
      <c r="G372" s="1"/>
      <c r="H372" s="1"/>
    </row>
    <row r="373" ht="15.75" customHeight="1">
      <c r="A373" s="46"/>
      <c r="B373" s="7"/>
      <c r="C373" s="47"/>
      <c r="D373" s="47"/>
      <c r="E373" s="47"/>
      <c r="F373" s="1"/>
      <c r="G373" s="1"/>
      <c r="H373" s="1"/>
    </row>
    <row r="374" ht="15.75" customHeight="1">
      <c r="A374" s="46"/>
      <c r="B374" s="7"/>
      <c r="C374" s="47"/>
      <c r="D374" s="47"/>
      <c r="E374" s="47"/>
      <c r="F374" s="1"/>
      <c r="G374" s="1"/>
      <c r="H374" s="1"/>
    </row>
    <row r="375" ht="15.75" customHeight="1">
      <c r="A375" s="46"/>
      <c r="B375" s="7"/>
      <c r="C375" s="47"/>
      <c r="D375" s="47"/>
      <c r="E375" s="47"/>
      <c r="F375" s="1"/>
      <c r="G375" s="1"/>
      <c r="H375" s="1"/>
    </row>
    <row r="376" ht="15.75" customHeight="1">
      <c r="A376" s="46"/>
      <c r="B376" s="7"/>
      <c r="C376" s="47"/>
      <c r="D376" s="47"/>
      <c r="E376" s="47"/>
      <c r="F376" s="1"/>
      <c r="G376" s="1"/>
      <c r="H376" s="1"/>
    </row>
    <row r="377" ht="15.75" customHeight="1">
      <c r="A377" s="46"/>
      <c r="B377" s="7"/>
      <c r="C377" s="47"/>
      <c r="D377" s="47"/>
      <c r="E377" s="47"/>
      <c r="F377" s="1"/>
      <c r="G377" s="1"/>
      <c r="H377" s="1"/>
    </row>
    <row r="378" ht="15.75" customHeight="1">
      <c r="A378" s="46"/>
      <c r="B378" s="7"/>
      <c r="C378" s="47"/>
      <c r="D378" s="47"/>
      <c r="E378" s="47"/>
      <c r="F378" s="1"/>
      <c r="G378" s="1"/>
      <c r="H378" s="1"/>
    </row>
    <row r="379" ht="15.75" customHeight="1">
      <c r="A379" s="46"/>
      <c r="B379" s="7"/>
      <c r="C379" s="47"/>
      <c r="D379" s="47"/>
      <c r="E379" s="47"/>
      <c r="F379" s="1"/>
      <c r="G379" s="1"/>
      <c r="H379" s="1"/>
    </row>
    <row r="380" ht="15.75" customHeight="1">
      <c r="A380" s="46"/>
      <c r="B380" s="7"/>
      <c r="C380" s="47"/>
      <c r="D380" s="47"/>
      <c r="E380" s="47"/>
      <c r="F380" s="1"/>
      <c r="G380" s="1"/>
      <c r="H380" s="1"/>
    </row>
    <row r="381" ht="15.75" customHeight="1">
      <c r="A381" s="46"/>
      <c r="B381" s="7"/>
      <c r="C381" s="47"/>
      <c r="D381" s="47"/>
      <c r="E381" s="47"/>
      <c r="F381" s="1"/>
      <c r="G381" s="1"/>
      <c r="H381" s="1"/>
    </row>
    <row r="382" ht="15.75" customHeight="1">
      <c r="A382" s="46"/>
      <c r="B382" s="7"/>
      <c r="C382" s="47"/>
      <c r="D382" s="47"/>
      <c r="E382" s="47"/>
      <c r="F382" s="1"/>
      <c r="G382" s="1"/>
      <c r="H382" s="1"/>
    </row>
    <row r="383" ht="15.75" customHeight="1">
      <c r="A383" s="46"/>
      <c r="B383" s="7"/>
      <c r="C383" s="47"/>
      <c r="D383" s="47"/>
      <c r="E383" s="47"/>
      <c r="F383" s="1"/>
      <c r="G383" s="1"/>
      <c r="H383" s="1"/>
    </row>
    <row r="384" ht="15.75" customHeight="1">
      <c r="A384" s="46"/>
      <c r="B384" s="7"/>
      <c r="C384" s="47"/>
      <c r="D384" s="47"/>
      <c r="E384" s="47"/>
      <c r="F384" s="1"/>
      <c r="G384" s="1"/>
      <c r="H384" s="1"/>
    </row>
    <row r="385" ht="15.75" customHeight="1">
      <c r="A385" s="46"/>
      <c r="B385" s="7"/>
      <c r="C385" s="47"/>
      <c r="D385" s="47"/>
      <c r="E385" s="47"/>
      <c r="F385" s="1"/>
      <c r="G385" s="1"/>
      <c r="H385" s="1"/>
    </row>
    <row r="386" ht="15.75" customHeight="1">
      <c r="A386" s="46"/>
      <c r="B386" s="7"/>
      <c r="C386" s="47"/>
      <c r="D386" s="47"/>
      <c r="E386" s="47"/>
      <c r="F386" s="1"/>
      <c r="G386" s="1"/>
      <c r="H386" s="1"/>
    </row>
    <row r="387" ht="15.75" customHeight="1">
      <c r="A387" s="46"/>
      <c r="B387" s="7"/>
      <c r="C387" s="47"/>
      <c r="D387" s="47"/>
      <c r="E387" s="47"/>
      <c r="F387" s="1"/>
      <c r="G387" s="1"/>
      <c r="H387" s="1"/>
    </row>
    <row r="388" ht="15.75" customHeight="1">
      <c r="A388" s="46"/>
      <c r="B388" s="7"/>
      <c r="C388" s="47"/>
      <c r="D388" s="47"/>
      <c r="E388" s="47"/>
      <c r="F388" s="1"/>
      <c r="G388" s="1"/>
      <c r="H388" s="1"/>
    </row>
    <row r="389" ht="15.75" customHeight="1">
      <c r="A389" s="46"/>
      <c r="B389" s="7"/>
      <c r="C389" s="47"/>
      <c r="D389" s="47"/>
      <c r="E389" s="47"/>
      <c r="F389" s="1"/>
      <c r="G389" s="1"/>
      <c r="H389" s="1"/>
    </row>
    <row r="390" ht="15.75" customHeight="1">
      <c r="A390" s="46"/>
      <c r="B390" s="7"/>
      <c r="C390" s="47"/>
      <c r="D390" s="47"/>
      <c r="E390" s="47"/>
      <c r="F390" s="1"/>
      <c r="G390" s="1"/>
      <c r="H390" s="1"/>
    </row>
    <row r="391" ht="15.75" customHeight="1">
      <c r="A391" s="46"/>
      <c r="B391" s="7"/>
      <c r="C391" s="47"/>
      <c r="D391" s="47"/>
      <c r="E391" s="47"/>
      <c r="F391" s="1"/>
      <c r="G391" s="1"/>
      <c r="H391" s="1"/>
    </row>
    <row r="392" ht="15.75" customHeight="1">
      <c r="A392" s="46"/>
      <c r="B392" s="7"/>
      <c r="C392" s="47"/>
      <c r="D392" s="47"/>
      <c r="E392" s="47"/>
      <c r="F392" s="1"/>
      <c r="G392" s="1"/>
      <c r="H392" s="1"/>
    </row>
    <row r="393" ht="15.75" customHeight="1">
      <c r="A393" s="46"/>
      <c r="B393" s="7"/>
      <c r="C393" s="47"/>
      <c r="D393" s="47"/>
      <c r="E393" s="47"/>
      <c r="F393" s="1"/>
      <c r="G393" s="1"/>
      <c r="H393" s="1"/>
    </row>
    <row r="394" ht="15.75" customHeight="1">
      <c r="A394" s="46"/>
      <c r="B394" s="7"/>
      <c r="C394" s="47"/>
      <c r="D394" s="47"/>
      <c r="E394" s="47"/>
      <c r="F394" s="1"/>
      <c r="G394" s="1"/>
      <c r="H394" s="1"/>
    </row>
    <row r="395" ht="15.75" customHeight="1">
      <c r="A395" s="46"/>
      <c r="B395" s="7"/>
      <c r="C395" s="47"/>
      <c r="D395" s="47"/>
      <c r="E395" s="47"/>
      <c r="F395" s="1"/>
      <c r="G395" s="1"/>
      <c r="H395" s="1"/>
    </row>
    <row r="396" ht="15.75" customHeight="1">
      <c r="A396" s="46"/>
      <c r="B396" s="7"/>
      <c r="C396" s="47"/>
      <c r="D396" s="47"/>
      <c r="E396" s="47"/>
      <c r="F396" s="1"/>
      <c r="G396" s="1"/>
      <c r="H396" s="1"/>
    </row>
    <row r="397" ht="15.75" customHeight="1">
      <c r="A397" s="46"/>
      <c r="B397" s="7"/>
      <c r="C397" s="47"/>
      <c r="D397" s="47"/>
      <c r="E397" s="47"/>
      <c r="F397" s="1"/>
      <c r="G397" s="1"/>
      <c r="H397" s="1"/>
    </row>
    <row r="398" ht="15.75" customHeight="1">
      <c r="A398" s="46"/>
      <c r="B398" s="7"/>
      <c r="C398" s="47"/>
      <c r="D398" s="47"/>
      <c r="E398" s="47"/>
      <c r="F398" s="1"/>
      <c r="G398" s="1"/>
      <c r="H398" s="1"/>
    </row>
    <row r="399" ht="15.75" customHeight="1">
      <c r="A399" s="46"/>
      <c r="B399" s="7"/>
      <c r="C399" s="47"/>
      <c r="D399" s="47"/>
      <c r="E399" s="47"/>
      <c r="F399" s="1"/>
      <c r="G399" s="1"/>
      <c r="H399" s="1"/>
    </row>
    <row r="400" ht="15.75" customHeight="1">
      <c r="A400" s="46"/>
      <c r="B400" s="7"/>
      <c r="C400" s="47"/>
      <c r="D400" s="47"/>
      <c r="E400" s="47"/>
      <c r="F400" s="1"/>
      <c r="G400" s="1"/>
      <c r="H400" s="1"/>
    </row>
    <row r="401" ht="15.75" customHeight="1">
      <c r="A401" s="46"/>
      <c r="B401" s="7"/>
      <c r="C401" s="47"/>
      <c r="D401" s="47"/>
      <c r="E401" s="47"/>
      <c r="F401" s="1"/>
      <c r="G401" s="1"/>
      <c r="H401" s="1"/>
    </row>
    <row r="402" ht="15.75" customHeight="1">
      <c r="A402" s="46"/>
      <c r="B402" s="7"/>
      <c r="C402" s="47"/>
      <c r="D402" s="47"/>
      <c r="E402" s="47"/>
      <c r="F402" s="1"/>
      <c r="G402" s="1"/>
      <c r="H402" s="1"/>
    </row>
    <row r="403" ht="15.75" customHeight="1">
      <c r="A403" s="46"/>
      <c r="B403" s="7"/>
      <c r="C403" s="47"/>
      <c r="D403" s="47"/>
      <c r="E403" s="47"/>
      <c r="F403" s="1"/>
      <c r="G403" s="1"/>
      <c r="H403" s="1"/>
    </row>
    <row r="404" ht="15.75" customHeight="1">
      <c r="A404" s="46"/>
      <c r="B404" s="7"/>
      <c r="C404" s="47"/>
      <c r="D404" s="47"/>
      <c r="E404" s="47"/>
      <c r="F404" s="1"/>
      <c r="G404" s="1"/>
      <c r="H404" s="1"/>
    </row>
    <row r="405" ht="15.75" customHeight="1">
      <c r="A405" s="46"/>
      <c r="B405" s="7"/>
      <c r="C405" s="47"/>
      <c r="D405" s="47"/>
      <c r="E405" s="47"/>
      <c r="F405" s="1"/>
      <c r="G405" s="1"/>
      <c r="H405" s="1"/>
    </row>
    <row r="406" ht="15.75" customHeight="1">
      <c r="A406" s="46"/>
      <c r="B406" s="7"/>
      <c r="C406" s="47"/>
      <c r="D406" s="47"/>
      <c r="E406" s="47"/>
      <c r="F406" s="1"/>
      <c r="G406" s="1"/>
      <c r="H406" s="1"/>
    </row>
    <row r="407" ht="15.75" customHeight="1">
      <c r="A407" s="46"/>
      <c r="B407" s="7"/>
      <c r="C407" s="47"/>
      <c r="D407" s="47"/>
      <c r="E407" s="47"/>
      <c r="F407" s="1"/>
      <c r="G407" s="1"/>
      <c r="H407" s="1"/>
    </row>
    <row r="408" ht="15.75" customHeight="1">
      <c r="A408" s="46"/>
      <c r="B408" s="7"/>
      <c r="C408" s="47"/>
      <c r="D408" s="47"/>
      <c r="E408" s="47"/>
      <c r="F408" s="1"/>
      <c r="G408" s="1"/>
      <c r="H408" s="1"/>
    </row>
    <row r="409" ht="15.75" customHeight="1">
      <c r="A409" s="46"/>
      <c r="B409" s="7"/>
      <c r="C409" s="47"/>
      <c r="D409" s="47"/>
      <c r="E409" s="47"/>
      <c r="F409" s="1"/>
      <c r="G409" s="1"/>
      <c r="H409" s="1"/>
    </row>
    <row r="410" ht="15.75" customHeight="1">
      <c r="A410" s="46"/>
      <c r="B410" s="7"/>
      <c r="C410" s="47"/>
      <c r="D410" s="47"/>
      <c r="E410" s="47"/>
      <c r="F410" s="1"/>
      <c r="G410" s="1"/>
      <c r="H410" s="1"/>
    </row>
    <row r="411" ht="15.75" customHeight="1">
      <c r="A411" s="46"/>
      <c r="B411" s="7"/>
      <c r="C411" s="47"/>
      <c r="D411" s="47"/>
      <c r="E411" s="47"/>
      <c r="F411" s="1"/>
      <c r="G411" s="1"/>
      <c r="H411" s="1"/>
    </row>
    <row r="412" ht="15.75" customHeight="1">
      <c r="A412" s="46"/>
      <c r="B412" s="7"/>
      <c r="C412" s="47"/>
      <c r="D412" s="47"/>
      <c r="E412" s="47"/>
      <c r="F412" s="1"/>
      <c r="G412" s="1"/>
      <c r="H412" s="1"/>
    </row>
    <row r="413" ht="15.75" customHeight="1">
      <c r="A413" s="46"/>
      <c r="B413" s="7"/>
      <c r="C413" s="47"/>
      <c r="D413" s="47"/>
      <c r="E413" s="47"/>
      <c r="F413" s="1"/>
      <c r="G413" s="1"/>
      <c r="H413" s="1"/>
    </row>
    <row r="414" ht="15.75" customHeight="1">
      <c r="A414" s="46"/>
      <c r="B414" s="7"/>
      <c r="C414" s="47"/>
      <c r="D414" s="47"/>
      <c r="E414" s="47"/>
      <c r="F414" s="1"/>
      <c r="G414" s="1"/>
      <c r="H414" s="1"/>
    </row>
    <row r="415" ht="15.75" customHeight="1">
      <c r="A415" s="46"/>
      <c r="B415" s="7"/>
      <c r="C415" s="47"/>
      <c r="D415" s="47"/>
      <c r="E415" s="47"/>
      <c r="F415" s="1"/>
      <c r="G415" s="1"/>
      <c r="H415" s="1"/>
    </row>
    <row r="416" ht="15.75" customHeight="1">
      <c r="A416" s="46"/>
      <c r="B416" s="7"/>
      <c r="C416" s="47"/>
      <c r="D416" s="47"/>
      <c r="E416" s="47"/>
      <c r="F416" s="1"/>
      <c r="G416" s="1"/>
      <c r="H416" s="1"/>
    </row>
    <row r="417" ht="15.75" customHeight="1">
      <c r="A417" s="46"/>
      <c r="B417" s="7"/>
      <c r="C417" s="47"/>
      <c r="D417" s="47"/>
      <c r="E417" s="47"/>
      <c r="F417" s="1"/>
      <c r="G417" s="1"/>
      <c r="H417" s="1"/>
    </row>
    <row r="418" ht="15.75" customHeight="1">
      <c r="A418" s="46"/>
      <c r="B418" s="7"/>
      <c r="C418" s="47"/>
      <c r="D418" s="47"/>
      <c r="E418" s="47"/>
      <c r="F418" s="1"/>
      <c r="G418" s="1"/>
      <c r="H418" s="1"/>
    </row>
    <row r="419" ht="15.75" customHeight="1">
      <c r="A419" s="46"/>
      <c r="B419" s="7"/>
      <c r="C419" s="47"/>
      <c r="D419" s="47"/>
      <c r="E419" s="47"/>
      <c r="F419" s="1"/>
      <c r="G419" s="1"/>
      <c r="H419" s="1"/>
    </row>
    <row r="420" ht="15.75" customHeight="1">
      <c r="A420" s="46"/>
      <c r="B420" s="7"/>
      <c r="C420" s="47"/>
      <c r="D420" s="47"/>
      <c r="E420" s="47"/>
      <c r="F420" s="1"/>
      <c r="G420" s="1"/>
      <c r="H420" s="1"/>
    </row>
    <row r="421" ht="15.75" customHeight="1">
      <c r="A421" s="46"/>
      <c r="B421" s="7"/>
      <c r="C421" s="47"/>
      <c r="D421" s="47"/>
      <c r="E421" s="47"/>
      <c r="F421" s="1"/>
      <c r="G421" s="1"/>
      <c r="H421" s="1"/>
    </row>
    <row r="422" ht="15.75" customHeight="1">
      <c r="A422" s="46"/>
      <c r="B422" s="7"/>
      <c r="C422" s="47"/>
      <c r="D422" s="47"/>
      <c r="E422" s="47"/>
      <c r="F422" s="1"/>
      <c r="G422" s="1"/>
      <c r="H422" s="1"/>
    </row>
    <row r="423" ht="15.75" customHeight="1">
      <c r="A423" s="46"/>
      <c r="B423" s="7"/>
      <c r="C423" s="47"/>
      <c r="D423" s="47"/>
      <c r="E423" s="47"/>
      <c r="F423" s="1"/>
      <c r="G423" s="1"/>
      <c r="H423" s="1"/>
    </row>
    <row r="424" ht="15.75" customHeight="1">
      <c r="A424" s="46"/>
      <c r="B424" s="7"/>
      <c r="C424" s="47"/>
      <c r="D424" s="47"/>
      <c r="E424" s="47"/>
      <c r="F424" s="1"/>
      <c r="G424" s="1"/>
      <c r="H424" s="1"/>
    </row>
    <row r="425" ht="15.75" customHeight="1">
      <c r="A425" s="46"/>
      <c r="B425" s="7"/>
      <c r="C425" s="47"/>
      <c r="D425" s="47"/>
      <c r="E425" s="47"/>
      <c r="F425" s="1"/>
      <c r="G425" s="1"/>
      <c r="H425" s="1"/>
    </row>
    <row r="426" ht="15.75" customHeight="1">
      <c r="A426" s="46"/>
      <c r="B426" s="7"/>
      <c r="C426" s="47"/>
      <c r="D426" s="47"/>
      <c r="E426" s="47"/>
      <c r="F426" s="1"/>
      <c r="G426" s="1"/>
      <c r="H426" s="1"/>
    </row>
    <row r="427" ht="15.75" customHeight="1">
      <c r="A427" s="46"/>
      <c r="B427" s="7"/>
      <c r="C427" s="47"/>
      <c r="D427" s="47"/>
      <c r="E427" s="47"/>
      <c r="F427" s="1"/>
      <c r="G427" s="1"/>
      <c r="H427" s="1"/>
    </row>
    <row r="428" ht="15.75" customHeight="1">
      <c r="A428" s="46"/>
      <c r="B428" s="7"/>
      <c r="C428" s="47"/>
      <c r="D428" s="47"/>
      <c r="E428" s="47"/>
      <c r="F428" s="1"/>
      <c r="G428" s="1"/>
      <c r="H428" s="1"/>
    </row>
    <row r="429" ht="15.75" customHeight="1">
      <c r="A429" s="46"/>
      <c r="B429" s="7"/>
      <c r="C429" s="47"/>
      <c r="D429" s="47"/>
      <c r="E429" s="47"/>
      <c r="F429" s="1"/>
      <c r="G429" s="1"/>
      <c r="H429" s="1"/>
    </row>
    <row r="430" ht="15.75" customHeight="1">
      <c r="A430" s="46"/>
      <c r="B430" s="7"/>
      <c r="C430" s="47"/>
      <c r="D430" s="47"/>
      <c r="E430" s="47"/>
      <c r="F430" s="1"/>
      <c r="G430" s="1"/>
      <c r="H430" s="1"/>
    </row>
    <row r="431" ht="15.75" customHeight="1">
      <c r="A431" s="46"/>
      <c r="B431" s="7"/>
      <c r="C431" s="47"/>
      <c r="D431" s="47"/>
      <c r="E431" s="47"/>
      <c r="F431" s="1"/>
      <c r="G431" s="1"/>
      <c r="H431" s="1"/>
    </row>
    <row r="432" ht="15.75" customHeight="1">
      <c r="A432" s="46"/>
      <c r="B432" s="7"/>
      <c r="C432" s="47"/>
      <c r="D432" s="47"/>
      <c r="E432" s="47"/>
      <c r="F432" s="1"/>
      <c r="G432" s="1"/>
      <c r="H432" s="1"/>
    </row>
    <row r="433" ht="15.75" customHeight="1">
      <c r="A433" s="46"/>
      <c r="B433" s="7"/>
      <c r="C433" s="47"/>
      <c r="D433" s="47"/>
      <c r="E433" s="47"/>
      <c r="F433" s="1"/>
      <c r="G433" s="1"/>
      <c r="H433" s="1"/>
    </row>
    <row r="434" ht="15.75" customHeight="1">
      <c r="A434" s="46"/>
      <c r="B434" s="7"/>
      <c r="C434" s="47"/>
      <c r="D434" s="47"/>
      <c r="E434" s="47"/>
      <c r="F434" s="1"/>
      <c r="G434" s="1"/>
      <c r="H434" s="1"/>
    </row>
    <row r="435" ht="15.75" customHeight="1">
      <c r="A435" s="46"/>
      <c r="B435" s="7"/>
      <c r="C435" s="47"/>
      <c r="D435" s="47"/>
      <c r="E435" s="47"/>
      <c r="F435" s="1"/>
      <c r="G435" s="1"/>
      <c r="H435" s="1"/>
    </row>
    <row r="436" ht="15.75" customHeight="1">
      <c r="A436" s="46"/>
      <c r="B436" s="7"/>
      <c r="C436" s="47"/>
      <c r="D436" s="47"/>
      <c r="E436" s="47"/>
      <c r="F436" s="1"/>
      <c r="G436" s="1"/>
      <c r="H436" s="1"/>
    </row>
    <row r="437" ht="15.75" customHeight="1">
      <c r="A437" s="46"/>
      <c r="B437" s="7"/>
      <c r="C437" s="47"/>
      <c r="D437" s="47"/>
      <c r="E437" s="47"/>
      <c r="F437" s="1"/>
      <c r="G437" s="1"/>
      <c r="H437" s="1"/>
    </row>
    <row r="438" ht="15.75" customHeight="1">
      <c r="A438" s="46"/>
      <c r="B438" s="7"/>
      <c r="C438" s="47"/>
      <c r="D438" s="47"/>
      <c r="E438" s="47"/>
      <c r="F438" s="1"/>
      <c r="G438" s="1"/>
      <c r="H438" s="1"/>
    </row>
    <row r="439" ht="15.75" customHeight="1">
      <c r="A439" s="46"/>
      <c r="B439" s="7"/>
      <c r="C439" s="47"/>
      <c r="D439" s="47"/>
      <c r="E439" s="47"/>
      <c r="F439" s="1"/>
      <c r="G439" s="1"/>
      <c r="H439" s="1"/>
    </row>
    <row r="440" ht="15.75" customHeight="1">
      <c r="A440" s="46"/>
      <c r="B440" s="7"/>
      <c r="C440" s="47"/>
      <c r="D440" s="47"/>
      <c r="E440" s="47"/>
      <c r="F440" s="1"/>
      <c r="G440" s="1"/>
      <c r="H440" s="1"/>
    </row>
    <row r="441" ht="15.75" customHeight="1">
      <c r="A441" s="46"/>
      <c r="B441" s="7"/>
      <c r="C441" s="47"/>
      <c r="D441" s="47"/>
      <c r="E441" s="47"/>
      <c r="F441" s="1"/>
      <c r="G441" s="1"/>
      <c r="H441" s="1"/>
    </row>
    <row r="442" ht="15.75" customHeight="1">
      <c r="A442" s="46"/>
      <c r="B442" s="7"/>
      <c r="C442" s="47"/>
      <c r="D442" s="47"/>
      <c r="E442" s="47"/>
      <c r="F442" s="1"/>
      <c r="G442" s="1"/>
      <c r="H442" s="1"/>
    </row>
    <row r="443" ht="15.75" customHeight="1">
      <c r="A443" s="46"/>
      <c r="B443" s="7"/>
      <c r="C443" s="47"/>
      <c r="D443" s="47"/>
      <c r="E443" s="47"/>
      <c r="F443" s="1"/>
      <c r="G443" s="1"/>
      <c r="H443" s="1"/>
    </row>
    <row r="444" ht="15.75" customHeight="1">
      <c r="A444" s="46"/>
      <c r="B444" s="7"/>
      <c r="C444" s="47"/>
      <c r="D444" s="47"/>
      <c r="E444" s="47"/>
      <c r="F444" s="1"/>
      <c r="G444" s="1"/>
      <c r="H444" s="1"/>
    </row>
    <row r="445" ht="15.75" customHeight="1">
      <c r="A445" s="46"/>
      <c r="B445" s="7"/>
      <c r="C445" s="47"/>
      <c r="D445" s="47"/>
      <c r="E445" s="47"/>
      <c r="F445" s="1"/>
      <c r="G445" s="1"/>
      <c r="H445" s="1"/>
    </row>
    <row r="446" ht="15.75" customHeight="1">
      <c r="A446" s="46"/>
      <c r="B446" s="7"/>
      <c r="C446" s="47"/>
      <c r="D446" s="47"/>
      <c r="E446" s="47"/>
      <c r="F446" s="1"/>
      <c r="G446" s="1"/>
      <c r="H446" s="1"/>
    </row>
    <row r="447" ht="15.75" customHeight="1">
      <c r="A447" s="46"/>
      <c r="B447" s="7"/>
      <c r="C447" s="47"/>
      <c r="D447" s="47"/>
      <c r="E447" s="47"/>
      <c r="F447" s="1"/>
      <c r="G447" s="1"/>
      <c r="H447" s="1"/>
    </row>
    <row r="448" ht="15.75" customHeight="1">
      <c r="A448" s="46"/>
      <c r="B448" s="7"/>
      <c r="C448" s="47"/>
      <c r="D448" s="47"/>
      <c r="E448" s="47"/>
      <c r="F448" s="1"/>
      <c r="G448" s="1"/>
      <c r="H448" s="1"/>
    </row>
    <row r="449" ht="15.75" customHeight="1">
      <c r="A449" s="46"/>
      <c r="B449" s="7"/>
      <c r="C449" s="47"/>
      <c r="D449" s="47"/>
      <c r="E449" s="47"/>
      <c r="F449" s="1"/>
      <c r="G449" s="1"/>
      <c r="H449" s="1"/>
    </row>
    <row r="450" ht="15.75" customHeight="1">
      <c r="A450" s="46"/>
      <c r="B450" s="7"/>
      <c r="C450" s="47"/>
      <c r="D450" s="47"/>
      <c r="E450" s="47"/>
      <c r="F450" s="1"/>
      <c r="G450" s="1"/>
      <c r="H450" s="1"/>
    </row>
    <row r="451" ht="15.75" customHeight="1">
      <c r="A451" s="46"/>
      <c r="B451" s="7"/>
      <c r="C451" s="47"/>
      <c r="D451" s="47"/>
      <c r="E451" s="47"/>
      <c r="F451" s="1"/>
      <c r="G451" s="1"/>
      <c r="H451" s="1"/>
    </row>
    <row r="452" ht="15.75" customHeight="1">
      <c r="A452" s="46"/>
      <c r="B452" s="7"/>
      <c r="C452" s="47"/>
      <c r="D452" s="47"/>
      <c r="E452" s="47"/>
      <c r="F452" s="1"/>
      <c r="G452" s="1"/>
      <c r="H452" s="1"/>
    </row>
    <row r="453" ht="15.75" customHeight="1">
      <c r="A453" s="46"/>
      <c r="B453" s="7"/>
      <c r="C453" s="47"/>
      <c r="D453" s="47"/>
      <c r="E453" s="47"/>
      <c r="F453" s="1"/>
      <c r="G453" s="1"/>
      <c r="H453" s="1"/>
    </row>
    <row r="454" ht="15.75" customHeight="1">
      <c r="A454" s="46"/>
      <c r="B454" s="7"/>
      <c r="C454" s="47"/>
      <c r="D454" s="47"/>
      <c r="E454" s="47"/>
      <c r="F454" s="1"/>
      <c r="G454" s="1"/>
      <c r="H454" s="1"/>
    </row>
    <row r="455" ht="15.75" customHeight="1">
      <c r="A455" s="46"/>
      <c r="B455" s="7"/>
      <c r="C455" s="47"/>
      <c r="D455" s="47"/>
      <c r="E455" s="47"/>
      <c r="F455" s="1"/>
      <c r="G455" s="1"/>
      <c r="H455" s="1"/>
    </row>
    <row r="456" ht="15.75" customHeight="1">
      <c r="A456" s="46"/>
      <c r="B456" s="7"/>
      <c r="C456" s="47"/>
      <c r="D456" s="47"/>
      <c r="E456" s="47"/>
      <c r="F456" s="1"/>
      <c r="G456" s="1"/>
      <c r="H456" s="1"/>
    </row>
    <row r="457" ht="15.75" customHeight="1">
      <c r="A457" s="46"/>
      <c r="B457" s="7"/>
      <c r="C457" s="47"/>
      <c r="D457" s="47"/>
      <c r="E457" s="47"/>
      <c r="F457" s="1"/>
      <c r="G457" s="1"/>
      <c r="H457" s="1"/>
    </row>
    <row r="458" ht="15.75" customHeight="1">
      <c r="A458" s="46"/>
      <c r="B458" s="7"/>
      <c r="C458" s="47"/>
      <c r="D458" s="47"/>
      <c r="E458" s="47"/>
      <c r="F458" s="1"/>
      <c r="G458" s="1"/>
      <c r="H458" s="1"/>
    </row>
    <row r="459" ht="15.75" customHeight="1">
      <c r="A459" s="46"/>
      <c r="B459" s="7"/>
      <c r="C459" s="47"/>
      <c r="D459" s="47"/>
      <c r="E459" s="47"/>
      <c r="F459" s="1"/>
      <c r="G459" s="1"/>
      <c r="H459" s="1"/>
    </row>
    <row r="460" ht="15.75" customHeight="1">
      <c r="A460" s="46"/>
      <c r="B460" s="7"/>
      <c r="C460" s="47"/>
      <c r="D460" s="47"/>
      <c r="E460" s="47"/>
      <c r="F460" s="1"/>
      <c r="G460" s="1"/>
      <c r="H460" s="1"/>
    </row>
    <row r="461" ht="15.75" customHeight="1">
      <c r="A461" s="46"/>
      <c r="B461" s="7"/>
      <c r="C461" s="47"/>
      <c r="D461" s="47"/>
      <c r="E461" s="47"/>
      <c r="F461" s="1"/>
      <c r="G461" s="1"/>
      <c r="H461" s="1"/>
    </row>
    <row r="462" ht="15.75" customHeight="1">
      <c r="A462" s="46"/>
      <c r="B462" s="7"/>
      <c r="C462" s="47"/>
      <c r="D462" s="47"/>
      <c r="E462" s="47"/>
      <c r="F462" s="1"/>
      <c r="G462" s="1"/>
      <c r="H462" s="1"/>
    </row>
    <row r="463" ht="15.75" customHeight="1">
      <c r="A463" s="46"/>
      <c r="B463" s="7"/>
      <c r="C463" s="47"/>
      <c r="D463" s="47"/>
      <c r="E463" s="47"/>
      <c r="F463" s="1"/>
      <c r="G463" s="1"/>
      <c r="H463" s="1"/>
    </row>
    <row r="464" ht="15.75" customHeight="1">
      <c r="A464" s="46"/>
      <c r="B464" s="7"/>
      <c r="C464" s="47"/>
      <c r="D464" s="47"/>
      <c r="E464" s="47"/>
      <c r="F464" s="1"/>
      <c r="G464" s="1"/>
      <c r="H464" s="1"/>
    </row>
    <row r="465" ht="15.75" customHeight="1">
      <c r="A465" s="46"/>
      <c r="B465" s="7"/>
      <c r="C465" s="47"/>
      <c r="D465" s="47"/>
      <c r="E465" s="47"/>
      <c r="F465" s="1"/>
      <c r="G465" s="1"/>
      <c r="H465" s="1"/>
    </row>
    <row r="466" ht="15.75" customHeight="1">
      <c r="A466" s="46"/>
      <c r="B466" s="7"/>
      <c r="C466" s="47"/>
      <c r="D466" s="47"/>
      <c r="E466" s="47"/>
      <c r="F466" s="1"/>
      <c r="G466" s="1"/>
      <c r="H466" s="1"/>
    </row>
    <row r="467" ht="15.75" customHeight="1">
      <c r="A467" s="46"/>
      <c r="B467" s="7"/>
      <c r="C467" s="47"/>
      <c r="D467" s="47"/>
      <c r="E467" s="47"/>
      <c r="F467" s="1"/>
      <c r="G467" s="1"/>
      <c r="H467" s="1"/>
    </row>
    <row r="468" ht="15.75" customHeight="1">
      <c r="A468" s="46"/>
      <c r="B468" s="7"/>
      <c r="C468" s="47"/>
      <c r="D468" s="47"/>
      <c r="E468" s="47"/>
      <c r="F468" s="1"/>
      <c r="G468" s="1"/>
      <c r="H468" s="1"/>
    </row>
    <row r="469" ht="15.75" customHeight="1">
      <c r="A469" s="46"/>
      <c r="B469" s="7"/>
      <c r="C469" s="47"/>
      <c r="D469" s="47"/>
      <c r="E469" s="47"/>
      <c r="F469" s="1"/>
      <c r="G469" s="1"/>
      <c r="H469" s="1"/>
    </row>
    <row r="470" ht="15.75" customHeight="1">
      <c r="A470" s="46"/>
      <c r="B470" s="7"/>
      <c r="C470" s="47"/>
      <c r="D470" s="47"/>
      <c r="E470" s="47"/>
      <c r="F470" s="1"/>
      <c r="G470" s="1"/>
      <c r="H470" s="1"/>
    </row>
    <row r="471" ht="15.75" customHeight="1">
      <c r="A471" s="46"/>
      <c r="B471" s="7"/>
      <c r="C471" s="47"/>
      <c r="D471" s="47"/>
      <c r="E471" s="47"/>
      <c r="F471" s="1"/>
      <c r="G471" s="1"/>
      <c r="H471" s="1"/>
    </row>
    <row r="472" ht="15.75" customHeight="1">
      <c r="A472" s="46"/>
      <c r="B472" s="7"/>
      <c r="C472" s="47"/>
      <c r="D472" s="47"/>
      <c r="E472" s="47"/>
      <c r="F472" s="1"/>
      <c r="G472" s="1"/>
      <c r="H472" s="1"/>
    </row>
    <row r="473" ht="15.75" customHeight="1">
      <c r="A473" s="46"/>
      <c r="B473" s="7"/>
      <c r="C473" s="47"/>
      <c r="D473" s="47"/>
      <c r="E473" s="47"/>
      <c r="F473" s="1"/>
      <c r="G473" s="1"/>
      <c r="H473" s="1"/>
    </row>
    <row r="474" ht="15.75" customHeight="1">
      <c r="A474" s="46"/>
      <c r="B474" s="7"/>
      <c r="C474" s="47"/>
      <c r="D474" s="47"/>
      <c r="E474" s="47"/>
      <c r="F474" s="1"/>
      <c r="G474" s="1"/>
      <c r="H474" s="1"/>
    </row>
    <row r="475" ht="15.75" customHeight="1">
      <c r="A475" s="46"/>
      <c r="B475" s="7"/>
      <c r="C475" s="47"/>
      <c r="D475" s="47"/>
      <c r="E475" s="47"/>
      <c r="F475" s="1"/>
      <c r="G475" s="1"/>
      <c r="H475" s="1"/>
    </row>
    <row r="476" ht="15.75" customHeight="1">
      <c r="A476" s="46"/>
      <c r="B476" s="7"/>
      <c r="C476" s="47"/>
      <c r="D476" s="47"/>
      <c r="E476" s="47"/>
      <c r="F476" s="1"/>
      <c r="G476" s="1"/>
      <c r="H476" s="1"/>
    </row>
    <row r="477" ht="15.75" customHeight="1">
      <c r="A477" s="46"/>
      <c r="B477" s="7"/>
      <c r="C477" s="47"/>
      <c r="D477" s="47"/>
      <c r="E477" s="47"/>
      <c r="F477" s="1"/>
      <c r="G477" s="1"/>
      <c r="H477" s="1"/>
    </row>
    <row r="478" ht="15.75" customHeight="1">
      <c r="A478" s="46"/>
      <c r="B478" s="7"/>
      <c r="C478" s="47"/>
      <c r="D478" s="47"/>
      <c r="E478" s="47"/>
      <c r="F478" s="1"/>
      <c r="G478" s="1"/>
      <c r="H478" s="1"/>
    </row>
    <row r="479" ht="15.75" customHeight="1">
      <c r="A479" s="46"/>
      <c r="B479" s="7"/>
      <c r="C479" s="47"/>
      <c r="D479" s="47"/>
      <c r="E479" s="47"/>
      <c r="F479" s="1"/>
      <c r="G479" s="1"/>
      <c r="H479" s="1"/>
    </row>
    <row r="480" ht="15.75" customHeight="1">
      <c r="A480" s="46"/>
      <c r="B480" s="7"/>
      <c r="C480" s="47"/>
      <c r="D480" s="47"/>
      <c r="E480" s="47"/>
      <c r="F480" s="1"/>
      <c r="G480" s="1"/>
      <c r="H480" s="1"/>
    </row>
    <row r="481" ht="15.75" customHeight="1">
      <c r="A481" s="46"/>
      <c r="B481" s="7"/>
      <c r="C481" s="47"/>
      <c r="D481" s="47"/>
      <c r="E481" s="47"/>
      <c r="F481" s="1"/>
      <c r="G481" s="1"/>
      <c r="H481" s="1"/>
    </row>
    <row r="482" ht="15.75" customHeight="1">
      <c r="A482" s="46"/>
      <c r="B482" s="7"/>
      <c r="C482" s="47"/>
      <c r="D482" s="47"/>
      <c r="E482" s="47"/>
      <c r="F482" s="1"/>
      <c r="G482" s="1"/>
      <c r="H482" s="1"/>
    </row>
    <row r="483" ht="15.75" customHeight="1">
      <c r="A483" s="46"/>
      <c r="B483" s="7"/>
      <c r="C483" s="47"/>
      <c r="D483" s="47"/>
      <c r="E483" s="47"/>
      <c r="F483" s="1"/>
      <c r="G483" s="1"/>
      <c r="H483" s="1"/>
    </row>
    <row r="484" ht="15.75" customHeight="1">
      <c r="A484" s="46"/>
      <c r="B484" s="7"/>
      <c r="C484" s="47"/>
      <c r="D484" s="47"/>
      <c r="E484" s="47"/>
      <c r="F484" s="1"/>
      <c r="G484" s="1"/>
      <c r="H484" s="1"/>
    </row>
    <row r="485" ht="15.75" customHeight="1">
      <c r="A485" s="46"/>
      <c r="B485" s="7"/>
      <c r="C485" s="47"/>
      <c r="D485" s="47"/>
      <c r="E485" s="47"/>
      <c r="F485" s="1"/>
      <c r="G485" s="1"/>
      <c r="H485" s="1"/>
    </row>
    <row r="486" ht="15.75" customHeight="1">
      <c r="A486" s="46"/>
      <c r="B486" s="7"/>
      <c r="C486" s="47"/>
      <c r="D486" s="47"/>
      <c r="E486" s="47"/>
      <c r="F486" s="1"/>
      <c r="G486" s="1"/>
      <c r="H486" s="1"/>
    </row>
    <row r="487" ht="15.75" customHeight="1">
      <c r="A487" s="46"/>
      <c r="B487" s="7"/>
      <c r="C487" s="47"/>
      <c r="D487" s="47"/>
      <c r="E487" s="47"/>
      <c r="F487" s="1"/>
      <c r="G487" s="1"/>
      <c r="H487" s="1"/>
    </row>
    <row r="488" ht="15.75" customHeight="1">
      <c r="A488" s="46"/>
      <c r="B488" s="7"/>
      <c r="C488" s="47"/>
      <c r="D488" s="47"/>
      <c r="E488" s="47"/>
      <c r="F488" s="1"/>
      <c r="G488" s="1"/>
      <c r="H488" s="1"/>
    </row>
    <row r="489" ht="15.75" customHeight="1">
      <c r="A489" s="46"/>
      <c r="B489" s="7"/>
      <c r="C489" s="47"/>
      <c r="D489" s="47"/>
      <c r="E489" s="47"/>
      <c r="F489" s="1"/>
      <c r="G489" s="1"/>
      <c r="H489" s="1"/>
    </row>
    <row r="490" ht="15.75" customHeight="1">
      <c r="A490" s="46"/>
      <c r="B490" s="7"/>
      <c r="C490" s="47"/>
      <c r="D490" s="47"/>
      <c r="E490" s="47"/>
      <c r="F490" s="1"/>
      <c r="G490" s="1"/>
      <c r="H490" s="1"/>
    </row>
    <row r="491" ht="15.75" customHeight="1">
      <c r="A491" s="46"/>
      <c r="B491" s="7"/>
      <c r="C491" s="47"/>
      <c r="D491" s="47"/>
      <c r="E491" s="47"/>
      <c r="F491" s="1"/>
      <c r="G491" s="1"/>
      <c r="H491" s="1"/>
    </row>
    <row r="492" ht="15.75" customHeight="1">
      <c r="A492" s="46"/>
      <c r="B492" s="7"/>
      <c r="C492" s="47"/>
      <c r="D492" s="47"/>
      <c r="E492" s="47"/>
      <c r="F492" s="1"/>
      <c r="G492" s="1"/>
      <c r="H492" s="1"/>
    </row>
    <row r="493" ht="15.75" customHeight="1">
      <c r="A493" s="46"/>
      <c r="B493" s="7"/>
      <c r="C493" s="47"/>
      <c r="D493" s="47"/>
      <c r="E493" s="47"/>
      <c r="F493" s="1"/>
      <c r="G493" s="1"/>
      <c r="H493" s="1"/>
    </row>
    <row r="494" ht="15.75" customHeight="1">
      <c r="A494" s="46"/>
      <c r="B494" s="7"/>
      <c r="C494" s="47"/>
      <c r="D494" s="47"/>
      <c r="E494" s="47"/>
      <c r="F494" s="1"/>
      <c r="G494" s="1"/>
      <c r="H494" s="1"/>
    </row>
    <row r="495" ht="15.75" customHeight="1">
      <c r="A495" s="46"/>
      <c r="B495" s="7"/>
      <c r="C495" s="47"/>
      <c r="D495" s="47"/>
      <c r="E495" s="47"/>
      <c r="F495" s="1"/>
      <c r="G495" s="1"/>
      <c r="H495" s="1"/>
    </row>
    <row r="496" ht="15.75" customHeight="1">
      <c r="A496" s="46"/>
      <c r="B496" s="7"/>
      <c r="C496" s="47"/>
      <c r="D496" s="47"/>
      <c r="E496" s="47"/>
      <c r="F496" s="1"/>
      <c r="G496" s="1"/>
      <c r="H496" s="1"/>
    </row>
    <row r="497" ht="15.75" customHeight="1">
      <c r="A497" s="46"/>
      <c r="B497" s="7"/>
      <c r="C497" s="47"/>
      <c r="D497" s="47"/>
      <c r="E497" s="47"/>
      <c r="F497" s="1"/>
      <c r="G497" s="1"/>
      <c r="H497" s="1"/>
    </row>
    <row r="498" ht="15.75" customHeight="1">
      <c r="A498" s="46"/>
      <c r="B498" s="7"/>
      <c r="C498" s="47"/>
      <c r="D498" s="47"/>
      <c r="E498" s="47"/>
      <c r="F498" s="1"/>
      <c r="G498" s="1"/>
      <c r="H498" s="1"/>
    </row>
    <row r="499" ht="15.75" customHeight="1">
      <c r="A499" s="46"/>
      <c r="B499" s="7"/>
      <c r="C499" s="47"/>
      <c r="D499" s="47"/>
      <c r="E499" s="47"/>
      <c r="F499" s="1"/>
      <c r="G499" s="1"/>
      <c r="H499" s="1"/>
    </row>
    <row r="500" ht="15.75" customHeight="1">
      <c r="A500" s="46"/>
      <c r="B500" s="7"/>
      <c r="C500" s="47"/>
      <c r="D500" s="47"/>
      <c r="E500" s="47"/>
      <c r="F500" s="1"/>
      <c r="G500" s="1"/>
      <c r="H500" s="1"/>
    </row>
    <row r="501" ht="15.75" customHeight="1">
      <c r="A501" s="46"/>
      <c r="B501" s="7"/>
      <c r="C501" s="47"/>
      <c r="D501" s="47"/>
      <c r="E501" s="47"/>
      <c r="F501" s="1"/>
      <c r="G501" s="1"/>
      <c r="H501" s="1"/>
    </row>
    <row r="502" ht="15.75" customHeight="1">
      <c r="A502" s="46"/>
      <c r="B502" s="7"/>
      <c r="C502" s="47"/>
      <c r="D502" s="47"/>
      <c r="E502" s="47"/>
      <c r="F502" s="1"/>
      <c r="G502" s="1"/>
      <c r="H502" s="1"/>
    </row>
    <row r="503" ht="15.75" customHeight="1">
      <c r="A503" s="46"/>
      <c r="B503" s="7"/>
      <c r="C503" s="47"/>
      <c r="D503" s="47"/>
      <c r="E503" s="47"/>
      <c r="F503" s="1"/>
      <c r="G503" s="1"/>
      <c r="H503" s="1"/>
    </row>
    <row r="504" ht="15.75" customHeight="1">
      <c r="A504" s="46"/>
      <c r="B504" s="7"/>
      <c r="C504" s="47"/>
      <c r="D504" s="47"/>
      <c r="E504" s="47"/>
      <c r="F504" s="1"/>
      <c r="G504" s="1"/>
      <c r="H504" s="1"/>
    </row>
    <row r="505" ht="15.75" customHeight="1">
      <c r="A505" s="46"/>
      <c r="B505" s="7"/>
      <c r="C505" s="47"/>
      <c r="D505" s="47"/>
      <c r="E505" s="47"/>
      <c r="F505" s="1"/>
      <c r="G505" s="1"/>
      <c r="H505" s="1"/>
    </row>
    <row r="506" ht="15.75" customHeight="1">
      <c r="A506" s="46"/>
      <c r="B506" s="7"/>
      <c r="C506" s="47"/>
      <c r="D506" s="47"/>
      <c r="E506" s="47"/>
      <c r="F506" s="1"/>
      <c r="G506" s="1"/>
      <c r="H506" s="1"/>
    </row>
    <row r="507" ht="15.75" customHeight="1">
      <c r="A507" s="46"/>
      <c r="B507" s="7"/>
      <c r="C507" s="47"/>
      <c r="D507" s="47"/>
      <c r="E507" s="47"/>
      <c r="F507" s="1"/>
      <c r="G507" s="1"/>
      <c r="H507" s="1"/>
    </row>
    <row r="508" ht="15.75" customHeight="1">
      <c r="A508" s="46"/>
      <c r="B508" s="7"/>
      <c r="C508" s="47"/>
      <c r="D508" s="47"/>
      <c r="E508" s="47"/>
      <c r="F508" s="1"/>
      <c r="G508" s="1"/>
      <c r="H508" s="1"/>
    </row>
    <row r="509" ht="15.75" customHeight="1">
      <c r="A509" s="46"/>
      <c r="B509" s="7"/>
      <c r="C509" s="47"/>
      <c r="D509" s="47"/>
      <c r="E509" s="47"/>
      <c r="F509" s="1"/>
      <c r="G509" s="1"/>
      <c r="H509" s="1"/>
    </row>
    <row r="510" ht="15.75" customHeight="1">
      <c r="A510" s="46"/>
      <c r="B510" s="7"/>
      <c r="C510" s="47"/>
      <c r="D510" s="47"/>
      <c r="E510" s="47"/>
      <c r="F510" s="1"/>
      <c r="G510" s="1"/>
      <c r="H510" s="1"/>
    </row>
    <row r="511" ht="15.75" customHeight="1">
      <c r="A511" s="46"/>
      <c r="B511" s="7"/>
      <c r="C511" s="47"/>
      <c r="D511" s="47"/>
      <c r="E511" s="47"/>
      <c r="F511" s="1"/>
      <c r="G511" s="1"/>
      <c r="H511" s="1"/>
    </row>
    <row r="512" ht="15.75" customHeight="1">
      <c r="A512" s="46"/>
      <c r="B512" s="7"/>
      <c r="C512" s="47"/>
      <c r="D512" s="47"/>
      <c r="E512" s="47"/>
      <c r="F512" s="1"/>
      <c r="G512" s="1"/>
      <c r="H512" s="1"/>
    </row>
    <row r="513" ht="15.75" customHeight="1">
      <c r="A513" s="46"/>
      <c r="B513" s="7"/>
      <c r="C513" s="47"/>
      <c r="D513" s="47"/>
      <c r="E513" s="47"/>
      <c r="F513" s="1"/>
      <c r="G513" s="1"/>
      <c r="H513" s="1"/>
    </row>
    <row r="514" ht="15.75" customHeight="1">
      <c r="A514" s="46"/>
      <c r="B514" s="7"/>
      <c r="C514" s="47"/>
      <c r="D514" s="47"/>
      <c r="E514" s="47"/>
      <c r="F514" s="1"/>
      <c r="G514" s="1"/>
      <c r="H514" s="1"/>
    </row>
    <row r="515" ht="15.75" customHeight="1">
      <c r="A515" s="46"/>
      <c r="B515" s="7"/>
      <c r="C515" s="47"/>
      <c r="D515" s="47"/>
      <c r="E515" s="47"/>
      <c r="F515" s="1"/>
      <c r="G515" s="1"/>
      <c r="H515" s="1"/>
    </row>
    <row r="516" ht="15.75" customHeight="1">
      <c r="A516" s="46"/>
      <c r="B516" s="7"/>
      <c r="C516" s="47"/>
      <c r="D516" s="47"/>
      <c r="E516" s="47"/>
      <c r="F516" s="1"/>
      <c r="G516" s="1"/>
      <c r="H516" s="1"/>
    </row>
    <row r="517" ht="15.75" customHeight="1">
      <c r="A517" s="46"/>
      <c r="B517" s="7"/>
      <c r="C517" s="47"/>
      <c r="D517" s="47"/>
      <c r="E517" s="47"/>
      <c r="F517" s="1"/>
      <c r="G517" s="1"/>
      <c r="H517" s="1"/>
    </row>
    <row r="518" ht="15.75" customHeight="1">
      <c r="A518" s="46"/>
      <c r="B518" s="7"/>
      <c r="C518" s="47"/>
      <c r="D518" s="47"/>
      <c r="E518" s="47"/>
      <c r="F518" s="1"/>
      <c r="G518" s="1"/>
      <c r="H518" s="1"/>
    </row>
    <row r="519" ht="15.75" customHeight="1">
      <c r="A519" s="46"/>
      <c r="B519" s="7"/>
      <c r="C519" s="47"/>
      <c r="D519" s="47"/>
      <c r="E519" s="47"/>
      <c r="F519" s="1"/>
      <c r="G519" s="1"/>
      <c r="H519" s="1"/>
    </row>
    <row r="520" ht="15.75" customHeight="1">
      <c r="A520" s="46"/>
      <c r="B520" s="7"/>
      <c r="C520" s="47"/>
      <c r="D520" s="47"/>
      <c r="E520" s="47"/>
      <c r="F520" s="1"/>
      <c r="G520" s="1"/>
      <c r="H520" s="1"/>
    </row>
    <row r="521" ht="15.75" customHeight="1">
      <c r="A521" s="46"/>
      <c r="B521" s="7"/>
      <c r="C521" s="47"/>
      <c r="D521" s="47"/>
      <c r="E521" s="47"/>
      <c r="F521" s="1"/>
      <c r="G521" s="1"/>
      <c r="H521" s="1"/>
    </row>
    <row r="522" ht="15.75" customHeight="1">
      <c r="A522" s="46"/>
      <c r="B522" s="7"/>
      <c r="C522" s="47"/>
      <c r="D522" s="47"/>
      <c r="E522" s="47"/>
      <c r="F522" s="1"/>
      <c r="G522" s="1"/>
      <c r="H522" s="1"/>
    </row>
    <row r="523" ht="15.75" customHeight="1">
      <c r="A523" s="46"/>
      <c r="B523" s="7"/>
      <c r="C523" s="47"/>
      <c r="D523" s="47"/>
      <c r="E523" s="47"/>
      <c r="F523" s="1"/>
      <c r="G523" s="1"/>
      <c r="H523" s="1"/>
    </row>
    <row r="524" ht="15.75" customHeight="1">
      <c r="A524" s="46"/>
      <c r="B524" s="7"/>
      <c r="C524" s="47"/>
      <c r="D524" s="47"/>
      <c r="E524" s="47"/>
      <c r="F524" s="1"/>
      <c r="G524" s="1"/>
      <c r="H524" s="1"/>
    </row>
    <row r="525" ht="15.75" customHeight="1">
      <c r="A525" s="46"/>
      <c r="B525" s="7"/>
      <c r="C525" s="47"/>
      <c r="D525" s="47"/>
      <c r="E525" s="47"/>
      <c r="F525" s="1"/>
      <c r="G525" s="1"/>
      <c r="H525" s="1"/>
    </row>
    <row r="526" ht="15.75" customHeight="1">
      <c r="A526" s="46"/>
      <c r="B526" s="7"/>
      <c r="C526" s="47"/>
      <c r="D526" s="47"/>
      <c r="E526" s="47"/>
      <c r="F526" s="1"/>
      <c r="G526" s="1"/>
      <c r="H526" s="1"/>
    </row>
    <row r="527" ht="15.75" customHeight="1">
      <c r="A527" s="46"/>
      <c r="B527" s="7"/>
      <c r="C527" s="47"/>
      <c r="D527" s="47"/>
      <c r="E527" s="47"/>
      <c r="F527" s="1"/>
      <c r="G527" s="1"/>
      <c r="H527" s="1"/>
    </row>
    <row r="528" ht="15.75" customHeight="1">
      <c r="A528" s="46"/>
      <c r="B528" s="7"/>
      <c r="C528" s="47"/>
      <c r="D528" s="47"/>
      <c r="E528" s="47"/>
      <c r="F528" s="1"/>
      <c r="G528" s="1"/>
      <c r="H528" s="1"/>
    </row>
    <row r="529" ht="15.75" customHeight="1">
      <c r="A529" s="46"/>
      <c r="B529" s="7"/>
      <c r="C529" s="47"/>
      <c r="D529" s="47"/>
      <c r="E529" s="47"/>
      <c r="F529" s="1"/>
      <c r="G529" s="1"/>
      <c r="H529" s="1"/>
    </row>
    <row r="530" ht="15.75" customHeight="1">
      <c r="A530" s="46"/>
      <c r="B530" s="7"/>
      <c r="C530" s="47"/>
      <c r="D530" s="47"/>
      <c r="E530" s="47"/>
      <c r="F530" s="1"/>
      <c r="G530" s="1"/>
      <c r="H530" s="1"/>
    </row>
    <row r="531" ht="15.75" customHeight="1">
      <c r="A531" s="46"/>
      <c r="B531" s="7"/>
      <c r="C531" s="47"/>
      <c r="D531" s="47"/>
      <c r="E531" s="47"/>
      <c r="F531" s="1"/>
      <c r="G531" s="1"/>
      <c r="H531" s="1"/>
    </row>
    <row r="532" ht="15.75" customHeight="1">
      <c r="A532" s="46"/>
      <c r="B532" s="7"/>
      <c r="C532" s="47"/>
      <c r="D532" s="47"/>
      <c r="E532" s="47"/>
      <c r="F532" s="1"/>
      <c r="G532" s="1"/>
      <c r="H532" s="1"/>
    </row>
    <row r="533" ht="15.75" customHeight="1">
      <c r="A533" s="46"/>
      <c r="B533" s="7"/>
      <c r="C533" s="47"/>
      <c r="D533" s="47"/>
      <c r="E533" s="47"/>
      <c r="F533" s="1"/>
      <c r="G533" s="1"/>
      <c r="H533" s="1"/>
    </row>
    <row r="534" ht="15.75" customHeight="1">
      <c r="A534" s="46"/>
      <c r="B534" s="7"/>
      <c r="C534" s="47"/>
      <c r="D534" s="47"/>
      <c r="E534" s="47"/>
      <c r="F534" s="1"/>
      <c r="G534" s="1"/>
      <c r="H534" s="1"/>
    </row>
    <row r="535" ht="15.75" customHeight="1">
      <c r="A535" s="46"/>
      <c r="B535" s="7"/>
      <c r="C535" s="47"/>
      <c r="D535" s="47"/>
      <c r="E535" s="47"/>
      <c r="F535" s="1"/>
      <c r="G535" s="1"/>
      <c r="H535" s="1"/>
    </row>
    <row r="536" ht="15.75" customHeight="1">
      <c r="A536" s="46"/>
      <c r="B536" s="7"/>
      <c r="C536" s="47"/>
      <c r="D536" s="47"/>
      <c r="E536" s="47"/>
      <c r="F536" s="1"/>
      <c r="G536" s="1"/>
      <c r="H536" s="1"/>
    </row>
    <row r="537" ht="15.75" customHeight="1">
      <c r="A537" s="46"/>
      <c r="B537" s="7"/>
      <c r="C537" s="47"/>
      <c r="D537" s="47"/>
      <c r="E537" s="47"/>
      <c r="F537" s="1"/>
      <c r="G537" s="1"/>
      <c r="H537" s="1"/>
    </row>
    <row r="538" ht="15.75" customHeight="1">
      <c r="A538" s="46"/>
      <c r="B538" s="7"/>
      <c r="C538" s="47"/>
      <c r="D538" s="47"/>
      <c r="E538" s="47"/>
      <c r="F538" s="1"/>
      <c r="G538" s="1"/>
      <c r="H538" s="1"/>
    </row>
    <row r="539" ht="15.75" customHeight="1">
      <c r="A539" s="46"/>
      <c r="B539" s="7"/>
      <c r="C539" s="47"/>
      <c r="D539" s="47"/>
      <c r="E539" s="47"/>
      <c r="F539" s="1"/>
      <c r="G539" s="1"/>
      <c r="H539" s="1"/>
    </row>
    <row r="540" ht="15.75" customHeight="1">
      <c r="A540" s="46"/>
      <c r="B540" s="7"/>
      <c r="C540" s="47"/>
      <c r="D540" s="47"/>
      <c r="E540" s="47"/>
      <c r="F540" s="1"/>
      <c r="G540" s="1"/>
      <c r="H540" s="1"/>
    </row>
    <row r="541" ht="15.75" customHeight="1">
      <c r="A541" s="46"/>
      <c r="B541" s="7"/>
      <c r="C541" s="47"/>
      <c r="D541" s="47"/>
      <c r="E541" s="47"/>
      <c r="F541" s="1"/>
      <c r="G541" s="1"/>
      <c r="H541" s="1"/>
    </row>
    <row r="542" ht="15.75" customHeight="1">
      <c r="A542" s="46"/>
      <c r="B542" s="7"/>
      <c r="C542" s="47"/>
      <c r="D542" s="47"/>
      <c r="E542" s="47"/>
      <c r="F542" s="1"/>
      <c r="G542" s="1"/>
      <c r="H542" s="1"/>
    </row>
    <row r="543" ht="15.75" customHeight="1">
      <c r="A543" s="46"/>
      <c r="B543" s="7"/>
      <c r="C543" s="47"/>
      <c r="D543" s="47"/>
      <c r="E543" s="47"/>
      <c r="F543" s="1"/>
      <c r="G543" s="1"/>
      <c r="H543" s="1"/>
    </row>
    <row r="544" ht="15.75" customHeight="1">
      <c r="A544" s="46"/>
      <c r="B544" s="7"/>
      <c r="C544" s="47"/>
      <c r="D544" s="47"/>
      <c r="E544" s="47"/>
      <c r="F544" s="1"/>
      <c r="G544" s="1"/>
      <c r="H544" s="1"/>
    </row>
    <row r="545" ht="15.75" customHeight="1">
      <c r="A545" s="46"/>
      <c r="B545" s="7"/>
      <c r="C545" s="47"/>
      <c r="D545" s="47"/>
      <c r="E545" s="47"/>
      <c r="F545" s="1"/>
      <c r="G545" s="1"/>
      <c r="H545" s="1"/>
    </row>
    <row r="546" ht="15.75" customHeight="1">
      <c r="A546" s="46"/>
      <c r="B546" s="7"/>
      <c r="C546" s="47"/>
      <c r="D546" s="47"/>
      <c r="E546" s="47"/>
      <c r="F546" s="1"/>
      <c r="G546" s="1"/>
      <c r="H546" s="1"/>
    </row>
    <row r="547" ht="15.75" customHeight="1">
      <c r="A547" s="46"/>
      <c r="B547" s="7"/>
      <c r="C547" s="47"/>
      <c r="D547" s="47"/>
      <c r="E547" s="47"/>
      <c r="F547" s="1"/>
      <c r="G547" s="1"/>
      <c r="H547" s="1"/>
    </row>
    <row r="548" ht="15.75" customHeight="1">
      <c r="A548" s="46"/>
      <c r="B548" s="7"/>
      <c r="C548" s="47"/>
      <c r="D548" s="47"/>
      <c r="E548" s="47"/>
      <c r="F548" s="1"/>
      <c r="G548" s="1"/>
      <c r="H548" s="1"/>
    </row>
    <row r="549" ht="15.75" customHeight="1">
      <c r="A549" s="46"/>
      <c r="B549" s="7"/>
      <c r="C549" s="47"/>
      <c r="D549" s="47"/>
      <c r="E549" s="47"/>
      <c r="F549" s="1"/>
      <c r="G549" s="1"/>
      <c r="H549" s="1"/>
    </row>
    <row r="550" ht="15.75" customHeight="1">
      <c r="A550" s="46"/>
      <c r="B550" s="7"/>
      <c r="C550" s="47"/>
      <c r="D550" s="47"/>
      <c r="E550" s="47"/>
      <c r="F550" s="1"/>
      <c r="G550" s="1"/>
      <c r="H550" s="1"/>
    </row>
    <row r="551" ht="15.75" customHeight="1">
      <c r="A551" s="46"/>
      <c r="B551" s="7"/>
      <c r="C551" s="47"/>
      <c r="D551" s="47"/>
      <c r="E551" s="47"/>
      <c r="F551" s="1"/>
      <c r="G551" s="1"/>
      <c r="H551" s="1"/>
    </row>
    <row r="552" ht="15.75" customHeight="1">
      <c r="A552" s="46"/>
      <c r="B552" s="7"/>
      <c r="C552" s="47"/>
      <c r="D552" s="47"/>
      <c r="E552" s="47"/>
      <c r="F552" s="1"/>
      <c r="G552" s="1"/>
      <c r="H552" s="1"/>
    </row>
    <row r="553" ht="15.75" customHeight="1">
      <c r="A553" s="46"/>
      <c r="B553" s="7"/>
      <c r="C553" s="47"/>
      <c r="D553" s="47"/>
      <c r="E553" s="47"/>
      <c r="F553" s="1"/>
      <c r="G553" s="1"/>
      <c r="H553" s="1"/>
    </row>
    <row r="554" ht="15.75" customHeight="1">
      <c r="A554" s="46"/>
      <c r="B554" s="7"/>
      <c r="C554" s="47"/>
      <c r="D554" s="47"/>
      <c r="E554" s="47"/>
      <c r="F554" s="1"/>
      <c r="G554" s="1"/>
      <c r="H554" s="1"/>
    </row>
    <row r="555" ht="15.75" customHeight="1">
      <c r="A555" s="46"/>
      <c r="B555" s="7"/>
      <c r="C555" s="47"/>
      <c r="D555" s="47"/>
      <c r="E555" s="47"/>
      <c r="F555" s="1"/>
      <c r="G555" s="1"/>
      <c r="H555" s="1"/>
    </row>
    <row r="556" ht="15.75" customHeight="1">
      <c r="A556" s="46"/>
      <c r="B556" s="7"/>
      <c r="C556" s="47"/>
      <c r="D556" s="47"/>
      <c r="E556" s="47"/>
      <c r="F556" s="1"/>
      <c r="G556" s="1"/>
      <c r="H556" s="1"/>
    </row>
    <row r="557" ht="15.75" customHeight="1">
      <c r="A557" s="46"/>
      <c r="B557" s="7"/>
      <c r="C557" s="47"/>
      <c r="D557" s="47"/>
      <c r="E557" s="47"/>
      <c r="F557" s="1"/>
      <c r="G557" s="1"/>
      <c r="H557" s="1"/>
    </row>
    <row r="558" ht="15.75" customHeight="1">
      <c r="A558" s="46"/>
      <c r="B558" s="7"/>
      <c r="C558" s="47"/>
      <c r="D558" s="47"/>
      <c r="E558" s="47"/>
      <c r="F558" s="1"/>
      <c r="G558" s="1"/>
      <c r="H558" s="1"/>
    </row>
    <row r="559" ht="15.75" customHeight="1">
      <c r="B559" s="292"/>
    </row>
    <row r="560" ht="15.75" customHeight="1">
      <c r="B560" s="292"/>
    </row>
    <row r="561" ht="15.75" customHeight="1">
      <c r="B561" s="292"/>
    </row>
    <row r="562" ht="15.75" customHeight="1">
      <c r="B562" s="292"/>
    </row>
    <row r="563" ht="15.75" customHeight="1">
      <c r="B563" s="292"/>
    </row>
    <row r="564" ht="15.75" customHeight="1">
      <c r="B564" s="292"/>
    </row>
    <row r="565" ht="15.75" customHeight="1">
      <c r="B565" s="292"/>
    </row>
    <row r="566" ht="15.75" customHeight="1">
      <c r="B566" s="292"/>
    </row>
    <row r="567" ht="15.75" customHeight="1">
      <c r="B567" s="292"/>
    </row>
    <row r="568" ht="15.75" customHeight="1">
      <c r="B568" s="292"/>
    </row>
    <row r="569" ht="15.75" customHeight="1">
      <c r="B569" s="292"/>
    </row>
    <row r="570" ht="15.75" customHeight="1">
      <c r="B570" s="292"/>
    </row>
    <row r="571" ht="15.75" customHeight="1">
      <c r="B571" s="292"/>
    </row>
    <row r="572" ht="15.75" customHeight="1">
      <c r="B572" s="292"/>
    </row>
    <row r="573" ht="15.75" customHeight="1">
      <c r="B573" s="292"/>
    </row>
    <row r="574" ht="15.75" customHeight="1">
      <c r="B574" s="292"/>
    </row>
    <row r="575" ht="15.75" customHeight="1">
      <c r="B575" s="292"/>
    </row>
    <row r="576" ht="15.75" customHeight="1">
      <c r="B576" s="292"/>
    </row>
    <row r="577" ht="15.75" customHeight="1">
      <c r="B577" s="292"/>
    </row>
    <row r="578" ht="15.75" customHeight="1">
      <c r="B578" s="292"/>
    </row>
    <row r="579" ht="15.75" customHeight="1">
      <c r="B579" s="292"/>
    </row>
    <row r="580" ht="15.75" customHeight="1">
      <c r="B580" s="292"/>
    </row>
    <row r="581" ht="15.75" customHeight="1">
      <c r="B581" s="292"/>
    </row>
    <row r="582" ht="15.75" customHeight="1">
      <c r="B582" s="292"/>
    </row>
    <row r="583" ht="15.75" customHeight="1">
      <c r="B583" s="292"/>
    </row>
    <row r="584" ht="15.75" customHeight="1">
      <c r="B584" s="292"/>
    </row>
    <row r="585" ht="15.75" customHeight="1">
      <c r="B585" s="292"/>
    </row>
    <row r="586" ht="15.75" customHeight="1">
      <c r="B586" s="292"/>
    </row>
    <row r="587" ht="15.75" customHeight="1">
      <c r="B587" s="292"/>
    </row>
    <row r="588" ht="15.75" customHeight="1">
      <c r="B588" s="292"/>
    </row>
    <row r="589" ht="15.75" customHeight="1">
      <c r="B589" s="292"/>
    </row>
    <row r="590" ht="15.75" customHeight="1">
      <c r="B590" s="292"/>
    </row>
    <row r="591" ht="15.75" customHeight="1">
      <c r="B591" s="292"/>
    </row>
    <row r="592" ht="15.75" customHeight="1">
      <c r="B592" s="292"/>
    </row>
    <row r="593" ht="15.75" customHeight="1">
      <c r="B593" s="292"/>
    </row>
    <row r="594" ht="15.75" customHeight="1">
      <c r="B594" s="292"/>
    </row>
    <row r="595" ht="15.75" customHeight="1">
      <c r="B595" s="292"/>
    </row>
    <row r="596" ht="15.75" customHeight="1">
      <c r="B596" s="292"/>
    </row>
    <row r="597" ht="15.75" customHeight="1">
      <c r="B597" s="292"/>
    </row>
    <row r="598" ht="15.75" customHeight="1">
      <c r="B598" s="292"/>
    </row>
    <row r="599" ht="15.75" customHeight="1">
      <c r="B599" s="292"/>
    </row>
    <row r="600" ht="15.75" customHeight="1">
      <c r="B600" s="292"/>
    </row>
    <row r="601" ht="15.75" customHeight="1">
      <c r="B601" s="292"/>
    </row>
    <row r="602" ht="15.75" customHeight="1">
      <c r="B602" s="292"/>
    </row>
    <row r="603" ht="15.75" customHeight="1">
      <c r="B603" s="292"/>
    </row>
    <row r="604" ht="15.75" customHeight="1">
      <c r="B604" s="292"/>
    </row>
    <row r="605" ht="15.75" customHeight="1">
      <c r="B605" s="292"/>
    </row>
    <row r="606" ht="15.75" customHeight="1">
      <c r="B606" s="292"/>
    </row>
    <row r="607" ht="15.75" customHeight="1">
      <c r="B607" s="292"/>
    </row>
    <row r="608" ht="15.75" customHeight="1">
      <c r="B608" s="292"/>
    </row>
    <row r="609" ht="15.75" customHeight="1">
      <c r="B609" s="292"/>
    </row>
    <row r="610" ht="15.75" customHeight="1">
      <c r="B610" s="292"/>
    </row>
    <row r="611" ht="15.75" customHeight="1">
      <c r="B611" s="292"/>
    </row>
    <row r="612" ht="15.75" customHeight="1">
      <c r="B612" s="292"/>
    </row>
    <row r="613" ht="15.75" customHeight="1">
      <c r="B613" s="292"/>
    </row>
    <row r="614" ht="15.75" customHeight="1">
      <c r="B614" s="292"/>
    </row>
    <row r="615" ht="15.75" customHeight="1">
      <c r="B615" s="292"/>
    </row>
    <row r="616" ht="15.75" customHeight="1">
      <c r="B616" s="292"/>
    </row>
    <row r="617" ht="15.75" customHeight="1">
      <c r="B617" s="292"/>
    </row>
    <row r="618" ht="15.75" customHeight="1">
      <c r="B618" s="292"/>
    </row>
    <row r="619" ht="15.75" customHeight="1">
      <c r="B619" s="292"/>
    </row>
    <row r="620" ht="15.75" customHeight="1">
      <c r="B620" s="292"/>
    </row>
    <row r="621" ht="15.75" customHeight="1">
      <c r="B621" s="292"/>
    </row>
    <row r="622" ht="15.75" customHeight="1">
      <c r="B622" s="292"/>
    </row>
    <row r="623" ht="15.75" customHeight="1">
      <c r="B623" s="292"/>
    </row>
    <row r="624" ht="15.75" customHeight="1">
      <c r="B624" s="292"/>
    </row>
    <row r="625" ht="15.75" customHeight="1">
      <c r="B625" s="292"/>
    </row>
    <row r="626" ht="15.75" customHeight="1">
      <c r="B626" s="292"/>
    </row>
    <row r="627" ht="15.75" customHeight="1">
      <c r="B627" s="292"/>
    </row>
    <row r="628" ht="15.75" customHeight="1">
      <c r="B628" s="292"/>
    </row>
    <row r="629" ht="15.75" customHeight="1">
      <c r="B629" s="292"/>
    </row>
    <row r="630" ht="15.75" customHeight="1">
      <c r="B630" s="292"/>
    </row>
    <row r="631" ht="15.75" customHeight="1">
      <c r="B631" s="292"/>
    </row>
    <row r="632" ht="15.75" customHeight="1">
      <c r="B632" s="292"/>
    </row>
    <row r="633" ht="15.75" customHeight="1">
      <c r="B633" s="292"/>
    </row>
    <row r="634" ht="15.75" customHeight="1">
      <c r="B634" s="292"/>
    </row>
    <row r="635" ht="15.75" customHeight="1">
      <c r="B635" s="292"/>
    </row>
    <row r="636" ht="15.75" customHeight="1">
      <c r="B636" s="292"/>
    </row>
    <row r="637" ht="15.75" customHeight="1">
      <c r="B637" s="292"/>
    </row>
    <row r="638" ht="15.75" customHeight="1">
      <c r="B638" s="292"/>
    </row>
    <row r="639" ht="15.75" customHeight="1">
      <c r="B639" s="292"/>
    </row>
    <row r="640" ht="15.75" customHeight="1">
      <c r="B640" s="292"/>
    </row>
    <row r="641" ht="15.75" customHeight="1">
      <c r="B641" s="292"/>
    </row>
    <row r="642" ht="15.75" customHeight="1">
      <c r="B642" s="292"/>
    </row>
    <row r="643" ht="15.75" customHeight="1">
      <c r="B643" s="292"/>
    </row>
    <row r="644" ht="15.75" customHeight="1">
      <c r="B644" s="292"/>
    </row>
    <row r="645" ht="15.75" customHeight="1">
      <c r="B645" s="292"/>
    </row>
    <row r="646" ht="15.75" customHeight="1">
      <c r="B646" s="292"/>
    </row>
    <row r="647" ht="15.75" customHeight="1">
      <c r="B647" s="292"/>
    </row>
    <row r="648" ht="15.75" customHeight="1">
      <c r="B648" s="292"/>
    </row>
    <row r="649" ht="15.75" customHeight="1">
      <c r="B649" s="292"/>
    </row>
    <row r="650" ht="15.75" customHeight="1">
      <c r="B650" s="292"/>
    </row>
    <row r="651" ht="15.75" customHeight="1">
      <c r="B651" s="292"/>
    </row>
    <row r="652" ht="15.75" customHeight="1">
      <c r="B652" s="292"/>
    </row>
    <row r="653" ht="15.75" customHeight="1">
      <c r="B653" s="292"/>
    </row>
    <row r="654" ht="15.75" customHeight="1">
      <c r="B654" s="292"/>
    </row>
    <row r="655" ht="15.75" customHeight="1">
      <c r="B655" s="292"/>
    </row>
    <row r="656" ht="15.75" customHeight="1">
      <c r="B656" s="292"/>
    </row>
    <row r="657" ht="15.75" customHeight="1">
      <c r="B657" s="292"/>
    </row>
    <row r="658" ht="15.75" customHeight="1">
      <c r="B658" s="292"/>
    </row>
    <row r="659" ht="15.75" customHeight="1">
      <c r="B659" s="292"/>
    </row>
    <row r="660" ht="15.75" customHeight="1">
      <c r="B660" s="292"/>
    </row>
    <row r="661" ht="15.75" customHeight="1">
      <c r="B661" s="292"/>
    </row>
    <row r="662" ht="15.75" customHeight="1">
      <c r="B662" s="292"/>
    </row>
    <row r="663" ht="15.75" customHeight="1">
      <c r="B663" s="292"/>
    </row>
    <row r="664" ht="15.75" customHeight="1">
      <c r="B664" s="292"/>
    </row>
    <row r="665" ht="15.75" customHeight="1">
      <c r="B665" s="292"/>
    </row>
    <row r="666" ht="15.75" customHeight="1">
      <c r="B666" s="292"/>
    </row>
    <row r="667" ht="15.75" customHeight="1">
      <c r="B667" s="292"/>
    </row>
    <row r="668" ht="15.75" customHeight="1">
      <c r="B668" s="292"/>
    </row>
    <row r="669" ht="15.75" customHeight="1">
      <c r="B669" s="292"/>
    </row>
    <row r="670" ht="15.75" customHeight="1">
      <c r="B670" s="292"/>
    </row>
    <row r="671" ht="15.75" customHeight="1">
      <c r="B671" s="292"/>
    </row>
    <row r="672" ht="15.75" customHeight="1">
      <c r="B672" s="292"/>
    </row>
    <row r="673" ht="15.75" customHeight="1">
      <c r="B673" s="292"/>
    </row>
    <row r="674" ht="15.75" customHeight="1">
      <c r="B674" s="292"/>
    </row>
    <row r="675" ht="15.75" customHeight="1">
      <c r="B675" s="292"/>
    </row>
    <row r="676" ht="15.75" customHeight="1">
      <c r="B676" s="292"/>
    </row>
    <row r="677" ht="15.75" customHeight="1">
      <c r="B677" s="292"/>
    </row>
    <row r="678" ht="15.75" customHeight="1">
      <c r="B678" s="292"/>
    </row>
    <row r="679" ht="15.75" customHeight="1">
      <c r="B679" s="292"/>
    </row>
    <row r="680" ht="15.75" customHeight="1">
      <c r="B680" s="292"/>
    </row>
    <row r="681" ht="15.75" customHeight="1">
      <c r="B681" s="292"/>
    </row>
    <row r="682" ht="15.75" customHeight="1">
      <c r="B682" s="292"/>
    </row>
    <row r="683" ht="15.75" customHeight="1">
      <c r="B683" s="292"/>
    </row>
    <row r="684" ht="15.75" customHeight="1">
      <c r="B684" s="292"/>
    </row>
    <row r="685" ht="15.75" customHeight="1">
      <c r="B685" s="292"/>
    </row>
    <row r="686" ht="15.75" customHeight="1">
      <c r="B686" s="292"/>
    </row>
    <row r="687" ht="15.75" customHeight="1">
      <c r="B687" s="292"/>
    </row>
    <row r="688" ht="15.75" customHeight="1">
      <c r="B688" s="292"/>
    </row>
    <row r="689" ht="15.75" customHeight="1">
      <c r="B689" s="292"/>
    </row>
    <row r="690" ht="15.75" customHeight="1">
      <c r="B690" s="292"/>
    </row>
    <row r="691" ht="15.75" customHeight="1">
      <c r="B691" s="292"/>
    </row>
    <row r="692" ht="15.75" customHeight="1">
      <c r="B692" s="292"/>
    </row>
    <row r="693" ht="15.75" customHeight="1">
      <c r="B693" s="292"/>
    </row>
    <row r="694" ht="15.75" customHeight="1">
      <c r="B694" s="292"/>
    </row>
    <row r="695" ht="15.75" customHeight="1">
      <c r="B695" s="292"/>
    </row>
    <row r="696" ht="15.75" customHeight="1">
      <c r="B696" s="292"/>
    </row>
    <row r="697" ht="15.75" customHeight="1">
      <c r="B697" s="292"/>
    </row>
    <row r="698" ht="15.75" customHeight="1">
      <c r="B698" s="292"/>
    </row>
    <row r="699" ht="15.75" customHeight="1">
      <c r="B699" s="292"/>
    </row>
    <row r="700" ht="15.75" customHeight="1">
      <c r="B700" s="292"/>
    </row>
    <row r="701" ht="15.75" customHeight="1">
      <c r="B701" s="292"/>
    </row>
    <row r="702" ht="15.75" customHeight="1">
      <c r="B702" s="292"/>
    </row>
    <row r="703" ht="15.75" customHeight="1">
      <c r="B703" s="292"/>
    </row>
    <row r="704" ht="15.75" customHeight="1">
      <c r="B704" s="292"/>
    </row>
    <row r="705" ht="15.75" customHeight="1">
      <c r="B705" s="292"/>
    </row>
    <row r="706" ht="15.75" customHeight="1">
      <c r="B706" s="292"/>
    </row>
    <row r="707" ht="15.75" customHeight="1">
      <c r="B707" s="292"/>
    </row>
    <row r="708" ht="15.75" customHeight="1">
      <c r="B708" s="292"/>
    </row>
    <row r="709" ht="15.75" customHeight="1">
      <c r="B709" s="292"/>
    </row>
    <row r="710" ht="15.75" customHeight="1">
      <c r="B710" s="292"/>
    </row>
    <row r="711" ht="15.75" customHeight="1">
      <c r="B711" s="292"/>
    </row>
    <row r="712" ht="15.75" customHeight="1">
      <c r="B712" s="292"/>
    </row>
    <row r="713" ht="15.75" customHeight="1">
      <c r="B713" s="292"/>
    </row>
    <row r="714" ht="15.75" customHeight="1">
      <c r="B714" s="292"/>
    </row>
    <row r="715" ht="15.75" customHeight="1">
      <c r="B715" s="292"/>
    </row>
    <row r="716" ht="15.75" customHeight="1">
      <c r="B716" s="292"/>
    </row>
    <row r="717" ht="15.75" customHeight="1">
      <c r="B717" s="292"/>
    </row>
    <row r="718" ht="15.75" customHeight="1">
      <c r="B718" s="292"/>
    </row>
    <row r="719" ht="15.75" customHeight="1">
      <c r="B719" s="292"/>
    </row>
    <row r="720" ht="15.75" customHeight="1">
      <c r="B720" s="292"/>
    </row>
    <row r="721" ht="15.75" customHeight="1">
      <c r="B721" s="292"/>
    </row>
    <row r="722" ht="15.75" customHeight="1">
      <c r="B722" s="292"/>
    </row>
    <row r="723" ht="15.75" customHeight="1">
      <c r="B723" s="292"/>
    </row>
    <row r="724" ht="15.75" customHeight="1">
      <c r="B724" s="292"/>
    </row>
    <row r="725" ht="15.75" customHeight="1">
      <c r="B725" s="292"/>
    </row>
    <row r="726" ht="15.75" customHeight="1">
      <c r="B726" s="292"/>
    </row>
    <row r="727" ht="15.75" customHeight="1">
      <c r="B727" s="292"/>
    </row>
    <row r="728" ht="15.75" customHeight="1">
      <c r="B728" s="292"/>
    </row>
    <row r="729" ht="15.75" customHeight="1">
      <c r="B729" s="292"/>
    </row>
    <row r="730" ht="15.75" customHeight="1">
      <c r="B730" s="292"/>
    </row>
    <row r="731" ht="15.75" customHeight="1">
      <c r="B731" s="292"/>
    </row>
    <row r="732" ht="15.75" customHeight="1">
      <c r="B732" s="292"/>
    </row>
    <row r="733" ht="15.75" customHeight="1">
      <c r="B733" s="292"/>
    </row>
    <row r="734" ht="15.75" customHeight="1">
      <c r="B734" s="292"/>
    </row>
    <row r="735" ht="15.75" customHeight="1">
      <c r="B735" s="292"/>
    </row>
    <row r="736" ht="15.75" customHeight="1">
      <c r="B736" s="292"/>
    </row>
    <row r="737" ht="15.75" customHeight="1">
      <c r="B737" s="292"/>
    </row>
    <row r="738" ht="15.75" customHeight="1">
      <c r="B738" s="292"/>
    </row>
    <row r="739" ht="15.75" customHeight="1">
      <c r="B739" s="292"/>
    </row>
    <row r="740" ht="15.75" customHeight="1">
      <c r="B740" s="292"/>
    </row>
    <row r="741" ht="15.75" customHeight="1">
      <c r="B741" s="292"/>
    </row>
    <row r="742" ht="15.75" customHeight="1">
      <c r="B742" s="292"/>
    </row>
    <row r="743" ht="15.75" customHeight="1">
      <c r="B743" s="292"/>
    </row>
    <row r="744" ht="15.75" customHeight="1">
      <c r="B744" s="292"/>
    </row>
    <row r="745" ht="15.75" customHeight="1">
      <c r="B745" s="292"/>
    </row>
    <row r="746" ht="15.75" customHeight="1">
      <c r="B746" s="292"/>
    </row>
    <row r="747" ht="15.75" customHeight="1">
      <c r="B747" s="292"/>
    </row>
    <row r="748" ht="15.75" customHeight="1">
      <c r="B748" s="292"/>
    </row>
    <row r="749" ht="15.75" customHeight="1">
      <c r="B749" s="292"/>
    </row>
    <row r="750" ht="15.75" customHeight="1">
      <c r="B750" s="292"/>
    </row>
    <row r="751" ht="15.75" customHeight="1">
      <c r="B751" s="292"/>
    </row>
    <row r="752" ht="15.75" customHeight="1">
      <c r="B752" s="292"/>
    </row>
    <row r="753" ht="15.75" customHeight="1">
      <c r="B753" s="292"/>
    </row>
    <row r="754" ht="15.75" customHeight="1">
      <c r="B754" s="292"/>
    </row>
    <row r="755" ht="15.75" customHeight="1">
      <c r="B755" s="292"/>
    </row>
    <row r="756" ht="15.75" customHeight="1">
      <c r="B756" s="292"/>
    </row>
    <row r="757" ht="15.75" customHeight="1">
      <c r="B757" s="292"/>
    </row>
    <row r="758" ht="15.75" customHeight="1">
      <c r="B758" s="292"/>
    </row>
    <row r="759" ht="15.75" customHeight="1">
      <c r="B759" s="292"/>
    </row>
    <row r="760" ht="15.75" customHeight="1">
      <c r="B760" s="292"/>
    </row>
    <row r="761" ht="15.75" customHeight="1">
      <c r="B761" s="292"/>
    </row>
    <row r="762" ht="15.75" customHeight="1">
      <c r="B762" s="292"/>
    </row>
    <row r="763" ht="15.75" customHeight="1">
      <c r="B763" s="292"/>
    </row>
    <row r="764" ht="15.75" customHeight="1">
      <c r="B764" s="292"/>
    </row>
    <row r="765" ht="15.75" customHeight="1">
      <c r="B765" s="292"/>
    </row>
    <row r="766" ht="15.75" customHeight="1">
      <c r="B766" s="292"/>
    </row>
    <row r="767" ht="15.75" customHeight="1">
      <c r="B767" s="292"/>
    </row>
    <row r="768" ht="15.75" customHeight="1">
      <c r="B768" s="292"/>
    </row>
    <row r="769" ht="15.75" customHeight="1">
      <c r="B769" s="292"/>
    </row>
    <row r="770" ht="15.75" customHeight="1">
      <c r="B770" s="292"/>
    </row>
    <row r="771" ht="15.75" customHeight="1">
      <c r="B771" s="292"/>
    </row>
    <row r="772" ht="15.75" customHeight="1">
      <c r="B772" s="292"/>
    </row>
    <row r="773" ht="15.75" customHeight="1">
      <c r="B773" s="292"/>
    </row>
    <row r="774" ht="15.75" customHeight="1">
      <c r="B774" s="292"/>
    </row>
    <row r="775" ht="15.75" customHeight="1">
      <c r="B775" s="292"/>
    </row>
    <row r="776" ht="15.75" customHeight="1">
      <c r="B776" s="292"/>
    </row>
    <row r="777" ht="15.75" customHeight="1">
      <c r="B777" s="292"/>
    </row>
    <row r="778" ht="15.75" customHeight="1">
      <c r="B778" s="292"/>
    </row>
    <row r="779" ht="15.75" customHeight="1">
      <c r="B779" s="292"/>
    </row>
    <row r="780" ht="15.75" customHeight="1">
      <c r="B780" s="292"/>
    </row>
    <row r="781" ht="15.75" customHeight="1">
      <c r="B781" s="292"/>
    </row>
    <row r="782" ht="15.75" customHeight="1">
      <c r="B782" s="292"/>
    </row>
    <row r="783" ht="15.75" customHeight="1">
      <c r="B783" s="292"/>
    </row>
    <row r="784" ht="15.75" customHeight="1">
      <c r="B784" s="292"/>
    </row>
    <row r="785" ht="15.75" customHeight="1">
      <c r="B785" s="292"/>
    </row>
    <row r="786" ht="15.75" customHeight="1">
      <c r="B786" s="292"/>
    </row>
    <row r="787" ht="15.75" customHeight="1">
      <c r="B787" s="292"/>
    </row>
    <row r="788" ht="15.75" customHeight="1">
      <c r="B788" s="292"/>
    </row>
    <row r="789" ht="15.75" customHeight="1">
      <c r="B789" s="292"/>
    </row>
    <row r="790" ht="15.75" customHeight="1">
      <c r="B790" s="292"/>
    </row>
    <row r="791" ht="15.75" customHeight="1">
      <c r="B791" s="292"/>
    </row>
    <row r="792" ht="15.75" customHeight="1">
      <c r="B792" s="292"/>
    </row>
    <row r="793" ht="15.75" customHeight="1">
      <c r="B793" s="292"/>
    </row>
    <row r="794" ht="15.75" customHeight="1">
      <c r="B794" s="292"/>
    </row>
    <row r="795" ht="15.75" customHeight="1">
      <c r="B795" s="292"/>
    </row>
    <row r="796" ht="15.75" customHeight="1">
      <c r="B796" s="292"/>
    </row>
    <row r="797" ht="15.75" customHeight="1">
      <c r="B797" s="292"/>
    </row>
    <row r="798" ht="15.75" customHeight="1">
      <c r="B798" s="292"/>
    </row>
    <row r="799" ht="15.75" customHeight="1">
      <c r="B799" s="292"/>
    </row>
    <row r="800" ht="15.75" customHeight="1">
      <c r="B800" s="292"/>
    </row>
    <row r="801" ht="15.75" customHeight="1">
      <c r="B801" s="292"/>
    </row>
    <row r="802" ht="15.75" customHeight="1">
      <c r="B802" s="292"/>
    </row>
    <row r="803" ht="15.75" customHeight="1">
      <c r="B803" s="292"/>
    </row>
    <row r="804" ht="15.75" customHeight="1">
      <c r="B804" s="292"/>
    </row>
    <row r="805" ht="15.75" customHeight="1">
      <c r="B805" s="292"/>
    </row>
    <row r="806" ht="15.75" customHeight="1">
      <c r="B806" s="292"/>
    </row>
    <row r="807" ht="15.75" customHeight="1">
      <c r="B807" s="292"/>
    </row>
    <row r="808" ht="15.75" customHeight="1">
      <c r="B808" s="292"/>
    </row>
    <row r="809" ht="15.75" customHeight="1">
      <c r="B809" s="292"/>
    </row>
    <row r="810" ht="15.75" customHeight="1">
      <c r="B810" s="292"/>
    </row>
    <row r="811" ht="15.75" customHeight="1">
      <c r="B811" s="292"/>
    </row>
    <row r="812" ht="15.75" customHeight="1">
      <c r="B812" s="292"/>
    </row>
    <row r="813" ht="15.75" customHeight="1">
      <c r="B813" s="292"/>
    </row>
    <row r="814" ht="15.75" customHeight="1">
      <c r="B814" s="292"/>
    </row>
    <row r="815" ht="15.75" customHeight="1">
      <c r="B815" s="292"/>
    </row>
    <row r="816" ht="15.75" customHeight="1">
      <c r="B816" s="292"/>
    </row>
    <row r="817" ht="15.75" customHeight="1">
      <c r="B817" s="292"/>
    </row>
    <row r="818" ht="15.75" customHeight="1">
      <c r="B818" s="292"/>
    </row>
    <row r="819" ht="15.75" customHeight="1">
      <c r="B819" s="292"/>
    </row>
    <row r="820" ht="15.75" customHeight="1">
      <c r="B820" s="292"/>
    </row>
    <row r="821" ht="15.75" customHeight="1">
      <c r="B821" s="292"/>
    </row>
    <row r="822" ht="15.75" customHeight="1">
      <c r="B822" s="292"/>
    </row>
    <row r="823" ht="15.75" customHeight="1">
      <c r="B823" s="292"/>
    </row>
    <row r="824" ht="15.75" customHeight="1">
      <c r="B824" s="292"/>
    </row>
    <row r="825" ht="15.75" customHeight="1">
      <c r="B825" s="292"/>
    </row>
    <row r="826" ht="15.75" customHeight="1">
      <c r="B826" s="292"/>
    </row>
    <row r="827" ht="15.75" customHeight="1">
      <c r="B827" s="292"/>
    </row>
    <row r="828" ht="15.75" customHeight="1">
      <c r="B828" s="292"/>
    </row>
    <row r="829" ht="15.75" customHeight="1">
      <c r="B829" s="292"/>
    </row>
    <row r="830" ht="15.75" customHeight="1">
      <c r="B830" s="292"/>
    </row>
    <row r="831" ht="15.75" customHeight="1">
      <c r="B831" s="292"/>
    </row>
    <row r="832" ht="15.75" customHeight="1">
      <c r="B832" s="292"/>
    </row>
    <row r="833" ht="15.75" customHeight="1">
      <c r="B833" s="292"/>
    </row>
    <row r="834" ht="15.75" customHeight="1">
      <c r="B834" s="292"/>
    </row>
    <row r="835" ht="15.75" customHeight="1">
      <c r="B835" s="292"/>
    </row>
    <row r="836" ht="15.75" customHeight="1">
      <c r="B836" s="292"/>
    </row>
    <row r="837" ht="15.75" customHeight="1">
      <c r="B837" s="292"/>
    </row>
    <row r="838" ht="15.75" customHeight="1">
      <c r="B838" s="292"/>
    </row>
    <row r="839" ht="15.75" customHeight="1">
      <c r="B839" s="292"/>
    </row>
    <row r="840" ht="15.75" customHeight="1">
      <c r="B840" s="292"/>
    </row>
    <row r="841" ht="15.75" customHeight="1">
      <c r="B841" s="292"/>
    </row>
    <row r="842" ht="15.75" customHeight="1">
      <c r="B842" s="292"/>
    </row>
    <row r="843" ht="15.75" customHeight="1">
      <c r="B843" s="292"/>
    </row>
    <row r="844" ht="15.75" customHeight="1">
      <c r="B844" s="292"/>
    </row>
    <row r="845" ht="15.75" customHeight="1">
      <c r="B845" s="292"/>
    </row>
    <row r="846" ht="15.75" customHeight="1">
      <c r="B846" s="292"/>
    </row>
    <row r="847" ht="15.75" customHeight="1">
      <c r="B847" s="292"/>
    </row>
    <row r="848" ht="15.75" customHeight="1">
      <c r="B848" s="292"/>
    </row>
    <row r="849" ht="15.75" customHeight="1">
      <c r="B849" s="292"/>
    </row>
    <row r="850" ht="15.75" customHeight="1">
      <c r="B850" s="292"/>
    </row>
    <row r="851" ht="15.75" customHeight="1">
      <c r="B851" s="292"/>
    </row>
    <row r="852" ht="15.75" customHeight="1">
      <c r="B852" s="292"/>
    </row>
    <row r="853" ht="15.75" customHeight="1">
      <c r="B853" s="292"/>
    </row>
    <row r="854" ht="15.75" customHeight="1">
      <c r="B854" s="292"/>
    </row>
    <row r="855" ht="15.75" customHeight="1">
      <c r="B855" s="292"/>
    </row>
    <row r="856" ht="15.75" customHeight="1">
      <c r="B856" s="292"/>
    </row>
    <row r="857" ht="15.75" customHeight="1">
      <c r="B857" s="292"/>
    </row>
    <row r="858" ht="15.75" customHeight="1">
      <c r="B858" s="292"/>
    </row>
    <row r="859" ht="15.75" customHeight="1">
      <c r="B859" s="292"/>
    </row>
    <row r="860" ht="15.75" customHeight="1">
      <c r="B860" s="292"/>
    </row>
    <row r="861" ht="15.75" customHeight="1">
      <c r="B861" s="292"/>
    </row>
    <row r="862" ht="15.75" customHeight="1">
      <c r="B862" s="292"/>
    </row>
    <row r="863" ht="15.75" customHeight="1">
      <c r="B863" s="292"/>
    </row>
    <row r="864" ht="15.75" customHeight="1">
      <c r="B864" s="292"/>
    </row>
    <row r="865" ht="15.75" customHeight="1">
      <c r="B865" s="292"/>
    </row>
    <row r="866" ht="15.75" customHeight="1">
      <c r="B866" s="292"/>
    </row>
    <row r="867" ht="15.75" customHeight="1">
      <c r="B867" s="292"/>
    </row>
    <row r="868" ht="15.75" customHeight="1">
      <c r="B868" s="292"/>
    </row>
    <row r="869" ht="15.75" customHeight="1">
      <c r="B869" s="292"/>
    </row>
    <row r="870" ht="15.75" customHeight="1">
      <c r="B870" s="292"/>
    </row>
    <row r="871" ht="15.75" customHeight="1">
      <c r="B871" s="292"/>
    </row>
    <row r="872" ht="15.75" customHeight="1">
      <c r="B872" s="292"/>
    </row>
    <row r="873" ht="15.75" customHeight="1">
      <c r="B873" s="292"/>
    </row>
    <row r="874" ht="15.75" customHeight="1">
      <c r="B874" s="292"/>
    </row>
    <row r="875" ht="15.75" customHeight="1">
      <c r="B875" s="292"/>
    </row>
    <row r="876" ht="15.75" customHeight="1">
      <c r="B876" s="292"/>
    </row>
    <row r="877" ht="15.75" customHeight="1">
      <c r="B877" s="292"/>
    </row>
    <row r="878" ht="15.75" customHeight="1">
      <c r="B878" s="292"/>
    </row>
    <row r="879" ht="15.75" customHeight="1">
      <c r="B879" s="292"/>
    </row>
    <row r="880" ht="15.75" customHeight="1">
      <c r="B880" s="292"/>
    </row>
    <row r="881" ht="15.75" customHeight="1">
      <c r="B881" s="292"/>
    </row>
    <row r="882" ht="15.75" customHeight="1">
      <c r="B882" s="292"/>
    </row>
    <row r="883" ht="15.75" customHeight="1">
      <c r="B883" s="292"/>
    </row>
    <row r="884" ht="15.75" customHeight="1">
      <c r="B884" s="292"/>
    </row>
    <row r="885" ht="15.75" customHeight="1">
      <c r="B885" s="292"/>
    </row>
    <row r="886" ht="15.75" customHeight="1">
      <c r="B886" s="292"/>
    </row>
    <row r="887" ht="15.75" customHeight="1">
      <c r="B887" s="292"/>
    </row>
    <row r="888" ht="15.75" customHeight="1">
      <c r="B888" s="292"/>
    </row>
    <row r="889" ht="15.75" customHeight="1">
      <c r="B889" s="292"/>
    </row>
    <row r="890" ht="15.75" customHeight="1">
      <c r="B890" s="292"/>
    </row>
    <row r="891" ht="15.75" customHeight="1">
      <c r="B891" s="292"/>
    </row>
    <row r="892" ht="15.75" customHeight="1">
      <c r="B892" s="292"/>
    </row>
    <row r="893" ht="15.75" customHeight="1">
      <c r="B893" s="292"/>
    </row>
    <row r="894" ht="15.75" customHeight="1">
      <c r="B894" s="292"/>
    </row>
    <row r="895" ht="15.75" customHeight="1">
      <c r="B895" s="292"/>
    </row>
    <row r="896" ht="15.75" customHeight="1">
      <c r="B896" s="292"/>
    </row>
    <row r="897" ht="15.75" customHeight="1">
      <c r="B897" s="292"/>
    </row>
    <row r="898" ht="15.75" customHeight="1">
      <c r="B898" s="292"/>
    </row>
    <row r="899" ht="15.75" customHeight="1">
      <c r="B899" s="292"/>
    </row>
    <row r="900" ht="15.75" customHeight="1">
      <c r="B900" s="292"/>
    </row>
    <row r="901" ht="15.75" customHeight="1">
      <c r="B901" s="292"/>
    </row>
    <row r="902" ht="15.75" customHeight="1">
      <c r="B902" s="292"/>
    </row>
    <row r="903" ht="15.75" customHeight="1">
      <c r="B903" s="292"/>
    </row>
    <row r="904" ht="15.75" customHeight="1">
      <c r="B904" s="292"/>
    </row>
    <row r="905" ht="15.75" customHeight="1">
      <c r="B905" s="292"/>
    </row>
    <row r="906" ht="15.75" customHeight="1">
      <c r="B906" s="292"/>
    </row>
    <row r="907" ht="15.75" customHeight="1">
      <c r="B907" s="292"/>
    </row>
    <row r="908" ht="15.75" customHeight="1">
      <c r="B908" s="292"/>
    </row>
    <row r="909" ht="15.75" customHeight="1">
      <c r="B909" s="292"/>
    </row>
    <row r="910" ht="15.75" customHeight="1">
      <c r="B910" s="292"/>
    </row>
    <row r="911" ht="15.75" customHeight="1">
      <c r="B911" s="292"/>
    </row>
    <row r="912" ht="15.75" customHeight="1">
      <c r="B912" s="292"/>
    </row>
    <row r="913" ht="15.75" customHeight="1">
      <c r="B913" s="292"/>
    </row>
    <row r="914" ht="15.75" customHeight="1">
      <c r="B914" s="292"/>
    </row>
    <row r="915" ht="15.75" customHeight="1">
      <c r="B915" s="292"/>
    </row>
    <row r="916" ht="15.75" customHeight="1">
      <c r="B916" s="292"/>
    </row>
    <row r="917" ht="15.75" customHeight="1">
      <c r="B917" s="292"/>
    </row>
    <row r="918" ht="15.75" customHeight="1">
      <c r="B918" s="292"/>
    </row>
    <row r="919" ht="15.75" customHeight="1">
      <c r="B919" s="292"/>
    </row>
    <row r="920" ht="15.75" customHeight="1">
      <c r="B920" s="292"/>
    </row>
    <row r="921" ht="15.75" customHeight="1">
      <c r="B921" s="292"/>
    </row>
    <row r="922" ht="15.75" customHeight="1">
      <c r="B922" s="292"/>
    </row>
    <row r="923" ht="15.75" customHeight="1">
      <c r="B923" s="292"/>
    </row>
    <row r="924" ht="15.75" customHeight="1">
      <c r="B924" s="292"/>
    </row>
    <row r="925" ht="15.75" customHeight="1">
      <c r="B925" s="292"/>
    </row>
    <row r="926" ht="15.75" customHeight="1">
      <c r="B926" s="292"/>
    </row>
    <row r="927" ht="15.75" customHeight="1">
      <c r="B927" s="292"/>
    </row>
    <row r="928" ht="15.75" customHeight="1">
      <c r="B928" s="292"/>
    </row>
    <row r="929" ht="15.75" customHeight="1">
      <c r="B929" s="292"/>
    </row>
    <row r="930" ht="15.75" customHeight="1">
      <c r="B930" s="292"/>
    </row>
    <row r="931" ht="15.75" customHeight="1">
      <c r="B931" s="292"/>
    </row>
    <row r="932" ht="15.75" customHeight="1">
      <c r="B932" s="292"/>
    </row>
    <row r="933" ht="15.75" customHeight="1">
      <c r="B933" s="292"/>
    </row>
    <row r="934" ht="15.75" customHeight="1">
      <c r="B934" s="292"/>
    </row>
    <row r="935" ht="15.75" customHeight="1">
      <c r="B935" s="292"/>
    </row>
    <row r="936" ht="15.75" customHeight="1">
      <c r="B936" s="292"/>
    </row>
    <row r="937" ht="15.75" customHeight="1">
      <c r="B937" s="292"/>
    </row>
    <row r="938" ht="15.75" customHeight="1">
      <c r="B938" s="292"/>
    </row>
    <row r="939" ht="15.75" customHeight="1">
      <c r="B939" s="292"/>
    </row>
    <row r="940" ht="15.75" customHeight="1">
      <c r="B940" s="292"/>
    </row>
    <row r="941" ht="15.75" customHeight="1">
      <c r="B941" s="292"/>
    </row>
    <row r="942" ht="15.75" customHeight="1">
      <c r="B942" s="292"/>
    </row>
    <row r="943" ht="15.75" customHeight="1">
      <c r="B943" s="292"/>
    </row>
    <row r="944" ht="15.75" customHeight="1">
      <c r="B944" s="292"/>
    </row>
    <row r="945" ht="15.75" customHeight="1">
      <c r="B945" s="292"/>
    </row>
    <row r="946" ht="15.75" customHeight="1">
      <c r="B946" s="292"/>
    </row>
    <row r="947" ht="15.75" customHeight="1">
      <c r="B947" s="292"/>
    </row>
    <row r="948" ht="15.75" customHeight="1">
      <c r="B948" s="292"/>
    </row>
    <row r="949" ht="15.75" customHeight="1">
      <c r="B949" s="292"/>
    </row>
    <row r="950" ht="15.75" customHeight="1">
      <c r="B950" s="292"/>
    </row>
    <row r="951" ht="15.75" customHeight="1">
      <c r="B951" s="292"/>
    </row>
    <row r="952" ht="15.75" customHeight="1">
      <c r="B952" s="292"/>
    </row>
    <row r="953" ht="15.75" customHeight="1">
      <c r="B953" s="292"/>
    </row>
    <row r="954" ht="15.75" customHeight="1">
      <c r="B954" s="292"/>
    </row>
    <row r="955" ht="15.75" customHeight="1">
      <c r="B955" s="292"/>
    </row>
    <row r="956" ht="15.75" customHeight="1">
      <c r="B956" s="292"/>
    </row>
    <row r="957" ht="15.75" customHeight="1">
      <c r="B957" s="292"/>
    </row>
    <row r="958" ht="15.75" customHeight="1">
      <c r="B958" s="292"/>
    </row>
    <row r="959" ht="15.75" customHeight="1">
      <c r="B959" s="292"/>
    </row>
    <row r="960" ht="15.75" customHeight="1">
      <c r="B960" s="292"/>
    </row>
    <row r="961" ht="15.75" customHeight="1">
      <c r="B961" s="292"/>
    </row>
    <row r="962" ht="15.75" customHeight="1">
      <c r="B962" s="292"/>
    </row>
    <row r="963" ht="15.75" customHeight="1">
      <c r="B963" s="292"/>
    </row>
    <row r="964" ht="15.75" customHeight="1">
      <c r="B964" s="292"/>
    </row>
    <row r="965" ht="15.75" customHeight="1">
      <c r="B965" s="292"/>
    </row>
    <row r="966" ht="15.75" customHeight="1">
      <c r="B966" s="292"/>
    </row>
    <row r="967" ht="15.75" customHeight="1">
      <c r="B967" s="292"/>
    </row>
    <row r="968" ht="15.75" customHeight="1">
      <c r="B968" s="292"/>
    </row>
    <row r="969" ht="15.75" customHeight="1">
      <c r="B969" s="292"/>
    </row>
    <row r="970" ht="15.75" customHeight="1">
      <c r="B970" s="292"/>
    </row>
    <row r="971" ht="15.75" customHeight="1">
      <c r="B971" s="292"/>
    </row>
    <row r="972" ht="15.75" customHeight="1">
      <c r="B972" s="292"/>
    </row>
    <row r="973" ht="15.75" customHeight="1">
      <c r="B973" s="292"/>
    </row>
    <row r="974" ht="15.75" customHeight="1">
      <c r="B974" s="292"/>
    </row>
    <row r="975" ht="15.75" customHeight="1">
      <c r="B975" s="292"/>
    </row>
    <row r="976" ht="15.75" customHeight="1">
      <c r="B976" s="292"/>
    </row>
    <row r="977" ht="15.75" customHeight="1">
      <c r="B977" s="292"/>
    </row>
    <row r="978" ht="15.75" customHeight="1">
      <c r="B978" s="292"/>
    </row>
    <row r="979" ht="15.75" customHeight="1">
      <c r="B979" s="292"/>
    </row>
    <row r="980" ht="15.75" customHeight="1">
      <c r="B980" s="292"/>
    </row>
    <row r="981" ht="15.75" customHeight="1">
      <c r="B981" s="292"/>
    </row>
    <row r="982" ht="15.75" customHeight="1">
      <c r="B982" s="292"/>
    </row>
    <row r="983" ht="15.75" customHeight="1">
      <c r="B983" s="292"/>
    </row>
    <row r="984" ht="15.75" customHeight="1">
      <c r="B984" s="292"/>
    </row>
    <row r="985" ht="15.75" customHeight="1">
      <c r="B985" s="292"/>
    </row>
    <row r="986" ht="15.75" customHeight="1">
      <c r="B986" s="292"/>
    </row>
    <row r="987" ht="15.75" customHeight="1">
      <c r="B987" s="292"/>
    </row>
    <row r="988" ht="15.75" customHeight="1">
      <c r="B988" s="292"/>
    </row>
    <row r="989" ht="15.75" customHeight="1">
      <c r="B989" s="292"/>
    </row>
    <row r="990" ht="15.75" customHeight="1">
      <c r="B990" s="292"/>
    </row>
    <row r="991" ht="15.75" customHeight="1">
      <c r="B991" s="292"/>
    </row>
    <row r="992" ht="15.75" customHeight="1">
      <c r="B992" s="292"/>
    </row>
    <row r="993" ht="15.75" customHeight="1">
      <c r="B993" s="292"/>
    </row>
    <row r="994" ht="15.75" customHeight="1">
      <c r="B994" s="292"/>
    </row>
    <row r="995" ht="15.75" customHeight="1">
      <c r="B995" s="292"/>
    </row>
    <row r="996" ht="15.75" customHeight="1">
      <c r="B996" s="292"/>
    </row>
    <row r="997" ht="15.75" customHeight="1">
      <c r="B997" s="292"/>
    </row>
    <row r="998" ht="15.75" customHeight="1">
      <c r="B998" s="292"/>
    </row>
    <row r="999" ht="15.75" customHeight="1">
      <c r="B999" s="292"/>
    </row>
    <row r="1000">
      <c r="B1000" s="292"/>
    </row>
  </sheetData>
  <mergeCells count="5">
    <mergeCell ref="A2:E2"/>
    <mergeCell ref="A4:E4"/>
    <mergeCell ref="A5:E5"/>
    <mergeCell ref="A6:E6"/>
    <mergeCell ref="A358:E358"/>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15.14"/>
    <col customWidth="1" min="6" max="6" width="9.43"/>
    <col customWidth="1" min="7" max="7" width="8.0"/>
    <col customWidth="1" min="8" max="8" width="12.0"/>
    <col customWidth="1" min="9" max="11" width="8.71"/>
    <col customWidth="1" min="12" max="12" width="8.43"/>
    <col customWidth="1" min="13" max="13" width="15.29"/>
    <col customWidth="1" min="14" max="16" width="9.14"/>
    <col customWidth="1" min="17" max="22" width="8.0"/>
  </cols>
  <sheetData>
    <row r="1">
      <c r="A1" s="46"/>
      <c r="B1" s="47"/>
      <c r="C1" s="47"/>
      <c r="D1" s="47"/>
      <c r="E1" s="1"/>
      <c r="F1" s="1"/>
      <c r="G1" s="1"/>
      <c r="H1" s="1"/>
      <c r="I1" s="1"/>
      <c r="J1" s="1"/>
      <c r="K1" s="1"/>
      <c r="L1" s="1"/>
      <c r="M1" s="1"/>
      <c r="N1" s="1"/>
      <c r="O1" s="1"/>
      <c r="P1" s="1"/>
    </row>
    <row r="2" ht="15.75" customHeight="1">
      <c r="A2" s="149" t="s">
        <v>628</v>
      </c>
      <c r="B2" s="49"/>
      <c r="C2" s="49"/>
      <c r="D2" s="49"/>
      <c r="E2" s="49"/>
      <c r="F2" s="49"/>
      <c r="G2" s="49"/>
      <c r="H2" s="49"/>
      <c r="I2" s="49"/>
      <c r="J2" s="49"/>
      <c r="K2" s="49"/>
      <c r="L2" s="50"/>
      <c r="M2" s="52"/>
      <c r="N2" s="52"/>
      <c r="O2" s="52"/>
      <c r="P2" s="52"/>
      <c r="Q2" s="53"/>
      <c r="R2" s="53"/>
      <c r="S2" s="53"/>
      <c r="T2" s="53"/>
      <c r="U2" s="53"/>
      <c r="V2" s="53"/>
    </row>
    <row r="3">
      <c r="A3" s="53"/>
      <c r="B3" s="53"/>
      <c r="C3" s="53"/>
      <c r="D3" s="53"/>
      <c r="E3" s="53"/>
      <c r="F3" s="53"/>
      <c r="G3" s="53"/>
      <c r="H3" s="53"/>
      <c r="I3" s="53"/>
      <c r="J3" s="53"/>
      <c r="K3" s="53"/>
      <c r="L3" s="53"/>
      <c r="M3" s="52"/>
      <c r="N3" s="52"/>
      <c r="O3" s="52"/>
      <c r="P3" s="52"/>
      <c r="Q3" s="53"/>
      <c r="R3" s="53"/>
      <c r="S3" s="53"/>
      <c r="T3" s="53"/>
      <c r="U3" s="53"/>
      <c r="V3" s="53"/>
    </row>
    <row r="4" ht="40.5" customHeight="1">
      <c r="A4" s="54" t="s">
        <v>629</v>
      </c>
      <c r="B4" s="49"/>
      <c r="C4" s="49"/>
      <c r="D4" s="49"/>
      <c r="E4" s="49"/>
      <c r="F4" s="49"/>
      <c r="G4" s="49"/>
      <c r="H4" s="49"/>
      <c r="I4" s="49"/>
      <c r="J4" s="49"/>
      <c r="K4" s="49"/>
      <c r="L4" s="50"/>
      <c r="M4" s="52"/>
      <c r="N4" s="52"/>
      <c r="O4" s="52"/>
      <c r="P4" s="52"/>
      <c r="Q4" s="53"/>
      <c r="R4" s="53"/>
      <c r="S4" s="53"/>
      <c r="T4" s="53"/>
      <c r="U4" s="53"/>
      <c r="V4" s="53"/>
    </row>
    <row r="5" ht="36.75" customHeight="1">
      <c r="A5" s="54" t="s">
        <v>630</v>
      </c>
      <c r="B5" s="49"/>
      <c r="C5" s="49"/>
      <c r="D5" s="49"/>
      <c r="E5" s="49"/>
      <c r="F5" s="49"/>
      <c r="G5" s="49"/>
      <c r="H5" s="49"/>
      <c r="I5" s="49"/>
      <c r="J5" s="49"/>
      <c r="K5" s="49"/>
      <c r="L5" s="50"/>
      <c r="M5" s="52"/>
      <c r="N5" s="52"/>
      <c r="O5" s="52"/>
      <c r="P5" s="52"/>
      <c r="Q5" s="53"/>
      <c r="R5" s="53"/>
      <c r="S5" s="53"/>
      <c r="T5" s="53"/>
      <c r="U5" s="53"/>
      <c r="V5" s="53"/>
    </row>
    <row r="6" ht="27.75" customHeight="1">
      <c r="A6" s="54" t="s">
        <v>631</v>
      </c>
      <c r="B6" s="49"/>
      <c r="C6" s="49"/>
      <c r="D6" s="49"/>
      <c r="E6" s="49"/>
      <c r="F6" s="49"/>
      <c r="G6" s="49"/>
      <c r="H6" s="49"/>
      <c r="I6" s="49"/>
      <c r="J6" s="49"/>
      <c r="K6" s="49"/>
      <c r="L6" s="50"/>
      <c r="M6" s="52"/>
      <c r="N6" s="52"/>
      <c r="O6" s="52"/>
      <c r="P6" s="52"/>
      <c r="Q6" s="53"/>
      <c r="R6" s="53"/>
      <c r="S6" s="53"/>
      <c r="T6" s="53"/>
      <c r="U6" s="53"/>
      <c r="V6" s="53"/>
    </row>
    <row r="7" ht="28.5" customHeight="1">
      <c r="A7" s="54" t="s">
        <v>632</v>
      </c>
      <c r="B7" s="49"/>
      <c r="C7" s="49"/>
      <c r="D7" s="49"/>
      <c r="E7" s="49"/>
      <c r="F7" s="49"/>
      <c r="G7" s="49"/>
      <c r="H7" s="49"/>
      <c r="I7" s="49"/>
      <c r="J7" s="49"/>
      <c r="K7" s="49"/>
      <c r="L7" s="50"/>
      <c r="M7" s="52"/>
      <c r="N7" s="52"/>
      <c r="O7" s="52"/>
      <c r="P7" s="52"/>
      <c r="Q7" s="53"/>
      <c r="R7" s="53"/>
      <c r="S7" s="53"/>
      <c r="T7" s="53"/>
      <c r="U7" s="53"/>
      <c r="V7" s="53"/>
    </row>
    <row r="8">
      <c r="A8" s="54" t="s">
        <v>633</v>
      </c>
      <c r="B8" s="49"/>
      <c r="C8" s="49"/>
      <c r="D8" s="49"/>
      <c r="E8" s="49"/>
      <c r="F8" s="49"/>
      <c r="G8" s="49"/>
      <c r="H8" s="49"/>
      <c r="I8" s="49"/>
      <c r="J8" s="49"/>
      <c r="K8" s="49"/>
      <c r="L8" s="50"/>
      <c r="M8" s="52"/>
      <c r="N8" s="52"/>
      <c r="O8" s="52"/>
      <c r="P8" s="52"/>
      <c r="Q8" s="53"/>
      <c r="R8" s="53"/>
      <c r="S8" s="53"/>
      <c r="T8" s="53"/>
      <c r="U8" s="53"/>
      <c r="V8" s="53"/>
    </row>
    <row r="9" ht="101.25" customHeight="1">
      <c r="A9" s="58" t="s">
        <v>634</v>
      </c>
      <c r="B9" s="49"/>
      <c r="C9" s="49"/>
      <c r="D9" s="49"/>
      <c r="E9" s="49"/>
      <c r="F9" s="49"/>
      <c r="G9" s="49"/>
      <c r="H9" s="49"/>
      <c r="I9" s="49"/>
      <c r="J9" s="49"/>
      <c r="K9" s="49"/>
      <c r="L9" s="50"/>
      <c r="M9" s="52"/>
      <c r="N9" s="52"/>
      <c r="O9" s="52"/>
      <c r="P9" s="52"/>
      <c r="Q9" s="53"/>
      <c r="R9" s="53"/>
      <c r="S9" s="53"/>
      <c r="T9" s="53"/>
      <c r="U9" s="53"/>
      <c r="V9" s="53"/>
    </row>
    <row r="10">
      <c r="A10" s="59"/>
      <c r="B10" s="60"/>
      <c r="C10" s="60"/>
      <c r="D10" s="60"/>
      <c r="E10" s="59"/>
      <c r="F10" s="59"/>
      <c r="G10" s="59"/>
      <c r="H10" s="59"/>
      <c r="I10" s="59"/>
      <c r="J10" s="59"/>
      <c r="K10" s="59"/>
      <c r="L10" s="59"/>
      <c r="M10" s="52"/>
      <c r="N10" s="52"/>
      <c r="O10" s="52"/>
      <c r="P10" s="52"/>
      <c r="Q10" s="53"/>
      <c r="R10" s="53"/>
      <c r="S10" s="53"/>
      <c r="T10" s="53"/>
      <c r="U10" s="53"/>
      <c r="V10" s="53"/>
    </row>
    <row r="11" ht="82.5" customHeight="1">
      <c r="A11" s="61" t="s">
        <v>128</v>
      </c>
      <c r="B11" s="61" t="s">
        <v>129</v>
      </c>
      <c r="C11" s="62" t="s">
        <v>635</v>
      </c>
      <c r="D11" s="62" t="s">
        <v>636</v>
      </c>
      <c r="E11" s="61" t="s">
        <v>637</v>
      </c>
      <c r="F11" s="62" t="s">
        <v>638</v>
      </c>
      <c r="G11" s="62" t="s">
        <v>139</v>
      </c>
      <c r="H11" s="62" t="s">
        <v>639</v>
      </c>
      <c r="I11" s="62" t="s">
        <v>142</v>
      </c>
      <c r="J11" s="62" t="s">
        <v>143</v>
      </c>
      <c r="K11" s="61" t="s">
        <v>144</v>
      </c>
      <c r="L11" s="61" t="s">
        <v>148</v>
      </c>
      <c r="M11" s="150" t="s">
        <v>149</v>
      </c>
      <c r="N11" s="66"/>
      <c r="O11" s="66"/>
      <c r="P11" s="66"/>
      <c r="Q11" s="67"/>
      <c r="R11" s="67"/>
      <c r="S11" s="67"/>
      <c r="T11" s="67"/>
      <c r="U11" s="67"/>
      <c r="V11" s="67"/>
    </row>
    <row r="12" ht="15.0" customHeight="1">
      <c r="A12" s="151" t="s">
        <v>640</v>
      </c>
      <c r="B12" s="152" t="s">
        <v>51</v>
      </c>
      <c r="C12" s="153" t="s">
        <v>641</v>
      </c>
      <c r="D12" s="153" t="s">
        <v>642</v>
      </c>
      <c r="E12" s="154" t="s">
        <v>643</v>
      </c>
      <c r="F12" s="155" t="s">
        <v>644</v>
      </c>
      <c r="G12" s="152">
        <v>2023.0</v>
      </c>
      <c r="H12" s="152">
        <v>3.0</v>
      </c>
      <c r="I12" s="156">
        <v>1.0</v>
      </c>
      <c r="J12" s="156">
        <v>3.0</v>
      </c>
      <c r="K12" s="156">
        <v>10.0</v>
      </c>
      <c r="L12" s="157">
        <v>20.0</v>
      </c>
      <c r="M12" s="158" t="s">
        <v>179</v>
      </c>
      <c r="N12" s="1"/>
      <c r="O12" s="1"/>
      <c r="P12" s="1"/>
    </row>
    <row r="13" ht="24.75" customHeight="1">
      <c r="A13" s="153" t="s">
        <v>60</v>
      </c>
      <c r="B13" s="154" t="s">
        <v>51</v>
      </c>
      <c r="C13" s="153" t="s">
        <v>645</v>
      </c>
      <c r="D13" s="153" t="s">
        <v>646</v>
      </c>
      <c r="E13" s="154">
        <v>9.783631895412E12</v>
      </c>
      <c r="F13" s="155" t="s">
        <v>647</v>
      </c>
      <c r="G13" s="152">
        <v>2023.0</v>
      </c>
      <c r="H13" s="152">
        <v>1.0</v>
      </c>
      <c r="I13" s="156">
        <v>1.0</v>
      </c>
      <c r="J13" s="156">
        <v>1.0</v>
      </c>
      <c r="K13" s="156">
        <v>100.0</v>
      </c>
      <c r="L13" s="157">
        <v>100.0</v>
      </c>
      <c r="M13" s="158" t="s">
        <v>60</v>
      </c>
      <c r="N13" s="1"/>
      <c r="O13" s="1"/>
      <c r="P13" s="1"/>
    </row>
    <row r="14" ht="24.75" customHeight="1">
      <c r="A14" s="153" t="s">
        <v>648</v>
      </c>
      <c r="B14" s="152" t="s">
        <v>51</v>
      </c>
      <c r="C14" s="153" t="s">
        <v>649</v>
      </c>
      <c r="D14" s="153" t="s">
        <v>650</v>
      </c>
      <c r="E14" s="154">
        <v>9.781138816626E12</v>
      </c>
      <c r="F14" s="155" t="s">
        <v>651</v>
      </c>
      <c r="G14" s="152">
        <v>2023.0</v>
      </c>
      <c r="H14" s="152">
        <v>0.0</v>
      </c>
      <c r="I14" s="156">
        <v>1.0</v>
      </c>
      <c r="J14" s="156">
        <v>2.0</v>
      </c>
      <c r="K14" s="156">
        <v>130.0</v>
      </c>
      <c r="L14" s="157">
        <v>130.0</v>
      </c>
      <c r="M14" s="158" t="s">
        <v>64</v>
      </c>
      <c r="N14" s="1"/>
      <c r="O14" s="1"/>
      <c r="P14" s="1"/>
    </row>
    <row r="15" ht="24.75" customHeight="1">
      <c r="A15" s="153" t="s">
        <v>652</v>
      </c>
      <c r="B15" s="154" t="s">
        <v>51</v>
      </c>
      <c r="C15" s="153" t="s">
        <v>653</v>
      </c>
      <c r="D15" s="153" t="s">
        <v>654</v>
      </c>
      <c r="E15" s="154" t="s">
        <v>655</v>
      </c>
      <c r="F15" s="159" t="s">
        <v>656</v>
      </c>
      <c r="G15" s="152">
        <v>2023.0</v>
      </c>
      <c r="H15" s="152">
        <v>0.0</v>
      </c>
      <c r="I15" s="156">
        <v>1.0</v>
      </c>
      <c r="J15" s="156">
        <v>3.0</v>
      </c>
      <c r="K15" s="156">
        <v>1640.0</v>
      </c>
      <c r="L15" s="157">
        <v>1640.0</v>
      </c>
      <c r="M15" s="158" t="s">
        <v>64</v>
      </c>
      <c r="N15" s="1"/>
      <c r="O15" s="1"/>
      <c r="P15" s="1"/>
    </row>
    <row r="16" ht="24.75" customHeight="1">
      <c r="A16" s="153" t="s">
        <v>657</v>
      </c>
      <c r="B16" s="154" t="s">
        <v>51</v>
      </c>
      <c r="C16" s="153" t="s">
        <v>658</v>
      </c>
      <c r="D16" s="153" t="s">
        <v>659</v>
      </c>
      <c r="E16" s="154" t="s">
        <v>660</v>
      </c>
      <c r="F16" s="160" t="s">
        <v>661</v>
      </c>
      <c r="G16" s="152">
        <v>2023.0</v>
      </c>
      <c r="H16" s="152">
        <v>5.0</v>
      </c>
      <c r="I16" s="156">
        <v>3.0</v>
      </c>
      <c r="J16" s="156">
        <v>5.0</v>
      </c>
      <c r="K16" s="156">
        <v>3240.0</v>
      </c>
      <c r="L16" s="157">
        <v>648.0</v>
      </c>
      <c r="M16" s="161" t="s">
        <v>437</v>
      </c>
      <c r="N16" s="1"/>
      <c r="O16" s="1"/>
      <c r="P16" s="1"/>
    </row>
    <row r="17" ht="24.75" customHeight="1">
      <c r="A17" s="153" t="s">
        <v>657</v>
      </c>
      <c r="B17" s="154" t="s">
        <v>51</v>
      </c>
      <c r="C17" s="153" t="s">
        <v>662</v>
      </c>
      <c r="D17" s="153" t="s">
        <v>659</v>
      </c>
      <c r="E17" s="154" t="s">
        <v>663</v>
      </c>
      <c r="F17" s="162" t="s">
        <v>664</v>
      </c>
      <c r="G17" s="152">
        <v>2023.0</v>
      </c>
      <c r="H17" s="152">
        <v>5.0</v>
      </c>
      <c r="I17" s="156">
        <v>3.0</v>
      </c>
      <c r="J17" s="156">
        <v>5.0</v>
      </c>
      <c r="K17" s="156">
        <v>3400.0</v>
      </c>
      <c r="L17" s="157">
        <v>680.0</v>
      </c>
      <c r="M17" s="161" t="s">
        <v>437</v>
      </c>
      <c r="N17" s="1"/>
      <c r="O17" s="1"/>
      <c r="P17" s="1"/>
    </row>
    <row r="18" ht="24.75" customHeight="1">
      <c r="A18" s="153" t="s">
        <v>665</v>
      </c>
      <c r="B18" s="154" t="s">
        <v>86</v>
      </c>
      <c r="C18" s="153" t="s">
        <v>666</v>
      </c>
      <c r="D18" s="153" t="s">
        <v>667</v>
      </c>
      <c r="E18" s="154" t="s">
        <v>668</v>
      </c>
      <c r="F18" s="155" t="s">
        <v>669</v>
      </c>
      <c r="G18" s="152">
        <v>2023.0</v>
      </c>
      <c r="H18" s="152">
        <v>5.0</v>
      </c>
      <c r="I18" s="156">
        <v>3.0</v>
      </c>
      <c r="J18" s="156">
        <v>5.0</v>
      </c>
      <c r="K18" s="156">
        <v>3240.0</v>
      </c>
      <c r="L18" s="157">
        <v>648.0</v>
      </c>
      <c r="M18" s="163" t="s">
        <v>670</v>
      </c>
      <c r="N18" s="1"/>
      <c r="O18" s="1"/>
      <c r="P18" s="1"/>
    </row>
    <row r="19" ht="24.75" customHeight="1">
      <c r="A19" s="153" t="s">
        <v>665</v>
      </c>
      <c r="B19" s="154" t="s">
        <v>86</v>
      </c>
      <c r="C19" s="153" t="s">
        <v>671</v>
      </c>
      <c r="D19" s="153" t="s">
        <v>667</v>
      </c>
      <c r="E19" s="154" t="s">
        <v>672</v>
      </c>
      <c r="F19" s="159" t="s">
        <v>673</v>
      </c>
      <c r="G19" s="152">
        <v>2023.0</v>
      </c>
      <c r="H19" s="152">
        <v>5.0</v>
      </c>
      <c r="I19" s="156">
        <v>3.0</v>
      </c>
      <c r="J19" s="156">
        <v>5.0</v>
      </c>
      <c r="K19" s="156">
        <v>3400.0</v>
      </c>
      <c r="L19" s="157">
        <v>680.0</v>
      </c>
      <c r="M19" s="163" t="s">
        <v>670</v>
      </c>
    </row>
    <row r="20" ht="24.75" customHeight="1">
      <c r="A20" s="153" t="s">
        <v>674</v>
      </c>
      <c r="B20" s="154" t="s">
        <v>86</v>
      </c>
      <c r="C20" s="153" t="s">
        <v>675</v>
      </c>
      <c r="D20" s="153" t="s">
        <v>676</v>
      </c>
      <c r="E20" s="154" t="s">
        <v>677</v>
      </c>
      <c r="F20" s="155" t="s">
        <v>673</v>
      </c>
      <c r="G20" s="152">
        <v>2023.0</v>
      </c>
      <c r="H20" s="152">
        <v>5.0</v>
      </c>
      <c r="I20" s="156">
        <v>3.0</v>
      </c>
      <c r="J20" s="156">
        <v>5.0</v>
      </c>
      <c r="K20" s="156">
        <v>3400.0</v>
      </c>
      <c r="L20" s="157">
        <v>680.0</v>
      </c>
      <c r="M20" s="163" t="s">
        <v>567</v>
      </c>
      <c r="N20" s="1"/>
      <c r="O20" s="1"/>
      <c r="P20" s="1"/>
    </row>
    <row r="21" ht="24.75" customHeight="1">
      <c r="A21" s="153" t="s">
        <v>674</v>
      </c>
      <c r="B21" s="154" t="s">
        <v>86</v>
      </c>
      <c r="C21" s="153" t="s">
        <v>678</v>
      </c>
      <c r="D21" s="153" t="s">
        <v>676</v>
      </c>
      <c r="E21" s="154" t="s">
        <v>679</v>
      </c>
      <c r="F21" s="159" t="s">
        <v>669</v>
      </c>
      <c r="G21" s="152">
        <v>2023.0</v>
      </c>
      <c r="H21" s="152">
        <v>5.0</v>
      </c>
      <c r="I21" s="156">
        <v>3.0</v>
      </c>
      <c r="J21" s="156">
        <v>5.0</v>
      </c>
      <c r="K21" s="156">
        <v>3240.0</v>
      </c>
      <c r="L21" s="157">
        <v>648.0</v>
      </c>
      <c r="M21" s="163" t="s">
        <v>567</v>
      </c>
      <c r="N21" s="1"/>
      <c r="O21" s="1"/>
      <c r="P21" s="1"/>
    </row>
    <row r="22" ht="24.75" customHeight="1">
      <c r="A22" s="151" t="s">
        <v>680</v>
      </c>
      <c r="B22" s="152" t="s">
        <v>86</v>
      </c>
      <c r="C22" s="151" t="s">
        <v>681</v>
      </c>
      <c r="D22" s="151" t="s">
        <v>682</v>
      </c>
      <c r="E22" s="152" t="s">
        <v>683</v>
      </c>
      <c r="F22" s="155" t="s">
        <v>684</v>
      </c>
      <c r="G22" s="152">
        <v>2023.0</v>
      </c>
      <c r="H22" s="152">
        <v>1.0</v>
      </c>
      <c r="I22" s="156">
        <v>1.0</v>
      </c>
      <c r="J22" s="156">
        <v>1.0</v>
      </c>
      <c r="K22" s="156">
        <v>120.0</v>
      </c>
      <c r="L22" s="157">
        <v>120.0</v>
      </c>
      <c r="M22" s="163" t="s">
        <v>567</v>
      </c>
      <c r="N22" s="1"/>
      <c r="O22" s="1"/>
      <c r="P22" s="1"/>
    </row>
    <row r="23" ht="24.75" customHeight="1">
      <c r="A23" s="153" t="s">
        <v>107</v>
      </c>
      <c r="B23" s="154" t="s">
        <v>86</v>
      </c>
      <c r="C23" s="164" t="s">
        <v>685</v>
      </c>
      <c r="D23" s="151" t="s">
        <v>642</v>
      </c>
      <c r="E23" s="165">
        <v>9.780443157851E12</v>
      </c>
      <c r="F23" s="166">
        <v>6.0</v>
      </c>
      <c r="G23" s="152">
        <v>2023.0</v>
      </c>
      <c r="H23" s="167" t="s">
        <v>686</v>
      </c>
      <c r="I23" s="156">
        <v>1.0</v>
      </c>
      <c r="J23" s="156">
        <v>1.0</v>
      </c>
      <c r="K23" s="156" t="s">
        <v>687</v>
      </c>
      <c r="L23" s="157">
        <v>60.0</v>
      </c>
      <c r="M23" s="163" t="s">
        <v>604</v>
      </c>
      <c r="N23" s="1"/>
      <c r="O23" s="1"/>
      <c r="P23" s="1"/>
    </row>
    <row r="24" ht="15.75" customHeight="1">
      <c r="A24" s="51" t="s">
        <v>626</v>
      </c>
      <c r="B24" s="47"/>
      <c r="C24" s="47"/>
      <c r="D24" s="47"/>
      <c r="E24" s="1"/>
      <c r="F24" s="1"/>
      <c r="G24" s="1"/>
      <c r="H24" s="1"/>
      <c r="I24" s="52"/>
      <c r="J24" s="52"/>
      <c r="K24" s="52"/>
      <c r="L24" s="168">
        <f>SUM(L12:L23)</f>
        <v>6054</v>
      </c>
      <c r="M24" s="1"/>
      <c r="N24" s="1"/>
      <c r="O24" s="1"/>
      <c r="P24" s="1"/>
    </row>
    <row r="25" ht="15.75" customHeight="1">
      <c r="A25" s="46"/>
      <c r="B25" s="47"/>
      <c r="C25" s="47"/>
      <c r="D25" s="47"/>
      <c r="E25" s="1"/>
      <c r="F25" s="1"/>
      <c r="G25" s="1"/>
      <c r="H25" s="1"/>
      <c r="I25" s="1"/>
      <c r="J25" s="1"/>
      <c r="K25" s="1"/>
      <c r="L25" s="1"/>
      <c r="M25" s="1"/>
      <c r="N25" s="1"/>
      <c r="O25" s="1"/>
      <c r="P25" s="1"/>
    </row>
    <row r="26" ht="15.75" customHeight="1">
      <c r="A26" s="146" t="s">
        <v>627</v>
      </c>
      <c r="B26" s="147"/>
      <c r="C26" s="147"/>
      <c r="D26" s="147"/>
      <c r="E26" s="147"/>
      <c r="F26" s="147"/>
      <c r="G26" s="147"/>
      <c r="H26" s="147"/>
      <c r="I26" s="147"/>
      <c r="J26" s="147"/>
      <c r="K26" s="147"/>
      <c r="L26" s="147"/>
      <c r="M26" s="1"/>
      <c r="N26" s="1"/>
      <c r="O26" s="1"/>
      <c r="P26" s="1"/>
    </row>
    <row r="27" ht="15.75" customHeight="1">
      <c r="A27" s="46"/>
      <c r="B27" s="47"/>
      <c r="C27" s="47"/>
      <c r="D27" s="47"/>
      <c r="E27" s="1"/>
      <c r="F27" s="1"/>
      <c r="G27" s="1"/>
      <c r="H27" s="1"/>
      <c r="I27" s="1"/>
      <c r="J27" s="1"/>
      <c r="K27" s="1"/>
      <c r="L27" s="1"/>
      <c r="M27" s="1"/>
      <c r="N27" s="1"/>
      <c r="O27" s="1"/>
      <c r="P27" s="1"/>
    </row>
    <row r="28" ht="15.75" customHeight="1">
      <c r="A28" s="46"/>
      <c r="B28" s="47"/>
      <c r="C28" s="47"/>
      <c r="D28" s="47"/>
      <c r="E28" s="1"/>
      <c r="F28" s="1"/>
      <c r="G28" s="1"/>
      <c r="H28" s="1"/>
      <c r="I28" s="1"/>
      <c r="J28" s="1"/>
      <c r="K28" s="1"/>
      <c r="L28" s="1"/>
      <c r="M28" s="1"/>
      <c r="N28" s="1"/>
      <c r="O28" s="1"/>
      <c r="P28" s="1"/>
    </row>
    <row r="29" ht="15.75" customHeight="1">
      <c r="A29" s="46"/>
      <c r="B29" s="47"/>
      <c r="C29" s="47"/>
      <c r="D29" s="47"/>
      <c r="E29" s="1"/>
      <c r="F29" s="1"/>
      <c r="G29" s="1"/>
      <c r="H29" s="1"/>
      <c r="I29" s="1"/>
      <c r="J29" s="1"/>
      <c r="K29" s="1"/>
      <c r="L29" s="1"/>
      <c r="M29" s="1"/>
      <c r="N29" s="1"/>
      <c r="O29" s="1"/>
      <c r="P29" s="1"/>
    </row>
    <row r="30" ht="15.75" customHeight="1">
      <c r="A30" s="46"/>
      <c r="B30" s="47"/>
      <c r="C30" s="47"/>
      <c r="D30" s="47"/>
      <c r="E30" s="1"/>
      <c r="F30" s="1"/>
      <c r="G30" s="1"/>
      <c r="H30" s="1"/>
      <c r="I30" s="1"/>
      <c r="J30" s="1"/>
      <c r="K30" s="1"/>
      <c r="L30" s="1"/>
      <c r="M30" s="1"/>
      <c r="N30" s="1"/>
      <c r="O30" s="1"/>
      <c r="P30" s="1"/>
    </row>
    <row r="31" ht="15.75" customHeight="1">
      <c r="A31" s="46"/>
      <c r="B31" s="47"/>
      <c r="C31" s="47"/>
      <c r="D31" s="47"/>
      <c r="E31" s="1"/>
      <c r="F31" s="1"/>
      <c r="G31" s="1"/>
      <c r="H31" s="1"/>
      <c r="I31" s="1"/>
      <c r="J31" s="1"/>
      <c r="K31" s="1"/>
      <c r="L31" s="1"/>
      <c r="M31" s="1"/>
      <c r="N31" s="1"/>
      <c r="O31" s="1"/>
      <c r="P31" s="1"/>
    </row>
    <row r="32" ht="15.75" customHeight="1">
      <c r="A32" s="46"/>
      <c r="B32" s="47"/>
      <c r="C32" s="47"/>
      <c r="D32" s="47"/>
      <c r="E32" s="1"/>
      <c r="F32" s="1"/>
      <c r="G32" s="1"/>
      <c r="H32" s="1"/>
      <c r="I32" s="1"/>
      <c r="J32" s="1"/>
      <c r="K32" s="1"/>
      <c r="L32" s="1"/>
      <c r="M32" s="1"/>
      <c r="N32" s="1"/>
      <c r="O32" s="1"/>
      <c r="P32" s="1"/>
    </row>
    <row r="33" ht="15.75" customHeight="1">
      <c r="A33" s="46"/>
      <c r="B33" s="47"/>
      <c r="C33" s="47"/>
      <c r="D33" s="47"/>
      <c r="E33" s="1"/>
      <c r="F33" s="1"/>
      <c r="G33" s="1"/>
      <c r="H33" s="1"/>
      <c r="I33" s="1"/>
      <c r="J33" s="1"/>
      <c r="K33" s="1"/>
      <c r="L33" s="1"/>
      <c r="M33" s="1"/>
      <c r="N33" s="1"/>
      <c r="O33" s="1"/>
      <c r="P33" s="1"/>
    </row>
    <row r="34" ht="15.75" customHeight="1">
      <c r="A34" s="46"/>
      <c r="B34" s="47"/>
      <c r="C34" s="47"/>
      <c r="D34" s="47"/>
      <c r="E34" s="1"/>
      <c r="F34" s="1"/>
      <c r="G34" s="1"/>
      <c r="H34" s="1"/>
      <c r="I34" s="1"/>
      <c r="J34" s="1"/>
      <c r="K34" s="1"/>
      <c r="L34" s="1"/>
      <c r="M34" s="1"/>
      <c r="N34" s="1"/>
      <c r="O34" s="1"/>
      <c r="P34" s="1"/>
    </row>
    <row r="35" ht="15.75" customHeight="1">
      <c r="A35" s="46"/>
      <c r="B35" s="47"/>
      <c r="C35" s="47"/>
      <c r="D35" s="47"/>
      <c r="E35" s="1"/>
      <c r="F35" s="1"/>
      <c r="G35" s="1"/>
      <c r="H35" s="1"/>
      <c r="I35" s="1"/>
      <c r="J35" s="1"/>
      <c r="K35" s="1"/>
      <c r="L35" s="1"/>
      <c r="M35" s="1"/>
      <c r="N35" s="1"/>
      <c r="O35" s="1"/>
      <c r="P35" s="1"/>
    </row>
    <row r="36" ht="15.75" customHeight="1">
      <c r="A36" s="46"/>
      <c r="B36" s="47"/>
      <c r="C36" s="47"/>
      <c r="D36" s="47"/>
      <c r="E36" s="1"/>
      <c r="F36" s="1"/>
      <c r="G36" s="1"/>
      <c r="H36" s="1"/>
      <c r="I36" s="1"/>
      <c r="J36" s="1"/>
      <c r="K36" s="1"/>
      <c r="L36" s="1"/>
      <c r="M36" s="1"/>
      <c r="N36" s="1"/>
      <c r="O36" s="1"/>
      <c r="P36" s="1"/>
    </row>
    <row r="37" ht="15.75" customHeight="1">
      <c r="A37" s="46"/>
      <c r="B37" s="47"/>
      <c r="C37" s="47"/>
      <c r="D37" s="47"/>
      <c r="E37" s="1"/>
      <c r="F37" s="1"/>
      <c r="G37" s="1"/>
      <c r="H37" s="1"/>
      <c r="I37" s="1"/>
      <c r="J37" s="1"/>
      <c r="K37" s="1"/>
      <c r="L37" s="1"/>
      <c r="M37" s="1"/>
      <c r="N37" s="1"/>
      <c r="O37" s="1"/>
      <c r="P37" s="1"/>
    </row>
    <row r="38" ht="15.75" customHeight="1">
      <c r="A38" s="46"/>
      <c r="B38" s="47"/>
      <c r="C38" s="47"/>
      <c r="D38" s="47"/>
      <c r="E38" s="1"/>
      <c r="F38" s="1"/>
      <c r="G38" s="1"/>
      <c r="H38" s="1"/>
      <c r="I38" s="1"/>
      <c r="J38" s="1"/>
      <c r="K38" s="1"/>
      <c r="L38" s="1"/>
      <c r="M38" s="1"/>
      <c r="N38" s="1"/>
      <c r="O38" s="1"/>
      <c r="P38" s="1"/>
    </row>
    <row r="39" ht="15.75" customHeight="1">
      <c r="A39" s="46"/>
      <c r="B39" s="47"/>
      <c r="C39" s="47"/>
      <c r="D39" s="47"/>
      <c r="E39" s="1"/>
      <c r="F39" s="1"/>
      <c r="G39" s="1"/>
      <c r="H39" s="1"/>
      <c r="I39" s="1"/>
      <c r="J39" s="1"/>
      <c r="K39" s="1"/>
      <c r="L39" s="1"/>
      <c r="M39" s="1"/>
      <c r="N39" s="1"/>
      <c r="O39" s="1"/>
      <c r="P39" s="1"/>
    </row>
    <row r="40" ht="15.75" customHeight="1">
      <c r="A40" s="46"/>
      <c r="B40" s="47"/>
      <c r="C40" s="47"/>
      <c r="D40" s="47"/>
      <c r="E40" s="1"/>
      <c r="F40" s="1"/>
      <c r="G40" s="1"/>
      <c r="H40" s="1"/>
      <c r="I40" s="1"/>
      <c r="J40" s="1"/>
      <c r="K40" s="1"/>
      <c r="L40" s="1"/>
      <c r="M40" s="1"/>
      <c r="N40" s="1"/>
      <c r="O40" s="1"/>
      <c r="P40" s="1"/>
    </row>
    <row r="41" ht="15.75" customHeight="1">
      <c r="A41" s="46"/>
      <c r="B41" s="47"/>
      <c r="C41" s="47"/>
      <c r="D41" s="47"/>
      <c r="E41" s="1"/>
      <c r="F41" s="1"/>
      <c r="G41" s="1"/>
      <c r="H41" s="1"/>
      <c r="I41" s="1"/>
      <c r="J41" s="1"/>
      <c r="K41" s="1"/>
      <c r="L41" s="1"/>
      <c r="M41" s="1"/>
      <c r="N41" s="1"/>
      <c r="O41" s="1"/>
      <c r="P41" s="1"/>
    </row>
    <row r="42" ht="15.75" customHeight="1">
      <c r="A42" s="46"/>
      <c r="B42" s="47"/>
      <c r="C42" s="47"/>
      <c r="D42" s="47"/>
      <c r="E42" s="1"/>
      <c r="F42" s="1"/>
      <c r="G42" s="1"/>
      <c r="H42" s="1"/>
      <c r="I42" s="1"/>
      <c r="J42" s="1"/>
      <c r="K42" s="1"/>
      <c r="L42" s="1"/>
      <c r="M42" s="1"/>
      <c r="N42" s="1"/>
      <c r="O42" s="1"/>
      <c r="P42" s="1"/>
    </row>
    <row r="43" ht="15.75" customHeight="1">
      <c r="A43" s="46"/>
      <c r="B43" s="47"/>
      <c r="C43" s="47"/>
      <c r="D43" s="47"/>
      <c r="E43" s="1"/>
      <c r="F43" s="1"/>
      <c r="G43" s="1"/>
      <c r="H43" s="1"/>
      <c r="I43" s="1"/>
      <c r="J43" s="1"/>
      <c r="K43" s="1"/>
      <c r="L43" s="1"/>
      <c r="M43" s="1"/>
      <c r="N43" s="1"/>
      <c r="O43" s="1"/>
      <c r="P43" s="1"/>
    </row>
    <row r="44" ht="15.75" customHeight="1">
      <c r="A44" s="46"/>
      <c r="B44" s="47"/>
      <c r="C44" s="47"/>
      <c r="D44" s="47"/>
      <c r="E44" s="1"/>
      <c r="F44" s="1"/>
      <c r="G44" s="1"/>
      <c r="H44" s="1"/>
      <c r="I44" s="1"/>
      <c r="J44" s="1"/>
      <c r="K44" s="1"/>
      <c r="L44" s="1"/>
      <c r="M44" s="1"/>
      <c r="N44" s="1"/>
      <c r="O44" s="1"/>
      <c r="P44" s="1"/>
    </row>
    <row r="45" ht="15.75" customHeight="1">
      <c r="A45" s="46"/>
      <c r="B45" s="47"/>
      <c r="C45" s="47"/>
      <c r="D45" s="47"/>
      <c r="E45" s="1"/>
      <c r="F45" s="1"/>
      <c r="G45" s="1"/>
      <c r="H45" s="1"/>
      <c r="I45" s="1"/>
      <c r="J45" s="1"/>
      <c r="K45" s="1"/>
      <c r="L45" s="1"/>
      <c r="M45" s="1"/>
      <c r="N45" s="1"/>
      <c r="O45" s="1"/>
      <c r="P45" s="1"/>
    </row>
    <row r="46" ht="15.75" customHeight="1">
      <c r="A46" s="46"/>
      <c r="B46" s="47"/>
      <c r="C46" s="47"/>
      <c r="D46" s="47"/>
      <c r="E46" s="1"/>
      <c r="F46" s="1"/>
      <c r="G46" s="1"/>
      <c r="H46" s="1"/>
      <c r="I46" s="1"/>
      <c r="J46" s="1"/>
      <c r="K46" s="1"/>
      <c r="L46" s="1"/>
      <c r="M46" s="1"/>
      <c r="N46" s="1"/>
      <c r="O46" s="1"/>
      <c r="P46" s="1"/>
    </row>
    <row r="47" ht="15.75" customHeight="1">
      <c r="A47" s="46"/>
      <c r="B47" s="47"/>
      <c r="C47" s="47"/>
      <c r="D47" s="47"/>
      <c r="E47" s="1"/>
      <c r="F47" s="1"/>
      <c r="G47" s="1"/>
      <c r="H47" s="1"/>
      <c r="I47" s="1"/>
      <c r="J47" s="1"/>
      <c r="K47" s="1"/>
      <c r="L47" s="1"/>
      <c r="M47" s="1"/>
      <c r="N47" s="1"/>
      <c r="O47" s="1"/>
      <c r="P47" s="1"/>
    </row>
    <row r="48" ht="15.75" customHeight="1">
      <c r="A48" s="46"/>
      <c r="B48" s="47"/>
      <c r="C48" s="47"/>
      <c r="D48" s="47"/>
      <c r="E48" s="1"/>
      <c r="F48" s="1"/>
      <c r="G48" s="1"/>
      <c r="H48" s="1"/>
      <c r="I48" s="1"/>
      <c r="J48" s="1"/>
      <c r="K48" s="1"/>
      <c r="L48" s="1"/>
      <c r="M48" s="1"/>
      <c r="N48" s="1"/>
      <c r="O48" s="1"/>
      <c r="P48" s="1"/>
    </row>
    <row r="49" ht="15.75" customHeight="1">
      <c r="A49" s="46"/>
      <c r="B49" s="47"/>
      <c r="C49" s="47"/>
      <c r="D49" s="47"/>
      <c r="E49" s="1"/>
      <c r="F49" s="1"/>
      <c r="G49" s="1"/>
      <c r="H49" s="1"/>
      <c r="I49" s="1"/>
      <c r="J49" s="1"/>
      <c r="K49" s="1"/>
      <c r="L49" s="1"/>
      <c r="M49" s="1"/>
      <c r="N49" s="1"/>
      <c r="O49" s="1"/>
      <c r="P49" s="1"/>
    </row>
    <row r="50" ht="15.75" customHeight="1">
      <c r="A50" s="46"/>
      <c r="B50" s="47"/>
      <c r="C50" s="47"/>
      <c r="D50" s="47"/>
      <c r="E50" s="1"/>
      <c r="F50" s="1"/>
      <c r="G50" s="1"/>
      <c r="H50" s="1"/>
      <c r="I50" s="1"/>
      <c r="J50" s="1"/>
      <c r="K50" s="1"/>
      <c r="L50" s="1"/>
      <c r="M50" s="1"/>
      <c r="N50" s="1"/>
      <c r="O50" s="1"/>
      <c r="P50" s="1"/>
    </row>
    <row r="51" ht="15.75" customHeight="1">
      <c r="A51" s="46"/>
      <c r="B51" s="47"/>
      <c r="C51" s="47"/>
      <c r="D51" s="47"/>
      <c r="E51" s="1"/>
      <c r="F51" s="1"/>
      <c r="G51" s="1"/>
      <c r="H51" s="1"/>
      <c r="I51" s="1"/>
      <c r="J51" s="1"/>
      <c r="K51" s="1"/>
      <c r="L51" s="1"/>
      <c r="M51" s="1"/>
      <c r="N51" s="1"/>
      <c r="O51" s="1"/>
      <c r="P51" s="1"/>
    </row>
    <row r="52" ht="15.75" customHeight="1">
      <c r="A52" s="46"/>
      <c r="B52" s="47"/>
      <c r="C52" s="47"/>
      <c r="D52" s="47"/>
      <c r="E52" s="1"/>
      <c r="F52" s="1"/>
      <c r="G52" s="1"/>
      <c r="H52" s="1"/>
      <c r="I52" s="1"/>
      <c r="J52" s="1"/>
      <c r="K52" s="1"/>
      <c r="L52" s="1"/>
      <c r="M52" s="1"/>
      <c r="N52" s="1"/>
      <c r="O52" s="1"/>
      <c r="P52" s="1"/>
    </row>
    <row r="53" ht="15.75" customHeight="1">
      <c r="A53" s="46"/>
      <c r="B53" s="47"/>
      <c r="C53" s="47"/>
      <c r="D53" s="47"/>
      <c r="E53" s="1"/>
      <c r="F53" s="1"/>
      <c r="G53" s="1"/>
      <c r="H53" s="1"/>
      <c r="I53" s="1"/>
      <c r="J53" s="1"/>
      <c r="K53" s="1"/>
      <c r="L53" s="1"/>
      <c r="M53" s="1"/>
      <c r="N53" s="1"/>
      <c r="O53" s="1"/>
      <c r="P53" s="1"/>
    </row>
    <row r="54" ht="15.75" customHeight="1">
      <c r="A54" s="46"/>
      <c r="B54" s="47"/>
      <c r="C54" s="47"/>
      <c r="D54" s="47"/>
      <c r="E54" s="1"/>
      <c r="F54" s="1"/>
      <c r="G54" s="1"/>
      <c r="H54" s="1"/>
      <c r="I54" s="1"/>
      <c r="J54" s="1"/>
      <c r="K54" s="1"/>
      <c r="L54" s="1"/>
      <c r="M54" s="1"/>
      <c r="N54" s="1"/>
      <c r="O54" s="1"/>
      <c r="P54" s="1"/>
    </row>
    <row r="55" ht="15.75" customHeight="1">
      <c r="A55" s="46"/>
      <c r="B55" s="47"/>
      <c r="C55" s="47"/>
      <c r="D55" s="47"/>
      <c r="E55" s="1"/>
      <c r="F55" s="1"/>
      <c r="G55" s="1"/>
      <c r="H55" s="1"/>
      <c r="I55" s="1"/>
      <c r="J55" s="1"/>
      <c r="K55" s="1"/>
      <c r="L55" s="1"/>
      <c r="M55" s="1"/>
      <c r="N55" s="1"/>
      <c r="O55" s="1"/>
      <c r="P55" s="1"/>
    </row>
    <row r="56" ht="15.75" customHeight="1">
      <c r="A56" s="46"/>
      <c r="B56" s="47"/>
      <c r="C56" s="47"/>
      <c r="D56" s="47"/>
      <c r="E56" s="1"/>
      <c r="F56" s="1"/>
      <c r="G56" s="1"/>
      <c r="H56" s="1"/>
      <c r="I56" s="1"/>
      <c r="J56" s="1"/>
      <c r="K56" s="1"/>
      <c r="L56" s="1"/>
      <c r="M56" s="1"/>
      <c r="N56" s="1"/>
      <c r="O56" s="1"/>
      <c r="P56" s="1"/>
    </row>
    <row r="57" ht="15.75" customHeight="1">
      <c r="A57" s="46"/>
      <c r="B57" s="47"/>
      <c r="C57" s="47"/>
      <c r="D57" s="47"/>
      <c r="E57" s="1"/>
      <c r="F57" s="1"/>
      <c r="G57" s="1"/>
      <c r="H57" s="1"/>
      <c r="I57" s="1"/>
      <c r="J57" s="1"/>
      <c r="K57" s="1"/>
      <c r="L57" s="1"/>
      <c r="M57" s="1"/>
      <c r="N57" s="1"/>
      <c r="O57" s="1"/>
      <c r="P57" s="1"/>
    </row>
    <row r="58" ht="15.75" customHeight="1">
      <c r="A58" s="46"/>
      <c r="B58" s="47"/>
      <c r="C58" s="47"/>
      <c r="D58" s="47"/>
      <c r="E58" s="1"/>
      <c r="F58" s="1"/>
      <c r="G58" s="1"/>
      <c r="H58" s="1"/>
      <c r="I58" s="1"/>
      <c r="J58" s="1"/>
      <c r="K58" s="1"/>
      <c r="L58" s="1"/>
      <c r="M58" s="1"/>
      <c r="N58" s="1"/>
      <c r="O58" s="1"/>
      <c r="P58" s="1"/>
    </row>
    <row r="59" ht="15.75" customHeight="1">
      <c r="A59" s="46"/>
      <c r="B59" s="47"/>
      <c r="C59" s="47"/>
      <c r="D59" s="47"/>
      <c r="E59" s="1"/>
      <c r="F59" s="1"/>
      <c r="G59" s="1"/>
      <c r="H59" s="1"/>
      <c r="I59" s="1"/>
      <c r="J59" s="1"/>
      <c r="K59" s="1"/>
      <c r="L59" s="1"/>
      <c r="M59" s="1"/>
      <c r="N59" s="1"/>
      <c r="O59" s="1"/>
      <c r="P59" s="1"/>
    </row>
    <row r="60" ht="15.75" customHeight="1">
      <c r="A60" s="46"/>
      <c r="B60" s="47"/>
      <c r="C60" s="47"/>
      <c r="D60" s="47"/>
      <c r="E60" s="1"/>
      <c r="F60" s="1"/>
      <c r="G60" s="1"/>
      <c r="H60" s="1"/>
      <c r="I60" s="1"/>
      <c r="J60" s="1"/>
      <c r="K60" s="1"/>
      <c r="L60" s="1"/>
      <c r="M60" s="1"/>
      <c r="N60" s="1"/>
      <c r="O60" s="1"/>
      <c r="P60" s="1"/>
    </row>
    <row r="61" ht="15.75" customHeight="1">
      <c r="A61" s="46"/>
      <c r="B61" s="47"/>
      <c r="C61" s="47"/>
      <c r="D61" s="47"/>
      <c r="E61" s="1"/>
      <c r="F61" s="1"/>
      <c r="G61" s="1"/>
      <c r="H61" s="1"/>
      <c r="I61" s="1"/>
      <c r="J61" s="1"/>
      <c r="K61" s="1"/>
      <c r="L61" s="1"/>
      <c r="M61" s="1"/>
      <c r="N61" s="1"/>
      <c r="O61" s="1"/>
      <c r="P61" s="1"/>
    </row>
    <row r="62" ht="15.75" customHeight="1">
      <c r="A62" s="46"/>
      <c r="B62" s="47"/>
      <c r="C62" s="47"/>
      <c r="D62" s="47"/>
      <c r="E62" s="1"/>
      <c r="F62" s="1"/>
      <c r="G62" s="1"/>
      <c r="H62" s="1"/>
      <c r="I62" s="1"/>
      <c r="J62" s="1"/>
      <c r="K62" s="1"/>
      <c r="L62" s="1"/>
      <c r="M62" s="1"/>
      <c r="N62" s="1"/>
      <c r="O62" s="1"/>
      <c r="P62" s="1"/>
    </row>
    <row r="63" ht="15.75" customHeight="1">
      <c r="A63" s="46"/>
      <c r="B63" s="47"/>
      <c r="C63" s="47"/>
      <c r="D63" s="47"/>
      <c r="E63" s="1"/>
      <c r="F63" s="1"/>
      <c r="G63" s="1"/>
      <c r="H63" s="1"/>
      <c r="I63" s="1"/>
      <c r="J63" s="1"/>
      <c r="K63" s="1"/>
      <c r="L63" s="1"/>
      <c r="M63" s="1"/>
      <c r="N63" s="1"/>
      <c r="O63" s="1"/>
      <c r="P63" s="1"/>
    </row>
    <row r="64" ht="15.75" customHeight="1">
      <c r="A64" s="46"/>
      <c r="B64" s="47"/>
      <c r="C64" s="47"/>
      <c r="D64" s="47"/>
      <c r="E64" s="1"/>
      <c r="F64" s="1"/>
      <c r="G64" s="1"/>
      <c r="H64" s="1"/>
      <c r="I64" s="1"/>
      <c r="J64" s="1"/>
      <c r="K64" s="1"/>
      <c r="L64" s="1"/>
      <c r="M64" s="1"/>
      <c r="N64" s="1"/>
      <c r="O64" s="1"/>
      <c r="P64" s="1"/>
    </row>
    <row r="65" ht="15.75" customHeight="1">
      <c r="A65" s="46"/>
      <c r="B65" s="47"/>
      <c r="C65" s="47"/>
      <c r="D65" s="47"/>
      <c r="E65" s="1"/>
      <c r="F65" s="1"/>
      <c r="G65" s="1"/>
      <c r="H65" s="1"/>
      <c r="I65" s="1"/>
      <c r="J65" s="1"/>
      <c r="K65" s="1"/>
      <c r="L65" s="1"/>
      <c r="M65" s="1"/>
      <c r="N65" s="1"/>
      <c r="O65" s="1"/>
      <c r="P65" s="1"/>
    </row>
    <row r="66" ht="15.75" customHeight="1">
      <c r="A66" s="46"/>
      <c r="B66" s="47"/>
      <c r="C66" s="47"/>
      <c r="D66" s="47"/>
      <c r="E66" s="1"/>
      <c r="F66" s="1"/>
      <c r="G66" s="1"/>
      <c r="H66" s="1"/>
      <c r="I66" s="1"/>
      <c r="J66" s="1"/>
      <c r="K66" s="1"/>
      <c r="L66" s="1"/>
      <c r="M66" s="1"/>
      <c r="N66" s="1"/>
      <c r="O66" s="1"/>
      <c r="P66" s="1"/>
    </row>
    <row r="67" ht="15.75" customHeight="1">
      <c r="A67" s="46"/>
      <c r="B67" s="47"/>
      <c r="C67" s="47"/>
      <c r="D67" s="47"/>
      <c r="E67" s="1"/>
      <c r="F67" s="1"/>
      <c r="G67" s="1"/>
      <c r="H67" s="1"/>
      <c r="I67" s="1"/>
      <c r="J67" s="1"/>
      <c r="K67" s="1"/>
      <c r="L67" s="1"/>
      <c r="M67" s="1"/>
      <c r="N67" s="1"/>
      <c r="O67" s="1"/>
      <c r="P67" s="1"/>
    </row>
    <row r="68" ht="15.75" customHeight="1">
      <c r="A68" s="46"/>
      <c r="B68" s="47"/>
      <c r="C68" s="47"/>
      <c r="D68" s="47"/>
      <c r="E68" s="1"/>
      <c r="F68" s="1"/>
      <c r="G68" s="1"/>
      <c r="H68" s="1"/>
      <c r="I68" s="1"/>
      <c r="J68" s="1"/>
      <c r="K68" s="1"/>
      <c r="L68" s="1"/>
      <c r="M68" s="1"/>
      <c r="N68" s="1"/>
      <c r="O68" s="1"/>
      <c r="P68" s="1"/>
    </row>
    <row r="69" ht="15.75" customHeight="1">
      <c r="A69" s="46"/>
      <c r="B69" s="47"/>
      <c r="C69" s="47"/>
      <c r="D69" s="47"/>
      <c r="E69" s="1"/>
      <c r="F69" s="1"/>
      <c r="G69" s="1"/>
      <c r="H69" s="1"/>
      <c r="I69" s="1"/>
      <c r="J69" s="1"/>
      <c r="K69" s="1"/>
      <c r="L69" s="1"/>
      <c r="M69" s="1"/>
      <c r="N69" s="1"/>
      <c r="O69" s="1"/>
      <c r="P69" s="1"/>
    </row>
    <row r="70" ht="15.75" customHeight="1">
      <c r="A70" s="46"/>
      <c r="B70" s="47"/>
      <c r="C70" s="47"/>
      <c r="D70" s="47"/>
      <c r="E70" s="1"/>
      <c r="F70" s="1"/>
      <c r="G70" s="1"/>
      <c r="H70" s="1"/>
      <c r="I70" s="1"/>
      <c r="J70" s="1"/>
      <c r="K70" s="1"/>
      <c r="L70" s="1"/>
      <c r="M70" s="1"/>
      <c r="N70" s="1"/>
      <c r="O70" s="1"/>
      <c r="P70" s="1"/>
    </row>
    <row r="71" ht="15.75" customHeight="1">
      <c r="A71" s="46"/>
      <c r="B71" s="47"/>
      <c r="C71" s="47"/>
      <c r="D71" s="47"/>
      <c r="E71" s="1"/>
      <c r="F71" s="1"/>
      <c r="G71" s="1"/>
      <c r="H71" s="1"/>
      <c r="I71" s="1"/>
      <c r="J71" s="1"/>
      <c r="K71" s="1"/>
      <c r="L71" s="1"/>
      <c r="M71" s="1"/>
      <c r="N71" s="1"/>
      <c r="O71" s="1"/>
      <c r="P71" s="1"/>
    </row>
    <row r="72" ht="15.75" customHeight="1">
      <c r="A72" s="46"/>
      <c r="B72" s="47"/>
      <c r="C72" s="47"/>
      <c r="D72" s="47"/>
      <c r="E72" s="1"/>
      <c r="F72" s="1"/>
      <c r="G72" s="1"/>
      <c r="H72" s="1"/>
      <c r="I72" s="1"/>
      <c r="J72" s="1"/>
      <c r="K72" s="1"/>
      <c r="L72" s="1"/>
      <c r="M72" s="1"/>
      <c r="N72" s="1"/>
      <c r="O72" s="1"/>
      <c r="P72" s="1"/>
    </row>
    <row r="73" ht="15.75" customHeight="1">
      <c r="A73" s="46"/>
      <c r="B73" s="47"/>
      <c r="C73" s="47"/>
      <c r="D73" s="47"/>
      <c r="E73" s="1"/>
      <c r="F73" s="1"/>
      <c r="G73" s="1"/>
      <c r="H73" s="1"/>
      <c r="I73" s="1"/>
      <c r="J73" s="1"/>
      <c r="K73" s="1"/>
      <c r="L73" s="1"/>
      <c r="M73" s="1"/>
      <c r="N73" s="1"/>
      <c r="O73" s="1"/>
      <c r="P73" s="1"/>
    </row>
    <row r="74" ht="15.75" customHeight="1">
      <c r="A74" s="46"/>
      <c r="B74" s="47"/>
      <c r="C74" s="47"/>
      <c r="D74" s="47"/>
      <c r="E74" s="1"/>
      <c r="F74" s="1"/>
      <c r="G74" s="1"/>
      <c r="H74" s="1"/>
      <c r="I74" s="1"/>
      <c r="J74" s="1"/>
      <c r="K74" s="1"/>
      <c r="L74" s="1"/>
      <c r="M74" s="1"/>
      <c r="N74" s="1"/>
      <c r="O74" s="1"/>
      <c r="P74" s="1"/>
    </row>
    <row r="75" ht="15.75" customHeight="1">
      <c r="A75" s="46"/>
      <c r="B75" s="47"/>
      <c r="C75" s="47"/>
      <c r="D75" s="47"/>
      <c r="E75" s="1"/>
      <c r="F75" s="1"/>
      <c r="G75" s="1"/>
      <c r="H75" s="1"/>
      <c r="I75" s="1"/>
      <c r="J75" s="1"/>
      <c r="K75" s="1"/>
      <c r="L75" s="1"/>
      <c r="M75" s="1"/>
      <c r="N75" s="1"/>
      <c r="O75" s="1"/>
      <c r="P75" s="1"/>
    </row>
    <row r="76" ht="15.75" customHeight="1">
      <c r="A76" s="46"/>
      <c r="B76" s="47"/>
      <c r="C76" s="47"/>
      <c r="D76" s="47"/>
      <c r="E76" s="1"/>
      <c r="F76" s="1"/>
      <c r="G76" s="1"/>
      <c r="H76" s="1"/>
      <c r="I76" s="1"/>
      <c r="J76" s="1"/>
      <c r="K76" s="1"/>
      <c r="L76" s="1"/>
      <c r="M76" s="1"/>
      <c r="N76" s="1"/>
      <c r="O76" s="1"/>
      <c r="P76" s="1"/>
    </row>
    <row r="77" ht="15.75" customHeight="1">
      <c r="A77" s="46"/>
      <c r="B77" s="47"/>
      <c r="C77" s="47"/>
      <c r="D77" s="47"/>
      <c r="E77" s="1"/>
      <c r="F77" s="1"/>
      <c r="G77" s="1"/>
      <c r="H77" s="1"/>
      <c r="I77" s="1"/>
      <c r="J77" s="1"/>
      <c r="K77" s="1"/>
      <c r="L77" s="1"/>
      <c r="M77" s="1"/>
      <c r="N77" s="1"/>
      <c r="O77" s="1"/>
      <c r="P77" s="1"/>
    </row>
    <row r="78" ht="15.75" customHeight="1">
      <c r="A78" s="46"/>
      <c r="B78" s="47"/>
      <c r="C78" s="47"/>
      <c r="D78" s="47"/>
      <c r="E78" s="1"/>
      <c r="F78" s="1"/>
      <c r="G78" s="1"/>
      <c r="H78" s="1"/>
      <c r="I78" s="1"/>
      <c r="J78" s="1"/>
      <c r="K78" s="1"/>
      <c r="L78" s="1"/>
      <c r="M78" s="1"/>
      <c r="N78" s="1"/>
      <c r="O78" s="1"/>
      <c r="P78" s="1"/>
    </row>
    <row r="79" ht="15.75" customHeight="1">
      <c r="A79" s="46"/>
      <c r="B79" s="47"/>
      <c r="C79" s="47"/>
      <c r="D79" s="47"/>
      <c r="E79" s="1"/>
      <c r="F79" s="1"/>
      <c r="G79" s="1"/>
      <c r="H79" s="1"/>
      <c r="I79" s="1"/>
      <c r="J79" s="1"/>
      <c r="K79" s="1"/>
      <c r="L79" s="1"/>
      <c r="M79" s="1"/>
      <c r="N79" s="1"/>
      <c r="O79" s="1"/>
      <c r="P79" s="1"/>
    </row>
    <row r="80" ht="15.75" customHeight="1">
      <c r="A80" s="46"/>
      <c r="B80" s="47"/>
      <c r="C80" s="47"/>
      <c r="D80" s="47"/>
      <c r="E80" s="1"/>
      <c r="F80" s="1"/>
      <c r="G80" s="1"/>
      <c r="H80" s="1"/>
      <c r="I80" s="1"/>
      <c r="J80" s="1"/>
      <c r="K80" s="1"/>
      <c r="L80" s="1"/>
      <c r="M80" s="1"/>
      <c r="N80" s="1"/>
      <c r="O80" s="1"/>
      <c r="P80" s="1"/>
    </row>
    <row r="81" ht="15.75" customHeight="1">
      <c r="A81" s="46"/>
      <c r="B81" s="47"/>
      <c r="C81" s="47"/>
      <c r="D81" s="47"/>
      <c r="E81" s="1"/>
      <c r="F81" s="1"/>
      <c r="G81" s="1"/>
      <c r="H81" s="1"/>
      <c r="I81" s="1"/>
      <c r="J81" s="1"/>
      <c r="K81" s="1"/>
      <c r="L81" s="1"/>
      <c r="M81" s="1"/>
      <c r="N81" s="1"/>
      <c r="O81" s="1"/>
      <c r="P81" s="1"/>
    </row>
    <row r="82" ht="15.75" customHeight="1">
      <c r="A82" s="46"/>
      <c r="B82" s="47"/>
      <c r="C82" s="47"/>
      <c r="D82" s="47"/>
      <c r="E82" s="1"/>
      <c r="F82" s="1"/>
      <c r="G82" s="1"/>
      <c r="H82" s="1"/>
      <c r="I82" s="1"/>
      <c r="J82" s="1"/>
      <c r="K82" s="1"/>
      <c r="L82" s="1"/>
      <c r="M82" s="1"/>
      <c r="N82" s="1"/>
      <c r="O82" s="1"/>
      <c r="P82" s="1"/>
    </row>
    <row r="83" ht="15.75" customHeight="1">
      <c r="A83" s="46"/>
      <c r="B83" s="47"/>
      <c r="C83" s="47"/>
      <c r="D83" s="47"/>
      <c r="E83" s="1"/>
      <c r="F83" s="1"/>
      <c r="G83" s="1"/>
      <c r="H83" s="1"/>
      <c r="I83" s="1"/>
      <c r="J83" s="1"/>
      <c r="K83" s="1"/>
      <c r="L83" s="1"/>
      <c r="M83" s="1"/>
      <c r="N83" s="1"/>
      <c r="O83" s="1"/>
      <c r="P83" s="1"/>
    </row>
    <row r="84" ht="15.75" customHeight="1">
      <c r="A84" s="46"/>
      <c r="B84" s="47"/>
      <c r="C84" s="47"/>
      <c r="D84" s="47"/>
      <c r="E84" s="1"/>
      <c r="F84" s="1"/>
      <c r="G84" s="1"/>
      <c r="H84" s="1"/>
      <c r="I84" s="1"/>
      <c r="J84" s="1"/>
      <c r="K84" s="1"/>
      <c r="L84" s="1"/>
      <c r="M84" s="1"/>
      <c r="N84" s="1"/>
      <c r="O84" s="1"/>
      <c r="P84" s="1"/>
    </row>
    <row r="85" ht="15.75" customHeight="1">
      <c r="A85" s="46"/>
      <c r="B85" s="47"/>
      <c r="C85" s="47"/>
      <c r="D85" s="47"/>
      <c r="E85" s="1"/>
      <c r="F85" s="1"/>
      <c r="G85" s="1"/>
      <c r="H85" s="1"/>
      <c r="I85" s="1"/>
      <c r="J85" s="1"/>
      <c r="K85" s="1"/>
      <c r="L85" s="1"/>
      <c r="M85" s="1"/>
      <c r="N85" s="1"/>
      <c r="O85" s="1"/>
      <c r="P85" s="1"/>
    </row>
    <row r="86" ht="15.75" customHeight="1">
      <c r="A86" s="46"/>
      <c r="B86" s="47"/>
      <c r="C86" s="47"/>
      <c r="D86" s="47"/>
      <c r="E86" s="1"/>
      <c r="F86" s="1"/>
      <c r="G86" s="1"/>
      <c r="H86" s="1"/>
      <c r="I86" s="1"/>
      <c r="J86" s="1"/>
      <c r="K86" s="1"/>
      <c r="L86" s="1"/>
      <c r="M86" s="1"/>
      <c r="N86" s="1"/>
      <c r="O86" s="1"/>
      <c r="P86" s="1"/>
    </row>
    <row r="87" ht="15.75" customHeight="1">
      <c r="A87" s="46"/>
      <c r="B87" s="47"/>
      <c r="C87" s="47"/>
      <c r="D87" s="47"/>
      <c r="E87" s="1"/>
      <c r="F87" s="1"/>
      <c r="G87" s="1"/>
      <c r="H87" s="1"/>
      <c r="I87" s="1"/>
      <c r="J87" s="1"/>
      <c r="K87" s="1"/>
      <c r="L87" s="1"/>
      <c r="M87" s="1"/>
      <c r="N87" s="1"/>
      <c r="O87" s="1"/>
      <c r="P87" s="1"/>
    </row>
    <row r="88" ht="15.75" customHeight="1">
      <c r="A88" s="46"/>
      <c r="B88" s="47"/>
      <c r="C88" s="47"/>
      <c r="D88" s="47"/>
      <c r="E88" s="1"/>
      <c r="F88" s="1"/>
      <c r="G88" s="1"/>
      <c r="H88" s="1"/>
      <c r="I88" s="1"/>
      <c r="J88" s="1"/>
      <c r="K88" s="1"/>
      <c r="L88" s="1"/>
      <c r="M88" s="1"/>
      <c r="N88" s="1"/>
      <c r="O88" s="1"/>
      <c r="P88" s="1"/>
    </row>
    <row r="89" ht="15.75" customHeight="1">
      <c r="A89" s="46"/>
      <c r="B89" s="47"/>
      <c r="C89" s="47"/>
      <c r="D89" s="47"/>
      <c r="E89" s="1"/>
      <c r="F89" s="1"/>
      <c r="G89" s="1"/>
      <c r="H89" s="1"/>
      <c r="I89" s="1"/>
      <c r="J89" s="1"/>
      <c r="K89" s="1"/>
      <c r="L89" s="1"/>
      <c r="M89" s="1"/>
      <c r="N89" s="1"/>
      <c r="O89" s="1"/>
      <c r="P89" s="1"/>
    </row>
    <row r="90" ht="15.75" customHeight="1">
      <c r="A90" s="46"/>
      <c r="B90" s="47"/>
      <c r="C90" s="47"/>
      <c r="D90" s="47"/>
      <c r="E90" s="1"/>
      <c r="F90" s="1"/>
      <c r="G90" s="1"/>
      <c r="H90" s="1"/>
      <c r="I90" s="1"/>
      <c r="J90" s="1"/>
      <c r="K90" s="1"/>
      <c r="L90" s="1"/>
      <c r="M90" s="1"/>
      <c r="N90" s="1"/>
      <c r="O90" s="1"/>
      <c r="P90" s="1"/>
    </row>
    <row r="91" ht="15.75" customHeight="1">
      <c r="A91" s="46"/>
      <c r="B91" s="47"/>
      <c r="C91" s="47"/>
      <c r="D91" s="47"/>
      <c r="E91" s="1"/>
      <c r="F91" s="1"/>
      <c r="G91" s="1"/>
      <c r="H91" s="1"/>
      <c r="I91" s="1"/>
      <c r="J91" s="1"/>
      <c r="K91" s="1"/>
      <c r="L91" s="1"/>
      <c r="M91" s="1"/>
      <c r="N91" s="1"/>
      <c r="O91" s="1"/>
      <c r="P91" s="1"/>
    </row>
    <row r="92" ht="15.75" customHeight="1">
      <c r="A92" s="46"/>
      <c r="B92" s="47"/>
      <c r="C92" s="47"/>
      <c r="D92" s="47"/>
      <c r="E92" s="1"/>
      <c r="F92" s="1"/>
      <c r="G92" s="1"/>
      <c r="H92" s="1"/>
      <c r="I92" s="1"/>
      <c r="J92" s="1"/>
      <c r="K92" s="1"/>
      <c r="L92" s="1"/>
      <c r="M92" s="1"/>
      <c r="N92" s="1"/>
      <c r="O92" s="1"/>
      <c r="P92" s="1"/>
    </row>
    <row r="93" ht="15.75" customHeight="1">
      <c r="A93" s="46"/>
      <c r="B93" s="47"/>
      <c r="C93" s="47"/>
      <c r="D93" s="47"/>
      <c r="E93" s="1"/>
      <c r="F93" s="1"/>
      <c r="G93" s="1"/>
      <c r="H93" s="1"/>
      <c r="I93" s="1"/>
      <c r="J93" s="1"/>
      <c r="K93" s="1"/>
      <c r="L93" s="1"/>
      <c r="M93" s="1"/>
      <c r="N93" s="1"/>
      <c r="O93" s="1"/>
      <c r="P93" s="1"/>
    </row>
    <row r="94" ht="15.75" customHeight="1">
      <c r="A94" s="46"/>
      <c r="B94" s="47"/>
      <c r="C94" s="47"/>
      <c r="D94" s="47"/>
      <c r="E94" s="1"/>
      <c r="F94" s="1"/>
      <c r="G94" s="1"/>
      <c r="H94" s="1"/>
      <c r="I94" s="1"/>
      <c r="J94" s="1"/>
      <c r="K94" s="1"/>
      <c r="L94" s="1"/>
      <c r="M94" s="1"/>
      <c r="N94" s="1"/>
      <c r="O94" s="1"/>
      <c r="P94" s="1"/>
    </row>
    <row r="95" ht="15.75" customHeight="1">
      <c r="A95" s="46"/>
      <c r="B95" s="47"/>
      <c r="C95" s="47"/>
      <c r="D95" s="47"/>
      <c r="E95" s="1"/>
      <c r="F95" s="1"/>
      <c r="G95" s="1"/>
      <c r="H95" s="1"/>
      <c r="I95" s="1"/>
      <c r="J95" s="1"/>
      <c r="K95" s="1"/>
      <c r="L95" s="1"/>
      <c r="M95" s="1"/>
      <c r="N95" s="1"/>
      <c r="O95" s="1"/>
      <c r="P95" s="1"/>
    </row>
    <row r="96" ht="15.75" customHeight="1">
      <c r="A96" s="46"/>
      <c r="B96" s="47"/>
      <c r="C96" s="47"/>
      <c r="D96" s="47"/>
      <c r="E96" s="1"/>
      <c r="F96" s="1"/>
      <c r="G96" s="1"/>
      <c r="H96" s="1"/>
      <c r="I96" s="1"/>
      <c r="J96" s="1"/>
      <c r="K96" s="1"/>
      <c r="L96" s="1"/>
      <c r="M96" s="1"/>
      <c r="N96" s="1"/>
      <c r="O96" s="1"/>
      <c r="P96" s="1"/>
    </row>
    <row r="97" ht="15.75" customHeight="1">
      <c r="A97" s="46"/>
      <c r="B97" s="47"/>
      <c r="C97" s="47"/>
      <c r="D97" s="47"/>
      <c r="E97" s="1"/>
      <c r="F97" s="1"/>
      <c r="G97" s="1"/>
      <c r="H97" s="1"/>
      <c r="I97" s="1"/>
      <c r="J97" s="1"/>
      <c r="K97" s="1"/>
      <c r="L97" s="1"/>
      <c r="M97" s="1"/>
      <c r="N97" s="1"/>
      <c r="O97" s="1"/>
      <c r="P97" s="1"/>
    </row>
    <row r="98" ht="15.75" customHeight="1">
      <c r="A98" s="46"/>
      <c r="B98" s="47"/>
      <c r="C98" s="47"/>
      <c r="D98" s="47"/>
      <c r="E98" s="1"/>
      <c r="F98" s="1"/>
      <c r="G98" s="1"/>
      <c r="H98" s="1"/>
      <c r="I98" s="1"/>
      <c r="J98" s="1"/>
      <c r="K98" s="1"/>
      <c r="L98" s="1"/>
      <c r="M98" s="1"/>
      <c r="N98" s="1"/>
      <c r="O98" s="1"/>
      <c r="P98" s="1"/>
    </row>
    <row r="99" ht="15.75" customHeight="1">
      <c r="A99" s="46"/>
      <c r="B99" s="47"/>
      <c r="C99" s="47"/>
      <c r="D99" s="47"/>
      <c r="E99" s="1"/>
      <c r="F99" s="1"/>
      <c r="G99" s="1"/>
      <c r="H99" s="1"/>
      <c r="I99" s="1"/>
      <c r="J99" s="1"/>
      <c r="K99" s="1"/>
      <c r="L99" s="1"/>
      <c r="M99" s="1"/>
      <c r="N99" s="1"/>
      <c r="O99" s="1"/>
      <c r="P99" s="1"/>
    </row>
    <row r="100" ht="15.75" customHeight="1">
      <c r="A100" s="46"/>
      <c r="B100" s="47"/>
      <c r="C100" s="47"/>
      <c r="D100" s="47"/>
      <c r="E100" s="1"/>
      <c r="F100" s="1"/>
      <c r="G100" s="1"/>
      <c r="H100" s="1"/>
      <c r="I100" s="1"/>
      <c r="J100" s="1"/>
      <c r="K100" s="1"/>
      <c r="L100" s="1"/>
      <c r="M100" s="1"/>
      <c r="N100" s="1"/>
      <c r="O100" s="1"/>
      <c r="P100" s="1"/>
    </row>
    <row r="101" ht="15.75" customHeight="1">
      <c r="A101" s="46"/>
      <c r="B101" s="47"/>
      <c r="C101" s="47"/>
      <c r="D101" s="47"/>
      <c r="E101" s="1"/>
      <c r="F101" s="1"/>
      <c r="G101" s="1"/>
      <c r="H101" s="1"/>
      <c r="I101" s="1"/>
      <c r="J101" s="1"/>
      <c r="K101" s="1"/>
      <c r="L101" s="1"/>
      <c r="M101" s="1"/>
      <c r="N101" s="1"/>
      <c r="O101" s="1"/>
      <c r="P101" s="1"/>
    </row>
    <row r="102" ht="15.75" customHeight="1">
      <c r="A102" s="46"/>
      <c r="B102" s="47"/>
      <c r="C102" s="47"/>
      <c r="D102" s="47"/>
      <c r="E102" s="1"/>
      <c r="F102" s="1"/>
      <c r="G102" s="1"/>
      <c r="H102" s="1"/>
      <c r="I102" s="1"/>
      <c r="J102" s="1"/>
      <c r="K102" s="1"/>
      <c r="L102" s="1"/>
      <c r="M102" s="1"/>
      <c r="N102" s="1"/>
      <c r="O102" s="1"/>
      <c r="P102" s="1"/>
    </row>
    <row r="103" ht="15.75" customHeight="1">
      <c r="A103" s="46"/>
      <c r="B103" s="47"/>
      <c r="C103" s="47"/>
      <c r="D103" s="47"/>
      <c r="E103" s="1"/>
      <c r="F103" s="1"/>
      <c r="G103" s="1"/>
      <c r="H103" s="1"/>
      <c r="I103" s="1"/>
      <c r="J103" s="1"/>
      <c r="K103" s="1"/>
      <c r="L103" s="1"/>
      <c r="M103" s="1"/>
      <c r="N103" s="1"/>
      <c r="O103" s="1"/>
      <c r="P103" s="1"/>
    </row>
    <row r="104" ht="15.75" customHeight="1">
      <c r="A104" s="46"/>
      <c r="B104" s="47"/>
      <c r="C104" s="47"/>
      <c r="D104" s="47"/>
      <c r="E104" s="1"/>
      <c r="F104" s="1"/>
      <c r="G104" s="1"/>
      <c r="H104" s="1"/>
      <c r="I104" s="1"/>
      <c r="J104" s="1"/>
      <c r="K104" s="1"/>
      <c r="L104" s="1"/>
      <c r="M104" s="1"/>
      <c r="N104" s="1"/>
      <c r="O104" s="1"/>
      <c r="P104" s="1"/>
    </row>
    <row r="105" ht="15.75" customHeight="1">
      <c r="A105" s="46"/>
      <c r="B105" s="47"/>
      <c r="C105" s="47"/>
      <c r="D105" s="47"/>
      <c r="E105" s="1"/>
      <c r="F105" s="1"/>
      <c r="G105" s="1"/>
      <c r="H105" s="1"/>
      <c r="I105" s="1"/>
      <c r="J105" s="1"/>
      <c r="K105" s="1"/>
      <c r="L105" s="1"/>
      <c r="M105" s="1"/>
      <c r="N105" s="1"/>
      <c r="O105" s="1"/>
      <c r="P105" s="1"/>
    </row>
    <row r="106" ht="15.75" customHeight="1">
      <c r="A106" s="46"/>
      <c r="B106" s="47"/>
      <c r="C106" s="47"/>
      <c r="D106" s="47"/>
      <c r="E106" s="1"/>
      <c r="F106" s="1"/>
      <c r="G106" s="1"/>
      <c r="H106" s="1"/>
      <c r="I106" s="1"/>
      <c r="J106" s="1"/>
      <c r="K106" s="1"/>
      <c r="L106" s="1"/>
      <c r="M106" s="1"/>
      <c r="N106" s="1"/>
      <c r="O106" s="1"/>
      <c r="P106" s="1"/>
    </row>
    <row r="107" ht="15.75" customHeight="1">
      <c r="A107" s="46"/>
      <c r="B107" s="47"/>
      <c r="C107" s="47"/>
      <c r="D107" s="47"/>
      <c r="E107" s="1"/>
      <c r="F107" s="1"/>
      <c r="G107" s="1"/>
      <c r="H107" s="1"/>
      <c r="I107" s="1"/>
      <c r="J107" s="1"/>
      <c r="K107" s="1"/>
      <c r="L107" s="1"/>
      <c r="M107" s="1"/>
      <c r="N107" s="1"/>
      <c r="O107" s="1"/>
      <c r="P107" s="1"/>
    </row>
    <row r="108" ht="15.75" customHeight="1">
      <c r="A108" s="46"/>
      <c r="B108" s="47"/>
      <c r="C108" s="47"/>
      <c r="D108" s="47"/>
      <c r="E108" s="1"/>
      <c r="F108" s="1"/>
      <c r="G108" s="1"/>
      <c r="H108" s="1"/>
      <c r="I108" s="1"/>
      <c r="J108" s="1"/>
      <c r="K108" s="1"/>
      <c r="L108" s="1"/>
      <c r="M108" s="1"/>
      <c r="N108" s="1"/>
      <c r="O108" s="1"/>
      <c r="P108" s="1"/>
    </row>
    <row r="109" ht="15.75" customHeight="1">
      <c r="A109" s="46"/>
      <c r="B109" s="47"/>
      <c r="C109" s="47"/>
      <c r="D109" s="47"/>
      <c r="E109" s="1"/>
      <c r="F109" s="1"/>
      <c r="G109" s="1"/>
      <c r="H109" s="1"/>
      <c r="I109" s="1"/>
      <c r="J109" s="1"/>
      <c r="K109" s="1"/>
      <c r="L109" s="1"/>
      <c r="M109" s="1"/>
      <c r="N109" s="1"/>
      <c r="O109" s="1"/>
      <c r="P109" s="1"/>
    </row>
    <row r="110" ht="15.75" customHeight="1">
      <c r="A110" s="46"/>
      <c r="B110" s="47"/>
      <c r="C110" s="47"/>
      <c r="D110" s="47"/>
      <c r="E110" s="1"/>
      <c r="F110" s="1"/>
      <c r="G110" s="1"/>
      <c r="H110" s="1"/>
      <c r="I110" s="1"/>
      <c r="J110" s="1"/>
      <c r="K110" s="1"/>
      <c r="L110" s="1"/>
      <c r="M110" s="1"/>
      <c r="N110" s="1"/>
      <c r="O110" s="1"/>
      <c r="P110" s="1"/>
    </row>
    <row r="111" ht="15.75" customHeight="1">
      <c r="A111" s="46"/>
      <c r="B111" s="47"/>
      <c r="C111" s="47"/>
      <c r="D111" s="47"/>
      <c r="E111" s="1"/>
      <c r="F111" s="1"/>
      <c r="G111" s="1"/>
      <c r="H111" s="1"/>
      <c r="I111" s="1"/>
      <c r="J111" s="1"/>
      <c r="K111" s="1"/>
      <c r="L111" s="1"/>
      <c r="M111" s="1"/>
      <c r="N111" s="1"/>
      <c r="O111" s="1"/>
      <c r="P111" s="1"/>
    </row>
    <row r="112" ht="15.75" customHeight="1">
      <c r="A112" s="46"/>
      <c r="B112" s="47"/>
      <c r="C112" s="47"/>
      <c r="D112" s="47"/>
      <c r="E112" s="1"/>
      <c r="F112" s="1"/>
      <c r="G112" s="1"/>
      <c r="H112" s="1"/>
      <c r="I112" s="1"/>
      <c r="J112" s="1"/>
      <c r="K112" s="1"/>
      <c r="L112" s="1"/>
      <c r="M112" s="1"/>
      <c r="N112" s="1"/>
      <c r="O112" s="1"/>
      <c r="P112" s="1"/>
    </row>
    <row r="113" ht="15.75" customHeight="1">
      <c r="A113" s="46"/>
      <c r="B113" s="47"/>
      <c r="C113" s="47"/>
      <c r="D113" s="47"/>
      <c r="E113" s="1"/>
      <c r="F113" s="1"/>
      <c r="G113" s="1"/>
      <c r="H113" s="1"/>
      <c r="I113" s="1"/>
      <c r="J113" s="1"/>
      <c r="K113" s="1"/>
      <c r="L113" s="1"/>
      <c r="M113" s="1"/>
      <c r="N113" s="1"/>
      <c r="O113" s="1"/>
      <c r="P113" s="1"/>
    </row>
    <row r="114" ht="15.75" customHeight="1">
      <c r="A114" s="46"/>
      <c r="B114" s="47"/>
      <c r="C114" s="47"/>
      <c r="D114" s="47"/>
      <c r="E114" s="1"/>
      <c r="F114" s="1"/>
      <c r="G114" s="1"/>
      <c r="H114" s="1"/>
      <c r="I114" s="1"/>
      <c r="J114" s="1"/>
      <c r="K114" s="1"/>
      <c r="L114" s="1"/>
      <c r="M114" s="1"/>
      <c r="N114" s="1"/>
      <c r="O114" s="1"/>
      <c r="P114" s="1"/>
    </row>
    <row r="115" ht="15.75" customHeight="1">
      <c r="A115" s="46"/>
      <c r="B115" s="47"/>
      <c r="C115" s="47"/>
      <c r="D115" s="47"/>
      <c r="E115" s="1"/>
      <c r="F115" s="1"/>
      <c r="G115" s="1"/>
      <c r="H115" s="1"/>
      <c r="I115" s="1"/>
      <c r="J115" s="1"/>
      <c r="K115" s="1"/>
      <c r="L115" s="1"/>
      <c r="M115" s="1"/>
      <c r="N115" s="1"/>
      <c r="O115" s="1"/>
      <c r="P115" s="1"/>
    </row>
    <row r="116" ht="15.75" customHeight="1">
      <c r="A116" s="46"/>
      <c r="B116" s="47"/>
      <c r="C116" s="47"/>
      <c r="D116" s="47"/>
      <c r="E116" s="1"/>
      <c r="F116" s="1"/>
      <c r="G116" s="1"/>
      <c r="H116" s="1"/>
      <c r="I116" s="1"/>
      <c r="J116" s="1"/>
      <c r="K116" s="1"/>
      <c r="L116" s="1"/>
      <c r="M116" s="1"/>
      <c r="N116" s="1"/>
      <c r="O116" s="1"/>
      <c r="P116" s="1"/>
    </row>
    <row r="117" ht="15.75" customHeight="1">
      <c r="A117" s="46"/>
      <c r="B117" s="47"/>
      <c r="C117" s="47"/>
      <c r="D117" s="47"/>
      <c r="E117" s="1"/>
      <c r="F117" s="1"/>
      <c r="G117" s="1"/>
      <c r="H117" s="1"/>
      <c r="I117" s="1"/>
      <c r="J117" s="1"/>
      <c r="K117" s="1"/>
      <c r="L117" s="1"/>
      <c r="M117" s="1"/>
      <c r="N117" s="1"/>
      <c r="O117" s="1"/>
      <c r="P117" s="1"/>
    </row>
    <row r="118" ht="15.75" customHeight="1">
      <c r="A118" s="46"/>
      <c r="B118" s="47"/>
      <c r="C118" s="47"/>
      <c r="D118" s="47"/>
      <c r="E118" s="1"/>
      <c r="F118" s="1"/>
      <c r="G118" s="1"/>
      <c r="H118" s="1"/>
      <c r="I118" s="1"/>
      <c r="J118" s="1"/>
      <c r="K118" s="1"/>
      <c r="L118" s="1"/>
      <c r="M118" s="1"/>
      <c r="N118" s="1"/>
      <c r="O118" s="1"/>
      <c r="P118" s="1"/>
    </row>
    <row r="119" ht="15.75" customHeight="1">
      <c r="A119" s="46"/>
      <c r="B119" s="47"/>
      <c r="C119" s="47"/>
      <c r="D119" s="47"/>
      <c r="E119" s="1"/>
      <c r="F119" s="1"/>
      <c r="G119" s="1"/>
      <c r="H119" s="1"/>
      <c r="I119" s="1"/>
      <c r="J119" s="1"/>
      <c r="K119" s="1"/>
      <c r="L119" s="1"/>
      <c r="M119" s="1"/>
      <c r="N119" s="1"/>
      <c r="O119" s="1"/>
      <c r="P119" s="1"/>
    </row>
    <row r="120" ht="15.75" customHeight="1">
      <c r="A120" s="46"/>
      <c r="B120" s="47"/>
      <c r="C120" s="47"/>
      <c r="D120" s="47"/>
      <c r="E120" s="1"/>
      <c r="F120" s="1"/>
      <c r="G120" s="1"/>
      <c r="H120" s="1"/>
      <c r="I120" s="1"/>
      <c r="J120" s="1"/>
      <c r="K120" s="1"/>
      <c r="L120" s="1"/>
      <c r="M120" s="1"/>
      <c r="N120" s="1"/>
      <c r="O120" s="1"/>
      <c r="P120" s="1"/>
    </row>
    <row r="121" ht="15.75" customHeight="1">
      <c r="A121" s="46"/>
      <c r="B121" s="47"/>
      <c r="C121" s="47"/>
      <c r="D121" s="47"/>
      <c r="E121" s="1"/>
      <c r="F121" s="1"/>
      <c r="G121" s="1"/>
      <c r="H121" s="1"/>
      <c r="I121" s="1"/>
      <c r="J121" s="1"/>
      <c r="K121" s="1"/>
      <c r="L121" s="1"/>
      <c r="M121" s="1"/>
      <c r="N121" s="1"/>
      <c r="O121" s="1"/>
      <c r="P121" s="1"/>
    </row>
    <row r="122" ht="15.75" customHeight="1">
      <c r="A122" s="46"/>
      <c r="B122" s="47"/>
      <c r="C122" s="47"/>
      <c r="D122" s="47"/>
      <c r="E122" s="1"/>
      <c r="F122" s="1"/>
      <c r="G122" s="1"/>
      <c r="H122" s="1"/>
      <c r="I122" s="1"/>
      <c r="J122" s="1"/>
      <c r="K122" s="1"/>
      <c r="L122" s="1"/>
      <c r="M122" s="1"/>
      <c r="N122" s="1"/>
      <c r="O122" s="1"/>
      <c r="P122" s="1"/>
    </row>
    <row r="123" ht="15.75" customHeight="1">
      <c r="A123" s="46"/>
      <c r="B123" s="47"/>
      <c r="C123" s="47"/>
      <c r="D123" s="47"/>
      <c r="E123" s="1"/>
      <c r="F123" s="1"/>
      <c r="G123" s="1"/>
      <c r="H123" s="1"/>
      <c r="I123" s="1"/>
      <c r="J123" s="1"/>
      <c r="K123" s="1"/>
      <c r="L123" s="1"/>
      <c r="M123" s="1"/>
      <c r="N123" s="1"/>
      <c r="O123" s="1"/>
      <c r="P123" s="1"/>
    </row>
    <row r="124" ht="15.75" customHeight="1">
      <c r="A124" s="46"/>
      <c r="B124" s="47"/>
      <c r="C124" s="47"/>
      <c r="D124" s="47"/>
      <c r="E124" s="1"/>
      <c r="F124" s="1"/>
      <c r="G124" s="1"/>
      <c r="H124" s="1"/>
      <c r="I124" s="1"/>
      <c r="J124" s="1"/>
      <c r="K124" s="1"/>
      <c r="L124" s="1"/>
      <c r="M124" s="1"/>
      <c r="N124" s="1"/>
      <c r="O124" s="1"/>
      <c r="P124" s="1"/>
    </row>
    <row r="125" ht="15.75" customHeight="1">
      <c r="A125" s="46"/>
      <c r="B125" s="47"/>
      <c r="C125" s="47"/>
      <c r="D125" s="47"/>
      <c r="E125" s="1"/>
      <c r="F125" s="1"/>
      <c r="G125" s="1"/>
      <c r="H125" s="1"/>
      <c r="I125" s="1"/>
      <c r="J125" s="1"/>
      <c r="K125" s="1"/>
      <c r="L125" s="1"/>
      <c r="M125" s="1"/>
      <c r="N125" s="1"/>
      <c r="O125" s="1"/>
      <c r="P125" s="1"/>
    </row>
    <row r="126" ht="15.75" customHeight="1">
      <c r="A126" s="46"/>
      <c r="B126" s="47"/>
      <c r="C126" s="47"/>
      <c r="D126" s="47"/>
      <c r="E126" s="1"/>
      <c r="F126" s="1"/>
      <c r="G126" s="1"/>
      <c r="H126" s="1"/>
      <c r="I126" s="1"/>
      <c r="J126" s="1"/>
      <c r="K126" s="1"/>
      <c r="L126" s="1"/>
      <c r="M126" s="1"/>
      <c r="N126" s="1"/>
      <c r="O126" s="1"/>
      <c r="P126" s="1"/>
    </row>
    <row r="127" ht="15.75" customHeight="1">
      <c r="A127" s="46"/>
      <c r="B127" s="47"/>
      <c r="C127" s="47"/>
      <c r="D127" s="47"/>
      <c r="E127" s="1"/>
      <c r="F127" s="1"/>
      <c r="G127" s="1"/>
      <c r="H127" s="1"/>
      <c r="I127" s="1"/>
      <c r="J127" s="1"/>
      <c r="K127" s="1"/>
      <c r="L127" s="1"/>
      <c r="M127" s="1"/>
      <c r="N127" s="1"/>
      <c r="O127" s="1"/>
      <c r="P127" s="1"/>
    </row>
    <row r="128" ht="15.75" customHeight="1">
      <c r="A128" s="46"/>
      <c r="B128" s="47"/>
      <c r="C128" s="47"/>
      <c r="D128" s="47"/>
      <c r="E128" s="1"/>
      <c r="F128" s="1"/>
      <c r="G128" s="1"/>
      <c r="H128" s="1"/>
      <c r="I128" s="1"/>
      <c r="J128" s="1"/>
      <c r="K128" s="1"/>
      <c r="L128" s="1"/>
      <c r="M128" s="1"/>
      <c r="N128" s="1"/>
      <c r="O128" s="1"/>
      <c r="P128" s="1"/>
    </row>
    <row r="129" ht="15.75" customHeight="1">
      <c r="A129" s="46"/>
      <c r="B129" s="47"/>
      <c r="C129" s="47"/>
      <c r="D129" s="47"/>
      <c r="E129" s="1"/>
      <c r="F129" s="1"/>
      <c r="G129" s="1"/>
      <c r="H129" s="1"/>
      <c r="I129" s="1"/>
      <c r="J129" s="1"/>
      <c r="K129" s="1"/>
      <c r="L129" s="1"/>
      <c r="M129" s="1"/>
      <c r="N129" s="1"/>
      <c r="O129" s="1"/>
      <c r="P129" s="1"/>
    </row>
    <row r="130" ht="15.75" customHeight="1">
      <c r="A130" s="46"/>
      <c r="B130" s="47"/>
      <c r="C130" s="47"/>
      <c r="D130" s="47"/>
      <c r="E130" s="1"/>
      <c r="F130" s="1"/>
      <c r="G130" s="1"/>
      <c r="H130" s="1"/>
      <c r="I130" s="1"/>
      <c r="J130" s="1"/>
      <c r="K130" s="1"/>
      <c r="L130" s="1"/>
      <c r="M130" s="1"/>
      <c r="N130" s="1"/>
      <c r="O130" s="1"/>
      <c r="P130" s="1"/>
    </row>
    <row r="131" ht="15.75" customHeight="1">
      <c r="A131" s="46"/>
      <c r="B131" s="47"/>
      <c r="C131" s="47"/>
      <c r="D131" s="47"/>
      <c r="E131" s="1"/>
      <c r="F131" s="1"/>
      <c r="G131" s="1"/>
      <c r="H131" s="1"/>
      <c r="I131" s="1"/>
      <c r="J131" s="1"/>
      <c r="K131" s="1"/>
      <c r="L131" s="1"/>
      <c r="M131" s="1"/>
      <c r="N131" s="1"/>
      <c r="O131" s="1"/>
      <c r="P131" s="1"/>
    </row>
    <row r="132" ht="15.75" customHeight="1">
      <c r="A132" s="46"/>
      <c r="B132" s="47"/>
      <c r="C132" s="47"/>
      <c r="D132" s="47"/>
      <c r="E132" s="1"/>
      <c r="F132" s="1"/>
      <c r="G132" s="1"/>
      <c r="H132" s="1"/>
      <c r="I132" s="1"/>
      <c r="J132" s="1"/>
      <c r="K132" s="1"/>
      <c r="L132" s="1"/>
      <c r="M132" s="1"/>
      <c r="N132" s="1"/>
      <c r="O132" s="1"/>
      <c r="P132" s="1"/>
    </row>
    <row r="133" ht="15.75" customHeight="1">
      <c r="A133" s="46"/>
      <c r="B133" s="47"/>
      <c r="C133" s="47"/>
      <c r="D133" s="47"/>
      <c r="E133" s="1"/>
      <c r="F133" s="1"/>
      <c r="G133" s="1"/>
      <c r="H133" s="1"/>
      <c r="I133" s="1"/>
      <c r="J133" s="1"/>
      <c r="K133" s="1"/>
      <c r="L133" s="1"/>
      <c r="M133" s="1"/>
      <c r="N133" s="1"/>
      <c r="O133" s="1"/>
      <c r="P133" s="1"/>
    </row>
    <row r="134" ht="15.75" customHeight="1">
      <c r="A134" s="46"/>
      <c r="B134" s="47"/>
      <c r="C134" s="47"/>
      <c r="D134" s="47"/>
      <c r="E134" s="1"/>
      <c r="F134" s="1"/>
      <c r="G134" s="1"/>
      <c r="H134" s="1"/>
      <c r="I134" s="1"/>
      <c r="J134" s="1"/>
      <c r="K134" s="1"/>
      <c r="L134" s="1"/>
      <c r="M134" s="1"/>
      <c r="N134" s="1"/>
      <c r="O134" s="1"/>
      <c r="P134" s="1"/>
    </row>
    <row r="135" ht="15.75" customHeight="1">
      <c r="A135" s="46"/>
      <c r="B135" s="47"/>
      <c r="C135" s="47"/>
      <c r="D135" s="47"/>
      <c r="E135" s="1"/>
      <c r="F135" s="1"/>
      <c r="G135" s="1"/>
      <c r="H135" s="1"/>
      <c r="I135" s="1"/>
      <c r="J135" s="1"/>
      <c r="K135" s="1"/>
      <c r="L135" s="1"/>
      <c r="M135" s="1"/>
      <c r="N135" s="1"/>
      <c r="O135" s="1"/>
      <c r="P135" s="1"/>
    </row>
    <row r="136" ht="15.75" customHeight="1">
      <c r="A136" s="46"/>
      <c r="B136" s="47"/>
      <c r="C136" s="47"/>
      <c r="D136" s="47"/>
      <c r="E136" s="1"/>
      <c r="F136" s="1"/>
      <c r="G136" s="1"/>
      <c r="H136" s="1"/>
      <c r="I136" s="1"/>
      <c r="J136" s="1"/>
      <c r="K136" s="1"/>
      <c r="L136" s="1"/>
      <c r="M136" s="1"/>
      <c r="N136" s="1"/>
      <c r="O136" s="1"/>
      <c r="P136" s="1"/>
    </row>
    <row r="137" ht="15.75" customHeight="1">
      <c r="A137" s="46"/>
      <c r="B137" s="47"/>
      <c r="C137" s="47"/>
      <c r="D137" s="47"/>
      <c r="E137" s="1"/>
      <c r="F137" s="1"/>
      <c r="G137" s="1"/>
      <c r="H137" s="1"/>
      <c r="I137" s="1"/>
      <c r="J137" s="1"/>
      <c r="K137" s="1"/>
      <c r="L137" s="1"/>
      <c r="M137" s="1"/>
      <c r="N137" s="1"/>
      <c r="O137" s="1"/>
      <c r="P137" s="1"/>
    </row>
    <row r="138" ht="15.75" customHeight="1">
      <c r="A138" s="46"/>
      <c r="B138" s="47"/>
      <c r="C138" s="47"/>
      <c r="D138" s="47"/>
      <c r="E138" s="1"/>
      <c r="F138" s="1"/>
      <c r="G138" s="1"/>
      <c r="H138" s="1"/>
      <c r="I138" s="1"/>
      <c r="J138" s="1"/>
      <c r="K138" s="1"/>
      <c r="L138" s="1"/>
      <c r="M138" s="1"/>
      <c r="N138" s="1"/>
      <c r="O138" s="1"/>
      <c r="P138" s="1"/>
    </row>
    <row r="139" ht="15.75" customHeight="1">
      <c r="A139" s="46"/>
      <c r="B139" s="47"/>
      <c r="C139" s="47"/>
      <c r="D139" s="47"/>
      <c r="E139" s="1"/>
      <c r="F139" s="1"/>
      <c r="G139" s="1"/>
      <c r="H139" s="1"/>
      <c r="I139" s="1"/>
      <c r="J139" s="1"/>
      <c r="K139" s="1"/>
      <c r="L139" s="1"/>
      <c r="M139" s="1"/>
      <c r="N139" s="1"/>
      <c r="O139" s="1"/>
      <c r="P139" s="1"/>
    </row>
    <row r="140" ht="15.75" customHeight="1">
      <c r="A140" s="46"/>
      <c r="B140" s="47"/>
      <c r="C140" s="47"/>
      <c r="D140" s="47"/>
      <c r="E140" s="1"/>
      <c r="F140" s="1"/>
      <c r="G140" s="1"/>
      <c r="H140" s="1"/>
      <c r="I140" s="1"/>
      <c r="J140" s="1"/>
      <c r="K140" s="1"/>
      <c r="L140" s="1"/>
      <c r="M140" s="1"/>
      <c r="N140" s="1"/>
      <c r="O140" s="1"/>
      <c r="P140" s="1"/>
    </row>
    <row r="141" ht="15.75" customHeight="1">
      <c r="A141" s="46"/>
      <c r="B141" s="47"/>
      <c r="C141" s="47"/>
      <c r="D141" s="47"/>
      <c r="E141" s="1"/>
      <c r="F141" s="1"/>
      <c r="G141" s="1"/>
      <c r="H141" s="1"/>
      <c r="I141" s="1"/>
      <c r="J141" s="1"/>
      <c r="K141" s="1"/>
      <c r="L141" s="1"/>
      <c r="M141" s="1"/>
      <c r="N141" s="1"/>
      <c r="O141" s="1"/>
      <c r="P141" s="1"/>
    </row>
    <row r="142" ht="15.75" customHeight="1">
      <c r="A142" s="46"/>
      <c r="B142" s="47"/>
      <c r="C142" s="47"/>
      <c r="D142" s="47"/>
      <c r="E142" s="1"/>
      <c r="F142" s="1"/>
      <c r="G142" s="1"/>
      <c r="H142" s="1"/>
      <c r="I142" s="1"/>
      <c r="J142" s="1"/>
      <c r="K142" s="1"/>
      <c r="L142" s="1"/>
      <c r="M142" s="1"/>
      <c r="N142" s="1"/>
      <c r="O142" s="1"/>
      <c r="P142" s="1"/>
    </row>
    <row r="143" ht="15.75" customHeight="1">
      <c r="A143" s="46"/>
      <c r="B143" s="47"/>
      <c r="C143" s="47"/>
      <c r="D143" s="47"/>
      <c r="E143" s="1"/>
      <c r="F143" s="1"/>
      <c r="G143" s="1"/>
      <c r="H143" s="1"/>
      <c r="I143" s="1"/>
      <c r="J143" s="1"/>
      <c r="K143" s="1"/>
      <c r="L143" s="1"/>
      <c r="M143" s="1"/>
      <c r="N143" s="1"/>
      <c r="O143" s="1"/>
      <c r="P143" s="1"/>
    </row>
    <row r="144" ht="15.75" customHeight="1">
      <c r="A144" s="46"/>
      <c r="B144" s="47"/>
      <c r="C144" s="47"/>
      <c r="D144" s="47"/>
      <c r="E144" s="1"/>
      <c r="F144" s="1"/>
      <c r="G144" s="1"/>
      <c r="H144" s="1"/>
      <c r="I144" s="1"/>
      <c r="J144" s="1"/>
      <c r="K144" s="1"/>
      <c r="L144" s="1"/>
      <c r="M144" s="1"/>
      <c r="N144" s="1"/>
      <c r="O144" s="1"/>
      <c r="P144" s="1"/>
    </row>
    <row r="145" ht="15.75" customHeight="1">
      <c r="A145" s="46"/>
      <c r="B145" s="47"/>
      <c r="C145" s="47"/>
      <c r="D145" s="47"/>
      <c r="E145" s="1"/>
      <c r="F145" s="1"/>
      <c r="G145" s="1"/>
      <c r="H145" s="1"/>
      <c r="I145" s="1"/>
      <c r="J145" s="1"/>
      <c r="K145" s="1"/>
      <c r="L145" s="1"/>
      <c r="M145" s="1"/>
      <c r="N145" s="1"/>
      <c r="O145" s="1"/>
      <c r="P145" s="1"/>
    </row>
    <row r="146" ht="15.75" customHeight="1">
      <c r="A146" s="46"/>
      <c r="B146" s="47"/>
      <c r="C146" s="47"/>
      <c r="D146" s="47"/>
      <c r="E146" s="1"/>
      <c r="F146" s="1"/>
      <c r="G146" s="1"/>
      <c r="H146" s="1"/>
      <c r="I146" s="1"/>
      <c r="J146" s="1"/>
      <c r="K146" s="1"/>
      <c r="L146" s="1"/>
      <c r="M146" s="1"/>
      <c r="N146" s="1"/>
      <c r="O146" s="1"/>
      <c r="P146" s="1"/>
    </row>
    <row r="147" ht="15.75" customHeight="1">
      <c r="A147" s="46"/>
      <c r="B147" s="47"/>
      <c r="C147" s="47"/>
      <c r="D147" s="47"/>
      <c r="E147" s="1"/>
      <c r="F147" s="1"/>
      <c r="G147" s="1"/>
      <c r="H147" s="1"/>
      <c r="I147" s="1"/>
      <c r="J147" s="1"/>
      <c r="K147" s="1"/>
      <c r="L147" s="1"/>
      <c r="M147" s="1"/>
      <c r="N147" s="1"/>
      <c r="O147" s="1"/>
      <c r="P147" s="1"/>
    </row>
    <row r="148" ht="15.75" customHeight="1">
      <c r="A148" s="46"/>
      <c r="B148" s="47"/>
      <c r="C148" s="47"/>
      <c r="D148" s="47"/>
      <c r="E148" s="1"/>
      <c r="F148" s="1"/>
      <c r="G148" s="1"/>
      <c r="H148" s="1"/>
      <c r="I148" s="1"/>
      <c r="J148" s="1"/>
      <c r="K148" s="1"/>
      <c r="L148" s="1"/>
      <c r="M148" s="1"/>
      <c r="N148" s="1"/>
      <c r="O148" s="1"/>
      <c r="P148" s="1"/>
    </row>
    <row r="149" ht="15.75" customHeight="1">
      <c r="A149" s="46"/>
      <c r="B149" s="47"/>
      <c r="C149" s="47"/>
      <c r="D149" s="47"/>
      <c r="E149" s="1"/>
      <c r="F149" s="1"/>
      <c r="G149" s="1"/>
      <c r="H149" s="1"/>
      <c r="I149" s="1"/>
      <c r="J149" s="1"/>
      <c r="K149" s="1"/>
      <c r="L149" s="1"/>
      <c r="M149" s="1"/>
      <c r="N149" s="1"/>
      <c r="O149" s="1"/>
      <c r="P149" s="1"/>
    </row>
    <row r="150" ht="15.75" customHeight="1">
      <c r="A150" s="46"/>
      <c r="B150" s="47"/>
      <c r="C150" s="47"/>
      <c r="D150" s="47"/>
      <c r="E150" s="1"/>
      <c r="F150" s="1"/>
      <c r="G150" s="1"/>
      <c r="H150" s="1"/>
      <c r="I150" s="1"/>
      <c r="J150" s="1"/>
      <c r="K150" s="1"/>
      <c r="L150" s="1"/>
      <c r="M150" s="1"/>
      <c r="N150" s="1"/>
      <c r="O150" s="1"/>
      <c r="P150" s="1"/>
    </row>
    <row r="151" ht="15.75" customHeight="1">
      <c r="A151" s="46"/>
      <c r="B151" s="47"/>
      <c r="C151" s="47"/>
      <c r="D151" s="47"/>
      <c r="E151" s="1"/>
      <c r="F151" s="1"/>
      <c r="G151" s="1"/>
      <c r="H151" s="1"/>
      <c r="I151" s="1"/>
      <c r="J151" s="1"/>
      <c r="K151" s="1"/>
      <c r="L151" s="1"/>
      <c r="M151" s="1"/>
      <c r="N151" s="1"/>
      <c r="O151" s="1"/>
      <c r="P151" s="1"/>
    </row>
    <row r="152" ht="15.75" customHeight="1">
      <c r="A152" s="46"/>
      <c r="B152" s="47"/>
      <c r="C152" s="47"/>
      <c r="D152" s="47"/>
      <c r="E152" s="1"/>
      <c r="F152" s="1"/>
      <c r="G152" s="1"/>
      <c r="H152" s="1"/>
      <c r="I152" s="1"/>
      <c r="J152" s="1"/>
      <c r="K152" s="1"/>
      <c r="L152" s="1"/>
      <c r="M152" s="1"/>
      <c r="N152" s="1"/>
      <c r="O152" s="1"/>
      <c r="P152" s="1"/>
    </row>
    <row r="153" ht="15.75" customHeight="1">
      <c r="A153" s="46"/>
      <c r="B153" s="47"/>
      <c r="C153" s="47"/>
      <c r="D153" s="47"/>
      <c r="E153" s="1"/>
      <c r="F153" s="1"/>
      <c r="G153" s="1"/>
      <c r="H153" s="1"/>
      <c r="I153" s="1"/>
      <c r="J153" s="1"/>
      <c r="K153" s="1"/>
      <c r="L153" s="1"/>
      <c r="M153" s="1"/>
      <c r="N153" s="1"/>
      <c r="O153" s="1"/>
      <c r="P153" s="1"/>
    </row>
    <row r="154" ht="15.75" customHeight="1">
      <c r="A154" s="46"/>
      <c r="B154" s="47"/>
      <c r="C154" s="47"/>
      <c r="D154" s="47"/>
      <c r="E154" s="1"/>
      <c r="F154" s="1"/>
      <c r="G154" s="1"/>
      <c r="H154" s="1"/>
      <c r="I154" s="1"/>
      <c r="J154" s="1"/>
      <c r="K154" s="1"/>
      <c r="L154" s="1"/>
      <c r="M154" s="1"/>
      <c r="N154" s="1"/>
      <c r="O154" s="1"/>
      <c r="P154" s="1"/>
    </row>
    <row r="155" ht="15.75" customHeight="1">
      <c r="A155" s="46"/>
      <c r="B155" s="47"/>
      <c r="C155" s="47"/>
      <c r="D155" s="47"/>
      <c r="E155" s="1"/>
      <c r="F155" s="1"/>
      <c r="G155" s="1"/>
      <c r="H155" s="1"/>
      <c r="I155" s="1"/>
      <c r="J155" s="1"/>
      <c r="K155" s="1"/>
      <c r="L155" s="1"/>
      <c r="M155" s="1"/>
      <c r="N155" s="1"/>
      <c r="O155" s="1"/>
      <c r="P155" s="1"/>
    </row>
    <row r="156" ht="15.75" customHeight="1">
      <c r="A156" s="46"/>
      <c r="B156" s="47"/>
      <c r="C156" s="47"/>
      <c r="D156" s="47"/>
      <c r="E156" s="1"/>
      <c r="F156" s="1"/>
      <c r="G156" s="1"/>
      <c r="H156" s="1"/>
      <c r="I156" s="1"/>
      <c r="J156" s="1"/>
      <c r="K156" s="1"/>
      <c r="L156" s="1"/>
      <c r="M156" s="1"/>
      <c r="N156" s="1"/>
      <c r="O156" s="1"/>
      <c r="P156" s="1"/>
    </row>
    <row r="157" ht="15.75" customHeight="1">
      <c r="A157" s="46"/>
      <c r="B157" s="47"/>
      <c r="C157" s="47"/>
      <c r="D157" s="47"/>
      <c r="E157" s="1"/>
      <c r="F157" s="1"/>
      <c r="G157" s="1"/>
      <c r="H157" s="1"/>
      <c r="I157" s="1"/>
      <c r="J157" s="1"/>
      <c r="K157" s="1"/>
      <c r="L157" s="1"/>
      <c r="M157" s="1"/>
      <c r="N157" s="1"/>
      <c r="O157" s="1"/>
      <c r="P157" s="1"/>
    </row>
    <row r="158" ht="15.75" customHeight="1">
      <c r="A158" s="46"/>
      <c r="B158" s="47"/>
      <c r="C158" s="47"/>
      <c r="D158" s="47"/>
      <c r="E158" s="1"/>
      <c r="F158" s="1"/>
      <c r="G158" s="1"/>
      <c r="H158" s="1"/>
      <c r="I158" s="1"/>
      <c r="J158" s="1"/>
      <c r="K158" s="1"/>
      <c r="L158" s="1"/>
      <c r="M158" s="1"/>
      <c r="N158" s="1"/>
      <c r="O158" s="1"/>
      <c r="P158" s="1"/>
    </row>
    <row r="159" ht="15.75" customHeight="1">
      <c r="A159" s="46"/>
      <c r="B159" s="47"/>
      <c r="C159" s="47"/>
      <c r="D159" s="47"/>
      <c r="E159" s="1"/>
      <c r="F159" s="1"/>
      <c r="G159" s="1"/>
      <c r="H159" s="1"/>
      <c r="I159" s="1"/>
      <c r="J159" s="1"/>
      <c r="K159" s="1"/>
      <c r="L159" s="1"/>
      <c r="M159" s="1"/>
      <c r="N159" s="1"/>
      <c r="O159" s="1"/>
      <c r="P159" s="1"/>
    </row>
    <row r="160" ht="15.75" customHeight="1">
      <c r="A160" s="46"/>
      <c r="B160" s="47"/>
      <c r="C160" s="47"/>
      <c r="D160" s="47"/>
      <c r="E160" s="1"/>
      <c r="F160" s="1"/>
      <c r="G160" s="1"/>
      <c r="H160" s="1"/>
      <c r="I160" s="1"/>
      <c r="J160" s="1"/>
      <c r="K160" s="1"/>
      <c r="L160" s="1"/>
      <c r="M160" s="1"/>
      <c r="N160" s="1"/>
      <c r="O160" s="1"/>
      <c r="P160" s="1"/>
    </row>
    <row r="161" ht="15.75" customHeight="1">
      <c r="A161" s="46"/>
      <c r="B161" s="47"/>
      <c r="C161" s="47"/>
      <c r="D161" s="47"/>
      <c r="E161" s="1"/>
      <c r="F161" s="1"/>
      <c r="G161" s="1"/>
      <c r="H161" s="1"/>
      <c r="I161" s="1"/>
      <c r="J161" s="1"/>
      <c r="K161" s="1"/>
      <c r="L161" s="1"/>
      <c r="M161" s="1"/>
      <c r="N161" s="1"/>
      <c r="O161" s="1"/>
      <c r="P161" s="1"/>
    </row>
    <row r="162" ht="15.75" customHeight="1">
      <c r="A162" s="46"/>
      <c r="B162" s="47"/>
      <c r="C162" s="47"/>
      <c r="D162" s="47"/>
      <c r="E162" s="1"/>
      <c r="F162" s="1"/>
      <c r="G162" s="1"/>
      <c r="H162" s="1"/>
      <c r="I162" s="1"/>
      <c r="J162" s="1"/>
      <c r="K162" s="1"/>
      <c r="L162" s="1"/>
      <c r="M162" s="1"/>
      <c r="N162" s="1"/>
      <c r="O162" s="1"/>
      <c r="P162" s="1"/>
    </row>
    <row r="163" ht="15.75" customHeight="1">
      <c r="A163" s="46"/>
      <c r="B163" s="47"/>
      <c r="C163" s="47"/>
      <c r="D163" s="47"/>
      <c r="E163" s="1"/>
      <c r="F163" s="1"/>
      <c r="G163" s="1"/>
      <c r="H163" s="1"/>
      <c r="I163" s="1"/>
      <c r="J163" s="1"/>
      <c r="K163" s="1"/>
      <c r="L163" s="1"/>
      <c r="M163" s="1"/>
      <c r="N163" s="1"/>
      <c r="O163" s="1"/>
      <c r="P163" s="1"/>
    </row>
    <row r="164" ht="15.75" customHeight="1">
      <c r="A164" s="46"/>
      <c r="B164" s="47"/>
      <c r="C164" s="47"/>
      <c r="D164" s="47"/>
      <c r="E164" s="1"/>
      <c r="F164" s="1"/>
      <c r="G164" s="1"/>
      <c r="H164" s="1"/>
      <c r="I164" s="1"/>
      <c r="J164" s="1"/>
      <c r="K164" s="1"/>
      <c r="L164" s="1"/>
      <c r="M164" s="1"/>
      <c r="N164" s="1"/>
      <c r="O164" s="1"/>
      <c r="P164" s="1"/>
    </row>
    <row r="165" ht="15.75" customHeight="1">
      <c r="A165" s="46"/>
      <c r="B165" s="47"/>
      <c r="C165" s="47"/>
      <c r="D165" s="47"/>
      <c r="E165" s="1"/>
      <c r="F165" s="1"/>
      <c r="G165" s="1"/>
      <c r="H165" s="1"/>
      <c r="I165" s="1"/>
      <c r="J165" s="1"/>
      <c r="K165" s="1"/>
      <c r="L165" s="1"/>
      <c r="M165" s="1"/>
      <c r="N165" s="1"/>
      <c r="O165" s="1"/>
      <c r="P165" s="1"/>
    </row>
    <row r="166" ht="15.75" customHeight="1">
      <c r="A166" s="46"/>
      <c r="B166" s="47"/>
      <c r="C166" s="47"/>
      <c r="D166" s="47"/>
      <c r="E166" s="1"/>
      <c r="F166" s="1"/>
      <c r="G166" s="1"/>
      <c r="H166" s="1"/>
      <c r="I166" s="1"/>
      <c r="J166" s="1"/>
      <c r="K166" s="1"/>
      <c r="L166" s="1"/>
      <c r="M166" s="1"/>
      <c r="N166" s="1"/>
      <c r="O166" s="1"/>
      <c r="P166" s="1"/>
    </row>
    <row r="167" ht="15.75" customHeight="1">
      <c r="A167" s="46"/>
      <c r="B167" s="47"/>
      <c r="C167" s="47"/>
      <c r="D167" s="47"/>
      <c r="E167" s="1"/>
      <c r="F167" s="1"/>
      <c r="G167" s="1"/>
      <c r="H167" s="1"/>
      <c r="I167" s="1"/>
      <c r="J167" s="1"/>
      <c r="K167" s="1"/>
      <c r="L167" s="1"/>
      <c r="M167" s="1"/>
      <c r="N167" s="1"/>
      <c r="O167" s="1"/>
      <c r="P167" s="1"/>
    </row>
    <row r="168" ht="15.75" customHeight="1">
      <c r="A168" s="46"/>
      <c r="B168" s="47"/>
      <c r="C168" s="47"/>
      <c r="D168" s="47"/>
      <c r="E168" s="1"/>
      <c r="F168" s="1"/>
      <c r="G168" s="1"/>
      <c r="H168" s="1"/>
      <c r="I168" s="1"/>
      <c r="J168" s="1"/>
      <c r="K168" s="1"/>
      <c r="L168" s="1"/>
      <c r="M168" s="1"/>
      <c r="N168" s="1"/>
      <c r="O168" s="1"/>
      <c r="P168" s="1"/>
    </row>
    <row r="169" ht="15.75" customHeight="1">
      <c r="A169" s="46"/>
      <c r="B169" s="47"/>
      <c r="C169" s="47"/>
      <c r="D169" s="47"/>
      <c r="E169" s="1"/>
      <c r="F169" s="1"/>
      <c r="G169" s="1"/>
      <c r="H169" s="1"/>
      <c r="I169" s="1"/>
      <c r="J169" s="1"/>
      <c r="K169" s="1"/>
      <c r="L169" s="1"/>
      <c r="M169" s="1"/>
      <c r="N169" s="1"/>
      <c r="O169" s="1"/>
      <c r="P169" s="1"/>
    </row>
    <row r="170" ht="15.75" customHeight="1">
      <c r="A170" s="46"/>
      <c r="B170" s="47"/>
      <c r="C170" s="47"/>
      <c r="D170" s="47"/>
      <c r="E170" s="1"/>
      <c r="F170" s="1"/>
      <c r="G170" s="1"/>
      <c r="H170" s="1"/>
      <c r="I170" s="1"/>
      <c r="J170" s="1"/>
      <c r="K170" s="1"/>
      <c r="L170" s="1"/>
      <c r="M170" s="1"/>
      <c r="N170" s="1"/>
      <c r="O170" s="1"/>
      <c r="P170" s="1"/>
    </row>
    <row r="171" ht="15.75" customHeight="1">
      <c r="A171" s="46"/>
      <c r="B171" s="47"/>
      <c r="C171" s="47"/>
      <c r="D171" s="47"/>
      <c r="E171" s="1"/>
      <c r="F171" s="1"/>
      <c r="G171" s="1"/>
      <c r="H171" s="1"/>
      <c r="I171" s="1"/>
      <c r="J171" s="1"/>
      <c r="K171" s="1"/>
      <c r="L171" s="1"/>
      <c r="M171" s="1"/>
      <c r="N171" s="1"/>
      <c r="O171" s="1"/>
      <c r="P171" s="1"/>
    </row>
    <row r="172" ht="15.75" customHeight="1">
      <c r="A172" s="46"/>
      <c r="B172" s="47"/>
      <c r="C172" s="47"/>
      <c r="D172" s="47"/>
      <c r="E172" s="1"/>
      <c r="F172" s="1"/>
      <c r="G172" s="1"/>
      <c r="H172" s="1"/>
      <c r="I172" s="1"/>
      <c r="J172" s="1"/>
      <c r="K172" s="1"/>
      <c r="L172" s="1"/>
      <c r="M172" s="1"/>
      <c r="N172" s="1"/>
      <c r="O172" s="1"/>
      <c r="P172" s="1"/>
    </row>
    <row r="173" ht="15.75" customHeight="1">
      <c r="A173" s="46"/>
      <c r="B173" s="47"/>
      <c r="C173" s="47"/>
      <c r="D173" s="47"/>
      <c r="E173" s="1"/>
      <c r="F173" s="1"/>
      <c r="G173" s="1"/>
      <c r="H173" s="1"/>
      <c r="I173" s="1"/>
      <c r="J173" s="1"/>
      <c r="K173" s="1"/>
      <c r="L173" s="1"/>
      <c r="M173" s="1"/>
      <c r="N173" s="1"/>
      <c r="O173" s="1"/>
      <c r="P173" s="1"/>
    </row>
    <row r="174" ht="15.75" customHeight="1">
      <c r="A174" s="46"/>
      <c r="B174" s="47"/>
      <c r="C174" s="47"/>
      <c r="D174" s="47"/>
      <c r="E174" s="1"/>
      <c r="F174" s="1"/>
      <c r="G174" s="1"/>
      <c r="H174" s="1"/>
      <c r="I174" s="1"/>
      <c r="J174" s="1"/>
      <c r="K174" s="1"/>
      <c r="L174" s="1"/>
      <c r="M174" s="1"/>
      <c r="N174" s="1"/>
      <c r="O174" s="1"/>
      <c r="P174" s="1"/>
    </row>
    <row r="175" ht="15.75" customHeight="1">
      <c r="A175" s="46"/>
      <c r="B175" s="47"/>
      <c r="C175" s="47"/>
      <c r="D175" s="47"/>
      <c r="E175" s="1"/>
      <c r="F175" s="1"/>
      <c r="G175" s="1"/>
      <c r="H175" s="1"/>
      <c r="I175" s="1"/>
      <c r="J175" s="1"/>
      <c r="K175" s="1"/>
      <c r="L175" s="1"/>
      <c r="M175" s="1"/>
      <c r="N175" s="1"/>
      <c r="O175" s="1"/>
      <c r="P175" s="1"/>
    </row>
    <row r="176" ht="15.75" customHeight="1">
      <c r="A176" s="46"/>
      <c r="B176" s="47"/>
      <c r="C176" s="47"/>
      <c r="D176" s="47"/>
      <c r="E176" s="1"/>
      <c r="F176" s="1"/>
      <c r="G176" s="1"/>
      <c r="H176" s="1"/>
      <c r="I176" s="1"/>
      <c r="J176" s="1"/>
      <c r="K176" s="1"/>
      <c r="L176" s="1"/>
      <c r="M176" s="1"/>
      <c r="N176" s="1"/>
      <c r="O176" s="1"/>
      <c r="P176" s="1"/>
    </row>
    <row r="177" ht="15.75" customHeight="1">
      <c r="A177" s="46"/>
      <c r="B177" s="47"/>
      <c r="C177" s="47"/>
      <c r="D177" s="47"/>
      <c r="E177" s="1"/>
      <c r="F177" s="1"/>
      <c r="G177" s="1"/>
      <c r="H177" s="1"/>
      <c r="I177" s="1"/>
      <c r="J177" s="1"/>
      <c r="K177" s="1"/>
      <c r="L177" s="1"/>
      <c r="M177" s="1"/>
      <c r="N177" s="1"/>
      <c r="O177" s="1"/>
      <c r="P177" s="1"/>
    </row>
    <row r="178" ht="15.75" customHeight="1">
      <c r="A178" s="46"/>
      <c r="B178" s="47"/>
      <c r="C178" s="47"/>
      <c r="D178" s="47"/>
      <c r="E178" s="1"/>
      <c r="F178" s="1"/>
      <c r="G178" s="1"/>
      <c r="H178" s="1"/>
      <c r="I178" s="1"/>
      <c r="J178" s="1"/>
      <c r="K178" s="1"/>
      <c r="L178" s="1"/>
      <c r="M178" s="1"/>
      <c r="N178" s="1"/>
      <c r="O178" s="1"/>
      <c r="P178" s="1"/>
    </row>
    <row r="179" ht="15.75" customHeight="1">
      <c r="A179" s="46"/>
      <c r="B179" s="47"/>
      <c r="C179" s="47"/>
      <c r="D179" s="47"/>
      <c r="E179" s="1"/>
      <c r="F179" s="1"/>
      <c r="G179" s="1"/>
      <c r="H179" s="1"/>
      <c r="I179" s="1"/>
      <c r="J179" s="1"/>
      <c r="K179" s="1"/>
      <c r="L179" s="1"/>
      <c r="M179" s="1"/>
      <c r="N179" s="1"/>
      <c r="O179" s="1"/>
      <c r="P179" s="1"/>
    </row>
    <row r="180" ht="15.75" customHeight="1">
      <c r="A180" s="46"/>
      <c r="B180" s="47"/>
      <c r="C180" s="47"/>
      <c r="D180" s="47"/>
      <c r="E180" s="1"/>
      <c r="F180" s="1"/>
      <c r="G180" s="1"/>
      <c r="H180" s="1"/>
      <c r="I180" s="1"/>
      <c r="J180" s="1"/>
      <c r="K180" s="1"/>
      <c r="L180" s="1"/>
      <c r="M180" s="1"/>
      <c r="N180" s="1"/>
      <c r="O180" s="1"/>
      <c r="P180" s="1"/>
    </row>
    <row r="181" ht="15.75" customHeight="1">
      <c r="A181" s="46"/>
      <c r="B181" s="47"/>
      <c r="C181" s="47"/>
      <c r="D181" s="47"/>
      <c r="E181" s="1"/>
      <c r="F181" s="1"/>
      <c r="G181" s="1"/>
      <c r="H181" s="1"/>
      <c r="I181" s="1"/>
      <c r="J181" s="1"/>
      <c r="K181" s="1"/>
      <c r="L181" s="1"/>
      <c r="M181" s="1"/>
      <c r="N181" s="1"/>
      <c r="O181" s="1"/>
      <c r="P181" s="1"/>
    </row>
    <row r="182" ht="15.75" customHeight="1">
      <c r="A182" s="46"/>
      <c r="B182" s="47"/>
      <c r="C182" s="47"/>
      <c r="D182" s="47"/>
      <c r="E182" s="1"/>
      <c r="F182" s="1"/>
      <c r="G182" s="1"/>
      <c r="H182" s="1"/>
      <c r="I182" s="1"/>
      <c r="J182" s="1"/>
      <c r="K182" s="1"/>
      <c r="L182" s="1"/>
      <c r="M182" s="1"/>
      <c r="N182" s="1"/>
      <c r="O182" s="1"/>
      <c r="P182" s="1"/>
    </row>
    <row r="183" ht="15.75" customHeight="1">
      <c r="A183" s="46"/>
      <c r="B183" s="47"/>
      <c r="C183" s="47"/>
      <c r="D183" s="47"/>
      <c r="E183" s="1"/>
      <c r="F183" s="1"/>
      <c r="G183" s="1"/>
      <c r="H183" s="1"/>
      <c r="I183" s="1"/>
      <c r="J183" s="1"/>
      <c r="K183" s="1"/>
      <c r="L183" s="1"/>
      <c r="M183" s="1"/>
      <c r="N183" s="1"/>
      <c r="O183" s="1"/>
      <c r="P183" s="1"/>
    </row>
    <row r="184" ht="15.75" customHeight="1">
      <c r="A184" s="46"/>
      <c r="B184" s="47"/>
      <c r="C184" s="47"/>
      <c r="D184" s="47"/>
      <c r="E184" s="1"/>
      <c r="F184" s="1"/>
      <c r="G184" s="1"/>
      <c r="H184" s="1"/>
      <c r="I184" s="1"/>
      <c r="J184" s="1"/>
      <c r="K184" s="1"/>
      <c r="L184" s="1"/>
      <c r="M184" s="1"/>
      <c r="N184" s="1"/>
      <c r="O184" s="1"/>
      <c r="P184" s="1"/>
    </row>
    <row r="185" ht="15.75" customHeight="1">
      <c r="A185" s="46"/>
      <c r="B185" s="47"/>
      <c r="C185" s="47"/>
      <c r="D185" s="47"/>
      <c r="E185" s="1"/>
      <c r="F185" s="1"/>
      <c r="G185" s="1"/>
      <c r="H185" s="1"/>
      <c r="I185" s="1"/>
      <c r="J185" s="1"/>
      <c r="K185" s="1"/>
      <c r="L185" s="1"/>
      <c r="M185" s="1"/>
      <c r="N185" s="1"/>
      <c r="O185" s="1"/>
      <c r="P185" s="1"/>
    </row>
    <row r="186" ht="15.75" customHeight="1">
      <c r="A186" s="46"/>
      <c r="B186" s="47"/>
      <c r="C186" s="47"/>
      <c r="D186" s="47"/>
      <c r="E186" s="1"/>
      <c r="F186" s="1"/>
      <c r="G186" s="1"/>
      <c r="H186" s="1"/>
      <c r="I186" s="1"/>
      <c r="J186" s="1"/>
      <c r="K186" s="1"/>
      <c r="L186" s="1"/>
      <c r="M186" s="1"/>
      <c r="N186" s="1"/>
      <c r="O186" s="1"/>
      <c r="P186" s="1"/>
    </row>
    <row r="187" ht="15.75" customHeight="1">
      <c r="A187" s="46"/>
      <c r="B187" s="47"/>
      <c r="C187" s="47"/>
      <c r="D187" s="47"/>
      <c r="E187" s="1"/>
      <c r="F187" s="1"/>
      <c r="G187" s="1"/>
      <c r="H187" s="1"/>
      <c r="I187" s="1"/>
      <c r="J187" s="1"/>
      <c r="K187" s="1"/>
      <c r="L187" s="1"/>
      <c r="M187" s="1"/>
      <c r="N187" s="1"/>
      <c r="O187" s="1"/>
      <c r="P187" s="1"/>
    </row>
    <row r="188" ht="15.75" customHeight="1">
      <c r="A188" s="46"/>
      <c r="B188" s="47"/>
      <c r="C188" s="47"/>
      <c r="D188" s="47"/>
      <c r="E188" s="1"/>
      <c r="F188" s="1"/>
      <c r="G188" s="1"/>
      <c r="H188" s="1"/>
      <c r="I188" s="1"/>
      <c r="J188" s="1"/>
      <c r="K188" s="1"/>
      <c r="L188" s="1"/>
      <c r="M188" s="1"/>
      <c r="N188" s="1"/>
      <c r="O188" s="1"/>
      <c r="P188" s="1"/>
    </row>
    <row r="189" ht="15.75" customHeight="1">
      <c r="A189" s="46"/>
      <c r="B189" s="47"/>
      <c r="C189" s="47"/>
      <c r="D189" s="47"/>
      <c r="E189" s="1"/>
      <c r="F189" s="1"/>
      <c r="G189" s="1"/>
      <c r="H189" s="1"/>
      <c r="I189" s="1"/>
      <c r="J189" s="1"/>
      <c r="K189" s="1"/>
      <c r="L189" s="1"/>
      <c r="M189" s="1"/>
      <c r="N189" s="1"/>
      <c r="O189" s="1"/>
      <c r="P189" s="1"/>
    </row>
    <row r="190" ht="15.75" customHeight="1">
      <c r="A190" s="46"/>
      <c r="B190" s="47"/>
      <c r="C190" s="47"/>
      <c r="D190" s="47"/>
      <c r="E190" s="1"/>
      <c r="F190" s="1"/>
      <c r="G190" s="1"/>
      <c r="H190" s="1"/>
      <c r="I190" s="1"/>
      <c r="J190" s="1"/>
      <c r="K190" s="1"/>
      <c r="L190" s="1"/>
      <c r="M190" s="1"/>
      <c r="N190" s="1"/>
      <c r="O190" s="1"/>
      <c r="P190" s="1"/>
    </row>
    <row r="191" ht="15.75" customHeight="1">
      <c r="A191" s="46"/>
      <c r="B191" s="47"/>
      <c r="C191" s="47"/>
      <c r="D191" s="47"/>
      <c r="E191" s="1"/>
      <c r="F191" s="1"/>
      <c r="G191" s="1"/>
      <c r="H191" s="1"/>
      <c r="I191" s="1"/>
      <c r="J191" s="1"/>
      <c r="K191" s="1"/>
      <c r="L191" s="1"/>
      <c r="M191" s="1"/>
      <c r="N191" s="1"/>
      <c r="O191" s="1"/>
      <c r="P191" s="1"/>
    </row>
    <row r="192" ht="15.75" customHeight="1">
      <c r="A192" s="46"/>
      <c r="B192" s="47"/>
      <c r="C192" s="47"/>
      <c r="D192" s="47"/>
      <c r="E192" s="1"/>
      <c r="F192" s="1"/>
      <c r="G192" s="1"/>
      <c r="H192" s="1"/>
      <c r="I192" s="1"/>
      <c r="J192" s="1"/>
      <c r="K192" s="1"/>
      <c r="L192" s="1"/>
      <c r="M192" s="1"/>
      <c r="N192" s="1"/>
      <c r="O192" s="1"/>
      <c r="P192" s="1"/>
    </row>
    <row r="193" ht="15.75" customHeight="1">
      <c r="A193" s="46"/>
      <c r="B193" s="47"/>
      <c r="C193" s="47"/>
      <c r="D193" s="47"/>
      <c r="E193" s="1"/>
      <c r="F193" s="1"/>
      <c r="G193" s="1"/>
      <c r="H193" s="1"/>
      <c r="I193" s="1"/>
      <c r="J193" s="1"/>
      <c r="K193" s="1"/>
      <c r="L193" s="1"/>
      <c r="M193" s="1"/>
      <c r="N193" s="1"/>
      <c r="O193" s="1"/>
      <c r="P193" s="1"/>
    </row>
    <row r="194" ht="15.75" customHeight="1">
      <c r="A194" s="46"/>
      <c r="B194" s="47"/>
      <c r="C194" s="47"/>
      <c r="D194" s="47"/>
      <c r="E194" s="1"/>
      <c r="F194" s="1"/>
      <c r="G194" s="1"/>
      <c r="H194" s="1"/>
      <c r="I194" s="1"/>
      <c r="J194" s="1"/>
      <c r="K194" s="1"/>
      <c r="L194" s="1"/>
      <c r="M194" s="1"/>
      <c r="N194" s="1"/>
      <c r="O194" s="1"/>
      <c r="P194" s="1"/>
    </row>
    <row r="195" ht="15.75" customHeight="1">
      <c r="A195" s="46"/>
      <c r="B195" s="47"/>
      <c r="C195" s="47"/>
      <c r="D195" s="47"/>
      <c r="E195" s="1"/>
      <c r="F195" s="1"/>
      <c r="G195" s="1"/>
      <c r="H195" s="1"/>
      <c r="I195" s="1"/>
      <c r="J195" s="1"/>
      <c r="K195" s="1"/>
      <c r="L195" s="1"/>
      <c r="M195" s="1"/>
      <c r="N195" s="1"/>
      <c r="O195" s="1"/>
      <c r="P195" s="1"/>
    </row>
    <row r="196" ht="15.75" customHeight="1">
      <c r="A196" s="46"/>
      <c r="B196" s="47"/>
      <c r="C196" s="47"/>
      <c r="D196" s="47"/>
      <c r="E196" s="1"/>
      <c r="F196" s="1"/>
      <c r="G196" s="1"/>
      <c r="H196" s="1"/>
      <c r="I196" s="1"/>
      <c r="J196" s="1"/>
      <c r="K196" s="1"/>
      <c r="L196" s="1"/>
      <c r="M196" s="1"/>
      <c r="N196" s="1"/>
      <c r="O196" s="1"/>
      <c r="P196" s="1"/>
    </row>
    <row r="197" ht="15.75" customHeight="1">
      <c r="A197" s="46"/>
      <c r="B197" s="47"/>
      <c r="C197" s="47"/>
      <c r="D197" s="47"/>
      <c r="E197" s="1"/>
      <c r="F197" s="1"/>
      <c r="G197" s="1"/>
      <c r="H197" s="1"/>
      <c r="I197" s="1"/>
      <c r="J197" s="1"/>
      <c r="K197" s="1"/>
      <c r="L197" s="1"/>
      <c r="M197" s="1"/>
      <c r="N197" s="1"/>
      <c r="O197" s="1"/>
      <c r="P197" s="1"/>
    </row>
    <row r="198" ht="15.75" customHeight="1">
      <c r="A198" s="46"/>
      <c r="B198" s="47"/>
      <c r="C198" s="47"/>
      <c r="D198" s="47"/>
      <c r="E198" s="1"/>
      <c r="F198" s="1"/>
      <c r="G198" s="1"/>
      <c r="H198" s="1"/>
      <c r="I198" s="1"/>
      <c r="J198" s="1"/>
      <c r="K198" s="1"/>
      <c r="L198" s="1"/>
      <c r="M198" s="1"/>
      <c r="N198" s="1"/>
      <c r="O198" s="1"/>
      <c r="P198" s="1"/>
    </row>
    <row r="199" ht="15.75" customHeight="1">
      <c r="A199" s="46"/>
      <c r="B199" s="47"/>
      <c r="C199" s="47"/>
      <c r="D199" s="47"/>
      <c r="E199" s="1"/>
      <c r="F199" s="1"/>
      <c r="G199" s="1"/>
      <c r="H199" s="1"/>
      <c r="I199" s="1"/>
      <c r="J199" s="1"/>
      <c r="K199" s="1"/>
      <c r="L199" s="1"/>
      <c r="M199" s="1"/>
      <c r="N199" s="1"/>
      <c r="O199" s="1"/>
      <c r="P199" s="1"/>
    </row>
    <row r="200" ht="15.75" customHeight="1">
      <c r="A200" s="46"/>
      <c r="B200" s="47"/>
      <c r="C200" s="47"/>
      <c r="D200" s="47"/>
      <c r="E200" s="1"/>
      <c r="F200" s="1"/>
      <c r="G200" s="1"/>
      <c r="H200" s="1"/>
      <c r="I200" s="1"/>
      <c r="J200" s="1"/>
      <c r="K200" s="1"/>
      <c r="L200" s="1"/>
      <c r="M200" s="1"/>
      <c r="N200" s="1"/>
      <c r="O200" s="1"/>
      <c r="P200" s="1"/>
    </row>
    <row r="201" ht="15.75" customHeight="1">
      <c r="A201" s="46"/>
      <c r="B201" s="47"/>
      <c r="C201" s="47"/>
      <c r="D201" s="47"/>
      <c r="E201" s="1"/>
      <c r="F201" s="1"/>
      <c r="G201" s="1"/>
      <c r="H201" s="1"/>
      <c r="I201" s="1"/>
      <c r="J201" s="1"/>
      <c r="K201" s="1"/>
      <c r="L201" s="1"/>
      <c r="M201" s="1"/>
      <c r="N201" s="1"/>
      <c r="O201" s="1"/>
      <c r="P201" s="1"/>
    </row>
    <row r="202" ht="15.75" customHeight="1">
      <c r="A202" s="46"/>
      <c r="B202" s="47"/>
      <c r="C202" s="47"/>
      <c r="D202" s="47"/>
      <c r="E202" s="1"/>
      <c r="F202" s="1"/>
      <c r="G202" s="1"/>
      <c r="H202" s="1"/>
      <c r="I202" s="1"/>
      <c r="J202" s="1"/>
      <c r="K202" s="1"/>
      <c r="L202" s="1"/>
      <c r="M202" s="1"/>
      <c r="N202" s="1"/>
      <c r="O202" s="1"/>
      <c r="P202" s="1"/>
    </row>
    <row r="203" ht="15.75" customHeight="1">
      <c r="A203" s="46"/>
      <c r="B203" s="47"/>
      <c r="C203" s="47"/>
      <c r="D203" s="47"/>
      <c r="E203" s="1"/>
      <c r="F203" s="1"/>
      <c r="G203" s="1"/>
      <c r="H203" s="1"/>
      <c r="I203" s="1"/>
      <c r="J203" s="1"/>
      <c r="K203" s="1"/>
      <c r="L203" s="1"/>
      <c r="M203" s="1"/>
      <c r="N203" s="1"/>
      <c r="O203" s="1"/>
      <c r="P203" s="1"/>
    </row>
    <row r="204" ht="15.75" customHeight="1">
      <c r="A204" s="46"/>
      <c r="B204" s="47"/>
      <c r="C204" s="47"/>
      <c r="D204" s="47"/>
      <c r="E204" s="1"/>
      <c r="F204" s="1"/>
      <c r="G204" s="1"/>
      <c r="H204" s="1"/>
      <c r="I204" s="1"/>
      <c r="J204" s="1"/>
      <c r="K204" s="1"/>
      <c r="L204" s="1"/>
      <c r="M204" s="1"/>
      <c r="N204" s="1"/>
      <c r="O204" s="1"/>
      <c r="P204" s="1"/>
    </row>
    <row r="205" ht="15.75" customHeight="1">
      <c r="A205" s="46"/>
      <c r="B205" s="47"/>
      <c r="C205" s="47"/>
      <c r="D205" s="47"/>
      <c r="E205" s="1"/>
      <c r="F205" s="1"/>
      <c r="G205" s="1"/>
      <c r="H205" s="1"/>
      <c r="I205" s="1"/>
      <c r="J205" s="1"/>
      <c r="K205" s="1"/>
      <c r="L205" s="1"/>
      <c r="M205" s="1"/>
      <c r="N205" s="1"/>
      <c r="O205" s="1"/>
      <c r="P205" s="1"/>
    </row>
    <row r="206" ht="15.75" customHeight="1">
      <c r="A206" s="46"/>
      <c r="B206" s="47"/>
      <c r="C206" s="47"/>
      <c r="D206" s="47"/>
      <c r="E206" s="1"/>
      <c r="F206" s="1"/>
      <c r="G206" s="1"/>
      <c r="H206" s="1"/>
      <c r="I206" s="1"/>
      <c r="J206" s="1"/>
      <c r="K206" s="1"/>
      <c r="L206" s="1"/>
      <c r="M206" s="1"/>
      <c r="N206" s="1"/>
      <c r="O206" s="1"/>
      <c r="P206" s="1"/>
    </row>
    <row r="207" ht="15.75" customHeight="1">
      <c r="A207" s="46"/>
      <c r="B207" s="47"/>
      <c r="C207" s="47"/>
      <c r="D207" s="47"/>
      <c r="E207" s="1"/>
      <c r="F207" s="1"/>
      <c r="G207" s="1"/>
      <c r="H207" s="1"/>
      <c r="I207" s="1"/>
      <c r="J207" s="1"/>
      <c r="K207" s="1"/>
      <c r="L207" s="1"/>
      <c r="M207" s="1"/>
      <c r="N207" s="1"/>
      <c r="O207" s="1"/>
      <c r="P207" s="1"/>
    </row>
    <row r="208" ht="15.75" customHeight="1">
      <c r="A208" s="46"/>
      <c r="B208" s="47"/>
      <c r="C208" s="47"/>
      <c r="D208" s="47"/>
      <c r="E208" s="1"/>
      <c r="F208" s="1"/>
      <c r="G208" s="1"/>
      <c r="H208" s="1"/>
      <c r="I208" s="1"/>
      <c r="J208" s="1"/>
      <c r="K208" s="1"/>
      <c r="L208" s="1"/>
      <c r="M208" s="1"/>
      <c r="N208" s="1"/>
      <c r="O208" s="1"/>
      <c r="P208" s="1"/>
    </row>
    <row r="209" ht="15.75" customHeight="1">
      <c r="A209" s="46"/>
      <c r="B209" s="47"/>
      <c r="C209" s="47"/>
      <c r="D209" s="47"/>
      <c r="E209" s="1"/>
      <c r="F209" s="1"/>
      <c r="G209" s="1"/>
      <c r="H209" s="1"/>
      <c r="I209" s="1"/>
      <c r="J209" s="1"/>
      <c r="K209" s="1"/>
      <c r="L209" s="1"/>
      <c r="M209" s="1"/>
      <c r="N209" s="1"/>
      <c r="O209" s="1"/>
      <c r="P209" s="1"/>
    </row>
    <row r="210" ht="15.75" customHeight="1">
      <c r="A210" s="46"/>
      <c r="B210" s="47"/>
      <c r="C210" s="47"/>
      <c r="D210" s="47"/>
      <c r="E210" s="1"/>
      <c r="F210" s="1"/>
      <c r="G210" s="1"/>
      <c r="H210" s="1"/>
      <c r="I210" s="1"/>
      <c r="J210" s="1"/>
      <c r="K210" s="1"/>
      <c r="L210" s="1"/>
      <c r="M210" s="1"/>
      <c r="N210" s="1"/>
      <c r="O210" s="1"/>
      <c r="P210" s="1"/>
    </row>
    <row r="211" ht="15.75" customHeight="1">
      <c r="A211" s="46"/>
      <c r="B211" s="47"/>
      <c r="C211" s="47"/>
      <c r="D211" s="47"/>
      <c r="E211" s="1"/>
      <c r="F211" s="1"/>
      <c r="G211" s="1"/>
      <c r="H211" s="1"/>
      <c r="I211" s="1"/>
      <c r="J211" s="1"/>
      <c r="K211" s="1"/>
      <c r="L211" s="1"/>
      <c r="M211" s="1"/>
      <c r="N211" s="1"/>
      <c r="O211" s="1"/>
      <c r="P211" s="1"/>
    </row>
    <row r="212" ht="15.75" customHeight="1">
      <c r="A212" s="46"/>
      <c r="B212" s="47"/>
      <c r="C212" s="47"/>
      <c r="D212" s="47"/>
      <c r="E212" s="1"/>
      <c r="F212" s="1"/>
      <c r="G212" s="1"/>
      <c r="H212" s="1"/>
      <c r="I212" s="1"/>
      <c r="J212" s="1"/>
      <c r="K212" s="1"/>
      <c r="L212" s="1"/>
      <c r="M212" s="1"/>
      <c r="N212" s="1"/>
      <c r="O212" s="1"/>
      <c r="P212" s="1"/>
    </row>
    <row r="213" ht="15.75" customHeight="1">
      <c r="A213" s="46"/>
      <c r="B213" s="47"/>
      <c r="C213" s="47"/>
      <c r="D213" s="47"/>
      <c r="E213" s="1"/>
      <c r="F213" s="1"/>
      <c r="G213" s="1"/>
      <c r="H213" s="1"/>
      <c r="I213" s="1"/>
      <c r="J213" s="1"/>
      <c r="K213" s="1"/>
      <c r="L213" s="1"/>
      <c r="M213" s="1"/>
      <c r="N213" s="1"/>
      <c r="O213" s="1"/>
      <c r="P213" s="1"/>
    </row>
    <row r="214" ht="15.75" customHeight="1">
      <c r="A214" s="46"/>
      <c r="B214" s="47"/>
      <c r="C214" s="47"/>
      <c r="D214" s="47"/>
      <c r="E214" s="1"/>
      <c r="F214" s="1"/>
      <c r="G214" s="1"/>
      <c r="H214" s="1"/>
      <c r="I214" s="1"/>
      <c r="J214" s="1"/>
      <c r="K214" s="1"/>
      <c r="L214" s="1"/>
      <c r="M214" s="1"/>
      <c r="N214" s="1"/>
      <c r="O214" s="1"/>
      <c r="P214" s="1"/>
    </row>
    <row r="215" ht="15.75" customHeight="1">
      <c r="A215" s="46"/>
      <c r="B215" s="47"/>
      <c r="C215" s="47"/>
      <c r="D215" s="47"/>
      <c r="E215" s="1"/>
      <c r="F215" s="1"/>
      <c r="G215" s="1"/>
      <c r="H215" s="1"/>
      <c r="I215" s="1"/>
      <c r="J215" s="1"/>
      <c r="K215" s="1"/>
      <c r="L215" s="1"/>
      <c r="M215" s="1"/>
      <c r="N215" s="1"/>
      <c r="O215" s="1"/>
      <c r="P215" s="1"/>
    </row>
    <row r="216" ht="15.75" customHeight="1">
      <c r="A216" s="46"/>
      <c r="B216" s="47"/>
      <c r="C216" s="47"/>
      <c r="D216" s="47"/>
      <c r="E216" s="1"/>
      <c r="F216" s="1"/>
      <c r="G216" s="1"/>
      <c r="H216" s="1"/>
      <c r="I216" s="1"/>
      <c r="J216" s="1"/>
      <c r="K216" s="1"/>
      <c r="L216" s="1"/>
      <c r="M216" s="1"/>
      <c r="N216" s="1"/>
      <c r="O216" s="1"/>
      <c r="P216" s="1"/>
    </row>
    <row r="217" ht="15.75" customHeight="1">
      <c r="A217" s="46"/>
      <c r="B217" s="47"/>
      <c r="C217" s="47"/>
      <c r="D217" s="47"/>
      <c r="E217" s="1"/>
      <c r="F217" s="1"/>
      <c r="G217" s="1"/>
      <c r="H217" s="1"/>
      <c r="I217" s="1"/>
      <c r="J217" s="1"/>
      <c r="K217" s="1"/>
      <c r="L217" s="1"/>
      <c r="M217" s="1"/>
      <c r="N217" s="1"/>
      <c r="O217" s="1"/>
      <c r="P217" s="1"/>
    </row>
    <row r="218" ht="15.75" customHeight="1">
      <c r="A218" s="46"/>
      <c r="B218" s="47"/>
      <c r="C218" s="47"/>
      <c r="D218" s="47"/>
      <c r="E218" s="1"/>
      <c r="F218" s="1"/>
      <c r="G218" s="1"/>
      <c r="H218" s="1"/>
      <c r="I218" s="1"/>
      <c r="J218" s="1"/>
      <c r="K218" s="1"/>
      <c r="L218" s="1"/>
      <c r="M218" s="1"/>
      <c r="N218" s="1"/>
      <c r="O218" s="1"/>
      <c r="P218" s="1"/>
    </row>
    <row r="219" ht="15.75" customHeight="1">
      <c r="A219" s="46"/>
      <c r="B219" s="47"/>
      <c r="C219" s="47"/>
      <c r="D219" s="47"/>
      <c r="E219" s="1"/>
      <c r="F219" s="1"/>
      <c r="G219" s="1"/>
      <c r="H219" s="1"/>
      <c r="I219" s="1"/>
      <c r="J219" s="1"/>
      <c r="K219" s="1"/>
      <c r="L219" s="1"/>
      <c r="M219" s="1"/>
      <c r="N219" s="1"/>
      <c r="O219" s="1"/>
      <c r="P219" s="1"/>
    </row>
    <row r="220" ht="15.75" customHeight="1">
      <c r="A220" s="46"/>
      <c r="B220" s="47"/>
      <c r="C220" s="47"/>
      <c r="D220" s="47"/>
      <c r="E220" s="1"/>
      <c r="F220" s="1"/>
      <c r="G220" s="1"/>
      <c r="H220" s="1"/>
      <c r="I220" s="1"/>
      <c r="J220" s="1"/>
      <c r="K220" s="1"/>
      <c r="L220" s="1"/>
      <c r="M220" s="1"/>
      <c r="N220" s="1"/>
      <c r="O220" s="1"/>
      <c r="P220" s="1"/>
    </row>
    <row r="221" ht="15.75" customHeight="1">
      <c r="A221" s="46"/>
      <c r="B221" s="47"/>
      <c r="C221" s="47"/>
      <c r="D221" s="47"/>
      <c r="E221" s="1"/>
      <c r="F221" s="1"/>
      <c r="G221" s="1"/>
      <c r="H221" s="1"/>
      <c r="I221" s="1"/>
      <c r="J221" s="1"/>
      <c r="K221" s="1"/>
      <c r="L221" s="1"/>
      <c r="M221" s="1"/>
      <c r="N221" s="1"/>
      <c r="O221" s="1"/>
      <c r="P221" s="1"/>
    </row>
    <row r="222" ht="15.75" customHeight="1">
      <c r="A222" s="46"/>
      <c r="B222" s="47"/>
      <c r="C222" s="47"/>
      <c r="D222" s="47"/>
      <c r="E222" s="1"/>
      <c r="F222" s="1"/>
      <c r="G222" s="1"/>
      <c r="H222" s="1"/>
      <c r="I222" s="1"/>
      <c r="J222" s="1"/>
      <c r="K222" s="1"/>
      <c r="L222" s="1"/>
      <c r="M222" s="1"/>
      <c r="N222" s="1"/>
      <c r="O222" s="1"/>
      <c r="P222" s="1"/>
    </row>
    <row r="223" ht="15.75" customHeight="1">
      <c r="A223" s="46"/>
      <c r="B223" s="47"/>
      <c r="C223" s="47"/>
      <c r="D223" s="47"/>
      <c r="E223" s="1"/>
      <c r="F223" s="1"/>
      <c r="G223" s="1"/>
      <c r="H223" s="1"/>
      <c r="I223" s="1"/>
      <c r="J223" s="1"/>
      <c r="K223" s="1"/>
      <c r="L223" s="1"/>
      <c r="M223" s="1"/>
      <c r="N223" s="1"/>
      <c r="O223" s="1"/>
      <c r="P223" s="1"/>
    </row>
    <row r="224" ht="15.75" customHeight="1">
      <c r="A224" s="46"/>
      <c r="B224" s="47"/>
      <c r="C224" s="47"/>
      <c r="D224" s="47"/>
      <c r="E224" s="1"/>
      <c r="F224" s="1"/>
      <c r="G224" s="1"/>
      <c r="H224" s="1"/>
      <c r="I224" s="1"/>
      <c r="J224" s="1"/>
      <c r="K224" s="1"/>
      <c r="L224" s="1"/>
      <c r="M224" s="1"/>
      <c r="N224" s="1"/>
      <c r="O224" s="1"/>
      <c r="P224" s="1"/>
    </row>
    <row r="225" ht="15.75" customHeight="1">
      <c r="A225" s="46"/>
      <c r="B225" s="47"/>
      <c r="C225" s="47"/>
      <c r="D225" s="47"/>
      <c r="E225" s="1"/>
      <c r="F225" s="1"/>
      <c r="G225" s="1"/>
      <c r="H225" s="1"/>
      <c r="I225" s="1"/>
      <c r="J225" s="1"/>
      <c r="K225" s="1"/>
      <c r="L225" s="1"/>
      <c r="M225" s="1"/>
      <c r="N225" s="1"/>
      <c r="O225" s="1"/>
      <c r="P225" s="1"/>
    </row>
    <row r="226" ht="15.75" customHeight="1">
      <c r="A226" s="46"/>
      <c r="B226" s="47"/>
      <c r="C226" s="47"/>
      <c r="D226" s="47"/>
      <c r="E226" s="1"/>
      <c r="F226" s="1"/>
      <c r="G226" s="1"/>
      <c r="H226" s="1"/>
      <c r="I226" s="1"/>
      <c r="J226" s="1"/>
      <c r="K226" s="1"/>
      <c r="L226" s="1"/>
      <c r="M226" s="1"/>
      <c r="N226" s="1"/>
      <c r="O226" s="1"/>
      <c r="P226" s="1"/>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8">
    <mergeCell ref="A2:L2"/>
    <mergeCell ref="A4:L4"/>
    <mergeCell ref="A5:L5"/>
    <mergeCell ref="A6:L6"/>
    <mergeCell ref="A7:L7"/>
    <mergeCell ref="A8:L8"/>
    <mergeCell ref="A9:L9"/>
    <mergeCell ref="A26:L26"/>
  </mergeCells>
  <hyperlinks>
    <hyperlink r:id="rId1" ref="F16"/>
    <hyperlink r:id="rId2" ref="F17"/>
    <hyperlink r:id="rId3" ref="H23"/>
  </hyperlinks>
  <printOptions/>
  <pageMargins bottom="0.75" footer="0.0" header="0.0" left="0.7" right="0.7" top="0.75"/>
  <pageSetup orientation="landscape"/>
  <drawing r:id="rId4"/>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46"/>
      <c r="B1" s="46"/>
      <c r="C1" s="47"/>
      <c r="D1" s="47"/>
      <c r="E1" s="47"/>
      <c r="F1" s="1"/>
      <c r="G1" s="1"/>
      <c r="H1" s="1"/>
    </row>
    <row r="2" ht="15.75" customHeight="1">
      <c r="A2" s="763" t="s">
        <v>8864</v>
      </c>
      <c r="B2" s="49"/>
      <c r="C2" s="49"/>
      <c r="D2" s="49"/>
      <c r="E2" s="50"/>
      <c r="F2" s="198"/>
      <c r="G2" s="198"/>
      <c r="H2" s="198"/>
      <c r="I2" s="53"/>
      <c r="J2" s="53"/>
      <c r="K2" s="53"/>
      <c r="L2" s="53"/>
      <c r="M2" s="53"/>
      <c r="N2" s="53"/>
      <c r="O2" s="53"/>
      <c r="P2" s="53"/>
      <c r="Q2" s="53"/>
      <c r="R2" s="53"/>
      <c r="S2" s="53"/>
      <c r="T2" s="53"/>
      <c r="U2" s="53"/>
      <c r="V2" s="53"/>
      <c r="W2" s="53"/>
      <c r="X2" s="53"/>
      <c r="Y2" s="53"/>
    </row>
    <row r="3" ht="15.75" customHeight="1">
      <c r="A3" s="197"/>
      <c r="B3" s="197"/>
      <c r="C3" s="197"/>
      <c r="D3" s="197"/>
      <c r="E3" s="692"/>
      <c r="F3" s="198"/>
      <c r="G3" s="198"/>
      <c r="H3" s="198"/>
      <c r="I3" s="53"/>
      <c r="J3" s="53"/>
      <c r="K3" s="53"/>
      <c r="L3" s="53"/>
      <c r="M3" s="53"/>
      <c r="N3" s="53"/>
      <c r="O3" s="53"/>
      <c r="P3" s="53"/>
      <c r="Q3" s="53"/>
      <c r="R3" s="53"/>
      <c r="S3" s="53"/>
      <c r="T3" s="53"/>
      <c r="U3" s="53"/>
      <c r="V3" s="53"/>
      <c r="W3" s="53"/>
      <c r="X3" s="53"/>
      <c r="Y3" s="53"/>
    </row>
    <row r="4" ht="16.5" customHeight="1">
      <c r="A4" s="329" t="s">
        <v>8865</v>
      </c>
      <c r="B4" s="49"/>
      <c r="C4" s="49"/>
      <c r="D4" s="49"/>
      <c r="E4" s="50"/>
      <c r="F4" s="198"/>
      <c r="G4" s="198"/>
      <c r="H4" s="198"/>
      <c r="I4" s="53"/>
      <c r="J4" s="53"/>
      <c r="K4" s="53"/>
      <c r="L4" s="53"/>
      <c r="M4" s="53"/>
      <c r="N4" s="53"/>
      <c r="O4" s="53"/>
      <c r="P4" s="53"/>
      <c r="Q4" s="53"/>
      <c r="R4" s="53"/>
      <c r="S4" s="53"/>
      <c r="T4" s="53"/>
      <c r="U4" s="53"/>
      <c r="V4" s="53"/>
      <c r="W4" s="53"/>
      <c r="X4" s="53"/>
      <c r="Y4" s="53"/>
    </row>
    <row r="5" ht="132.75" customHeight="1">
      <c r="A5" s="693" t="s">
        <v>8866</v>
      </c>
      <c r="B5" s="49"/>
      <c r="C5" s="49"/>
      <c r="D5" s="49"/>
      <c r="E5" s="50"/>
      <c r="F5" s="198"/>
      <c r="G5" s="198"/>
      <c r="H5" s="198"/>
      <c r="I5" s="53"/>
      <c r="J5" s="53"/>
      <c r="K5" s="53"/>
      <c r="L5" s="53"/>
      <c r="M5" s="53"/>
      <c r="N5" s="53"/>
      <c r="O5" s="53"/>
      <c r="P5" s="53"/>
      <c r="Q5" s="53"/>
      <c r="R5" s="53"/>
      <c r="S5" s="53"/>
      <c r="T5" s="53"/>
      <c r="U5" s="53"/>
      <c r="V5" s="53"/>
      <c r="W5" s="53"/>
      <c r="X5" s="53"/>
      <c r="Y5" s="53"/>
    </row>
    <row r="6">
      <c r="A6" s="59"/>
      <c r="B6" s="59"/>
      <c r="C6" s="60"/>
      <c r="D6" s="60"/>
      <c r="E6" s="60"/>
      <c r="F6" s="59"/>
      <c r="G6" s="59"/>
      <c r="H6" s="59"/>
      <c r="I6" s="53"/>
      <c r="J6" s="53"/>
      <c r="K6" s="53"/>
      <c r="L6" s="53"/>
      <c r="M6" s="53"/>
      <c r="N6" s="53"/>
      <c r="O6" s="53"/>
      <c r="P6" s="53"/>
      <c r="Q6" s="53"/>
      <c r="R6" s="53"/>
      <c r="S6" s="53"/>
      <c r="T6" s="53"/>
      <c r="U6" s="53"/>
      <c r="V6" s="53"/>
      <c r="W6" s="53"/>
      <c r="X6" s="53"/>
      <c r="Y6" s="53"/>
    </row>
    <row r="7" ht="61.5" customHeight="1">
      <c r="A7" s="330" t="s">
        <v>3194</v>
      </c>
      <c r="B7" s="63" t="s">
        <v>7</v>
      </c>
      <c r="C7" s="63" t="s">
        <v>8867</v>
      </c>
      <c r="D7" s="176" t="s">
        <v>144</v>
      </c>
      <c r="E7" s="359" t="s">
        <v>148</v>
      </c>
      <c r="F7" s="360" t="s">
        <v>149</v>
      </c>
      <c r="I7" s="53"/>
      <c r="J7" s="53"/>
      <c r="K7" s="53"/>
      <c r="L7" s="53"/>
      <c r="M7" s="53"/>
      <c r="N7" s="53"/>
      <c r="O7" s="53"/>
      <c r="P7" s="53"/>
      <c r="Q7" s="53"/>
      <c r="R7" s="53"/>
      <c r="S7" s="53"/>
      <c r="T7" s="53"/>
      <c r="U7" s="53"/>
      <c r="V7" s="53"/>
      <c r="W7" s="53"/>
      <c r="X7" s="53"/>
      <c r="Y7" s="53"/>
    </row>
    <row r="8" ht="15.0" customHeight="1">
      <c r="A8" s="85" t="s">
        <v>6454</v>
      </c>
      <c r="B8" s="77" t="s">
        <v>51</v>
      </c>
      <c r="C8" s="77" t="s">
        <v>8868</v>
      </c>
      <c r="D8" s="78">
        <v>60.0</v>
      </c>
      <c r="E8" s="363">
        <v>60.0</v>
      </c>
      <c r="F8" s="98" t="s">
        <v>50</v>
      </c>
      <c r="G8" s="6"/>
      <c r="H8" s="292"/>
      <c r="I8" s="292"/>
      <c r="J8" s="292"/>
      <c r="K8" s="292"/>
      <c r="L8" s="292"/>
      <c r="M8" s="292"/>
      <c r="N8" s="292"/>
      <c r="O8" s="292"/>
      <c r="P8" s="292"/>
      <c r="Q8" s="292"/>
      <c r="R8" s="292"/>
      <c r="S8" s="292"/>
      <c r="T8" s="292"/>
      <c r="U8" s="292"/>
      <c r="V8" s="292"/>
      <c r="W8" s="292"/>
      <c r="X8" s="292"/>
      <c r="Y8" s="292"/>
      <c r="Z8" s="292"/>
    </row>
    <row r="9" ht="15.0" customHeight="1">
      <c r="A9" s="85" t="s">
        <v>6454</v>
      </c>
      <c r="B9" s="77" t="s">
        <v>51</v>
      </c>
      <c r="C9" s="77" t="s">
        <v>8869</v>
      </c>
      <c r="D9" s="78">
        <v>8.0</v>
      </c>
      <c r="E9" s="363">
        <f t="shared" ref="E9:E15" si="1">D9</f>
        <v>8</v>
      </c>
      <c r="F9" s="98" t="s">
        <v>50</v>
      </c>
      <c r="G9" s="6"/>
      <c r="H9" s="292"/>
      <c r="I9" s="292"/>
      <c r="J9" s="292"/>
      <c r="K9" s="292"/>
      <c r="L9" s="292"/>
      <c r="M9" s="292"/>
      <c r="N9" s="292"/>
      <c r="O9" s="292"/>
      <c r="P9" s="292"/>
      <c r="Q9" s="292"/>
      <c r="R9" s="292"/>
      <c r="S9" s="292"/>
      <c r="T9" s="292"/>
      <c r="U9" s="292"/>
      <c r="V9" s="292"/>
      <c r="W9" s="292"/>
      <c r="X9" s="292"/>
      <c r="Y9" s="292"/>
      <c r="Z9" s="292"/>
    </row>
    <row r="10" ht="15.0" customHeight="1">
      <c r="A10" s="85" t="s">
        <v>6454</v>
      </c>
      <c r="B10" s="77" t="s">
        <v>51</v>
      </c>
      <c r="C10" s="77" t="s">
        <v>8870</v>
      </c>
      <c r="D10" s="78">
        <v>8.0</v>
      </c>
      <c r="E10" s="363">
        <f t="shared" si="1"/>
        <v>8</v>
      </c>
      <c r="F10" s="98" t="s">
        <v>50</v>
      </c>
      <c r="G10" s="6"/>
      <c r="H10" s="292"/>
      <c r="I10" s="292"/>
      <c r="J10" s="292"/>
      <c r="K10" s="292"/>
      <c r="L10" s="292"/>
      <c r="M10" s="292"/>
      <c r="N10" s="292"/>
      <c r="O10" s="292"/>
      <c r="P10" s="292"/>
      <c r="Q10" s="292"/>
      <c r="R10" s="292"/>
      <c r="S10" s="292"/>
      <c r="T10" s="292"/>
      <c r="U10" s="292"/>
      <c r="V10" s="292"/>
      <c r="W10" s="292"/>
      <c r="X10" s="292"/>
      <c r="Y10" s="292"/>
      <c r="Z10" s="292"/>
    </row>
    <row r="11" ht="15.0" customHeight="1">
      <c r="A11" s="85" t="s">
        <v>6454</v>
      </c>
      <c r="B11" s="77" t="s">
        <v>51</v>
      </c>
      <c r="C11" s="77" t="s">
        <v>8871</v>
      </c>
      <c r="D11" s="78">
        <v>4.0</v>
      </c>
      <c r="E11" s="363">
        <f t="shared" si="1"/>
        <v>4</v>
      </c>
      <c r="F11" s="98" t="s">
        <v>50</v>
      </c>
      <c r="G11" s="6"/>
      <c r="H11" s="292"/>
      <c r="I11" s="292"/>
      <c r="J11" s="292"/>
      <c r="K11" s="292"/>
      <c r="L11" s="292"/>
      <c r="M11" s="292"/>
      <c r="N11" s="292"/>
      <c r="O11" s="292"/>
      <c r="P11" s="292"/>
      <c r="Q11" s="292"/>
      <c r="R11" s="292"/>
      <c r="S11" s="292"/>
      <c r="T11" s="292"/>
      <c r="U11" s="292"/>
      <c r="V11" s="292"/>
      <c r="W11" s="292"/>
      <c r="X11" s="292"/>
      <c r="Y11" s="292"/>
      <c r="Z11" s="292"/>
    </row>
    <row r="12" ht="15.0" customHeight="1">
      <c r="A12" s="85" t="s">
        <v>6466</v>
      </c>
      <c r="B12" s="77" t="s">
        <v>51</v>
      </c>
      <c r="C12" s="77" t="s">
        <v>8872</v>
      </c>
      <c r="D12" s="78">
        <v>40.0</v>
      </c>
      <c r="E12" s="363">
        <f t="shared" si="1"/>
        <v>40</v>
      </c>
      <c r="F12" s="98" t="s">
        <v>179</v>
      </c>
      <c r="G12" s="6"/>
      <c r="H12" s="292"/>
      <c r="I12" s="292"/>
      <c r="J12" s="292"/>
      <c r="K12" s="292"/>
      <c r="L12" s="292"/>
      <c r="M12" s="292"/>
      <c r="N12" s="292"/>
      <c r="O12" s="292"/>
      <c r="P12" s="292"/>
      <c r="Q12" s="292"/>
      <c r="R12" s="292"/>
      <c r="S12" s="292"/>
      <c r="T12" s="292"/>
      <c r="U12" s="292"/>
      <c r="V12" s="292"/>
      <c r="W12" s="292"/>
      <c r="X12" s="292"/>
      <c r="Y12" s="292"/>
      <c r="Z12" s="292"/>
    </row>
    <row r="13" ht="15.0" customHeight="1">
      <c r="A13" s="85" t="s">
        <v>6466</v>
      </c>
      <c r="B13" s="77" t="s">
        <v>51</v>
      </c>
      <c r="C13" s="77" t="s">
        <v>8873</v>
      </c>
      <c r="D13" s="78">
        <v>60.0</v>
      </c>
      <c r="E13" s="363">
        <f t="shared" si="1"/>
        <v>60</v>
      </c>
      <c r="F13" s="98" t="s">
        <v>179</v>
      </c>
      <c r="G13" s="6"/>
      <c r="H13" s="292"/>
      <c r="I13" s="292"/>
      <c r="J13" s="292"/>
      <c r="K13" s="292"/>
      <c r="L13" s="292"/>
      <c r="M13" s="292"/>
      <c r="N13" s="292"/>
      <c r="O13" s="292"/>
      <c r="P13" s="292"/>
      <c r="Q13" s="292"/>
      <c r="R13" s="292"/>
      <c r="S13" s="292"/>
      <c r="T13" s="292"/>
      <c r="U13" s="292"/>
      <c r="V13" s="292"/>
      <c r="W13" s="292"/>
      <c r="X13" s="292"/>
      <c r="Y13" s="292"/>
      <c r="Z13" s="292"/>
    </row>
    <row r="14" ht="15.0" customHeight="1">
      <c r="A14" s="85" t="s">
        <v>6466</v>
      </c>
      <c r="B14" s="77" t="s">
        <v>51</v>
      </c>
      <c r="C14" s="77" t="s">
        <v>8874</v>
      </c>
      <c r="D14" s="78">
        <v>80.0</v>
      </c>
      <c r="E14" s="363">
        <f t="shared" si="1"/>
        <v>80</v>
      </c>
      <c r="F14" s="98" t="s">
        <v>179</v>
      </c>
      <c r="G14" s="6"/>
      <c r="H14" s="292"/>
      <c r="I14" s="292"/>
      <c r="J14" s="292"/>
      <c r="K14" s="292"/>
      <c r="L14" s="292"/>
      <c r="M14" s="292"/>
      <c r="N14" s="292"/>
      <c r="O14" s="292"/>
      <c r="P14" s="292"/>
      <c r="Q14" s="292"/>
      <c r="R14" s="292"/>
      <c r="S14" s="292"/>
      <c r="T14" s="292"/>
      <c r="U14" s="292"/>
      <c r="V14" s="292"/>
      <c r="W14" s="292"/>
      <c r="X14" s="292"/>
      <c r="Y14" s="292"/>
      <c r="Z14" s="292"/>
    </row>
    <row r="15" ht="15.0" customHeight="1">
      <c r="A15" s="85" t="s">
        <v>6466</v>
      </c>
      <c r="B15" s="77" t="s">
        <v>51</v>
      </c>
      <c r="C15" s="77" t="s">
        <v>8875</v>
      </c>
      <c r="D15" s="78">
        <v>80.0</v>
      </c>
      <c r="E15" s="363">
        <f t="shared" si="1"/>
        <v>80</v>
      </c>
      <c r="F15" s="98" t="s">
        <v>179</v>
      </c>
      <c r="G15" s="6"/>
      <c r="H15" s="292"/>
      <c r="I15" s="292"/>
      <c r="J15" s="292"/>
      <c r="K15" s="292"/>
      <c r="L15" s="292"/>
      <c r="M15" s="292"/>
      <c r="N15" s="292"/>
      <c r="O15" s="292"/>
      <c r="P15" s="292"/>
      <c r="Q15" s="292"/>
      <c r="R15" s="292"/>
      <c r="S15" s="292"/>
      <c r="T15" s="292"/>
      <c r="U15" s="292"/>
      <c r="V15" s="292"/>
      <c r="W15" s="292"/>
      <c r="X15" s="292"/>
      <c r="Y15" s="292"/>
      <c r="Z15" s="292"/>
    </row>
    <row r="16" ht="15.0" customHeight="1">
      <c r="A16" s="85" t="s">
        <v>6466</v>
      </c>
      <c r="B16" s="77" t="s">
        <v>51</v>
      </c>
      <c r="C16" s="77" t="s">
        <v>8876</v>
      </c>
      <c r="D16" s="78">
        <v>20.0</v>
      </c>
      <c r="E16" s="363">
        <v>0.0</v>
      </c>
      <c r="F16" s="98" t="s">
        <v>179</v>
      </c>
      <c r="G16" s="6"/>
      <c r="H16" s="292"/>
      <c r="I16" s="292"/>
      <c r="J16" s="292"/>
      <c r="K16" s="292"/>
      <c r="L16" s="292"/>
      <c r="M16" s="292"/>
      <c r="N16" s="292"/>
      <c r="O16" s="292"/>
      <c r="P16" s="292"/>
      <c r="Q16" s="292"/>
      <c r="R16" s="292"/>
      <c r="S16" s="292"/>
      <c r="T16" s="292"/>
      <c r="U16" s="292"/>
      <c r="V16" s="292"/>
      <c r="W16" s="292"/>
      <c r="X16" s="292"/>
      <c r="Y16" s="292"/>
      <c r="Z16" s="292"/>
    </row>
    <row r="17" ht="15.0" customHeight="1">
      <c r="A17" s="85" t="s">
        <v>6466</v>
      </c>
      <c r="B17" s="77" t="s">
        <v>51</v>
      </c>
      <c r="C17" s="77" t="s">
        <v>8877</v>
      </c>
      <c r="D17" s="78">
        <v>20.0</v>
      </c>
      <c r="E17" s="363">
        <f>D17</f>
        <v>20</v>
      </c>
      <c r="F17" s="98" t="s">
        <v>179</v>
      </c>
      <c r="G17" s="6"/>
      <c r="H17" s="292"/>
      <c r="I17" s="292"/>
      <c r="J17" s="292"/>
      <c r="K17" s="292"/>
      <c r="L17" s="292"/>
      <c r="M17" s="292"/>
      <c r="N17" s="292"/>
      <c r="O17" s="292"/>
      <c r="P17" s="292"/>
      <c r="Q17" s="292"/>
      <c r="R17" s="292"/>
      <c r="S17" s="292"/>
      <c r="T17" s="292"/>
      <c r="U17" s="292"/>
      <c r="V17" s="292"/>
      <c r="W17" s="292"/>
      <c r="X17" s="292"/>
      <c r="Y17" s="292"/>
      <c r="Z17" s="292"/>
    </row>
    <row r="18" ht="15.0" customHeight="1">
      <c r="A18" s="85" t="s">
        <v>55</v>
      </c>
      <c r="B18" s="77" t="s">
        <v>51</v>
      </c>
      <c r="C18" s="77" t="s">
        <v>8878</v>
      </c>
      <c r="D18" s="78">
        <v>60.0</v>
      </c>
      <c r="E18" s="363">
        <v>60.0</v>
      </c>
      <c r="F18" s="98" t="s">
        <v>55</v>
      </c>
      <c r="G18" s="6"/>
      <c r="H18" s="292"/>
      <c r="I18" s="292"/>
      <c r="J18" s="292"/>
      <c r="K18" s="292"/>
      <c r="L18" s="292"/>
      <c r="M18" s="292"/>
      <c r="N18" s="292"/>
      <c r="O18" s="292"/>
      <c r="P18" s="292"/>
      <c r="Q18" s="292"/>
      <c r="R18" s="292"/>
      <c r="S18" s="292"/>
      <c r="T18" s="292"/>
      <c r="U18" s="292"/>
      <c r="V18" s="292"/>
      <c r="W18" s="292"/>
      <c r="X18" s="292"/>
      <c r="Y18" s="292"/>
      <c r="Z18" s="292"/>
    </row>
    <row r="19" ht="15.0" customHeight="1">
      <c r="A19" s="85" t="s">
        <v>55</v>
      </c>
      <c r="B19" s="77" t="s">
        <v>51</v>
      </c>
      <c r="C19" s="77" t="s">
        <v>8879</v>
      </c>
      <c r="D19" s="78">
        <v>60.0</v>
      </c>
      <c r="E19" s="363">
        <v>60.0</v>
      </c>
      <c r="F19" s="98" t="s">
        <v>55</v>
      </c>
      <c r="G19" s="6"/>
      <c r="H19" s="292"/>
      <c r="I19" s="292"/>
      <c r="J19" s="292"/>
      <c r="K19" s="292"/>
      <c r="L19" s="292"/>
      <c r="M19" s="292"/>
      <c r="N19" s="292"/>
      <c r="O19" s="292"/>
      <c r="P19" s="292"/>
      <c r="Q19" s="292"/>
      <c r="R19" s="292"/>
      <c r="S19" s="292"/>
      <c r="T19" s="292"/>
      <c r="U19" s="292"/>
      <c r="V19" s="292"/>
      <c r="W19" s="292"/>
      <c r="X19" s="292"/>
      <c r="Y19" s="292"/>
      <c r="Z19" s="292"/>
    </row>
    <row r="20" ht="15.0" customHeight="1">
      <c r="A20" s="85" t="s">
        <v>55</v>
      </c>
      <c r="B20" s="77" t="s">
        <v>51</v>
      </c>
      <c r="C20" s="77" t="s">
        <v>8880</v>
      </c>
      <c r="D20" s="78">
        <v>30.0</v>
      </c>
      <c r="E20" s="363">
        <v>30.0</v>
      </c>
      <c r="F20" s="98" t="s">
        <v>55</v>
      </c>
      <c r="G20" s="6"/>
      <c r="H20" s="292"/>
      <c r="I20" s="292"/>
      <c r="J20" s="292"/>
      <c r="K20" s="292"/>
      <c r="L20" s="292"/>
      <c r="M20" s="292"/>
      <c r="N20" s="292"/>
      <c r="O20" s="292"/>
      <c r="P20" s="292"/>
      <c r="Q20" s="292"/>
      <c r="R20" s="292"/>
      <c r="S20" s="292"/>
      <c r="T20" s="292"/>
      <c r="U20" s="292"/>
      <c r="V20" s="292"/>
      <c r="W20" s="292"/>
      <c r="X20" s="292"/>
      <c r="Y20" s="292"/>
      <c r="Z20" s="292"/>
    </row>
    <row r="21" ht="15.0" customHeight="1">
      <c r="A21" s="85" t="s">
        <v>55</v>
      </c>
      <c r="B21" s="77" t="s">
        <v>51</v>
      </c>
      <c r="C21" s="77" t="s">
        <v>8881</v>
      </c>
      <c r="D21" s="78">
        <v>8.0</v>
      </c>
      <c r="E21" s="363">
        <v>8.0</v>
      </c>
      <c r="F21" s="98" t="s">
        <v>55</v>
      </c>
      <c r="G21" s="6"/>
      <c r="H21" s="292"/>
      <c r="I21" s="292"/>
      <c r="J21" s="292"/>
      <c r="K21" s="292"/>
      <c r="L21" s="292"/>
      <c r="M21" s="292"/>
      <c r="N21" s="292"/>
      <c r="O21" s="292"/>
      <c r="P21" s="292"/>
      <c r="Q21" s="292"/>
      <c r="R21" s="292"/>
      <c r="S21" s="292"/>
      <c r="T21" s="292"/>
      <c r="U21" s="292"/>
      <c r="V21" s="292"/>
      <c r="W21" s="292"/>
      <c r="X21" s="292"/>
      <c r="Y21" s="292"/>
      <c r="Z21" s="292"/>
    </row>
    <row r="22" ht="15.0" customHeight="1">
      <c r="A22" s="85" t="s">
        <v>55</v>
      </c>
      <c r="B22" s="77" t="s">
        <v>51</v>
      </c>
      <c r="C22" s="77" t="s">
        <v>8882</v>
      </c>
      <c r="D22" s="78">
        <v>8.0</v>
      </c>
      <c r="E22" s="363">
        <v>8.0</v>
      </c>
      <c r="F22" s="98" t="s">
        <v>55</v>
      </c>
      <c r="G22" s="6"/>
      <c r="H22" s="292"/>
      <c r="I22" s="292"/>
      <c r="J22" s="292"/>
      <c r="K22" s="292"/>
      <c r="L22" s="292"/>
      <c r="M22" s="292"/>
      <c r="N22" s="292"/>
      <c r="O22" s="292"/>
      <c r="P22" s="292"/>
      <c r="Q22" s="292"/>
      <c r="R22" s="292"/>
      <c r="S22" s="292"/>
      <c r="T22" s="292"/>
      <c r="U22" s="292"/>
      <c r="V22" s="292"/>
      <c r="W22" s="292"/>
      <c r="X22" s="292"/>
      <c r="Y22" s="292"/>
      <c r="Z22" s="292"/>
    </row>
    <row r="23" ht="15.0" customHeight="1">
      <c r="A23" s="85" t="s">
        <v>55</v>
      </c>
      <c r="B23" s="77" t="s">
        <v>51</v>
      </c>
      <c r="C23" s="77" t="s">
        <v>8883</v>
      </c>
      <c r="D23" s="78">
        <v>4.0</v>
      </c>
      <c r="E23" s="363">
        <v>4.0</v>
      </c>
      <c r="F23" s="98" t="s">
        <v>55</v>
      </c>
      <c r="G23" s="6"/>
      <c r="H23" s="292"/>
      <c r="I23" s="292"/>
      <c r="J23" s="292"/>
      <c r="K23" s="292"/>
      <c r="L23" s="292"/>
      <c r="M23" s="292"/>
      <c r="N23" s="292"/>
      <c r="O23" s="292"/>
      <c r="P23" s="292"/>
      <c r="Q23" s="292"/>
      <c r="R23" s="292"/>
      <c r="S23" s="292"/>
      <c r="T23" s="292"/>
      <c r="U23" s="292"/>
      <c r="V23" s="292"/>
      <c r="W23" s="292"/>
      <c r="X23" s="292"/>
      <c r="Y23" s="292"/>
      <c r="Z23" s="292"/>
    </row>
    <row r="24" ht="15.0" customHeight="1">
      <c r="A24" s="85" t="s">
        <v>55</v>
      </c>
      <c r="B24" s="77" t="s">
        <v>51</v>
      </c>
      <c r="C24" s="77" t="s">
        <v>8884</v>
      </c>
      <c r="D24" s="78">
        <v>20.0</v>
      </c>
      <c r="E24" s="363">
        <v>20.0</v>
      </c>
      <c r="F24" s="98" t="s">
        <v>55</v>
      </c>
      <c r="G24" s="6"/>
      <c r="H24" s="292"/>
      <c r="I24" s="292"/>
      <c r="J24" s="292"/>
      <c r="K24" s="292"/>
      <c r="L24" s="292"/>
      <c r="M24" s="292"/>
      <c r="N24" s="292"/>
      <c r="O24" s="292"/>
      <c r="P24" s="292"/>
      <c r="Q24" s="292"/>
      <c r="R24" s="292"/>
      <c r="S24" s="292"/>
      <c r="T24" s="292"/>
      <c r="U24" s="292"/>
      <c r="V24" s="292"/>
      <c r="W24" s="292"/>
      <c r="X24" s="292"/>
      <c r="Y24" s="292"/>
      <c r="Z24" s="292"/>
    </row>
    <row r="25" ht="15.0" customHeight="1">
      <c r="A25" s="85" t="s">
        <v>55</v>
      </c>
      <c r="B25" s="77" t="s">
        <v>51</v>
      </c>
      <c r="C25" s="77" t="s">
        <v>8885</v>
      </c>
      <c r="D25" s="78">
        <v>30.0</v>
      </c>
      <c r="E25" s="363">
        <v>30.0</v>
      </c>
      <c r="F25" s="98" t="s">
        <v>55</v>
      </c>
      <c r="G25" s="6"/>
      <c r="H25" s="292"/>
      <c r="I25" s="292"/>
      <c r="J25" s="292"/>
      <c r="K25" s="292"/>
      <c r="L25" s="292"/>
      <c r="M25" s="292"/>
      <c r="N25" s="292"/>
      <c r="O25" s="292"/>
      <c r="P25" s="292"/>
      <c r="Q25" s="292"/>
      <c r="R25" s="292"/>
      <c r="S25" s="292"/>
      <c r="T25" s="292"/>
      <c r="U25" s="292"/>
      <c r="V25" s="292"/>
      <c r="W25" s="292"/>
      <c r="X25" s="292"/>
      <c r="Y25" s="292"/>
      <c r="Z25" s="292"/>
    </row>
    <row r="26" ht="15.0" customHeight="1">
      <c r="A26" s="85" t="s">
        <v>55</v>
      </c>
      <c r="B26" s="77" t="s">
        <v>51</v>
      </c>
      <c r="C26" s="77" t="s">
        <v>8886</v>
      </c>
      <c r="D26" s="78">
        <v>30.0</v>
      </c>
      <c r="E26" s="363">
        <v>30.0</v>
      </c>
      <c r="F26" s="98" t="s">
        <v>55</v>
      </c>
      <c r="G26" s="6"/>
      <c r="H26" s="292"/>
      <c r="I26" s="292"/>
      <c r="J26" s="292"/>
      <c r="K26" s="292"/>
      <c r="L26" s="292"/>
      <c r="M26" s="292"/>
      <c r="N26" s="292"/>
      <c r="O26" s="292"/>
      <c r="P26" s="292"/>
      <c r="Q26" s="292"/>
      <c r="R26" s="292"/>
      <c r="S26" s="292"/>
      <c r="T26" s="292"/>
      <c r="U26" s="292"/>
      <c r="V26" s="292"/>
      <c r="W26" s="292"/>
      <c r="X26" s="292"/>
      <c r="Y26" s="292"/>
      <c r="Z26" s="292"/>
    </row>
    <row r="27" ht="15.0" customHeight="1">
      <c r="A27" s="85" t="s">
        <v>55</v>
      </c>
      <c r="B27" s="77" t="s">
        <v>51</v>
      </c>
      <c r="C27" s="77" t="s">
        <v>8887</v>
      </c>
      <c r="D27" s="78">
        <v>20.0</v>
      </c>
      <c r="E27" s="363">
        <v>20.0</v>
      </c>
      <c r="F27" s="98" t="s">
        <v>55</v>
      </c>
      <c r="G27" s="6"/>
      <c r="H27" s="292"/>
      <c r="I27" s="292"/>
      <c r="J27" s="292"/>
      <c r="K27" s="292"/>
      <c r="L27" s="292"/>
      <c r="M27" s="292"/>
      <c r="N27" s="292"/>
      <c r="O27" s="292"/>
      <c r="P27" s="292"/>
      <c r="Q27" s="292"/>
      <c r="R27" s="292"/>
      <c r="S27" s="292"/>
      <c r="T27" s="292"/>
      <c r="U27" s="292"/>
      <c r="V27" s="292"/>
      <c r="W27" s="292"/>
      <c r="X27" s="292"/>
      <c r="Y27" s="292"/>
      <c r="Z27" s="292"/>
    </row>
    <row r="28" ht="15.0" customHeight="1">
      <c r="A28" s="85" t="s">
        <v>56</v>
      </c>
      <c r="B28" s="77" t="s">
        <v>51</v>
      </c>
      <c r="C28" s="77" t="s">
        <v>8888</v>
      </c>
      <c r="D28" s="78">
        <v>40.0</v>
      </c>
      <c r="E28" s="363">
        <v>40.0</v>
      </c>
      <c r="F28" s="98" t="s">
        <v>56</v>
      </c>
      <c r="G28" s="6"/>
      <c r="H28" s="292"/>
      <c r="I28" s="292"/>
      <c r="J28" s="292"/>
      <c r="K28" s="292"/>
      <c r="L28" s="292"/>
      <c r="M28" s="292"/>
      <c r="N28" s="292"/>
      <c r="O28" s="292"/>
      <c r="P28" s="292"/>
      <c r="Q28" s="292"/>
      <c r="R28" s="292"/>
      <c r="S28" s="292"/>
      <c r="T28" s="292"/>
      <c r="U28" s="292"/>
      <c r="V28" s="292"/>
      <c r="W28" s="292"/>
      <c r="X28" s="292"/>
      <c r="Y28" s="292"/>
      <c r="Z28" s="292"/>
    </row>
    <row r="29" ht="15.0" customHeight="1">
      <c r="A29" s="85" t="s">
        <v>56</v>
      </c>
      <c r="B29" s="77" t="s">
        <v>51</v>
      </c>
      <c r="C29" s="77" t="s">
        <v>8889</v>
      </c>
      <c r="D29" s="78">
        <v>8.0</v>
      </c>
      <c r="E29" s="363">
        <v>8.0</v>
      </c>
      <c r="F29" s="98" t="s">
        <v>56</v>
      </c>
      <c r="G29" s="6"/>
      <c r="H29" s="292"/>
      <c r="I29" s="292"/>
      <c r="J29" s="292"/>
      <c r="K29" s="292"/>
      <c r="L29" s="292"/>
      <c r="M29" s="292"/>
      <c r="N29" s="292"/>
      <c r="O29" s="292"/>
      <c r="P29" s="292"/>
      <c r="Q29" s="292"/>
      <c r="R29" s="292"/>
      <c r="S29" s="292"/>
      <c r="T29" s="292"/>
      <c r="U29" s="292"/>
      <c r="V29" s="292"/>
      <c r="W29" s="292"/>
      <c r="X29" s="292"/>
      <c r="Y29" s="292"/>
      <c r="Z29" s="292"/>
    </row>
    <row r="30" ht="15.0" customHeight="1">
      <c r="A30" s="85" t="s">
        <v>56</v>
      </c>
      <c r="B30" s="77" t="s">
        <v>51</v>
      </c>
      <c r="C30" s="77" t="s">
        <v>8890</v>
      </c>
      <c r="D30" s="78">
        <v>8.0</v>
      </c>
      <c r="E30" s="363">
        <v>8.0</v>
      </c>
      <c r="F30" s="98" t="s">
        <v>56</v>
      </c>
      <c r="G30" s="6"/>
      <c r="H30" s="292"/>
      <c r="I30" s="292"/>
      <c r="J30" s="292"/>
      <c r="K30" s="292"/>
      <c r="L30" s="292"/>
      <c r="M30" s="292"/>
      <c r="N30" s="292"/>
      <c r="O30" s="292"/>
      <c r="P30" s="292"/>
      <c r="Q30" s="292"/>
      <c r="R30" s="292"/>
      <c r="S30" s="292"/>
      <c r="T30" s="292"/>
      <c r="U30" s="292"/>
      <c r="V30" s="292"/>
      <c r="W30" s="292"/>
      <c r="X30" s="292"/>
      <c r="Y30" s="292"/>
      <c r="Z30" s="292"/>
    </row>
    <row r="31" ht="15.0" customHeight="1">
      <c r="A31" s="85" t="s">
        <v>56</v>
      </c>
      <c r="B31" s="77" t="s">
        <v>51</v>
      </c>
      <c r="C31" s="77" t="s">
        <v>8891</v>
      </c>
      <c r="D31" s="78">
        <v>20.0</v>
      </c>
      <c r="E31" s="363">
        <v>20.0</v>
      </c>
      <c r="F31" s="98" t="s">
        <v>56</v>
      </c>
      <c r="G31" s="6"/>
      <c r="H31" s="292"/>
      <c r="I31" s="292"/>
      <c r="J31" s="292"/>
      <c r="K31" s="292"/>
      <c r="L31" s="292"/>
      <c r="M31" s="292"/>
      <c r="N31" s="292"/>
      <c r="O31" s="292"/>
      <c r="P31" s="292"/>
      <c r="Q31" s="292"/>
      <c r="R31" s="292"/>
      <c r="S31" s="292"/>
      <c r="T31" s="292"/>
      <c r="U31" s="292"/>
      <c r="V31" s="292"/>
      <c r="W31" s="292"/>
      <c r="X31" s="292"/>
      <c r="Y31" s="292"/>
      <c r="Z31" s="292"/>
    </row>
    <row r="32" ht="15.0" customHeight="1">
      <c r="A32" s="85" t="s">
        <v>57</v>
      </c>
      <c r="B32" s="77" t="s">
        <v>51</v>
      </c>
      <c r="C32" s="77" t="s">
        <v>8892</v>
      </c>
      <c r="D32" s="78">
        <v>4.0</v>
      </c>
      <c r="E32" s="363">
        <v>4.0</v>
      </c>
      <c r="F32" s="98" t="s">
        <v>1174</v>
      </c>
      <c r="G32" s="6"/>
      <c r="H32" s="292"/>
      <c r="I32" s="292"/>
      <c r="J32" s="292"/>
      <c r="K32" s="292"/>
      <c r="L32" s="292"/>
      <c r="M32" s="292"/>
      <c r="N32" s="292"/>
      <c r="O32" s="292"/>
      <c r="P32" s="292"/>
      <c r="Q32" s="292"/>
      <c r="R32" s="292"/>
      <c r="S32" s="292"/>
      <c r="T32" s="292"/>
      <c r="U32" s="292"/>
      <c r="V32" s="292"/>
      <c r="W32" s="292"/>
      <c r="X32" s="292"/>
      <c r="Y32" s="292"/>
      <c r="Z32" s="292"/>
    </row>
    <row r="33" ht="15.0" customHeight="1">
      <c r="A33" s="85" t="s">
        <v>57</v>
      </c>
      <c r="B33" s="77" t="s">
        <v>51</v>
      </c>
      <c r="C33" s="742" t="s">
        <v>8893</v>
      </c>
      <c r="D33" s="78">
        <v>4.0</v>
      </c>
      <c r="E33" s="363">
        <v>4.0</v>
      </c>
      <c r="F33" s="98" t="s">
        <v>1174</v>
      </c>
      <c r="G33" s="6"/>
      <c r="H33" s="292"/>
      <c r="I33" s="292"/>
      <c r="J33" s="292"/>
      <c r="K33" s="292"/>
      <c r="L33" s="292"/>
      <c r="M33" s="292"/>
      <c r="N33" s="292"/>
      <c r="O33" s="292"/>
      <c r="P33" s="292"/>
      <c r="Q33" s="292"/>
      <c r="R33" s="292"/>
      <c r="S33" s="292"/>
      <c r="T33" s="292"/>
      <c r="U33" s="292"/>
      <c r="V33" s="292"/>
      <c r="W33" s="292"/>
      <c r="X33" s="292"/>
      <c r="Y33" s="292"/>
      <c r="Z33" s="292"/>
    </row>
    <row r="34" ht="15.0" customHeight="1">
      <c r="A34" s="85" t="s">
        <v>57</v>
      </c>
      <c r="B34" s="77" t="s">
        <v>51</v>
      </c>
      <c r="C34" s="77" t="s">
        <v>8894</v>
      </c>
      <c r="D34" s="78">
        <v>4.0</v>
      </c>
      <c r="E34" s="363">
        <v>4.0</v>
      </c>
      <c r="F34" s="98" t="s">
        <v>1174</v>
      </c>
      <c r="G34" s="6"/>
      <c r="H34" s="292"/>
      <c r="I34" s="292"/>
      <c r="J34" s="292"/>
      <c r="K34" s="292"/>
      <c r="L34" s="292"/>
      <c r="M34" s="292"/>
      <c r="N34" s="292"/>
      <c r="O34" s="292"/>
      <c r="P34" s="292"/>
      <c r="Q34" s="292"/>
      <c r="R34" s="292"/>
      <c r="S34" s="292"/>
      <c r="T34" s="292"/>
      <c r="U34" s="292"/>
      <c r="V34" s="292"/>
      <c r="W34" s="292"/>
      <c r="X34" s="292"/>
      <c r="Y34" s="292"/>
      <c r="Z34" s="292"/>
    </row>
    <row r="35" ht="15.0" customHeight="1">
      <c r="A35" s="85" t="s">
        <v>58</v>
      </c>
      <c r="B35" s="77" t="s">
        <v>3274</v>
      </c>
      <c r="C35" s="77" t="s">
        <v>8895</v>
      </c>
      <c r="D35" s="78">
        <v>40.0</v>
      </c>
      <c r="E35" s="363">
        <v>40.0</v>
      </c>
      <c r="F35" s="98" t="s">
        <v>58</v>
      </c>
      <c r="G35" s="6"/>
      <c r="H35" s="292"/>
      <c r="I35" s="292"/>
      <c r="J35" s="292"/>
      <c r="K35" s="292"/>
      <c r="L35" s="292"/>
      <c r="M35" s="292"/>
      <c r="N35" s="292"/>
      <c r="O35" s="292"/>
      <c r="P35" s="292"/>
      <c r="Q35" s="292"/>
      <c r="R35" s="292"/>
      <c r="S35" s="292"/>
      <c r="T35" s="292"/>
      <c r="U35" s="292"/>
      <c r="V35" s="292"/>
      <c r="W35" s="292"/>
      <c r="X35" s="292"/>
      <c r="Y35" s="292"/>
      <c r="Z35" s="292"/>
    </row>
    <row r="36" ht="15.0" customHeight="1">
      <c r="A36" s="85" t="s">
        <v>58</v>
      </c>
      <c r="B36" s="77" t="s">
        <v>3274</v>
      </c>
      <c r="C36" s="77" t="s">
        <v>8896</v>
      </c>
      <c r="D36" s="78">
        <v>20.0</v>
      </c>
      <c r="E36" s="445"/>
      <c r="F36" s="98" t="s">
        <v>58</v>
      </c>
      <c r="G36" s="6"/>
      <c r="H36" s="292"/>
      <c r="I36" s="292"/>
      <c r="J36" s="292"/>
      <c r="K36" s="292"/>
      <c r="L36" s="292"/>
      <c r="M36" s="292"/>
      <c r="N36" s="292"/>
      <c r="O36" s="292"/>
      <c r="P36" s="292"/>
      <c r="Q36" s="292"/>
      <c r="R36" s="292"/>
      <c r="S36" s="292"/>
      <c r="T36" s="292"/>
      <c r="U36" s="292"/>
      <c r="V36" s="292"/>
      <c r="W36" s="292"/>
      <c r="X36" s="292"/>
      <c r="Y36" s="292"/>
      <c r="Z36" s="292"/>
    </row>
    <row r="37" ht="15.0" customHeight="1">
      <c r="A37" s="85" t="s">
        <v>60</v>
      </c>
      <c r="B37" s="77" t="s">
        <v>51</v>
      </c>
      <c r="C37" s="77" t="s">
        <v>8897</v>
      </c>
      <c r="D37" s="78">
        <v>60.0</v>
      </c>
      <c r="E37" s="363">
        <v>60.0</v>
      </c>
      <c r="F37" s="98" t="s">
        <v>60</v>
      </c>
      <c r="G37" s="6"/>
      <c r="H37" s="292"/>
      <c r="I37" s="292"/>
      <c r="J37" s="292"/>
      <c r="K37" s="292"/>
      <c r="L37" s="292"/>
      <c r="M37" s="292"/>
      <c r="N37" s="292"/>
      <c r="O37" s="292"/>
      <c r="P37" s="292"/>
      <c r="Q37" s="292"/>
      <c r="R37" s="292"/>
      <c r="S37" s="292"/>
      <c r="T37" s="292"/>
      <c r="U37" s="292"/>
      <c r="V37" s="292"/>
      <c r="W37" s="292"/>
      <c r="X37" s="292"/>
      <c r="Y37" s="292"/>
      <c r="Z37" s="292"/>
    </row>
    <row r="38" ht="15.0" customHeight="1">
      <c r="A38" s="85" t="s">
        <v>60</v>
      </c>
      <c r="B38" s="77" t="s">
        <v>51</v>
      </c>
      <c r="C38" s="77" t="s">
        <v>8898</v>
      </c>
      <c r="D38" s="78">
        <v>80.0</v>
      </c>
      <c r="E38" s="363">
        <v>80.0</v>
      </c>
      <c r="F38" s="98" t="s">
        <v>60</v>
      </c>
      <c r="G38" s="6"/>
      <c r="H38" s="292"/>
      <c r="I38" s="292"/>
      <c r="J38" s="292"/>
      <c r="K38" s="292"/>
      <c r="L38" s="292"/>
      <c r="M38" s="292"/>
      <c r="N38" s="292"/>
      <c r="O38" s="292"/>
      <c r="P38" s="292"/>
      <c r="Q38" s="292"/>
      <c r="R38" s="292"/>
      <c r="S38" s="292"/>
      <c r="T38" s="292"/>
      <c r="U38" s="292"/>
      <c r="V38" s="292"/>
      <c r="W38" s="292"/>
      <c r="X38" s="292"/>
      <c r="Y38" s="292"/>
      <c r="Z38" s="292"/>
    </row>
    <row r="39" ht="15.0" customHeight="1">
      <c r="A39" s="85" t="s">
        <v>60</v>
      </c>
      <c r="B39" s="77" t="s">
        <v>51</v>
      </c>
      <c r="C39" s="77" t="s">
        <v>8899</v>
      </c>
      <c r="D39" s="78">
        <v>4.0</v>
      </c>
      <c r="E39" s="363">
        <v>4.0</v>
      </c>
      <c r="F39" s="98" t="s">
        <v>60</v>
      </c>
      <c r="G39" s="6"/>
      <c r="H39" s="292"/>
      <c r="I39" s="292"/>
      <c r="J39" s="292"/>
      <c r="K39" s="292"/>
      <c r="L39" s="292"/>
      <c r="M39" s="292"/>
      <c r="N39" s="292"/>
      <c r="O39" s="292"/>
      <c r="P39" s="292"/>
      <c r="Q39" s="292"/>
      <c r="R39" s="292"/>
      <c r="S39" s="292"/>
      <c r="T39" s="292"/>
      <c r="U39" s="292"/>
      <c r="V39" s="292"/>
      <c r="W39" s="292"/>
      <c r="X39" s="292"/>
      <c r="Y39" s="292"/>
      <c r="Z39" s="292"/>
    </row>
    <row r="40" ht="15.0" customHeight="1">
      <c r="A40" s="85" t="s">
        <v>62</v>
      </c>
      <c r="B40" s="77" t="s">
        <v>51</v>
      </c>
      <c r="C40" s="77" t="s">
        <v>8879</v>
      </c>
      <c r="D40" s="78">
        <v>60.0</v>
      </c>
      <c r="E40" s="363">
        <v>60.0</v>
      </c>
      <c r="F40" s="98" t="s">
        <v>284</v>
      </c>
      <c r="G40" s="6"/>
      <c r="H40" s="292"/>
      <c r="I40" s="292"/>
      <c r="J40" s="292"/>
      <c r="K40" s="292"/>
      <c r="L40" s="292"/>
      <c r="M40" s="292"/>
      <c r="N40" s="292"/>
      <c r="O40" s="292"/>
      <c r="P40" s="292"/>
      <c r="Q40" s="292"/>
      <c r="R40" s="292"/>
      <c r="S40" s="292"/>
      <c r="T40" s="292"/>
      <c r="U40" s="292"/>
      <c r="V40" s="292"/>
      <c r="W40" s="292"/>
      <c r="X40" s="292"/>
      <c r="Y40" s="292"/>
      <c r="Z40" s="292"/>
    </row>
    <row r="41" ht="15.0" customHeight="1">
      <c r="A41" s="85" t="s">
        <v>62</v>
      </c>
      <c r="B41" s="77" t="s">
        <v>51</v>
      </c>
      <c r="C41" s="77" t="s">
        <v>8900</v>
      </c>
      <c r="D41" s="78">
        <v>10.0</v>
      </c>
      <c r="E41" s="363">
        <v>40.0</v>
      </c>
      <c r="F41" s="98" t="s">
        <v>284</v>
      </c>
      <c r="G41" s="6"/>
      <c r="H41" s="292"/>
      <c r="I41" s="292"/>
      <c r="J41" s="292"/>
      <c r="K41" s="292"/>
      <c r="L41" s="292"/>
      <c r="M41" s="292"/>
      <c r="N41" s="292"/>
      <c r="O41" s="292"/>
      <c r="P41" s="292"/>
      <c r="Q41" s="292"/>
      <c r="R41" s="292"/>
      <c r="S41" s="292"/>
      <c r="T41" s="292"/>
      <c r="U41" s="292"/>
      <c r="V41" s="292"/>
      <c r="W41" s="292"/>
      <c r="X41" s="292"/>
      <c r="Y41" s="292"/>
      <c r="Z41" s="292"/>
    </row>
    <row r="42" ht="15.0" customHeight="1">
      <c r="A42" s="85" t="s">
        <v>62</v>
      </c>
      <c r="B42" s="77" t="s">
        <v>51</v>
      </c>
      <c r="C42" s="77" t="s">
        <v>8901</v>
      </c>
      <c r="D42" s="78">
        <v>20.0</v>
      </c>
      <c r="E42" s="363">
        <v>20.0</v>
      </c>
      <c r="F42" s="98" t="s">
        <v>284</v>
      </c>
      <c r="G42" s="6"/>
      <c r="H42" s="292"/>
      <c r="I42" s="292"/>
      <c r="J42" s="292"/>
      <c r="K42" s="292"/>
      <c r="L42" s="292"/>
      <c r="M42" s="292"/>
      <c r="N42" s="292"/>
      <c r="O42" s="292"/>
      <c r="P42" s="292"/>
      <c r="Q42" s="292"/>
      <c r="R42" s="292"/>
      <c r="S42" s="292"/>
      <c r="T42" s="292"/>
      <c r="U42" s="292"/>
      <c r="V42" s="292"/>
      <c r="W42" s="292"/>
      <c r="X42" s="292"/>
      <c r="Y42" s="292"/>
      <c r="Z42" s="292"/>
    </row>
    <row r="43" ht="15.0" customHeight="1">
      <c r="A43" s="85" t="s">
        <v>1278</v>
      </c>
      <c r="B43" s="77" t="s">
        <v>51</v>
      </c>
      <c r="C43" s="77" t="s">
        <v>8902</v>
      </c>
      <c r="D43" s="78">
        <v>80.0</v>
      </c>
      <c r="E43" s="363">
        <f t="shared" ref="E43:E44" si="2">D43</f>
        <v>80</v>
      </c>
      <c r="F43" s="98" t="s">
        <v>1278</v>
      </c>
      <c r="G43" s="6"/>
      <c r="H43" s="292"/>
      <c r="I43" s="292"/>
      <c r="J43" s="292"/>
      <c r="K43" s="292"/>
      <c r="L43" s="292"/>
      <c r="M43" s="292"/>
      <c r="N43" s="292"/>
      <c r="O43" s="292"/>
      <c r="P43" s="292"/>
      <c r="Q43" s="292"/>
      <c r="R43" s="292"/>
      <c r="S43" s="292"/>
      <c r="T43" s="292"/>
      <c r="U43" s="292"/>
      <c r="V43" s="292"/>
      <c r="W43" s="292"/>
      <c r="X43" s="292"/>
      <c r="Y43" s="292"/>
      <c r="Z43" s="292"/>
    </row>
    <row r="44" ht="15.0" customHeight="1">
      <c r="A44" s="85" t="s">
        <v>1278</v>
      </c>
      <c r="B44" s="77" t="s">
        <v>51</v>
      </c>
      <c r="C44" s="77" t="s">
        <v>8903</v>
      </c>
      <c r="D44" s="78">
        <v>20.0</v>
      </c>
      <c r="E44" s="363">
        <f t="shared" si="2"/>
        <v>20</v>
      </c>
      <c r="F44" s="98" t="s">
        <v>1278</v>
      </c>
      <c r="G44" s="6"/>
      <c r="H44" s="292"/>
      <c r="I44" s="292"/>
      <c r="J44" s="292"/>
      <c r="K44" s="292"/>
      <c r="L44" s="292"/>
      <c r="M44" s="292"/>
      <c r="N44" s="292"/>
      <c r="O44" s="292"/>
      <c r="P44" s="292"/>
      <c r="Q44" s="292"/>
      <c r="R44" s="292"/>
      <c r="S44" s="292"/>
      <c r="T44" s="292"/>
      <c r="U44" s="292"/>
      <c r="V44" s="292"/>
      <c r="W44" s="292"/>
      <c r="X44" s="292"/>
      <c r="Y44" s="292"/>
      <c r="Z44" s="292"/>
    </row>
    <row r="45" ht="15.0" customHeight="1">
      <c r="A45" s="85" t="s">
        <v>1278</v>
      </c>
      <c r="B45" s="77" t="s">
        <v>51</v>
      </c>
      <c r="C45" s="77" t="s">
        <v>8904</v>
      </c>
      <c r="D45" s="78">
        <v>20.0</v>
      </c>
      <c r="E45" s="363"/>
      <c r="F45" s="98" t="s">
        <v>1278</v>
      </c>
      <c r="G45" s="6"/>
      <c r="H45" s="292"/>
      <c r="I45" s="292"/>
      <c r="J45" s="292"/>
      <c r="K45" s="292"/>
      <c r="L45" s="292"/>
      <c r="M45" s="292"/>
      <c r="N45" s="292"/>
      <c r="O45" s="292"/>
      <c r="P45" s="292"/>
      <c r="Q45" s="292"/>
      <c r="R45" s="292"/>
      <c r="S45" s="292"/>
      <c r="T45" s="292"/>
      <c r="U45" s="292"/>
      <c r="V45" s="292"/>
      <c r="W45" s="292"/>
      <c r="X45" s="292"/>
      <c r="Y45" s="292"/>
      <c r="Z45" s="292"/>
    </row>
    <row r="46" ht="15.0" customHeight="1">
      <c r="A46" s="85" t="s">
        <v>1278</v>
      </c>
      <c r="B46" s="77" t="s">
        <v>51</v>
      </c>
      <c r="C46" s="77" t="s">
        <v>8905</v>
      </c>
      <c r="D46" s="78">
        <v>20.0</v>
      </c>
      <c r="E46" s="363">
        <v>20.0</v>
      </c>
      <c r="F46" s="98" t="s">
        <v>1278</v>
      </c>
      <c r="G46" s="6"/>
      <c r="H46" s="292"/>
      <c r="I46" s="292"/>
      <c r="J46" s="292"/>
      <c r="K46" s="292"/>
      <c r="L46" s="292"/>
      <c r="M46" s="292"/>
      <c r="N46" s="292"/>
      <c r="O46" s="292"/>
      <c r="P46" s="292"/>
      <c r="Q46" s="292"/>
      <c r="R46" s="292"/>
      <c r="S46" s="292"/>
      <c r="T46" s="292"/>
      <c r="U46" s="292"/>
      <c r="V46" s="292"/>
      <c r="W46" s="292"/>
      <c r="X46" s="292"/>
      <c r="Y46" s="292"/>
      <c r="Z46" s="292"/>
    </row>
    <row r="47" ht="15.0" customHeight="1">
      <c r="A47" s="85" t="s">
        <v>65</v>
      </c>
      <c r="B47" s="77" t="s">
        <v>3274</v>
      </c>
      <c r="C47" s="77" t="s">
        <v>8906</v>
      </c>
      <c r="D47" s="78">
        <v>20.0</v>
      </c>
      <c r="E47" s="363">
        <v>0.0</v>
      </c>
      <c r="F47" s="98" t="s">
        <v>65</v>
      </c>
      <c r="G47" s="6"/>
      <c r="H47" s="292"/>
      <c r="I47" s="292"/>
      <c r="J47" s="292"/>
      <c r="K47" s="292"/>
      <c r="L47" s="292"/>
      <c r="M47" s="292"/>
      <c r="N47" s="292"/>
      <c r="O47" s="292"/>
      <c r="P47" s="292"/>
      <c r="Q47" s="292"/>
      <c r="R47" s="292"/>
      <c r="S47" s="292"/>
      <c r="T47" s="292"/>
      <c r="U47" s="292"/>
      <c r="V47" s="292"/>
      <c r="W47" s="292"/>
      <c r="X47" s="292"/>
      <c r="Y47" s="292"/>
      <c r="Z47" s="292"/>
    </row>
    <row r="48" ht="15.0" customHeight="1">
      <c r="A48" s="85" t="s">
        <v>65</v>
      </c>
      <c r="B48" s="77"/>
      <c r="C48" s="77" t="s">
        <v>8907</v>
      </c>
      <c r="D48" s="78">
        <v>20.0</v>
      </c>
      <c r="E48" s="363">
        <v>0.0</v>
      </c>
      <c r="F48" s="98" t="s">
        <v>65</v>
      </c>
      <c r="G48" s="6"/>
      <c r="H48" s="292"/>
      <c r="I48" s="292"/>
      <c r="J48" s="292"/>
      <c r="K48" s="292"/>
      <c r="L48" s="292"/>
      <c r="M48" s="292"/>
      <c r="N48" s="292"/>
      <c r="O48" s="292"/>
      <c r="P48" s="292"/>
      <c r="Q48" s="292"/>
      <c r="R48" s="292"/>
      <c r="S48" s="292"/>
      <c r="T48" s="292"/>
      <c r="U48" s="292"/>
      <c r="V48" s="292"/>
      <c r="W48" s="292"/>
      <c r="X48" s="292"/>
      <c r="Y48" s="292"/>
      <c r="Z48" s="292"/>
    </row>
    <row r="49" ht="15.0" customHeight="1">
      <c r="A49" s="85" t="s">
        <v>66</v>
      </c>
      <c r="B49" s="77" t="s">
        <v>51</v>
      </c>
      <c r="C49" s="77" t="s">
        <v>8908</v>
      </c>
      <c r="D49" s="78">
        <v>20.0</v>
      </c>
      <c r="E49" s="363">
        <v>20.0</v>
      </c>
      <c r="F49" s="98" t="s">
        <v>66</v>
      </c>
      <c r="G49" s="6"/>
      <c r="H49" s="292"/>
      <c r="I49" s="292"/>
      <c r="J49" s="292"/>
      <c r="K49" s="292"/>
      <c r="L49" s="292"/>
      <c r="M49" s="292"/>
      <c r="N49" s="292"/>
      <c r="O49" s="292"/>
      <c r="P49" s="292"/>
      <c r="Q49" s="292"/>
      <c r="R49" s="292"/>
      <c r="S49" s="292"/>
      <c r="T49" s="292"/>
      <c r="U49" s="292"/>
      <c r="V49" s="292"/>
      <c r="W49" s="292"/>
      <c r="X49" s="292"/>
      <c r="Y49" s="292"/>
      <c r="Z49" s="292"/>
    </row>
    <row r="50" ht="15.0" customHeight="1">
      <c r="A50" s="85" t="s">
        <v>66</v>
      </c>
      <c r="B50" s="77" t="s">
        <v>51</v>
      </c>
      <c r="C50" s="225" t="s">
        <v>8909</v>
      </c>
      <c r="D50" s="552">
        <v>30.0</v>
      </c>
      <c r="E50" s="363">
        <v>30.0</v>
      </c>
      <c r="F50" s="98" t="s">
        <v>66</v>
      </c>
      <c r="G50" s="6"/>
      <c r="H50" s="292"/>
      <c r="I50" s="292"/>
      <c r="J50" s="292"/>
      <c r="K50" s="292"/>
      <c r="L50" s="292"/>
      <c r="M50" s="292"/>
      <c r="N50" s="292"/>
      <c r="O50" s="292"/>
      <c r="P50" s="292"/>
      <c r="Q50" s="292"/>
      <c r="R50" s="292"/>
      <c r="S50" s="292"/>
      <c r="T50" s="292"/>
      <c r="U50" s="292"/>
      <c r="V50" s="292"/>
      <c r="W50" s="292"/>
      <c r="X50" s="292"/>
      <c r="Y50" s="292"/>
      <c r="Z50" s="292"/>
    </row>
    <row r="51" ht="15.0" customHeight="1">
      <c r="A51" s="85" t="s">
        <v>66</v>
      </c>
      <c r="B51" s="256" t="s">
        <v>51</v>
      </c>
      <c r="C51" s="77" t="s">
        <v>8910</v>
      </c>
      <c r="D51" s="78">
        <v>30.0</v>
      </c>
      <c r="E51" s="764">
        <v>30.0</v>
      </c>
      <c r="F51" s="98" t="s">
        <v>66</v>
      </c>
      <c r="G51" s="6"/>
      <c r="H51" s="292"/>
      <c r="I51" s="292"/>
      <c r="J51" s="292"/>
      <c r="K51" s="292"/>
      <c r="L51" s="292"/>
      <c r="M51" s="292"/>
      <c r="N51" s="292"/>
      <c r="O51" s="292"/>
      <c r="P51" s="292"/>
      <c r="Q51" s="292"/>
      <c r="R51" s="292"/>
      <c r="S51" s="292"/>
      <c r="T51" s="292"/>
      <c r="U51" s="292"/>
      <c r="V51" s="292"/>
      <c r="W51" s="292"/>
      <c r="X51" s="292"/>
      <c r="Y51" s="292"/>
      <c r="Z51" s="292"/>
    </row>
    <row r="52" ht="15.0" customHeight="1">
      <c r="A52" s="85" t="s">
        <v>66</v>
      </c>
      <c r="B52" s="256" t="s">
        <v>51</v>
      </c>
      <c r="C52" s="703" t="s">
        <v>8911</v>
      </c>
      <c r="D52" s="78">
        <v>10.0</v>
      </c>
      <c r="E52" s="764">
        <v>10.0</v>
      </c>
      <c r="F52" s="98" t="s">
        <v>66</v>
      </c>
      <c r="G52" s="6"/>
      <c r="H52" s="292"/>
      <c r="I52" s="292"/>
      <c r="J52" s="292"/>
      <c r="K52" s="292"/>
      <c r="L52" s="292"/>
      <c r="M52" s="292"/>
      <c r="N52" s="292"/>
      <c r="O52" s="292"/>
      <c r="P52" s="292"/>
      <c r="Q52" s="292"/>
      <c r="R52" s="292"/>
      <c r="S52" s="292"/>
      <c r="T52" s="292"/>
      <c r="U52" s="292"/>
      <c r="V52" s="292"/>
      <c r="W52" s="292"/>
      <c r="X52" s="292"/>
      <c r="Y52" s="292"/>
      <c r="Z52" s="292"/>
    </row>
    <row r="53" ht="15.0" customHeight="1">
      <c r="A53" s="212" t="s">
        <v>66</v>
      </c>
      <c r="B53" s="397" t="s">
        <v>51</v>
      </c>
      <c r="C53" s="724" t="s">
        <v>8912</v>
      </c>
      <c r="D53" s="552">
        <v>10.0</v>
      </c>
      <c r="E53" s="764">
        <v>10.0</v>
      </c>
      <c r="F53" s="98" t="s">
        <v>66</v>
      </c>
      <c r="G53" s="6"/>
      <c r="H53" s="292"/>
      <c r="I53" s="292"/>
      <c r="J53" s="292"/>
      <c r="K53" s="292"/>
      <c r="L53" s="292"/>
      <c r="M53" s="292"/>
      <c r="N53" s="292"/>
      <c r="O53" s="292"/>
      <c r="P53" s="292"/>
      <c r="Q53" s="292"/>
      <c r="R53" s="292"/>
      <c r="S53" s="292"/>
      <c r="T53" s="292"/>
      <c r="U53" s="292"/>
      <c r="V53" s="292"/>
      <c r="W53" s="292"/>
      <c r="X53" s="292"/>
      <c r="Y53" s="292"/>
      <c r="Z53" s="292"/>
    </row>
    <row r="54" ht="15.0" customHeight="1">
      <c r="A54" s="85" t="s">
        <v>66</v>
      </c>
      <c r="B54" s="77" t="s">
        <v>51</v>
      </c>
      <c r="C54" s="703" t="s">
        <v>8913</v>
      </c>
      <c r="D54" s="78">
        <v>10.0</v>
      </c>
      <c r="E54" s="764">
        <v>10.0</v>
      </c>
      <c r="F54" s="98" t="s">
        <v>66</v>
      </c>
      <c r="G54" s="6"/>
      <c r="H54" s="292"/>
      <c r="I54" s="292"/>
      <c r="J54" s="292"/>
      <c r="K54" s="292"/>
      <c r="L54" s="292"/>
      <c r="M54" s="292"/>
      <c r="N54" s="292"/>
      <c r="O54" s="292"/>
      <c r="P54" s="292"/>
      <c r="Q54" s="292"/>
      <c r="R54" s="292"/>
      <c r="S54" s="292"/>
      <c r="T54" s="292"/>
      <c r="U54" s="292"/>
      <c r="V54" s="292"/>
      <c r="W54" s="292"/>
      <c r="X54" s="292"/>
      <c r="Y54" s="292"/>
      <c r="Z54" s="292"/>
    </row>
    <row r="55" ht="15.0" customHeight="1">
      <c r="A55" s="85" t="s">
        <v>66</v>
      </c>
      <c r="B55" s="77" t="s">
        <v>51</v>
      </c>
      <c r="C55" s="703" t="s">
        <v>8914</v>
      </c>
      <c r="D55" s="78">
        <v>10.0</v>
      </c>
      <c r="E55" s="764">
        <v>10.0</v>
      </c>
      <c r="F55" s="98" t="s">
        <v>66</v>
      </c>
      <c r="G55" s="6"/>
      <c r="H55" s="292"/>
      <c r="I55" s="292"/>
      <c r="J55" s="292"/>
      <c r="K55" s="292"/>
      <c r="L55" s="292"/>
      <c r="M55" s="292"/>
      <c r="N55" s="292"/>
      <c r="O55" s="292"/>
      <c r="P55" s="292"/>
      <c r="Q55" s="292"/>
      <c r="R55" s="292"/>
      <c r="S55" s="292"/>
      <c r="T55" s="292"/>
      <c r="U55" s="292"/>
      <c r="V55" s="292"/>
      <c r="W55" s="292"/>
      <c r="X55" s="292"/>
      <c r="Y55" s="292"/>
      <c r="Z55" s="292"/>
    </row>
    <row r="56" ht="15.0" customHeight="1">
      <c r="A56" s="85" t="s">
        <v>66</v>
      </c>
      <c r="B56" s="77" t="s">
        <v>51</v>
      </c>
      <c r="C56" s="77" t="s">
        <v>8915</v>
      </c>
      <c r="D56" s="78">
        <v>10.0</v>
      </c>
      <c r="E56" s="764">
        <v>10.0</v>
      </c>
      <c r="F56" s="98" t="s">
        <v>66</v>
      </c>
      <c r="G56" s="6"/>
      <c r="H56" s="292"/>
      <c r="I56" s="292"/>
      <c r="J56" s="292"/>
      <c r="K56" s="292"/>
      <c r="L56" s="292"/>
      <c r="M56" s="292"/>
      <c r="N56" s="292"/>
      <c r="O56" s="292"/>
      <c r="P56" s="292"/>
      <c r="Q56" s="292"/>
      <c r="R56" s="292"/>
      <c r="S56" s="292"/>
      <c r="T56" s="292"/>
      <c r="U56" s="292"/>
      <c r="V56" s="292"/>
      <c r="W56" s="292"/>
      <c r="X56" s="292"/>
      <c r="Y56" s="292"/>
      <c r="Z56" s="292"/>
    </row>
    <row r="57" ht="15.0" customHeight="1">
      <c r="A57" s="85" t="s">
        <v>66</v>
      </c>
      <c r="B57" s="77" t="s">
        <v>51</v>
      </c>
      <c r="C57" s="77" t="s">
        <v>8916</v>
      </c>
      <c r="D57" s="78">
        <v>10.0</v>
      </c>
      <c r="E57" s="764">
        <v>10.0</v>
      </c>
      <c r="F57" s="98" t="s">
        <v>66</v>
      </c>
      <c r="G57" s="6"/>
      <c r="H57" s="292"/>
      <c r="I57" s="292"/>
      <c r="J57" s="292"/>
      <c r="K57" s="292"/>
      <c r="L57" s="292"/>
      <c r="M57" s="292"/>
      <c r="N57" s="292"/>
      <c r="O57" s="292"/>
      <c r="P57" s="292"/>
      <c r="Q57" s="292"/>
      <c r="R57" s="292"/>
      <c r="S57" s="292"/>
      <c r="T57" s="292"/>
      <c r="U57" s="292"/>
      <c r="V57" s="292"/>
      <c r="W57" s="292"/>
      <c r="X57" s="292"/>
      <c r="Y57" s="292"/>
      <c r="Z57" s="292"/>
    </row>
    <row r="58" ht="15.0" customHeight="1">
      <c r="A58" s="85" t="s">
        <v>66</v>
      </c>
      <c r="B58" s="77" t="s">
        <v>51</v>
      </c>
      <c r="C58" s="77" t="s">
        <v>8917</v>
      </c>
      <c r="D58" s="78">
        <v>10.0</v>
      </c>
      <c r="E58" s="764">
        <v>10.0</v>
      </c>
      <c r="F58" s="98" t="s">
        <v>66</v>
      </c>
      <c r="G58" s="6"/>
      <c r="H58" s="292"/>
      <c r="I58" s="292"/>
      <c r="J58" s="292"/>
      <c r="K58" s="292"/>
      <c r="L58" s="292"/>
      <c r="M58" s="292"/>
      <c r="N58" s="292"/>
      <c r="O58" s="292"/>
      <c r="P58" s="292"/>
      <c r="Q58" s="292"/>
      <c r="R58" s="292"/>
      <c r="S58" s="292"/>
      <c r="T58" s="292"/>
      <c r="U58" s="292"/>
      <c r="V58" s="292"/>
      <c r="W58" s="292"/>
      <c r="X58" s="292"/>
      <c r="Y58" s="292"/>
      <c r="Z58" s="292"/>
    </row>
    <row r="59" ht="15.0" customHeight="1">
      <c r="A59" s="85" t="s">
        <v>66</v>
      </c>
      <c r="B59" s="77" t="s">
        <v>51</v>
      </c>
      <c r="C59" s="77" t="s">
        <v>8917</v>
      </c>
      <c r="D59" s="78">
        <v>10.0</v>
      </c>
      <c r="E59" s="764">
        <v>10.0</v>
      </c>
      <c r="F59" s="98" t="s">
        <v>66</v>
      </c>
      <c r="G59" s="6"/>
      <c r="H59" s="292"/>
      <c r="I59" s="292"/>
      <c r="J59" s="292"/>
      <c r="K59" s="292"/>
      <c r="L59" s="292"/>
      <c r="M59" s="292"/>
      <c r="N59" s="292"/>
      <c r="O59" s="292"/>
      <c r="P59" s="292"/>
      <c r="Q59" s="292"/>
      <c r="R59" s="292"/>
      <c r="S59" s="292"/>
      <c r="T59" s="292"/>
      <c r="U59" s="292"/>
      <c r="V59" s="292"/>
      <c r="W59" s="292"/>
      <c r="X59" s="292"/>
      <c r="Y59" s="292"/>
      <c r="Z59" s="292"/>
    </row>
    <row r="60" ht="15.0" customHeight="1">
      <c r="A60" s="85" t="s">
        <v>66</v>
      </c>
      <c r="B60" s="77" t="s">
        <v>51</v>
      </c>
      <c r="C60" s="77" t="s">
        <v>8918</v>
      </c>
      <c r="D60" s="78">
        <v>10.0</v>
      </c>
      <c r="E60" s="764">
        <v>10.0</v>
      </c>
      <c r="F60" s="98" t="s">
        <v>66</v>
      </c>
      <c r="G60" s="6"/>
      <c r="H60" s="292"/>
      <c r="I60" s="292"/>
      <c r="J60" s="292"/>
      <c r="K60" s="292"/>
      <c r="L60" s="292"/>
      <c r="M60" s="292"/>
      <c r="N60" s="292"/>
      <c r="O60" s="292"/>
      <c r="P60" s="292"/>
      <c r="Q60" s="292"/>
      <c r="R60" s="292"/>
      <c r="S60" s="292"/>
      <c r="T60" s="292"/>
      <c r="U60" s="292"/>
      <c r="V60" s="292"/>
      <c r="W60" s="292"/>
      <c r="X60" s="292"/>
      <c r="Y60" s="292"/>
      <c r="Z60" s="292"/>
    </row>
    <row r="61" ht="15.0" customHeight="1">
      <c r="A61" s="85" t="s">
        <v>66</v>
      </c>
      <c r="B61" s="77" t="s">
        <v>51</v>
      </c>
      <c r="C61" s="77" t="s">
        <v>8919</v>
      </c>
      <c r="D61" s="78">
        <v>20.0</v>
      </c>
      <c r="E61" s="764">
        <v>20.0</v>
      </c>
      <c r="F61" s="98" t="s">
        <v>66</v>
      </c>
      <c r="G61" s="6"/>
      <c r="H61" s="292"/>
      <c r="I61" s="292"/>
      <c r="J61" s="292"/>
      <c r="K61" s="292"/>
      <c r="L61" s="292"/>
      <c r="M61" s="292"/>
      <c r="N61" s="292"/>
      <c r="O61" s="292"/>
      <c r="P61" s="292"/>
      <c r="Q61" s="292"/>
      <c r="R61" s="292"/>
      <c r="S61" s="292"/>
      <c r="T61" s="292"/>
      <c r="U61" s="292"/>
      <c r="V61" s="292"/>
      <c r="W61" s="292"/>
      <c r="X61" s="292"/>
      <c r="Y61" s="292"/>
      <c r="Z61" s="292"/>
    </row>
    <row r="62" ht="15.0" customHeight="1">
      <c r="A62" s="85" t="s">
        <v>66</v>
      </c>
      <c r="B62" s="77" t="s">
        <v>51</v>
      </c>
      <c r="C62" s="77" t="s">
        <v>8920</v>
      </c>
      <c r="D62" s="78">
        <v>4.0</v>
      </c>
      <c r="E62" s="764">
        <v>4.0</v>
      </c>
      <c r="F62" s="98" t="s">
        <v>66</v>
      </c>
      <c r="G62" s="6"/>
      <c r="H62" s="292"/>
      <c r="I62" s="292"/>
      <c r="J62" s="292"/>
      <c r="K62" s="292"/>
      <c r="L62" s="292"/>
      <c r="M62" s="292"/>
      <c r="N62" s="292"/>
      <c r="O62" s="292"/>
      <c r="P62" s="292"/>
      <c r="Q62" s="292"/>
      <c r="R62" s="292"/>
      <c r="S62" s="292"/>
      <c r="T62" s="292"/>
      <c r="U62" s="292"/>
      <c r="V62" s="292"/>
      <c r="W62" s="292"/>
      <c r="X62" s="292"/>
      <c r="Y62" s="292"/>
      <c r="Z62" s="292"/>
    </row>
    <row r="63" ht="15.0" customHeight="1">
      <c r="A63" s="220" t="s">
        <v>66</v>
      </c>
      <c r="B63" s="273" t="s">
        <v>51</v>
      </c>
      <c r="C63" s="273" t="s">
        <v>8921</v>
      </c>
      <c r="D63" s="765">
        <v>8.0</v>
      </c>
      <c r="E63" s="363">
        <v>8.0</v>
      </c>
      <c r="F63" s="98" t="s">
        <v>66</v>
      </c>
      <c r="G63" s="6"/>
      <c r="H63" s="292"/>
      <c r="I63" s="292"/>
      <c r="J63" s="292"/>
      <c r="K63" s="292"/>
      <c r="L63" s="292"/>
      <c r="M63" s="292"/>
      <c r="N63" s="292"/>
      <c r="O63" s="292"/>
      <c r="P63" s="292"/>
      <c r="Q63" s="292"/>
      <c r="R63" s="292"/>
      <c r="S63" s="292"/>
      <c r="T63" s="292"/>
      <c r="U63" s="292"/>
      <c r="V63" s="292"/>
      <c r="W63" s="292"/>
      <c r="X63" s="292"/>
      <c r="Y63" s="292"/>
      <c r="Z63" s="292"/>
    </row>
    <row r="64" ht="15.0" customHeight="1">
      <c r="A64" s="220" t="s">
        <v>66</v>
      </c>
      <c r="B64" s="273" t="s">
        <v>51</v>
      </c>
      <c r="C64" s="273" t="s">
        <v>8922</v>
      </c>
      <c r="D64" s="78">
        <v>8.0</v>
      </c>
      <c r="E64" s="363">
        <v>8.0</v>
      </c>
      <c r="F64" s="98" t="s">
        <v>66</v>
      </c>
      <c r="G64" s="6"/>
      <c r="H64" s="292"/>
      <c r="I64" s="292"/>
      <c r="J64" s="292"/>
      <c r="K64" s="292"/>
      <c r="L64" s="292"/>
      <c r="M64" s="292"/>
      <c r="N64" s="292"/>
      <c r="O64" s="292"/>
      <c r="P64" s="292"/>
      <c r="Q64" s="292"/>
      <c r="R64" s="292"/>
      <c r="S64" s="292"/>
      <c r="T64" s="292"/>
      <c r="U64" s="292"/>
      <c r="V64" s="292"/>
      <c r="W64" s="292"/>
      <c r="X64" s="292"/>
      <c r="Y64" s="292"/>
      <c r="Z64" s="292"/>
    </row>
    <row r="65" ht="15.0" customHeight="1">
      <c r="A65" s="85" t="s">
        <v>67</v>
      </c>
      <c r="B65" s="77" t="s">
        <v>51</v>
      </c>
      <c r="C65" s="77" t="s">
        <v>8923</v>
      </c>
      <c r="D65" s="78">
        <v>60.0</v>
      </c>
      <c r="E65" s="363">
        <v>60.0</v>
      </c>
      <c r="F65" s="77" t="s">
        <v>67</v>
      </c>
      <c r="G65" s="6"/>
      <c r="H65" s="292"/>
      <c r="I65" s="292"/>
      <c r="J65" s="292"/>
      <c r="K65" s="292"/>
      <c r="L65" s="292"/>
      <c r="M65" s="292"/>
      <c r="N65" s="292"/>
      <c r="O65" s="292"/>
      <c r="P65" s="292"/>
      <c r="Q65" s="292"/>
      <c r="R65" s="292"/>
      <c r="S65" s="292"/>
      <c r="T65" s="292"/>
      <c r="U65" s="292"/>
      <c r="V65" s="292"/>
      <c r="W65" s="292"/>
      <c r="X65" s="292"/>
      <c r="Y65" s="292"/>
      <c r="Z65" s="292"/>
    </row>
    <row r="66" ht="15.0" customHeight="1">
      <c r="A66" s="85" t="s">
        <v>67</v>
      </c>
      <c r="B66" s="77" t="s">
        <v>51</v>
      </c>
      <c r="C66" s="77" t="s">
        <v>8924</v>
      </c>
      <c r="D66" s="78">
        <v>60.0</v>
      </c>
      <c r="E66" s="363">
        <v>60.0</v>
      </c>
      <c r="F66" s="77" t="s">
        <v>67</v>
      </c>
      <c r="G66" s="6"/>
      <c r="H66" s="292"/>
      <c r="I66" s="292"/>
      <c r="J66" s="292"/>
      <c r="K66" s="292"/>
      <c r="L66" s="292"/>
      <c r="M66" s="292"/>
      <c r="N66" s="292"/>
      <c r="O66" s="292"/>
      <c r="P66" s="292"/>
      <c r="Q66" s="292"/>
      <c r="R66" s="292"/>
      <c r="S66" s="292"/>
      <c r="T66" s="292"/>
      <c r="U66" s="292"/>
      <c r="V66" s="292"/>
      <c r="W66" s="292"/>
      <c r="X66" s="292"/>
      <c r="Y66" s="292"/>
      <c r="Z66" s="292"/>
    </row>
    <row r="67" ht="15.0" customHeight="1">
      <c r="A67" s="85" t="s">
        <v>67</v>
      </c>
      <c r="B67" s="77" t="s">
        <v>51</v>
      </c>
      <c r="C67" s="77" t="s">
        <v>8925</v>
      </c>
      <c r="D67" s="78">
        <v>8.0</v>
      </c>
      <c r="E67" s="363">
        <v>8.0</v>
      </c>
      <c r="F67" s="77" t="s">
        <v>67</v>
      </c>
      <c r="G67" s="6"/>
      <c r="H67" s="292"/>
      <c r="I67" s="292"/>
      <c r="J67" s="292"/>
      <c r="K67" s="292"/>
      <c r="L67" s="292"/>
      <c r="M67" s="292"/>
      <c r="N67" s="292"/>
      <c r="O67" s="292"/>
      <c r="P67" s="292"/>
      <c r="Q67" s="292"/>
      <c r="R67" s="292"/>
      <c r="S67" s="292"/>
      <c r="T67" s="292"/>
      <c r="U67" s="292"/>
      <c r="V67" s="292"/>
      <c r="W67" s="292"/>
      <c r="X67" s="292"/>
      <c r="Y67" s="292"/>
      <c r="Z67" s="292"/>
    </row>
    <row r="68" ht="15.0" customHeight="1">
      <c r="A68" s="85" t="s">
        <v>7111</v>
      </c>
      <c r="B68" s="77" t="s">
        <v>51</v>
      </c>
      <c r="C68" s="77" t="s">
        <v>8926</v>
      </c>
      <c r="D68" s="78">
        <v>20.0</v>
      </c>
      <c r="E68" s="363">
        <v>20.0</v>
      </c>
      <c r="F68" s="98" t="s">
        <v>362</v>
      </c>
      <c r="G68" s="6"/>
      <c r="H68" s="292"/>
      <c r="I68" s="292"/>
      <c r="J68" s="292"/>
      <c r="K68" s="292"/>
      <c r="L68" s="292"/>
      <c r="M68" s="292"/>
      <c r="N68" s="292"/>
      <c r="O68" s="292"/>
      <c r="P68" s="292"/>
      <c r="Q68" s="292"/>
      <c r="R68" s="292"/>
      <c r="S68" s="292"/>
      <c r="T68" s="292"/>
      <c r="U68" s="292"/>
      <c r="V68" s="292"/>
      <c r="W68" s="292"/>
      <c r="X68" s="292"/>
      <c r="Y68" s="292"/>
      <c r="Z68" s="292"/>
    </row>
    <row r="69" ht="15.0" customHeight="1">
      <c r="A69" s="667" t="s">
        <v>70</v>
      </c>
      <c r="B69" s="668" t="s">
        <v>51</v>
      </c>
      <c r="C69" s="703" t="s">
        <v>8927</v>
      </c>
      <c r="D69" s="705">
        <v>8.0</v>
      </c>
      <c r="E69" s="706">
        <v>8.0</v>
      </c>
      <c r="F69" s="98" t="s">
        <v>70</v>
      </c>
      <c r="G69" s="6"/>
      <c r="H69" s="292"/>
      <c r="I69" s="292"/>
      <c r="J69" s="292"/>
      <c r="K69" s="292"/>
      <c r="L69" s="292"/>
      <c r="M69" s="292"/>
      <c r="N69" s="292"/>
      <c r="O69" s="292"/>
      <c r="P69" s="292"/>
      <c r="Q69" s="292"/>
      <c r="R69" s="292"/>
      <c r="S69" s="292"/>
      <c r="T69" s="292"/>
      <c r="U69" s="292"/>
      <c r="V69" s="292"/>
      <c r="W69" s="292"/>
      <c r="X69" s="292"/>
      <c r="Y69" s="292"/>
      <c r="Z69" s="292"/>
    </row>
    <row r="70" ht="15.0" customHeight="1">
      <c r="A70" s="667" t="s">
        <v>70</v>
      </c>
      <c r="B70" s="668" t="s">
        <v>51</v>
      </c>
      <c r="C70" s="703" t="s">
        <v>8928</v>
      </c>
      <c r="D70" s="705">
        <v>8.0</v>
      </c>
      <c r="E70" s="706">
        <v>8.0</v>
      </c>
      <c r="F70" s="98" t="s">
        <v>70</v>
      </c>
      <c r="G70" s="6"/>
      <c r="H70" s="292"/>
      <c r="I70" s="292"/>
      <c r="J70" s="292"/>
      <c r="K70" s="292"/>
      <c r="L70" s="292"/>
      <c r="M70" s="292"/>
      <c r="N70" s="292"/>
      <c r="O70" s="292"/>
      <c r="P70" s="292"/>
      <c r="Q70" s="292"/>
      <c r="R70" s="292"/>
      <c r="S70" s="292"/>
      <c r="T70" s="292"/>
      <c r="U70" s="292"/>
      <c r="V70" s="292"/>
      <c r="W70" s="292"/>
      <c r="X70" s="292"/>
      <c r="Y70" s="292"/>
      <c r="Z70" s="292"/>
    </row>
    <row r="71" ht="15.0" customHeight="1">
      <c r="A71" s="723" t="s">
        <v>70</v>
      </c>
      <c r="B71" s="724" t="s">
        <v>51</v>
      </c>
      <c r="C71" s="724" t="s">
        <v>8929</v>
      </c>
      <c r="D71" s="725">
        <v>8.0</v>
      </c>
      <c r="E71" s="726">
        <v>8.0</v>
      </c>
      <c r="F71" s="98" t="s">
        <v>70</v>
      </c>
      <c r="G71" s="6"/>
      <c r="H71" s="292"/>
      <c r="I71" s="292"/>
      <c r="J71" s="292"/>
      <c r="K71" s="292"/>
      <c r="L71" s="292"/>
      <c r="M71" s="292"/>
      <c r="N71" s="292"/>
      <c r="O71" s="292"/>
      <c r="P71" s="292"/>
      <c r="Q71" s="292"/>
      <c r="R71" s="292"/>
      <c r="S71" s="292"/>
      <c r="T71" s="292"/>
      <c r="U71" s="292"/>
      <c r="V71" s="292"/>
      <c r="W71" s="292"/>
      <c r="X71" s="292"/>
      <c r="Y71" s="292"/>
      <c r="Z71" s="292"/>
    </row>
    <row r="72" ht="15.0" customHeight="1">
      <c r="A72" s="704" t="s">
        <v>70</v>
      </c>
      <c r="B72" s="703" t="s">
        <v>51</v>
      </c>
      <c r="C72" s="703" t="s">
        <v>8930</v>
      </c>
      <c r="D72" s="705">
        <v>8.0</v>
      </c>
      <c r="E72" s="706">
        <v>8.0</v>
      </c>
      <c r="F72" s="98" t="s">
        <v>70</v>
      </c>
      <c r="G72" s="6"/>
      <c r="H72" s="292"/>
      <c r="I72" s="292"/>
      <c r="J72" s="292"/>
      <c r="K72" s="292"/>
      <c r="L72" s="292"/>
      <c r="M72" s="292"/>
      <c r="N72" s="292"/>
      <c r="O72" s="292"/>
      <c r="P72" s="292"/>
      <c r="Q72" s="292"/>
      <c r="R72" s="292"/>
      <c r="S72" s="292"/>
      <c r="T72" s="292"/>
      <c r="U72" s="292"/>
      <c r="V72" s="292"/>
      <c r="W72" s="292"/>
      <c r="X72" s="292"/>
      <c r="Y72" s="292"/>
      <c r="Z72" s="292"/>
    </row>
    <row r="73" ht="15.0" customHeight="1">
      <c r="A73" s="85" t="s">
        <v>1835</v>
      </c>
      <c r="B73" s="77" t="s">
        <v>51</v>
      </c>
      <c r="C73" s="77" t="s">
        <v>8931</v>
      </c>
      <c r="D73" s="78">
        <v>4.0</v>
      </c>
      <c r="E73" s="363">
        <v>4.0</v>
      </c>
      <c r="F73" s="98" t="s">
        <v>71</v>
      </c>
      <c r="G73" s="6"/>
      <c r="H73" s="292"/>
      <c r="I73" s="292"/>
      <c r="J73" s="292"/>
      <c r="K73" s="292"/>
      <c r="L73" s="292"/>
      <c r="M73" s="292"/>
      <c r="N73" s="292"/>
      <c r="O73" s="292"/>
      <c r="P73" s="292"/>
      <c r="Q73" s="292"/>
      <c r="R73" s="292"/>
      <c r="S73" s="292"/>
      <c r="T73" s="292"/>
      <c r="U73" s="292"/>
      <c r="V73" s="292"/>
      <c r="W73" s="292"/>
      <c r="X73" s="292"/>
      <c r="Y73" s="292"/>
      <c r="Z73" s="292"/>
    </row>
    <row r="74" ht="15.0" customHeight="1">
      <c r="A74" s="85" t="s">
        <v>1835</v>
      </c>
      <c r="B74" s="77" t="s">
        <v>51</v>
      </c>
      <c r="C74" s="77" t="s">
        <v>8932</v>
      </c>
      <c r="D74" s="78">
        <v>4.0</v>
      </c>
      <c r="E74" s="363">
        <v>4.0</v>
      </c>
      <c r="F74" s="98" t="s">
        <v>71</v>
      </c>
      <c r="G74" s="6"/>
      <c r="H74" s="292"/>
      <c r="I74" s="292"/>
      <c r="J74" s="292"/>
      <c r="K74" s="292"/>
      <c r="L74" s="292"/>
      <c r="M74" s="292"/>
      <c r="N74" s="292"/>
      <c r="O74" s="292"/>
      <c r="P74" s="292"/>
      <c r="Q74" s="292"/>
      <c r="R74" s="292"/>
      <c r="S74" s="292"/>
      <c r="T74" s="292"/>
      <c r="U74" s="292"/>
      <c r="V74" s="292"/>
      <c r="W74" s="292"/>
      <c r="X74" s="292"/>
      <c r="Y74" s="292"/>
      <c r="Z74" s="292"/>
    </row>
    <row r="75" ht="15.0" customHeight="1">
      <c r="A75" s="85" t="s">
        <v>1835</v>
      </c>
      <c r="B75" s="77" t="s">
        <v>51</v>
      </c>
      <c r="C75" s="77" t="s">
        <v>8933</v>
      </c>
      <c r="D75" s="78">
        <v>20.0</v>
      </c>
      <c r="E75" s="445">
        <v>20.0</v>
      </c>
      <c r="F75" s="98" t="s">
        <v>71</v>
      </c>
      <c r="G75" s="6"/>
      <c r="H75" s="292"/>
      <c r="I75" s="292"/>
      <c r="J75" s="292"/>
      <c r="K75" s="292"/>
      <c r="L75" s="292"/>
      <c r="M75" s="292"/>
      <c r="N75" s="292"/>
      <c r="O75" s="292"/>
      <c r="P75" s="292"/>
      <c r="Q75" s="292"/>
      <c r="R75" s="292"/>
      <c r="S75" s="292"/>
      <c r="T75" s="292"/>
      <c r="U75" s="292"/>
      <c r="V75" s="292"/>
      <c r="W75" s="292"/>
      <c r="X75" s="292"/>
      <c r="Y75" s="292"/>
      <c r="Z75" s="292"/>
    </row>
    <row r="76" ht="15.0" customHeight="1">
      <c r="A76" s="85" t="s">
        <v>8934</v>
      </c>
      <c r="B76" s="77" t="s">
        <v>51</v>
      </c>
      <c r="C76" s="77" t="s">
        <v>8935</v>
      </c>
      <c r="D76" s="78">
        <v>30.0</v>
      </c>
      <c r="E76" s="363">
        <v>3.0</v>
      </c>
      <c r="F76" s="98" t="s">
        <v>72</v>
      </c>
      <c r="G76" s="6"/>
      <c r="H76" s="292"/>
      <c r="I76" s="292"/>
      <c r="J76" s="292"/>
      <c r="K76" s="292"/>
      <c r="L76" s="292"/>
      <c r="M76" s="292"/>
      <c r="N76" s="292"/>
      <c r="O76" s="292"/>
      <c r="P76" s="292"/>
      <c r="Q76" s="292"/>
      <c r="R76" s="292"/>
      <c r="S76" s="292"/>
      <c r="T76" s="292"/>
      <c r="U76" s="292"/>
      <c r="V76" s="292"/>
      <c r="W76" s="292"/>
      <c r="X76" s="292"/>
      <c r="Y76" s="292"/>
      <c r="Z76" s="292"/>
    </row>
    <row r="77" ht="15.0" customHeight="1">
      <c r="A77" s="85" t="s">
        <v>8934</v>
      </c>
      <c r="B77" s="77" t="s">
        <v>51</v>
      </c>
      <c r="C77" s="77" t="s">
        <v>8936</v>
      </c>
      <c r="D77" s="78">
        <v>4.0</v>
      </c>
      <c r="E77" s="363">
        <v>4.0</v>
      </c>
      <c r="F77" s="98" t="s">
        <v>72</v>
      </c>
      <c r="G77" s="6"/>
      <c r="H77" s="292"/>
      <c r="I77" s="292"/>
      <c r="J77" s="292"/>
      <c r="K77" s="292"/>
      <c r="L77" s="292"/>
      <c r="M77" s="292"/>
      <c r="N77" s="292"/>
      <c r="O77" s="292"/>
      <c r="P77" s="292"/>
      <c r="Q77" s="292"/>
      <c r="R77" s="292"/>
      <c r="S77" s="292"/>
      <c r="T77" s="292"/>
      <c r="U77" s="292"/>
      <c r="V77" s="292"/>
      <c r="W77" s="292"/>
      <c r="X77" s="292"/>
      <c r="Y77" s="292"/>
      <c r="Z77" s="292"/>
    </row>
    <row r="78" ht="15.0" customHeight="1">
      <c r="A78" s="85" t="s">
        <v>8934</v>
      </c>
      <c r="B78" s="77" t="s">
        <v>51</v>
      </c>
      <c r="C78" s="77" t="s">
        <v>8937</v>
      </c>
      <c r="D78" s="78">
        <v>4.0</v>
      </c>
      <c r="E78" s="363">
        <v>4.0</v>
      </c>
      <c r="F78" s="98" t="s">
        <v>72</v>
      </c>
      <c r="G78" s="6"/>
      <c r="H78" s="292"/>
      <c r="I78" s="292"/>
      <c r="J78" s="292"/>
      <c r="K78" s="292"/>
      <c r="L78" s="292"/>
      <c r="M78" s="292"/>
      <c r="N78" s="292"/>
      <c r="O78" s="292"/>
      <c r="P78" s="292"/>
      <c r="Q78" s="292"/>
      <c r="R78" s="292"/>
      <c r="S78" s="292"/>
      <c r="T78" s="292"/>
      <c r="U78" s="292"/>
      <c r="V78" s="292"/>
      <c r="W78" s="292"/>
      <c r="X78" s="292"/>
      <c r="Y78" s="292"/>
      <c r="Z78" s="292"/>
    </row>
    <row r="79" ht="15.0" customHeight="1">
      <c r="A79" s="85" t="s">
        <v>1852</v>
      </c>
      <c r="B79" s="77" t="s">
        <v>51</v>
      </c>
      <c r="C79" s="77" t="s">
        <v>8926</v>
      </c>
      <c r="D79" s="78">
        <v>20.0</v>
      </c>
      <c r="E79" s="363">
        <v>20.0</v>
      </c>
      <c r="F79" s="98" t="s">
        <v>73</v>
      </c>
      <c r="G79" s="6"/>
      <c r="H79" s="292"/>
      <c r="I79" s="292"/>
      <c r="J79" s="292"/>
      <c r="K79" s="292"/>
      <c r="L79" s="292"/>
      <c r="M79" s="292"/>
      <c r="N79" s="292"/>
      <c r="O79" s="292"/>
      <c r="P79" s="292"/>
      <c r="Q79" s="292"/>
      <c r="R79" s="292"/>
      <c r="S79" s="292"/>
      <c r="T79" s="292"/>
      <c r="U79" s="292"/>
      <c r="V79" s="292"/>
      <c r="W79" s="292"/>
      <c r="X79" s="292"/>
      <c r="Y79" s="292"/>
      <c r="Z79" s="292"/>
    </row>
    <row r="80" ht="15.0" customHeight="1">
      <c r="A80" s="85" t="s">
        <v>1852</v>
      </c>
      <c r="B80" s="77" t="s">
        <v>51</v>
      </c>
      <c r="C80" s="77" t="s">
        <v>8938</v>
      </c>
      <c r="D80" s="78">
        <v>8.0</v>
      </c>
      <c r="E80" s="363">
        <v>8.0</v>
      </c>
      <c r="F80" s="98" t="s">
        <v>73</v>
      </c>
      <c r="G80" s="6"/>
      <c r="H80" s="292"/>
      <c r="I80" s="292"/>
      <c r="J80" s="292"/>
      <c r="K80" s="292"/>
      <c r="L80" s="292"/>
      <c r="M80" s="292"/>
      <c r="N80" s="292"/>
      <c r="O80" s="292"/>
      <c r="P80" s="292"/>
      <c r="Q80" s="292"/>
      <c r="R80" s="292"/>
      <c r="S80" s="292"/>
      <c r="T80" s="292"/>
      <c r="U80" s="292"/>
      <c r="V80" s="292"/>
      <c r="W80" s="292"/>
      <c r="X80" s="292"/>
      <c r="Y80" s="292"/>
      <c r="Z80" s="292"/>
    </row>
    <row r="81" ht="15.0" customHeight="1">
      <c r="A81" s="704" t="s">
        <v>6643</v>
      </c>
      <c r="B81" s="703" t="s">
        <v>51</v>
      </c>
      <c r="C81" s="703" t="s">
        <v>8939</v>
      </c>
      <c r="D81" s="705">
        <v>4.0</v>
      </c>
      <c r="E81" s="706">
        <v>4.0</v>
      </c>
      <c r="F81" s="98" t="s">
        <v>396</v>
      </c>
      <c r="G81" s="6"/>
      <c r="H81" s="292"/>
      <c r="I81" s="292"/>
      <c r="J81" s="292"/>
      <c r="K81" s="292"/>
      <c r="L81" s="292"/>
      <c r="M81" s="292"/>
      <c r="N81" s="292"/>
      <c r="O81" s="292"/>
      <c r="P81" s="292"/>
      <c r="Q81" s="292"/>
      <c r="R81" s="292"/>
      <c r="S81" s="292"/>
      <c r="T81" s="292"/>
      <c r="U81" s="292"/>
      <c r="V81" s="292"/>
      <c r="W81" s="292"/>
      <c r="X81" s="292"/>
      <c r="Y81" s="292"/>
      <c r="Z81" s="292"/>
    </row>
    <row r="82" ht="15.0" customHeight="1">
      <c r="A82" s="704" t="s">
        <v>6643</v>
      </c>
      <c r="B82" s="703" t="s">
        <v>51</v>
      </c>
      <c r="C82" s="703" t="s">
        <v>8940</v>
      </c>
      <c r="D82" s="705">
        <v>4.0</v>
      </c>
      <c r="E82" s="706">
        <v>4.0</v>
      </c>
      <c r="F82" s="98" t="s">
        <v>396</v>
      </c>
      <c r="G82" s="6"/>
      <c r="H82" s="292"/>
      <c r="I82" s="292"/>
      <c r="J82" s="292"/>
      <c r="K82" s="292"/>
      <c r="L82" s="292"/>
      <c r="M82" s="292"/>
      <c r="N82" s="292"/>
      <c r="O82" s="292"/>
      <c r="P82" s="292"/>
      <c r="Q82" s="292"/>
      <c r="R82" s="292"/>
      <c r="S82" s="292"/>
      <c r="T82" s="292"/>
      <c r="U82" s="292"/>
      <c r="V82" s="292"/>
      <c r="W82" s="292"/>
      <c r="X82" s="292"/>
      <c r="Y82" s="292"/>
      <c r="Z82" s="292"/>
    </row>
    <row r="83" ht="15.0" customHeight="1">
      <c r="A83" s="704" t="s">
        <v>6643</v>
      </c>
      <c r="B83" s="703" t="s">
        <v>51</v>
      </c>
      <c r="C83" s="77" t="s">
        <v>8901</v>
      </c>
      <c r="D83" s="78">
        <v>20.0</v>
      </c>
      <c r="E83" s="363">
        <v>20.0</v>
      </c>
      <c r="F83" s="98" t="s">
        <v>396</v>
      </c>
      <c r="G83" s="6"/>
      <c r="H83" s="292"/>
      <c r="I83" s="292"/>
      <c r="J83" s="292"/>
      <c r="K83" s="292"/>
      <c r="L83" s="292"/>
      <c r="M83" s="292"/>
      <c r="N83" s="292"/>
      <c r="O83" s="292"/>
      <c r="P83" s="292"/>
      <c r="Q83" s="292"/>
      <c r="R83" s="292"/>
      <c r="S83" s="292"/>
      <c r="T83" s="292"/>
      <c r="U83" s="292"/>
      <c r="V83" s="292"/>
      <c r="W83" s="292"/>
      <c r="X83" s="292"/>
      <c r="Y83" s="292"/>
      <c r="Z83" s="292"/>
    </row>
    <row r="84" ht="15.0" customHeight="1">
      <c r="A84" s="220" t="s">
        <v>77</v>
      </c>
      <c r="B84" s="265" t="s">
        <v>51</v>
      </c>
      <c r="C84" s="265" t="s">
        <v>8941</v>
      </c>
      <c r="D84" s="766">
        <v>8.0</v>
      </c>
      <c r="E84" s="767">
        <v>8.0</v>
      </c>
      <c r="F84" s="98" t="s">
        <v>413</v>
      </c>
      <c r="G84" s="6"/>
      <c r="H84" s="292"/>
      <c r="I84" s="292"/>
      <c r="J84" s="292"/>
      <c r="K84" s="292"/>
      <c r="L84" s="292"/>
      <c r="M84" s="292"/>
      <c r="N84" s="292"/>
      <c r="O84" s="292"/>
      <c r="P84" s="292"/>
      <c r="Q84" s="292"/>
      <c r="R84" s="292"/>
      <c r="S84" s="292"/>
      <c r="T84" s="292"/>
      <c r="U84" s="292"/>
      <c r="V84" s="292"/>
      <c r="W84" s="292"/>
      <c r="X84" s="292"/>
      <c r="Y84" s="292"/>
      <c r="Z84" s="292"/>
    </row>
    <row r="85" ht="15.0" customHeight="1">
      <c r="A85" s="220" t="s">
        <v>77</v>
      </c>
      <c r="B85" s="265" t="s">
        <v>51</v>
      </c>
      <c r="C85" s="265" t="s">
        <v>8942</v>
      </c>
      <c r="D85" s="766">
        <v>8.0</v>
      </c>
      <c r="E85" s="767">
        <v>8.0</v>
      </c>
      <c r="F85" s="98" t="s">
        <v>413</v>
      </c>
      <c r="G85" s="6"/>
      <c r="H85" s="292"/>
      <c r="I85" s="292"/>
      <c r="J85" s="292"/>
      <c r="K85" s="292"/>
      <c r="L85" s="292"/>
      <c r="M85" s="292"/>
      <c r="N85" s="292"/>
      <c r="O85" s="292"/>
      <c r="P85" s="292"/>
      <c r="Q85" s="292"/>
      <c r="R85" s="292"/>
      <c r="S85" s="292"/>
      <c r="T85" s="292"/>
      <c r="U85" s="292"/>
      <c r="V85" s="292"/>
      <c r="W85" s="292"/>
      <c r="X85" s="292"/>
      <c r="Y85" s="292"/>
      <c r="Z85" s="292"/>
    </row>
    <row r="86" ht="15.0" customHeight="1">
      <c r="A86" s="85" t="s">
        <v>437</v>
      </c>
      <c r="B86" s="77" t="s">
        <v>8943</v>
      </c>
      <c r="C86" s="77" t="s">
        <v>8944</v>
      </c>
      <c r="D86" s="78">
        <v>60.0</v>
      </c>
      <c r="E86" s="363">
        <v>60.0</v>
      </c>
      <c r="F86" s="98" t="s">
        <v>437</v>
      </c>
      <c r="G86" s="6"/>
      <c r="H86" s="292"/>
      <c r="I86" s="292"/>
      <c r="J86" s="292"/>
      <c r="K86" s="292"/>
      <c r="L86" s="292"/>
      <c r="M86" s="292"/>
      <c r="N86" s="292"/>
      <c r="O86" s="292"/>
      <c r="P86" s="292"/>
      <c r="Q86" s="292"/>
      <c r="R86" s="292"/>
      <c r="S86" s="292"/>
      <c r="T86" s="292"/>
      <c r="U86" s="292"/>
      <c r="V86" s="292"/>
      <c r="W86" s="292"/>
      <c r="X86" s="292"/>
      <c r="Y86" s="292"/>
      <c r="Z86" s="292"/>
    </row>
    <row r="87" ht="15.0" customHeight="1">
      <c r="A87" s="85" t="s">
        <v>437</v>
      </c>
      <c r="B87" s="77" t="s">
        <v>8943</v>
      </c>
      <c r="C87" s="77" t="s">
        <v>8874</v>
      </c>
      <c r="D87" s="78">
        <v>80.0</v>
      </c>
      <c r="E87" s="363">
        <v>80.0</v>
      </c>
      <c r="F87" s="98" t="s">
        <v>437</v>
      </c>
      <c r="G87" s="6"/>
      <c r="H87" s="292"/>
      <c r="I87" s="292"/>
      <c r="J87" s="292"/>
      <c r="K87" s="292"/>
      <c r="L87" s="292"/>
      <c r="M87" s="292"/>
      <c r="N87" s="292"/>
      <c r="O87" s="292"/>
      <c r="P87" s="292"/>
      <c r="Q87" s="292"/>
      <c r="R87" s="292"/>
      <c r="S87" s="292"/>
      <c r="T87" s="292"/>
      <c r="U87" s="292"/>
      <c r="V87" s="292"/>
      <c r="W87" s="292"/>
      <c r="X87" s="292"/>
      <c r="Y87" s="292"/>
      <c r="Z87" s="292"/>
    </row>
    <row r="88" ht="15.0" customHeight="1">
      <c r="A88" s="85" t="s">
        <v>437</v>
      </c>
      <c r="B88" s="77" t="s">
        <v>8943</v>
      </c>
      <c r="C88" s="77" t="s">
        <v>8945</v>
      </c>
      <c r="D88" s="78">
        <v>100.0</v>
      </c>
      <c r="E88" s="363">
        <v>100.0</v>
      </c>
      <c r="F88" s="98" t="s">
        <v>437</v>
      </c>
      <c r="G88" s="6"/>
      <c r="H88" s="292"/>
      <c r="I88" s="292"/>
      <c r="J88" s="292"/>
      <c r="K88" s="292"/>
      <c r="L88" s="292"/>
      <c r="M88" s="292"/>
      <c r="N88" s="292"/>
      <c r="O88" s="292"/>
      <c r="P88" s="292"/>
      <c r="Q88" s="292"/>
      <c r="R88" s="292"/>
      <c r="S88" s="292"/>
      <c r="T88" s="292"/>
      <c r="U88" s="292"/>
      <c r="V88" s="292"/>
      <c r="W88" s="292"/>
      <c r="X88" s="292"/>
      <c r="Y88" s="292"/>
      <c r="Z88" s="292"/>
    </row>
    <row r="89" ht="15.0" customHeight="1">
      <c r="A89" s="85" t="s">
        <v>437</v>
      </c>
      <c r="B89" s="77" t="s">
        <v>8943</v>
      </c>
      <c r="C89" s="77" t="s">
        <v>8946</v>
      </c>
      <c r="D89" s="78">
        <v>20.0</v>
      </c>
      <c r="E89" s="363">
        <v>20.0</v>
      </c>
      <c r="F89" s="98" t="s">
        <v>437</v>
      </c>
      <c r="G89" s="6"/>
      <c r="H89" s="292"/>
      <c r="I89" s="292"/>
      <c r="J89" s="292"/>
      <c r="K89" s="292"/>
      <c r="L89" s="292"/>
      <c r="M89" s="292"/>
      <c r="N89" s="292"/>
      <c r="O89" s="292"/>
      <c r="P89" s="292"/>
      <c r="Q89" s="292"/>
      <c r="R89" s="292"/>
      <c r="S89" s="292"/>
      <c r="T89" s="292"/>
      <c r="U89" s="292"/>
      <c r="V89" s="292"/>
      <c r="W89" s="292"/>
      <c r="X89" s="292"/>
      <c r="Y89" s="292"/>
      <c r="Z89" s="292"/>
    </row>
    <row r="90" ht="15.0" customHeight="1">
      <c r="A90" s="85" t="s">
        <v>437</v>
      </c>
      <c r="B90" s="77" t="s">
        <v>51</v>
      </c>
      <c r="C90" s="77" t="s">
        <v>8947</v>
      </c>
      <c r="D90" s="78">
        <v>20.0</v>
      </c>
      <c r="E90" s="363">
        <v>0.0</v>
      </c>
      <c r="F90" s="98" t="s">
        <v>437</v>
      </c>
      <c r="G90" s="6"/>
      <c r="H90" s="292"/>
      <c r="I90" s="292"/>
      <c r="J90" s="292"/>
      <c r="K90" s="292"/>
      <c r="L90" s="292"/>
      <c r="M90" s="292"/>
      <c r="N90" s="292"/>
      <c r="O90" s="292"/>
      <c r="P90" s="292"/>
      <c r="Q90" s="292"/>
      <c r="R90" s="292"/>
      <c r="S90" s="292"/>
      <c r="T90" s="292"/>
      <c r="U90" s="292"/>
      <c r="V90" s="292"/>
      <c r="W90" s="292"/>
      <c r="X90" s="292"/>
      <c r="Y90" s="292"/>
      <c r="Z90" s="292"/>
    </row>
    <row r="91" ht="15.0" customHeight="1">
      <c r="A91" s="85" t="s">
        <v>437</v>
      </c>
      <c r="B91" s="77" t="s">
        <v>51</v>
      </c>
      <c r="C91" s="77" t="s">
        <v>8948</v>
      </c>
      <c r="D91" s="78">
        <v>20.0</v>
      </c>
      <c r="E91" s="363">
        <v>0.0</v>
      </c>
      <c r="F91" s="98" t="s">
        <v>437</v>
      </c>
      <c r="G91" s="6"/>
      <c r="H91" s="292"/>
      <c r="I91" s="292"/>
      <c r="J91" s="292"/>
      <c r="K91" s="292"/>
      <c r="L91" s="292"/>
      <c r="M91" s="292"/>
      <c r="N91" s="292"/>
      <c r="O91" s="292"/>
      <c r="P91" s="292"/>
      <c r="Q91" s="292"/>
      <c r="R91" s="292"/>
      <c r="S91" s="292"/>
      <c r="T91" s="292"/>
      <c r="U91" s="292"/>
      <c r="V91" s="292"/>
      <c r="W91" s="292"/>
      <c r="X91" s="292"/>
      <c r="Y91" s="292"/>
      <c r="Z91" s="292"/>
    </row>
    <row r="92" ht="15.0" customHeight="1">
      <c r="A92" s="85" t="s">
        <v>437</v>
      </c>
      <c r="B92" s="77" t="s">
        <v>51</v>
      </c>
      <c r="C92" s="77" t="s">
        <v>8949</v>
      </c>
      <c r="D92" s="78">
        <v>30.0</v>
      </c>
      <c r="E92" s="363">
        <v>30.0</v>
      </c>
      <c r="F92" s="98" t="s">
        <v>437</v>
      </c>
      <c r="G92" s="6"/>
      <c r="H92" s="292"/>
      <c r="I92" s="292"/>
      <c r="J92" s="292"/>
      <c r="K92" s="292"/>
      <c r="L92" s="292"/>
      <c r="M92" s="292"/>
      <c r="N92" s="292"/>
      <c r="O92" s="292"/>
      <c r="P92" s="292"/>
      <c r="Q92" s="292"/>
      <c r="R92" s="292"/>
      <c r="S92" s="292"/>
      <c r="T92" s="292"/>
      <c r="U92" s="292"/>
      <c r="V92" s="292"/>
      <c r="W92" s="292"/>
      <c r="X92" s="292"/>
      <c r="Y92" s="292"/>
      <c r="Z92" s="292"/>
    </row>
    <row r="93" ht="15.0" customHeight="1">
      <c r="A93" s="85" t="s">
        <v>437</v>
      </c>
      <c r="B93" s="77" t="s">
        <v>51</v>
      </c>
      <c r="C93" s="77" t="s">
        <v>8950</v>
      </c>
      <c r="D93" s="78">
        <v>20.0</v>
      </c>
      <c r="E93" s="363">
        <v>0.0</v>
      </c>
      <c r="F93" s="98" t="s">
        <v>437</v>
      </c>
      <c r="G93" s="6"/>
      <c r="H93" s="292"/>
      <c r="I93" s="292"/>
      <c r="J93" s="292"/>
      <c r="K93" s="292"/>
      <c r="L93" s="292"/>
      <c r="M93" s="292"/>
      <c r="N93" s="292"/>
      <c r="O93" s="292"/>
      <c r="P93" s="292"/>
      <c r="Q93" s="292"/>
      <c r="R93" s="292"/>
      <c r="S93" s="292"/>
      <c r="T93" s="292"/>
      <c r="U93" s="292"/>
      <c r="V93" s="292"/>
      <c r="W93" s="292"/>
      <c r="X93" s="292"/>
      <c r="Y93" s="292"/>
      <c r="Z93" s="292"/>
    </row>
    <row r="94" ht="15.0" customHeight="1">
      <c r="A94" s="85" t="s">
        <v>437</v>
      </c>
      <c r="B94" s="77" t="s">
        <v>51</v>
      </c>
      <c r="C94" s="77" t="s">
        <v>8951</v>
      </c>
      <c r="D94" s="78">
        <v>20.0</v>
      </c>
      <c r="E94" s="363">
        <v>0.0</v>
      </c>
      <c r="F94" s="98" t="s">
        <v>437</v>
      </c>
      <c r="G94" s="6"/>
      <c r="H94" s="292"/>
      <c r="I94" s="292"/>
      <c r="J94" s="292"/>
      <c r="K94" s="292"/>
      <c r="L94" s="292"/>
      <c r="M94" s="292"/>
      <c r="N94" s="292"/>
      <c r="O94" s="292"/>
      <c r="P94" s="292"/>
      <c r="Q94" s="292"/>
      <c r="R94" s="292"/>
      <c r="S94" s="292"/>
      <c r="T94" s="292"/>
      <c r="U94" s="292"/>
      <c r="V94" s="292"/>
      <c r="W94" s="292"/>
      <c r="X94" s="292"/>
      <c r="Y94" s="292"/>
      <c r="Z94" s="292"/>
    </row>
    <row r="95" ht="15.0" customHeight="1">
      <c r="A95" s="85" t="s">
        <v>437</v>
      </c>
      <c r="B95" s="77" t="s">
        <v>51</v>
      </c>
      <c r="C95" s="77" t="s">
        <v>8952</v>
      </c>
      <c r="D95" s="78">
        <v>40.0</v>
      </c>
      <c r="E95" s="363">
        <v>40.0</v>
      </c>
      <c r="F95" s="98" t="s">
        <v>437</v>
      </c>
      <c r="G95" s="6"/>
      <c r="H95" s="292"/>
      <c r="I95" s="292"/>
      <c r="J95" s="292"/>
      <c r="K95" s="292"/>
      <c r="L95" s="292"/>
      <c r="M95" s="292"/>
      <c r="N95" s="292"/>
      <c r="O95" s="292"/>
      <c r="P95" s="292"/>
      <c r="Q95" s="292"/>
      <c r="R95" s="292"/>
      <c r="S95" s="292"/>
      <c r="T95" s="292"/>
      <c r="U95" s="292"/>
      <c r="V95" s="292"/>
      <c r="W95" s="292"/>
      <c r="X95" s="292"/>
      <c r="Y95" s="292"/>
      <c r="Z95" s="292"/>
    </row>
    <row r="96" ht="15.0" customHeight="1">
      <c r="A96" s="85" t="s">
        <v>8953</v>
      </c>
      <c r="B96" s="77" t="s">
        <v>51</v>
      </c>
      <c r="C96" s="77" t="s">
        <v>8954</v>
      </c>
      <c r="D96" s="78">
        <v>60.0</v>
      </c>
      <c r="E96" s="363">
        <v>60.0</v>
      </c>
      <c r="F96" s="98" t="s">
        <v>462</v>
      </c>
      <c r="G96" s="6"/>
      <c r="H96" s="292"/>
      <c r="I96" s="292"/>
      <c r="J96" s="292"/>
      <c r="K96" s="292"/>
      <c r="L96" s="292"/>
      <c r="M96" s="292"/>
      <c r="N96" s="292"/>
      <c r="O96" s="292"/>
      <c r="P96" s="292"/>
      <c r="Q96" s="292"/>
      <c r="R96" s="292"/>
      <c r="S96" s="292"/>
      <c r="T96" s="292"/>
      <c r="U96" s="292"/>
      <c r="V96" s="292"/>
      <c r="W96" s="292"/>
      <c r="X96" s="292"/>
      <c r="Y96" s="292"/>
      <c r="Z96" s="292"/>
    </row>
    <row r="97" ht="15.0" customHeight="1">
      <c r="A97" s="85" t="s">
        <v>2162</v>
      </c>
      <c r="B97" s="77" t="s">
        <v>51</v>
      </c>
      <c r="C97" s="77" t="s">
        <v>8955</v>
      </c>
      <c r="D97" s="78">
        <v>8.0</v>
      </c>
      <c r="E97" s="363">
        <v>8.0</v>
      </c>
      <c r="F97" s="98" t="s">
        <v>2162</v>
      </c>
      <c r="G97" s="6"/>
      <c r="H97" s="292"/>
      <c r="I97" s="292"/>
      <c r="J97" s="292"/>
      <c r="K97" s="292"/>
      <c r="L97" s="292"/>
      <c r="M97" s="292"/>
      <c r="N97" s="292"/>
      <c r="O97" s="292"/>
      <c r="P97" s="292"/>
      <c r="Q97" s="292"/>
      <c r="R97" s="292"/>
      <c r="S97" s="292"/>
      <c r="T97" s="292"/>
      <c r="U97" s="292"/>
      <c r="V97" s="292"/>
      <c r="W97" s="292"/>
      <c r="X97" s="292"/>
      <c r="Y97" s="292"/>
      <c r="Z97" s="292"/>
    </row>
    <row r="98" ht="15.0" customHeight="1">
      <c r="A98" s="85" t="s">
        <v>2162</v>
      </c>
      <c r="B98" s="77" t="s">
        <v>51</v>
      </c>
      <c r="C98" s="77" t="s">
        <v>8956</v>
      </c>
      <c r="D98" s="78">
        <v>8.0</v>
      </c>
      <c r="E98" s="363">
        <v>8.0</v>
      </c>
      <c r="F98" s="98" t="s">
        <v>2162</v>
      </c>
      <c r="G98" s="6"/>
      <c r="H98" s="292"/>
      <c r="I98" s="292"/>
      <c r="J98" s="292"/>
      <c r="K98" s="292"/>
      <c r="L98" s="292"/>
      <c r="M98" s="292"/>
      <c r="N98" s="292"/>
      <c r="O98" s="292"/>
      <c r="P98" s="292"/>
      <c r="Q98" s="292"/>
      <c r="R98" s="292"/>
      <c r="S98" s="292"/>
      <c r="T98" s="292"/>
      <c r="U98" s="292"/>
      <c r="V98" s="292"/>
      <c r="W98" s="292"/>
      <c r="X98" s="292"/>
      <c r="Y98" s="292"/>
      <c r="Z98" s="292"/>
    </row>
    <row r="99" ht="15.0" customHeight="1">
      <c r="A99" s="85" t="s">
        <v>83</v>
      </c>
      <c r="B99" s="77" t="s">
        <v>51</v>
      </c>
      <c r="C99" s="77" t="s">
        <v>8957</v>
      </c>
      <c r="D99" s="78">
        <v>60.0</v>
      </c>
      <c r="E99" s="363">
        <v>60.0</v>
      </c>
      <c r="F99" s="98" t="s">
        <v>467</v>
      </c>
      <c r="G99" s="6"/>
      <c r="H99" s="292"/>
      <c r="I99" s="292"/>
      <c r="J99" s="292"/>
      <c r="K99" s="292"/>
      <c r="L99" s="292"/>
      <c r="M99" s="292"/>
      <c r="N99" s="292"/>
      <c r="O99" s="292"/>
      <c r="P99" s="292"/>
      <c r="Q99" s="292"/>
      <c r="R99" s="292"/>
      <c r="S99" s="292"/>
      <c r="T99" s="292"/>
      <c r="U99" s="292"/>
      <c r="V99" s="292"/>
      <c r="W99" s="292"/>
      <c r="X99" s="292"/>
      <c r="Y99" s="292"/>
      <c r="Z99" s="292"/>
    </row>
    <row r="100" ht="15.0" customHeight="1">
      <c r="A100" s="85" t="s">
        <v>83</v>
      </c>
      <c r="B100" s="77" t="s">
        <v>51</v>
      </c>
      <c r="C100" s="77" t="s">
        <v>8958</v>
      </c>
      <c r="D100" s="78">
        <v>60.0</v>
      </c>
      <c r="E100" s="363">
        <v>60.0</v>
      </c>
      <c r="F100" s="98" t="s">
        <v>467</v>
      </c>
      <c r="G100" s="6"/>
      <c r="H100" s="292"/>
      <c r="I100" s="292"/>
      <c r="J100" s="292"/>
      <c r="K100" s="292"/>
      <c r="L100" s="292"/>
      <c r="M100" s="292"/>
      <c r="N100" s="292"/>
      <c r="O100" s="292"/>
      <c r="P100" s="292"/>
      <c r="Q100" s="292"/>
      <c r="R100" s="292"/>
      <c r="S100" s="292"/>
      <c r="T100" s="292"/>
      <c r="U100" s="292"/>
      <c r="V100" s="292"/>
      <c r="W100" s="292"/>
      <c r="X100" s="292"/>
      <c r="Y100" s="292"/>
      <c r="Z100" s="292"/>
    </row>
    <row r="101" ht="15.0" customHeight="1">
      <c r="A101" s="85" t="s">
        <v>83</v>
      </c>
      <c r="B101" s="77" t="s">
        <v>51</v>
      </c>
      <c r="C101" s="77" t="s">
        <v>8959</v>
      </c>
      <c r="D101" s="78">
        <v>20.0</v>
      </c>
      <c r="E101" s="363"/>
      <c r="F101" s="98" t="s">
        <v>467</v>
      </c>
      <c r="G101" s="6"/>
      <c r="H101" s="292"/>
      <c r="I101" s="292"/>
      <c r="J101" s="292"/>
      <c r="K101" s="292"/>
      <c r="L101" s="292"/>
      <c r="M101" s="292"/>
      <c r="N101" s="292"/>
      <c r="O101" s="292"/>
      <c r="P101" s="292"/>
      <c r="Q101" s="292"/>
      <c r="R101" s="292"/>
      <c r="S101" s="292"/>
      <c r="T101" s="292"/>
      <c r="U101" s="292"/>
      <c r="V101" s="292"/>
      <c r="W101" s="292"/>
      <c r="X101" s="292"/>
      <c r="Y101" s="292"/>
      <c r="Z101" s="292"/>
    </row>
    <row r="102" ht="15.0" customHeight="1">
      <c r="A102" s="85" t="s">
        <v>83</v>
      </c>
      <c r="B102" s="77" t="s">
        <v>51</v>
      </c>
      <c r="C102" s="77" t="s">
        <v>8960</v>
      </c>
      <c r="D102" s="78">
        <v>4.0</v>
      </c>
      <c r="E102" s="363">
        <v>4.0</v>
      </c>
      <c r="F102" s="98" t="s">
        <v>467</v>
      </c>
      <c r="G102" s="6"/>
      <c r="H102" s="292"/>
      <c r="I102" s="292"/>
      <c r="J102" s="292"/>
      <c r="K102" s="292"/>
      <c r="L102" s="292"/>
      <c r="M102" s="292"/>
      <c r="N102" s="292"/>
      <c r="O102" s="292"/>
      <c r="P102" s="292"/>
      <c r="Q102" s="292"/>
      <c r="R102" s="292"/>
      <c r="S102" s="292"/>
      <c r="T102" s="292"/>
      <c r="U102" s="292"/>
      <c r="V102" s="292"/>
      <c r="W102" s="292"/>
      <c r="X102" s="292"/>
      <c r="Y102" s="292"/>
      <c r="Z102" s="292"/>
    </row>
    <row r="103" ht="15.0" customHeight="1">
      <c r="A103" s="85" t="s">
        <v>83</v>
      </c>
      <c r="B103" s="77" t="s">
        <v>51</v>
      </c>
      <c r="C103" s="77" t="s">
        <v>8961</v>
      </c>
      <c r="D103" s="78">
        <v>20.0</v>
      </c>
      <c r="E103" s="363">
        <v>20.0</v>
      </c>
      <c r="F103" s="98" t="s">
        <v>467</v>
      </c>
      <c r="G103" s="6"/>
      <c r="H103" s="292"/>
      <c r="I103" s="292"/>
      <c r="J103" s="292"/>
      <c r="K103" s="292"/>
      <c r="L103" s="292"/>
      <c r="M103" s="292"/>
      <c r="N103" s="292"/>
      <c r="O103" s="292"/>
      <c r="P103" s="292"/>
      <c r="Q103" s="292"/>
      <c r="R103" s="292"/>
      <c r="S103" s="292"/>
      <c r="T103" s="292"/>
      <c r="U103" s="292"/>
      <c r="V103" s="292"/>
      <c r="W103" s="292"/>
      <c r="X103" s="292"/>
      <c r="Y103" s="292"/>
      <c r="Z103" s="292"/>
    </row>
    <row r="104" ht="15.0" customHeight="1">
      <c r="A104" s="85" t="s">
        <v>83</v>
      </c>
      <c r="B104" s="77" t="s">
        <v>51</v>
      </c>
      <c r="C104" s="77" t="s">
        <v>8962</v>
      </c>
      <c r="D104" s="78">
        <v>20.0</v>
      </c>
      <c r="E104" s="363">
        <v>20.0</v>
      </c>
      <c r="F104" s="98" t="s">
        <v>467</v>
      </c>
      <c r="G104" s="6"/>
      <c r="H104" s="292"/>
      <c r="I104" s="292"/>
      <c r="J104" s="292"/>
      <c r="K104" s="292"/>
      <c r="L104" s="292"/>
      <c r="M104" s="292"/>
      <c r="N104" s="292"/>
      <c r="O104" s="292"/>
      <c r="P104" s="292"/>
      <c r="Q104" s="292"/>
      <c r="R104" s="292"/>
      <c r="S104" s="292"/>
      <c r="T104" s="292"/>
      <c r="U104" s="292"/>
      <c r="V104" s="292"/>
      <c r="W104" s="292"/>
      <c r="X104" s="292"/>
      <c r="Y104" s="292"/>
      <c r="Z104" s="292"/>
    </row>
    <row r="105" ht="15.0" customHeight="1">
      <c r="A105" s="704" t="s">
        <v>6702</v>
      </c>
      <c r="B105" s="703" t="s">
        <v>86</v>
      </c>
      <c r="C105" s="77" t="s">
        <v>8963</v>
      </c>
      <c r="D105" s="705">
        <v>20.0</v>
      </c>
      <c r="E105" s="706">
        <v>20.0</v>
      </c>
      <c r="F105" s="77" t="s">
        <v>670</v>
      </c>
      <c r="G105" s="6"/>
      <c r="H105" s="292"/>
      <c r="I105" s="292"/>
      <c r="J105" s="292"/>
      <c r="K105" s="292"/>
      <c r="L105" s="292"/>
      <c r="M105" s="292"/>
      <c r="N105" s="292"/>
      <c r="O105" s="292"/>
      <c r="P105" s="292"/>
      <c r="Q105" s="292"/>
      <c r="R105" s="292"/>
      <c r="S105" s="292"/>
      <c r="T105" s="292"/>
      <c r="U105" s="292"/>
      <c r="V105" s="292"/>
      <c r="W105" s="292"/>
      <c r="X105" s="292"/>
      <c r="Y105" s="292"/>
      <c r="Z105" s="292"/>
    </row>
    <row r="106" ht="15.0" customHeight="1">
      <c r="A106" s="704" t="s">
        <v>6702</v>
      </c>
      <c r="B106" s="703" t="s">
        <v>86</v>
      </c>
      <c r="C106" s="77" t="s">
        <v>8964</v>
      </c>
      <c r="D106" s="705">
        <v>60.0</v>
      </c>
      <c r="E106" s="706">
        <v>60.0</v>
      </c>
      <c r="F106" s="77" t="s">
        <v>670</v>
      </c>
      <c r="G106" s="6"/>
      <c r="H106" s="292"/>
      <c r="I106" s="292"/>
      <c r="J106" s="292"/>
      <c r="K106" s="292"/>
      <c r="L106" s="292"/>
      <c r="M106" s="292"/>
      <c r="N106" s="292"/>
      <c r="O106" s="292"/>
      <c r="P106" s="292"/>
      <c r="Q106" s="292"/>
      <c r="R106" s="292"/>
      <c r="S106" s="292"/>
      <c r="T106" s="292"/>
      <c r="U106" s="292"/>
      <c r="V106" s="292"/>
      <c r="W106" s="292"/>
      <c r="X106" s="292"/>
      <c r="Y106" s="292"/>
      <c r="Z106" s="292"/>
    </row>
    <row r="107" ht="15.0" customHeight="1">
      <c r="A107" s="704" t="s">
        <v>6702</v>
      </c>
      <c r="B107" s="703" t="s">
        <v>86</v>
      </c>
      <c r="C107" s="77" t="s">
        <v>8965</v>
      </c>
      <c r="D107" s="705">
        <v>4.0</v>
      </c>
      <c r="E107" s="706">
        <v>4.0</v>
      </c>
      <c r="F107" s="77" t="s">
        <v>670</v>
      </c>
      <c r="G107" s="6"/>
      <c r="H107" s="292"/>
      <c r="I107" s="292"/>
      <c r="J107" s="292"/>
      <c r="K107" s="292"/>
      <c r="L107" s="292"/>
      <c r="M107" s="292"/>
      <c r="N107" s="292"/>
      <c r="O107" s="292"/>
      <c r="P107" s="292"/>
      <c r="Q107" s="292"/>
      <c r="R107" s="292"/>
      <c r="S107" s="292"/>
      <c r="T107" s="292"/>
      <c r="U107" s="292"/>
      <c r="V107" s="292"/>
      <c r="W107" s="292"/>
      <c r="X107" s="292"/>
      <c r="Y107" s="292"/>
      <c r="Z107" s="292"/>
    </row>
    <row r="108" ht="15.0" customHeight="1">
      <c r="A108" s="704" t="s">
        <v>7467</v>
      </c>
      <c r="B108" s="703" t="s">
        <v>86</v>
      </c>
      <c r="C108" s="77" t="s">
        <v>8878</v>
      </c>
      <c r="D108" s="705">
        <v>60.0</v>
      </c>
      <c r="E108" s="706">
        <v>60.0</v>
      </c>
      <c r="F108" s="77" t="s">
        <v>2618</v>
      </c>
      <c r="G108" s="6"/>
      <c r="H108" s="292"/>
      <c r="I108" s="292"/>
      <c r="J108" s="292"/>
      <c r="K108" s="292"/>
      <c r="L108" s="292"/>
      <c r="M108" s="292"/>
      <c r="N108" s="292"/>
      <c r="O108" s="292"/>
      <c r="P108" s="292"/>
      <c r="Q108" s="292"/>
      <c r="R108" s="292"/>
      <c r="S108" s="292"/>
      <c r="T108" s="292"/>
      <c r="U108" s="292"/>
      <c r="V108" s="292"/>
      <c r="W108" s="292"/>
      <c r="X108" s="292"/>
      <c r="Y108" s="292"/>
      <c r="Z108" s="292"/>
    </row>
    <row r="109" ht="15.0" customHeight="1">
      <c r="A109" s="704" t="s">
        <v>88</v>
      </c>
      <c r="B109" s="703" t="s">
        <v>86</v>
      </c>
      <c r="C109" s="77" t="s">
        <v>8966</v>
      </c>
      <c r="D109" s="705">
        <v>20.0</v>
      </c>
      <c r="E109" s="706">
        <v>10.0</v>
      </c>
      <c r="F109" s="77" t="s">
        <v>2618</v>
      </c>
      <c r="G109" s="6"/>
      <c r="H109" s="292"/>
      <c r="I109" s="292"/>
      <c r="J109" s="292"/>
      <c r="K109" s="292"/>
      <c r="L109" s="292"/>
      <c r="M109" s="292"/>
      <c r="N109" s="292"/>
      <c r="O109" s="292"/>
      <c r="P109" s="292"/>
      <c r="Q109" s="292"/>
      <c r="R109" s="292"/>
      <c r="S109" s="292"/>
      <c r="T109" s="292"/>
      <c r="U109" s="292"/>
      <c r="V109" s="292"/>
      <c r="W109" s="292"/>
      <c r="X109" s="292"/>
      <c r="Y109" s="292"/>
      <c r="Z109" s="292"/>
    </row>
    <row r="110" ht="15.0" customHeight="1">
      <c r="A110" s="704" t="s">
        <v>88</v>
      </c>
      <c r="B110" s="703" t="s">
        <v>86</v>
      </c>
      <c r="C110" s="77" t="s">
        <v>8967</v>
      </c>
      <c r="D110" s="705">
        <v>20.0</v>
      </c>
      <c r="E110" s="706">
        <v>20.0</v>
      </c>
      <c r="F110" s="77" t="s">
        <v>2618</v>
      </c>
      <c r="G110" s="6"/>
      <c r="H110" s="292"/>
      <c r="I110" s="292"/>
      <c r="J110" s="292"/>
      <c r="K110" s="292"/>
      <c r="L110" s="292"/>
      <c r="M110" s="292"/>
      <c r="N110" s="292"/>
      <c r="O110" s="292"/>
      <c r="P110" s="292"/>
      <c r="Q110" s="292"/>
      <c r="R110" s="292"/>
      <c r="S110" s="292"/>
      <c r="T110" s="292"/>
      <c r="U110" s="292"/>
      <c r="V110" s="292"/>
      <c r="W110" s="292"/>
      <c r="X110" s="292"/>
      <c r="Y110" s="292"/>
      <c r="Z110" s="292"/>
    </row>
    <row r="111" ht="15.0" customHeight="1">
      <c r="A111" s="704" t="s">
        <v>90</v>
      </c>
      <c r="B111" s="703" t="s">
        <v>86</v>
      </c>
      <c r="C111" s="77" t="s">
        <v>8968</v>
      </c>
      <c r="D111" s="705">
        <v>20.0</v>
      </c>
      <c r="E111" s="706">
        <v>20.0</v>
      </c>
      <c r="F111" s="77" t="s">
        <v>493</v>
      </c>
      <c r="G111" s="6"/>
      <c r="H111" s="292"/>
      <c r="I111" s="292"/>
      <c r="J111" s="292"/>
      <c r="K111" s="292"/>
      <c r="L111" s="292"/>
      <c r="M111" s="292"/>
      <c r="N111" s="292"/>
      <c r="O111" s="292"/>
      <c r="P111" s="292"/>
      <c r="Q111" s="292"/>
      <c r="R111" s="292"/>
      <c r="S111" s="292"/>
      <c r="T111" s="292"/>
      <c r="U111" s="292"/>
      <c r="V111" s="292"/>
      <c r="W111" s="292"/>
      <c r="X111" s="292"/>
      <c r="Y111" s="292"/>
      <c r="Z111" s="292"/>
    </row>
    <row r="112" ht="15.0" customHeight="1">
      <c r="A112" s="704" t="s">
        <v>90</v>
      </c>
      <c r="B112" s="703" t="s">
        <v>86</v>
      </c>
      <c r="C112" s="77" t="s">
        <v>8969</v>
      </c>
      <c r="D112" s="705">
        <v>8.0</v>
      </c>
      <c r="E112" s="706">
        <v>8.0</v>
      </c>
      <c r="F112" s="77" t="s">
        <v>493</v>
      </c>
      <c r="G112" s="6"/>
      <c r="H112" s="292"/>
      <c r="I112" s="292"/>
      <c r="J112" s="292"/>
      <c r="K112" s="292"/>
      <c r="L112" s="292"/>
      <c r="M112" s="292"/>
      <c r="N112" s="292"/>
      <c r="O112" s="292"/>
      <c r="P112" s="292"/>
      <c r="Q112" s="292"/>
      <c r="R112" s="292"/>
      <c r="S112" s="292"/>
      <c r="T112" s="292"/>
      <c r="U112" s="292"/>
      <c r="V112" s="292"/>
      <c r="W112" s="292"/>
      <c r="X112" s="292"/>
      <c r="Y112" s="292"/>
      <c r="Z112" s="292"/>
    </row>
    <row r="113" ht="15.0" customHeight="1">
      <c r="A113" s="704" t="s">
        <v>90</v>
      </c>
      <c r="B113" s="703" t="s">
        <v>86</v>
      </c>
      <c r="C113" s="77" t="s">
        <v>8970</v>
      </c>
      <c r="D113" s="705">
        <v>8.0</v>
      </c>
      <c r="E113" s="706">
        <v>8.0</v>
      </c>
      <c r="F113" s="77" t="s">
        <v>493</v>
      </c>
      <c r="G113" s="6"/>
      <c r="H113" s="292"/>
      <c r="I113" s="292"/>
      <c r="J113" s="292"/>
      <c r="K113" s="292"/>
      <c r="L113" s="292"/>
      <c r="M113" s="292"/>
      <c r="N113" s="292"/>
      <c r="O113" s="292"/>
      <c r="P113" s="292"/>
      <c r="Q113" s="292"/>
      <c r="R113" s="292"/>
      <c r="S113" s="292"/>
      <c r="T113" s="292"/>
      <c r="U113" s="292"/>
      <c r="V113" s="292"/>
      <c r="W113" s="292"/>
      <c r="X113" s="292"/>
      <c r="Y113" s="292"/>
      <c r="Z113" s="292"/>
    </row>
    <row r="114" ht="15.0" customHeight="1">
      <c r="A114" s="704" t="s">
        <v>91</v>
      </c>
      <c r="B114" s="703" t="s">
        <v>86</v>
      </c>
      <c r="C114" s="77" t="s">
        <v>8971</v>
      </c>
      <c r="D114" s="705">
        <v>60.0</v>
      </c>
      <c r="E114" s="706">
        <v>60.0</v>
      </c>
      <c r="F114" s="77" t="s">
        <v>2657</v>
      </c>
      <c r="G114" s="6"/>
      <c r="H114" s="292"/>
      <c r="I114" s="292"/>
      <c r="J114" s="292"/>
      <c r="K114" s="292"/>
      <c r="L114" s="292"/>
      <c r="M114" s="292"/>
      <c r="N114" s="292"/>
      <c r="O114" s="292"/>
      <c r="P114" s="292"/>
      <c r="Q114" s="292"/>
      <c r="R114" s="292"/>
      <c r="S114" s="292"/>
      <c r="T114" s="292"/>
      <c r="U114" s="292"/>
      <c r="V114" s="292"/>
      <c r="W114" s="292"/>
      <c r="X114" s="292"/>
      <c r="Y114" s="292"/>
      <c r="Z114" s="292"/>
    </row>
    <row r="115" ht="15.0" customHeight="1">
      <c r="A115" s="704" t="s">
        <v>91</v>
      </c>
      <c r="B115" s="703" t="s">
        <v>86</v>
      </c>
      <c r="C115" s="77" t="s">
        <v>8972</v>
      </c>
      <c r="D115" s="705">
        <v>4.0</v>
      </c>
      <c r="E115" s="706">
        <v>4.0</v>
      </c>
      <c r="F115" s="77" t="s">
        <v>2657</v>
      </c>
      <c r="G115" s="6"/>
      <c r="H115" s="292"/>
      <c r="I115" s="292"/>
      <c r="J115" s="292"/>
      <c r="K115" s="292"/>
      <c r="L115" s="292"/>
      <c r="M115" s="292"/>
      <c r="N115" s="292"/>
      <c r="O115" s="292"/>
      <c r="P115" s="292"/>
      <c r="Q115" s="292"/>
      <c r="R115" s="292"/>
      <c r="S115" s="292"/>
      <c r="T115" s="292"/>
      <c r="U115" s="292"/>
      <c r="V115" s="292"/>
      <c r="W115" s="292"/>
      <c r="X115" s="292"/>
      <c r="Y115" s="292"/>
      <c r="Z115" s="292"/>
    </row>
    <row r="116" ht="15.0" customHeight="1">
      <c r="A116" s="704" t="s">
        <v>6769</v>
      </c>
      <c r="B116" s="703" t="s">
        <v>86</v>
      </c>
      <c r="C116" s="77" t="s">
        <v>8973</v>
      </c>
      <c r="D116" s="705">
        <v>80.0</v>
      </c>
      <c r="E116" s="706">
        <v>80.0</v>
      </c>
      <c r="F116" s="77" t="s">
        <v>514</v>
      </c>
      <c r="G116" s="6"/>
      <c r="H116" s="292"/>
      <c r="I116" s="292"/>
      <c r="J116" s="292"/>
      <c r="K116" s="292"/>
      <c r="L116" s="292"/>
      <c r="M116" s="292"/>
      <c r="N116" s="292"/>
      <c r="O116" s="292"/>
      <c r="P116" s="292"/>
      <c r="Q116" s="292"/>
      <c r="R116" s="292"/>
      <c r="S116" s="292"/>
      <c r="T116" s="292"/>
      <c r="U116" s="292"/>
      <c r="V116" s="292"/>
      <c r="W116" s="292"/>
      <c r="X116" s="292"/>
      <c r="Y116" s="292"/>
      <c r="Z116" s="292"/>
    </row>
    <row r="117" ht="15.0" customHeight="1">
      <c r="A117" s="704" t="s">
        <v>6769</v>
      </c>
      <c r="B117" s="703" t="s">
        <v>86</v>
      </c>
      <c r="C117" s="77" t="s">
        <v>8974</v>
      </c>
      <c r="D117" s="705">
        <v>4.0</v>
      </c>
      <c r="E117" s="706">
        <v>4.0</v>
      </c>
      <c r="F117" s="77" t="s">
        <v>514</v>
      </c>
      <c r="G117" s="6"/>
      <c r="H117" s="292"/>
      <c r="I117" s="292"/>
      <c r="J117" s="292"/>
      <c r="K117" s="292"/>
      <c r="L117" s="292"/>
      <c r="M117" s="292"/>
      <c r="N117" s="292"/>
      <c r="O117" s="292"/>
      <c r="P117" s="292"/>
      <c r="Q117" s="292"/>
      <c r="R117" s="292"/>
      <c r="S117" s="292"/>
      <c r="T117" s="292"/>
      <c r="U117" s="292"/>
      <c r="V117" s="292"/>
      <c r="W117" s="292"/>
      <c r="X117" s="292"/>
      <c r="Y117" s="292"/>
      <c r="Z117" s="292"/>
    </row>
    <row r="118" ht="15.0" customHeight="1">
      <c r="A118" s="704" t="s">
        <v>101</v>
      </c>
      <c r="B118" s="703" t="s">
        <v>86</v>
      </c>
      <c r="C118" s="77" t="s">
        <v>8975</v>
      </c>
      <c r="D118" s="705">
        <v>60.0</v>
      </c>
      <c r="E118" s="706">
        <v>60.0</v>
      </c>
      <c r="F118" s="77" t="s">
        <v>546</v>
      </c>
      <c r="G118" s="6"/>
      <c r="H118" s="292"/>
      <c r="I118" s="292"/>
      <c r="J118" s="292"/>
      <c r="K118" s="292"/>
      <c r="L118" s="292"/>
      <c r="M118" s="292"/>
      <c r="N118" s="292"/>
      <c r="O118" s="292"/>
      <c r="P118" s="292"/>
      <c r="Q118" s="292"/>
      <c r="R118" s="292"/>
      <c r="S118" s="292"/>
      <c r="T118" s="292"/>
      <c r="U118" s="292"/>
      <c r="V118" s="292"/>
      <c r="W118" s="292"/>
      <c r="X118" s="292"/>
      <c r="Y118" s="292"/>
      <c r="Z118" s="292"/>
    </row>
    <row r="119" ht="15.0" customHeight="1">
      <c r="A119" s="704" t="s">
        <v>101</v>
      </c>
      <c r="B119" s="703" t="s">
        <v>86</v>
      </c>
      <c r="C119" s="77" t="s">
        <v>8976</v>
      </c>
      <c r="D119" s="705">
        <v>80.0</v>
      </c>
      <c r="E119" s="706">
        <v>80.0</v>
      </c>
      <c r="F119" s="77" t="s">
        <v>546</v>
      </c>
      <c r="G119" s="6"/>
      <c r="H119" s="292"/>
      <c r="I119" s="292"/>
      <c r="J119" s="292"/>
      <c r="K119" s="292"/>
      <c r="L119" s="292"/>
      <c r="M119" s="292"/>
      <c r="N119" s="292"/>
      <c r="O119" s="292"/>
      <c r="P119" s="292"/>
      <c r="Q119" s="292"/>
      <c r="R119" s="292"/>
      <c r="S119" s="292"/>
      <c r="T119" s="292"/>
      <c r="U119" s="292"/>
      <c r="V119" s="292"/>
      <c r="W119" s="292"/>
      <c r="X119" s="292"/>
      <c r="Y119" s="292"/>
      <c r="Z119" s="292"/>
    </row>
    <row r="120" ht="15.0" customHeight="1">
      <c r="A120" s="704" t="s">
        <v>101</v>
      </c>
      <c r="B120" s="703" t="s">
        <v>86</v>
      </c>
      <c r="C120" s="77" t="s">
        <v>8977</v>
      </c>
      <c r="D120" s="705">
        <v>100.0</v>
      </c>
      <c r="E120" s="706">
        <v>100.0</v>
      </c>
      <c r="F120" s="77" t="s">
        <v>546</v>
      </c>
      <c r="G120" s="6"/>
      <c r="H120" s="292"/>
      <c r="I120" s="292"/>
      <c r="J120" s="292"/>
      <c r="K120" s="292"/>
      <c r="L120" s="292"/>
      <c r="M120" s="292"/>
      <c r="N120" s="292"/>
      <c r="O120" s="292"/>
      <c r="P120" s="292"/>
      <c r="Q120" s="292"/>
      <c r="R120" s="292"/>
      <c r="S120" s="292"/>
      <c r="T120" s="292"/>
      <c r="U120" s="292"/>
      <c r="V120" s="292"/>
      <c r="W120" s="292"/>
      <c r="X120" s="292"/>
      <c r="Y120" s="292"/>
      <c r="Z120" s="292"/>
    </row>
    <row r="121" ht="15.0" customHeight="1">
      <c r="A121" s="704" t="s">
        <v>101</v>
      </c>
      <c r="B121" s="703" t="s">
        <v>86</v>
      </c>
      <c r="C121" s="77" t="s">
        <v>8978</v>
      </c>
      <c r="D121" s="705">
        <v>30.0</v>
      </c>
      <c r="E121" s="706">
        <v>30.0</v>
      </c>
      <c r="F121" s="77" t="s">
        <v>546</v>
      </c>
      <c r="G121" s="6"/>
      <c r="H121" s="292"/>
      <c r="I121" s="292"/>
      <c r="J121" s="292"/>
      <c r="K121" s="292"/>
      <c r="L121" s="292"/>
      <c r="M121" s="292"/>
      <c r="N121" s="292"/>
      <c r="O121" s="292"/>
      <c r="P121" s="292"/>
      <c r="Q121" s="292"/>
      <c r="R121" s="292"/>
      <c r="S121" s="292"/>
      <c r="T121" s="292"/>
      <c r="U121" s="292"/>
      <c r="V121" s="292"/>
      <c r="W121" s="292"/>
      <c r="X121" s="292"/>
      <c r="Y121" s="292"/>
      <c r="Z121" s="292"/>
    </row>
    <row r="122" ht="15.0" customHeight="1">
      <c r="A122" s="704" t="s">
        <v>101</v>
      </c>
      <c r="B122" s="703" t="s">
        <v>86</v>
      </c>
      <c r="C122" s="77" t="s">
        <v>8979</v>
      </c>
      <c r="D122" s="705">
        <v>20.0</v>
      </c>
      <c r="E122" s="706">
        <v>60.0</v>
      </c>
      <c r="F122" s="77" t="s">
        <v>546</v>
      </c>
      <c r="G122" s="6"/>
      <c r="H122" s="292"/>
      <c r="I122" s="292"/>
      <c r="J122" s="292"/>
      <c r="K122" s="292"/>
      <c r="L122" s="292"/>
      <c r="M122" s="292"/>
      <c r="N122" s="292"/>
      <c r="O122" s="292"/>
      <c r="P122" s="292"/>
      <c r="Q122" s="292"/>
      <c r="R122" s="292"/>
      <c r="S122" s="292"/>
      <c r="T122" s="292"/>
      <c r="U122" s="292"/>
      <c r="V122" s="292"/>
      <c r="W122" s="292"/>
      <c r="X122" s="292"/>
      <c r="Y122" s="292"/>
      <c r="Z122" s="292"/>
    </row>
    <row r="123" ht="15.0" customHeight="1">
      <c r="A123" s="723" t="s">
        <v>101</v>
      </c>
      <c r="B123" s="724" t="s">
        <v>86</v>
      </c>
      <c r="C123" s="225" t="s">
        <v>8980</v>
      </c>
      <c r="D123" s="725">
        <v>20.0</v>
      </c>
      <c r="E123" s="726">
        <v>100.0</v>
      </c>
      <c r="F123" s="77" t="s">
        <v>546</v>
      </c>
      <c r="G123" s="6"/>
      <c r="H123" s="292"/>
      <c r="I123" s="292"/>
      <c r="J123" s="292"/>
      <c r="K123" s="292"/>
      <c r="L123" s="292"/>
      <c r="M123" s="292"/>
      <c r="N123" s="292"/>
      <c r="O123" s="292"/>
      <c r="P123" s="292"/>
      <c r="Q123" s="292"/>
      <c r="R123" s="292"/>
      <c r="S123" s="292"/>
      <c r="T123" s="292"/>
      <c r="U123" s="292"/>
      <c r="V123" s="292"/>
      <c r="W123" s="292"/>
      <c r="X123" s="292"/>
      <c r="Y123" s="292"/>
      <c r="Z123" s="292"/>
    </row>
    <row r="124" ht="15.0" customHeight="1">
      <c r="A124" s="704" t="s">
        <v>103</v>
      </c>
      <c r="B124" s="703" t="s">
        <v>86</v>
      </c>
      <c r="C124" s="77" t="s">
        <v>8981</v>
      </c>
      <c r="D124" s="705">
        <v>40.0</v>
      </c>
      <c r="E124" s="706">
        <v>40.0</v>
      </c>
      <c r="F124" s="77" t="s">
        <v>2882</v>
      </c>
      <c r="G124" s="6"/>
      <c r="H124" s="292"/>
      <c r="I124" s="292"/>
      <c r="J124" s="292"/>
      <c r="K124" s="292"/>
      <c r="L124" s="292"/>
      <c r="M124" s="292"/>
      <c r="N124" s="292"/>
      <c r="O124" s="292"/>
      <c r="P124" s="292"/>
      <c r="Q124" s="292"/>
      <c r="R124" s="292"/>
      <c r="S124" s="292"/>
      <c r="T124" s="292"/>
      <c r="U124" s="292"/>
      <c r="V124" s="292"/>
      <c r="W124" s="292"/>
      <c r="X124" s="292"/>
      <c r="Y124" s="292"/>
      <c r="Z124" s="292"/>
    </row>
    <row r="125" ht="15.0" customHeight="1">
      <c r="A125" s="704" t="s">
        <v>103</v>
      </c>
      <c r="B125" s="703" t="s">
        <v>86</v>
      </c>
      <c r="C125" s="77" t="s">
        <v>8982</v>
      </c>
      <c r="D125" s="705">
        <v>80.0</v>
      </c>
      <c r="E125" s="706">
        <v>80.0</v>
      </c>
      <c r="F125" s="77" t="s">
        <v>2882</v>
      </c>
      <c r="G125" s="6"/>
      <c r="H125" s="292"/>
      <c r="I125" s="292"/>
      <c r="J125" s="292"/>
      <c r="K125" s="292"/>
      <c r="L125" s="292"/>
      <c r="M125" s="292"/>
      <c r="N125" s="292"/>
      <c r="O125" s="292"/>
      <c r="P125" s="292"/>
      <c r="Q125" s="292"/>
      <c r="R125" s="292"/>
      <c r="S125" s="292"/>
      <c r="T125" s="292"/>
      <c r="U125" s="292"/>
      <c r="V125" s="292"/>
      <c r="W125" s="292"/>
      <c r="X125" s="292"/>
      <c r="Y125" s="292"/>
      <c r="Z125" s="292"/>
    </row>
    <row r="126" ht="15.0" customHeight="1">
      <c r="A126" s="704" t="s">
        <v>103</v>
      </c>
      <c r="B126" s="703" t="s">
        <v>86</v>
      </c>
      <c r="C126" s="77" t="s">
        <v>8983</v>
      </c>
      <c r="D126" s="705">
        <v>4.0</v>
      </c>
      <c r="E126" s="706">
        <v>4.0</v>
      </c>
      <c r="F126" s="77" t="s">
        <v>2882</v>
      </c>
      <c r="G126" s="6"/>
      <c r="H126" s="292"/>
      <c r="I126" s="292"/>
      <c r="J126" s="292"/>
      <c r="K126" s="292"/>
      <c r="L126" s="292"/>
      <c r="M126" s="292"/>
      <c r="N126" s="292"/>
      <c r="O126" s="292"/>
      <c r="P126" s="292"/>
      <c r="Q126" s="292"/>
      <c r="R126" s="292"/>
      <c r="S126" s="292"/>
      <c r="T126" s="292"/>
      <c r="U126" s="292"/>
      <c r="V126" s="292"/>
      <c r="W126" s="292"/>
      <c r="X126" s="292"/>
      <c r="Y126" s="292"/>
      <c r="Z126" s="292"/>
    </row>
    <row r="127" ht="15.0" customHeight="1">
      <c r="A127" s="704" t="s">
        <v>103</v>
      </c>
      <c r="B127" s="703" t="s">
        <v>86</v>
      </c>
      <c r="C127" s="77" t="s">
        <v>8984</v>
      </c>
      <c r="D127" s="705">
        <v>20.0</v>
      </c>
      <c r="E127" s="706">
        <v>20.0</v>
      </c>
      <c r="F127" s="77" t="s">
        <v>2882</v>
      </c>
      <c r="G127" s="6"/>
      <c r="H127" s="292"/>
      <c r="I127" s="292"/>
      <c r="J127" s="292"/>
      <c r="K127" s="292"/>
      <c r="L127" s="292"/>
      <c r="M127" s="292"/>
      <c r="N127" s="292"/>
      <c r="O127" s="292"/>
      <c r="P127" s="292"/>
      <c r="Q127" s="292"/>
      <c r="R127" s="292"/>
      <c r="S127" s="292"/>
      <c r="T127" s="292"/>
      <c r="U127" s="292"/>
      <c r="V127" s="292"/>
      <c r="W127" s="292"/>
      <c r="X127" s="292"/>
      <c r="Y127" s="292"/>
      <c r="Z127" s="292"/>
    </row>
    <row r="128" ht="15.0" customHeight="1">
      <c r="A128" s="704" t="s">
        <v>103</v>
      </c>
      <c r="B128" s="703" t="s">
        <v>86</v>
      </c>
      <c r="C128" s="77" t="s">
        <v>8985</v>
      </c>
      <c r="D128" s="705">
        <v>20.0</v>
      </c>
      <c r="E128" s="706">
        <v>20.0</v>
      </c>
      <c r="F128" s="77" t="s">
        <v>2882</v>
      </c>
      <c r="G128" s="6"/>
      <c r="H128" s="292"/>
      <c r="I128" s="292"/>
      <c r="J128" s="292"/>
      <c r="K128" s="292"/>
      <c r="L128" s="292"/>
      <c r="M128" s="292"/>
      <c r="N128" s="292"/>
      <c r="O128" s="292"/>
      <c r="P128" s="292"/>
      <c r="Q128" s="292"/>
      <c r="R128" s="292"/>
      <c r="S128" s="292"/>
      <c r="T128" s="292"/>
      <c r="U128" s="292"/>
      <c r="V128" s="292"/>
      <c r="W128" s="292"/>
      <c r="X128" s="292"/>
      <c r="Y128" s="292"/>
      <c r="Z128" s="292"/>
    </row>
    <row r="129" ht="15.0" customHeight="1">
      <c r="A129" s="704" t="s">
        <v>716</v>
      </c>
      <c r="B129" s="703" t="s">
        <v>86</v>
      </c>
      <c r="C129" s="77" t="s">
        <v>8944</v>
      </c>
      <c r="D129" s="705">
        <v>60.0</v>
      </c>
      <c r="E129" s="706">
        <v>60.0</v>
      </c>
      <c r="F129" s="77" t="s">
        <v>554</v>
      </c>
      <c r="G129" s="6"/>
      <c r="H129" s="292"/>
      <c r="I129" s="292"/>
      <c r="J129" s="292"/>
      <c r="K129" s="292"/>
      <c r="L129" s="292"/>
      <c r="M129" s="292"/>
      <c r="N129" s="292"/>
      <c r="O129" s="292"/>
      <c r="P129" s="292"/>
      <c r="Q129" s="292"/>
      <c r="R129" s="292"/>
      <c r="S129" s="292"/>
      <c r="T129" s="292"/>
      <c r="U129" s="292"/>
      <c r="V129" s="292"/>
      <c r="W129" s="292"/>
      <c r="X129" s="292"/>
      <c r="Y129" s="292"/>
      <c r="Z129" s="292"/>
    </row>
    <row r="130" ht="15.0" customHeight="1">
      <c r="A130" s="704" t="s">
        <v>716</v>
      </c>
      <c r="B130" s="703" t="s">
        <v>86</v>
      </c>
      <c r="C130" s="77" t="s">
        <v>8986</v>
      </c>
      <c r="D130" s="705">
        <v>60.0</v>
      </c>
      <c r="E130" s="706">
        <v>60.0</v>
      </c>
      <c r="F130" s="77" t="s">
        <v>554</v>
      </c>
      <c r="G130" s="6"/>
      <c r="H130" s="292"/>
      <c r="I130" s="292"/>
      <c r="J130" s="292"/>
      <c r="K130" s="292"/>
      <c r="L130" s="292"/>
      <c r="M130" s="292"/>
      <c r="N130" s="292"/>
      <c r="O130" s="292"/>
      <c r="P130" s="292"/>
      <c r="Q130" s="292"/>
      <c r="R130" s="292"/>
      <c r="S130" s="292"/>
      <c r="T130" s="292"/>
      <c r="U130" s="292"/>
      <c r="V130" s="292"/>
      <c r="W130" s="292"/>
      <c r="X130" s="292"/>
      <c r="Y130" s="292"/>
      <c r="Z130" s="292"/>
    </row>
    <row r="131" ht="15.0" customHeight="1">
      <c r="A131" s="704" t="s">
        <v>716</v>
      </c>
      <c r="B131" s="703" t="s">
        <v>86</v>
      </c>
      <c r="C131" s="77" t="s">
        <v>8966</v>
      </c>
      <c r="D131" s="705">
        <v>10.0</v>
      </c>
      <c r="E131" s="706">
        <v>10.0</v>
      </c>
      <c r="F131" s="77" t="s">
        <v>554</v>
      </c>
      <c r="G131" s="6"/>
      <c r="H131" s="292"/>
      <c r="I131" s="292"/>
      <c r="J131" s="292"/>
      <c r="K131" s="292"/>
      <c r="L131" s="292"/>
      <c r="M131" s="292"/>
      <c r="N131" s="292"/>
      <c r="O131" s="292"/>
      <c r="P131" s="292"/>
      <c r="Q131" s="292"/>
      <c r="R131" s="292"/>
      <c r="S131" s="292"/>
      <c r="T131" s="292"/>
      <c r="U131" s="292"/>
      <c r="V131" s="292"/>
      <c r="W131" s="292"/>
      <c r="X131" s="292"/>
      <c r="Y131" s="292"/>
      <c r="Z131" s="292"/>
    </row>
    <row r="132" ht="15.0" customHeight="1">
      <c r="A132" s="704" t="s">
        <v>716</v>
      </c>
      <c r="B132" s="703" t="s">
        <v>86</v>
      </c>
      <c r="C132" s="77" t="s">
        <v>8983</v>
      </c>
      <c r="D132" s="705">
        <v>4.0</v>
      </c>
      <c r="E132" s="706">
        <v>4.0</v>
      </c>
      <c r="F132" s="77" t="s">
        <v>554</v>
      </c>
      <c r="G132" s="6"/>
      <c r="H132" s="292"/>
      <c r="I132" s="292"/>
      <c r="J132" s="292"/>
      <c r="K132" s="292"/>
      <c r="L132" s="292"/>
      <c r="M132" s="292"/>
      <c r="N132" s="292"/>
      <c r="O132" s="292"/>
      <c r="P132" s="292"/>
      <c r="Q132" s="292"/>
      <c r="R132" s="292"/>
      <c r="S132" s="292"/>
      <c r="T132" s="292"/>
      <c r="U132" s="292"/>
      <c r="V132" s="292"/>
      <c r="W132" s="292"/>
      <c r="X132" s="292"/>
      <c r="Y132" s="292"/>
      <c r="Z132" s="292"/>
    </row>
    <row r="133" ht="15.0" customHeight="1">
      <c r="A133" s="704" t="s">
        <v>716</v>
      </c>
      <c r="B133" s="703" t="s">
        <v>86</v>
      </c>
      <c r="C133" s="77" t="s">
        <v>8987</v>
      </c>
      <c r="D133" s="705">
        <v>4.0</v>
      </c>
      <c r="E133" s="706">
        <v>4.0</v>
      </c>
      <c r="F133" s="77" t="s">
        <v>554</v>
      </c>
      <c r="G133" s="6"/>
      <c r="H133" s="292"/>
      <c r="I133" s="292"/>
      <c r="J133" s="292"/>
      <c r="K133" s="292"/>
      <c r="L133" s="292"/>
      <c r="M133" s="292"/>
      <c r="N133" s="292"/>
      <c r="O133" s="292"/>
      <c r="P133" s="292"/>
      <c r="Q133" s="292"/>
      <c r="R133" s="292"/>
      <c r="S133" s="292"/>
      <c r="T133" s="292"/>
      <c r="U133" s="292"/>
      <c r="V133" s="292"/>
      <c r="W133" s="292"/>
      <c r="X133" s="292"/>
      <c r="Y133" s="292"/>
      <c r="Z133" s="292"/>
    </row>
    <row r="134" ht="15.0" customHeight="1">
      <c r="A134" s="704" t="s">
        <v>716</v>
      </c>
      <c r="B134" s="703" t="s">
        <v>86</v>
      </c>
      <c r="C134" s="77" t="s">
        <v>8988</v>
      </c>
      <c r="D134" s="705">
        <v>20.0</v>
      </c>
      <c r="E134" s="706">
        <v>30.0</v>
      </c>
      <c r="F134" s="77" t="s">
        <v>554</v>
      </c>
      <c r="G134" s="6"/>
      <c r="H134" s="292"/>
      <c r="I134" s="292"/>
      <c r="J134" s="292"/>
      <c r="K134" s="292"/>
      <c r="L134" s="292"/>
      <c r="M134" s="292"/>
      <c r="N134" s="292"/>
      <c r="O134" s="292"/>
      <c r="P134" s="292"/>
      <c r="Q134" s="292"/>
      <c r="R134" s="292"/>
      <c r="S134" s="292"/>
      <c r="T134" s="292"/>
      <c r="U134" s="292"/>
      <c r="V134" s="292"/>
      <c r="W134" s="292"/>
      <c r="X134" s="292"/>
      <c r="Y134" s="292"/>
      <c r="Z134" s="292"/>
    </row>
    <row r="135" ht="15.0" customHeight="1">
      <c r="A135" s="704" t="s">
        <v>716</v>
      </c>
      <c r="B135" s="703" t="s">
        <v>86</v>
      </c>
      <c r="C135" s="77" t="s">
        <v>8989</v>
      </c>
      <c r="D135" s="705">
        <v>30.0</v>
      </c>
      <c r="E135" s="706">
        <v>30.0</v>
      </c>
      <c r="F135" s="77" t="s">
        <v>554</v>
      </c>
      <c r="G135" s="6"/>
      <c r="H135" s="292"/>
      <c r="I135" s="292"/>
      <c r="J135" s="292"/>
      <c r="K135" s="292"/>
      <c r="L135" s="292"/>
      <c r="M135" s="292"/>
      <c r="N135" s="292"/>
      <c r="O135" s="292"/>
      <c r="P135" s="292"/>
      <c r="Q135" s="292"/>
      <c r="R135" s="292"/>
      <c r="S135" s="292"/>
      <c r="T135" s="292"/>
      <c r="U135" s="292"/>
      <c r="V135" s="292"/>
      <c r="W135" s="292"/>
      <c r="X135" s="292"/>
      <c r="Y135" s="292"/>
      <c r="Z135" s="292"/>
    </row>
    <row r="136" ht="15.0" customHeight="1">
      <c r="A136" s="704" t="s">
        <v>716</v>
      </c>
      <c r="B136" s="703" t="s">
        <v>86</v>
      </c>
      <c r="C136" s="77" t="s">
        <v>8990</v>
      </c>
      <c r="D136" s="705">
        <v>30.0</v>
      </c>
      <c r="E136" s="706">
        <v>30.0</v>
      </c>
      <c r="F136" s="77" t="s">
        <v>554</v>
      </c>
      <c r="G136" s="6"/>
      <c r="H136" s="292"/>
      <c r="I136" s="292"/>
      <c r="J136" s="292"/>
      <c r="K136" s="292"/>
      <c r="L136" s="292"/>
      <c r="M136" s="292"/>
      <c r="N136" s="292"/>
      <c r="O136" s="292"/>
      <c r="P136" s="292"/>
      <c r="Q136" s="292"/>
      <c r="R136" s="292"/>
      <c r="S136" s="292"/>
      <c r="T136" s="292"/>
      <c r="U136" s="292"/>
      <c r="V136" s="292"/>
      <c r="W136" s="292"/>
      <c r="X136" s="292"/>
      <c r="Y136" s="292"/>
      <c r="Z136" s="292"/>
    </row>
    <row r="137" ht="15.0" customHeight="1">
      <c r="A137" s="704" t="s">
        <v>105</v>
      </c>
      <c r="B137" s="703" t="s">
        <v>86</v>
      </c>
      <c r="C137" s="77" t="s">
        <v>8991</v>
      </c>
      <c r="D137" s="705">
        <v>20.0</v>
      </c>
      <c r="E137" s="706">
        <v>20.0</v>
      </c>
      <c r="F137" s="77" t="s">
        <v>559</v>
      </c>
      <c r="G137" s="6"/>
      <c r="H137" s="292"/>
      <c r="I137" s="292"/>
      <c r="J137" s="292"/>
      <c r="K137" s="292"/>
      <c r="L137" s="292"/>
      <c r="M137" s="292"/>
      <c r="N137" s="292"/>
      <c r="O137" s="292"/>
      <c r="P137" s="292"/>
      <c r="Q137" s="292"/>
      <c r="R137" s="292"/>
      <c r="S137" s="292"/>
      <c r="T137" s="292"/>
      <c r="U137" s="292"/>
      <c r="V137" s="292"/>
      <c r="W137" s="292"/>
      <c r="X137" s="292"/>
      <c r="Y137" s="292"/>
      <c r="Z137" s="292"/>
    </row>
    <row r="138" ht="15.0" customHeight="1">
      <c r="A138" s="704" t="s">
        <v>106</v>
      </c>
      <c r="B138" s="703" t="s">
        <v>86</v>
      </c>
      <c r="C138" s="77" t="s">
        <v>8992</v>
      </c>
      <c r="D138" s="705">
        <v>20.0</v>
      </c>
      <c r="E138" s="706">
        <v>20.0</v>
      </c>
      <c r="F138" s="77" t="s">
        <v>567</v>
      </c>
      <c r="G138" s="6"/>
      <c r="H138" s="292"/>
      <c r="I138" s="292"/>
      <c r="J138" s="292"/>
      <c r="K138" s="292"/>
      <c r="L138" s="292"/>
      <c r="M138" s="292"/>
      <c r="N138" s="292"/>
      <c r="O138" s="292"/>
      <c r="P138" s="292"/>
      <c r="Q138" s="292"/>
      <c r="R138" s="292"/>
      <c r="S138" s="292"/>
      <c r="T138" s="292"/>
      <c r="U138" s="292"/>
      <c r="V138" s="292"/>
      <c r="W138" s="292"/>
      <c r="X138" s="292"/>
      <c r="Y138" s="292"/>
      <c r="Z138" s="292"/>
    </row>
    <row r="139" ht="15.0" customHeight="1">
      <c r="A139" s="732" t="s">
        <v>107</v>
      </c>
      <c r="B139" s="733" t="s">
        <v>86</v>
      </c>
      <c r="C139" s="77" t="s">
        <v>8993</v>
      </c>
      <c r="D139" s="705">
        <v>60.0</v>
      </c>
      <c r="E139" s="706">
        <v>60.0</v>
      </c>
      <c r="F139" s="77" t="s">
        <v>604</v>
      </c>
      <c r="G139" s="6"/>
      <c r="H139" s="292"/>
      <c r="I139" s="292"/>
      <c r="J139" s="292"/>
      <c r="K139" s="292"/>
      <c r="L139" s="292"/>
      <c r="M139" s="292"/>
      <c r="N139" s="292"/>
      <c r="O139" s="292"/>
      <c r="P139" s="292"/>
      <c r="Q139" s="292"/>
      <c r="R139" s="292"/>
      <c r="S139" s="292"/>
      <c r="T139" s="292"/>
      <c r="U139" s="292"/>
      <c r="V139" s="292"/>
      <c r="W139" s="292"/>
      <c r="X139" s="292"/>
      <c r="Y139" s="292"/>
      <c r="Z139" s="292"/>
    </row>
    <row r="140" ht="15.0" customHeight="1">
      <c r="A140" s="732" t="s">
        <v>107</v>
      </c>
      <c r="B140" s="733" t="s">
        <v>86</v>
      </c>
      <c r="C140" s="77" t="s">
        <v>8994</v>
      </c>
      <c r="D140" s="705">
        <v>4.0</v>
      </c>
      <c r="E140" s="706">
        <v>4.0</v>
      </c>
      <c r="F140" s="77" t="s">
        <v>604</v>
      </c>
      <c r="G140" s="6"/>
      <c r="H140" s="292"/>
      <c r="I140" s="292"/>
      <c r="J140" s="292"/>
      <c r="K140" s="292"/>
      <c r="L140" s="292"/>
      <c r="M140" s="292"/>
      <c r="N140" s="292"/>
      <c r="O140" s="292"/>
      <c r="P140" s="292"/>
      <c r="Q140" s="292"/>
      <c r="R140" s="292"/>
      <c r="S140" s="292"/>
      <c r="T140" s="292"/>
      <c r="U140" s="292"/>
      <c r="V140" s="292"/>
      <c r="W140" s="292"/>
      <c r="X140" s="292"/>
      <c r="Y140" s="292"/>
      <c r="Z140" s="292"/>
    </row>
    <row r="141" ht="15.0" customHeight="1">
      <c r="A141" s="704" t="s">
        <v>93</v>
      </c>
      <c r="B141" s="703" t="s">
        <v>86</v>
      </c>
      <c r="C141" s="77" t="s">
        <v>8995</v>
      </c>
      <c r="D141" s="705">
        <v>4.0</v>
      </c>
      <c r="E141" s="706">
        <v>4.0</v>
      </c>
      <c r="F141" s="77" t="s">
        <v>3032</v>
      </c>
      <c r="G141" s="6"/>
      <c r="H141" s="292"/>
      <c r="I141" s="292"/>
      <c r="J141" s="292"/>
      <c r="K141" s="292"/>
      <c r="L141" s="292"/>
      <c r="M141" s="292"/>
      <c r="N141" s="292"/>
      <c r="O141" s="292"/>
      <c r="P141" s="292"/>
      <c r="Q141" s="292"/>
      <c r="R141" s="292"/>
      <c r="S141" s="292"/>
      <c r="T141" s="292"/>
      <c r="U141" s="292"/>
      <c r="V141" s="292"/>
      <c r="W141" s="292"/>
      <c r="X141" s="292"/>
      <c r="Y141" s="292"/>
      <c r="Z141" s="292"/>
    </row>
    <row r="142" ht="15.0" customHeight="1">
      <c r="A142" s="704" t="s">
        <v>93</v>
      </c>
      <c r="B142" s="703" t="s">
        <v>51</v>
      </c>
      <c r="C142" s="77" t="s">
        <v>8996</v>
      </c>
      <c r="D142" s="705">
        <v>4.0</v>
      </c>
      <c r="E142" s="706">
        <v>4.0</v>
      </c>
      <c r="F142" s="77" t="s">
        <v>3032</v>
      </c>
      <c r="G142" s="6"/>
      <c r="H142" s="292"/>
      <c r="I142" s="292"/>
      <c r="J142" s="292"/>
      <c r="K142" s="292"/>
      <c r="L142" s="292"/>
      <c r="M142" s="292"/>
      <c r="N142" s="292"/>
      <c r="O142" s="292"/>
      <c r="P142" s="292"/>
      <c r="Q142" s="292"/>
      <c r="R142" s="292"/>
      <c r="S142" s="292"/>
      <c r="T142" s="292"/>
      <c r="U142" s="292"/>
      <c r="V142" s="292"/>
      <c r="W142" s="292"/>
      <c r="X142" s="292"/>
      <c r="Y142" s="292"/>
      <c r="Z142" s="292"/>
    </row>
    <row r="143" ht="15.0" customHeight="1">
      <c r="A143" s="704" t="s">
        <v>94</v>
      </c>
      <c r="B143" s="703" t="s">
        <v>86</v>
      </c>
      <c r="C143" s="77" t="s">
        <v>8997</v>
      </c>
      <c r="D143" s="705">
        <v>60.0</v>
      </c>
      <c r="E143" s="706">
        <v>60.0</v>
      </c>
      <c r="F143" s="77" t="s">
        <v>3040</v>
      </c>
      <c r="G143" s="6"/>
      <c r="H143" s="292"/>
      <c r="I143" s="292"/>
      <c r="J143" s="292"/>
      <c r="K143" s="292"/>
      <c r="L143" s="292"/>
      <c r="M143" s="292"/>
      <c r="N143" s="292"/>
      <c r="O143" s="292"/>
      <c r="P143" s="292"/>
      <c r="Q143" s="292"/>
      <c r="R143" s="292"/>
      <c r="S143" s="292"/>
      <c r="T143" s="292"/>
      <c r="U143" s="292"/>
      <c r="V143" s="292"/>
      <c r="W143" s="292"/>
      <c r="X143" s="292"/>
      <c r="Y143" s="292"/>
      <c r="Z143" s="292"/>
    </row>
    <row r="144" ht="15.0" customHeight="1">
      <c r="A144" s="704" t="s">
        <v>94</v>
      </c>
      <c r="B144" s="703" t="s">
        <v>86</v>
      </c>
      <c r="C144" s="77" t="s">
        <v>8998</v>
      </c>
      <c r="D144" s="705">
        <v>4.0</v>
      </c>
      <c r="E144" s="706">
        <v>4.0</v>
      </c>
      <c r="F144" s="77" t="s">
        <v>3040</v>
      </c>
      <c r="G144" s="6"/>
      <c r="H144" s="292"/>
      <c r="I144" s="292"/>
      <c r="J144" s="292"/>
      <c r="K144" s="292"/>
      <c r="L144" s="292"/>
      <c r="M144" s="292"/>
      <c r="N144" s="292"/>
      <c r="O144" s="292"/>
      <c r="P144" s="292"/>
      <c r="Q144" s="292"/>
      <c r="R144" s="292"/>
      <c r="S144" s="292"/>
      <c r="T144" s="292"/>
      <c r="U144" s="292"/>
      <c r="V144" s="292"/>
      <c r="W144" s="292"/>
      <c r="X144" s="292"/>
      <c r="Y144" s="292"/>
      <c r="Z144" s="292"/>
    </row>
    <row r="145" ht="15.0" customHeight="1">
      <c r="A145" s="704" t="s">
        <v>3079</v>
      </c>
      <c r="B145" s="703" t="s">
        <v>86</v>
      </c>
      <c r="C145" s="77" t="s">
        <v>8999</v>
      </c>
      <c r="D145" s="705">
        <v>4.0</v>
      </c>
      <c r="E145" s="706">
        <v>4.0</v>
      </c>
      <c r="F145" s="77" t="s">
        <v>613</v>
      </c>
      <c r="G145" s="6"/>
      <c r="H145" s="292"/>
      <c r="I145" s="292"/>
      <c r="J145" s="292"/>
      <c r="K145" s="292"/>
      <c r="L145" s="292"/>
      <c r="M145" s="292"/>
      <c r="N145" s="292"/>
      <c r="O145" s="292"/>
      <c r="P145" s="292"/>
      <c r="Q145" s="292"/>
      <c r="R145" s="292"/>
      <c r="S145" s="292"/>
      <c r="T145" s="292"/>
      <c r="U145" s="292"/>
      <c r="V145" s="292"/>
      <c r="W145" s="292"/>
      <c r="X145" s="292"/>
      <c r="Y145" s="292"/>
      <c r="Z145" s="292"/>
    </row>
    <row r="146" ht="15.0" customHeight="1">
      <c r="A146" s="704" t="s">
        <v>3079</v>
      </c>
      <c r="B146" s="703" t="s">
        <v>86</v>
      </c>
      <c r="C146" s="77" t="s">
        <v>9000</v>
      </c>
      <c r="D146" s="705">
        <v>4.0</v>
      </c>
      <c r="E146" s="706">
        <v>4.0</v>
      </c>
      <c r="F146" s="77" t="s">
        <v>613</v>
      </c>
      <c r="G146" s="6"/>
      <c r="H146" s="292"/>
      <c r="I146" s="292"/>
      <c r="J146" s="292"/>
      <c r="K146" s="292"/>
      <c r="L146" s="292"/>
      <c r="M146" s="292"/>
      <c r="N146" s="292"/>
      <c r="O146" s="292"/>
      <c r="P146" s="292"/>
      <c r="Q146" s="292"/>
      <c r="R146" s="292"/>
      <c r="S146" s="292"/>
      <c r="T146" s="292"/>
      <c r="U146" s="292"/>
      <c r="V146" s="292"/>
      <c r="W146" s="292"/>
      <c r="X146" s="292"/>
      <c r="Y146" s="292"/>
      <c r="Z146" s="292"/>
    </row>
    <row r="147" ht="15.0" customHeight="1">
      <c r="A147" s="704" t="s">
        <v>3079</v>
      </c>
      <c r="B147" s="703" t="s">
        <v>86</v>
      </c>
      <c r="C147" s="77" t="s">
        <v>9001</v>
      </c>
      <c r="D147" s="705">
        <v>4.0</v>
      </c>
      <c r="E147" s="706">
        <v>4.0</v>
      </c>
      <c r="F147" s="77" t="s">
        <v>613</v>
      </c>
      <c r="G147" s="6"/>
      <c r="H147" s="292"/>
      <c r="I147" s="292"/>
      <c r="J147" s="292"/>
      <c r="K147" s="292"/>
      <c r="L147" s="292"/>
      <c r="M147" s="292"/>
      <c r="N147" s="292"/>
      <c r="O147" s="292"/>
      <c r="P147" s="292"/>
      <c r="Q147" s="292"/>
      <c r="R147" s="292"/>
      <c r="S147" s="292"/>
      <c r="T147" s="292"/>
      <c r="U147" s="292"/>
      <c r="V147" s="292"/>
      <c r="W147" s="292"/>
      <c r="X147" s="292"/>
      <c r="Y147" s="292"/>
      <c r="Z147" s="292"/>
    </row>
    <row r="148" ht="15.0" customHeight="1">
      <c r="A148" s="704" t="s">
        <v>97</v>
      </c>
      <c r="B148" s="729" t="s">
        <v>86</v>
      </c>
      <c r="C148" s="229" t="s">
        <v>9002</v>
      </c>
      <c r="D148" s="761">
        <v>40.0</v>
      </c>
      <c r="E148" s="768">
        <v>40.0</v>
      </c>
      <c r="F148" s="77" t="s">
        <v>614</v>
      </c>
      <c r="G148" s="6"/>
      <c r="H148" s="292"/>
      <c r="I148" s="292"/>
      <c r="J148" s="292"/>
      <c r="K148" s="292"/>
      <c r="L148" s="292"/>
      <c r="M148" s="292"/>
      <c r="N148" s="292"/>
      <c r="O148" s="292"/>
      <c r="P148" s="292"/>
      <c r="Q148" s="292"/>
      <c r="R148" s="292"/>
      <c r="S148" s="292"/>
      <c r="T148" s="292"/>
      <c r="U148" s="292"/>
      <c r="V148" s="292"/>
      <c r="W148" s="292"/>
      <c r="X148" s="292"/>
      <c r="Y148" s="292"/>
      <c r="Z148" s="292"/>
    </row>
    <row r="149" ht="15.0" customHeight="1">
      <c r="A149" s="743" t="s">
        <v>97</v>
      </c>
      <c r="B149" s="744" t="s">
        <v>86</v>
      </c>
      <c r="C149" s="265" t="s">
        <v>9003</v>
      </c>
      <c r="D149" s="746">
        <v>40.0</v>
      </c>
      <c r="E149" s="769">
        <v>40.0</v>
      </c>
      <c r="F149" s="77" t="s">
        <v>614</v>
      </c>
      <c r="G149" s="6"/>
      <c r="H149" s="292"/>
      <c r="I149" s="292"/>
      <c r="J149" s="292"/>
      <c r="K149" s="292"/>
      <c r="L149" s="292"/>
      <c r="M149" s="292"/>
      <c r="N149" s="292"/>
      <c r="O149" s="292"/>
      <c r="P149" s="292"/>
      <c r="Q149" s="292"/>
      <c r="R149" s="292"/>
      <c r="S149" s="292"/>
      <c r="T149" s="292"/>
      <c r="U149" s="292"/>
      <c r="V149" s="292"/>
      <c r="W149" s="292"/>
      <c r="X149" s="292"/>
      <c r="Y149" s="292"/>
      <c r="Z149" s="292"/>
    </row>
    <row r="150" ht="15.0" customHeight="1">
      <c r="A150" s="743" t="s">
        <v>97</v>
      </c>
      <c r="B150" s="744" t="s">
        <v>86</v>
      </c>
      <c r="C150" s="265" t="s">
        <v>8941</v>
      </c>
      <c r="D150" s="746">
        <v>30.0</v>
      </c>
      <c r="E150" s="769">
        <v>30.0</v>
      </c>
      <c r="F150" s="77" t="s">
        <v>614</v>
      </c>
      <c r="G150" s="6"/>
      <c r="H150" s="292"/>
      <c r="I150" s="292"/>
      <c r="J150" s="292"/>
      <c r="K150" s="292"/>
      <c r="L150" s="292"/>
      <c r="M150" s="292"/>
      <c r="N150" s="292"/>
      <c r="O150" s="292"/>
      <c r="P150" s="292"/>
      <c r="Q150" s="292"/>
      <c r="R150" s="292"/>
      <c r="S150" s="292"/>
      <c r="T150" s="292"/>
      <c r="U150" s="292"/>
      <c r="V150" s="292"/>
      <c r="W150" s="292"/>
      <c r="X150" s="292"/>
      <c r="Y150" s="292"/>
      <c r="Z150" s="292"/>
    </row>
    <row r="151" ht="15.0" customHeight="1">
      <c r="A151" s="743" t="s">
        <v>97</v>
      </c>
      <c r="B151" s="744" t="s">
        <v>86</v>
      </c>
      <c r="C151" s="265" t="s">
        <v>8942</v>
      </c>
      <c r="D151" s="746">
        <v>30.0</v>
      </c>
      <c r="E151" s="769">
        <v>30.0</v>
      </c>
      <c r="F151" s="77" t="s">
        <v>614</v>
      </c>
      <c r="G151" s="6"/>
      <c r="H151" s="292"/>
      <c r="I151" s="292"/>
      <c r="J151" s="292"/>
      <c r="K151" s="292"/>
      <c r="L151" s="292"/>
      <c r="M151" s="292"/>
      <c r="N151" s="292"/>
      <c r="O151" s="292"/>
      <c r="P151" s="292"/>
      <c r="Q151" s="292"/>
      <c r="R151" s="292"/>
      <c r="S151" s="292"/>
      <c r="T151" s="292"/>
      <c r="U151" s="292"/>
      <c r="V151" s="292"/>
      <c r="W151" s="292"/>
      <c r="X151" s="292"/>
      <c r="Y151" s="292"/>
      <c r="Z151" s="292"/>
    </row>
    <row r="152" ht="15.0" customHeight="1">
      <c r="A152" s="743" t="s">
        <v>97</v>
      </c>
      <c r="B152" s="744" t="s">
        <v>86</v>
      </c>
      <c r="C152" s="77" t="s">
        <v>9004</v>
      </c>
      <c r="D152" s="705"/>
      <c r="E152" s="706">
        <v>30.0</v>
      </c>
      <c r="F152" s="77" t="s">
        <v>614</v>
      </c>
      <c r="G152" s="6"/>
      <c r="H152" s="292"/>
      <c r="I152" s="292"/>
      <c r="J152" s="292"/>
      <c r="K152" s="292"/>
      <c r="L152" s="292"/>
      <c r="M152" s="292"/>
      <c r="N152" s="292"/>
      <c r="O152" s="292"/>
      <c r="P152" s="292"/>
      <c r="Q152" s="292"/>
      <c r="R152" s="292"/>
      <c r="S152" s="292"/>
      <c r="T152" s="292"/>
      <c r="U152" s="292"/>
      <c r="V152" s="292"/>
      <c r="W152" s="292"/>
      <c r="X152" s="292"/>
      <c r="Y152" s="292"/>
      <c r="Z152" s="292"/>
    </row>
    <row r="153" ht="15.0" customHeight="1">
      <c r="A153" s="743" t="s">
        <v>97</v>
      </c>
      <c r="B153" s="744" t="s">
        <v>86</v>
      </c>
      <c r="C153" s="77" t="s">
        <v>9005</v>
      </c>
      <c r="D153" s="705"/>
      <c r="E153" s="706">
        <v>2.0</v>
      </c>
      <c r="F153" s="77" t="s">
        <v>614</v>
      </c>
      <c r="G153" s="6"/>
      <c r="H153" s="292"/>
      <c r="I153" s="292"/>
      <c r="J153" s="292"/>
      <c r="K153" s="292"/>
      <c r="L153" s="292"/>
      <c r="M153" s="292"/>
      <c r="N153" s="292"/>
      <c r="O153" s="292"/>
      <c r="P153" s="292"/>
      <c r="Q153" s="292"/>
      <c r="R153" s="292"/>
      <c r="S153" s="292"/>
      <c r="T153" s="292"/>
      <c r="U153" s="292"/>
      <c r="V153" s="292"/>
      <c r="W153" s="292"/>
      <c r="X153" s="292"/>
      <c r="Y153" s="292"/>
      <c r="Z153" s="292"/>
    </row>
    <row r="154" ht="15.0" customHeight="1">
      <c r="A154" s="743" t="s">
        <v>97</v>
      </c>
      <c r="B154" s="744" t="s">
        <v>86</v>
      </c>
      <c r="C154" s="77" t="s">
        <v>9006</v>
      </c>
      <c r="D154" s="705"/>
      <c r="E154" s="706">
        <v>30.0</v>
      </c>
      <c r="F154" s="77" t="s">
        <v>614</v>
      </c>
      <c r="G154" s="6"/>
      <c r="H154" s="292"/>
      <c r="I154" s="292"/>
      <c r="J154" s="292"/>
      <c r="K154" s="292"/>
      <c r="L154" s="292"/>
      <c r="M154" s="292"/>
      <c r="N154" s="292"/>
      <c r="O154" s="292"/>
      <c r="P154" s="292"/>
      <c r="Q154" s="292"/>
      <c r="R154" s="292"/>
      <c r="S154" s="292"/>
      <c r="T154" s="292"/>
      <c r="U154" s="292"/>
      <c r="V154" s="292"/>
      <c r="W154" s="292"/>
      <c r="X154" s="292"/>
      <c r="Y154" s="292"/>
      <c r="Z154" s="292"/>
    </row>
    <row r="155" ht="15.0" customHeight="1">
      <c r="A155" s="704" t="s">
        <v>7282</v>
      </c>
      <c r="B155" s="703" t="s">
        <v>86</v>
      </c>
      <c r="C155" s="77" t="s">
        <v>9007</v>
      </c>
      <c r="D155" s="705">
        <v>8.0</v>
      </c>
      <c r="E155" s="706">
        <v>8.0</v>
      </c>
      <c r="F155" s="77" t="s">
        <v>3435</v>
      </c>
      <c r="G155" s="6"/>
      <c r="H155" s="292"/>
      <c r="I155" s="292"/>
      <c r="J155" s="292"/>
      <c r="K155" s="292"/>
      <c r="L155" s="292"/>
      <c r="M155" s="292"/>
      <c r="N155" s="292"/>
      <c r="O155" s="292"/>
      <c r="P155" s="292"/>
      <c r="Q155" s="292"/>
      <c r="R155" s="292"/>
      <c r="S155" s="292"/>
      <c r="T155" s="292"/>
      <c r="U155" s="292"/>
      <c r="V155" s="292"/>
      <c r="W155" s="292"/>
      <c r="X155" s="292"/>
      <c r="Y155" s="292"/>
      <c r="Z155" s="292"/>
    </row>
    <row r="156" ht="15.0" customHeight="1">
      <c r="A156" s="704" t="s">
        <v>7282</v>
      </c>
      <c r="B156" s="703" t="s">
        <v>86</v>
      </c>
      <c r="C156" s="77" t="s">
        <v>9008</v>
      </c>
      <c r="D156" s="705">
        <v>8.0</v>
      </c>
      <c r="E156" s="706">
        <v>8.0</v>
      </c>
      <c r="F156" s="77" t="s">
        <v>3435</v>
      </c>
      <c r="G156" s="6"/>
      <c r="H156" s="292"/>
      <c r="I156" s="292"/>
      <c r="J156" s="292"/>
      <c r="K156" s="292"/>
      <c r="L156" s="292"/>
      <c r="M156" s="292"/>
      <c r="N156" s="292"/>
      <c r="O156" s="292"/>
      <c r="P156" s="292"/>
      <c r="Q156" s="292"/>
      <c r="R156" s="292"/>
      <c r="S156" s="292"/>
      <c r="T156" s="292"/>
      <c r="U156" s="292"/>
      <c r="V156" s="292"/>
      <c r="W156" s="292"/>
      <c r="X156" s="292"/>
      <c r="Y156" s="292"/>
      <c r="Z156" s="292"/>
    </row>
    <row r="157" ht="15.0" customHeight="1">
      <c r="A157" s="704" t="s">
        <v>7282</v>
      </c>
      <c r="B157" s="703" t="s">
        <v>86</v>
      </c>
      <c r="C157" s="77" t="s">
        <v>9009</v>
      </c>
      <c r="D157" s="705">
        <v>4.0</v>
      </c>
      <c r="E157" s="706">
        <v>4.0</v>
      </c>
      <c r="F157" s="77" t="s">
        <v>3435</v>
      </c>
      <c r="G157" s="6"/>
      <c r="H157" s="292"/>
      <c r="I157" s="292"/>
      <c r="J157" s="292"/>
      <c r="K157" s="292"/>
      <c r="L157" s="292"/>
      <c r="M157" s="292"/>
      <c r="N157" s="292"/>
      <c r="O157" s="292"/>
      <c r="P157" s="292"/>
      <c r="Q157" s="292"/>
      <c r="R157" s="292"/>
      <c r="S157" s="292"/>
      <c r="T157" s="292"/>
      <c r="U157" s="292"/>
      <c r="V157" s="292"/>
      <c r="W157" s="292"/>
      <c r="X157" s="292"/>
      <c r="Y157" s="292"/>
      <c r="Z157" s="292"/>
    </row>
    <row r="158" ht="15.0" customHeight="1">
      <c r="A158" s="704" t="s">
        <v>7282</v>
      </c>
      <c r="B158" s="703" t="s">
        <v>86</v>
      </c>
      <c r="C158" s="77" t="s">
        <v>9010</v>
      </c>
      <c r="D158" s="705">
        <v>4.0</v>
      </c>
      <c r="E158" s="706">
        <v>4.0</v>
      </c>
      <c r="F158" s="77" t="s">
        <v>3435</v>
      </c>
      <c r="G158" s="6"/>
      <c r="H158" s="292"/>
      <c r="I158" s="292"/>
      <c r="J158" s="292"/>
      <c r="K158" s="292"/>
      <c r="L158" s="292"/>
      <c r="M158" s="292"/>
      <c r="N158" s="292"/>
      <c r="O158" s="292"/>
      <c r="P158" s="292"/>
      <c r="Q158" s="292"/>
      <c r="R158" s="292"/>
      <c r="S158" s="292"/>
      <c r="T158" s="292"/>
      <c r="U158" s="292"/>
      <c r="V158" s="292"/>
      <c r="W158" s="292"/>
      <c r="X158" s="292"/>
      <c r="Y158" s="292"/>
      <c r="Z158" s="292"/>
    </row>
    <row r="159" ht="15.0" customHeight="1">
      <c r="A159" s="704" t="s">
        <v>99</v>
      </c>
      <c r="B159" s="703" t="s">
        <v>86</v>
      </c>
      <c r="C159" s="77" t="s">
        <v>9011</v>
      </c>
      <c r="D159" s="705">
        <v>4.0</v>
      </c>
      <c r="E159" s="706">
        <v>4.0</v>
      </c>
      <c r="F159" s="77" t="s">
        <v>625</v>
      </c>
      <c r="G159" s="6"/>
      <c r="H159" s="292"/>
      <c r="I159" s="292"/>
      <c r="J159" s="292"/>
      <c r="K159" s="292"/>
      <c r="L159" s="292"/>
      <c r="M159" s="292"/>
      <c r="N159" s="292"/>
      <c r="O159" s="292"/>
      <c r="P159" s="292"/>
      <c r="Q159" s="292"/>
      <c r="R159" s="292"/>
      <c r="S159" s="292"/>
      <c r="T159" s="292"/>
      <c r="U159" s="292"/>
      <c r="V159" s="292"/>
      <c r="W159" s="292"/>
      <c r="X159" s="292"/>
      <c r="Y159" s="292"/>
      <c r="Z159" s="292"/>
    </row>
    <row r="160" ht="15.0" customHeight="1">
      <c r="A160" s="704" t="s">
        <v>99</v>
      </c>
      <c r="B160" s="703" t="s">
        <v>86</v>
      </c>
      <c r="C160" s="77" t="s">
        <v>9012</v>
      </c>
      <c r="D160" s="705">
        <v>4.0</v>
      </c>
      <c r="E160" s="706">
        <v>4.0</v>
      </c>
      <c r="F160" s="77" t="s">
        <v>625</v>
      </c>
      <c r="G160" s="6"/>
      <c r="H160" s="292"/>
      <c r="I160" s="292"/>
      <c r="J160" s="292"/>
      <c r="K160" s="292"/>
      <c r="L160" s="292"/>
      <c r="M160" s="292"/>
      <c r="N160" s="292"/>
      <c r="O160" s="292"/>
      <c r="P160" s="292"/>
      <c r="Q160" s="292"/>
      <c r="R160" s="292"/>
      <c r="S160" s="292"/>
      <c r="T160" s="292"/>
      <c r="U160" s="292"/>
      <c r="V160" s="292"/>
      <c r="W160" s="292"/>
      <c r="X160" s="292"/>
      <c r="Y160" s="292"/>
      <c r="Z160" s="292"/>
    </row>
    <row r="161" ht="15.0" customHeight="1">
      <c r="A161" s="704" t="s">
        <v>99</v>
      </c>
      <c r="B161" s="703" t="s">
        <v>86</v>
      </c>
      <c r="C161" s="77" t="s">
        <v>9013</v>
      </c>
      <c r="D161" s="705">
        <v>20.0</v>
      </c>
      <c r="E161" s="706">
        <v>20.0</v>
      </c>
      <c r="F161" s="77" t="s">
        <v>625</v>
      </c>
      <c r="G161" s="6"/>
      <c r="H161" s="292"/>
      <c r="I161" s="292"/>
      <c r="J161" s="292"/>
      <c r="K161" s="292"/>
      <c r="L161" s="292"/>
      <c r="M161" s="292"/>
      <c r="N161" s="292"/>
      <c r="O161" s="292"/>
      <c r="P161" s="292"/>
      <c r="Q161" s="292"/>
      <c r="R161" s="292"/>
      <c r="S161" s="292"/>
      <c r="T161" s="292"/>
      <c r="U161" s="292"/>
      <c r="V161" s="292"/>
      <c r="W161" s="292"/>
      <c r="X161" s="292"/>
      <c r="Y161" s="292"/>
      <c r="Z161" s="292"/>
    </row>
    <row r="162" ht="15.75" customHeight="1">
      <c r="A162" s="60"/>
      <c r="B162" s="370"/>
      <c r="C162" s="370"/>
      <c r="D162" s="660"/>
      <c r="E162" s="660">
        <f>SUM(E8:E161)</f>
        <v>3835</v>
      </c>
    </row>
    <row r="163" ht="15.75" customHeight="1">
      <c r="A163" s="46"/>
      <c r="B163" s="46"/>
      <c r="C163" s="47"/>
      <c r="D163" s="47"/>
      <c r="E163" s="47"/>
      <c r="F163" s="1"/>
      <c r="G163" s="1"/>
      <c r="H163" s="1"/>
    </row>
    <row r="164" ht="15.75" customHeight="1">
      <c r="A164" s="146" t="s">
        <v>627</v>
      </c>
      <c r="B164" s="147"/>
      <c r="C164" s="147"/>
      <c r="D164" s="147"/>
      <c r="E164" s="147"/>
      <c r="F164" s="147"/>
      <c r="G164" s="147"/>
      <c r="H164" s="147"/>
      <c r="I164" s="46"/>
      <c r="J164" s="46"/>
      <c r="K164" s="46"/>
      <c r="L164" s="46"/>
      <c r="M164" s="46"/>
      <c r="N164" s="46"/>
      <c r="O164" s="46"/>
      <c r="P164" s="46"/>
      <c r="Q164" s="46"/>
      <c r="R164" s="46"/>
      <c r="S164" s="46"/>
      <c r="T164" s="46"/>
      <c r="U164" s="46"/>
      <c r="V164" s="46"/>
      <c r="W164" s="46"/>
      <c r="X164" s="46"/>
      <c r="Y164" s="46"/>
    </row>
    <row r="165" ht="15.75" customHeight="1">
      <c r="A165" s="46"/>
      <c r="B165" s="46"/>
      <c r="C165" s="47"/>
      <c r="D165" s="47"/>
      <c r="E165" s="1"/>
      <c r="F165" s="1"/>
      <c r="G165" s="1"/>
      <c r="H165" s="1"/>
    </row>
    <row r="166" ht="15.75" customHeight="1">
      <c r="A166" s="46"/>
      <c r="B166" s="46"/>
      <c r="C166" s="47"/>
      <c r="D166" s="47"/>
      <c r="E166" s="47"/>
      <c r="F166" s="1"/>
      <c r="G166" s="1"/>
      <c r="H166" s="1"/>
    </row>
    <row r="167" ht="15.75" customHeight="1">
      <c r="A167" s="46"/>
      <c r="B167" s="46"/>
      <c r="C167" s="47"/>
      <c r="D167" s="47"/>
      <c r="E167" s="1"/>
      <c r="F167" s="1"/>
      <c r="G167" s="1"/>
      <c r="H167" s="1"/>
    </row>
    <row r="168" ht="15.75" customHeight="1">
      <c r="A168" s="46"/>
      <c r="B168" s="46"/>
      <c r="C168" s="47"/>
      <c r="D168" s="47"/>
      <c r="E168" s="47"/>
      <c r="F168" s="1"/>
      <c r="G168" s="1"/>
      <c r="H168" s="1"/>
    </row>
    <row r="169" ht="15.75" customHeight="1">
      <c r="A169" s="46"/>
      <c r="B169" s="46"/>
      <c r="C169" s="47"/>
      <c r="D169" s="47"/>
      <c r="E169" s="47"/>
      <c r="F169" s="1"/>
      <c r="G169" s="1"/>
      <c r="H169" s="1"/>
    </row>
    <row r="170" ht="15.75" customHeight="1">
      <c r="A170" s="46"/>
      <c r="B170" s="46"/>
      <c r="C170" s="47"/>
      <c r="D170" s="47"/>
      <c r="E170" s="47"/>
      <c r="F170" s="1"/>
      <c r="G170" s="1"/>
      <c r="H170" s="1"/>
    </row>
    <row r="171" ht="15.75" customHeight="1">
      <c r="A171" s="46"/>
      <c r="B171" s="46"/>
      <c r="C171" s="47"/>
      <c r="D171" s="47"/>
      <c r="E171" s="47"/>
      <c r="F171" s="1"/>
      <c r="G171" s="1"/>
      <c r="H171" s="1"/>
    </row>
    <row r="172" ht="15.75" customHeight="1">
      <c r="A172" s="46"/>
      <c r="B172" s="46"/>
      <c r="C172" s="47"/>
      <c r="D172" s="47"/>
      <c r="E172" s="47"/>
      <c r="F172" s="1"/>
      <c r="G172" s="1"/>
      <c r="H172" s="1"/>
    </row>
    <row r="173" ht="15.75" customHeight="1">
      <c r="A173" s="46"/>
      <c r="B173" s="46"/>
      <c r="C173" s="47"/>
      <c r="D173" s="47"/>
      <c r="E173" s="47"/>
      <c r="F173" s="1"/>
      <c r="G173" s="1"/>
      <c r="H173" s="1"/>
    </row>
    <row r="174" ht="15.75" customHeight="1">
      <c r="A174" s="46"/>
      <c r="B174" s="46"/>
      <c r="C174" s="47"/>
      <c r="D174" s="47"/>
      <c r="E174" s="47"/>
      <c r="F174" s="1"/>
      <c r="G174" s="1"/>
      <c r="H174" s="1"/>
    </row>
    <row r="175" ht="15.75" customHeight="1">
      <c r="A175" s="46"/>
      <c r="B175" s="46"/>
      <c r="C175" s="47"/>
      <c r="D175" s="47"/>
      <c r="E175" s="47"/>
      <c r="F175" s="1"/>
      <c r="G175" s="1"/>
      <c r="H175" s="1"/>
    </row>
    <row r="176" ht="15.75" customHeight="1">
      <c r="A176" s="46"/>
      <c r="B176" s="46"/>
      <c r="C176" s="47"/>
      <c r="D176" s="47"/>
      <c r="E176" s="47"/>
      <c r="F176" s="1"/>
      <c r="G176" s="1"/>
      <c r="H176" s="1"/>
    </row>
    <row r="177" ht="15.75" customHeight="1">
      <c r="A177" s="46"/>
      <c r="B177" s="46"/>
      <c r="C177" s="47"/>
      <c r="D177" s="47"/>
      <c r="E177" s="47"/>
      <c r="F177" s="1"/>
      <c r="G177" s="1"/>
      <c r="H177" s="1"/>
    </row>
    <row r="178" ht="15.75" customHeight="1">
      <c r="A178" s="46"/>
      <c r="B178" s="46"/>
      <c r="C178" s="47"/>
      <c r="D178" s="47"/>
      <c r="E178" s="47"/>
      <c r="F178" s="1"/>
      <c r="G178" s="1"/>
      <c r="H178" s="1"/>
    </row>
    <row r="179" ht="15.75" customHeight="1">
      <c r="A179" s="46"/>
      <c r="B179" s="46"/>
      <c r="C179" s="47"/>
      <c r="D179" s="47"/>
      <c r="E179" s="47"/>
      <c r="F179" s="1"/>
      <c r="G179" s="1"/>
      <c r="H179" s="1"/>
    </row>
    <row r="180" ht="15.75" customHeight="1">
      <c r="A180" s="46"/>
      <c r="B180" s="46"/>
      <c r="C180" s="47"/>
      <c r="D180" s="47"/>
      <c r="E180" s="47"/>
      <c r="F180" s="1"/>
      <c r="G180" s="1"/>
      <c r="H180" s="1"/>
    </row>
    <row r="181" ht="15.75" customHeight="1">
      <c r="A181" s="46"/>
      <c r="B181" s="46"/>
      <c r="C181" s="47"/>
      <c r="D181" s="47"/>
      <c r="E181" s="47"/>
      <c r="F181" s="1"/>
      <c r="G181" s="1"/>
      <c r="H181" s="1"/>
    </row>
    <row r="182" ht="15.75" customHeight="1">
      <c r="A182" s="46"/>
      <c r="B182" s="46"/>
      <c r="C182" s="47"/>
      <c r="D182" s="47"/>
      <c r="E182" s="47"/>
      <c r="F182" s="1"/>
      <c r="G182" s="1"/>
      <c r="H182" s="1"/>
    </row>
    <row r="183" ht="15.75" customHeight="1">
      <c r="A183" s="46"/>
      <c r="B183" s="46"/>
      <c r="C183" s="47"/>
      <c r="D183" s="47"/>
      <c r="E183" s="47"/>
      <c r="F183" s="1"/>
      <c r="G183" s="1"/>
      <c r="H183" s="1"/>
    </row>
    <row r="184" ht="15.75" customHeight="1">
      <c r="A184" s="46"/>
      <c r="B184" s="46"/>
      <c r="C184" s="47"/>
      <c r="D184" s="47"/>
      <c r="E184" s="47"/>
      <c r="F184" s="1"/>
      <c r="G184" s="1"/>
      <c r="H184" s="1"/>
    </row>
    <row r="185" ht="15.75" customHeight="1">
      <c r="A185" s="46"/>
      <c r="B185" s="46"/>
      <c r="C185" s="47"/>
      <c r="D185" s="47"/>
      <c r="E185" s="47"/>
      <c r="F185" s="1"/>
      <c r="G185" s="1"/>
      <c r="H185" s="1"/>
    </row>
    <row r="186" ht="15.75" customHeight="1">
      <c r="A186" s="46"/>
      <c r="B186" s="46"/>
      <c r="C186" s="47"/>
      <c r="D186" s="47"/>
      <c r="E186" s="47"/>
      <c r="F186" s="1"/>
      <c r="G186" s="1"/>
      <c r="H186" s="1"/>
    </row>
    <row r="187" ht="15.75" customHeight="1">
      <c r="A187" s="46"/>
      <c r="B187" s="46"/>
      <c r="C187" s="47"/>
      <c r="D187" s="47"/>
      <c r="E187" s="47"/>
      <c r="F187" s="1"/>
      <c r="G187" s="1"/>
      <c r="H187" s="1"/>
    </row>
    <row r="188" ht="15.75" customHeight="1">
      <c r="A188" s="46"/>
      <c r="B188" s="46"/>
      <c r="C188" s="47"/>
      <c r="D188" s="47"/>
      <c r="E188" s="47"/>
      <c r="F188" s="1"/>
      <c r="G188" s="1"/>
      <c r="H188" s="1"/>
    </row>
    <row r="189" ht="15.75" customHeight="1">
      <c r="A189" s="46"/>
      <c r="B189" s="46"/>
      <c r="C189" s="47"/>
      <c r="D189" s="47"/>
      <c r="E189" s="47"/>
      <c r="F189" s="1"/>
      <c r="G189" s="1"/>
      <c r="H189" s="1"/>
    </row>
    <row r="190" ht="15.75" customHeight="1">
      <c r="A190" s="46"/>
      <c r="B190" s="46"/>
      <c r="C190" s="47"/>
      <c r="D190" s="47"/>
      <c r="E190" s="47"/>
      <c r="F190" s="1"/>
      <c r="G190" s="1"/>
      <c r="H190" s="1"/>
    </row>
    <row r="191" ht="15.75" customHeight="1">
      <c r="A191" s="46"/>
      <c r="B191" s="46"/>
      <c r="C191" s="47"/>
      <c r="D191" s="47"/>
      <c r="E191" s="47"/>
      <c r="F191" s="1"/>
      <c r="G191" s="1"/>
      <c r="H191" s="1"/>
    </row>
    <row r="192" ht="15.75" customHeight="1">
      <c r="A192" s="46"/>
      <c r="B192" s="46"/>
      <c r="C192" s="47"/>
      <c r="D192" s="47"/>
      <c r="E192" s="47"/>
      <c r="F192" s="1"/>
      <c r="G192" s="1"/>
      <c r="H192" s="1"/>
    </row>
    <row r="193" ht="15.75" customHeight="1">
      <c r="A193" s="46"/>
      <c r="B193" s="46"/>
      <c r="C193" s="47"/>
      <c r="D193" s="47"/>
      <c r="E193" s="47"/>
      <c r="F193" s="1"/>
      <c r="G193" s="1"/>
      <c r="H193" s="1"/>
    </row>
    <row r="194" ht="15.75" customHeight="1">
      <c r="A194" s="46"/>
      <c r="B194" s="46"/>
      <c r="C194" s="47"/>
      <c r="D194" s="47"/>
      <c r="E194" s="47"/>
      <c r="F194" s="1"/>
      <c r="G194" s="1"/>
      <c r="H194" s="1"/>
    </row>
    <row r="195" ht="15.75" customHeight="1">
      <c r="A195" s="46"/>
      <c r="B195" s="46"/>
      <c r="C195" s="47"/>
      <c r="D195" s="47"/>
      <c r="E195" s="47"/>
      <c r="F195" s="1"/>
      <c r="G195" s="1"/>
      <c r="H195" s="1"/>
    </row>
    <row r="196" ht="15.75" customHeight="1">
      <c r="A196" s="46"/>
      <c r="B196" s="46"/>
      <c r="C196" s="47"/>
      <c r="D196" s="47"/>
      <c r="E196" s="47"/>
      <c r="F196" s="1"/>
      <c r="G196" s="1"/>
      <c r="H196" s="1"/>
    </row>
    <row r="197" ht="15.75" customHeight="1">
      <c r="A197" s="46"/>
      <c r="B197" s="46"/>
      <c r="C197" s="47"/>
      <c r="D197" s="47"/>
      <c r="E197" s="47"/>
      <c r="F197" s="1"/>
      <c r="G197" s="1"/>
      <c r="H197" s="1"/>
    </row>
    <row r="198" ht="15.75" customHeight="1">
      <c r="A198" s="46"/>
      <c r="B198" s="46"/>
      <c r="C198" s="47"/>
      <c r="D198" s="47"/>
      <c r="E198" s="47"/>
      <c r="F198" s="1"/>
      <c r="G198" s="1"/>
      <c r="H198" s="1"/>
    </row>
    <row r="199" ht="15.75" customHeight="1">
      <c r="A199" s="46"/>
      <c r="B199" s="46"/>
      <c r="C199" s="47"/>
      <c r="D199" s="47"/>
      <c r="E199" s="47"/>
      <c r="F199" s="1"/>
      <c r="G199" s="1"/>
      <c r="H199" s="1"/>
    </row>
    <row r="200" ht="15.75" customHeight="1">
      <c r="A200" s="46"/>
      <c r="B200" s="46"/>
      <c r="C200" s="47"/>
      <c r="D200" s="47"/>
      <c r="E200" s="47"/>
      <c r="F200" s="1"/>
      <c r="G200" s="1"/>
      <c r="H200" s="1"/>
    </row>
    <row r="201" ht="15.75" customHeight="1">
      <c r="A201" s="46"/>
      <c r="B201" s="46"/>
      <c r="C201" s="47"/>
      <c r="D201" s="47"/>
      <c r="E201" s="47"/>
      <c r="F201" s="1"/>
      <c r="G201" s="1"/>
      <c r="H201" s="1"/>
    </row>
    <row r="202" ht="15.75" customHeight="1">
      <c r="A202" s="46"/>
      <c r="B202" s="46"/>
      <c r="C202" s="47"/>
      <c r="D202" s="47"/>
      <c r="E202" s="47"/>
      <c r="F202" s="1"/>
      <c r="G202" s="1"/>
      <c r="H202" s="1"/>
    </row>
    <row r="203" ht="15.75" customHeight="1">
      <c r="A203" s="46"/>
      <c r="B203" s="46"/>
      <c r="C203" s="47"/>
      <c r="D203" s="47"/>
      <c r="E203" s="47"/>
      <c r="F203" s="1"/>
      <c r="G203" s="1"/>
      <c r="H203" s="1"/>
    </row>
    <row r="204" ht="15.75" customHeight="1">
      <c r="A204" s="46"/>
      <c r="B204" s="46"/>
      <c r="C204" s="47"/>
      <c r="D204" s="47"/>
      <c r="E204" s="47"/>
      <c r="F204" s="1"/>
      <c r="G204" s="1"/>
      <c r="H204" s="1"/>
    </row>
    <row r="205" ht="15.75" customHeight="1">
      <c r="A205" s="46"/>
      <c r="B205" s="46"/>
      <c r="C205" s="47"/>
      <c r="D205" s="47"/>
      <c r="E205" s="47"/>
      <c r="F205" s="1"/>
      <c r="G205" s="1"/>
      <c r="H205" s="1"/>
    </row>
    <row r="206" ht="15.75" customHeight="1">
      <c r="A206" s="46"/>
      <c r="B206" s="46"/>
      <c r="C206" s="47"/>
      <c r="D206" s="47"/>
      <c r="E206" s="47"/>
      <c r="F206" s="1"/>
      <c r="G206" s="1"/>
      <c r="H206" s="1"/>
    </row>
    <row r="207" ht="15.75" customHeight="1">
      <c r="A207" s="46"/>
      <c r="B207" s="46"/>
      <c r="C207" s="47"/>
      <c r="D207" s="47"/>
      <c r="E207" s="47"/>
      <c r="F207" s="1"/>
      <c r="G207" s="1"/>
      <c r="H207" s="1"/>
    </row>
    <row r="208" ht="15.75" customHeight="1">
      <c r="A208" s="46"/>
      <c r="B208" s="46"/>
      <c r="C208" s="47"/>
      <c r="D208" s="47"/>
      <c r="E208" s="47"/>
      <c r="F208" s="1"/>
      <c r="G208" s="1"/>
      <c r="H208" s="1"/>
    </row>
    <row r="209" ht="15.75" customHeight="1">
      <c r="A209" s="46"/>
      <c r="B209" s="46"/>
      <c r="C209" s="47"/>
      <c r="D209" s="47"/>
      <c r="E209" s="47"/>
      <c r="F209" s="1"/>
      <c r="G209" s="1"/>
      <c r="H209" s="1"/>
    </row>
    <row r="210" ht="15.75" customHeight="1">
      <c r="A210" s="46"/>
      <c r="B210" s="46"/>
      <c r="C210" s="47"/>
      <c r="D210" s="47"/>
      <c r="E210" s="47"/>
      <c r="F210" s="1"/>
      <c r="G210" s="1"/>
      <c r="H210" s="1"/>
    </row>
    <row r="211" ht="15.75" customHeight="1">
      <c r="A211" s="46"/>
      <c r="B211" s="46"/>
      <c r="C211" s="47"/>
      <c r="D211" s="47"/>
      <c r="E211" s="47"/>
      <c r="F211" s="1"/>
      <c r="G211" s="1"/>
      <c r="H211" s="1"/>
    </row>
    <row r="212" ht="15.75" customHeight="1">
      <c r="A212" s="46"/>
      <c r="B212" s="46"/>
      <c r="C212" s="47"/>
      <c r="D212" s="47"/>
      <c r="E212" s="47"/>
      <c r="F212" s="1"/>
      <c r="G212" s="1"/>
      <c r="H212" s="1"/>
    </row>
    <row r="213" ht="15.75" customHeight="1">
      <c r="A213" s="46"/>
      <c r="B213" s="46"/>
      <c r="C213" s="47"/>
      <c r="D213" s="47"/>
      <c r="E213" s="47"/>
      <c r="F213" s="1"/>
      <c r="G213" s="1"/>
      <c r="H213" s="1"/>
    </row>
    <row r="214" ht="15.75" customHeight="1">
      <c r="A214" s="46"/>
      <c r="B214" s="46"/>
      <c r="C214" s="47"/>
      <c r="D214" s="47"/>
      <c r="E214" s="47"/>
      <c r="F214" s="1"/>
      <c r="G214" s="1"/>
      <c r="H214" s="1"/>
    </row>
    <row r="215" ht="15.75" customHeight="1">
      <c r="A215" s="46"/>
      <c r="B215" s="46"/>
      <c r="C215" s="47"/>
      <c r="D215" s="47"/>
      <c r="E215" s="47"/>
      <c r="F215" s="1"/>
      <c r="G215" s="1"/>
      <c r="H215" s="1"/>
    </row>
    <row r="216" ht="15.75" customHeight="1">
      <c r="A216" s="46"/>
      <c r="B216" s="46"/>
      <c r="C216" s="47"/>
      <c r="D216" s="47"/>
      <c r="E216" s="47"/>
      <c r="F216" s="1"/>
      <c r="G216" s="1"/>
      <c r="H216" s="1"/>
    </row>
    <row r="217" ht="15.75" customHeight="1">
      <c r="A217" s="46"/>
      <c r="B217" s="46"/>
      <c r="C217" s="47"/>
      <c r="D217" s="47"/>
      <c r="E217" s="47"/>
      <c r="F217" s="1"/>
      <c r="G217" s="1"/>
      <c r="H217" s="1"/>
    </row>
    <row r="218" ht="15.75" customHeight="1">
      <c r="A218" s="46"/>
      <c r="B218" s="46"/>
      <c r="C218" s="47"/>
      <c r="D218" s="47"/>
      <c r="E218" s="47"/>
      <c r="F218" s="1"/>
      <c r="G218" s="1"/>
      <c r="H218" s="1"/>
    </row>
    <row r="219" ht="15.75" customHeight="1">
      <c r="A219" s="46"/>
      <c r="B219" s="46"/>
      <c r="C219" s="47"/>
      <c r="D219" s="47"/>
      <c r="E219" s="47"/>
      <c r="F219" s="1"/>
      <c r="G219" s="1"/>
      <c r="H219" s="1"/>
    </row>
    <row r="220" ht="15.75" customHeight="1">
      <c r="A220" s="46"/>
      <c r="B220" s="46"/>
      <c r="C220" s="47"/>
      <c r="D220" s="47"/>
      <c r="E220" s="47"/>
      <c r="F220" s="1"/>
      <c r="G220" s="1"/>
      <c r="H220" s="1"/>
    </row>
    <row r="221" ht="15.75" customHeight="1">
      <c r="A221" s="46"/>
      <c r="B221" s="46"/>
      <c r="C221" s="47"/>
      <c r="D221" s="47"/>
      <c r="E221" s="47"/>
      <c r="F221" s="1"/>
      <c r="G221" s="1"/>
      <c r="H221" s="1"/>
    </row>
    <row r="222" ht="15.75" customHeight="1">
      <c r="A222" s="46"/>
      <c r="B222" s="46"/>
      <c r="C222" s="47"/>
      <c r="D222" s="47"/>
      <c r="E222" s="47"/>
      <c r="F222" s="1"/>
      <c r="G222" s="1"/>
      <c r="H222" s="1"/>
    </row>
    <row r="223" ht="15.75" customHeight="1">
      <c r="A223" s="46"/>
      <c r="B223" s="46"/>
      <c r="C223" s="47"/>
      <c r="D223" s="47"/>
      <c r="E223" s="47"/>
      <c r="F223" s="1"/>
      <c r="G223" s="1"/>
      <c r="H223" s="1"/>
    </row>
    <row r="224" ht="15.75" customHeight="1">
      <c r="A224" s="46"/>
      <c r="B224" s="46"/>
      <c r="C224" s="47"/>
      <c r="D224" s="47"/>
      <c r="E224" s="47"/>
      <c r="F224" s="1"/>
      <c r="G224" s="1"/>
      <c r="H224" s="1"/>
    </row>
    <row r="225" ht="15.75" customHeight="1">
      <c r="A225" s="46"/>
      <c r="B225" s="46"/>
      <c r="C225" s="47"/>
      <c r="D225" s="47"/>
      <c r="E225" s="47"/>
      <c r="F225" s="1"/>
      <c r="G225" s="1"/>
      <c r="H225" s="1"/>
    </row>
    <row r="226" ht="15.75" customHeight="1">
      <c r="A226" s="46"/>
      <c r="B226" s="46"/>
      <c r="C226" s="47"/>
      <c r="D226" s="47"/>
      <c r="E226" s="47"/>
      <c r="F226" s="1"/>
      <c r="G226" s="1"/>
      <c r="H226" s="1"/>
    </row>
    <row r="227" ht="15.75" customHeight="1">
      <c r="A227" s="46"/>
      <c r="B227" s="46"/>
      <c r="C227" s="47"/>
      <c r="D227" s="47"/>
      <c r="E227" s="47"/>
      <c r="F227" s="1"/>
      <c r="G227" s="1"/>
      <c r="H227" s="1"/>
    </row>
    <row r="228" ht="15.75" customHeight="1">
      <c r="A228" s="46"/>
      <c r="B228" s="46"/>
      <c r="C228" s="47"/>
      <c r="D228" s="47"/>
      <c r="E228" s="47"/>
      <c r="F228" s="1"/>
      <c r="G228" s="1"/>
      <c r="H228" s="1"/>
    </row>
    <row r="229" ht="15.75" customHeight="1">
      <c r="A229" s="46"/>
      <c r="B229" s="46"/>
      <c r="C229" s="47"/>
      <c r="D229" s="47"/>
      <c r="E229" s="47"/>
      <c r="F229" s="1"/>
      <c r="G229" s="1"/>
      <c r="H229" s="1"/>
    </row>
    <row r="230" ht="15.75" customHeight="1">
      <c r="A230" s="46"/>
      <c r="B230" s="46"/>
      <c r="C230" s="47"/>
      <c r="D230" s="47"/>
      <c r="E230" s="47"/>
      <c r="F230" s="1"/>
      <c r="G230" s="1"/>
      <c r="H230" s="1"/>
    </row>
    <row r="231" ht="15.75" customHeight="1">
      <c r="A231" s="46"/>
      <c r="B231" s="46"/>
      <c r="C231" s="47"/>
      <c r="D231" s="47"/>
      <c r="E231" s="47"/>
      <c r="F231" s="1"/>
      <c r="G231" s="1"/>
      <c r="H231" s="1"/>
    </row>
    <row r="232" ht="15.75" customHeight="1">
      <c r="A232" s="46"/>
      <c r="B232" s="46"/>
      <c r="C232" s="47"/>
      <c r="D232" s="47"/>
      <c r="E232" s="47"/>
      <c r="F232" s="1"/>
      <c r="G232" s="1"/>
      <c r="H232" s="1"/>
    </row>
    <row r="233" ht="15.75" customHeight="1">
      <c r="A233" s="46"/>
      <c r="B233" s="46"/>
      <c r="C233" s="47"/>
      <c r="D233" s="47"/>
      <c r="E233" s="47"/>
      <c r="F233" s="1"/>
      <c r="G233" s="1"/>
      <c r="H233" s="1"/>
    </row>
    <row r="234" ht="15.75" customHeight="1">
      <c r="A234" s="46"/>
      <c r="B234" s="46"/>
      <c r="C234" s="47"/>
      <c r="D234" s="47"/>
      <c r="E234" s="47"/>
      <c r="F234" s="1"/>
      <c r="G234" s="1"/>
      <c r="H234" s="1"/>
    </row>
    <row r="235" ht="15.75" customHeight="1">
      <c r="A235" s="46"/>
      <c r="B235" s="46"/>
      <c r="C235" s="47"/>
      <c r="D235" s="47"/>
      <c r="E235" s="47"/>
      <c r="F235" s="1"/>
      <c r="G235" s="1"/>
      <c r="H235" s="1"/>
    </row>
    <row r="236" ht="15.75" customHeight="1">
      <c r="A236" s="46"/>
      <c r="B236" s="46"/>
      <c r="C236" s="47"/>
      <c r="D236" s="47"/>
      <c r="E236" s="47"/>
      <c r="F236" s="1"/>
      <c r="G236" s="1"/>
      <c r="H236" s="1"/>
    </row>
    <row r="237" ht="15.75" customHeight="1">
      <c r="A237" s="46"/>
      <c r="B237" s="46"/>
      <c r="C237" s="47"/>
      <c r="D237" s="47"/>
      <c r="E237" s="47"/>
      <c r="F237" s="1"/>
      <c r="G237" s="1"/>
      <c r="H237" s="1"/>
    </row>
    <row r="238" ht="15.75" customHeight="1">
      <c r="A238" s="46"/>
      <c r="B238" s="46"/>
      <c r="C238" s="47"/>
      <c r="D238" s="47"/>
      <c r="E238" s="47"/>
      <c r="F238" s="1"/>
      <c r="G238" s="1"/>
      <c r="H238" s="1"/>
    </row>
    <row r="239" ht="15.75" customHeight="1">
      <c r="A239" s="46"/>
      <c r="B239" s="46"/>
      <c r="C239" s="47"/>
      <c r="D239" s="47"/>
      <c r="E239" s="47"/>
      <c r="F239" s="1"/>
      <c r="G239" s="1"/>
      <c r="H239" s="1"/>
    </row>
    <row r="240" ht="15.75" customHeight="1">
      <c r="A240" s="46"/>
      <c r="B240" s="46"/>
      <c r="C240" s="47"/>
      <c r="D240" s="47"/>
      <c r="E240" s="47"/>
      <c r="F240" s="1"/>
      <c r="G240" s="1"/>
      <c r="H240" s="1"/>
    </row>
    <row r="241" ht="15.75" customHeight="1">
      <c r="A241" s="46"/>
      <c r="B241" s="46"/>
      <c r="C241" s="47"/>
      <c r="D241" s="47"/>
      <c r="E241" s="47"/>
      <c r="F241" s="1"/>
      <c r="G241" s="1"/>
      <c r="H241" s="1"/>
    </row>
    <row r="242" ht="15.75" customHeight="1">
      <c r="A242" s="46"/>
      <c r="B242" s="46"/>
      <c r="C242" s="47"/>
      <c r="D242" s="47"/>
      <c r="E242" s="47"/>
      <c r="F242" s="1"/>
      <c r="G242" s="1"/>
      <c r="H242" s="1"/>
    </row>
    <row r="243" ht="15.75" customHeight="1">
      <c r="A243" s="46"/>
      <c r="B243" s="46"/>
      <c r="C243" s="47"/>
      <c r="D243" s="47"/>
      <c r="E243" s="47"/>
      <c r="F243" s="1"/>
      <c r="G243" s="1"/>
      <c r="H243" s="1"/>
    </row>
    <row r="244" ht="15.75" customHeight="1">
      <c r="A244" s="46"/>
      <c r="B244" s="46"/>
      <c r="C244" s="47"/>
      <c r="D244" s="47"/>
      <c r="E244" s="47"/>
      <c r="F244" s="1"/>
      <c r="G244" s="1"/>
      <c r="H244" s="1"/>
    </row>
    <row r="245" ht="15.75" customHeight="1">
      <c r="A245" s="46"/>
      <c r="B245" s="46"/>
      <c r="C245" s="47"/>
      <c r="D245" s="47"/>
      <c r="E245" s="47"/>
      <c r="F245" s="1"/>
      <c r="G245" s="1"/>
      <c r="H245" s="1"/>
    </row>
    <row r="246" ht="15.75" customHeight="1">
      <c r="A246" s="46"/>
      <c r="B246" s="46"/>
      <c r="C246" s="47"/>
      <c r="D246" s="47"/>
      <c r="E246" s="47"/>
      <c r="F246" s="1"/>
      <c r="G246" s="1"/>
      <c r="H246" s="1"/>
    </row>
    <row r="247" ht="15.75" customHeight="1">
      <c r="A247" s="46"/>
      <c r="B247" s="46"/>
      <c r="C247" s="47"/>
      <c r="D247" s="47"/>
      <c r="E247" s="47"/>
      <c r="F247" s="1"/>
      <c r="G247" s="1"/>
      <c r="H247" s="1"/>
    </row>
    <row r="248" ht="15.75" customHeight="1">
      <c r="A248" s="46"/>
      <c r="B248" s="46"/>
      <c r="C248" s="47"/>
      <c r="D248" s="47"/>
      <c r="E248" s="47"/>
      <c r="F248" s="1"/>
      <c r="G248" s="1"/>
      <c r="H248" s="1"/>
    </row>
    <row r="249" ht="15.75" customHeight="1">
      <c r="A249" s="46"/>
      <c r="B249" s="46"/>
      <c r="C249" s="47"/>
      <c r="D249" s="47"/>
      <c r="E249" s="47"/>
      <c r="F249" s="1"/>
      <c r="G249" s="1"/>
      <c r="H249" s="1"/>
    </row>
    <row r="250" ht="15.75" customHeight="1">
      <c r="A250" s="46"/>
      <c r="B250" s="46"/>
      <c r="C250" s="47"/>
      <c r="D250" s="47"/>
      <c r="E250" s="47"/>
      <c r="F250" s="1"/>
      <c r="G250" s="1"/>
      <c r="H250" s="1"/>
    </row>
    <row r="251" ht="15.75" customHeight="1">
      <c r="A251" s="46"/>
      <c r="B251" s="46"/>
      <c r="C251" s="47"/>
      <c r="D251" s="47"/>
      <c r="E251" s="47"/>
      <c r="F251" s="1"/>
      <c r="G251" s="1"/>
      <c r="H251" s="1"/>
    </row>
    <row r="252" ht="15.75" customHeight="1">
      <c r="A252" s="46"/>
      <c r="B252" s="46"/>
      <c r="C252" s="47"/>
      <c r="D252" s="47"/>
      <c r="E252" s="47"/>
      <c r="F252" s="1"/>
      <c r="G252" s="1"/>
      <c r="H252" s="1"/>
    </row>
    <row r="253" ht="15.75" customHeight="1">
      <c r="A253" s="46"/>
      <c r="B253" s="46"/>
      <c r="C253" s="47"/>
      <c r="D253" s="47"/>
      <c r="E253" s="47"/>
      <c r="F253" s="1"/>
      <c r="G253" s="1"/>
      <c r="H253" s="1"/>
    </row>
    <row r="254" ht="15.75" customHeight="1">
      <c r="A254" s="46"/>
      <c r="B254" s="46"/>
      <c r="C254" s="47"/>
      <c r="D254" s="47"/>
      <c r="E254" s="47"/>
      <c r="F254" s="1"/>
      <c r="G254" s="1"/>
      <c r="H254" s="1"/>
    </row>
    <row r="255" ht="15.75" customHeight="1">
      <c r="A255" s="46"/>
      <c r="B255" s="46"/>
      <c r="C255" s="47"/>
      <c r="D255" s="47"/>
      <c r="E255" s="47"/>
      <c r="F255" s="1"/>
      <c r="G255" s="1"/>
      <c r="H255" s="1"/>
    </row>
    <row r="256" ht="15.75" customHeight="1">
      <c r="A256" s="46"/>
      <c r="B256" s="46"/>
      <c r="C256" s="47"/>
      <c r="D256" s="47"/>
      <c r="E256" s="47"/>
      <c r="F256" s="1"/>
      <c r="G256" s="1"/>
      <c r="H256" s="1"/>
    </row>
    <row r="257" ht="15.75" customHeight="1">
      <c r="A257" s="46"/>
      <c r="B257" s="46"/>
      <c r="C257" s="47"/>
      <c r="D257" s="47"/>
      <c r="E257" s="47"/>
      <c r="F257" s="1"/>
      <c r="G257" s="1"/>
      <c r="H257" s="1"/>
    </row>
    <row r="258" ht="15.75" customHeight="1">
      <c r="A258" s="46"/>
      <c r="B258" s="46"/>
      <c r="C258" s="47"/>
      <c r="D258" s="47"/>
      <c r="E258" s="47"/>
      <c r="F258" s="1"/>
      <c r="G258" s="1"/>
      <c r="H258" s="1"/>
    </row>
    <row r="259" ht="15.75" customHeight="1">
      <c r="A259" s="46"/>
      <c r="B259" s="46"/>
      <c r="C259" s="47"/>
      <c r="D259" s="47"/>
      <c r="E259" s="47"/>
      <c r="F259" s="1"/>
      <c r="G259" s="1"/>
      <c r="H259" s="1"/>
    </row>
    <row r="260" ht="15.75" customHeight="1">
      <c r="A260" s="46"/>
      <c r="B260" s="46"/>
      <c r="C260" s="47"/>
      <c r="D260" s="47"/>
      <c r="E260" s="47"/>
      <c r="F260" s="1"/>
      <c r="G260" s="1"/>
      <c r="H260" s="1"/>
    </row>
    <row r="261" ht="15.75" customHeight="1">
      <c r="A261" s="46"/>
      <c r="B261" s="46"/>
      <c r="C261" s="47"/>
      <c r="D261" s="47"/>
      <c r="E261" s="47"/>
      <c r="F261" s="1"/>
      <c r="G261" s="1"/>
      <c r="H261" s="1"/>
    </row>
    <row r="262" ht="15.75" customHeight="1">
      <c r="A262" s="46"/>
      <c r="B262" s="46"/>
      <c r="C262" s="47"/>
      <c r="D262" s="47"/>
      <c r="E262" s="47"/>
      <c r="F262" s="1"/>
      <c r="G262" s="1"/>
      <c r="H262" s="1"/>
    </row>
    <row r="263" ht="15.75" customHeight="1">
      <c r="A263" s="46"/>
      <c r="B263" s="46"/>
      <c r="C263" s="47"/>
      <c r="D263" s="47"/>
      <c r="E263" s="47"/>
      <c r="F263" s="1"/>
      <c r="G263" s="1"/>
      <c r="H263" s="1"/>
    </row>
    <row r="264" ht="15.75" customHeight="1">
      <c r="A264" s="46"/>
      <c r="B264" s="46"/>
      <c r="C264" s="47"/>
      <c r="D264" s="47"/>
      <c r="E264" s="47"/>
      <c r="F264" s="1"/>
      <c r="G264" s="1"/>
      <c r="H264" s="1"/>
    </row>
    <row r="265" ht="15.75" customHeight="1">
      <c r="A265" s="46"/>
      <c r="B265" s="46"/>
      <c r="C265" s="47"/>
      <c r="D265" s="47"/>
      <c r="E265" s="47"/>
      <c r="F265" s="1"/>
      <c r="G265" s="1"/>
      <c r="H265" s="1"/>
    </row>
    <row r="266" ht="15.75" customHeight="1">
      <c r="A266" s="46"/>
      <c r="B266" s="46"/>
      <c r="C266" s="47"/>
      <c r="D266" s="47"/>
      <c r="E266" s="47"/>
      <c r="F266" s="1"/>
      <c r="G266" s="1"/>
      <c r="H266" s="1"/>
    </row>
    <row r="267" ht="15.75" customHeight="1">
      <c r="A267" s="46"/>
      <c r="B267" s="46"/>
      <c r="C267" s="47"/>
      <c r="D267" s="47"/>
      <c r="E267" s="47"/>
      <c r="F267" s="1"/>
      <c r="G267" s="1"/>
      <c r="H267" s="1"/>
    </row>
    <row r="268" ht="15.75" customHeight="1">
      <c r="A268" s="46"/>
      <c r="B268" s="46"/>
      <c r="C268" s="47"/>
      <c r="D268" s="47"/>
      <c r="E268" s="47"/>
      <c r="F268" s="1"/>
      <c r="G268" s="1"/>
      <c r="H268" s="1"/>
    </row>
    <row r="269" ht="15.75" customHeight="1">
      <c r="A269" s="46"/>
      <c r="B269" s="46"/>
      <c r="C269" s="47"/>
      <c r="D269" s="47"/>
      <c r="E269" s="47"/>
      <c r="F269" s="1"/>
      <c r="G269" s="1"/>
      <c r="H269" s="1"/>
    </row>
    <row r="270" ht="15.75" customHeight="1">
      <c r="A270" s="46"/>
      <c r="B270" s="46"/>
      <c r="C270" s="47"/>
      <c r="D270" s="47"/>
      <c r="E270" s="47"/>
      <c r="F270" s="1"/>
      <c r="G270" s="1"/>
      <c r="H270" s="1"/>
    </row>
    <row r="271" ht="15.75" customHeight="1">
      <c r="A271" s="46"/>
      <c r="B271" s="46"/>
      <c r="C271" s="47"/>
      <c r="D271" s="47"/>
      <c r="E271" s="47"/>
      <c r="F271" s="1"/>
      <c r="G271" s="1"/>
      <c r="H271" s="1"/>
    </row>
    <row r="272" ht="15.75" customHeight="1">
      <c r="A272" s="46"/>
      <c r="B272" s="46"/>
      <c r="C272" s="47"/>
      <c r="D272" s="47"/>
      <c r="E272" s="47"/>
      <c r="F272" s="1"/>
      <c r="G272" s="1"/>
      <c r="H272" s="1"/>
    </row>
    <row r="273" ht="15.75" customHeight="1">
      <c r="A273" s="46"/>
      <c r="B273" s="46"/>
      <c r="C273" s="47"/>
      <c r="D273" s="47"/>
      <c r="E273" s="47"/>
      <c r="F273" s="1"/>
      <c r="G273" s="1"/>
      <c r="H273" s="1"/>
    </row>
    <row r="274" ht="15.75" customHeight="1">
      <c r="A274" s="46"/>
      <c r="B274" s="46"/>
      <c r="C274" s="47"/>
      <c r="D274" s="47"/>
      <c r="E274" s="47"/>
      <c r="F274" s="1"/>
      <c r="G274" s="1"/>
      <c r="H274" s="1"/>
    </row>
    <row r="275" ht="15.75" customHeight="1">
      <c r="A275" s="46"/>
      <c r="B275" s="46"/>
      <c r="C275" s="47"/>
      <c r="D275" s="47"/>
      <c r="E275" s="47"/>
      <c r="F275" s="1"/>
      <c r="G275" s="1"/>
      <c r="H275" s="1"/>
    </row>
    <row r="276" ht="15.75" customHeight="1">
      <c r="A276" s="46"/>
      <c r="B276" s="46"/>
      <c r="C276" s="47"/>
      <c r="D276" s="47"/>
      <c r="E276" s="47"/>
      <c r="F276" s="1"/>
      <c r="G276" s="1"/>
      <c r="H276" s="1"/>
    </row>
    <row r="277" ht="15.75" customHeight="1">
      <c r="A277" s="46"/>
      <c r="B277" s="46"/>
      <c r="C277" s="47"/>
      <c r="D277" s="47"/>
      <c r="E277" s="47"/>
      <c r="F277" s="1"/>
      <c r="G277" s="1"/>
      <c r="H277" s="1"/>
    </row>
    <row r="278" ht="15.75" customHeight="1">
      <c r="A278" s="46"/>
      <c r="B278" s="46"/>
      <c r="C278" s="47"/>
      <c r="D278" s="47"/>
      <c r="E278" s="47"/>
      <c r="F278" s="1"/>
      <c r="G278" s="1"/>
      <c r="H278" s="1"/>
    </row>
    <row r="279" ht="15.75" customHeight="1">
      <c r="A279" s="46"/>
      <c r="B279" s="46"/>
      <c r="C279" s="47"/>
      <c r="D279" s="47"/>
      <c r="E279" s="47"/>
      <c r="F279" s="1"/>
      <c r="G279" s="1"/>
      <c r="H279" s="1"/>
    </row>
    <row r="280" ht="15.75" customHeight="1">
      <c r="A280" s="46"/>
      <c r="B280" s="46"/>
      <c r="C280" s="47"/>
      <c r="D280" s="47"/>
      <c r="E280" s="47"/>
      <c r="F280" s="1"/>
      <c r="G280" s="1"/>
      <c r="H280" s="1"/>
    </row>
    <row r="281" ht="15.75" customHeight="1">
      <c r="A281" s="46"/>
      <c r="B281" s="46"/>
      <c r="C281" s="47"/>
      <c r="D281" s="47"/>
      <c r="E281" s="47"/>
      <c r="F281" s="1"/>
      <c r="G281" s="1"/>
      <c r="H281" s="1"/>
    </row>
    <row r="282" ht="15.75" customHeight="1">
      <c r="A282" s="46"/>
      <c r="B282" s="46"/>
      <c r="C282" s="47"/>
      <c r="D282" s="47"/>
      <c r="E282" s="47"/>
      <c r="F282" s="1"/>
      <c r="G282" s="1"/>
      <c r="H282" s="1"/>
    </row>
    <row r="283" ht="15.75" customHeight="1">
      <c r="A283" s="46"/>
      <c r="B283" s="46"/>
      <c r="C283" s="47"/>
      <c r="D283" s="47"/>
      <c r="E283" s="47"/>
      <c r="F283" s="1"/>
      <c r="G283" s="1"/>
      <c r="H283" s="1"/>
    </row>
    <row r="284" ht="15.75" customHeight="1">
      <c r="A284" s="46"/>
      <c r="B284" s="46"/>
      <c r="C284" s="47"/>
      <c r="D284" s="47"/>
      <c r="E284" s="47"/>
      <c r="F284" s="1"/>
      <c r="G284" s="1"/>
      <c r="H284" s="1"/>
    </row>
    <row r="285" ht="15.75" customHeight="1">
      <c r="A285" s="46"/>
      <c r="B285" s="46"/>
      <c r="C285" s="47"/>
      <c r="D285" s="47"/>
      <c r="E285" s="47"/>
      <c r="F285" s="1"/>
      <c r="G285" s="1"/>
      <c r="H285" s="1"/>
    </row>
    <row r="286" ht="15.75" customHeight="1">
      <c r="A286" s="46"/>
      <c r="B286" s="46"/>
      <c r="C286" s="47"/>
      <c r="D286" s="47"/>
      <c r="E286" s="47"/>
      <c r="F286" s="1"/>
      <c r="G286" s="1"/>
      <c r="H286" s="1"/>
    </row>
    <row r="287" ht="15.75" customHeight="1">
      <c r="A287" s="46"/>
      <c r="B287" s="46"/>
      <c r="C287" s="47"/>
      <c r="D287" s="47"/>
      <c r="E287" s="47"/>
      <c r="F287" s="1"/>
      <c r="G287" s="1"/>
      <c r="H287" s="1"/>
    </row>
    <row r="288" ht="15.75" customHeight="1">
      <c r="A288" s="46"/>
      <c r="B288" s="46"/>
      <c r="C288" s="47"/>
      <c r="D288" s="47"/>
      <c r="E288" s="47"/>
      <c r="F288" s="1"/>
      <c r="G288" s="1"/>
      <c r="H288" s="1"/>
    </row>
    <row r="289" ht="15.75" customHeight="1">
      <c r="A289" s="46"/>
      <c r="B289" s="46"/>
      <c r="C289" s="47"/>
      <c r="D289" s="47"/>
      <c r="E289" s="47"/>
      <c r="F289" s="1"/>
      <c r="G289" s="1"/>
      <c r="H289" s="1"/>
    </row>
    <row r="290" ht="15.75" customHeight="1">
      <c r="A290" s="46"/>
      <c r="B290" s="46"/>
      <c r="C290" s="47"/>
      <c r="D290" s="47"/>
      <c r="E290" s="47"/>
      <c r="F290" s="1"/>
      <c r="G290" s="1"/>
      <c r="H290" s="1"/>
    </row>
    <row r="291" ht="15.75" customHeight="1">
      <c r="A291" s="46"/>
      <c r="B291" s="46"/>
      <c r="C291" s="47"/>
      <c r="D291" s="47"/>
      <c r="E291" s="47"/>
      <c r="F291" s="1"/>
      <c r="G291" s="1"/>
      <c r="H291" s="1"/>
    </row>
    <row r="292" ht="15.75" customHeight="1">
      <c r="A292" s="46"/>
      <c r="B292" s="46"/>
      <c r="C292" s="47"/>
      <c r="D292" s="47"/>
      <c r="E292" s="47"/>
      <c r="F292" s="1"/>
      <c r="G292" s="1"/>
      <c r="H292" s="1"/>
    </row>
    <row r="293" ht="15.75" customHeight="1">
      <c r="A293" s="46"/>
      <c r="B293" s="46"/>
      <c r="C293" s="47"/>
      <c r="D293" s="47"/>
      <c r="E293" s="47"/>
      <c r="F293" s="1"/>
      <c r="G293" s="1"/>
      <c r="H293" s="1"/>
    </row>
    <row r="294" ht="15.75" customHeight="1">
      <c r="A294" s="46"/>
      <c r="B294" s="46"/>
      <c r="C294" s="47"/>
      <c r="D294" s="47"/>
      <c r="E294" s="47"/>
      <c r="F294" s="1"/>
      <c r="G294" s="1"/>
      <c r="H294" s="1"/>
    </row>
    <row r="295" ht="15.75" customHeight="1">
      <c r="A295" s="46"/>
      <c r="B295" s="46"/>
      <c r="C295" s="47"/>
      <c r="D295" s="47"/>
      <c r="E295" s="47"/>
      <c r="F295" s="1"/>
      <c r="G295" s="1"/>
      <c r="H295" s="1"/>
    </row>
    <row r="296" ht="15.75" customHeight="1">
      <c r="A296" s="46"/>
      <c r="B296" s="46"/>
      <c r="C296" s="47"/>
      <c r="D296" s="47"/>
      <c r="E296" s="47"/>
      <c r="F296" s="1"/>
      <c r="G296" s="1"/>
      <c r="H296" s="1"/>
    </row>
    <row r="297" ht="15.75" customHeight="1">
      <c r="A297" s="46"/>
      <c r="B297" s="46"/>
      <c r="C297" s="47"/>
      <c r="D297" s="47"/>
      <c r="E297" s="47"/>
      <c r="F297" s="1"/>
      <c r="G297" s="1"/>
      <c r="H297" s="1"/>
    </row>
    <row r="298" ht="15.75" customHeight="1">
      <c r="A298" s="46"/>
      <c r="B298" s="46"/>
      <c r="C298" s="47"/>
      <c r="D298" s="47"/>
      <c r="E298" s="47"/>
      <c r="F298" s="1"/>
      <c r="G298" s="1"/>
      <c r="H298" s="1"/>
    </row>
    <row r="299" ht="15.75" customHeight="1">
      <c r="A299" s="46"/>
      <c r="B299" s="46"/>
      <c r="C299" s="47"/>
      <c r="D299" s="47"/>
      <c r="E299" s="47"/>
      <c r="F299" s="1"/>
      <c r="G299" s="1"/>
      <c r="H299" s="1"/>
    </row>
    <row r="300" ht="15.75" customHeight="1">
      <c r="A300" s="46"/>
      <c r="B300" s="46"/>
      <c r="C300" s="47"/>
      <c r="D300" s="47"/>
      <c r="E300" s="47"/>
      <c r="F300" s="1"/>
      <c r="G300" s="1"/>
      <c r="H300" s="1"/>
    </row>
    <row r="301" ht="15.75" customHeight="1">
      <c r="A301" s="46"/>
      <c r="B301" s="46"/>
      <c r="C301" s="47"/>
      <c r="D301" s="47"/>
      <c r="E301" s="47"/>
      <c r="F301" s="1"/>
      <c r="G301" s="1"/>
      <c r="H301" s="1"/>
    </row>
    <row r="302" ht="15.75" customHeight="1">
      <c r="A302" s="46"/>
      <c r="B302" s="46"/>
      <c r="C302" s="47"/>
      <c r="D302" s="47"/>
      <c r="E302" s="47"/>
      <c r="F302" s="1"/>
      <c r="G302" s="1"/>
      <c r="H302" s="1"/>
    </row>
    <row r="303" ht="15.75" customHeight="1">
      <c r="A303" s="46"/>
      <c r="B303" s="46"/>
      <c r="C303" s="47"/>
      <c r="D303" s="47"/>
      <c r="E303" s="47"/>
      <c r="F303" s="1"/>
      <c r="G303" s="1"/>
      <c r="H303" s="1"/>
    </row>
    <row r="304" ht="15.75" customHeight="1">
      <c r="A304" s="46"/>
      <c r="B304" s="46"/>
      <c r="C304" s="47"/>
      <c r="D304" s="47"/>
      <c r="E304" s="47"/>
      <c r="F304" s="1"/>
      <c r="G304" s="1"/>
      <c r="H304" s="1"/>
    </row>
    <row r="305" ht="15.75" customHeight="1">
      <c r="A305" s="46"/>
      <c r="B305" s="46"/>
      <c r="C305" s="47"/>
      <c r="D305" s="47"/>
      <c r="E305" s="47"/>
      <c r="F305" s="1"/>
      <c r="G305" s="1"/>
      <c r="H305" s="1"/>
    </row>
    <row r="306" ht="15.75" customHeight="1">
      <c r="A306" s="46"/>
      <c r="B306" s="46"/>
      <c r="C306" s="47"/>
      <c r="D306" s="47"/>
      <c r="E306" s="47"/>
      <c r="F306" s="1"/>
      <c r="G306" s="1"/>
      <c r="H306" s="1"/>
    </row>
    <row r="307" ht="15.75" customHeight="1">
      <c r="A307" s="46"/>
      <c r="B307" s="46"/>
      <c r="C307" s="47"/>
      <c r="D307" s="47"/>
      <c r="E307" s="47"/>
      <c r="F307" s="1"/>
      <c r="G307" s="1"/>
      <c r="H307" s="1"/>
    </row>
    <row r="308" ht="15.75" customHeight="1">
      <c r="A308" s="46"/>
      <c r="B308" s="46"/>
      <c r="C308" s="47"/>
      <c r="D308" s="47"/>
      <c r="E308" s="47"/>
      <c r="F308" s="1"/>
      <c r="G308" s="1"/>
      <c r="H308" s="1"/>
    </row>
    <row r="309" ht="15.75" customHeight="1">
      <c r="A309" s="46"/>
      <c r="B309" s="46"/>
      <c r="C309" s="47"/>
      <c r="D309" s="47"/>
      <c r="E309" s="47"/>
      <c r="F309" s="1"/>
      <c r="G309" s="1"/>
      <c r="H309" s="1"/>
    </row>
    <row r="310" ht="15.75" customHeight="1">
      <c r="A310" s="46"/>
      <c r="B310" s="46"/>
      <c r="C310" s="47"/>
      <c r="D310" s="47"/>
      <c r="E310" s="47"/>
      <c r="F310" s="1"/>
      <c r="G310" s="1"/>
      <c r="H310" s="1"/>
    </row>
    <row r="311" ht="15.75" customHeight="1">
      <c r="A311" s="46"/>
      <c r="B311" s="46"/>
      <c r="C311" s="47"/>
      <c r="D311" s="47"/>
      <c r="E311" s="47"/>
      <c r="F311" s="1"/>
      <c r="G311" s="1"/>
      <c r="H311" s="1"/>
    </row>
    <row r="312" ht="15.75" customHeight="1">
      <c r="A312" s="46"/>
      <c r="B312" s="46"/>
      <c r="C312" s="47"/>
      <c r="D312" s="47"/>
      <c r="E312" s="47"/>
      <c r="F312" s="1"/>
      <c r="G312" s="1"/>
      <c r="H312" s="1"/>
    </row>
    <row r="313" ht="15.75" customHeight="1">
      <c r="A313" s="46"/>
      <c r="B313" s="46"/>
      <c r="C313" s="47"/>
      <c r="D313" s="47"/>
      <c r="E313" s="47"/>
      <c r="F313" s="1"/>
      <c r="G313" s="1"/>
      <c r="H313" s="1"/>
    </row>
    <row r="314" ht="15.75" customHeight="1">
      <c r="A314" s="46"/>
      <c r="B314" s="46"/>
      <c r="C314" s="47"/>
      <c r="D314" s="47"/>
      <c r="E314" s="47"/>
      <c r="F314" s="1"/>
      <c r="G314" s="1"/>
      <c r="H314" s="1"/>
    </row>
    <row r="315" ht="15.75" customHeight="1">
      <c r="A315" s="46"/>
      <c r="B315" s="46"/>
      <c r="C315" s="47"/>
      <c r="D315" s="47"/>
      <c r="E315" s="47"/>
      <c r="F315" s="1"/>
      <c r="G315" s="1"/>
      <c r="H315" s="1"/>
    </row>
    <row r="316" ht="15.75" customHeight="1">
      <c r="A316" s="46"/>
      <c r="B316" s="46"/>
      <c r="C316" s="47"/>
      <c r="D316" s="47"/>
      <c r="E316" s="47"/>
      <c r="F316" s="1"/>
      <c r="G316" s="1"/>
      <c r="H316" s="1"/>
    </row>
    <row r="317" ht="15.75" customHeight="1">
      <c r="A317" s="46"/>
      <c r="B317" s="46"/>
      <c r="C317" s="47"/>
      <c r="D317" s="47"/>
      <c r="E317" s="47"/>
      <c r="F317" s="1"/>
      <c r="G317" s="1"/>
      <c r="H317" s="1"/>
    </row>
    <row r="318" ht="15.75" customHeight="1">
      <c r="A318" s="46"/>
      <c r="B318" s="46"/>
      <c r="C318" s="47"/>
      <c r="D318" s="47"/>
      <c r="E318" s="47"/>
      <c r="F318" s="1"/>
      <c r="G318" s="1"/>
      <c r="H318" s="1"/>
    </row>
    <row r="319" ht="15.75" customHeight="1">
      <c r="A319" s="46"/>
      <c r="B319" s="46"/>
      <c r="C319" s="47"/>
      <c r="D319" s="47"/>
      <c r="E319" s="47"/>
      <c r="F319" s="1"/>
      <c r="G319" s="1"/>
      <c r="H319" s="1"/>
    </row>
    <row r="320" ht="15.75" customHeight="1">
      <c r="A320" s="46"/>
      <c r="B320" s="46"/>
      <c r="C320" s="47"/>
      <c r="D320" s="47"/>
      <c r="E320" s="47"/>
      <c r="F320" s="1"/>
      <c r="G320" s="1"/>
      <c r="H320" s="1"/>
    </row>
    <row r="321" ht="15.75" customHeight="1">
      <c r="A321" s="46"/>
      <c r="B321" s="46"/>
      <c r="C321" s="47"/>
      <c r="D321" s="47"/>
      <c r="E321" s="47"/>
      <c r="F321" s="1"/>
      <c r="G321" s="1"/>
      <c r="H321" s="1"/>
    </row>
    <row r="322" ht="15.75" customHeight="1">
      <c r="A322" s="46"/>
      <c r="B322" s="46"/>
      <c r="C322" s="47"/>
      <c r="D322" s="47"/>
      <c r="E322" s="47"/>
      <c r="F322" s="1"/>
      <c r="G322" s="1"/>
      <c r="H322" s="1"/>
    </row>
    <row r="323" ht="15.75" customHeight="1">
      <c r="A323" s="46"/>
      <c r="B323" s="46"/>
      <c r="C323" s="47"/>
      <c r="D323" s="47"/>
      <c r="E323" s="47"/>
      <c r="F323" s="1"/>
      <c r="G323" s="1"/>
      <c r="H323" s="1"/>
    </row>
    <row r="324" ht="15.75" customHeight="1">
      <c r="A324" s="46"/>
      <c r="B324" s="46"/>
      <c r="C324" s="47"/>
      <c r="D324" s="47"/>
      <c r="E324" s="47"/>
      <c r="F324" s="1"/>
      <c r="G324" s="1"/>
      <c r="H324" s="1"/>
    </row>
    <row r="325" ht="15.75" customHeight="1">
      <c r="A325" s="46"/>
      <c r="B325" s="46"/>
      <c r="C325" s="47"/>
      <c r="D325" s="47"/>
      <c r="E325" s="47"/>
      <c r="F325" s="1"/>
      <c r="G325" s="1"/>
      <c r="H325" s="1"/>
    </row>
    <row r="326" ht="15.75" customHeight="1">
      <c r="A326" s="46"/>
      <c r="B326" s="46"/>
      <c r="C326" s="47"/>
      <c r="D326" s="47"/>
      <c r="E326" s="47"/>
      <c r="F326" s="1"/>
      <c r="G326" s="1"/>
      <c r="H326" s="1"/>
    </row>
    <row r="327" ht="15.75" customHeight="1">
      <c r="A327" s="46"/>
      <c r="B327" s="46"/>
      <c r="C327" s="47"/>
      <c r="D327" s="47"/>
      <c r="E327" s="47"/>
      <c r="F327" s="1"/>
      <c r="G327" s="1"/>
      <c r="H327" s="1"/>
    </row>
    <row r="328" ht="15.75" customHeight="1">
      <c r="A328" s="46"/>
      <c r="B328" s="46"/>
      <c r="C328" s="47"/>
      <c r="D328" s="47"/>
      <c r="E328" s="47"/>
      <c r="F328" s="1"/>
      <c r="G328" s="1"/>
      <c r="H328" s="1"/>
    </row>
    <row r="329" ht="15.75" customHeight="1">
      <c r="A329" s="46"/>
      <c r="B329" s="46"/>
      <c r="C329" s="47"/>
      <c r="D329" s="47"/>
      <c r="E329" s="47"/>
      <c r="F329" s="1"/>
      <c r="G329" s="1"/>
      <c r="H329" s="1"/>
    </row>
    <row r="330" ht="15.75" customHeight="1">
      <c r="A330" s="46"/>
      <c r="B330" s="46"/>
      <c r="C330" s="47"/>
      <c r="D330" s="47"/>
      <c r="E330" s="47"/>
      <c r="F330" s="1"/>
      <c r="G330" s="1"/>
      <c r="H330" s="1"/>
    </row>
    <row r="331" ht="15.75" customHeight="1">
      <c r="A331" s="46"/>
      <c r="B331" s="46"/>
      <c r="C331" s="47"/>
      <c r="D331" s="47"/>
      <c r="E331" s="47"/>
      <c r="F331" s="1"/>
      <c r="G331" s="1"/>
      <c r="H331" s="1"/>
    </row>
    <row r="332" ht="15.75" customHeight="1">
      <c r="A332" s="46"/>
      <c r="B332" s="46"/>
      <c r="C332" s="47"/>
      <c r="D332" s="47"/>
      <c r="E332" s="47"/>
      <c r="F332" s="1"/>
      <c r="G332" s="1"/>
      <c r="H332" s="1"/>
    </row>
    <row r="333" ht="15.75" customHeight="1">
      <c r="A333" s="46"/>
      <c r="B333" s="46"/>
      <c r="C333" s="47"/>
      <c r="D333" s="47"/>
      <c r="E333" s="47"/>
      <c r="F333" s="1"/>
      <c r="G333" s="1"/>
      <c r="H333" s="1"/>
    </row>
    <row r="334" ht="15.75" customHeight="1">
      <c r="A334" s="46"/>
      <c r="B334" s="46"/>
      <c r="C334" s="47"/>
      <c r="D334" s="47"/>
      <c r="E334" s="47"/>
      <c r="F334" s="1"/>
      <c r="G334" s="1"/>
      <c r="H334" s="1"/>
    </row>
    <row r="335" ht="15.75" customHeight="1">
      <c r="A335" s="46"/>
      <c r="B335" s="46"/>
      <c r="C335" s="47"/>
      <c r="D335" s="47"/>
      <c r="E335" s="47"/>
      <c r="F335" s="1"/>
      <c r="G335" s="1"/>
      <c r="H335" s="1"/>
    </row>
    <row r="336" ht="15.75" customHeight="1">
      <c r="A336" s="46"/>
      <c r="B336" s="46"/>
      <c r="C336" s="47"/>
      <c r="D336" s="47"/>
      <c r="E336" s="47"/>
      <c r="F336" s="1"/>
      <c r="G336" s="1"/>
      <c r="H336" s="1"/>
    </row>
    <row r="337" ht="15.75" customHeight="1">
      <c r="A337" s="46"/>
      <c r="B337" s="46"/>
      <c r="C337" s="47"/>
      <c r="D337" s="47"/>
      <c r="E337" s="47"/>
      <c r="F337" s="1"/>
      <c r="G337" s="1"/>
      <c r="H337" s="1"/>
    </row>
    <row r="338" ht="15.75" customHeight="1">
      <c r="A338" s="46"/>
      <c r="B338" s="46"/>
      <c r="C338" s="47"/>
      <c r="D338" s="47"/>
      <c r="E338" s="47"/>
      <c r="F338" s="1"/>
      <c r="G338" s="1"/>
      <c r="H338" s="1"/>
    </row>
    <row r="339" ht="15.75" customHeight="1">
      <c r="A339" s="46"/>
      <c r="B339" s="46"/>
      <c r="C339" s="47"/>
      <c r="D339" s="47"/>
      <c r="E339" s="47"/>
      <c r="F339" s="1"/>
      <c r="G339" s="1"/>
      <c r="H339" s="1"/>
    </row>
    <row r="340" ht="15.75" customHeight="1">
      <c r="A340" s="46"/>
      <c r="B340" s="46"/>
      <c r="C340" s="47"/>
      <c r="D340" s="47"/>
      <c r="E340" s="47"/>
      <c r="F340" s="1"/>
      <c r="G340" s="1"/>
      <c r="H340" s="1"/>
    </row>
    <row r="341" ht="15.75" customHeight="1">
      <c r="A341" s="46"/>
      <c r="B341" s="46"/>
      <c r="C341" s="47"/>
      <c r="D341" s="47"/>
      <c r="E341" s="47"/>
      <c r="F341" s="1"/>
      <c r="G341" s="1"/>
      <c r="H341" s="1"/>
    </row>
    <row r="342" ht="15.75" customHeight="1">
      <c r="A342" s="46"/>
      <c r="B342" s="46"/>
      <c r="C342" s="47"/>
      <c r="D342" s="47"/>
      <c r="E342" s="47"/>
      <c r="F342" s="1"/>
      <c r="G342" s="1"/>
      <c r="H342" s="1"/>
    </row>
    <row r="343" ht="15.75" customHeight="1">
      <c r="A343" s="46"/>
      <c r="B343" s="46"/>
      <c r="C343" s="47"/>
      <c r="D343" s="47"/>
      <c r="E343" s="47"/>
      <c r="F343" s="1"/>
      <c r="G343" s="1"/>
      <c r="H343" s="1"/>
    </row>
    <row r="344" ht="15.75" customHeight="1">
      <c r="A344" s="46"/>
      <c r="B344" s="46"/>
      <c r="C344" s="47"/>
      <c r="D344" s="47"/>
      <c r="E344" s="47"/>
      <c r="F344" s="1"/>
      <c r="G344" s="1"/>
      <c r="H344" s="1"/>
    </row>
    <row r="345" ht="15.75" customHeight="1">
      <c r="A345" s="46"/>
      <c r="B345" s="46"/>
      <c r="C345" s="47"/>
      <c r="D345" s="47"/>
      <c r="E345" s="47"/>
      <c r="F345" s="1"/>
      <c r="G345" s="1"/>
      <c r="H345" s="1"/>
    </row>
    <row r="346" ht="15.75" customHeight="1">
      <c r="A346" s="46"/>
      <c r="B346" s="46"/>
      <c r="C346" s="47"/>
      <c r="D346" s="47"/>
      <c r="E346" s="47"/>
      <c r="F346" s="1"/>
      <c r="G346" s="1"/>
      <c r="H346" s="1"/>
    </row>
    <row r="347" ht="15.75" customHeight="1">
      <c r="A347" s="46"/>
      <c r="B347" s="46"/>
      <c r="C347" s="47"/>
      <c r="D347" s="47"/>
      <c r="E347" s="47"/>
      <c r="F347" s="1"/>
      <c r="G347" s="1"/>
      <c r="H347" s="1"/>
    </row>
    <row r="348" ht="15.75" customHeight="1">
      <c r="A348" s="46"/>
      <c r="B348" s="46"/>
      <c r="C348" s="47"/>
      <c r="D348" s="47"/>
      <c r="E348" s="47"/>
      <c r="F348" s="1"/>
      <c r="G348" s="1"/>
      <c r="H348" s="1"/>
    </row>
    <row r="349" ht="15.75" customHeight="1">
      <c r="A349" s="46"/>
      <c r="B349" s="46"/>
      <c r="C349" s="47"/>
      <c r="D349" s="47"/>
      <c r="E349" s="47"/>
      <c r="F349" s="1"/>
      <c r="G349" s="1"/>
      <c r="H349" s="1"/>
    </row>
    <row r="350" ht="15.75" customHeight="1">
      <c r="A350" s="46"/>
      <c r="B350" s="46"/>
      <c r="C350" s="47"/>
      <c r="D350" s="47"/>
      <c r="E350" s="47"/>
      <c r="F350" s="1"/>
      <c r="G350" s="1"/>
      <c r="H350" s="1"/>
    </row>
    <row r="351" ht="15.75" customHeight="1">
      <c r="A351" s="46"/>
      <c r="B351" s="46"/>
      <c r="C351" s="47"/>
      <c r="D351" s="47"/>
      <c r="E351" s="47"/>
      <c r="F351" s="1"/>
      <c r="G351" s="1"/>
      <c r="H351" s="1"/>
    </row>
    <row r="352" ht="15.75" customHeight="1">
      <c r="A352" s="46"/>
      <c r="B352" s="46"/>
      <c r="C352" s="47"/>
      <c r="D352" s="47"/>
      <c r="E352" s="47"/>
      <c r="F352" s="1"/>
      <c r="G352" s="1"/>
      <c r="H352" s="1"/>
    </row>
    <row r="353" ht="15.75" customHeight="1">
      <c r="A353" s="46"/>
      <c r="B353" s="46"/>
      <c r="C353" s="47"/>
      <c r="D353" s="47"/>
      <c r="E353" s="47"/>
      <c r="F353" s="1"/>
      <c r="G353" s="1"/>
      <c r="H353" s="1"/>
    </row>
    <row r="354" ht="15.75" customHeight="1">
      <c r="A354" s="46"/>
      <c r="B354" s="46"/>
      <c r="C354" s="47"/>
      <c r="D354" s="47"/>
      <c r="E354" s="47"/>
      <c r="F354" s="1"/>
      <c r="G354" s="1"/>
      <c r="H354" s="1"/>
    </row>
    <row r="355" ht="15.75" customHeight="1">
      <c r="A355" s="46"/>
      <c r="B355" s="46"/>
      <c r="C355" s="47"/>
      <c r="D355" s="47"/>
      <c r="E355" s="47"/>
      <c r="F355" s="1"/>
      <c r="G355" s="1"/>
      <c r="H355" s="1"/>
    </row>
    <row r="356" ht="15.75" customHeight="1">
      <c r="A356" s="46"/>
      <c r="B356" s="46"/>
      <c r="C356" s="47"/>
      <c r="D356" s="47"/>
      <c r="E356" s="47"/>
      <c r="F356" s="1"/>
      <c r="G356" s="1"/>
      <c r="H356" s="1"/>
    </row>
    <row r="357" ht="15.75" customHeight="1">
      <c r="A357" s="46"/>
      <c r="B357" s="46"/>
      <c r="C357" s="47"/>
      <c r="D357" s="47"/>
      <c r="E357" s="47"/>
      <c r="F357" s="1"/>
      <c r="G357" s="1"/>
      <c r="H357" s="1"/>
    </row>
    <row r="358" ht="15.75" customHeight="1">
      <c r="A358" s="46"/>
      <c r="B358" s="46"/>
      <c r="C358" s="47"/>
      <c r="D358" s="47"/>
      <c r="E358" s="47"/>
      <c r="F358" s="1"/>
      <c r="G358" s="1"/>
      <c r="H358" s="1"/>
    </row>
    <row r="359" ht="15.75" customHeight="1">
      <c r="A359" s="46"/>
      <c r="B359" s="46"/>
      <c r="C359" s="47"/>
      <c r="D359" s="47"/>
      <c r="E359" s="47"/>
      <c r="F359" s="1"/>
      <c r="G359" s="1"/>
      <c r="H359" s="1"/>
    </row>
    <row r="360" ht="15.75" customHeight="1">
      <c r="A360" s="46"/>
      <c r="B360" s="46"/>
      <c r="C360" s="47"/>
      <c r="D360" s="47"/>
      <c r="E360" s="47"/>
      <c r="F360" s="1"/>
      <c r="G360" s="1"/>
      <c r="H360" s="1"/>
    </row>
    <row r="361" ht="15.75" customHeight="1">
      <c r="A361" s="46"/>
      <c r="B361" s="46"/>
      <c r="C361" s="47"/>
      <c r="D361" s="47"/>
      <c r="E361" s="47"/>
      <c r="F361" s="1"/>
      <c r="G361" s="1"/>
      <c r="H361" s="1"/>
    </row>
    <row r="362" ht="15.75" customHeight="1">
      <c r="A362" s="46"/>
      <c r="B362" s="46"/>
      <c r="C362" s="47"/>
      <c r="D362" s="47"/>
      <c r="E362" s="47"/>
      <c r="F362" s="1"/>
      <c r="G362" s="1"/>
      <c r="H362" s="1"/>
    </row>
    <row r="363" ht="15.75" customHeight="1">
      <c r="A363" s="46"/>
      <c r="B363" s="46"/>
      <c r="C363" s="47"/>
      <c r="D363" s="47"/>
      <c r="E363" s="47"/>
      <c r="F363" s="1"/>
      <c r="G363" s="1"/>
      <c r="H363" s="1"/>
    </row>
    <row r="364" ht="15.75" customHeight="1">
      <c r="A364" s="46"/>
      <c r="B364" s="46"/>
      <c r="C364" s="47"/>
      <c r="D364" s="47"/>
      <c r="E364" s="47"/>
      <c r="F364" s="1"/>
      <c r="G364" s="1"/>
      <c r="H364" s="1"/>
    </row>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2:E2"/>
    <mergeCell ref="A4:E4"/>
    <mergeCell ref="A5:E5"/>
    <mergeCell ref="A164:H164"/>
  </mergeCells>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46"/>
      <c r="B1" s="46"/>
      <c r="C1" s="370"/>
      <c r="D1" s="47"/>
      <c r="E1" s="47"/>
      <c r="F1" s="1"/>
      <c r="G1" s="1"/>
      <c r="H1" s="1"/>
    </row>
    <row r="2" ht="15.75" customHeight="1">
      <c r="A2" s="48" t="s">
        <v>9014</v>
      </c>
      <c r="B2" s="49"/>
      <c r="C2" s="49"/>
      <c r="D2" s="49"/>
      <c r="E2" s="50"/>
      <c r="F2" s="198"/>
      <c r="G2" s="198"/>
      <c r="H2" s="198"/>
      <c r="I2" s="53"/>
      <c r="J2" s="53"/>
      <c r="K2" s="53"/>
      <c r="L2" s="53"/>
      <c r="M2" s="53"/>
      <c r="N2" s="53"/>
      <c r="O2" s="53"/>
      <c r="P2" s="53"/>
      <c r="Q2" s="53"/>
      <c r="R2" s="53"/>
      <c r="S2" s="53"/>
      <c r="T2" s="53"/>
      <c r="U2" s="53"/>
      <c r="V2" s="53"/>
      <c r="W2" s="53"/>
      <c r="X2" s="53"/>
      <c r="Y2" s="53"/>
    </row>
    <row r="3" ht="15.75" customHeight="1">
      <c r="A3" s="197"/>
      <c r="B3" s="197"/>
      <c r="C3" s="197"/>
      <c r="D3" s="197"/>
      <c r="E3" s="692"/>
      <c r="F3" s="198"/>
      <c r="G3" s="198"/>
      <c r="H3" s="198"/>
      <c r="I3" s="53"/>
      <c r="J3" s="53"/>
      <c r="K3" s="53"/>
      <c r="L3" s="53"/>
      <c r="M3" s="53"/>
      <c r="N3" s="53"/>
      <c r="O3" s="53"/>
      <c r="P3" s="53"/>
      <c r="Q3" s="53"/>
      <c r="R3" s="53"/>
      <c r="S3" s="53"/>
      <c r="T3" s="53"/>
      <c r="U3" s="53"/>
      <c r="V3" s="53"/>
      <c r="W3" s="53"/>
      <c r="X3" s="53"/>
      <c r="Y3" s="53"/>
    </row>
    <row r="4" ht="14.25" customHeight="1">
      <c r="A4" s="173" t="s">
        <v>9015</v>
      </c>
      <c r="B4" s="49"/>
      <c r="C4" s="49"/>
      <c r="D4" s="49"/>
      <c r="E4" s="50"/>
      <c r="F4" s="198"/>
      <c r="G4" s="198"/>
      <c r="H4" s="198"/>
      <c r="I4" s="53"/>
      <c r="J4" s="53"/>
      <c r="K4" s="53"/>
      <c r="L4" s="53"/>
      <c r="M4" s="53"/>
      <c r="N4" s="53"/>
      <c r="O4" s="53"/>
      <c r="P4" s="53"/>
      <c r="Q4" s="53"/>
      <c r="R4" s="53"/>
      <c r="S4" s="53"/>
      <c r="T4" s="53"/>
      <c r="U4" s="53"/>
      <c r="V4" s="53"/>
      <c r="W4" s="53"/>
      <c r="X4" s="53"/>
      <c r="Y4" s="53"/>
    </row>
    <row r="5" ht="25.5" customHeight="1">
      <c r="A5" s="329" t="s">
        <v>9016</v>
      </c>
      <c r="B5" s="49"/>
      <c r="C5" s="49"/>
      <c r="D5" s="49"/>
      <c r="E5" s="50"/>
      <c r="F5" s="198"/>
      <c r="G5" s="198"/>
      <c r="H5" s="198"/>
      <c r="I5" s="53"/>
      <c r="J5" s="53"/>
      <c r="K5" s="53"/>
      <c r="L5" s="53"/>
      <c r="M5" s="53"/>
      <c r="N5" s="53"/>
      <c r="O5" s="53"/>
      <c r="P5" s="53"/>
      <c r="Q5" s="53"/>
      <c r="R5" s="53"/>
      <c r="S5" s="53"/>
      <c r="T5" s="53"/>
      <c r="U5" s="53"/>
      <c r="V5" s="53"/>
      <c r="W5" s="53"/>
      <c r="X5" s="53"/>
      <c r="Y5" s="53"/>
    </row>
    <row r="6" ht="39.75" customHeight="1">
      <c r="A6" s="329" t="s">
        <v>9017</v>
      </c>
      <c r="B6" s="49"/>
      <c r="C6" s="49"/>
      <c r="D6" s="49"/>
      <c r="E6" s="50"/>
      <c r="F6" s="198"/>
      <c r="G6" s="198"/>
      <c r="H6" s="198"/>
      <c r="I6" s="53"/>
      <c r="J6" s="53"/>
      <c r="K6" s="53"/>
      <c r="L6" s="53"/>
      <c r="M6" s="53"/>
      <c r="N6" s="53"/>
      <c r="O6" s="53"/>
      <c r="P6" s="53"/>
      <c r="Q6" s="53"/>
      <c r="R6" s="53"/>
      <c r="S6" s="53"/>
      <c r="T6" s="53"/>
      <c r="U6" s="53"/>
      <c r="V6" s="53"/>
      <c r="W6" s="53"/>
      <c r="X6" s="53"/>
      <c r="Y6" s="53"/>
    </row>
    <row r="7" ht="26.25" customHeight="1">
      <c r="A7" s="329" t="s">
        <v>9018</v>
      </c>
      <c r="B7" s="49"/>
      <c r="C7" s="49"/>
      <c r="D7" s="49"/>
      <c r="E7" s="50"/>
      <c r="F7" s="198"/>
      <c r="G7" s="198"/>
      <c r="H7" s="198"/>
      <c r="I7" s="53"/>
      <c r="J7" s="53"/>
      <c r="K7" s="53"/>
      <c r="L7" s="53"/>
      <c r="M7" s="53"/>
      <c r="N7" s="53"/>
      <c r="O7" s="53"/>
      <c r="P7" s="53"/>
      <c r="Q7" s="53"/>
      <c r="R7" s="53"/>
      <c r="S7" s="53"/>
      <c r="T7" s="53"/>
      <c r="U7" s="53"/>
      <c r="V7" s="53"/>
      <c r="W7" s="53"/>
      <c r="X7" s="53"/>
      <c r="Y7" s="53"/>
    </row>
    <row r="8" ht="59.25" customHeight="1">
      <c r="A8" s="693" t="s">
        <v>9019</v>
      </c>
      <c r="B8" s="49"/>
      <c r="C8" s="49"/>
      <c r="D8" s="49"/>
      <c r="E8" s="50"/>
      <c r="F8" s="198"/>
      <c r="G8" s="198"/>
      <c r="H8" s="198"/>
      <c r="I8" s="53"/>
      <c r="J8" s="53"/>
      <c r="K8" s="53"/>
      <c r="L8" s="53"/>
      <c r="M8" s="53"/>
      <c r="N8" s="53"/>
      <c r="O8" s="53"/>
      <c r="P8" s="53"/>
      <c r="Q8" s="53"/>
      <c r="R8" s="53"/>
      <c r="S8" s="53"/>
      <c r="T8" s="53"/>
      <c r="U8" s="53"/>
      <c r="V8" s="53"/>
      <c r="W8" s="53"/>
      <c r="X8" s="53"/>
      <c r="Y8" s="53"/>
    </row>
    <row r="9">
      <c r="A9" s="59"/>
      <c r="B9" s="59"/>
      <c r="C9" s="374"/>
      <c r="D9" s="60"/>
      <c r="E9" s="60"/>
      <c r="F9" s="59"/>
      <c r="G9" s="59"/>
      <c r="H9" s="59"/>
      <c r="I9" s="53"/>
      <c r="J9" s="53"/>
      <c r="K9" s="53"/>
      <c r="L9" s="53"/>
      <c r="M9" s="53"/>
      <c r="N9" s="53"/>
      <c r="O9" s="53"/>
      <c r="P9" s="53"/>
      <c r="Q9" s="53"/>
      <c r="R9" s="53"/>
      <c r="S9" s="53"/>
      <c r="T9" s="53"/>
      <c r="U9" s="53"/>
      <c r="V9" s="53"/>
      <c r="W9" s="53"/>
      <c r="X9" s="53"/>
      <c r="Y9" s="53"/>
    </row>
    <row r="10" ht="61.5" customHeight="1">
      <c r="A10" s="330" t="s">
        <v>3194</v>
      </c>
      <c r="B10" s="63" t="s">
        <v>7</v>
      </c>
      <c r="C10" s="63" t="s">
        <v>9020</v>
      </c>
      <c r="D10" s="176" t="s">
        <v>144</v>
      </c>
      <c r="E10" s="359" t="s">
        <v>148</v>
      </c>
      <c r="F10" s="360" t="s">
        <v>149</v>
      </c>
      <c r="I10" s="53"/>
      <c r="J10" s="53"/>
      <c r="K10" s="53"/>
      <c r="L10" s="53"/>
      <c r="M10" s="53"/>
      <c r="N10" s="53"/>
      <c r="O10" s="53"/>
      <c r="P10" s="53"/>
      <c r="Q10" s="53"/>
      <c r="R10" s="53"/>
      <c r="S10" s="53"/>
      <c r="T10" s="53"/>
      <c r="U10" s="53"/>
      <c r="V10" s="53"/>
      <c r="W10" s="53"/>
      <c r="X10" s="53"/>
      <c r="Y10" s="53"/>
    </row>
    <row r="11" ht="15.0" customHeight="1">
      <c r="A11" s="85" t="s">
        <v>6454</v>
      </c>
      <c r="B11" s="75" t="s">
        <v>51</v>
      </c>
      <c r="C11" s="77" t="s">
        <v>9021</v>
      </c>
      <c r="D11" s="78">
        <v>56.0</v>
      </c>
      <c r="E11" s="363">
        <v>56.0</v>
      </c>
      <c r="F11" s="75" t="s">
        <v>50</v>
      </c>
      <c r="G11" s="541"/>
      <c r="H11" s="185"/>
      <c r="I11" s="185"/>
      <c r="J11" s="185"/>
      <c r="K11" s="185"/>
      <c r="L11" s="185"/>
      <c r="M11" s="185"/>
      <c r="N11" s="185"/>
      <c r="O11" s="185"/>
      <c r="P11" s="185"/>
      <c r="Q11" s="185"/>
      <c r="R11" s="185"/>
      <c r="S11" s="185"/>
      <c r="T11" s="185"/>
      <c r="U11" s="185"/>
      <c r="V11" s="185"/>
      <c r="W11" s="185"/>
      <c r="X11" s="185"/>
      <c r="Y11" s="185"/>
      <c r="Z11" s="185"/>
    </row>
    <row r="12" ht="15.0" customHeight="1">
      <c r="A12" s="85" t="s">
        <v>6454</v>
      </c>
      <c r="B12" s="75" t="s">
        <v>51</v>
      </c>
      <c r="C12" s="77" t="s">
        <v>9022</v>
      </c>
      <c r="D12" s="78">
        <v>200.0</v>
      </c>
      <c r="E12" s="363">
        <v>200.0</v>
      </c>
      <c r="F12" s="75" t="s">
        <v>50</v>
      </c>
      <c r="G12" s="541"/>
      <c r="H12" s="185"/>
      <c r="I12" s="185"/>
      <c r="J12" s="185"/>
      <c r="K12" s="185"/>
      <c r="L12" s="185"/>
      <c r="M12" s="185"/>
      <c r="N12" s="185"/>
      <c r="O12" s="185"/>
      <c r="P12" s="185"/>
      <c r="Q12" s="185"/>
      <c r="R12" s="185"/>
      <c r="S12" s="185"/>
      <c r="T12" s="185"/>
      <c r="U12" s="185"/>
      <c r="V12" s="185"/>
      <c r="W12" s="185"/>
      <c r="X12" s="185"/>
      <c r="Y12" s="185"/>
      <c r="Z12" s="185"/>
    </row>
    <row r="13" ht="15.0" customHeight="1">
      <c r="A13" s="85" t="s">
        <v>6466</v>
      </c>
      <c r="B13" s="75" t="s">
        <v>51</v>
      </c>
      <c r="C13" s="77" t="s">
        <v>9023</v>
      </c>
      <c r="D13" s="78">
        <v>56.0</v>
      </c>
      <c r="E13" s="363">
        <f>D13</f>
        <v>56</v>
      </c>
      <c r="F13" s="75" t="s">
        <v>179</v>
      </c>
      <c r="G13" s="541"/>
      <c r="H13" s="185"/>
      <c r="I13" s="185"/>
      <c r="J13" s="185"/>
      <c r="K13" s="185"/>
      <c r="L13" s="185"/>
      <c r="M13" s="185"/>
      <c r="N13" s="185"/>
      <c r="O13" s="185"/>
      <c r="P13" s="185"/>
      <c r="Q13" s="185"/>
      <c r="R13" s="185"/>
      <c r="S13" s="185"/>
      <c r="T13" s="185"/>
      <c r="U13" s="185"/>
      <c r="V13" s="185"/>
      <c r="W13" s="185"/>
      <c r="X13" s="185"/>
      <c r="Y13" s="185"/>
      <c r="Z13" s="185"/>
    </row>
    <row r="14" ht="15.0" customHeight="1">
      <c r="A14" s="85" t="s">
        <v>55</v>
      </c>
      <c r="B14" s="75" t="s">
        <v>51</v>
      </c>
      <c r="C14" s="77" t="s">
        <v>9024</v>
      </c>
      <c r="D14" s="78">
        <v>56.0</v>
      </c>
      <c r="E14" s="363">
        <v>56.0</v>
      </c>
      <c r="F14" s="75" t="s">
        <v>55</v>
      </c>
      <c r="G14" s="541"/>
      <c r="H14" s="185"/>
      <c r="I14" s="185"/>
      <c r="J14" s="185"/>
      <c r="K14" s="185"/>
      <c r="L14" s="185"/>
      <c r="M14" s="185"/>
      <c r="N14" s="185"/>
      <c r="O14" s="185"/>
      <c r="P14" s="185"/>
      <c r="Q14" s="185"/>
      <c r="R14" s="185"/>
      <c r="S14" s="185"/>
      <c r="T14" s="185"/>
      <c r="U14" s="185"/>
      <c r="V14" s="185"/>
      <c r="W14" s="185"/>
      <c r="X14" s="185"/>
      <c r="Y14" s="185"/>
      <c r="Z14" s="185"/>
    </row>
    <row r="15" ht="15.0" customHeight="1">
      <c r="A15" s="85" t="s">
        <v>56</v>
      </c>
      <c r="B15" s="75" t="s">
        <v>51</v>
      </c>
      <c r="C15" s="77" t="s">
        <v>9023</v>
      </c>
      <c r="D15" s="78">
        <v>56.0</v>
      </c>
      <c r="E15" s="363">
        <v>56.0</v>
      </c>
      <c r="F15" s="75" t="s">
        <v>56</v>
      </c>
      <c r="G15" s="541"/>
      <c r="H15" s="185"/>
      <c r="I15" s="185"/>
      <c r="J15" s="185"/>
      <c r="K15" s="185"/>
      <c r="L15" s="185"/>
      <c r="M15" s="185"/>
      <c r="N15" s="185"/>
      <c r="O15" s="185"/>
      <c r="P15" s="185"/>
      <c r="Q15" s="185"/>
      <c r="R15" s="185"/>
      <c r="S15" s="185"/>
      <c r="T15" s="185"/>
      <c r="U15" s="185"/>
      <c r="V15" s="185"/>
      <c r="W15" s="185"/>
      <c r="X15" s="185"/>
      <c r="Y15" s="185"/>
      <c r="Z15" s="185"/>
    </row>
    <row r="16" ht="15.0" customHeight="1">
      <c r="A16" s="85" t="s">
        <v>57</v>
      </c>
      <c r="B16" s="75" t="s">
        <v>51</v>
      </c>
      <c r="C16" s="77" t="s">
        <v>9024</v>
      </c>
      <c r="D16" s="78">
        <v>56.0</v>
      </c>
      <c r="E16" s="363">
        <v>56.0</v>
      </c>
      <c r="F16" s="75" t="s">
        <v>1174</v>
      </c>
      <c r="G16" s="541"/>
      <c r="H16" s="185"/>
      <c r="I16" s="185"/>
      <c r="J16" s="185"/>
      <c r="K16" s="185"/>
      <c r="L16" s="185"/>
      <c r="M16" s="185"/>
      <c r="N16" s="185"/>
      <c r="O16" s="185"/>
      <c r="P16" s="185"/>
      <c r="Q16" s="185"/>
      <c r="R16" s="185"/>
      <c r="S16" s="185"/>
      <c r="T16" s="185"/>
      <c r="U16" s="185"/>
      <c r="V16" s="185"/>
      <c r="W16" s="185"/>
      <c r="X16" s="185"/>
      <c r="Y16" s="185"/>
      <c r="Z16" s="185"/>
    </row>
    <row r="17" ht="15.0" customHeight="1">
      <c r="A17" s="85" t="s">
        <v>6535</v>
      </c>
      <c r="B17" s="75" t="s">
        <v>51</v>
      </c>
      <c r="C17" s="77" t="s">
        <v>9025</v>
      </c>
      <c r="D17" s="78">
        <v>200.0</v>
      </c>
      <c r="E17" s="363">
        <v>200.0</v>
      </c>
      <c r="F17" s="75" t="s">
        <v>58</v>
      </c>
      <c r="G17" s="541"/>
      <c r="H17" s="185"/>
      <c r="I17" s="185"/>
      <c r="J17" s="185"/>
      <c r="K17" s="185"/>
      <c r="L17" s="185"/>
      <c r="M17" s="185"/>
      <c r="N17" s="185"/>
      <c r="O17" s="185"/>
      <c r="P17" s="185"/>
      <c r="Q17" s="185"/>
      <c r="R17" s="185"/>
      <c r="S17" s="185"/>
      <c r="T17" s="185"/>
      <c r="U17" s="185"/>
      <c r="V17" s="185"/>
      <c r="W17" s="185"/>
      <c r="X17" s="185"/>
      <c r="Y17" s="185"/>
      <c r="Z17" s="185"/>
    </row>
    <row r="18" ht="15.0" customHeight="1">
      <c r="A18" s="85" t="s">
        <v>6535</v>
      </c>
      <c r="B18" s="75" t="s">
        <v>51</v>
      </c>
      <c r="C18" s="77" t="s">
        <v>9021</v>
      </c>
      <c r="D18" s="78">
        <v>56.0</v>
      </c>
      <c r="E18" s="363">
        <v>56.0</v>
      </c>
      <c r="F18" s="75" t="s">
        <v>58</v>
      </c>
      <c r="G18" s="541"/>
      <c r="H18" s="185"/>
      <c r="I18" s="185"/>
      <c r="J18" s="185"/>
      <c r="K18" s="185"/>
      <c r="L18" s="185"/>
      <c r="M18" s="185"/>
      <c r="N18" s="185"/>
      <c r="O18" s="185"/>
      <c r="P18" s="185"/>
      <c r="Q18" s="185"/>
      <c r="R18" s="185"/>
      <c r="S18" s="185"/>
      <c r="T18" s="185"/>
      <c r="U18" s="185"/>
      <c r="V18" s="185"/>
      <c r="W18" s="185"/>
      <c r="X18" s="185"/>
      <c r="Y18" s="185"/>
      <c r="Z18" s="185"/>
    </row>
    <row r="19" ht="15.0" customHeight="1">
      <c r="A19" s="85" t="s">
        <v>60</v>
      </c>
      <c r="B19" s="75" t="s">
        <v>51</v>
      </c>
      <c r="C19" s="77" t="s">
        <v>9026</v>
      </c>
      <c r="D19" s="78">
        <v>56.0</v>
      </c>
      <c r="E19" s="363">
        <v>56.0</v>
      </c>
      <c r="F19" s="75" t="s">
        <v>60</v>
      </c>
      <c r="G19" s="541"/>
      <c r="H19" s="185"/>
      <c r="I19" s="185"/>
      <c r="J19" s="185"/>
      <c r="K19" s="185"/>
      <c r="L19" s="185"/>
      <c r="M19" s="185"/>
      <c r="N19" s="185"/>
      <c r="O19" s="185"/>
      <c r="P19" s="185"/>
      <c r="Q19" s="185"/>
      <c r="R19" s="185"/>
      <c r="S19" s="185"/>
      <c r="T19" s="185"/>
      <c r="U19" s="185"/>
      <c r="V19" s="185"/>
      <c r="W19" s="185"/>
      <c r="X19" s="185"/>
      <c r="Y19" s="185"/>
      <c r="Z19" s="185"/>
    </row>
    <row r="20" ht="15.0" customHeight="1">
      <c r="A20" s="85" t="s">
        <v>61</v>
      </c>
      <c r="B20" s="75" t="s">
        <v>51</v>
      </c>
      <c r="C20" s="77" t="s">
        <v>9026</v>
      </c>
      <c r="D20" s="78">
        <v>56.0</v>
      </c>
      <c r="E20" s="363">
        <v>56.0</v>
      </c>
      <c r="F20" s="75" t="s">
        <v>61</v>
      </c>
      <c r="G20" s="541"/>
      <c r="H20" s="185"/>
      <c r="I20" s="185"/>
      <c r="J20" s="185"/>
      <c r="K20" s="185"/>
      <c r="L20" s="185"/>
      <c r="M20" s="185"/>
      <c r="N20" s="185"/>
      <c r="O20" s="185"/>
      <c r="P20" s="185"/>
      <c r="Q20" s="185"/>
      <c r="R20" s="185"/>
      <c r="S20" s="185"/>
      <c r="T20" s="185"/>
      <c r="U20" s="185"/>
      <c r="V20" s="185"/>
      <c r="W20" s="185"/>
      <c r="X20" s="185"/>
      <c r="Y20" s="185"/>
      <c r="Z20" s="185"/>
    </row>
    <row r="21" ht="15.0" customHeight="1">
      <c r="A21" s="85" t="s">
        <v>61</v>
      </c>
      <c r="B21" s="75" t="s">
        <v>51</v>
      </c>
      <c r="C21" s="77" t="s">
        <v>9027</v>
      </c>
      <c r="D21" s="78">
        <v>200.0</v>
      </c>
      <c r="E21" s="363">
        <v>200.0</v>
      </c>
      <c r="F21" s="75" t="s">
        <v>61</v>
      </c>
      <c r="G21" s="541"/>
      <c r="H21" s="185"/>
      <c r="I21" s="185"/>
      <c r="J21" s="185"/>
      <c r="K21" s="185"/>
      <c r="L21" s="185"/>
      <c r="M21" s="185"/>
      <c r="N21" s="185"/>
      <c r="O21" s="185"/>
      <c r="P21" s="185"/>
      <c r="Q21" s="185"/>
      <c r="R21" s="185"/>
      <c r="S21" s="185"/>
      <c r="T21" s="185"/>
      <c r="U21" s="185"/>
      <c r="V21" s="185"/>
      <c r="W21" s="185"/>
      <c r="X21" s="185"/>
      <c r="Y21" s="185"/>
      <c r="Z21" s="185"/>
    </row>
    <row r="22" ht="15.0" customHeight="1">
      <c r="A22" s="85" t="s">
        <v>61</v>
      </c>
      <c r="B22" s="75" t="s">
        <v>51</v>
      </c>
      <c r="C22" s="77" t="s">
        <v>9028</v>
      </c>
      <c r="D22" s="78">
        <v>84.0</v>
      </c>
      <c r="E22" s="363">
        <v>84.0</v>
      </c>
      <c r="F22" s="75" t="s">
        <v>61</v>
      </c>
      <c r="G22" s="541"/>
      <c r="H22" s="185"/>
      <c r="I22" s="185"/>
      <c r="J22" s="185"/>
      <c r="K22" s="185"/>
      <c r="L22" s="185"/>
      <c r="M22" s="185"/>
      <c r="N22" s="185"/>
      <c r="O22" s="185"/>
      <c r="P22" s="185"/>
      <c r="Q22" s="185"/>
      <c r="R22" s="185"/>
      <c r="S22" s="185"/>
      <c r="T22" s="185"/>
      <c r="U22" s="185"/>
      <c r="V22" s="185"/>
      <c r="W22" s="185"/>
      <c r="X22" s="185"/>
      <c r="Y22" s="185"/>
      <c r="Z22" s="185"/>
    </row>
    <row r="23" ht="15.0" customHeight="1">
      <c r="A23" s="85" t="s">
        <v>9029</v>
      </c>
      <c r="B23" s="75" t="s">
        <v>51</v>
      </c>
      <c r="C23" s="77" t="s">
        <v>9023</v>
      </c>
      <c r="D23" s="78">
        <v>56.0</v>
      </c>
      <c r="E23" s="363">
        <v>56.0</v>
      </c>
      <c r="F23" s="75" t="s">
        <v>284</v>
      </c>
      <c r="G23" s="541"/>
      <c r="H23" s="185"/>
      <c r="I23" s="185"/>
      <c r="J23" s="185"/>
      <c r="K23" s="185"/>
      <c r="L23" s="185"/>
      <c r="M23" s="185"/>
      <c r="N23" s="185"/>
      <c r="O23" s="185"/>
      <c r="P23" s="185"/>
      <c r="Q23" s="185"/>
      <c r="R23" s="185"/>
      <c r="S23" s="185"/>
      <c r="T23" s="185"/>
      <c r="U23" s="185"/>
      <c r="V23" s="185"/>
      <c r="W23" s="185"/>
      <c r="X23" s="185"/>
      <c r="Y23" s="185"/>
      <c r="Z23" s="185"/>
    </row>
    <row r="24" ht="15.0" customHeight="1">
      <c r="A24" s="85" t="s">
        <v>1278</v>
      </c>
      <c r="B24" s="75" t="s">
        <v>51</v>
      </c>
      <c r="C24" s="77" t="s">
        <v>9026</v>
      </c>
      <c r="D24" s="78">
        <v>56.0</v>
      </c>
      <c r="E24" s="363">
        <v>56.0</v>
      </c>
      <c r="F24" s="75" t="s">
        <v>1278</v>
      </c>
      <c r="G24" s="541"/>
      <c r="H24" s="185"/>
      <c r="I24" s="185"/>
      <c r="J24" s="185"/>
      <c r="K24" s="185"/>
      <c r="L24" s="185"/>
      <c r="M24" s="185"/>
      <c r="N24" s="185"/>
      <c r="O24" s="185"/>
      <c r="P24" s="185"/>
      <c r="Q24" s="185"/>
      <c r="R24" s="185"/>
      <c r="S24" s="185"/>
      <c r="T24" s="185"/>
      <c r="U24" s="185"/>
      <c r="V24" s="185"/>
      <c r="W24" s="185"/>
      <c r="X24" s="185"/>
      <c r="Y24" s="185"/>
      <c r="Z24" s="185"/>
    </row>
    <row r="25" ht="15.0" customHeight="1">
      <c r="A25" s="85" t="s">
        <v>64</v>
      </c>
      <c r="B25" s="75" t="s">
        <v>6568</v>
      </c>
      <c r="C25" s="77" t="s">
        <v>9021</v>
      </c>
      <c r="D25" s="78">
        <v>56.0</v>
      </c>
      <c r="E25" s="363">
        <v>56.0</v>
      </c>
      <c r="F25" s="75" t="s">
        <v>64</v>
      </c>
      <c r="G25" s="541"/>
      <c r="H25" s="185"/>
      <c r="I25" s="185"/>
      <c r="J25" s="185"/>
      <c r="K25" s="185"/>
      <c r="L25" s="185"/>
      <c r="M25" s="185"/>
      <c r="N25" s="185"/>
      <c r="O25" s="185"/>
      <c r="P25" s="185"/>
      <c r="Q25" s="185"/>
      <c r="R25" s="185"/>
      <c r="S25" s="185"/>
      <c r="T25" s="185"/>
      <c r="U25" s="185"/>
      <c r="V25" s="185"/>
      <c r="W25" s="185"/>
      <c r="X25" s="185"/>
      <c r="Y25" s="185"/>
      <c r="Z25" s="185"/>
    </row>
    <row r="26" ht="15.0" customHeight="1">
      <c r="A26" s="85" t="s">
        <v>65</v>
      </c>
      <c r="B26" s="75" t="s">
        <v>51</v>
      </c>
      <c r="C26" s="77" t="s">
        <v>9030</v>
      </c>
      <c r="D26" s="78">
        <v>56.0</v>
      </c>
      <c r="E26" s="363">
        <v>56.0</v>
      </c>
      <c r="F26" s="75" t="s">
        <v>65</v>
      </c>
      <c r="G26" s="541"/>
      <c r="H26" s="185"/>
      <c r="I26" s="185"/>
      <c r="J26" s="185"/>
      <c r="K26" s="185"/>
      <c r="L26" s="185"/>
      <c r="M26" s="185"/>
      <c r="N26" s="185"/>
      <c r="O26" s="185"/>
      <c r="P26" s="185"/>
      <c r="Q26" s="185"/>
      <c r="R26" s="185"/>
      <c r="S26" s="185"/>
      <c r="T26" s="185"/>
      <c r="U26" s="185"/>
      <c r="V26" s="185"/>
      <c r="W26" s="185"/>
      <c r="X26" s="185"/>
      <c r="Y26" s="185"/>
      <c r="Z26" s="185"/>
    </row>
    <row r="27" ht="15.0" customHeight="1">
      <c r="A27" s="85" t="s">
        <v>66</v>
      </c>
      <c r="B27" s="75" t="s">
        <v>51</v>
      </c>
      <c r="C27" s="77" t="s">
        <v>9031</v>
      </c>
      <c r="D27" s="78">
        <v>56.0</v>
      </c>
      <c r="E27" s="363">
        <v>56.0</v>
      </c>
      <c r="F27" s="75" t="s">
        <v>66</v>
      </c>
      <c r="G27" s="541"/>
      <c r="H27" s="185"/>
      <c r="I27" s="185"/>
      <c r="J27" s="185"/>
      <c r="K27" s="185"/>
      <c r="L27" s="185"/>
      <c r="M27" s="185"/>
      <c r="N27" s="185"/>
      <c r="O27" s="185"/>
      <c r="P27" s="185"/>
      <c r="Q27" s="185"/>
      <c r="R27" s="185"/>
      <c r="S27" s="185"/>
      <c r="T27" s="185"/>
      <c r="U27" s="185"/>
      <c r="V27" s="185"/>
      <c r="W27" s="185"/>
      <c r="X27" s="185"/>
      <c r="Y27" s="185"/>
      <c r="Z27" s="185"/>
    </row>
    <row r="28" ht="15.0" customHeight="1">
      <c r="A28" s="85" t="s">
        <v>67</v>
      </c>
      <c r="B28" s="75" t="s">
        <v>51</v>
      </c>
      <c r="C28" s="77" t="s">
        <v>9021</v>
      </c>
      <c r="D28" s="78">
        <v>56.0</v>
      </c>
      <c r="E28" s="363">
        <v>56.0</v>
      </c>
      <c r="F28" s="85" t="s">
        <v>67</v>
      </c>
      <c r="G28" s="541"/>
      <c r="H28" s="185"/>
      <c r="I28" s="185"/>
      <c r="J28" s="185"/>
      <c r="K28" s="185"/>
      <c r="L28" s="185"/>
      <c r="M28" s="185"/>
      <c r="N28" s="185"/>
      <c r="O28" s="185"/>
      <c r="P28" s="185"/>
      <c r="Q28" s="185"/>
      <c r="R28" s="185"/>
      <c r="S28" s="185"/>
      <c r="T28" s="185"/>
      <c r="U28" s="185"/>
      <c r="V28" s="185"/>
      <c r="W28" s="185"/>
      <c r="X28" s="185"/>
      <c r="Y28" s="185"/>
      <c r="Z28" s="185"/>
    </row>
    <row r="29" ht="15.0" customHeight="1">
      <c r="A29" s="85" t="s">
        <v>67</v>
      </c>
      <c r="B29" s="75" t="s">
        <v>51</v>
      </c>
      <c r="C29" s="77" t="s">
        <v>9025</v>
      </c>
      <c r="D29" s="78">
        <v>200.0</v>
      </c>
      <c r="E29" s="363">
        <v>200.0</v>
      </c>
      <c r="F29" s="85" t="s">
        <v>67</v>
      </c>
      <c r="G29" s="541"/>
      <c r="H29" s="185"/>
      <c r="I29" s="185"/>
      <c r="J29" s="185"/>
      <c r="K29" s="185"/>
      <c r="L29" s="185"/>
      <c r="M29" s="185"/>
      <c r="N29" s="185"/>
      <c r="O29" s="185"/>
      <c r="P29" s="185"/>
      <c r="Q29" s="185"/>
      <c r="R29" s="185"/>
      <c r="S29" s="185"/>
      <c r="T29" s="185"/>
      <c r="U29" s="185"/>
      <c r="V29" s="185"/>
      <c r="W29" s="185"/>
      <c r="X29" s="185"/>
      <c r="Y29" s="185"/>
      <c r="Z29" s="185"/>
    </row>
    <row r="30" ht="15.0" customHeight="1">
      <c r="A30" s="85" t="s">
        <v>67</v>
      </c>
      <c r="B30" s="75" t="s">
        <v>51</v>
      </c>
      <c r="C30" s="77" t="s">
        <v>9032</v>
      </c>
      <c r="D30" s="78">
        <v>84.0</v>
      </c>
      <c r="E30" s="363">
        <v>84.0</v>
      </c>
      <c r="F30" s="85" t="s">
        <v>67</v>
      </c>
      <c r="G30" s="541"/>
      <c r="H30" s="185"/>
      <c r="I30" s="185"/>
      <c r="J30" s="185"/>
      <c r="K30" s="185"/>
      <c r="L30" s="185"/>
      <c r="M30" s="185"/>
      <c r="N30" s="185"/>
      <c r="O30" s="185"/>
      <c r="P30" s="185"/>
      <c r="Q30" s="185"/>
      <c r="R30" s="185"/>
      <c r="S30" s="185"/>
      <c r="T30" s="185"/>
      <c r="U30" s="185"/>
      <c r="V30" s="185"/>
      <c r="W30" s="185"/>
      <c r="X30" s="185"/>
      <c r="Y30" s="185"/>
      <c r="Z30" s="185"/>
    </row>
    <row r="31" ht="15.0" customHeight="1">
      <c r="A31" s="85" t="s">
        <v>67</v>
      </c>
      <c r="B31" s="75" t="s">
        <v>51</v>
      </c>
      <c r="C31" s="77" t="s">
        <v>9033</v>
      </c>
      <c r="D31" s="78">
        <v>84.0</v>
      </c>
      <c r="E31" s="363">
        <v>84.0</v>
      </c>
      <c r="F31" s="85" t="s">
        <v>67</v>
      </c>
      <c r="G31" s="541"/>
      <c r="H31" s="185"/>
      <c r="I31" s="185"/>
      <c r="J31" s="185"/>
      <c r="K31" s="185"/>
      <c r="L31" s="185"/>
      <c r="M31" s="185"/>
      <c r="N31" s="185"/>
      <c r="O31" s="185"/>
      <c r="P31" s="185"/>
      <c r="Q31" s="185"/>
      <c r="R31" s="185"/>
      <c r="S31" s="185"/>
      <c r="T31" s="185"/>
      <c r="U31" s="185"/>
      <c r="V31" s="185"/>
      <c r="W31" s="185"/>
      <c r="X31" s="185"/>
      <c r="Y31" s="185"/>
      <c r="Z31" s="185"/>
    </row>
    <row r="32" ht="15.0" customHeight="1">
      <c r="A32" s="85" t="s">
        <v>7111</v>
      </c>
      <c r="B32" s="75" t="s">
        <v>51</v>
      </c>
      <c r="C32" s="77" t="s">
        <v>9021</v>
      </c>
      <c r="D32" s="78">
        <v>56.0</v>
      </c>
      <c r="E32" s="363">
        <v>56.0</v>
      </c>
      <c r="F32" s="75" t="s">
        <v>362</v>
      </c>
      <c r="G32" s="541"/>
      <c r="H32" s="185"/>
      <c r="I32" s="185"/>
      <c r="J32" s="185"/>
      <c r="K32" s="185"/>
      <c r="L32" s="185"/>
      <c r="M32" s="185"/>
      <c r="N32" s="185"/>
      <c r="O32" s="185"/>
      <c r="P32" s="185"/>
      <c r="Q32" s="185"/>
      <c r="R32" s="185"/>
      <c r="S32" s="185"/>
      <c r="T32" s="185"/>
      <c r="U32" s="185"/>
      <c r="V32" s="185"/>
      <c r="W32" s="185"/>
      <c r="X32" s="185"/>
      <c r="Y32" s="185"/>
      <c r="Z32" s="185"/>
    </row>
    <row r="33" ht="15.0" customHeight="1">
      <c r="A33" s="85" t="s">
        <v>7111</v>
      </c>
      <c r="B33" s="75" t="s">
        <v>51</v>
      </c>
      <c r="C33" s="77" t="s">
        <v>9025</v>
      </c>
      <c r="D33" s="78">
        <v>200.0</v>
      </c>
      <c r="E33" s="363">
        <v>200.0</v>
      </c>
      <c r="F33" s="75" t="s">
        <v>362</v>
      </c>
      <c r="G33" s="541"/>
      <c r="H33" s="185"/>
      <c r="I33" s="185"/>
      <c r="J33" s="185"/>
      <c r="K33" s="185"/>
      <c r="L33" s="185"/>
      <c r="M33" s="185"/>
      <c r="N33" s="185"/>
      <c r="O33" s="185"/>
      <c r="P33" s="185"/>
      <c r="Q33" s="185"/>
      <c r="R33" s="185"/>
      <c r="S33" s="185"/>
      <c r="T33" s="185"/>
      <c r="U33" s="185"/>
      <c r="V33" s="185"/>
      <c r="W33" s="185"/>
      <c r="X33" s="185"/>
      <c r="Y33" s="185"/>
      <c r="Z33" s="185"/>
    </row>
    <row r="34" ht="15.0" customHeight="1">
      <c r="A34" s="85" t="s">
        <v>70</v>
      </c>
      <c r="B34" s="75" t="s">
        <v>51</v>
      </c>
      <c r="C34" s="77" t="s">
        <v>9024</v>
      </c>
      <c r="D34" s="78">
        <v>56.0</v>
      </c>
      <c r="E34" s="363">
        <v>56.0</v>
      </c>
      <c r="F34" s="75" t="s">
        <v>70</v>
      </c>
      <c r="G34" s="541"/>
      <c r="H34" s="185"/>
      <c r="I34" s="185"/>
      <c r="J34" s="185"/>
      <c r="K34" s="185"/>
      <c r="L34" s="185"/>
      <c r="M34" s="185"/>
      <c r="N34" s="185"/>
      <c r="O34" s="185"/>
      <c r="P34" s="185"/>
      <c r="Q34" s="185"/>
      <c r="R34" s="185"/>
      <c r="S34" s="185"/>
      <c r="T34" s="185"/>
      <c r="U34" s="185"/>
      <c r="V34" s="185"/>
      <c r="W34" s="185"/>
      <c r="X34" s="185"/>
      <c r="Y34" s="185"/>
      <c r="Z34" s="185"/>
    </row>
    <row r="35" ht="15.0" customHeight="1">
      <c r="A35" s="85" t="s">
        <v>1835</v>
      </c>
      <c r="B35" s="75" t="s">
        <v>51</v>
      </c>
      <c r="C35" s="77" t="s">
        <v>9021</v>
      </c>
      <c r="D35" s="78">
        <v>56.0</v>
      </c>
      <c r="E35" s="363">
        <v>56.0</v>
      </c>
      <c r="F35" s="75" t="s">
        <v>71</v>
      </c>
      <c r="G35" s="541"/>
      <c r="H35" s="185"/>
      <c r="I35" s="185"/>
      <c r="J35" s="185"/>
      <c r="K35" s="185"/>
      <c r="L35" s="185"/>
      <c r="M35" s="185"/>
      <c r="N35" s="185"/>
      <c r="O35" s="185"/>
      <c r="P35" s="185"/>
      <c r="Q35" s="185"/>
      <c r="R35" s="185"/>
      <c r="S35" s="185"/>
      <c r="T35" s="185"/>
      <c r="U35" s="185"/>
      <c r="V35" s="185"/>
      <c r="W35" s="185"/>
      <c r="X35" s="185"/>
      <c r="Y35" s="185"/>
      <c r="Z35" s="185"/>
    </row>
    <row r="36" ht="15.0" customHeight="1">
      <c r="A36" s="85" t="s">
        <v>1835</v>
      </c>
      <c r="B36" s="75" t="s">
        <v>51</v>
      </c>
      <c r="C36" s="77" t="s">
        <v>9034</v>
      </c>
      <c r="D36" s="78">
        <v>200.0</v>
      </c>
      <c r="E36" s="363">
        <v>200.0</v>
      </c>
      <c r="F36" s="75" t="s">
        <v>71</v>
      </c>
      <c r="G36" s="541"/>
      <c r="H36" s="185"/>
      <c r="I36" s="185"/>
      <c r="J36" s="185"/>
      <c r="K36" s="185"/>
      <c r="L36" s="185"/>
      <c r="M36" s="185"/>
      <c r="N36" s="185"/>
      <c r="O36" s="185"/>
      <c r="P36" s="185"/>
      <c r="Q36" s="185"/>
      <c r="R36" s="185"/>
      <c r="S36" s="185"/>
      <c r="T36" s="185"/>
      <c r="U36" s="185"/>
      <c r="V36" s="185"/>
      <c r="W36" s="185"/>
      <c r="X36" s="185"/>
      <c r="Y36" s="185"/>
      <c r="Z36" s="185"/>
    </row>
    <row r="37" ht="15.0" customHeight="1">
      <c r="A37" s="85" t="s">
        <v>7123</v>
      </c>
      <c r="B37" s="75" t="s">
        <v>51</v>
      </c>
      <c r="C37" s="77" t="s">
        <v>9026</v>
      </c>
      <c r="D37" s="78">
        <v>56.0</v>
      </c>
      <c r="E37" s="445">
        <v>56.0</v>
      </c>
      <c r="F37" s="75" t="s">
        <v>72</v>
      </c>
      <c r="G37" s="541"/>
      <c r="H37" s="185"/>
      <c r="I37" s="185"/>
      <c r="J37" s="185"/>
      <c r="K37" s="185"/>
      <c r="L37" s="185"/>
      <c r="M37" s="185"/>
      <c r="N37" s="185"/>
      <c r="O37" s="185"/>
      <c r="P37" s="185"/>
      <c r="Q37" s="185"/>
      <c r="R37" s="185"/>
      <c r="S37" s="185"/>
      <c r="T37" s="185"/>
      <c r="U37" s="185"/>
      <c r="V37" s="185"/>
      <c r="W37" s="185"/>
      <c r="X37" s="185"/>
      <c r="Y37" s="185"/>
      <c r="Z37" s="185"/>
    </row>
    <row r="38" ht="15.0" customHeight="1">
      <c r="A38" s="85" t="s">
        <v>7123</v>
      </c>
      <c r="B38" s="75" t="s">
        <v>51</v>
      </c>
      <c r="C38" s="77" t="s">
        <v>9035</v>
      </c>
      <c r="D38" s="78">
        <v>200.0</v>
      </c>
      <c r="E38" s="445">
        <v>200.0</v>
      </c>
      <c r="F38" s="75" t="s">
        <v>72</v>
      </c>
      <c r="G38" s="541"/>
      <c r="H38" s="185"/>
      <c r="I38" s="185"/>
      <c r="J38" s="185"/>
      <c r="K38" s="185"/>
      <c r="L38" s="185"/>
      <c r="M38" s="185"/>
      <c r="N38" s="185"/>
      <c r="O38" s="185"/>
      <c r="P38" s="185"/>
      <c r="Q38" s="185"/>
      <c r="R38" s="185"/>
      <c r="S38" s="185"/>
      <c r="T38" s="185"/>
      <c r="U38" s="185"/>
      <c r="V38" s="185"/>
      <c r="W38" s="185"/>
      <c r="X38" s="185"/>
      <c r="Y38" s="185"/>
      <c r="Z38" s="185"/>
    </row>
    <row r="39" ht="15.0" customHeight="1">
      <c r="A39" s="85" t="s">
        <v>1852</v>
      </c>
      <c r="B39" s="75" t="s">
        <v>51</v>
      </c>
      <c r="C39" s="77" t="s">
        <v>9023</v>
      </c>
      <c r="D39" s="78">
        <v>56.0</v>
      </c>
      <c r="E39" s="363">
        <v>56.0</v>
      </c>
      <c r="F39" s="75" t="s">
        <v>73</v>
      </c>
      <c r="G39" s="541"/>
      <c r="H39" s="185"/>
      <c r="I39" s="185"/>
      <c r="J39" s="185"/>
      <c r="K39" s="185"/>
      <c r="L39" s="185"/>
      <c r="M39" s="185"/>
      <c r="N39" s="185"/>
      <c r="O39" s="185"/>
      <c r="P39" s="185"/>
      <c r="Q39" s="185"/>
      <c r="R39" s="185"/>
      <c r="S39" s="185"/>
      <c r="T39" s="185"/>
      <c r="U39" s="185"/>
      <c r="V39" s="185"/>
      <c r="W39" s="185"/>
      <c r="X39" s="185"/>
      <c r="Y39" s="185"/>
      <c r="Z39" s="185"/>
    </row>
    <row r="40" ht="15.0" customHeight="1">
      <c r="A40" s="85" t="s">
        <v>1852</v>
      </c>
      <c r="B40" s="75" t="s">
        <v>51</v>
      </c>
      <c r="C40" s="77" t="s">
        <v>9036</v>
      </c>
      <c r="D40" s="78">
        <v>200.0</v>
      </c>
      <c r="E40" s="363">
        <v>200.0</v>
      </c>
      <c r="F40" s="75" t="s">
        <v>73</v>
      </c>
      <c r="G40" s="541"/>
      <c r="H40" s="185"/>
      <c r="I40" s="185"/>
      <c r="J40" s="185"/>
      <c r="K40" s="185"/>
      <c r="L40" s="185"/>
      <c r="M40" s="185"/>
      <c r="N40" s="185"/>
      <c r="O40" s="185"/>
      <c r="P40" s="185"/>
      <c r="Q40" s="185"/>
      <c r="R40" s="185"/>
      <c r="S40" s="185"/>
      <c r="T40" s="185"/>
      <c r="U40" s="185"/>
      <c r="V40" s="185"/>
      <c r="W40" s="185"/>
      <c r="X40" s="185"/>
      <c r="Y40" s="185"/>
      <c r="Z40" s="185"/>
    </row>
    <row r="41" ht="15.0" customHeight="1">
      <c r="A41" s="85" t="s">
        <v>1852</v>
      </c>
      <c r="B41" s="75" t="s">
        <v>51</v>
      </c>
      <c r="C41" s="77" t="s">
        <v>9037</v>
      </c>
      <c r="D41" s="78">
        <v>84.0</v>
      </c>
      <c r="E41" s="363">
        <v>84.0</v>
      </c>
      <c r="F41" s="75" t="s">
        <v>73</v>
      </c>
      <c r="G41" s="541"/>
      <c r="H41" s="185"/>
      <c r="I41" s="185"/>
      <c r="J41" s="185"/>
      <c r="K41" s="185"/>
      <c r="L41" s="185"/>
      <c r="M41" s="185"/>
      <c r="N41" s="185"/>
      <c r="O41" s="185"/>
      <c r="P41" s="185"/>
      <c r="Q41" s="185"/>
      <c r="R41" s="185"/>
      <c r="S41" s="185"/>
      <c r="T41" s="185"/>
      <c r="U41" s="185"/>
      <c r="V41" s="185"/>
      <c r="W41" s="185"/>
      <c r="X41" s="185"/>
      <c r="Y41" s="185"/>
      <c r="Z41" s="185"/>
    </row>
    <row r="42" ht="15.0" customHeight="1">
      <c r="A42" s="85" t="s">
        <v>7437</v>
      </c>
      <c r="B42" s="75" t="s">
        <v>51</v>
      </c>
      <c r="C42" s="77" t="s">
        <v>9024</v>
      </c>
      <c r="D42" s="78">
        <v>56.0</v>
      </c>
      <c r="E42" s="363">
        <v>56.0</v>
      </c>
      <c r="F42" s="75" t="s">
        <v>1859</v>
      </c>
      <c r="G42" s="541"/>
      <c r="H42" s="185"/>
      <c r="I42" s="185"/>
      <c r="J42" s="185"/>
      <c r="K42" s="185"/>
      <c r="L42" s="185"/>
      <c r="M42" s="185"/>
      <c r="N42" s="185"/>
      <c r="O42" s="185"/>
      <c r="P42" s="185"/>
      <c r="Q42" s="185"/>
      <c r="R42" s="185"/>
      <c r="S42" s="185"/>
      <c r="T42" s="185"/>
      <c r="U42" s="185"/>
      <c r="V42" s="185"/>
      <c r="W42" s="185"/>
      <c r="X42" s="185"/>
      <c r="Y42" s="185"/>
      <c r="Z42" s="185"/>
    </row>
    <row r="43" ht="15.0" customHeight="1">
      <c r="A43" s="85" t="s">
        <v>7437</v>
      </c>
      <c r="B43" s="75" t="s">
        <v>51</v>
      </c>
      <c r="C43" s="77" t="s">
        <v>9038</v>
      </c>
      <c r="D43" s="78">
        <v>200.0</v>
      </c>
      <c r="E43" s="363">
        <v>200.0</v>
      </c>
      <c r="F43" s="75" t="s">
        <v>1859</v>
      </c>
      <c r="G43" s="541"/>
      <c r="H43" s="185"/>
      <c r="I43" s="185"/>
      <c r="J43" s="185"/>
      <c r="K43" s="185"/>
      <c r="L43" s="185"/>
      <c r="M43" s="185"/>
      <c r="N43" s="185"/>
      <c r="O43" s="185"/>
      <c r="P43" s="185"/>
      <c r="Q43" s="185"/>
      <c r="R43" s="185"/>
      <c r="S43" s="185"/>
      <c r="T43" s="185"/>
      <c r="U43" s="185"/>
      <c r="V43" s="185"/>
      <c r="W43" s="185"/>
      <c r="X43" s="185"/>
      <c r="Y43" s="185"/>
      <c r="Z43" s="185"/>
    </row>
    <row r="44" ht="15.0" customHeight="1">
      <c r="A44" s="85" t="s">
        <v>75</v>
      </c>
      <c r="B44" s="75" t="s">
        <v>51</v>
      </c>
      <c r="C44" s="77" t="s">
        <v>9023</v>
      </c>
      <c r="D44" s="78">
        <v>56.0</v>
      </c>
      <c r="E44" s="363">
        <v>56.0</v>
      </c>
      <c r="F44" s="75" t="s">
        <v>75</v>
      </c>
      <c r="G44" s="541"/>
      <c r="H44" s="185"/>
      <c r="I44" s="185"/>
      <c r="J44" s="185"/>
      <c r="K44" s="185"/>
      <c r="L44" s="185"/>
      <c r="M44" s="185"/>
      <c r="N44" s="185"/>
      <c r="O44" s="185"/>
      <c r="P44" s="185"/>
      <c r="Q44" s="185"/>
      <c r="R44" s="185"/>
      <c r="S44" s="185"/>
      <c r="T44" s="185"/>
      <c r="U44" s="185"/>
      <c r="V44" s="185"/>
      <c r="W44" s="185"/>
      <c r="X44" s="185"/>
      <c r="Y44" s="185"/>
      <c r="Z44" s="185"/>
    </row>
    <row r="45" ht="15.0" customHeight="1">
      <c r="A45" s="85" t="s">
        <v>75</v>
      </c>
      <c r="B45" s="75" t="s">
        <v>51</v>
      </c>
      <c r="C45" s="77" t="s">
        <v>9025</v>
      </c>
      <c r="D45" s="78">
        <v>200.0</v>
      </c>
      <c r="E45" s="363">
        <v>200.0</v>
      </c>
      <c r="F45" s="75" t="s">
        <v>75</v>
      </c>
      <c r="G45" s="541"/>
      <c r="H45" s="185"/>
      <c r="I45" s="185"/>
      <c r="J45" s="185"/>
      <c r="K45" s="185"/>
      <c r="L45" s="185"/>
      <c r="M45" s="185"/>
      <c r="N45" s="185"/>
      <c r="O45" s="185"/>
      <c r="P45" s="185"/>
      <c r="Q45" s="185"/>
      <c r="R45" s="185"/>
      <c r="S45" s="185"/>
      <c r="T45" s="185"/>
      <c r="U45" s="185"/>
      <c r="V45" s="185"/>
      <c r="W45" s="185"/>
      <c r="X45" s="185"/>
      <c r="Y45" s="185"/>
      <c r="Z45" s="185"/>
    </row>
    <row r="46" ht="15.0" customHeight="1">
      <c r="A46" s="85" t="s">
        <v>6643</v>
      </c>
      <c r="B46" s="75" t="s">
        <v>51</v>
      </c>
      <c r="C46" s="77" t="s">
        <v>9023</v>
      </c>
      <c r="D46" s="78">
        <v>56.0</v>
      </c>
      <c r="E46" s="363">
        <v>56.0</v>
      </c>
      <c r="F46" s="75" t="s">
        <v>396</v>
      </c>
      <c r="G46" s="541"/>
      <c r="H46" s="185"/>
      <c r="I46" s="185"/>
      <c r="J46" s="185"/>
      <c r="K46" s="185"/>
      <c r="L46" s="185"/>
      <c r="M46" s="185"/>
      <c r="N46" s="185"/>
      <c r="O46" s="185"/>
      <c r="P46" s="185"/>
      <c r="Q46" s="185"/>
      <c r="R46" s="185"/>
      <c r="S46" s="185"/>
      <c r="T46" s="185"/>
      <c r="U46" s="185"/>
      <c r="V46" s="185"/>
      <c r="W46" s="185"/>
      <c r="X46" s="185"/>
      <c r="Y46" s="185"/>
      <c r="Z46" s="185"/>
    </row>
    <row r="47" ht="15.0" customHeight="1">
      <c r="A47" s="85" t="s">
        <v>6643</v>
      </c>
      <c r="B47" s="75" t="s">
        <v>51</v>
      </c>
      <c r="C47" s="77" t="s">
        <v>9025</v>
      </c>
      <c r="D47" s="78">
        <v>200.0</v>
      </c>
      <c r="E47" s="363">
        <v>200.0</v>
      </c>
      <c r="F47" s="75" t="s">
        <v>396</v>
      </c>
      <c r="G47" s="541"/>
      <c r="H47" s="185"/>
      <c r="I47" s="185"/>
      <c r="J47" s="185"/>
      <c r="K47" s="185"/>
      <c r="L47" s="185"/>
      <c r="M47" s="185"/>
      <c r="N47" s="185"/>
      <c r="O47" s="185"/>
      <c r="P47" s="185"/>
      <c r="Q47" s="185"/>
      <c r="R47" s="185"/>
      <c r="S47" s="185"/>
      <c r="T47" s="185"/>
      <c r="U47" s="185"/>
      <c r="V47" s="185"/>
      <c r="W47" s="185"/>
      <c r="X47" s="185"/>
      <c r="Y47" s="185"/>
      <c r="Z47" s="185"/>
    </row>
    <row r="48" ht="15.0" customHeight="1">
      <c r="A48" s="85" t="s">
        <v>6643</v>
      </c>
      <c r="B48" s="75" t="s">
        <v>51</v>
      </c>
      <c r="C48" s="77" t="s">
        <v>9039</v>
      </c>
      <c r="D48" s="78">
        <v>84.0</v>
      </c>
      <c r="E48" s="363">
        <v>84.0</v>
      </c>
      <c r="F48" s="75" t="s">
        <v>396</v>
      </c>
      <c r="G48" s="541"/>
      <c r="H48" s="185"/>
      <c r="I48" s="185"/>
      <c r="J48" s="185"/>
      <c r="K48" s="185"/>
      <c r="L48" s="185"/>
      <c r="M48" s="185"/>
      <c r="N48" s="185"/>
      <c r="O48" s="185"/>
      <c r="P48" s="185"/>
      <c r="Q48" s="185"/>
      <c r="R48" s="185"/>
      <c r="S48" s="185"/>
      <c r="T48" s="185"/>
      <c r="U48" s="185"/>
      <c r="V48" s="185"/>
      <c r="W48" s="185"/>
      <c r="X48" s="185"/>
      <c r="Y48" s="185"/>
      <c r="Z48" s="185"/>
    </row>
    <row r="49" ht="15.0" customHeight="1">
      <c r="A49" s="85" t="s">
        <v>77</v>
      </c>
      <c r="B49" s="75" t="s">
        <v>51</v>
      </c>
      <c r="C49" s="77" t="s">
        <v>9023</v>
      </c>
      <c r="D49" s="78">
        <v>56.0</v>
      </c>
      <c r="E49" s="363">
        <v>56.0</v>
      </c>
      <c r="F49" s="75" t="s">
        <v>413</v>
      </c>
      <c r="G49" s="541"/>
      <c r="H49" s="185"/>
      <c r="I49" s="185"/>
      <c r="J49" s="185"/>
      <c r="K49" s="185"/>
      <c r="L49" s="185"/>
      <c r="M49" s="185"/>
      <c r="N49" s="185"/>
      <c r="O49" s="185"/>
      <c r="P49" s="185"/>
      <c r="Q49" s="185"/>
      <c r="R49" s="185"/>
      <c r="S49" s="185"/>
      <c r="T49" s="185"/>
      <c r="U49" s="185"/>
      <c r="V49" s="185"/>
      <c r="W49" s="185"/>
      <c r="X49" s="185"/>
      <c r="Y49" s="185"/>
      <c r="Z49" s="185"/>
    </row>
    <row r="50" ht="15.0" customHeight="1">
      <c r="A50" s="85" t="s">
        <v>437</v>
      </c>
      <c r="B50" s="75" t="s">
        <v>51</v>
      </c>
      <c r="C50" s="77" t="s">
        <v>9026</v>
      </c>
      <c r="D50" s="78">
        <v>56.0</v>
      </c>
      <c r="E50" s="363">
        <v>56.0</v>
      </c>
      <c r="F50" s="75" t="s">
        <v>437</v>
      </c>
      <c r="G50" s="541"/>
      <c r="H50" s="185"/>
      <c r="I50" s="185"/>
      <c r="J50" s="185"/>
      <c r="K50" s="185"/>
      <c r="L50" s="185"/>
      <c r="M50" s="185"/>
      <c r="N50" s="185"/>
      <c r="O50" s="185"/>
      <c r="P50" s="185"/>
      <c r="Q50" s="185"/>
      <c r="R50" s="185"/>
      <c r="S50" s="185"/>
      <c r="T50" s="185"/>
      <c r="U50" s="185"/>
      <c r="V50" s="185"/>
      <c r="W50" s="185"/>
      <c r="X50" s="185"/>
      <c r="Y50" s="185"/>
      <c r="Z50" s="185"/>
    </row>
    <row r="51" ht="15.0" customHeight="1">
      <c r="A51" s="85" t="s">
        <v>3320</v>
      </c>
      <c r="B51" s="75" t="s">
        <v>51</v>
      </c>
      <c r="C51" s="77" t="s">
        <v>9031</v>
      </c>
      <c r="D51" s="78">
        <v>56.0</v>
      </c>
      <c r="E51" s="363">
        <v>56.0</v>
      </c>
      <c r="F51" s="75" t="s">
        <v>3326</v>
      </c>
      <c r="G51" s="541"/>
      <c r="H51" s="185"/>
      <c r="I51" s="185"/>
      <c r="J51" s="185"/>
      <c r="K51" s="185"/>
      <c r="L51" s="185"/>
      <c r="M51" s="185"/>
      <c r="N51" s="185"/>
      <c r="O51" s="185"/>
      <c r="P51" s="185"/>
      <c r="Q51" s="185"/>
      <c r="R51" s="185"/>
      <c r="S51" s="185"/>
      <c r="T51" s="185"/>
      <c r="U51" s="185"/>
      <c r="V51" s="185"/>
      <c r="W51" s="185"/>
      <c r="X51" s="185"/>
      <c r="Y51" s="185"/>
      <c r="Z51" s="185"/>
    </row>
    <row r="52" ht="15.0" customHeight="1">
      <c r="A52" s="85" t="s">
        <v>3320</v>
      </c>
      <c r="B52" s="75" t="s">
        <v>51</v>
      </c>
      <c r="C52" s="77" t="s">
        <v>9040</v>
      </c>
      <c r="D52" s="78">
        <v>200.0</v>
      </c>
      <c r="E52" s="363">
        <v>200.0</v>
      </c>
      <c r="F52" s="75" t="s">
        <v>3326</v>
      </c>
      <c r="G52" s="541"/>
      <c r="H52" s="185"/>
      <c r="I52" s="185"/>
      <c r="J52" s="185"/>
      <c r="K52" s="185"/>
      <c r="L52" s="185"/>
      <c r="M52" s="185"/>
      <c r="N52" s="185"/>
      <c r="O52" s="185"/>
      <c r="P52" s="185"/>
      <c r="Q52" s="185"/>
      <c r="R52" s="185"/>
      <c r="S52" s="185"/>
      <c r="T52" s="185"/>
      <c r="U52" s="185"/>
      <c r="V52" s="185"/>
      <c r="W52" s="185"/>
      <c r="X52" s="185"/>
      <c r="Y52" s="185"/>
      <c r="Z52" s="185"/>
    </row>
    <row r="53" ht="15.0" customHeight="1">
      <c r="A53" s="85" t="s">
        <v>462</v>
      </c>
      <c r="B53" s="75" t="s">
        <v>8943</v>
      </c>
      <c r="C53" s="77" t="s">
        <v>9026</v>
      </c>
      <c r="D53" s="78">
        <v>56.0</v>
      </c>
      <c r="E53" s="363">
        <v>56.0</v>
      </c>
      <c r="F53" s="75" t="s">
        <v>462</v>
      </c>
      <c r="G53" s="541"/>
      <c r="H53" s="185"/>
      <c r="I53" s="185"/>
      <c r="J53" s="185"/>
      <c r="K53" s="185"/>
      <c r="L53" s="185"/>
      <c r="M53" s="185"/>
      <c r="N53" s="185"/>
      <c r="O53" s="185"/>
      <c r="P53" s="185"/>
      <c r="Q53" s="185"/>
      <c r="R53" s="185"/>
      <c r="S53" s="185"/>
      <c r="T53" s="185"/>
      <c r="U53" s="185"/>
      <c r="V53" s="185"/>
      <c r="W53" s="185"/>
      <c r="X53" s="185"/>
      <c r="Y53" s="185"/>
      <c r="Z53" s="185"/>
    </row>
    <row r="54" ht="15.0" customHeight="1">
      <c r="A54" s="85" t="s">
        <v>7441</v>
      </c>
      <c r="B54" s="75" t="s">
        <v>51</v>
      </c>
      <c r="C54" s="77" t="s">
        <v>9024</v>
      </c>
      <c r="D54" s="78">
        <v>56.0</v>
      </c>
      <c r="E54" s="363">
        <v>56.0</v>
      </c>
      <c r="F54" s="75" t="s">
        <v>81</v>
      </c>
      <c r="G54" s="541"/>
      <c r="H54" s="185"/>
      <c r="I54" s="185"/>
      <c r="J54" s="185"/>
      <c r="K54" s="185"/>
      <c r="L54" s="185"/>
      <c r="M54" s="185"/>
      <c r="N54" s="185"/>
      <c r="O54" s="185"/>
      <c r="P54" s="185"/>
      <c r="Q54" s="185"/>
      <c r="R54" s="185"/>
      <c r="S54" s="185"/>
      <c r="T54" s="185"/>
      <c r="U54" s="185"/>
      <c r="V54" s="185"/>
      <c r="W54" s="185"/>
      <c r="X54" s="185"/>
      <c r="Y54" s="185"/>
      <c r="Z54" s="185"/>
    </row>
    <row r="55" ht="15.0" customHeight="1">
      <c r="A55" s="85" t="s">
        <v>2162</v>
      </c>
      <c r="B55" s="75" t="s">
        <v>51</v>
      </c>
      <c r="C55" s="77" t="s">
        <v>9024</v>
      </c>
      <c r="D55" s="78">
        <v>56.0</v>
      </c>
      <c r="E55" s="363">
        <v>56.0</v>
      </c>
      <c r="F55" s="75" t="s">
        <v>2162</v>
      </c>
      <c r="G55" s="541"/>
      <c r="H55" s="185"/>
      <c r="I55" s="185"/>
      <c r="J55" s="185"/>
      <c r="K55" s="185"/>
      <c r="L55" s="185"/>
      <c r="M55" s="185"/>
      <c r="N55" s="185"/>
      <c r="O55" s="185"/>
      <c r="P55" s="185"/>
      <c r="Q55" s="185"/>
      <c r="R55" s="185"/>
      <c r="S55" s="185"/>
      <c r="T55" s="185"/>
      <c r="U55" s="185"/>
      <c r="V55" s="185"/>
      <c r="W55" s="185"/>
      <c r="X55" s="185"/>
      <c r="Y55" s="185"/>
      <c r="Z55" s="185"/>
    </row>
    <row r="56" ht="15.0" customHeight="1">
      <c r="A56" s="85" t="s">
        <v>2162</v>
      </c>
      <c r="B56" s="75" t="s">
        <v>51</v>
      </c>
      <c r="C56" s="77" t="s">
        <v>9038</v>
      </c>
      <c r="D56" s="78">
        <v>200.0</v>
      </c>
      <c r="E56" s="363">
        <v>200.0</v>
      </c>
      <c r="F56" s="75" t="s">
        <v>2162</v>
      </c>
      <c r="G56" s="541"/>
      <c r="H56" s="185"/>
      <c r="I56" s="185"/>
      <c r="J56" s="185"/>
      <c r="K56" s="185"/>
      <c r="L56" s="185"/>
      <c r="M56" s="185"/>
      <c r="N56" s="185"/>
      <c r="O56" s="185"/>
      <c r="P56" s="185"/>
      <c r="Q56" s="185"/>
      <c r="R56" s="185"/>
      <c r="S56" s="185"/>
      <c r="T56" s="185"/>
      <c r="U56" s="185"/>
      <c r="V56" s="185"/>
      <c r="W56" s="185"/>
      <c r="X56" s="185"/>
      <c r="Y56" s="185"/>
      <c r="Z56" s="185"/>
    </row>
    <row r="57" ht="15.0" customHeight="1">
      <c r="A57" s="85" t="s">
        <v>83</v>
      </c>
      <c r="B57" s="75" t="s">
        <v>51</v>
      </c>
      <c r="C57" s="77" t="s">
        <v>9023</v>
      </c>
      <c r="D57" s="78">
        <v>56.0</v>
      </c>
      <c r="E57" s="363">
        <v>56.0</v>
      </c>
      <c r="F57" s="75" t="s">
        <v>467</v>
      </c>
      <c r="G57" s="541"/>
      <c r="H57" s="185"/>
      <c r="I57" s="185"/>
      <c r="J57" s="185"/>
      <c r="K57" s="185"/>
      <c r="L57" s="185"/>
      <c r="M57" s="185"/>
      <c r="N57" s="185"/>
      <c r="O57" s="185"/>
      <c r="P57" s="185"/>
      <c r="Q57" s="185"/>
      <c r="R57" s="185"/>
      <c r="S57" s="185"/>
      <c r="T57" s="185"/>
      <c r="U57" s="185"/>
      <c r="V57" s="185"/>
      <c r="W57" s="185"/>
      <c r="X57" s="185"/>
      <c r="Y57" s="185"/>
      <c r="Z57" s="185"/>
    </row>
    <row r="58" ht="15.0" customHeight="1">
      <c r="A58" s="85" t="s">
        <v>83</v>
      </c>
      <c r="B58" s="75" t="s">
        <v>51</v>
      </c>
      <c r="C58" s="77" t="s">
        <v>9041</v>
      </c>
      <c r="D58" s="78">
        <v>200.0</v>
      </c>
      <c r="E58" s="363">
        <v>200.0</v>
      </c>
      <c r="F58" s="75" t="s">
        <v>467</v>
      </c>
      <c r="G58" s="541"/>
      <c r="H58" s="185"/>
      <c r="I58" s="185"/>
      <c r="J58" s="185"/>
      <c r="K58" s="185"/>
      <c r="L58" s="185"/>
      <c r="M58" s="185"/>
      <c r="N58" s="185"/>
      <c r="O58" s="185"/>
      <c r="P58" s="185"/>
      <c r="Q58" s="185"/>
      <c r="R58" s="185"/>
      <c r="S58" s="185"/>
      <c r="T58" s="185"/>
      <c r="U58" s="185"/>
      <c r="V58" s="185"/>
      <c r="W58" s="185"/>
      <c r="X58" s="185"/>
      <c r="Y58" s="185"/>
      <c r="Z58" s="185"/>
    </row>
    <row r="59" ht="15.0" customHeight="1">
      <c r="A59" s="85" t="s">
        <v>83</v>
      </c>
      <c r="B59" s="75" t="s">
        <v>51</v>
      </c>
      <c r="C59" s="77" t="s">
        <v>9042</v>
      </c>
      <c r="D59" s="78">
        <v>84.0</v>
      </c>
      <c r="E59" s="363">
        <v>84.0</v>
      </c>
      <c r="F59" s="75" t="s">
        <v>467</v>
      </c>
      <c r="G59" s="541"/>
      <c r="H59" s="185"/>
      <c r="I59" s="185"/>
      <c r="J59" s="185"/>
      <c r="K59" s="185"/>
      <c r="L59" s="185"/>
      <c r="M59" s="185"/>
      <c r="N59" s="185"/>
      <c r="O59" s="185"/>
      <c r="P59" s="185"/>
      <c r="Q59" s="185"/>
      <c r="R59" s="185"/>
      <c r="S59" s="185"/>
      <c r="T59" s="185"/>
      <c r="U59" s="185"/>
      <c r="V59" s="185"/>
      <c r="W59" s="185"/>
      <c r="X59" s="185"/>
      <c r="Y59" s="185"/>
      <c r="Z59" s="185"/>
    </row>
    <row r="60" ht="15.0" customHeight="1">
      <c r="A60" s="85" t="s">
        <v>6679</v>
      </c>
      <c r="B60" s="75" t="s">
        <v>51</v>
      </c>
      <c r="C60" s="77" t="s">
        <v>9021</v>
      </c>
      <c r="D60" s="78">
        <v>56.0</v>
      </c>
      <c r="E60" s="363">
        <v>56.0</v>
      </c>
      <c r="F60" s="75" t="s">
        <v>84</v>
      </c>
      <c r="G60" s="541"/>
      <c r="H60" s="185"/>
      <c r="I60" s="185"/>
      <c r="J60" s="185"/>
      <c r="K60" s="185"/>
      <c r="L60" s="185"/>
      <c r="M60" s="185"/>
      <c r="N60" s="185"/>
      <c r="O60" s="185"/>
      <c r="P60" s="185"/>
      <c r="Q60" s="185"/>
      <c r="R60" s="185"/>
      <c r="S60" s="185"/>
      <c r="T60" s="185"/>
      <c r="U60" s="185"/>
      <c r="V60" s="185"/>
      <c r="W60" s="185"/>
      <c r="X60" s="185"/>
      <c r="Y60" s="185"/>
      <c r="Z60" s="185"/>
    </row>
    <row r="61" ht="15.0" customHeight="1">
      <c r="A61" s="85" t="s">
        <v>6679</v>
      </c>
      <c r="B61" s="75" t="s">
        <v>51</v>
      </c>
      <c r="C61" s="77" t="s">
        <v>9025</v>
      </c>
      <c r="D61" s="78">
        <v>200.0</v>
      </c>
      <c r="E61" s="363">
        <v>200.0</v>
      </c>
      <c r="F61" s="75" t="s">
        <v>84</v>
      </c>
      <c r="G61" s="541"/>
      <c r="H61" s="185"/>
      <c r="I61" s="185"/>
      <c r="J61" s="185"/>
      <c r="K61" s="185"/>
      <c r="L61" s="185"/>
      <c r="M61" s="185"/>
      <c r="N61" s="185"/>
      <c r="O61" s="185"/>
      <c r="P61" s="185"/>
      <c r="Q61" s="185"/>
      <c r="R61" s="185"/>
      <c r="S61" s="185"/>
      <c r="T61" s="185"/>
      <c r="U61" s="185"/>
      <c r="V61" s="185"/>
      <c r="W61" s="185"/>
      <c r="X61" s="185"/>
      <c r="Y61" s="185"/>
      <c r="Z61" s="185"/>
    </row>
    <row r="62" ht="15.0" customHeight="1">
      <c r="A62" s="85" t="s">
        <v>85</v>
      </c>
      <c r="B62" s="77" t="s">
        <v>86</v>
      </c>
      <c r="C62" s="77" t="s">
        <v>9023</v>
      </c>
      <c r="D62" s="78">
        <v>56.0</v>
      </c>
      <c r="E62" s="363">
        <v>56.0</v>
      </c>
      <c r="F62" s="85" t="s">
        <v>3351</v>
      </c>
      <c r="G62" s="541"/>
      <c r="H62" s="185"/>
      <c r="I62" s="185"/>
      <c r="J62" s="185"/>
      <c r="K62" s="185"/>
      <c r="L62" s="185"/>
      <c r="M62" s="185"/>
      <c r="N62" s="185"/>
      <c r="O62" s="185"/>
      <c r="P62" s="185"/>
      <c r="Q62" s="185"/>
      <c r="R62" s="185"/>
      <c r="S62" s="185"/>
      <c r="T62" s="185"/>
      <c r="U62" s="185"/>
      <c r="V62" s="185"/>
      <c r="W62" s="185"/>
      <c r="X62" s="185"/>
      <c r="Y62" s="185"/>
      <c r="Z62" s="185"/>
    </row>
    <row r="63" ht="15.0" customHeight="1">
      <c r="A63" s="85" t="s">
        <v>87</v>
      </c>
      <c r="B63" s="77" t="s">
        <v>86</v>
      </c>
      <c r="C63" s="77" t="s">
        <v>9043</v>
      </c>
      <c r="D63" s="78">
        <v>200.0</v>
      </c>
      <c r="E63" s="363">
        <v>200.0</v>
      </c>
      <c r="F63" s="85" t="s">
        <v>481</v>
      </c>
      <c r="G63" s="541"/>
      <c r="H63" s="185"/>
      <c r="I63" s="185"/>
      <c r="J63" s="185"/>
      <c r="K63" s="185"/>
      <c r="L63" s="185"/>
      <c r="M63" s="185"/>
      <c r="N63" s="185"/>
      <c r="O63" s="185"/>
      <c r="P63" s="185"/>
      <c r="Q63" s="185"/>
      <c r="R63" s="185"/>
      <c r="S63" s="185"/>
      <c r="T63" s="185"/>
      <c r="U63" s="185"/>
      <c r="V63" s="185"/>
      <c r="W63" s="185"/>
      <c r="X63" s="185"/>
      <c r="Y63" s="185"/>
      <c r="Z63" s="185"/>
    </row>
    <row r="64" ht="15.0" customHeight="1">
      <c r="A64" s="85" t="s">
        <v>87</v>
      </c>
      <c r="B64" s="77" t="s">
        <v>86</v>
      </c>
      <c r="C64" s="77" t="s">
        <v>9023</v>
      </c>
      <c r="D64" s="78">
        <v>56.0</v>
      </c>
      <c r="E64" s="363">
        <v>56.0</v>
      </c>
      <c r="F64" s="85" t="s">
        <v>481</v>
      </c>
      <c r="G64" s="541"/>
      <c r="H64" s="185"/>
      <c r="I64" s="185"/>
      <c r="J64" s="185"/>
      <c r="K64" s="185"/>
      <c r="L64" s="185"/>
      <c r="M64" s="185"/>
      <c r="N64" s="185"/>
      <c r="O64" s="185"/>
      <c r="P64" s="185"/>
      <c r="Q64" s="185"/>
      <c r="R64" s="185"/>
      <c r="S64" s="185"/>
      <c r="T64" s="185"/>
      <c r="U64" s="185"/>
      <c r="V64" s="185"/>
      <c r="W64" s="185"/>
      <c r="X64" s="185"/>
      <c r="Y64" s="185"/>
      <c r="Z64" s="185"/>
    </row>
    <row r="65" ht="15.0" customHeight="1">
      <c r="A65" s="85" t="s">
        <v>6702</v>
      </c>
      <c r="B65" s="77" t="s">
        <v>86</v>
      </c>
      <c r="C65" s="77" t="s">
        <v>9023</v>
      </c>
      <c r="D65" s="78">
        <v>56.0</v>
      </c>
      <c r="E65" s="363">
        <v>56.0</v>
      </c>
      <c r="F65" s="85" t="s">
        <v>670</v>
      </c>
      <c r="G65" s="541"/>
      <c r="H65" s="185"/>
      <c r="I65" s="185"/>
      <c r="J65" s="185"/>
      <c r="K65" s="185"/>
      <c r="L65" s="185"/>
      <c r="M65" s="185"/>
      <c r="N65" s="185"/>
      <c r="O65" s="185"/>
      <c r="P65" s="185"/>
      <c r="Q65" s="185"/>
      <c r="R65" s="185"/>
      <c r="S65" s="185"/>
      <c r="T65" s="185"/>
      <c r="U65" s="185"/>
      <c r="V65" s="185"/>
      <c r="W65" s="185"/>
      <c r="X65" s="185"/>
      <c r="Y65" s="185"/>
      <c r="Z65" s="185"/>
    </row>
    <row r="66" ht="15.0" customHeight="1">
      <c r="A66" s="85" t="s">
        <v>88</v>
      </c>
      <c r="B66" s="77" t="s">
        <v>86</v>
      </c>
      <c r="C66" s="77" t="s">
        <v>9026</v>
      </c>
      <c r="D66" s="78">
        <v>56.0</v>
      </c>
      <c r="E66" s="363">
        <v>56.0</v>
      </c>
      <c r="F66" s="85" t="s">
        <v>2618</v>
      </c>
      <c r="G66" s="541"/>
      <c r="H66" s="185"/>
      <c r="I66" s="185"/>
      <c r="J66" s="185"/>
      <c r="K66" s="185"/>
      <c r="L66" s="185"/>
      <c r="M66" s="185"/>
      <c r="N66" s="185"/>
      <c r="O66" s="185"/>
      <c r="P66" s="185"/>
      <c r="Q66" s="185"/>
      <c r="R66" s="185"/>
      <c r="S66" s="185"/>
      <c r="T66" s="185"/>
      <c r="U66" s="185"/>
      <c r="V66" s="185"/>
      <c r="W66" s="185"/>
      <c r="X66" s="185"/>
      <c r="Y66" s="185"/>
      <c r="Z66" s="185"/>
    </row>
    <row r="67" ht="15.0" customHeight="1">
      <c r="A67" s="85" t="s">
        <v>88</v>
      </c>
      <c r="B67" s="77" t="s">
        <v>86</v>
      </c>
      <c r="C67" s="77" t="s">
        <v>9044</v>
      </c>
      <c r="D67" s="78">
        <v>84.0</v>
      </c>
      <c r="E67" s="363">
        <v>84.0</v>
      </c>
      <c r="F67" s="85" t="s">
        <v>2618</v>
      </c>
      <c r="G67" s="541"/>
      <c r="H67" s="185"/>
      <c r="I67" s="185"/>
      <c r="J67" s="185"/>
      <c r="K67" s="185"/>
      <c r="L67" s="185"/>
      <c r="M67" s="185"/>
      <c r="N67" s="185"/>
      <c r="O67" s="185"/>
      <c r="P67" s="185"/>
      <c r="Q67" s="185"/>
      <c r="R67" s="185"/>
      <c r="S67" s="185"/>
      <c r="T67" s="185"/>
      <c r="U67" s="185"/>
      <c r="V67" s="185"/>
      <c r="W67" s="185"/>
      <c r="X67" s="185"/>
      <c r="Y67" s="185"/>
      <c r="Z67" s="185"/>
    </row>
    <row r="68" ht="15.0" customHeight="1">
      <c r="A68" s="85" t="s">
        <v>90</v>
      </c>
      <c r="B68" s="77" t="s">
        <v>86</v>
      </c>
      <c r="C68" s="77" t="s">
        <v>9023</v>
      </c>
      <c r="D68" s="78">
        <v>56.0</v>
      </c>
      <c r="E68" s="363">
        <v>56.0</v>
      </c>
      <c r="F68" s="85" t="s">
        <v>493</v>
      </c>
      <c r="G68" s="541"/>
      <c r="H68" s="185"/>
      <c r="I68" s="185"/>
      <c r="J68" s="185"/>
      <c r="K68" s="185"/>
      <c r="L68" s="185"/>
      <c r="M68" s="185"/>
      <c r="N68" s="185"/>
      <c r="O68" s="185"/>
      <c r="P68" s="185"/>
      <c r="Q68" s="185"/>
      <c r="R68" s="185"/>
      <c r="S68" s="185"/>
      <c r="T68" s="185"/>
      <c r="U68" s="185"/>
      <c r="V68" s="185"/>
      <c r="W68" s="185"/>
      <c r="X68" s="185"/>
      <c r="Y68" s="185"/>
      <c r="Z68" s="185"/>
    </row>
    <row r="69" ht="15.0" customHeight="1">
      <c r="A69" s="85" t="s">
        <v>90</v>
      </c>
      <c r="B69" s="77" t="s">
        <v>86</v>
      </c>
      <c r="C69" s="77" t="s">
        <v>9045</v>
      </c>
      <c r="D69" s="78">
        <v>200.0</v>
      </c>
      <c r="E69" s="363">
        <v>200.0</v>
      </c>
      <c r="F69" s="85" t="s">
        <v>493</v>
      </c>
      <c r="G69" s="541"/>
      <c r="H69" s="185"/>
      <c r="I69" s="185"/>
      <c r="J69" s="185"/>
      <c r="K69" s="185"/>
      <c r="L69" s="185"/>
      <c r="M69" s="185"/>
      <c r="N69" s="185"/>
      <c r="O69" s="185"/>
      <c r="P69" s="185"/>
      <c r="Q69" s="185"/>
      <c r="R69" s="185"/>
      <c r="S69" s="185"/>
      <c r="T69" s="185"/>
      <c r="U69" s="185"/>
      <c r="V69" s="185"/>
      <c r="W69" s="185"/>
      <c r="X69" s="185"/>
      <c r="Y69" s="185"/>
      <c r="Z69" s="185"/>
    </row>
    <row r="70" ht="15.0" customHeight="1">
      <c r="A70" s="85" t="s">
        <v>91</v>
      </c>
      <c r="B70" s="77" t="s">
        <v>86</v>
      </c>
      <c r="C70" s="77" t="s">
        <v>9024</v>
      </c>
      <c r="D70" s="78">
        <v>56.0</v>
      </c>
      <c r="E70" s="363">
        <v>56.0</v>
      </c>
      <c r="F70" s="85" t="s">
        <v>2657</v>
      </c>
      <c r="G70" s="541"/>
      <c r="H70" s="185"/>
      <c r="I70" s="185"/>
      <c r="J70" s="185"/>
      <c r="K70" s="185"/>
      <c r="L70" s="185"/>
      <c r="M70" s="185"/>
      <c r="N70" s="185"/>
      <c r="O70" s="185"/>
      <c r="P70" s="185"/>
      <c r="Q70" s="185"/>
      <c r="R70" s="185"/>
      <c r="S70" s="185"/>
      <c r="T70" s="185"/>
      <c r="U70" s="185"/>
      <c r="V70" s="185"/>
      <c r="W70" s="185"/>
      <c r="X70" s="185"/>
      <c r="Y70" s="185"/>
      <c r="Z70" s="185"/>
    </row>
    <row r="71" ht="15.0" customHeight="1">
      <c r="A71" s="85" t="s">
        <v>6769</v>
      </c>
      <c r="B71" s="77" t="s">
        <v>86</v>
      </c>
      <c r="C71" s="77" t="s">
        <v>9024</v>
      </c>
      <c r="D71" s="78">
        <v>56.0</v>
      </c>
      <c r="E71" s="363">
        <v>56.0</v>
      </c>
      <c r="F71" s="85" t="s">
        <v>514</v>
      </c>
      <c r="G71" s="541"/>
      <c r="H71" s="185"/>
      <c r="I71" s="185"/>
      <c r="J71" s="185"/>
      <c r="K71" s="185"/>
      <c r="L71" s="185"/>
      <c r="M71" s="185"/>
      <c r="N71" s="185"/>
      <c r="O71" s="185"/>
      <c r="P71" s="185"/>
      <c r="Q71" s="185"/>
      <c r="R71" s="185"/>
      <c r="S71" s="185"/>
      <c r="T71" s="185"/>
      <c r="U71" s="185"/>
      <c r="V71" s="185"/>
      <c r="W71" s="185"/>
      <c r="X71" s="185"/>
      <c r="Y71" s="185"/>
      <c r="Z71" s="185"/>
    </row>
    <row r="72" ht="15.0" customHeight="1">
      <c r="A72" s="85" t="s">
        <v>100</v>
      </c>
      <c r="B72" s="77" t="s">
        <v>86</v>
      </c>
      <c r="C72" s="77" t="s">
        <v>9023</v>
      </c>
      <c r="D72" s="78">
        <v>56.0</v>
      </c>
      <c r="E72" s="363">
        <f t="shared" ref="E72:E73" si="1">D72</f>
        <v>56</v>
      </c>
      <c r="F72" s="85" t="s">
        <v>3390</v>
      </c>
      <c r="G72" s="541"/>
      <c r="H72" s="185"/>
      <c r="I72" s="185"/>
      <c r="J72" s="185"/>
      <c r="K72" s="185"/>
      <c r="L72" s="185"/>
      <c r="M72" s="185"/>
      <c r="N72" s="185"/>
      <c r="O72" s="185"/>
      <c r="P72" s="185"/>
      <c r="Q72" s="185"/>
      <c r="R72" s="185"/>
      <c r="S72" s="185"/>
      <c r="T72" s="185"/>
      <c r="U72" s="185"/>
      <c r="V72" s="185"/>
      <c r="W72" s="185"/>
      <c r="X72" s="185"/>
      <c r="Y72" s="185"/>
      <c r="Z72" s="185"/>
    </row>
    <row r="73" ht="15.0" customHeight="1">
      <c r="A73" s="85" t="s">
        <v>100</v>
      </c>
      <c r="B73" s="77" t="s">
        <v>86</v>
      </c>
      <c r="C73" s="77" t="s">
        <v>9046</v>
      </c>
      <c r="D73" s="78">
        <v>200.0</v>
      </c>
      <c r="E73" s="363">
        <f t="shared" si="1"/>
        <v>200</v>
      </c>
      <c r="F73" s="85" t="s">
        <v>3390</v>
      </c>
      <c r="G73" s="541"/>
      <c r="H73" s="185"/>
      <c r="I73" s="185"/>
      <c r="J73" s="185"/>
      <c r="K73" s="185"/>
      <c r="L73" s="185"/>
      <c r="M73" s="185"/>
      <c r="N73" s="185"/>
      <c r="O73" s="185"/>
      <c r="P73" s="185"/>
      <c r="Q73" s="185"/>
      <c r="R73" s="185"/>
      <c r="S73" s="185"/>
      <c r="T73" s="185"/>
      <c r="U73" s="185"/>
      <c r="V73" s="185"/>
      <c r="W73" s="185"/>
      <c r="X73" s="185"/>
      <c r="Y73" s="185"/>
      <c r="Z73" s="185"/>
    </row>
    <row r="74" ht="15.0" customHeight="1">
      <c r="A74" s="85" t="s">
        <v>101</v>
      </c>
      <c r="B74" s="77" t="s">
        <v>86</v>
      </c>
      <c r="C74" s="77" t="s">
        <v>9047</v>
      </c>
      <c r="D74" s="78">
        <v>56.0</v>
      </c>
      <c r="E74" s="363">
        <v>56.0</v>
      </c>
      <c r="F74" s="85" t="s">
        <v>546</v>
      </c>
      <c r="G74" s="541"/>
      <c r="H74" s="185"/>
      <c r="I74" s="185"/>
      <c r="J74" s="185"/>
      <c r="K74" s="185"/>
      <c r="L74" s="185"/>
      <c r="M74" s="185"/>
      <c r="N74" s="185"/>
      <c r="O74" s="185"/>
      <c r="P74" s="185"/>
      <c r="Q74" s="185"/>
      <c r="R74" s="185"/>
      <c r="S74" s="185"/>
      <c r="T74" s="185"/>
      <c r="U74" s="185"/>
      <c r="V74" s="185"/>
      <c r="W74" s="185"/>
      <c r="X74" s="185"/>
      <c r="Y74" s="185"/>
      <c r="Z74" s="185"/>
    </row>
    <row r="75" ht="15.0" customHeight="1">
      <c r="A75" s="85" t="s">
        <v>7448</v>
      </c>
      <c r="B75" s="77" t="s">
        <v>86</v>
      </c>
      <c r="C75" s="77" t="s">
        <v>9021</v>
      </c>
      <c r="D75" s="78">
        <v>56.0</v>
      </c>
      <c r="E75" s="363">
        <v>56.0</v>
      </c>
      <c r="F75" s="85" t="s">
        <v>3396</v>
      </c>
      <c r="G75" s="541"/>
      <c r="H75" s="185"/>
      <c r="I75" s="185"/>
      <c r="J75" s="185"/>
      <c r="K75" s="185"/>
      <c r="L75" s="185"/>
      <c r="M75" s="185"/>
      <c r="N75" s="185"/>
      <c r="O75" s="185"/>
      <c r="P75" s="185"/>
      <c r="Q75" s="185"/>
      <c r="R75" s="185"/>
      <c r="S75" s="185"/>
      <c r="T75" s="185"/>
      <c r="U75" s="185"/>
      <c r="V75" s="185"/>
      <c r="W75" s="185"/>
      <c r="X75" s="185"/>
      <c r="Y75" s="185"/>
      <c r="Z75" s="185"/>
    </row>
    <row r="76" ht="15.0" customHeight="1">
      <c r="A76" s="85" t="s">
        <v>103</v>
      </c>
      <c r="B76" s="77" t="s">
        <v>86</v>
      </c>
      <c r="C76" s="77" t="s">
        <v>9023</v>
      </c>
      <c r="D76" s="78">
        <v>56.0</v>
      </c>
      <c r="E76" s="363">
        <v>56.0</v>
      </c>
      <c r="F76" s="85" t="s">
        <v>2882</v>
      </c>
      <c r="G76" s="541"/>
      <c r="H76" s="185"/>
      <c r="I76" s="185"/>
      <c r="J76" s="185"/>
      <c r="K76" s="185"/>
      <c r="L76" s="185"/>
      <c r="M76" s="185"/>
      <c r="N76" s="185"/>
      <c r="O76" s="185"/>
      <c r="P76" s="185"/>
      <c r="Q76" s="185"/>
      <c r="R76" s="185"/>
      <c r="S76" s="185"/>
      <c r="T76" s="185"/>
      <c r="U76" s="185"/>
      <c r="V76" s="185"/>
      <c r="W76" s="185"/>
      <c r="X76" s="185"/>
      <c r="Y76" s="185"/>
      <c r="Z76" s="185"/>
    </row>
    <row r="77" ht="15.0" customHeight="1">
      <c r="A77" s="85" t="s">
        <v>103</v>
      </c>
      <c r="B77" s="77" t="s">
        <v>86</v>
      </c>
      <c r="C77" s="77" t="s">
        <v>9048</v>
      </c>
      <c r="D77" s="78">
        <v>200.0</v>
      </c>
      <c r="E77" s="363">
        <v>200.0</v>
      </c>
      <c r="F77" s="85" t="s">
        <v>2882</v>
      </c>
      <c r="G77" s="541"/>
      <c r="H77" s="185"/>
      <c r="I77" s="185"/>
      <c r="J77" s="185"/>
      <c r="K77" s="185"/>
      <c r="L77" s="185"/>
      <c r="M77" s="185"/>
      <c r="N77" s="185"/>
      <c r="O77" s="185"/>
      <c r="P77" s="185"/>
      <c r="Q77" s="185"/>
      <c r="R77" s="185"/>
      <c r="S77" s="185"/>
      <c r="T77" s="185"/>
      <c r="U77" s="185"/>
      <c r="V77" s="185"/>
      <c r="W77" s="185"/>
      <c r="X77" s="185"/>
      <c r="Y77" s="185"/>
      <c r="Z77" s="185"/>
    </row>
    <row r="78" ht="15.0" customHeight="1">
      <c r="A78" s="85" t="s">
        <v>103</v>
      </c>
      <c r="B78" s="77" t="s">
        <v>86</v>
      </c>
      <c r="C78" s="77" t="s">
        <v>9049</v>
      </c>
      <c r="D78" s="78">
        <v>84.0</v>
      </c>
      <c r="E78" s="363">
        <v>84.0</v>
      </c>
      <c r="F78" s="85" t="s">
        <v>2882</v>
      </c>
      <c r="G78" s="541"/>
      <c r="H78" s="185"/>
      <c r="I78" s="185"/>
      <c r="J78" s="185"/>
      <c r="K78" s="185"/>
      <c r="L78" s="185"/>
      <c r="M78" s="185"/>
      <c r="N78" s="185"/>
      <c r="O78" s="185"/>
      <c r="P78" s="185"/>
      <c r="Q78" s="185"/>
      <c r="R78" s="185"/>
      <c r="S78" s="185"/>
      <c r="T78" s="185"/>
      <c r="U78" s="185"/>
      <c r="V78" s="185"/>
      <c r="W78" s="185"/>
      <c r="X78" s="185"/>
      <c r="Y78" s="185"/>
      <c r="Z78" s="185"/>
    </row>
    <row r="79" ht="15.0" customHeight="1">
      <c r="A79" s="85" t="s">
        <v>716</v>
      </c>
      <c r="B79" s="77" t="s">
        <v>86</v>
      </c>
      <c r="C79" s="77" t="s">
        <v>9021</v>
      </c>
      <c r="D79" s="78">
        <v>56.0</v>
      </c>
      <c r="E79" s="363">
        <v>56.0</v>
      </c>
      <c r="F79" s="85" t="s">
        <v>554</v>
      </c>
      <c r="G79" s="541"/>
      <c r="H79" s="185"/>
      <c r="I79" s="185"/>
      <c r="J79" s="185"/>
      <c r="K79" s="185"/>
      <c r="L79" s="185"/>
      <c r="M79" s="185"/>
      <c r="N79" s="185"/>
      <c r="O79" s="185"/>
      <c r="P79" s="185"/>
      <c r="Q79" s="185"/>
      <c r="R79" s="185"/>
      <c r="S79" s="185"/>
      <c r="T79" s="185"/>
      <c r="U79" s="185"/>
      <c r="V79" s="185"/>
      <c r="W79" s="185"/>
      <c r="X79" s="185"/>
      <c r="Y79" s="185"/>
      <c r="Z79" s="185"/>
    </row>
    <row r="80" ht="15.0" customHeight="1">
      <c r="A80" s="85" t="s">
        <v>716</v>
      </c>
      <c r="B80" s="77" t="s">
        <v>86</v>
      </c>
      <c r="C80" s="77" t="s">
        <v>9050</v>
      </c>
      <c r="D80" s="78">
        <v>200.0</v>
      </c>
      <c r="E80" s="363">
        <v>200.0</v>
      </c>
      <c r="F80" s="85" t="s">
        <v>554</v>
      </c>
      <c r="G80" s="541"/>
      <c r="H80" s="185"/>
      <c r="I80" s="185"/>
      <c r="J80" s="185"/>
      <c r="K80" s="185"/>
      <c r="L80" s="185"/>
      <c r="M80" s="185"/>
      <c r="N80" s="185"/>
      <c r="O80" s="185"/>
      <c r="P80" s="185"/>
      <c r="Q80" s="185"/>
      <c r="R80" s="185"/>
      <c r="S80" s="185"/>
      <c r="T80" s="185"/>
      <c r="U80" s="185"/>
      <c r="V80" s="185"/>
      <c r="W80" s="185"/>
      <c r="X80" s="185"/>
      <c r="Y80" s="185"/>
      <c r="Z80" s="185"/>
    </row>
    <row r="81" ht="15.0" customHeight="1">
      <c r="A81" s="85" t="s">
        <v>716</v>
      </c>
      <c r="B81" s="77" t="s">
        <v>86</v>
      </c>
      <c r="C81" s="77" t="s">
        <v>9051</v>
      </c>
      <c r="D81" s="78">
        <v>84.0</v>
      </c>
      <c r="E81" s="363">
        <v>84.0</v>
      </c>
      <c r="F81" s="85" t="s">
        <v>554</v>
      </c>
      <c r="G81" s="541"/>
      <c r="H81" s="185"/>
      <c r="I81" s="185"/>
      <c r="J81" s="185"/>
      <c r="K81" s="185"/>
      <c r="L81" s="185"/>
      <c r="M81" s="185"/>
      <c r="N81" s="185"/>
      <c r="O81" s="185"/>
      <c r="P81" s="185"/>
      <c r="Q81" s="185"/>
      <c r="R81" s="185"/>
      <c r="S81" s="185"/>
      <c r="T81" s="185"/>
      <c r="U81" s="185"/>
      <c r="V81" s="185"/>
      <c r="W81" s="185"/>
      <c r="X81" s="185"/>
      <c r="Y81" s="185"/>
      <c r="Z81" s="185"/>
    </row>
    <row r="82" ht="15.0" customHeight="1">
      <c r="A82" s="85" t="s">
        <v>105</v>
      </c>
      <c r="B82" s="77" t="s">
        <v>86</v>
      </c>
      <c r="C82" s="77" t="s">
        <v>9024</v>
      </c>
      <c r="D82" s="78">
        <v>56.0</v>
      </c>
      <c r="E82" s="363">
        <v>56.0</v>
      </c>
      <c r="F82" s="85" t="s">
        <v>559</v>
      </c>
      <c r="G82" s="541"/>
      <c r="H82" s="185"/>
      <c r="I82" s="185"/>
      <c r="J82" s="185"/>
      <c r="K82" s="185"/>
      <c r="L82" s="185"/>
      <c r="M82" s="185"/>
      <c r="N82" s="185"/>
      <c r="O82" s="185"/>
      <c r="P82" s="185"/>
      <c r="Q82" s="185"/>
      <c r="R82" s="185"/>
      <c r="S82" s="185"/>
      <c r="T82" s="185"/>
      <c r="U82" s="185"/>
      <c r="V82" s="185"/>
      <c r="W82" s="185"/>
      <c r="X82" s="185"/>
      <c r="Y82" s="185"/>
      <c r="Z82" s="185"/>
    </row>
    <row r="83" ht="15.0" customHeight="1">
      <c r="A83" s="85" t="s">
        <v>106</v>
      </c>
      <c r="B83" s="77" t="s">
        <v>86</v>
      </c>
      <c r="C83" s="77" t="s">
        <v>9024</v>
      </c>
      <c r="D83" s="78">
        <v>56.0</v>
      </c>
      <c r="E83" s="363">
        <v>56.0</v>
      </c>
      <c r="F83" s="85" t="s">
        <v>567</v>
      </c>
      <c r="G83" s="541"/>
      <c r="H83" s="185"/>
      <c r="I83" s="185"/>
      <c r="J83" s="185"/>
      <c r="K83" s="185"/>
      <c r="L83" s="185"/>
      <c r="M83" s="185"/>
      <c r="N83" s="185"/>
      <c r="O83" s="185"/>
      <c r="P83" s="185"/>
      <c r="Q83" s="185"/>
      <c r="R83" s="185"/>
      <c r="S83" s="185"/>
      <c r="T83" s="185"/>
      <c r="U83" s="185"/>
      <c r="V83" s="185"/>
      <c r="W83" s="185"/>
      <c r="X83" s="185"/>
      <c r="Y83" s="185"/>
      <c r="Z83" s="185"/>
    </row>
    <row r="84" ht="15.0" customHeight="1">
      <c r="A84" s="71" t="s">
        <v>107</v>
      </c>
      <c r="B84" s="72" t="s">
        <v>86</v>
      </c>
      <c r="C84" s="77" t="s">
        <v>9024</v>
      </c>
      <c r="D84" s="78">
        <v>56.0</v>
      </c>
      <c r="E84" s="363">
        <v>56.0</v>
      </c>
      <c r="F84" s="85" t="s">
        <v>604</v>
      </c>
      <c r="G84" s="541"/>
      <c r="H84" s="185"/>
      <c r="I84" s="185"/>
      <c r="J84" s="185"/>
      <c r="K84" s="185"/>
      <c r="L84" s="185"/>
      <c r="M84" s="185"/>
      <c r="N84" s="185"/>
      <c r="O84" s="185"/>
      <c r="P84" s="185"/>
      <c r="Q84" s="185"/>
      <c r="R84" s="185"/>
      <c r="S84" s="185"/>
      <c r="T84" s="185"/>
      <c r="U84" s="185"/>
      <c r="V84" s="185"/>
      <c r="W84" s="185"/>
      <c r="X84" s="185"/>
      <c r="Y84" s="185"/>
      <c r="Z84" s="185"/>
    </row>
    <row r="85" ht="15.0" customHeight="1">
      <c r="A85" s="71" t="s">
        <v>107</v>
      </c>
      <c r="B85" s="72" t="s">
        <v>86</v>
      </c>
      <c r="C85" s="77" t="s">
        <v>9052</v>
      </c>
      <c r="D85" s="78">
        <v>84.0</v>
      </c>
      <c r="E85" s="363">
        <v>84.0</v>
      </c>
      <c r="F85" s="85" t="s">
        <v>604</v>
      </c>
      <c r="G85" s="541"/>
      <c r="H85" s="185"/>
      <c r="I85" s="185"/>
      <c r="J85" s="185"/>
      <c r="K85" s="185"/>
      <c r="L85" s="185"/>
      <c r="M85" s="185"/>
      <c r="N85" s="185"/>
      <c r="O85" s="185"/>
      <c r="P85" s="185"/>
      <c r="Q85" s="185"/>
      <c r="R85" s="185"/>
      <c r="S85" s="185"/>
      <c r="T85" s="185"/>
      <c r="U85" s="185"/>
      <c r="V85" s="185"/>
      <c r="W85" s="185"/>
      <c r="X85" s="185"/>
      <c r="Y85" s="185"/>
      <c r="Z85" s="185"/>
    </row>
    <row r="86" ht="15.0" customHeight="1">
      <c r="A86" s="85" t="s">
        <v>93</v>
      </c>
      <c r="B86" s="77" t="s">
        <v>86</v>
      </c>
      <c r="C86" s="77" t="s">
        <v>9024</v>
      </c>
      <c r="D86" s="78">
        <v>56.0</v>
      </c>
      <c r="E86" s="363">
        <v>56.0</v>
      </c>
      <c r="F86" s="85" t="s">
        <v>3032</v>
      </c>
      <c r="G86" s="541"/>
      <c r="H86" s="185"/>
      <c r="I86" s="185"/>
      <c r="J86" s="185"/>
      <c r="K86" s="185"/>
      <c r="L86" s="185"/>
      <c r="M86" s="185"/>
      <c r="N86" s="185"/>
      <c r="O86" s="185"/>
      <c r="P86" s="185"/>
      <c r="Q86" s="185"/>
      <c r="R86" s="185"/>
      <c r="S86" s="185"/>
      <c r="T86" s="185"/>
      <c r="U86" s="185"/>
      <c r="V86" s="185"/>
      <c r="W86" s="185"/>
      <c r="X86" s="185"/>
      <c r="Y86" s="185"/>
      <c r="Z86" s="185"/>
    </row>
    <row r="87" ht="15.0" customHeight="1">
      <c r="A87" s="85" t="s">
        <v>93</v>
      </c>
      <c r="B87" s="77" t="s">
        <v>51</v>
      </c>
      <c r="C87" s="77" t="s">
        <v>9038</v>
      </c>
      <c r="D87" s="78">
        <v>200.0</v>
      </c>
      <c r="E87" s="363">
        <v>200.0</v>
      </c>
      <c r="F87" s="85" t="s">
        <v>3032</v>
      </c>
      <c r="G87" s="541"/>
      <c r="H87" s="185"/>
      <c r="I87" s="185"/>
      <c r="J87" s="185"/>
      <c r="K87" s="185"/>
      <c r="L87" s="185"/>
      <c r="M87" s="185"/>
      <c r="N87" s="185"/>
      <c r="O87" s="185"/>
      <c r="P87" s="185"/>
      <c r="Q87" s="185"/>
      <c r="R87" s="185"/>
      <c r="S87" s="185"/>
      <c r="T87" s="185"/>
      <c r="U87" s="185"/>
      <c r="V87" s="185"/>
      <c r="W87" s="185"/>
      <c r="X87" s="185"/>
      <c r="Y87" s="185"/>
      <c r="Z87" s="185"/>
    </row>
    <row r="88" ht="15.0" customHeight="1">
      <c r="A88" s="85" t="s">
        <v>94</v>
      </c>
      <c r="B88" s="77" t="s">
        <v>86</v>
      </c>
      <c r="C88" s="77" t="s">
        <v>9024</v>
      </c>
      <c r="D88" s="78">
        <v>56.0</v>
      </c>
      <c r="E88" s="363">
        <v>56.0</v>
      </c>
      <c r="F88" s="85" t="s">
        <v>3040</v>
      </c>
      <c r="G88" s="541"/>
      <c r="H88" s="185"/>
      <c r="I88" s="185"/>
      <c r="J88" s="185"/>
      <c r="K88" s="185"/>
      <c r="L88" s="185"/>
      <c r="M88" s="185"/>
      <c r="N88" s="185"/>
      <c r="O88" s="185"/>
      <c r="P88" s="185"/>
      <c r="Q88" s="185"/>
      <c r="R88" s="185"/>
      <c r="S88" s="185"/>
      <c r="T88" s="185"/>
      <c r="U88" s="185"/>
      <c r="V88" s="185"/>
      <c r="W88" s="185"/>
      <c r="X88" s="185"/>
      <c r="Y88" s="185"/>
      <c r="Z88" s="185"/>
    </row>
    <row r="89" ht="15.0" customHeight="1">
      <c r="A89" s="85" t="s">
        <v>3079</v>
      </c>
      <c r="B89" s="77" t="s">
        <v>86</v>
      </c>
      <c r="C89" s="77" t="s">
        <v>9024</v>
      </c>
      <c r="D89" s="78">
        <v>56.0</v>
      </c>
      <c r="E89" s="363">
        <v>56.0</v>
      </c>
      <c r="F89" s="85" t="s">
        <v>613</v>
      </c>
      <c r="G89" s="541"/>
      <c r="H89" s="185"/>
      <c r="I89" s="185"/>
      <c r="J89" s="185"/>
      <c r="K89" s="185"/>
      <c r="L89" s="185"/>
      <c r="M89" s="185"/>
      <c r="N89" s="185"/>
      <c r="O89" s="185"/>
      <c r="P89" s="185"/>
      <c r="Q89" s="185"/>
      <c r="R89" s="185"/>
      <c r="S89" s="185"/>
      <c r="T89" s="185"/>
      <c r="U89" s="185"/>
      <c r="V89" s="185"/>
      <c r="W89" s="185"/>
      <c r="X89" s="185"/>
      <c r="Y89" s="185"/>
      <c r="Z89" s="185"/>
    </row>
    <row r="90" ht="15.0" customHeight="1">
      <c r="A90" s="85" t="s">
        <v>7271</v>
      </c>
      <c r="B90" s="77" t="s">
        <v>86</v>
      </c>
      <c r="C90" s="77" t="s">
        <v>9023</v>
      </c>
      <c r="D90" s="78">
        <v>56.0</v>
      </c>
      <c r="E90" s="363">
        <v>56.0</v>
      </c>
      <c r="F90" s="85" t="s">
        <v>3094</v>
      </c>
      <c r="G90" s="541"/>
      <c r="H90" s="185"/>
      <c r="I90" s="185"/>
      <c r="J90" s="185"/>
      <c r="K90" s="185"/>
      <c r="L90" s="185"/>
      <c r="M90" s="185"/>
      <c r="N90" s="185"/>
      <c r="O90" s="185"/>
      <c r="P90" s="185"/>
      <c r="Q90" s="185"/>
      <c r="R90" s="185"/>
      <c r="S90" s="185"/>
      <c r="T90" s="185"/>
      <c r="U90" s="185"/>
      <c r="V90" s="185"/>
      <c r="W90" s="185"/>
      <c r="X90" s="185"/>
      <c r="Y90" s="185"/>
      <c r="Z90" s="185"/>
    </row>
    <row r="91" ht="15.0" customHeight="1">
      <c r="A91" s="85" t="s">
        <v>7271</v>
      </c>
      <c r="B91" s="77" t="s">
        <v>86</v>
      </c>
      <c r="C91" s="77" t="s">
        <v>9025</v>
      </c>
      <c r="D91" s="78">
        <v>200.0</v>
      </c>
      <c r="E91" s="363">
        <v>200.0</v>
      </c>
      <c r="F91" s="85" t="s">
        <v>3094</v>
      </c>
      <c r="G91" s="541"/>
      <c r="H91" s="185"/>
      <c r="I91" s="185"/>
      <c r="J91" s="185"/>
      <c r="K91" s="185"/>
      <c r="L91" s="185"/>
      <c r="M91" s="185"/>
      <c r="N91" s="185"/>
      <c r="O91" s="185"/>
      <c r="P91" s="185"/>
      <c r="Q91" s="185"/>
      <c r="R91" s="185"/>
      <c r="S91" s="185"/>
      <c r="T91" s="185"/>
      <c r="U91" s="185"/>
      <c r="V91" s="185"/>
      <c r="W91" s="185"/>
      <c r="X91" s="185"/>
      <c r="Y91" s="185"/>
      <c r="Z91" s="185"/>
    </row>
    <row r="92" ht="15.0" customHeight="1">
      <c r="A92" s="85" t="s">
        <v>97</v>
      </c>
      <c r="B92" s="77" t="s">
        <v>86</v>
      </c>
      <c r="C92" s="77" t="s">
        <v>9023</v>
      </c>
      <c r="D92" s="78">
        <v>56.0</v>
      </c>
      <c r="E92" s="363">
        <v>56.0</v>
      </c>
      <c r="F92" s="85" t="s">
        <v>614</v>
      </c>
      <c r="G92" s="541"/>
      <c r="H92" s="185"/>
      <c r="I92" s="185"/>
      <c r="J92" s="185"/>
      <c r="K92" s="185"/>
      <c r="L92" s="185"/>
      <c r="M92" s="185"/>
      <c r="N92" s="185"/>
      <c r="O92" s="185"/>
      <c r="P92" s="185"/>
      <c r="Q92" s="185"/>
      <c r="R92" s="185"/>
      <c r="S92" s="185"/>
      <c r="T92" s="185"/>
      <c r="U92" s="185"/>
      <c r="V92" s="185"/>
      <c r="W92" s="185"/>
      <c r="X92" s="185"/>
      <c r="Y92" s="185"/>
      <c r="Z92" s="185"/>
    </row>
    <row r="93" ht="15.0" customHeight="1">
      <c r="A93" s="85" t="s">
        <v>7282</v>
      </c>
      <c r="B93" s="77" t="s">
        <v>86</v>
      </c>
      <c r="C93" s="77" t="s">
        <v>9023</v>
      </c>
      <c r="D93" s="78">
        <v>56.0</v>
      </c>
      <c r="E93" s="363">
        <v>56.0</v>
      </c>
      <c r="F93" s="85" t="s">
        <v>3435</v>
      </c>
      <c r="G93" s="541"/>
      <c r="H93" s="185"/>
      <c r="I93" s="185"/>
      <c r="J93" s="185"/>
      <c r="K93" s="185"/>
      <c r="L93" s="185"/>
      <c r="M93" s="185"/>
      <c r="N93" s="185"/>
      <c r="O93" s="185"/>
      <c r="P93" s="185"/>
      <c r="Q93" s="185"/>
      <c r="R93" s="185"/>
      <c r="S93" s="185"/>
      <c r="T93" s="185"/>
      <c r="U93" s="185"/>
      <c r="V93" s="185"/>
      <c r="W93" s="185"/>
      <c r="X93" s="185"/>
      <c r="Y93" s="185"/>
      <c r="Z93" s="185"/>
    </row>
    <row r="94" ht="15.0" customHeight="1">
      <c r="A94" s="85" t="s">
        <v>7451</v>
      </c>
      <c r="B94" s="77" t="s">
        <v>86</v>
      </c>
      <c r="C94" s="77" t="s">
        <v>9031</v>
      </c>
      <c r="D94" s="78">
        <v>56.0</v>
      </c>
      <c r="E94" s="363">
        <v>56.0</v>
      </c>
      <c r="F94" s="85" t="s">
        <v>625</v>
      </c>
      <c r="G94" s="541"/>
      <c r="H94" s="185"/>
      <c r="I94" s="185"/>
      <c r="J94" s="185"/>
      <c r="K94" s="185"/>
      <c r="L94" s="185"/>
      <c r="M94" s="185"/>
      <c r="N94" s="185"/>
      <c r="O94" s="185"/>
      <c r="P94" s="185"/>
      <c r="Q94" s="185"/>
      <c r="R94" s="185"/>
      <c r="S94" s="185"/>
      <c r="T94" s="185"/>
      <c r="U94" s="185"/>
      <c r="V94" s="185"/>
      <c r="W94" s="185"/>
      <c r="X94" s="185"/>
      <c r="Y94" s="185"/>
      <c r="Z94" s="185"/>
    </row>
    <row r="95" ht="15.75" customHeight="1">
      <c r="A95" s="75"/>
      <c r="B95" s="85"/>
      <c r="C95" s="77"/>
      <c r="D95" s="78"/>
      <c r="E95" s="88"/>
    </row>
    <row r="96" ht="15.75" customHeight="1">
      <c r="A96" s="60"/>
      <c r="B96" s="370"/>
      <c r="C96" s="370"/>
      <c r="D96" s="660"/>
      <c r="E96" s="660">
        <f>SUM(E11:E95)</f>
        <v>8152</v>
      </c>
    </row>
    <row r="97" ht="15.75" customHeight="1">
      <c r="A97" s="46"/>
      <c r="B97" s="46"/>
      <c r="C97" s="370"/>
      <c r="D97" s="47"/>
      <c r="E97" s="47"/>
      <c r="F97" s="1"/>
      <c r="G97" s="1"/>
      <c r="H97" s="1"/>
    </row>
    <row r="98" ht="15.75" customHeight="1">
      <c r="A98" s="146" t="s">
        <v>627</v>
      </c>
      <c r="B98" s="147"/>
      <c r="C98" s="147"/>
      <c r="D98" s="147"/>
      <c r="E98" s="147"/>
      <c r="F98" s="147"/>
      <c r="G98" s="147"/>
      <c r="H98" s="147"/>
      <c r="I98" s="46"/>
      <c r="J98" s="46"/>
      <c r="K98" s="46"/>
      <c r="L98" s="46"/>
      <c r="M98" s="46"/>
      <c r="N98" s="46"/>
      <c r="O98" s="46"/>
      <c r="P98" s="46"/>
      <c r="Q98" s="46"/>
      <c r="R98" s="46"/>
      <c r="S98" s="46"/>
      <c r="T98" s="46"/>
      <c r="U98" s="46"/>
      <c r="V98" s="46"/>
      <c r="W98" s="46"/>
      <c r="X98" s="46"/>
      <c r="Y98" s="46"/>
    </row>
    <row r="99" ht="15.75" customHeight="1">
      <c r="A99" s="46"/>
      <c r="B99" s="46"/>
      <c r="C99" s="370"/>
      <c r="D99" s="47"/>
      <c r="E99" s="1"/>
      <c r="F99" s="1"/>
      <c r="G99" s="1"/>
      <c r="H99" s="1"/>
    </row>
    <row r="100" ht="15.75" customHeight="1">
      <c r="A100" s="46"/>
      <c r="B100" s="46"/>
      <c r="C100" s="370"/>
      <c r="D100" s="47"/>
      <c r="E100" s="47"/>
      <c r="F100" s="1"/>
      <c r="G100" s="1"/>
      <c r="H100" s="1"/>
    </row>
    <row r="101" ht="15.75" customHeight="1">
      <c r="A101" s="46"/>
      <c r="B101" s="46"/>
      <c r="C101" s="370"/>
      <c r="D101" s="47"/>
      <c r="E101" s="1"/>
      <c r="F101" s="1"/>
      <c r="G101" s="1"/>
      <c r="H101" s="1"/>
    </row>
    <row r="102" ht="15.75" customHeight="1">
      <c r="A102" s="46"/>
      <c r="B102" s="46"/>
      <c r="C102" s="370"/>
      <c r="D102" s="47"/>
      <c r="E102" s="47"/>
      <c r="F102" s="1"/>
      <c r="G102" s="1"/>
      <c r="H102" s="1"/>
    </row>
    <row r="103" ht="15.75" customHeight="1">
      <c r="A103" s="46"/>
      <c r="B103" s="46"/>
      <c r="C103" s="370"/>
      <c r="D103" s="47"/>
      <c r="E103" s="47"/>
      <c r="F103" s="1"/>
      <c r="G103" s="1"/>
      <c r="H103" s="1"/>
    </row>
    <row r="104" ht="15.75" customHeight="1">
      <c r="A104" s="46"/>
      <c r="B104" s="46"/>
      <c r="C104" s="370"/>
      <c r="D104" s="47"/>
      <c r="E104" s="47"/>
      <c r="F104" s="1"/>
      <c r="G104" s="1"/>
      <c r="H104" s="1"/>
    </row>
    <row r="105" ht="15.75" customHeight="1">
      <c r="A105" s="46"/>
      <c r="B105" s="46"/>
      <c r="C105" s="370"/>
      <c r="D105" s="47"/>
      <c r="E105" s="47"/>
      <c r="F105" s="1"/>
      <c r="G105" s="1"/>
      <c r="H105" s="1"/>
    </row>
    <row r="106" ht="15.75" customHeight="1">
      <c r="A106" s="46"/>
      <c r="B106" s="46"/>
      <c r="C106" s="370"/>
      <c r="D106" s="47"/>
      <c r="E106" s="47"/>
      <c r="F106" s="1"/>
      <c r="G106" s="1"/>
      <c r="H106" s="1"/>
    </row>
    <row r="107" ht="15.75" customHeight="1">
      <c r="A107" s="46"/>
      <c r="B107" s="46"/>
      <c r="C107" s="370"/>
      <c r="D107" s="47"/>
      <c r="E107" s="47"/>
      <c r="F107" s="1"/>
      <c r="G107" s="1"/>
      <c r="H107" s="1"/>
    </row>
    <row r="108" ht="15.75" customHeight="1">
      <c r="A108" s="46"/>
      <c r="B108" s="46"/>
      <c r="C108" s="370"/>
      <c r="D108" s="47"/>
      <c r="E108" s="47"/>
      <c r="F108" s="1"/>
      <c r="G108" s="1"/>
      <c r="H108" s="1"/>
    </row>
    <row r="109" ht="15.75" customHeight="1">
      <c r="A109" s="46"/>
      <c r="B109" s="46"/>
      <c r="C109" s="370"/>
      <c r="D109" s="47"/>
      <c r="E109" s="47"/>
      <c r="F109" s="1"/>
      <c r="G109" s="1"/>
      <c r="H109" s="1"/>
    </row>
    <row r="110" ht="15.75" customHeight="1">
      <c r="A110" s="46"/>
      <c r="B110" s="46"/>
      <c r="C110" s="370"/>
      <c r="D110" s="47"/>
      <c r="E110" s="47"/>
      <c r="F110" s="1"/>
      <c r="G110" s="1"/>
      <c r="H110" s="1"/>
    </row>
    <row r="111" ht="15.75" customHeight="1">
      <c r="A111" s="46"/>
      <c r="B111" s="46"/>
      <c r="C111" s="370"/>
      <c r="D111" s="47"/>
      <c r="E111" s="47"/>
      <c r="F111" s="1"/>
      <c r="G111" s="1"/>
      <c r="H111" s="1"/>
    </row>
    <row r="112" ht="15.75" customHeight="1">
      <c r="A112" s="46"/>
      <c r="B112" s="46"/>
      <c r="C112" s="370"/>
      <c r="D112" s="47"/>
      <c r="E112" s="47"/>
      <c r="F112" s="1"/>
      <c r="G112" s="1"/>
      <c r="H112" s="1"/>
    </row>
    <row r="113" ht="15.75" customHeight="1">
      <c r="A113" s="46"/>
      <c r="B113" s="46"/>
      <c r="C113" s="370"/>
      <c r="D113" s="47"/>
      <c r="E113" s="47"/>
      <c r="F113" s="1"/>
      <c r="G113" s="1"/>
      <c r="H113" s="1"/>
    </row>
    <row r="114" ht="15.75" customHeight="1">
      <c r="A114" s="46"/>
      <c r="B114" s="46"/>
      <c r="C114" s="370"/>
      <c r="D114" s="47"/>
      <c r="E114" s="47"/>
      <c r="F114" s="1"/>
      <c r="G114" s="1"/>
      <c r="H114" s="1"/>
    </row>
    <row r="115" ht="15.75" customHeight="1">
      <c r="A115" s="46"/>
      <c r="B115" s="46"/>
      <c r="C115" s="370"/>
      <c r="D115" s="47"/>
      <c r="E115" s="47"/>
      <c r="F115" s="1"/>
      <c r="G115" s="1"/>
      <c r="H115" s="1"/>
    </row>
    <row r="116" ht="15.75" customHeight="1">
      <c r="A116" s="46"/>
      <c r="B116" s="46"/>
      <c r="C116" s="370"/>
      <c r="D116" s="47"/>
      <c r="E116" s="47"/>
      <c r="F116" s="1"/>
      <c r="G116" s="1"/>
      <c r="H116" s="1"/>
    </row>
    <row r="117" ht="15.75" customHeight="1">
      <c r="A117" s="46"/>
      <c r="B117" s="46"/>
      <c r="C117" s="370"/>
      <c r="D117" s="47"/>
      <c r="E117" s="47"/>
      <c r="F117" s="1"/>
      <c r="G117" s="1"/>
      <c r="H117" s="1"/>
    </row>
    <row r="118" ht="15.75" customHeight="1">
      <c r="A118" s="46"/>
      <c r="B118" s="46"/>
      <c r="C118" s="370"/>
      <c r="D118" s="47"/>
      <c r="E118" s="47"/>
      <c r="F118" s="1"/>
      <c r="G118" s="1"/>
      <c r="H118" s="1"/>
    </row>
    <row r="119" ht="15.75" customHeight="1">
      <c r="A119" s="46"/>
      <c r="B119" s="46"/>
      <c r="C119" s="370"/>
      <c r="D119" s="47"/>
      <c r="E119" s="47"/>
      <c r="F119" s="1"/>
      <c r="G119" s="1"/>
      <c r="H119" s="1"/>
    </row>
    <row r="120" ht="15.75" customHeight="1">
      <c r="A120" s="46"/>
      <c r="B120" s="46"/>
      <c r="C120" s="370"/>
      <c r="D120" s="47"/>
      <c r="E120" s="47"/>
      <c r="F120" s="1"/>
      <c r="G120" s="1"/>
      <c r="H120" s="1"/>
    </row>
    <row r="121" ht="15.75" customHeight="1">
      <c r="A121" s="46"/>
      <c r="B121" s="46"/>
      <c r="C121" s="370"/>
      <c r="D121" s="47"/>
      <c r="E121" s="47"/>
      <c r="F121" s="1"/>
      <c r="G121" s="1"/>
      <c r="H121" s="1"/>
    </row>
    <row r="122" ht="15.75" customHeight="1">
      <c r="A122" s="46"/>
      <c r="B122" s="46"/>
      <c r="C122" s="370"/>
      <c r="D122" s="47"/>
      <c r="E122" s="47"/>
      <c r="F122" s="1"/>
      <c r="G122" s="1"/>
      <c r="H122" s="1"/>
    </row>
    <row r="123" ht="15.75" customHeight="1">
      <c r="A123" s="46"/>
      <c r="B123" s="46"/>
      <c r="C123" s="370"/>
      <c r="D123" s="47"/>
      <c r="E123" s="47"/>
      <c r="F123" s="1"/>
      <c r="G123" s="1"/>
      <c r="H123" s="1"/>
    </row>
    <row r="124" ht="15.75" customHeight="1">
      <c r="A124" s="46"/>
      <c r="B124" s="46"/>
      <c r="C124" s="370"/>
      <c r="D124" s="47"/>
      <c r="E124" s="47"/>
      <c r="F124" s="1"/>
      <c r="G124" s="1"/>
      <c r="H124" s="1"/>
    </row>
    <row r="125" ht="15.75" customHeight="1">
      <c r="A125" s="46"/>
      <c r="B125" s="46"/>
      <c r="C125" s="370"/>
      <c r="D125" s="47"/>
      <c r="E125" s="47"/>
      <c r="F125" s="1"/>
      <c r="G125" s="1"/>
      <c r="H125" s="1"/>
    </row>
    <row r="126" ht="15.75" customHeight="1">
      <c r="A126" s="46"/>
      <c r="B126" s="46"/>
      <c r="C126" s="370"/>
      <c r="D126" s="47"/>
      <c r="E126" s="47"/>
      <c r="F126" s="1"/>
      <c r="G126" s="1"/>
      <c r="H126" s="1"/>
    </row>
    <row r="127" ht="15.75" customHeight="1">
      <c r="A127" s="46"/>
      <c r="B127" s="46"/>
      <c r="C127" s="370"/>
      <c r="D127" s="47"/>
      <c r="E127" s="47"/>
      <c r="F127" s="1"/>
      <c r="G127" s="1"/>
      <c r="H127" s="1"/>
    </row>
    <row r="128" ht="15.75" customHeight="1">
      <c r="A128" s="46"/>
      <c r="B128" s="46"/>
      <c r="C128" s="370"/>
      <c r="D128" s="47"/>
      <c r="E128" s="47"/>
      <c r="F128" s="1"/>
      <c r="G128" s="1"/>
      <c r="H128" s="1"/>
    </row>
    <row r="129" ht="15.75" customHeight="1">
      <c r="A129" s="46"/>
      <c r="B129" s="46"/>
      <c r="C129" s="370"/>
      <c r="D129" s="47"/>
      <c r="E129" s="47"/>
      <c r="F129" s="1"/>
      <c r="G129" s="1"/>
      <c r="H129" s="1"/>
    </row>
    <row r="130" ht="15.75" customHeight="1">
      <c r="A130" s="46"/>
      <c r="B130" s="46"/>
      <c r="C130" s="370"/>
      <c r="D130" s="47"/>
      <c r="E130" s="47"/>
      <c r="F130" s="1"/>
      <c r="G130" s="1"/>
      <c r="H130" s="1"/>
    </row>
    <row r="131" ht="15.75" customHeight="1">
      <c r="A131" s="46"/>
      <c r="B131" s="46"/>
      <c r="C131" s="370"/>
      <c r="D131" s="47"/>
      <c r="E131" s="47"/>
      <c r="F131" s="1"/>
      <c r="G131" s="1"/>
      <c r="H131" s="1"/>
    </row>
    <row r="132" ht="15.75" customHeight="1">
      <c r="A132" s="46"/>
      <c r="B132" s="46"/>
      <c r="C132" s="370"/>
      <c r="D132" s="47"/>
      <c r="E132" s="47"/>
      <c r="F132" s="1"/>
      <c r="G132" s="1"/>
      <c r="H132" s="1"/>
    </row>
    <row r="133" ht="15.75" customHeight="1">
      <c r="A133" s="46"/>
      <c r="B133" s="46"/>
      <c r="C133" s="370"/>
      <c r="D133" s="47"/>
      <c r="E133" s="47"/>
      <c r="F133" s="1"/>
      <c r="G133" s="1"/>
      <c r="H133" s="1"/>
    </row>
    <row r="134" ht="15.75" customHeight="1">
      <c r="A134" s="46"/>
      <c r="B134" s="46"/>
      <c r="C134" s="370"/>
      <c r="D134" s="47"/>
      <c r="E134" s="47"/>
      <c r="F134" s="1"/>
      <c r="G134" s="1"/>
      <c r="H134" s="1"/>
    </row>
    <row r="135" ht="15.75" customHeight="1">
      <c r="A135" s="46"/>
      <c r="B135" s="46"/>
      <c r="C135" s="370"/>
      <c r="D135" s="47"/>
      <c r="E135" s="47"/>
      <c r="F135" s="1"/>
      <c r="G135" s="1"/>
      <c r="H135" s="1"/>
    </row>
    <row r="136" ht="15.75" customHeight="1">
      <c r="A136" s="46"/>
      <c r="B136" s="46"/>
      <c r="C136" s="370"/>
      <c r="D136" s="47"/>
      <c r="E136" s="47"/>
      <c r="F136" s="1"/>
      <c r="G136" s="1"/>
      <c r="H136" s="1"/>
    </row>
    <row r="137" ht="15.75" customHeight="1">
      <c r="A137" s="46"/>
      <c r="B137" s="46"/>
      <c r="C137" s="370"/>
      <c r="D137" s="47"/>
      <c r="E137" s="47"/>
      <c r="F137" s="1"/>
      <c r="G137" s="1"/>
      <c r="H137" s="1"/>
    </row>
    <row r="138" ht="15.75" customHeight="1">
      <c r="A138" s="46"/>
      <c r="B138" s="46"/>
      <c r="C138" s="370"/>
      <c r="D138" s="47"/>
      <c r="E138" s="47"/>
      <c r="F138" s="1"/>
      <c r="G138" s="1"/>
      <c r="H138" s="1"/>
    </row>
    <row r="139" ht="15.75" customHeight="1">
      <c r="A139" s="46"/>
      <c r="B139" s="46"/>
      <c r="C139" s="370"/>
      <c r="D139" s="47"/>
      <c r="E139" s="47"/>
      <c r="F139" s="1"/>
      <c r="G139" s="1"/>
      <c r="H139" s="1"/>
    </row>
    <row r="140" ht="15.75" customHeight="1">
      <c r="A140" s="46"/>
      <c r="B140" s="46"/>
      <c r="C140" s="370"/>
      <c r="D140" s="47"/>
      <c r="E140" s="47"/>
      <c r="F140" s="1"/>
      <c r="G140" s="1"/>
      <c r="H140" s="1"/>
    </row>
    <row r="141" ht="15.75" customHeight="1">
      <c r="A141" s="46"/>
      <c r="B141" s="46"/>
      <c r="C141" s="370"/>
      <c r="D141" s="47"/>
      <c r="E141" s="47"/>
      <c r="F141" s="1"/>
      <c r="G141" s="1"/>
      <c r="H141" s="1"/>
    </row>
    <row r="142" ht="15.75" customHeight="1">
      <c r="A142" s="46"/>
      <c r="B142" s="46"/>
      <c r="C142" s="370"/>
      <c r="D142" s="47"/>
      <c r="E142" s="47"/>
      <c r="F142" s="1"/>
      <c r="G142" s="1"/>
      <c r="H142" s="1"/>
    </row>
    <row r="143" ht="15.75" customHeight="1">
      <c r="A143" s="46"/>
      <c r="B143" s="46"/>
      <c r="C143" s="370"/>
      <c r="D143" s="47"/>
      <c r="E143" s="47"/>
      <c r="F143" s="1"/>
      <c r="G143" s="1"/>
      <c r="H143" s="1"/>
    </row>
    <row r="144" ht="15.75" customHeight="1">
      <c r="A144" s="46"/>
      <c r="B144" s="46"/>
      <c r="C144" s="370"/>
      <c r="D144" s="47"/>
      <c r="E144" s="47"/>
      <c r="F144" s="1"/>
      <c r="G144" s="1"/>
      <c r="H144" s="1"/>
    </row>
    <row r="145" ht="15.75" customHeight="1">
      <c r="A145" s="46"/>
      <c r="B145" s="46"/>
      <c r="C145" s="370"/>
      <c r="D145" s="47"/>
      <c r="E145" s="47"/>
      <c r="F145" s="1"/>
      <c r="G145" s="1"/>
      <c r="H145" s="1"/>
    </row>
    <row r="146" ht="15.75" customHeight="1">
      <c r="A146" s="46"/>
      <c r="B146" s="46"/>
      <c r="C146" s="370"/>
      <c r="D146" s="47"/>
      <c r="E146" s="47"/>
      <c r="F146" s="1"/>
      <c r="G146" s="1"/>
      <c r="H146" s="1"/>
    </row>
    <row r="147" ht="15.75" customHeight="1">
      <c r="A147" s="46"/>
      <c r="B147" s="46"/>
      <c r="C147" s="370"/>
      <c r="D147" s="47"/>
      <c r="E147" s="47"/>
      <c r="F147" s="1"/>
      <c r="G147" s="1"/>
      <c r="H147" s="1"/>
    </row>
    <row r="148" ht="15.75" customHeight="1">
      <c r="A148" s="46"/>
      <c r="B148" s="46"/>
      <c r="C148" s="370"/>
      <c r="D148" s="47"/>
      <c r="E148" s="47"/>
      <c r="F148" s="1"/>
      <c r="G148" s="1"/>
      <c r="H148" s="1"/>
    </row>
    <row r="149" ht="15.75" customHeight="1">
      <c r="A149" s="46"/>
      <c r="B149" s="46"/>
      <c r="C149" s="370"/>
      <c r="D149" s="47"/>
      <c r="E149" s="47"/>
      <c r="F149" s="1"/>
      <c r="G149" s="1"/>
      <c r="H149" s="1"/>
    </row>
    <row r="150" ht="15.75" customHeight="1">
      <c r="A150" s="46"/>
      <c r="B150" s="46"/>
      <c r="C150" s="370"/>
      <c r="D150" s="47"/>
      <c r="E150" s="47"/>
      <c r="F150" s="1"/>
      <c r="G150" s="1"/>
      <c r="H150" s="1"/>
    </row>
    <row r="151" ht="15.75" customHeight="1">
      <c r="A151" s="46"/>
      <c r="B151" s="46"/>
      <c r="C151" s="370"/>
      <c r="D151" s="47"/>
      <c r="E151" s="47"/>
      <c r="F151" s="1"/>
      <c r="G151" s="1"/>
      <c r="H151" s="1"/>
    </row>
    <row r="152" ht="15.75" customHeight="1">
      <c r="A152" s="46"/>
      <c r="B152" s="46"/>
      <c r="C152" s="370"/>
      <c r="D152" s="47"/>
      <c r="E152" s="47"/>
      <c r="F152" s="1"/>
      <c r="G152" s="1"/>
      <c r="H152" s="1"/>
    </row>
    <row r="153" ht="15.75" customHeight="1">
      <c r="A153" s="46"/>
      <c r="B153" s="46"/>
      <c r="C153" s="370"/>
      <c r="D153" s="47"/>
      <c r="E153" s="47"/>
      <c r="F153" s="1"/>
      <c r="G153" s="1"/>
      <c r="H153" s="1"/>
    </row>
    <row r="154" ht="15.75" customHeight="1">
      <c r="A154" s="46"/>
      <c r="B154" s="46"/>
      <c r="C154" s="370"/>
      <c r="D154" s="47"/>
      <c r="E154" s="47"/>
      <c r="F154" s="1"/>
      <c r="G154" s="1"/>
      <c r="H154" s="1"/>
    </row>
    <row r="155" ht="15.75" customHeight="1">
      <c r="A155" s="46"/>
      <c r="B155" s="46"/>
      <c r="C155" s="370"/>
      <c r="D155" s="47"/>
      <c r="E155" s="47"/>
      <c r="F155" s="1"/>
      <c r="G155" s="1"/>
      <c r="H155" s="1"/>
    </row>
    <row r="156" ht="15.75" customHeight="1">
      <c r="A156" s="46"/>
      <c r="B156" s="46"/>
      <c r="C156" s="370"/>
      <c r="D156" s="47"/>
      <c r="E156" s="47"/>
      <c r="F156" s="1"/>
      <c r="G156" s="1"/>
      <c r="H156" s="1"/>
    </row>
    <row r="157" ht="15.75" customHeight="1">
      <c r="A157" s="46"/>
      <c r="B157" s="46"/>
      <c r="C157" s="370"/>
      <c r="D157" s="47"/>
      <c r="E157" s="47"/>
      <c r="F157" s="1"/>
      <c r="G157" s="1"/>
      <c r="H157" s="1"/>
    </row>
    <row r="158" ht="15.75" customHeight="1">
      <c r="A158" s="46"/>
      <c r="B158" s="46"/>
      <c r="C158" s="370"/>
      <c r="D158" s="47"/>
      <c r="E158" s="47"/>
      <c r="F158" s="1"/>
      <c r="G158" s="1"/>
      <c r="H158" s="1"/>
    </row>
    <row r="159" ht="15.75" customHeight="1">
      <c r="A159" s="46"/>
      <c r="B159" s="46"/>
      <c r="C159" s="370"/>
      <c r="D159" s="47"/>
      <c r="E159" s="47"/>
      <c r="F159" s="1"/>
      <c r="G159" s="1"/>
      <c r="H159" s="1"/>
    </row>
    <row r="160" ht="15.75" customHeight="1">
      <c r="A160" s="46"/>
      <c r="B160" s="46"/>
      <c r="C160" s="370"/>
      <c r="D160" s="47"/>
      <c r="E160" s="47"/>
      <c r="F160" s="1"/>
      <c r="G160" s="1"/>
      <c r="H160" s="1"/>
    </row>
    <row r="161" ht="15.75" customHeight="1">
      <c r="A161" s="46"/>
      <c r="B161" s="46"/>
      <c r="C161" s="370"/>
      <c r="D161" s="47"/>
      <c r="E161" s="47"/>
      <c r="F161" s="1"/>
      <c r="G161" s="1"/>
      <c r="H161" s="1"/>
    </row>
    <row r="162" ht="15.75" customHeight="1">
      <c r="A162" s="46"/>
      <c r="B162" s="46"/>
      <c r="C162" s="370"/>
      <c r="D162" s="47"/>
      <c r="E162" s="47"/>
      <c r="F162" s="1"/>
      <c r="G162" s="1"/>
      <c r="H162" s="1"/>
    </row>
    <row r="163" ht="15.75" customHeight="1">
      <c r="A163" s="46"/>
      <c r="B163" s="46"/>
      <c r="C163" s="370"/>
      <c r="D163" s="47"/>
      <c r="E163" s="47"/>
      <c r="F163" s="1"/>
      <c r="G163" s="1"/>
      <c r="H163" s="1"/>
    </row>
    <row r="164" ht="15.75" customHeight="1">
      <c r="A164" s="46"/>
      <c r="B164" s="46"/>
      <c r="C164" s="370"/>
      <c r="D164" s="47"/>
      <c r="E164" s="47"/>
      <c r="F164" s="1"/>
      <c r="G164" s="1"/>
      <c r="H164" s="1"/>
    </row>
    <row r="165" ht="15.75" customHeight="1">
      <c r="A165" s="46"/>
      <c r="B165" s="46"/>
      <c r="C165" s="370"/>
      <c r="D165" s="47"/>
      <c r="E165" s="47"/>
      <c r="F165" s="1"/>
      <c r="G165" s="1"/>
      <c r="H165" s="1"/>
    </row>
    <row r="166" ht="15.75" customHeight="1">
      <c r="A166" s="46"/>
      <c r="B166" s="46"/>
      <c r="C166" s="370"/>
      <c r="D166" s="47"/>
      <c r="E166" s="47"/>
      <c r="F166" s="1"/>
      <c r="G166" s="1"/>
      <c r="H166" s="1"/>
    </row>
    <row r="167" ht="15.75" customHeight="1">
      <c r="A167" s="46"/>
      <c r="B167" s="46"/>
      <c r="C167" s="370"/>
      <c r="D167" s="47"/>
      <c r="E167" s="47"/>
      <c r="F167" s="1"/>
      <c r="G167" s="1"/>
      <c r="H167" s="1"/>
    </row>
    <row r="168" ht="15.75" customHeight="1">
      <c r="A168" s="46"/>
      <c r="B168" s="46"/>
      <c r="C168" s="370"/>
      <c r="D168" s="47"/>
      <c r="E168" s="47"/>
      <c r="F168" s="1"/>
      <c r="G168" s="1"/>
      <c r="H168" s="1"/>
    </row>
    <row r="169" ht="15.75" customHeight="1">
      <c r="A169" s="46"/>
      <c r="B169" s="46"/>
      <c r="C169" s="370"/>
      <c r="D169" s="47"/>
      <c r="E169" s="47"/>
      <c r="F169" s="1"/>
      <c r="G169" s="1"/>
      <c r="H169" s="1"/>
    </row>
    <row r="170" ht="15.75" customHeight="1">
      <c r="A170" s="46"/>
      <c r="B170" s="46"/>
      <c r="C170" s="370"/>
      <c r="D170" s="47"/>
      <c r="E170" s="47"/>
      <c r="F170" s="1"/>
      <c r="G170" s="1"/>
      <c r="H170" s="1"/>
    </row>
    <row r="171" ht="15.75" customHeight="1">
      <c r="A171" s="46"/>
      <c r="B171" s="46"/>
      <c r="C171" s="370"/>
      <c r="D171" s="47"/>
      <c r="E171" s="47"/>
      <c r="F171" s="1"/>
      <c r="G171" s="1"/>
      <c r="H171" s="1"/>
    </row>
    <row r="172" ht="15.75" customHeight="1">
      <c r="A172" s="46"/>
      <c r="B172" s="46"/>
      <c r="C172" s="370"/>
      <c r="D172" s="47"/>
      <c r="E172" s="47"/>
      <c r="F172" s="1"/>
      <c r="G172" s="1"/>
      <c r="H172" s="1"/>
    </row>
    <row r="173" ht="15.75" customHeight="1">
      <c r="A173" s="46"/>
      <c r="B173" s="46"/>
      <c r="C173" s="370"/>
      <c r="D173" s="47"/>
      <c r="E173" s="47"/>
      <c r="F173" s="1"/>
      <c r="G173" s="1"/>
      <c r="H173" s="1"/>
    </row>
    <row r="174" ht="15.75" customHeight="1">
      <c r="A174" s="46"/>
      <c r="B174" s="46"/>
      <c r="C174" s="370"/>
      <c r="D174" s="47"/>
      <c r="E174" s="47"/>
      <c r="F174" s="1"/>
      <c r="G174" s="1"/>
      <c r="H174" s="1"/>
    </row>
    <row r="175" ht="15.75" customHeight="1">
      <c r="A175" s="46"/>
      <c r="B175" s="46"/>
      <c r="C175" s="370"/>
      <c r="D175" s="47"/>
      <c r="E175" s="47"/>
      <c r="F175" s="1"/>
      <c r="G175" s="1"/>
      <c r="H175" s="1"/>
    </row>
    <row r="176" ht="15.75" customHeight="1">
      <c r="A176" s="46"/>
      <c r="B176" s="46"/>
      <c r="C176" s="370"/>
      <c r="D176" s="47"/>
      <c r="E176" s="47"/>
      <c r="F176" s="1"/>
      <c r="G176" s="1"/>
      <c r="H176" s="1"/>
    </row>
    <row r="177" ht="15.75" customHeight="1">
      <c r="A177" s="46"/>
      <c r="B177" s="46"/>
      <c r="C177" s="370"/>
      <c r="D177" s="47"/>
      <c r="E177" s="47"/>
      <c r="F177" s="1"/>
      <c r="G177" s="1"/>
      <c r="H177" s="1"/>
    </row>
    <row r="178" ht="15.75" customHeight="1">
      <c r="A178" s="46"/>
      <c r="B178" s="46"/>
      <c r="C178" s="370"/>
      <c r="D178" s="47"/>
      <c r="E178" s="47"/>
      <c r="F178" s="1"/>
      <c r="G178" s="1"/>
      <c r="H178" s="1"/>
    </row>
    <row r="179" ht="15.75" customHeight="1">
      <c r="A179" s="46"/>
      <c r="B179" s="46"/>
      <c r="C179" s="370"/>
      <c r="D179" s="47"/>
      <c r="E179" s="47"/>
      <c r="F179" s="1"/>
      <c r="G179" s="1"/>
      <c r="H179" s="1"/>
    </row>
    <row r="180" ht="15.75" customHeight="1">
      <c r="A180" s="46"/>
      <c r="B180" s="46"/>
      <c r="C180" s="370"/>
      <c r="D180" s="47"/>
      <c r="E180" s="47"/>
      <c r="F180" s="1"/>
      <c r="G180" s="1"/>
      <c r="H180" s="1"/>
    </row>
    <row r="181" ht="15.75" customHeight="1">
      <c r="A181" s="46"/>
      <c r="B181" s="46"/>
      <c r="C181" s="370"/>
      <c r="D181" s="47"/>
      <c r="E181" s="47"/>
      <c r="F181" s="1"/>
      <c r="G181" s="1"/>
      <c r="H181" s="1"/>
    </row>
    <row r="182" ht="15.75" customHeight="1">
      <c r="A182" s="46"/>
      <c r="B182" s="46"/>
      <c r="C182" s="370"/>
      <c r="D182" s="47"/>
      <c r="E182" s="47"/>
      <c r="F182" s="1"/>
      <c r="G182" s="1"/>
      <c r="H182" s="1"/>
    </row>
    <row r="183" ht="15.75" customHeight="1">
      <c r="A183" s="46"/>
      <c r="B183" s="46"/>
      <c r="C183" s="370"/>
      <c r="D183" s="47"/>
      <c r="E183" s="47"/>
      <c r="F183" s="1"/>
      <c r="G183" s="1"/>
      <c r="H183" s="1"/>
    </row>
    <row r="184" ht="15.75" customHeight="1">
      <c r="A184" s="46"/>
      <c r="B184" s="46"/>
      <c r="C184" s="370"/>
      <c r="D184" s="47"/>
      <c r="E184" s="47"/>
      <c r="F184" s="1"/>
      <c r="G184" s="1"/>
      <c r="H184" s="1"/>
    </row>
    <row r="185" ht="15.75" customHeight="1">
      <c r="A185" s="46"/>
      <c r="B185" s="46"/>
      <c r="C185" s="370"/>
      <c r="D185" s="47"/>
      <c r="E185" s="47"/>
      <c r="F185" s="1"/>
      <c r="G185" s="1"/>
      <c r="H185" s="1"/>
    </row>
    <row r="186" ht="15.75" customHeight="1">
      <c r="A186" s="46"/>
      <c r="B186" s="46"/>
      <c r="C186" s="370"/>
      <c r="D186" s="47"/>
      <c r="E186" s="47"/>
      <c r="F186" s="1"/>
      <c r="G186" s="1"/>
      <c r="H186" s="1"/>
    </row>
    <row r="187" ht="15.75" customHeight="1">
      <c r="A187" s="46"/>
      <c r="B187" s="46"/>
      <c r="C187" s="370"/>
      <c r="D187" s="47"/>
      <c r="E187" s="47"/>
      <c r="F187" s="1"/>
      <c r="G187" s="1"/>
      <c r="H187" s="1"/>
    </row>
    <row r="188" ht="15.75" customHeight="1">
      <c r="A188" s="46"/>
      <c r="B188" s="46"/>
      <c r="C188" s="370"/>
      <c r="D188" s="47"/>
      <c r="E188" s="47"/>
      <c r="F188" s="1"/>
      <c r="G188" s="1"/>
      <c r="H188" s="1"/>
    </row>
    <row r="189" ht="15.75" customHeight="1">
      <c r="A189" s="46"/>
      <c r="B189" s="46"/>
      <c r="C189" s="370"/>
      <c r="D189" s="47"/>
      <c r="E189" s="47"/>
      <c r="F189" s="1"/>
      <c r="G189" s="1"/>
      <c r="H189" s="1"/>
    </row>
    <row r="190" ht="15.75" customHeight="1">
      <c r="A190" s="46"/>
      <c r="B190" s="46"/>
      <c r="C190" s="370"/>
      <c r="D190" s="47"/>
      <c r="E190" s="47"/>
      <c r="F190" s="1"/>
      <c r="G190" s="1"/>
      <c r="H190" s="1"/>
    </row>
    <row r="191" ht="15.75" customHeight="1">
      <c r="A191" s="46"/>
      <c r="B191" s="46"/>
      <c r="C191" s="370"/>
      <c r="D191" s="47"/>
      <c r="E191" s="47"/>
      <c r="F191" s="1"/>
      <c r="G191" s="1"/>
      <c r="H191" s="1"/>
    </row>
    <row r="192" ht="15.75" customHeight="1">
      <c r="A192" s="46"/>
      <c r="B192" s="46"/>
      <c r="C192" s="370"/>
      <c r="D192" s="47"/>
      <c r="E192" s="47"/>
      <c r="F192" s="1"/>
      <c r="G192" s="1"/>
      <c r="H192" s="1"/>
    </row>
    <row r="193" ht="15.75" customHeight="1">
      <c r="A193" s="46"/>
      <c r="B193" s="46"/>
      <c r="C193" s="370"/>
      <c r="D193" s="47"/>
      <c r="E193" s="47"/>
      <c r="F193" s="1"/>
      <c r="G193" s="1"/>
      <c r="H193" s="1"/>
    </row>
    <row r="194" ht="15.75" customHeight="1">
      <c r="A194" s="46"/>
      <c r="B194" s="46"/>
      <c r="C194" s="370"/>
      <c r="D194" s="47"/>
      <c r="E194" s="47"/>
      <c r="F194" s="1"/>
      <c r="G194" s="1"/>
      <c r="H194" s="1"/>
    </row>
    <row r="195" ht="15.75" customHeight="1">
      <c r="A195" s="46"/>
      <c r="B195" s="46"/>
      <c r="C195" s="370"/>
      <c r="D195" s="47"/>
      <c r="E195" s="47"/>
      <c r="F195" s="1"/>
      <c r="G195" s="1"/>
      <c r="H195" s="1"/>
    </row>
    <row r="196" ht="15.75" customHeight="1">
      <c r="A196" s="46"/>
      <c r="B196" s="46"/>
      <c r="C196" s="370"/>
      <c r="D196" s="47"/>
      <c r="E196" s="47"/>
      <c r="F196" s="1"/>
      <c r="G196" s="1"/>
      <c r="H196" s="1"/>
    </row>
    <row r="197" ht="15.75" customHeight="1">
      <c r="A197" s="46"/>
      <c r="B197" s="46"/>
      <c r="C197" s="370"/>
      <c r="D197" s="47"/>
      <c r="E197" s="47"/>
      <c r="F197" s="1"/>
      <c r="G197" s="1"/>
      <c r="H197" s="1"/>
    </row>
    <row r="198" ht="15.75" customHeight="1">
      <c r="A198" s="46"/>
      <c r="B198" s="46"/>
      <c r="C198" s="370"/>
      <c r="D198" s="47"/>
      <c r="E198" s="47"/>
      <c r="F198" s="1"/>
      <c r="G198" s="1"/>
      <c r="H198" s="1"/>
    </row>
    <row r="199" ht="15.75" customHeight="1">
      <c r="A199" s="46"/>
      <c r="B199" s="46"/>
      <c r="C199" s="370"/>
      <c r="D199" s="47"/>
      <c r="E199" s="47"/>
      <c r="F199" s="1"/>
      <c r="G199" s="1"/>
      <c r="H199" s="1"/>
    </row>
    <row r="200" ht="15.75" customHeight="1">
      <c r="A200" s="46"/>
      <c r="B200" s="46"/>
      <c r="C200" s="370"/>
      <c r="D200" s="47"/>
      <c r="E200" s="47"/>
      <c r="F200" s="1"/>
      <c r="G200" s="1"/>
      <c r="H200" s="1"/>
    </row>
    <row r="201" ht="15.75" customHeight="1">
      <c r="A201" s="46"/>
      <c r="B201" s="46"/>
      <c r="C201" s="370"/>
      <c r="D201" s="47"/>
      <c r="E201" s="47"/>
      <c r="F201" s="1"/>
      <c r="G201" s="1"/>
      <c r="H201" s="1"/>
    </row>
    <row r="202" ht="15.75" customHeight="1">
      <c r="A202" s="46"/>
      <c r="B202" s="46"/>
      <c r="C202" s="370"/>
      <c r="D202" s="47"/>
      <c r="E202" s="47"/>
      <c r="F202" s="1"/>
      <c r="G202" s="1"/>
      <c r="H202" s="1"/>
    </row>
    <row r="203" ht="15.75" customHeight="1">
      <c r="A203" s="46"/>
      <c r="B203" s="46"/>
      <c r="C203" s="370"/>
      <c r="D203" s="47"/>
      <c r="E203" s="47"/>
      <c r="F203" s="1"/>
      <c r="G203" s="1"/>
      <c r="H203" s="1"/>
    </row>
    <row r="204" ht="15.75" customHeight="1">
      <c r="A204" s="46"/>
      <c r="B204" s="46"/>
      <c r="C204" s="370"/>
      <c r="D204" s="47"/>
      <c r="E204" s="47"/>
      <c r="F204" s="1"/>
      <c r="G204" s="1"/>
      <c r="H204" s="1"/>
    </row>
    <row r="205" ht="15.75" customHeight="1">
      <c r="A205" s="46"/>
      <c r="B205" s="46"/>
      <c r="C205" s="370"/>
      <c r="D205" s="47"/>
      <c r="E205" s="47"/>
      <c r="F205" s="1"/>
      <c r="G205" s="1"/>
      <c r="H205" s="1"/>
    </row>
    <row r="206" ht="15.75" customHeight="1">
      <c r="A206" s="46"/>
      <c r="B206" s="46"/>
      <c r="C206" s="370"/>
      <c r="D206" s="47"/>
      <c r="E206" s="47"/>
      <c r="F206" s="1"/>
      <c r="G206" s="1"/>
      <c r="H206" s="1"/>
    </row>
    <row r="207" ht="15.75" customHeight="1">
      <c r="A207" s="46"/>
      <c r="B207" s="46"/>
      <c r="C207" s="370"/>
      <c r="D207" s="47"/>
      <c r="E207" s="47"/>
      <c r="F207" s="1"/>
      <c r="G207" s="1"/>
      <c r="H207" s="1"/>
    </row>
    <row r="208" ht="15.75" customHeight="1">
      <c r="A208" s="46"/>
      <c r="B208" s="46"/>
      <c r="C208" s="370"/>
      <c r="D208" s="47"/>
      <c r="E208" s="47"/>
      <c r="F208" s="1"/>
      <c r="G208" s="1"/>
      <c r="H208" s="1"/>
    </row>
    <row r="209" ht="15.75" customHeight="1">
      <c r="A209" s="46"/>
      <c r="B209" s="46"/>
      <c r="C209" s="370"/>
      <c r="D209" s="47"/>
      <c r="E209" s="47"/>
      <c r="F209" s="1"/>
      <c r="G209" s="1"/>
      <c r="H209" s="1"/>
    </row>
    <row r="210" ht="15.75" customHeight="1">
      <c r="A210" s="46"/>
      <c r="B210" s="46"/>
      <c r="C210" s="370"/>
      <c r="D210" s="47"/>
      <c r="E210" s="47"/>
      <c r="F210" s="1"/>
      <c r="G210" s="1"/>
      <c r="H210" s="1"/>
    </row>
    <row r="211" ht="15.75" customHeight="1">
      <c r="A211" s="46"/>
      <c r="B211" s="46"/>
      <c r="C211" s="370"/>
      <c r="D211" s="47"/>
      <c r="E211" s="47"/>
      <c r="F211" s="1"/>
      <c r="G211" s="1"/>
      <c r="H211" s="1"/>
    </row>
    <row r="212" ht="15.75" customHeight="1">
      <c r="A212" s="46"/>
      <c r="B212" s="46"/>
      <c r="C212" s="370"/>
      <c r="D212" s="47"/>
      <c r="E212" s="47"/>
      <c r="F212" s="1"/>
      <c r="G212" s="1"/>
      <c r="H212" s="1"/>
    </row>
    <row r="213" ht="15.75" customHeight="1">
      <c r="A213" s="46"/>
      <c r="B213" s="46"/>
      <c r="C213" s="370"/>
      <c r="D213" s="47"/>
      <c r="E213" s="47"/>
      <c r="F213" s="1"/>
      <c r="G213" s="1"/>
      <c r="H213" s="1"/>
    </row>
    <row r="214" ht="15.75" customHeight="1">
      <c r="A214" s="46"/>
      <c r="B214" s="46"/>
      <c r="C214" s="370"/>
      <c r="D214" s="47"/>
      <c r="E214" s="47"/>
      <c r="F214" s="1"/>
      <c r="G214" s="1"/>
      <c r="H214" s="1"/>
    </row>
    <row r="215" ht="15.75" customHeight="1">
      <c r="A215" s="46"/>
      <c r="B215" s="46"/>
      <c r="C215" s="370"/>
      <c r="D215" s="47"/>
      <c r="E215" s="47"/>
      <c r="F215" s="1"/>
      <c r="G215" s="1"/>
      <c r="H215" s="1"/>
    </row>
    <row r="216" ht="15.75" customHeight="1">
      <c r="A216" s="46"/>
      <c r="B216" s="46"/>
      <c r="C216" s="370"/>
      <c r="D216" s="47"/>
      <c r="E216" s="47"/>
      <c r="F216" s="1"/>
      <c r="G216" s="1"/>
      <c r="H216" s="1"/>
    </row>
    <row r="217" ht="15.75" customHeight="1">
      <c r="A217" s="46"/>
      <c r="B217" s="46"/>
      <c r="C217" s="370"/>
      <c r="D217" s="47"/>
      <c r="E217" s="47"/>
      <c r="F217" s="1"/>
      <c r="G217" s="1"/>
      <c r="H217" s="1"/>
    </row>
    <row r="218" ht="15.75" customHeight="1">
      <c r="A218" s="46"/>
      <c r="B218" s="46"/>
      <c r="C218" s="370"/>
      <c r="D218" s="47"/>
      <c r="E218" s="47"/>
      <c r="F218" s="1"/>
      <c r="G218" s="1"/>
      <c r="H218" s="1"/>
    </row>
    <row r="219" ht="15.75" customHeight="1">
      <c r="A219" s="46"/>
      <c r="B219" s="46"/>
      <c r="C219" s="370"/>
      <c r="D219" s="47"/>
      <c r="E219" s="47"/>
      <c r="F219" s="1"/>
      <c r="G219" s="1"/>
      <c r="H219" s="1"/>
    </row>
    <row r="220" ht="15.75" customHeight="1">
      <c r="A220" s="46"/>
      <c r="B220" s="46"/>
      <c r="C220" s="370"/>
      <c r="D220" s="47"/>
      <c r="E220" s="47"/>
      <c r="F220" s="1"/>
      <c r="G220" s="1"/>
      <c r="H220" s="1"/>
    </row>
    <row r="221" ht="15.75" customHeight="1">
      <c r="A221" s="46"/>
      <c r="B221" s="46"/>
      <c r="C221" s="370"/>
      <c r="D221" s="47"/>
      <c r="E221" s="47"/>
      <c r="F221" s="1"/>
      <c r="G221" s="1"/>
      <c r="H221" s="1"/>
    </row>
    <row r="222" ht="15.75" customHeight="1">
      <c r="A222" s="46"/>
      <c r="B222" s="46"/>
      <c r="C222" s="370"/>
      <c r="D222" s="47"/>
      <c r="E222" s="47"/>
      <c r="F222" s="1"/>
      <c r="G222" s="1"/>
      <c r="H222" s="1"/>
    </row>
    <row r="223" ht="15.75" customHeight="1">
      <c r="A223" s="46"/>
      <c r="B223" s="46"/>
      <c r="C223" s="370"/>
      <c r="D223" s="47"/>
      <c r="E223" s="47"/>
      <c r="F223" s="1"/>
      <c r="G223" s="1"/>
      <c r="H223" s="1"/>
    </row>
    <row r="224" ht="15.75" customHeight="1">
      <c r="A224" s="46"/>
      <c r="B224" s="46"/>
      <c r="C224" s="370"/>
      <c r="D224" s="47"/>
      <c r="E224" s="47"/>
      <c r="F224" s="1"/>
      <c r="G224" s="1"/>
      <c r="H224" s="1"/>
    </row>
    <row r="225" ht="15.75" customHeight="1">
      <c r="A225" s="46"/>
      <c r="B225" s="46"/>
      <c r="C225" s="370"/>
      <c r="D225" s="47"/>
      <c r="E225" s="47"/>
      <c r="F225" s="1"/>
      <c r="G225" s="1"/>
      <c r="H225" s="1"/>
    </row>
    <row r="226" ht="15.75" customHeight="1">
      <c r="A226" s="46"/>
      <c r="B226" s="46"/>
      <c r="C226" s="370"/>
      <c r="D226" s="47"/>
      <c r="E226" s="47"/>
      <c r="F226" s="1"/>
      <c r="G226" s="1"/>
      <c r="H226" s="1"/>
    </row>
    <row r="227" ht="15.75" customHeight="1">
      <c r="A227" s="46"/>
      <c r="B227" s="46"/>
      <c r="C227" s="370"/>
      <c r="D227" s="47"/>
      <c r="E227" s="47"/>
      <c r="F227" s="1"/>
      <c r="G227" s="1"/>
      <c r="H227" s="1"/>
    </row>
    <row r="228" ht="15.75" customHeight="1">
      <c r="A228" s="46"/>
      <c r="B228" s="46"/>
      <c r="C228" s="370"/>
      <c r="D228" s="47"/>
      <c r="E228" s="47"/>
      <c r="F228" s="1"/>
      <c r="G228" s="1"/>
      <c r="H228" s="1"/>
    </row>
    <row r="229" ht="15.75" customHeight="1">
      <c r="A229" s="46"/>
      <c r="B229" s="46"/>
      <c r="C229" s="370"/>
      <c r="D229" s="47"/>
      <c r="E229" s="47"/>
      <c r="F229" s="1"/>
      <c r="G229" s="1"/>
      <c r="H229" s="1"/>
    </row>
    <row r="230" ht="15.75" customHeight="1">
      <c r="A230" s="46"/>
      <c r="B230" s="46"/>
      <c r="C230" s="370"/>
      <c r="D230" s="47"/>
      <c r="E230" s="47"/>
      <c r="F230" s="1"/>
      <c r="G230" s="1"/>
      <c r="H230" s="1"/>
    </row>
    <row r="231" ht="15.75" customHeight="1">
      <c r="A231" s="46"/>
      <c r="B231" s="46"/>
      <c r="C231" s="370"/>
      <c r="D231" s="47"/>
      <c r="E231" s="47"/>
      <c r="F231" s="1"/>
      <c r="G231" s="1"/>
      <c r="H231" s="1"/>
    </row>
    <row r="232" ht="15.75" customHeight="1">
      <c r="A232" s="46"/>
      <c r="B232" s="46"/>
      <c r="C232" s="370"/>
      <c r="D232" s="47"/>
      <c r="E232" s="47"/>
      <c r="F232" s="1"/>
      <c r="G232" s="1"/>
      <c r="H232" s="1"/>
    </row>
    <row r="233" ht="15.75" customHeight="1">
      <c r="A233" s="46"/>
      <c r="B233" s="46"/>
      <c r="C233" s="370"/>
      <c r="D233" s="47"/>
      <c r="E233" s="47"/>
      <c r="F233" s="1"/>
      <c r="G233" s="1"/>
      <c r="H233" s="1"/>
    </row>
    <row r="234" ht="15.75" customHeight="1">
      <c r="A234" s="46"/>
      <c r="B234" s="46"/>
      <c r="C234" s="370"/>
      <c r="D234" s="47"/>
      <c r="E234" s="47"/>
      <c r="F234" s="1"/>
      <c r="G234" s="1"/>
      <c r="H234" s="1"/>
    </row>
    <row r="235" ht="15.75" customHeight="1">
      <c r="A235" s="46"/>
      <c r="B235" s="46"/>
      <c r="C235" s="370"/>
      <c r="D235" s="47"/>
      <c r="E235" s="47"/>
      <c r="F235" s="1"/>
      <c r="G235" s="1"/>
      <c r="H235" s="1"/>
    </row>
    <row r="236" ht="15.75" customHeight="1">
      <c r="A236" s="46"/>
      <c r="B236" s="46"/>
      <c r="C236" s="370"/>
      <c r="D236" s="47"/>
      <c r="E236" s="47"/>
      <c r="F236" s="1"/>
      <c r="G236" s="1"/>
      <c r="H236" s="1"/>
    </row>
    <row r="237" ht="15.75" customHeight="1">
      <c r="A237" s="46"/>
      <c r="B237" s="46"/>
      <c r="C237" s="370"/>
      <c r="D237" s="47"/>
      <c r="E237" s="47"/>
      <c r="F237" s="1"/>
      <c r="G237" s="1"/>
      <c r="H237" s="1"/>
    </row>
    <row r="238" ht="15.75" customHeight="1">
      <c r="A238" s="46"/>
      <c r="B238" s="46"/>
      <c r="C238" s="370"/>
      <c r="D238" s="47"/>
      <c r="E238" s="47"/>
      <c r="F238" s="1"/>
      <c r="G238" s="1"/>
      <c r="H238" s="1"/>
    </row>
    <row r="239" ht="15.75" customHeight="1">
      <c r="A239" s="46"/>
      <c r="B239" s="46"/>
      <c r="C239" s="370"/>
      <c r="D239" s="47"/>
      <c r="E239" s="47"/>
      <c r="F239" s="1"/>
      <c r="G239" s="1"/>
      <c r="H239" s="1"/>
    </row>
    <row r="240" ht="15.75" customHeight="1">
      <c r="A240" s="46"/>
      <c r="B240" s="46"/>
      <c r="C240" s="370"/>
      <c r="D240" s="47"/>
      <c r="E240" s="47"/>
      <c r="F240" s="1"/>
      <c r="G240" s="1"/>
      <c r="H240" s="1"/>
    </row>
    <row r="241" ht="15.75" customHeight="1">
      <c r="A241" s="46"/>
      <c r="B241" s="46"/>
      <c r="C241" s="370"/>
      <c r="D241" s="47"/>
      <c r="E241" s="47"/>
      <c r="F241" s="1"/>
      <c r="G241" s="1"/>
      <c r="H241" s="1"/>
    </row>
    <row r="242" ht="15.75" customHeight="1">
      <c r="A242" s="46"/>
      <c r="B242" s="46"/>
      <c r="C242" s="370"/>
      <c r="D242" s="47"/>
      <c r="E242" s="47"/>
      <c r="F242" s="1"/>
      <c r="G242" s="1"/>
      <c r="H242" s="1"/>
    </row>
    <row r="243" ht="15.75" customHeight="1">
      <c r="A243" s="46"/>
      <c r="B243" s="46"/>
      <c r="C243" s="370"/>
      <c r="D243" s="47"/>
      <c r="E243" s="47"/>
      <c r="F243" s="1"/>
      <c r="G243" s="1"/>
      <c r="H243" s="1"/>
    </row>
    <row r="244" ht="15.75" customHeight="1">
      <c r="A244" s="46"/>
      <c r="B244" s="46"/>
      <c r="C244" s="370"/>
      <c r="D244" s="47"/>
      <c r="E244" s="47"/>
      <c r="F244" s="1"/>
      <c r="G244" s="1"/>
      <c r="H244" s="1"/>
    </row>
    <row r="245" ht="15.75" customHeight="1">
      <c r="A245" s="46"/>
      <c r="B245" s="46"/>
      <c r="C245" s="370"/>
      <c r="D245" s="47"/>
      <c r="E245" s="47"/>
      <c r="F245" s="1"/>
      <c r="G245" s="1"/>
      <c r="H245" s="1"/>
    </row>
    <row r="246" ht="15.75" customHeight="1">
      <c r="A246" s="46"/>
      <c r="B246" s="46"/>
      <c r="C246" s="370"/>
      <c r="D246" s="47"/>
      <c r="E246" s="47"/>
      <c r="F246" s="1"/>
      <c r="G246" s="1"/>
      <c r="H246" s="1"/>
    </row>
    <row r="247" ht="15.75" customHeight="1">
      <c r="A247" s="46"/>
      <c r="B247" s="46"/>
      <c r="C247" s="370"/>
      <c r="D247" s="47"/>
      <c r="E247" s="47"/>
      <c r="F247" s="1"/>
      <c r="G247" s="1"/>
      <c r="H247" s="1"/>
    </row>
    <row r="248" ht="15.75" customHeight="1">
      <c r="A248" s="46"/>
      <c r="B248" s="46"/>
      <c r="C248" s="370"/>
      <c r="D248" s="47"/>
      <c r="E248" s="47"/>
      <c r="F248" s="1"/>
      <c r="G248" s="1"/>
      <c r="H248" s="1"/>
    </row>
    <row r="249" ht="15.75" customHeight="1">
      <c r="A249" s="46"/>
      <c r="B249" s="46"/>
      <c r="C249" s="370"/>
      <c r="D249" s="47"/>
      <c r="E249" s="47"/>
      <c r="F249" s="1"/>
      <c r="G249" s="1"/>
      <c r="H249" s="1"/>
    </row>
    <row r="250" ht="15.75" customHeight="1">
      <c r="A250" s="46"/>
      <c r="B250" s="46"/>
      <c r="C250" s="370"/>
      <c r="D250" s="47"/>
      <c r="E250" s="47"/>
      <c r="F250" s="1"/>
      <c r="G250" s="1"/>
      <c r="H250" s="1"/>
    </row>
    <row r="251" ht="15.75" customHeight="1">
      <c r="A251" s="46"/>
      <c r="B251" s="46"/>
      <c r="C251" s="370"/>
      <c r="D251" s="47"/>
      <c r="E251" s="47"/>
      <c r="F251" s="1"/>
      <c r="G251" s="1"/>
      <c r="H251" s="1"/>
    </row>
    <row r="252" ht="15.75" customHeight="1">
      <c r="A252" s="46"/>
      <c r="B252" s="46"/>
      <c r="C252" s="370"/>
      <c r="D252" s="47"/>
      <c r="E252" s="47"/>
      <c r="F252" s="1"/>
      <c r="G252" s="1"/>
      <c r="H252" s="1"/>
    </row>
    <row r="253" ht="15.75" customHeight="1">
      <c r="A253" s="46"/>
      <c r="B253" s="46"/>
      <c r="C253" s="370"/>
      <c r="D253" s="47"/>
      <c r="E253" s="47"/>
      <c r="F253" s="1"/>
      <c r="G253" s="1"/>
      <c r="H253" s="1"/>
    </row>
    <row r="254" ht="15.75" customHeight="1">
      <c r="A254" s="46"/>
      <c r="B254" s="46"/>
      <c r="C254" s="370"/>
      <c r="D254" s="47"/>
      <c r="E254" s="47"/>
      <c r="F254" s="1"/>
      <c r="G254" s="1"/>
      <c r="H254" s="1"/>
    </row>
    <row r="255" ht="15.75" customHeight="1">
      <c r="A255" s="46"/>
      <c r="B255" s="46"/>
      <c r="C255" s="370"/>
      <c r="D255" s="47"/>
      <c r="E255" s="47"/>
      <c r="F255" s="1"/>
      <c r="G255" s="1"/>
      <c r="H255" s="1"/>
    </row>
    <row r="256" ht="15.75" customHeight="1">
      <c r="A256" s="46"/>
      <c r="B256" s="46"/>
      <c r="C256" s="370"/>
      <c r="D256" s="47"/>
      <c r="E256" s="47"/>
      <c r="F256" s="1"/>
      <c r="G256" s="1"/>
      <c r="H256" s="1"/>
    </row>
    <row r="257" ht="15.75" customHeight="1">
      <c r="A257" s="46"/>
      <c r="B257" s="46"/>
      <c r="C257" s="370"/>
      <c r="D257" s="47"/>
      <c r="E257" s="47"/>
      <c r="F257" s="1"/>
      <c r="G257" s="1"/>
      <c r="H257" s="1"/>
    </row>
    <row r="258" ht="15.75" customHeight="1">
      <c r="A258" s="46"/>
      <c r="B258" s="46"/>
      <c r="C258" s="370"/>
      <c r="D258" s="47"/>
      <c r="E258" s="47"/>
      <c r="F258" s="1"/>
      <c r="G258" s="1"/>
      <c r="H258" s="1"/>
    </row>
    <row r="259" ht="15.75" customHeight="1">
      <c r="A259" s="46"/>
      <c r="B259" s="46"/>
      <c r="C259" s="370"/>
      <c r="D259" s="47"/>
      <c r="E259" s="47"/>
      <c r="F259" s="1"/>
      <c r="G259" s="1"/>
      <c r="H259" s="1"/>
    </row>
    <row r="260" ht="15.75" customHeight="1">
      <c r="A260" s="46"/>
      <c r="B260" s="46"/>
      <c r="C260" s="370"/>
      <c r="D260" s="47"/>
      <c r="E260" s="47"/>
      <c r="F260" s="1"/>
      <c r="G260" s="1"/>
      <c r="H260" s="1"/>
    </row>
    <row r="261" ht="15.75" customHeight="1">
      <c r="A261" s="46"/>
      <c r="B261" s="46"/>
      <c r="C261" s="370"/>
      <c r="D261" s="47"/>
      <c r="E261" s="47"/>
      <c r="F261" s="1"/>
      <c r="G261" s="1"/>
      <c r="H261" s="1"/>
    </row>
    <row r="262" ht="15.75" customHeight="1">
      <c r="A262" s="46"/>
      <c r="B262" s="46"/>
      <c r="C262" s="370"/>
      <c r="D262" s="47"/>
      <c r="E262" s="47"/>
      <c r="F262" s="1"/>
      <c r="G262" s="1"/>
      <c r="H262" s="1"/>
    </row>
    <row r="263" ht="15.75" customHeight="1">
      <c r="A263" s="46"/>
      <c r="B263" s="46"/>
      <c r="C263" s="370"/>
      <c r="D263" s="47"/>
      <c r="E263" s="47"/>
      <c r="F263" s="1"/>
      <c r="G263" s="1"/>
      <c r="H263" s="1"/>
    </row>
    <row r="264" ht="15.75" customHeight="1">
      <c r="A264" s="46"/>
      <c r="B264" s="46"/>
      <c r="C264" s="370"/>
      <c r="D264" s="47"/>
      <c r="E264" s="47"/>
      <c r="F264" s="1"/>
      <c r="G264" s="1"/>
      <c r="H264" s="1"/>
    </row>
    <row r="265" ht="15.75" customHeight="1">
      <c r="A265" s="46"/>
      <c r="B265" s="46"/>
      <c r="C265" s="370"/>
      <c r="D265" s="47"/>
      <c r="E265" s="47"/>
      <c r="F265" s="1"/>
      <c r="G265" s="1"/>
      <c r="H265" s="1"/>
    </row>
    <row r="266" ht="15.75" customHeight="1">
      <c r="A266" s="46"/>
      <c r="B266" s="46"/>
      <c r="C266" s="370"/>
      <c r="D266" s="47"/>
      <c r="E266" s="47"/>
      <c r="F266" s="1"/>
      <c r="G266" s="1"/>
      <c r="H266" s="1"/>
    </row>
    <row r="267" ht="15.75" customHeight="1">
      <c r="A267" s="46"/>
      <c r="B267" s="46"/>
      <c r="C267" s="370"/>
      <c r="D267" s="47"/>
      <c r="E267" s="47"/>
      <c r="F267" s="1"/>
      <c r="G267" s="1"/>
      <c r="H267" s="1"/>
    </row>
    <row r="268" ht="15.75" customHeight="1">
      <c r="A268" s="46"/>
      <c r="B268" s="46"/>
      <c r="C268" s="370"/>
      <c r="D268" s="47"/>
      <c r="E268" s="47"/>
      <c r="F268" s="1"/>
      <c r="G268" s="1"/>
      <c r="H268" s="1"/>
    </row>
    <row r="269" ht="15.75" customHeight="1">
      <c r="A269" s="46"/>
      <c r="B269" s="46"/>
      <c r="C269" s="370"/>
      <c r="D269" s="47"/>
      <c r="E269" s="47"/>
      <c r="F269" s="1"/>
      <c r="G269" s="1"/>
      <c r="H269" s="1"/>
    </row>
    <row r="270" ht="15.75" customHeight="1">
      <c r="A270" s="46"/>
      <c r="B270" s="46"/>
      <c r="C270" s="370"/>
      <c r="D270" s="47"/>
      <c r="E270" s="47"/>
      <c r="F270" s="1"/>
      <c r="G270" s="1"/>
      <c r="H270" s="1"/>
    </row>
    <row r="271" ht="15.75" customHeight="1">
      <c r="A271" s="46"/>
      <c r="B271" s="46"/>
      <c r="C271" s="370"/>
      <c r="D271" s="47"/>
      <c r="E271" s="47"/>
      <c r="F271" s="1"/>
      <c r="G271" s="1"/>
      <c r="H271" s="1"/>
    </row>
    <row r="272" ht="15.75" customHeight="1">
      <c r="A272" s="46"/>
      <c r="B272" s="46"/>
      <c r="C272" s="370"/>
      <c r="D272" s="47"/>
      <c r="E272" s="47"/>
      <c r="F272" s="1"/>
      <c r="G272" s="1"/>
      <c r="H272" s="1"/>
    </row>
    <row r="273" ht="15.75" customHeight="1">
      <c r="A273" s="46"/>
      <c r="B273" s="46"/>
      <c r="C273" s="370"/>
      <c r="D273" s="47"/>
      <c r="E273" s="47"/>
      <c r="F273" s="1"/>
      <c r="G273" s="1"/>
      <c r="H273" s="1"/>
    </row>
    <row r="274" ht="15.75" customHeight="1">
      <c r="A274" s="46"/>
      <c r="B274" s="46"/>
      <c r="C274" s="370"/>
      <c r="D274" s="47"/>
      <c r="E274" s="47"/>
      <c r="F274" s="1"/>
      <c r="G274" s="1"/>
      <c r="H274" s="1"/>
    </row>
    <row r="275" ht="15.75" customHeight="1">
      <c r="A275" s="46"/>
      <c r="B275" s="46"/>
      <c r="C275" s="370"/>
      <c r="D275" s="47"/>
      <c r="E275" s="47"/>
      <c r="F275" s="1"/>
      <c r="G275" s="1"/>
      <c r="H275" s="1"/>
    </row>
    <row r="276" ht="15.75" customHeight="1">
      <c r="A276" s="46"/>
      <c r="B276" s="46"/>
      <c r="C276" s="370"/>
      <c r="D276" s="47"/>
      <c r="E276" s="47"/>
      <c r="F276" s="1"/>
      <c r="G276" s="1"/>
      <c r="H276" s="1"/>
    </row>
    <row r="277" ht="15.75" customHeight="1">
      <c r="A277" s="46"/>
      <c r="B277" s="46"/>
      <c r="C277" s="370"/>
      <c r="D277" s="47"/>
      <c r="E277" s="47"/>
      <c r="F277" s="1"/>
      <c r="G277" s="1"/>
      <c r="H277" s="1"/>
    </row>
    <row r="278" ht="15.75" customHeight="1">
      <c r="A278" s="46"/>
      <c r="B278" s="46"/>
      <c r="C278" s="370"/>
      <c r="D278" s="47"/>
      <c r="E278" s="47"/>
      <c r="F278" s="1"/>
      <c r="G278" s="1"/>
      <c r="H278" s="1"/>
    </row>
    <row r="279" ht="15.75" customHeight="1">
      <c r="A279" s="46"/>
      <c r="B279" s="46"/>
      <c r="C279" s="370"/>
      <c r="D279" s="47"/>
      <c r="E279" s="47"/>
      <c r="F279" s="1"/>
      <c r="G279" s="1"/>
      <c r="H279" s="1"/>
    </row>
    <row r="280" ht="15.75" customHeight="1">
      <c r="A280" s="46"/>
      <c r="B280" s="46"/>
      <c r="C280" s="370"/>
      <c r="D280" s="47"/>
      <c r="E280" s="47"/>
      <c r="F280" s="1"/>
      <c r="G280" s="1"/>
      <c r="H280" s="1"/>
    </row>
    <row r="281" ht="15.75" customHeight="1">
      <c r="A281" s="46"/>
      <c r="B281" s="46"/>
      <c r="C281" s="370"/>
      <c r="D281" s="47"/>
      <c r="E281" s="47"/>
      <c r="F281" s="1"/>
      <c r="G281" s="1"/>
      <c r="H281" s="1"/>
    </row>
    <row r="282" ht="15.75" customHeight="1">
      <c r="A282" s="46"/>
      <c r="B282" s="46"/>
      <c r="C282" s="370"/>
      <c r="D282" s="47"/>
      <c r="E282" s="47"/>
      <c r="F282" s="1"/>
      <c r="G282" s="1"/>
      <c r="H282" s="1"/>
    </row>
    <row r="283" ht="15.75" customHeight="1">
      <c r="A283" s="46"/>
      <c r="B283" s="46"/>
      <c r="C283" s="370"/>
      <c r="D283" s="47"/>
      <c r="E283" s="47"/>
      <c r="F283" s="1"/>
      <c r="G283" s="1"/>
      <c r="H283" s="1"/>
    </row>
    <row r="284" ht="15.75" customHeight="1">
      <c r="A284" s="46"/>
      <c r="B284" s="46"/>
      <c r="C284" s="370"/>
      <c r="D284" s="47"/>
      <c r="E284" s="47"/>
      <c r="F284" s="1"/>
      <c r="G284" s="1"/>
      <c r="H284" s="1"/>
    </row>
    <row r="285" ht="15.75" customHeight="1">
      <c r="A285" s="46"/>
      <c r="B285" s="46"/>
      <c r="C285" s="370"/>
      <c r="D285" s="47"/>
      <c r="E285" s="47"/>
      <c r="F285" s="1"/>
      <c r="G285" s="1"/>
      <c r="H285" s="1"/>
    </row>
    <row r="286" ht="15.75" customHeight="1">
      <c r="A286" s="46"/>
      <c r="B286" s="46"/>
      <c r="C286" s="370"/>
      <c r="D286" s="47"/>
      <c r="E286" s="47"/>
      <c r="F286" s="1"/>
      <c r="G286" s="1"/>
      <c r="H286" s="1"/>
    </row>
    <row r="287" ht="15.75" customHeight="1">
      <c r="A287" s="46"/>
      <c r="B287" s="46"/>
      <c r="C287" s="370"/>
      <c r="D287" s="47"/>
      <c r="E287" s="47"/>
      <c r="F287" s="1"/>
      <c r="G287" s="1"/>
      <c r="H287" s="1"/>
    </row>
    <row r="288" ht="15.75" customHeight="1">
      <c r="A288" s="46"/>
      <c r="B288" s="46"/>
      <c r="C288" s="370"/>
      <c r="D288" s="47"/>
      <c r="E288" s="47"/>
      <c r="F288" s="1"/>
      <c r="G288" s="1"/>
      <c r="H288" s="1"/>
    </row>
    <row r="289" ht="15.75" customHeight="1">
      <c r="A289" s="46"/>
      <c r="B289" s="46"/>
      <c r="C289" s="370"/>
      <c r="D289" s="47"/>
      <c r="E289" s="47"/>
      <c r="F289" s="1"/>
      <c r="G289" s="1"/>
      <c r="H289" s="1"/>
    </row>
    <row r="290" ht="15.75" customHeight="1">
      <c r="A290" s="46"/>
      <c r="B290" s="46"/>
      <c r="C290" s="370"/>
      <c r="D290" s="47"/>
      <c r="E290" s="47"/>
      <c r="F290" s="1"/>
      <c r="G290" s="1"/>
      <c r="H290" s="1"/>
    </row>
    <row r="291" ht="15.75" customHeight="1">
      <c r="A291" s="46"/>
      <c r="B291" s="46"/>
      <c r="C291" s="370"/>
      <c r="D291" s="47"/>
      <c r="E291" s="47"/>
      <c r="F291" s="1"/>
      <c r="G291" s="1"/>
      <c r="H291" s="1"/>
    </row>
    <row r="292" ht="15.75" customHeight="1">
      <c r="A292" s="46"/>
      <c r="B292" s="46"/>
      <c r="C292" s="370"/>
      <c r="D292" s="47"/>
      <c r="E292" s="47"/>
      <c r="F292" s="1"/>
      <c r="G292" s="1"/>
      <c r="H292" s="1"/>
    </row>
    <row r="293" ht="15.75" customHeight="1">
      <c r="A293" s="46"/>
      <c r="B293" s="46"/>
      <c r="C293" s="370"/>
      <c r="D293" s="47"/>
      <c r="E293" s="47"/>
      <c r="F293" s="1"/>
      <c r="G293" s="1"/>
      <c r="H293" s="1"/>
    </row>
    <row r="294" ht="15.75" customHeight="1">
      <c r="A294" s="46"/>
      <c r="B294" s="46"/>
      <c r="C294" s="370"/>
      <c r="D294" s="47"/>
      <c r="E294" s="47"/>
      <c r="F294" s="1"/>
      <c r="G294" s="1"/>
      <c r="H294" s="1"/>
    </row>
    <row r="295" ht="15.75" customHeight="1">
      <c r="A295" s="46"/>
      <c r="B295" s="46"/>
      <c r="C295" s="370"/>
      <c r="D295" s="47"/>
      <c r="E295" s="47"/>
      <c r="F295" s="1"/>
      <c r="G295" s="1"/>
      <c r="H295" s="1"/>
    </row>
    <row r="296" ht="15.75" customHeight="1">
      <c r="A296" s="46"/>
      <c r="B296" s="46"/>
      <c r="C296" s="370"/>
      <c r="D296" s="47"/>
      <c r="E296" s="47"/>
      <c r="F296" s="1"/>
      <c r="G296" s="1"/>
      <c r="H296" s="1"/>
    </row>
    <row r="297" ht="15.75" customHeight="1">
      <c r="A297" s="46"/>
      <c r="B297" s="46"/>
      <c r="C297" s="370"/>
      <c r="D297" s="47"/>
      <c r="E297" s="47"/>
      <c r="F297" s="1"/>
      <c r="G297" s="1"/>
      <c r="H297" s="1"/>
    </row>
    <row r="298" ht="15.75" customHeight="1">
      <c r="A298" s="46"/>
      <c r="B298" s="46"/>
      <c r="C298" s="370"/>
      <c r="D298" s="47"/>
      <c r="E298" s="47"/>
      <c r="F298" s="1"/>
      <c r="G298" s="1"/>
      <c r="H298" s="1"/>
    </row>
    <row r="299" ht="15.75" customHeight="1">
      <c r="C299" s="292"/>
    </row>
    <row r="300" ht="15.75" customHeight="1">
      <c r="C300" s="292"/>
    </row>
    <row r="301" ht="15.75" customHeight="1">
      <c r="C301" s="292"/>
    </row>
    <row r="302" ht="15.75" customHeight="1">
      <c r="C302" s="292"/>
    </row>
    <row r="303" ht="15.75" customHeight="1">
      <c r="C303" s="292"/>
    </row>
    <row r="304" ht="15.75" customHeight="1">
      <c r="C304" s="292"/>
    </row>
    <row r="305" ht="15.75" customHeight="1">
      <c r="C305" s="292"/>
    </row>
    <row r="306" ht="15.75" customHeight="1">
      <c r="C306" s="292"/>
    </row>
    <row r="307" ht="15.75" customHeight="1">
      <c r="C307" s="292"/>
    </row>
    <row r="308" ht="15.75" customHeight="1">
      <c r="C308" s="292"/>
    </row>
    <row r="309" ht="15.75" customHeight="1">
      <c r="C309" s="292"/>
    </row>
    <row r="310" ht="15.75" customHeight="1">
      <c r="C310" s="292"/>
    </row>
    <row r="311" ht="15.75" customHeight="1">
      <c r="C311" s="292"/>
    </row>
    <row r="312" ht="15.75" customHeight="1">
      <c r="C312" s="292"/>
    </row>
    <row r="313" ht="15.75" customHeight="1">
      <c r="C313" s="292"/>
    </row>
    <row r="314" ht="15.75" customHeight="1">
      <c r="C314" s="292"/>
    </row>
    <row r="315" ht="15.75" customHeight="1">
      <c r="C315" s="292"/>
    </row>
    <row r="316" ht="15.75" customHeight="1">
      <c r="C316" s="292"/>
    </row>
    <row r="317" ht="15.75" customHeight="1">
      <c r="C317" s="292"/>
    </row>
    <row r="318" ht="15.75" customHeight="1">
      <c r="C318" s="292"/>
    </row>
    <row r="319" ht="15.75" customHeight="1">
      <c r="C319" s="292"/>
    </row>
    <row r="320" ht="15.75" customHeight="1">
      <c r="C320" s="292"/>
    </row>
    <row r="321" ht="15.75" customHeight="1">
      <c r="C321" s="292"/>
    </row>
    <row r="322" ht="15.75" customHeight="1">
      <c r="C322" s="292"/>
    </row>
    <row r="323" ht="15.75" customHeight="1">
      <c r="C323" s="292"/>
    </row>
    <row r="324" ht="15.75" customHeight="1">
      <c r="C324" s="292"/>
    </row>
    <row r="325" ht="15.75" customHeight="1">
      <c r="C325" s="292"/>
    </row>
    <row r="326" ht="15.75" customHeight="1">
      <c r="C326" s="292"/>
    </row>
    <row r="327" ht="15.75" customHeight="1">
      <c r="C327" s="292"/>
    </row>
    <row r="328" ht="15.75" customHeight="1">
      <c r="C328" s="292"/>
    </row>
    <row r="329" ht="15.75" customHeight="1">
      <c r="C329" s="292"/>
    </row>
    <row r="330" ht="15.75" customHeight="1">
      <c r="C330" s="292"/>
    </row>
    <row r="331" ht="15.75" customHeight="1">
      <c r="C331" s="292"/>
    </row>
    <row r="332" ht="15.75" customHeight="1">
      <c r="C332" s="292"/>
    </row>
    <row r="333" ht="15.75" customHeight="1">
      <c r="C333" s="292"/>
    </row>
    <row r="334" ht="15.75" customHeight="1">
      <c r="C334" s="292"/>
    </row>
    <row r="335" ht="15.75" customHeight="1">
      <c r="C335" s="292"/>
    </row>
    <row r="336" ht="15.75" customHeight="1">
      <c r="C336" s="292"/>
    </row>
    <row r="337" ht="15.75" customHeight="1">
      <c r="C337" s="292"/>
    </row>
    <row r="338" ht="15.75" customHeight="1">
      <c r="C338" s="292"/>
    </row>
    <row r="339" ht="15.75" customHeight="1">
      <c r="C339" s="292"/>
    </row>
    <row r="340" ht="15.75" customHeight="1">
      <c r="C340" s="292"/>
    </row>
    <row r="341" ht="15.75" customHeight="1">
      <c r="C341" s="292"/>
    </row>
    <row r="342" ht="15.75" customHeight="1">
      <c r="C342" s="292"/>
    </row>
    <row r="343" ht="15.75" customHeight="1">
      <c r="C343" s="292"/>
    </row>
    <row r="344" ht="15.75" customHeight="1">
      <c r="C344" s="292"/>
    </row>
    <row r="345" ht="15.75" customHeight="1">
      <c r="C345" s="292"/>
    </row>
    <row r="346" ht="15.75" customHeight="1">
      <c r="C346" s="292"/>
    </row>
    <row r="347" ht="15.75" customHeight="1">
      <c r="C347" s="292"/>
    </row>
    <row r="348" ht="15.75" customHeight="1">
      <c r="C348" s="292"/>
    </row>
    <row r="349" ht="15.75" customHeight="1">
      <c r="C349" s="292"/>
    </row>
    <row r="350" ht="15.75" customHeight="1">
      <c r="C350" s="292"/>
    </row>
    <row r="351" ht="15.75" customHeight="1">
      <c r="C351" s="292"/>
    </row>
    <row r="352" ht="15.75" customHeight="1">
      <c r="C352" s="292"/>
    </row>
    <row r="353" ht="15.75" customHeight="1">
      <c r="C353" s="292"/>
    </row>
    <row r="354" ht="15.75" customHeight="1">
      <c r="C354" s="292"/>
    </row>
    <row r="355" ht="15.75" customHeight="1">
      <c r="C355" s="292"/>
    </row>
    <row r="356" ht="15.75" customHeight="1">
      <c r="C356" s="292"/>
    </row>
    <row r="357" ht="15.75" customHeight="1">
      <c r="C357" s="292"/>
    </row>
    <row r="358" ht="15.75" customHeight="1">
      <c r="C358" s="292"/>
    </row>
    <row r="359" ht="15.75" customHeight="1">
      <c r="C359" s="292"/>
    </row>
    <row r="360" ht="15.75" customHeight="1">
      <c r="C360" s="292"/>
    </row>
    <row r="361" ht="15.75" customHeight="1">
      <c r="C361" s="292"/>
    </row>
    <row r="362" ht="15.75" customHeight="1">
      <c r="C362" s="292"/>
    </row>
    <row r="363" ht="15.75" customHeight="1">
      <c r="C363" s="292"/>
    </row>
    <row r="364" ht="15.75" customHeight="1">
      <c r="C364" s="292"/>
    </row>
    <row r="365" ht="15.75" customHeight="1">
      <c r="C365" s="292"/>
    </row>
    <row r="366" ht="15.75" customHeight="1">
      <c r="C366" s="292"/>
    </row>
    <row r="367" ht="15.75" customHeight="1">
      <c r="C367" s="292"/>
    </row>
    <row r="368" ht="15.75" customHeight="1">
      <c r="C368" s="292"/>
    </row>
    <row r="369" ht="15.75" customHeight="1">
      <c r="C369" s="292"/>
    </row>
    <row r="370" ht="15.75" customHeight="1">
      <c r="C370" s="292"/>
    </row>
    <row r="371" ht="15.75" customHeight="1">
      <c r="C371" s="292"/>
    </row>
    <row r="372" ht="15.75" customHeight="1">
      <c r="C372" s="292"/>
    </row>
    <row r="373" ht="15.75" customHeight="1">
      <c r="C373" s="292"/>
    </row>
    <row r="374" ht="15.75" customHeight="1">
      <c r="C374" s="292"/>
    </row>
    <row r="375" ht="15.75" customHeight="1">
      <c r="C375" s="292"/>
    </row>
    <row r="376" ht="15.75" customHeight="1">
      <c r="C376" s="292"/>
    </row>
    <row r="377" ht="15.75" customHeight="1">
      <c r="C377" s="292"/>
    </row>
    <row r="378" ht="15.75" customHeight="1">
      <c r="C378" s="292"/>
    </row>
    <row r="379" ht="15.75" customHeight="1">
      <c r="C379" s="292"/>
    </row>
    <row r="380" ht="15.75" customHeight="1">
      <c r="C380" s="292"/>
    </row>
    <row r="381" ht="15.75" customHeight="1">
      <c r="C381" s="292"/>
    </row>
    <row r="382" ht="15.75" customHeight="1">
      <c r="C382" s="292"/>
    </row>
    <row r="383" ht="15.75" customHeight="1">
      <c r="C383" s="292"/>
    </row>
    <row r="384" ht="15.75" customHeight="1">
      <c r="C384" s="292"/>
    </row>
    <row r="385" ht="15.75" customHeight="1">
      <c r="C385" s="292"/>
    </row>
    <row r="386" ht="15.75" customHeight="1">
      <c r="C386" s="292"/>
    </row>
    <row r="387" ht="15.75" customHeight="1">
      <c r="C387" s="292"/>
    </row>
    <row r="388" ht="15.75" customHeight="1">
      <c r="C388" s="292"/>
    </row>
    <row r="389" ht="15.75" customHeight="1">
      <c r="C389" s="292"/>
    </row>
    <row r="390" ht="15.75" customHeight="1">
      <c r="C390" s="292"/>
    </row>
    <row r="391" ht="15.75" customHeight="1">
      <c r="C391" s="292"/>
    </row>
    <row r="392" ht="15.75" customHeight="1">
      <c r="C392" s="292"/>
    </row>
    <row r="393" ht="15.75" customHeight="1">
      <c r="C393" s="292"/>
    </row>
    <row r="394" ht="15.75" customHeight="1">
      <c r="C394" s="292"/>
    </row>
    <row r="395" ht="15.75" customHeight="1">
      <c r="C395" s="292"/>
    </row>
    <row r="396" ht="15.75" customHeight="1">
      <c r="C396" s="292"/>
    </row>
    <row r="397" ht="15.75" customHeight="1">
      <c r="C397" s="292"/>
    </row>
    <row r="398" ht="15.75" customHeight="1">
      <c r="C398" s="292"/>
    </row>
    <row r="399" ht="15.75" customHeight="1">
      <c r="C399" s="292"/>
    </row>
    <row r="400" ht="15.75" customHeight="1">
      <c r="C400" s="292"/>
    </row>
    <row r="401" ht="15.75" customHeight="1">
      <c r="C401" s="292"/>
    </row>
    <row r="402" ht="15.75" customHeight="1">
      <c r="C402" s="292"/>
    </row>
    <row r="403" ht="15.75" customHeight="1">
      <c r="C403" s="292"/>
    </row>
    <row r="404" ht="15.75" customHeight="1">
      <c r="C404" s="292"/>
    </row>
    <row r="405" ht="15.75" customHeight="1">
      <c r="C405" s="292"/>
    </row>
    <row r="406" ht="15.75" customHeight="1">
      <c r="C406" s="292"/>
    </row>
    <row r="407" ht="15.75" customHeight="1">
      <c r="C407" s="292"/>
    </row>
    <row r="408" ht="15.75" customHeight="1">
      <c r="C408" s="292"/>
    </row>
    <row r="409" ht="15.75" customHeight="1">
      <c r="C409" s="292"/>
    </row>
    <row r="410" ht="15.75" customHeight="1">
      <c r="C410" s="292"/>
    </row>
    <row r="411" ht="15.75" customHeight="1">
      <c r="C411" s="292"/>
    </row>
    <row r="412" ht="15.75" customHeight="1">
      <c r="C412" s="292"/>
    </row>
    <row r="413" ht="15.75" customHeight="1">
      <c r="C413" s="292"/>
    </row>
    <row r="414" ht="15.75" customHeight="1">
      <c r="C414" s="292"/>
    </row>
    <row r="415" ht="15.75" customHeight="1">
      <c r="C415" s="292"/>
    </row>
    <row r="416" ht="15.75" customHeight="1">
      <c r="C416" s="292"/>
    </row>
    <row r="417" ht="15.75" customHeight="1">
      <c r="C417" s="292"/>
    </row>
    <row r="418" ht="15.75" customHeight="1">
      <c r="C418" s="292"/>
    </row>
    <row r="419" ht="15.75" customHeight="1">
      <c r="C419" s="292"/>
    </row>
    <row r="420" ht="15.75" customHeight="1">
      <c r="C420" s="292"/>
    </row>
    <row r="421" ht="15.75" customHeight="1">
      <c r="C421" s="292"/>
    </row>
    <row r="422" ht="15.75" customHeight="1">
      <c r="C422" s="292"/>
    </row>
    <row r="423" ht="15.75" customHeight="1">
      <c r="C423" s="292"/>
    </row>
    <row r="424" ht="15.75" customHeight="1">
      <c r="C424" s="292"/>
    </row>
    <row r="425" ht="15.75" customHeight="1">
      <c r="C425" s="292"/>
    </row>
    <row r="426" ht="15.75" customHeight="1">
      <c r="C426" s="292"/>
    </row>
    <row r="427" ht="15.75" customHeight="1">
      <c r="C427" s="292"/>
    </row>
    <row r="428" ht="15.75" customHeight="1">
      <c r="C428" s="292"/>
    </row>
    <row r="429" ht="15.75" customHeight="1">
      <c r="C429" s="292"/>
    </row>
    <row r="430" ht="15.75" customHeight="1">
      <c r="C430" s="292"/>
    </row>
    <row r="431" ht="15.75" customHeight="1">
      <c r="C431" s="292"/>
    </row>
    <row r="432" ht="15.75" customHeight="1">
      <c r="C432" s="292"/>
    </row>
    <row r="433" ht="15.75" customHeight="1">
      <c r="C433" s="292"/>
    </row>
    <row r="434" ht="15.75" customHeight="1">
      <c r="C434" s="292"/>
    </row>
    <row r="435" ht="15.75" customHeight="1">
      <c r="C435" s="292"/>
    </row>
    <row r="436" ht="15.75" customHeight="1">
      <c r="C436" s="292"/>
    </row>
    <row r="437" ht="15.75" customHeight="1">
      <c r="C437" s="292"/>
    </row>
    <row r="438" ht="15.75" customHeight="1">
      <c r="C438" s="292"/>
    </row>
    <row r="439" ht="15.75" customHeight="1">
      <c r="C439" s="292"/>
    </row>
    <row r="440" ht="15.75" customHeight="1">
      <c r="C440" s="292"/>
    </row>
    <row r="441" ht="15.75" customHeight="1">
      <c r="C441" s="292"/>
    </row>
    <row r="442" ht="15.75" customHeight="1">
      <c r="C442" s="292"/>
    </row>
    <row r="443" ht="15.75" customHeight="1">
      <c r="C443" s="292"/>
    </row>
    <row r="444" ht="15.75" customHeight="1">
      <c r="C444" s="292"/>
    </row>
    <row r="445" ht="15.75" customHeight="1">
      <c r="C445" s="292"/>
    </row>
    <row r="446" ht="15.75" customHeight="1">
      <c r="C446" s="292"/>
    </row>
    <row r="447" ht="15.75" customHeight="1">
      <c r="C447" s="292"/>
    </row>
    <row r="448" ht="15.75" customHeight="1">
      <c r="C448" s="292"/>
    </row>
    <row r="449" ht="15.75" customHeight="1">
      <c r="C449" s="292"/>
    </row>
    <row r="450" ht="15.75" customHeight="1">
      <c r="C450" s="292"/>
    </row>
    <row r="451" ht="15.75" customHeight="1">
      <c r="C451" s="292"/>
    </row>
    <row r="452" ht="15.75" customHeight="1">
      <c r="C452" s="292"/>
    </row>
    <row r="453" ht="15.75" customHeight="1">
      <c r="C453" s="292"/>
    </row>
    <row r="454" ht="15.75" customHeight="1">
      <c r="C454" s="292"/>
    </row>
    <row r="455" ht="15.75" customHeight="1">
      <c r="C455" s="292"/>
    </row>
    <row r="456" ht="15.75" customHeight="1">
      <c r="C456" s="292"/>
    </row>
    <row r="457" ht="15.75" customHeight="1">
      <c r="C457" s="292"/>
    </row>
    <row r="458" ht="15.75" customHeight="1">
      <c r="C458" s="292"/>
    </row>
    <row r="459" ht="15.75" customHeight="1">
      <c r="C459" s="292"/>
    </row>
    <row r="460" ht="15.75" customHeight="1">
      <c r="C460" s="292"/>
    </row>
    <row r="461" ht="15.75" customHeight="1">
      <c r="C461" s="292"/>
    </row>
    <row r="462" ht="15.75" customHeight="1">
      <c r="C462" s="292"/>
    </row>
    <row r="463" ht="15.75" customHeight="1">
      <c r="C463" s="292"/>
    </row>
    <row r="464" ht="15.75" customHeight="1">
      <c r="C464" s="292"/>
    </row>
    <row r="465" ht="15.75" customHeight="1">
      <c r="C465" s="292"/>
    </row>
    <row r="466" ht="15.75" customHeight="1">
      <c r="C466" s="292"/>
    </row>
    <row r="467" ht="15.75" customHeight="1">
      <c r="C467" s="292"/>
    </row>
    <row r="468" ht="15.75" customHeight="1">
      <c r="C468" s="292"/>
    </row>
    <row r="469" ht="15.75" customHeight="1">
      <c r="C469" s="292"/>
    </row>
    <row r="470" ht="15.75" customHeight="1">
      <c r="C470" s="292"/>
    </row>
    <row r="471" ht="15.75" customHeight="1">
      <c r="C471" s="292"/>
    </row>
    <row r="472" ht="15.75" customHeight="1">
      <c r="C472" s="292"/>
    </row>
    <row r="473" ht="15.75" customHeight="1">
      <c r="C473" s="292"/>
    </row>
    <row r="474" ht="15.75" customHeight="1">
      <c r="C474" s="292"/>
    </row>
    <row r="475" ht="15.75" customHeight="1">
      <c r="C475" s="292"/>
    </row>
    <row r="476" ht="15.75" customHeight="1">
      <c r="C476" s="292"/>
    </row>
    <row r="477" ht="15.75" customHeight="1">
      <c r="C477" s="292"/>
    </row>
    <row r="478" ht="15.75" customHeight="1">
      <c r="C478" s="292"/>
    </row>
    <row r="479" ht="15.75" customHeight="1">
      <c r="C479" s="292"/>
    </row>
    <row r="480" ht="15.75" customHeight="1">
      <c r="C480" s="292"/>
    </row>
    <row r="481" ht="15.75" customHeight="1">
      <c r="C481" s="292"/>
    </row>
    <row r="482" ht="15.75" customHeight="1">
      <c r="C482" s="292"/>
    </row>
    <row r="483" ht="15.75" customHeight="1">
      <c r="C483" s="292"/>
    </row>
    <row r="484" ht="15.75" customHeight="1">
      <c r="C484" s="292"/>
    </row>
    <row r="485" ht="15.75" customHeight="1">
      <c r="C485" s="292"/>
    </row>
    <row r="486" ht="15.75" customHeight="1">
      <c r="C486" s="292"/>
    </row>
    <row r="487" ht="15.75" customHeight="1">
      <c r="C487" s="292"/>
    </row>
    <row r="488" ht="15.75" customHeight="1">
      <c r="C488" s="292"/>
    </row>
    <row r="489" ht="15.75" customHeight="1">
      <c r="C489" s="292"/>
    </row>
    <row r="490" ht="15.75" customHeight="1">
      <c r="C490" s="292"/>
    </row>
    <row r="491" ht="15.75" customHeight="1">
      <c r="C491" s="292"/>
    </row>
    <row r="492" ht="15.75" customHeight="1">
      <c r="C492" s="292"/>
    </row>
    <row r="493" ht="15.75" customHeight="1">
      <c r="C493" s="292"/>
    </row>
    <row r="494" ht="15.75" customHeight="1">
      <c r="C494" s="292"/>
    </row>
    <row r="495" ht="15.75" customHeight="1">
      <c r="C495" s="292"/>
    </row>
    <row r="496" ht="15.75" customHeight="1">
      <c r="C496" s="292"/>
    </row>
    <row r="497" ht="15.75" customHeight="1">
      <c r="C497" s="292"/>
    </row>
    <row r="498" ht="15.75" customHeight="1">
      <c r="C498" s="292"/>
    </row>
    <row r="499" ht="15.75" customHeight="1">
      <c r="C499" s="292"/>
    </row>
    <row r="500" ht="15.75" customHeight="1">
      <c r="C500" s="292"/>
    </row>
    <row r="501" ht="15.75" customHeight="1">
      <c r="C501" s="292"/>
    </row>
    <row r="502" ht="15.75" customHeight="1">
      <c r="C502" s="292"/>
    </row>
    <row r="503" ht="15.75" customHeight="1">
      <c r="C503" s="292"/>
    </row>
    <row r="504" ht="15.75" customHeight="1">
      <c r="C504" s="292"/>
    </row>
    <row r="505" ht="15.75" customHeight="1">
      <c r="C505" s="292"/>
    </row>
    <row r="506" ht="15.75" customHeight="1">
      <c r="C506" s="292"/>
    </row>
    <row r="507" ht="15.75" customHeight="1">
      <c r="C507" s="292"/>
    </row>
    <row r="508" ht="15.75" customHeight="1">
      <c r="C508" s="292"/>
    </row>
    <row r="509" ht="15.75" customHeight="1">
      <c r="C509" s="292"/>
    </row>
    <row r="510" ht="15.75" customHeight="1">
      <c r="C510" s="292"/>
    </row>
    <row r="511" ht="15.75" customHeight="1">
      <c r="C511" s="292"/>
    </row>
    <row r="512" ht="15.75" customHeight="1">
      <c r="C512" s="292"/>
    </row>
    <row r="513" ht="15.75" customHeight="1">
      <c r="C513" s="292"/>
    </row>
    <row r="514" ht="15.75" customHeight="1">
      <c r="C514" s="292"/>
    </row>
    <row r="515" ht="15.75" customHeight="1">
      <c r="C515" s="292"/>
    </row>
    <row r="516" ht="15.75" customHeight="1">
      <c r="C516" s="292"/>
    </row>
    <row r="517" ht="15.75" customHeight="1">
      <c r="C517" s="292"/>
    </row>
    <row r="518" ht="15.75" customHeight="1">
      <c r="C518" s="292"/>
    </row>
    <row r="519" ht="15.75" customHeight="1">
      <c r="C519" s="292"/>
    </row>
    <row r="520" ht="15.75" customHeight="1">
      <c r="C520" s="292"/>
    </row>
    <row r="521" ht="15.75" customHeight="1">
      <c r="C521" s="292"/>
    </row>
    <row r="522" ht="15.75" customHeight="1">
      <c r="C522" s="292"/>
    </row>
    <row r="523" ht="15.75" customHeight="1">
      <c r="C523" s="292"/>
    </row>
    <row r="524" ht="15.75" customHeight="1">
      <c r="C524" s="292"/>
    </row>
    <row r="525" ht="15.75" customHeight="1">
      <c r="C525" s="292"/>
    </row>
    <row r="526" ht="15.75" customHeight="1">
      <c r="C526" s="292"/>
    </row>
    <row r="527" ht="15.75" customHeight="1">
      <c r="C527" s="292"/>
    </row>
    <row r="528" ht="15.75" customHeight="1">
      <c r="C528" s="292"/>
    </row>
    <row r="529" ht="15.75" customHeight="1">
      <c r="C529" s="292"/>
    </row>
    <row r="530" ht="15.75" customHeight="1">
      <c r="C530" s="292"/>
    </row>
    <row r="531" ht="15.75" customHeight="1">
      <c r="C531" s="292"/>
    </row>
    <row r="532" ht="15.75" customHeight="1">
      <c r="C532" s="292"/>
    </row>
    <row r="533" ht="15.75" customHeight="1">
      <c r="C533" s="292"/>
    </row>
    <row r="534" ht="15.75" customHeight="1">
      <c r="C534" s="292"/>
    </row>
    <row r="535" ht="15.75" customHeight="1">
      <c r="C535" s="292"/>
    </row>
    <row r="536" ht="15.75" customHeight="1">
      <c r="C536" s="292"/>
    </row>
    <row r="537" ht="15.75" customHeight="1">
      <c r="C537" s="292"/>
    </row>
    <row r="538" ht="15.75" customHeight="1">
      <c r="C538" s="292"/>
    </row>
    <row r="539" ht="15.75" customHeight="1">
      <c r="C539" s="292"/>
    </row>
    <row r="540" ht="15.75" customHeight="1">
      <c r="C540" s="292"/>
    </row>
    <row r="541" ht="15.75" customHeight="1">
      <c r="C541" s="292"/>
    </row>
    <row r="542" ht="15.75" customHeight="1">
      <c r="C542" s="292"/>
    </row>
    <row r="543" ht="15.75" customHeight="1">
      <c r="C543" s="292"/>
    </row>
    <row r="544" ht="15.75" customHeight="1">
      <c r="C544" s="292"/>
    </row>
    <row r="545" ht="15.75" customHeight="1">
      <c r="C545" s="292"/>
    </row>
    <row r="546" ht="15.75" customHeight="1">
      <c r="C546" s="292"/>
    </row>
    <row r="547" ht="15.75" customHeight="1">
      <c r="C547" s="292"/>
    </row>
    <row r="548" ht="15.75" customHeight="1">
      <c r="C548" s="292"/>
    </row>
    <row r="549" ht="15.75" customHeight="1">
      <c r="C549" s="292"/>
    </row>
    <row r="550" ht="15.75" customHeight="1">
      <c r="C550" s="292"/>
    </row>
    <row r="551" ht="15.75" customHeight="1">
      <c r="C551" s="292"/>
    </row>
    <row r="552" ht="15.75" customHeight="1">
      <c r="C552" s="292"/>
    </row>
    <row r="553" ht="15.75" customHeight="1">
      <c r="C553" s="292"/>
    </row>
    <row r="554" ht="15.75" customHeight="1">
      <c r="C554" s="292"/>
    </row>
    <row r="555" ht="15.75" customHeight="1">
      <c r="C555" s="292"/>
    </row>
    <row r="556" ht="15.75" customHeight="1">
      <c r="C556" s="292"/>
    </row>
    <row r="557" ht="15.75" customHeight="1">
      <c r="C557" s="292"/>
    </row>
    <row r="558" ht="15.75" customHeight="1">
      <c r="C558" s="292"/>
    </row>
    <row r="559" ht="15.75" customHeight="1">
      <c r="C559" s="292"/>
    </row>
    <row r="560" ht="15.75" customHeight="1">
      <c r="C560" s="292"/>
    </row>
    <row r="561" ht="15.75" customHeight="1">
      <c r="C561" s="292"/>
    </row>
    <row r="562" ht="15.75" customHeight="1">
      <c r="C562" s="292"/>
    </row>
    <row r="563" ht="15.75" customHeight="1">
      <c r="C563" s="292"/>
    </row>
    <row r="564" ht="15.75" customHeight="1">
      <c r="C564" s="292"/>
    </row>
    <row r="565" ht="15.75" customHeight="1">
      <c r="C565" s="292"/>
    </row>
    <row r="566" ht="15.75" customHeight="1">
      <c r="C566" s="292"/>
    </row>
    <row r="567" ht="15.75" customHeight="1">
      <c r="C567" s="292"/>
    </row>
    <row r="568" ht="15.75" customHeight="1">
      <c r="C568" s="292"/>
    </row>
    <row r="569" ht="15.75" customHeight="1">
      <c r="C569" s="292"/>
    </row>
    <row r="570" ht="15.75" customHeight="1">
      <c r="C570" s="292"/>
    </row>
    <row r="571" ht="15.75" customHeight="1">
      <c r="C571" s="292"/>
    </row>
    <row r="572" ht="15.75" customHeight="1">
      <c r="C572" s="292"/>
    </row>
    <row r="573" ht="15.75" customHeight="1">
      <c r="C573" s="292"/>
    </row>
    <row r="574" ht="15.75" customHeight="1">
      <c r="C574" s="292"/>
    </row>
    <row r="575" ht="15.75" customHeight="1">
      <c r="C575" s="292"/>
    </row>
    <row r="576" ht="15.75" customHeight="1">
      <c r="C576" s="292"/>
    </row>
    <row r="577" ht="15.75" customHeight="1">
      <c r="C577" s="292"/>
    </row>
    <row r="578" ht="15.75" customHeight="1">
      <c r="C578" s="292"/>
    </row>
    <row r="579" ht="15.75" customHeight="1">
      <c r="C579" s="292"/>
    </row>
    <row r="580" ht="15.75" customHeight="1">
      <c r="C580" s="292"/>
    </row>
    <row r="581" ht="15.75" customHeight="1">
      <c r="C581" s="292"/>
    </row>
    <row r="582" ht="15.75" customHeight="1">
      <c r="C582" s="292"/>
    </row>
    <row r="583" ht="15.75" customHeight="1">
      <c r="C583" s="292"/>
    </row>
    <row r="584" ht="15.75" customHeight="1">
      <c r="C584" s="292"/>
    </row>
    <row r="585" ht="15.75" customHeight="1">
      <c r="C585" s="292"/>
    </row>
    <row r="586" ht="15.75" customHeight="1">
      <c r="C586" s="292"/>
    </row>
    <row r="587" ht="15.75" customHeight="1">
      <c r="C587" s="292"/>
    </row>
    <row r="588" ht="15.75" customHeight="1">
      <c r="C588" s="292"/>
    </row>
    <row r="589" ht="15.75" customHeight="1">
      <c r="C589" s="292"/>
    </row>
    <row r="590" ht="15.75" customHeight="1">
      <c r="C590" s="292"/>
    </row>
    <row r="591" ht="15.75" customHeight="1">
      <c r="C591" s="292"/>
    </row>
    <row r="592" ht="15.75" customHeight="1">
      <c r="C592" s="292"/>
    </row>
    <row r="593" ht="15.75" customHeight="1">
      <c r="C593" s="292"/>
    </row>
    <row r="594" ht="15.75" customHeight="1">
      <c r="C594" s="292"/>
    </row>
    <row r="595" ht="15.75" customHeight="1">
      <c r="C595" s="292"/>
    </row>
    <row r="596" ht="15.75" customHeight="1">
      <c r="C596" s="292"/>
    </row>
    <row r="597" ht="15.75" customHeight="1">
      <c r="C597" s="292"/>
    </row>
    <row r="598" ht="15.75" customHeight="1">
      <c r="C598" s="292"/>
    </row>
    <row r="599" ht="15.75" customHeight="1">
      <c r="C599" s="292"/>
    </row>
    <row r="600" ht="15.75" customHeight="1">
      <c r="C600" s="292"/>
    </row>
    <row r="601" ht="15.75" customHeight="1">
      <c r="C601" s="292"/>
    </row>
    <row r="602" ht="15.75" customHeight="1">
      <c r="C602" s="292"/>
    </row>
    <row r="603" ht="15.75" customHeight="1">
      <c r="C603" s="292"/>
    </row>
    <row r="604" ht="15.75" customHeight="1">
      <c r="C604" s="292"/>
    </row>
    <row r="605" ht="15.75" customHeight="1">
      <c r="C605" s="292"/>
    </row>
    <row r="606" ht="15.75" customHeight="1">
      <c r="C606" s="292"/>
    </row>
    <row r="607" ht="15.75" customHeight="1">
      <c r="C607" s="292"/>
    </row>
    <row r="608" ht="15.75" customHeight="1">
      <c r="C608" s="292"/>
    </row>
    <row r="609" ht="15.75" customHeight="1">
      <c r="C609" s="292"/>
    </row>
    <row r="610" ht="15.75" customHeight="1">
      <c r="C610" s="292"/>
    </row>
    <row r="611" ht="15.75" customHeight="1">
      <c r="C611" s="292"/>
    </row>
    <row r="612" ht="15.75" customHeight="1">
      <c r="C612" s="292"/>
    </row>
    <row r="613" ht="15.75" customHeight="1">
      <c r="C613" s="292"/>
    </row>
    <row r="614" ht="15.75" customHeight="1">
      <c r="C614" s="292"/>
    </row>
    <row r="615" ht="15.75" customHeight="1">
      <c r="C615" s="292"/>
    </row>
    <row r="616" ht="15.75" customHeight="1">
      <c r="C616" s="292"/>
    </row>
    <row r="617" ht="15.75" customHeight="1">
      <c r="C617" s="292"/>
    </row>
    <row r="618" ht="15.75" customHeight="1">
      <c r="C618" s="292"/>
    </row>
    <row r="619" ht="15.75" customHeight="1">
      <c r="C619" s="292"/>
    </row>
    <row r="620" ht="15.75" customHeight="1">
      <c r="C620" s="292"/>
    </row>
    <row r="621" ht="15.75" customHeight="1">
      <c r="C621" s="292"/>
    </row>
    <row r="622" ht="15.75" customHeight="1">
      <c r="C622" s="292"/>
    </row>
    <row r="623" ht="15.75" customHeight="1">
      <c r="C623" s="292"/>
    </row>
    <row r="624" ht="15.75" customHeight="1">
      <c r="C624" s="292"/>
    </row>
    <row r="625" ht="15.75" customHeight="1">
      <c r="C625" s="292"/>
    </row>
    <row r="626" ht="15.75" customHeight="1">
      <c r="C626" s="292"/>
    </row>
    <row r="627" ht="15.75" customHeight="1">
      <c r="C627" s="292"/>
    </row>
    <row r="628" ht="15.75" customHeight="1">
      <c r="C628" s="292"/>
    </row>
    <row r="629" ht="15.75" customHeight="1">
      <c r="C629" s="292"/>
    </row>
    <row r="630" ht="15.75" customHeight="1">
      <c r="C630" s="292"/>
    </row>
    <row r="631" ht="15.75" customHeight="1">
      <c r="C631" s="292"/>
    </row>
    <row r="632" ht="15.75" customHeight="1">
      <c r="C632" s="292"/>
    </row>
    <row r="633" ht="15.75" customHeight="1">
      <c r="C633" s="292"/>
    </row>
    <row r="634" ht="15.75" customHeight="1">
      <c r="C634" s="292"/>
    </row>
    <row r="635" ht="15.75" customHeight="1">
      <c r="C635" s="292"/>
    </row>
    <row r="636" ht="15.75" customHeight="1">
      <c r="C636" s="292"/>
    </row>
    <row r="637" ht="15.75" customHeight="1">
      <c r="C637" s="292"/>
    </row>
    <row r="638" ht="15.75" customHeight="1">
      <c r="C638" s="292"/>
    </row>
    <row r="639" ht="15.75" customHeight="1">
      <c r="C639" s="292"/>
    </row>
    <row r="640" ht="15.75" customHeight="1">
      <c r="C640" s="292"/>
    </row>
    <row r="641" ht="15.75" customHeight="1">
      <c r="C641" s="292"/>
    </row>
    <row r="642" ht="15.75" customHeight="1">
      <c r="C642" s="292"/>
    </row>
    <row r="643" ht="15.75" customHeight="1">
      <c r="C643" s="292"/>
    </row>
    <row r="644" ht="15.75" customHeight="1">
      <c r="C644" s="292"/>
    </row>
    <row r="645" ht="15.75" customHeight="1">
      <c r="C645" s="292"/>
    </row>
    <row r="646" ht="15.75" customHeight="1">
      <c r="C646" s="292"/>
    </row>
    <row r="647" ht="15.75" customHeight="1">
      <c r="C647" s="292"/>
    </row>
    <row r="648" ht="15.75" customHeight="1">
      <c r="C648" s="292"/>
    </row>
    <row r="649" ht="15.75" customHeight="1">
      <c r="C649" s="292"/>
    </row>
    <row r="650" ht="15.75" customHeight="1">
      <c r="C650" s="292"/>
    </row>
    <row r="651" ht="15.75" customHeight="1">
      <c r="C651" s="292"/>
    </row>
    <row r="652" ht="15.75" customHeight="1">
      <c r="C652" s="292"/>
    </row>
    <row r="653" ht="15.75" customHeight="1">
      <c r="C653" s="292"/>
    </row>
    <row r="654" ht="15.75" customHeight="1">
      <c r="C654" s="292"/>
    </row>
    <row r="655" ht="15.75" customHeight="1">
      <c r="C655" s="292"/>
    </row>
    <row r="656" ht="15.75" customHeight="1">
      <c r="C656" s="292"/>
    </row>
    <row r="657" ht="15.75" customHeight="1">
      <c r="C657" s="292"/>
    </row>
    <row r="658" ht="15.75" customHeight="1">
      <c r="C658" s="292"/>
    </row>
    <row r="659" ht="15.75" customHeight="1">
      <c r="C659" s="292"/>
    </row>
    <row r="660" ht="15.75" customHeight="1">
      <c r="C660" s="292"/>
    </row>
    <row r="661" ht="15.75" customHeight="1">
      <c r="C661" s="292"/>
    </row>
    <row r="662" ht="15.75" customHeight="1">
      <c r="C662" s="292"/>
    </row>
    <row r="663" ht="15.75" customHeight="1">
      <c r="C663" s="292"/>
    </row>
    <row r="664" ht="15.75" customHeight="1">
      <c r="C664" s="292"/>
    </row>
    <row r="665" ht="15.75" customHeight="1">
      <c r="C665" s="292"/>
    </row>
    <row r="666" ht="15.75" customHeight="1">
      <c r="C666" s="292"/>
    </row>
    <row r="667" ht="15.75" customHeight="1">
      <c r="C667" s="292"/>
    </row>
    <row r="668" ht="15.75" customHeight="1">
      <c r="C668" s="292"/>
    </row>
    <row r="669" ht="15.75" customHeight="1">
      <c r="C669" s="292"/>
    </row>
    <row r="670" ht="15.75" customHeight="1">
      <c r="C670" s="292"/>
    </row>
    <row r="671" ht="15.75" customHeight="1">
      <c r="C671" s="292"/>
    </row>
    <row r="672" ht="15.75" customHeight="1">
      <c r="C672" s="292"/>
    </row>
    <row r="673" ht="15.75" customHeight="1">
      <c r="C673" s="292"/>
    </row>
    <row r="674" ht="15.75" customHeight="1">
      <c r="C674" s="292"/>
    </row>
    <row r="675" ht="15.75" customHeight="1">
      <c r="C675" s="292"/>
    </row>
    <row r="676" ht="15.75" customHeight="1">
      <c r="C676" s="292"/>
    </row>
    <row r="677" ht="15.75" customHeight="1">
      <c r="C677" s="292"/>
    </row>
    <row r="678" ht="15.75" customHeight="1">
      <c r="C678" s="292"/>
    </row>
    <row r="679" ht="15.75" customHeight="1">
      <c r="C679" s="292"/>
    </row>
    <row r="680" ht="15.75" customHeight="1">
      <c r="C680" s="292"/>
    </row>
    <row r="681" ht="15.75" customHeight="1">
      <c r="C681" s="292"/>
    </row>
    <row r="682" ht="15.75" customHeight="1">
      <c r="C682" s="292"/>
    </row>
    <row r="683" ht="15.75" customHeight="1">
      <c r="C683" s="292"/>
    </row>
    <row r="684" ht="15.75" customHeight="1">
      <c r="C684" s="292"/>
    </row>
    <row r="685" ht="15.75" customHeight="1">
      <c r="C685" s="292"/>
    </row>
    <row r="686" ht="15.75" customHeight="1">
      <c r="C686" s="292"/>
    </row>
    <row r="687" ht="15.75" customHeight="1">
      <c r="C687" s="292"/>
    </row>
    <row r="688" ht="15.75" customHeight="1">
      <c r="C688" s="292"/>
    </row>
    <row r="689" ht="15.75" customHeight="1">
      <c r="C689" s="292"/>
    </row>
    <row r="690" ht="15.75" customHeight="1">
      <c r="C690" s="292"/>
    </row>
    <row r="691" ht="15.75" customHeight="1">
      <c r="C691" s="292"/>
    </row>
    <row r="692" ht="15.75" customHeight="1">
      <c r="C692" s="292"/>
    </row>
    <row r="693" ht="15.75" customHeight="1">
      <c r="C693" s="292"/>
    </row>
    <row r="694" ht="15.75" customHeight="1">
      <c r="C694" s="292"/>
    </row>
    <row r="695" ht="15.75" customHeight="1">
      <c r="C695" s="292"/>
    </row>
    <row r="696" ht="15.75" customHeight="1">
      <c r="C696" s="292"/>
    </row>
    <row r="697" ht="15.75" customHeight="1">
      <c r="C697" s="292"/>
    </row>
    <row r="698" ht="15.75" customHeight="1">
      <c r="C698" s="292"/>
    </row>
    <row r="699" ht="15.75" customHeight="1">
      <c r="C699" s="292"/>
    </row>
    <row r="700" ht="15.75" customHeight="1">
      <c r="C700" s="292"/>
    </row>
    <row r="701" ht="15.75" customHeight="1">
      <c r="C701" s="292"/>
    </row>
    <row r="702" ht="15.75" customHeight="1">
      <c r="C702" s="292"/>
    </row>
    <row r="703" ht="15.75" customHeight="1">
      <c r="C703" s="292"/>
    </row>
    <row r="704" ht="15.75" customHeight="1">
      <c r="C704" s="292"/>
    </row>
    <row r="705" ht="15.75" customHeight="1">
      <c r="C705" s="292"/>
    </row>
    <row r="706" ht="15.75" customHeight="1">
      <c r="C706" s="292"/>
    </row>
    <row r="707" ht="15.75" customHeight="1">
      <c r="C707" s="292"/>
    </row>
    <row r="708" ht="15.75" customHeight="1">
      <c r="C708" s="292"/>
    </row>
    <row r="709" ht="15.75" customHeight="1">
      <c r="C709" s="292"/>
    </row>
    <row r="710" ht="15.75" customHeight="1">
      <c r="C710" s="292"/>
    </row>
    <row r="711" ht="15.75" customHeight="1">
      <c r="C711" s="292"/>
    </row>
    <row r="712" ht="15.75" customHeight="1">
      <c r="C712" s="292"/>
    </row>
    <row r="713" ht="15.75" customHeight="1">
      <c r="C713" s="292"/>
    </row>
    <row r="714" ht="15.75" customHeight="1">
      <c r="C714" s="292"/>
    </row>
    <row r="715" ht="15.75" customHeight="1">
      <c r="C715" s="292"/>
    </row>
    <row r="716" ht="15.75" customHeight="1">
      <c r="C716" s="292"/>
    </row>
    <row r="717" ht="15.75" customHeight="1">
      <c r="C717" s="292"/>
    </row>
    <row r="718" ht="15.75" customHeight="1">
      <c r="C718" s="292"/>
    </row>
    <row r="719" ht="15.75" customHeight="1">
      <c r="C719" s="292"/>
    </row>
    <row r="720" ht="15.75" customHeight="1">
      <c r="C720" s="292"/>
    </row>
    <row r="721" ht="15.75" customHeight="1">
      <c r="C721" s="292"/>
    </row>
    <row r="722" ht="15.75" customHeight="1">
      <c r="C722" s="292"/>
    </row>
    <row r="723" ht="15.75" customHeight="1">
      <c r="C723" s="292"/>
    </row>
    <row r="724" ht="15.75" customHeight="1">
      <c r="C724" s="292"/>
    </row>
    <row r="725" ht="15.75" customHeight="1">
      <c r="C725" s="292"/>
    </row>
    <row r="726" ht="15.75" customHeight="1">
      <c r="C726" s="292"/>
    </row>
    <row r="727" ht="15.75" customHeight="1">
      <c r="C727" s="292"/>
    </row>
    <row r="728" ht="15.75" customHeight="1">
      <c r="C728" s="292"/>
    </row>
    <row r="729" ht="15.75" customHeight="1">
      <c r="C729" s="292"/>
    </row>
    <row r="730" ht="15.75" customHeight="1">
      <c r="C730" s="292"/>
    </row>
    <row r="731" ht="15.75" customHeight="1">
      <c r="C731" s="292"/>
    </row>
    <row r="732" ht="15.75" customHeight="1">
      <c r="C732" s="292"/>
    </row>
    <row r="733" ht="15.75" customHeight="1">
      <c r="C733" s="292"/>
    </row>
    <row r="734" ht="15.75" customHeight="1">
      <c r="C734" s="292"/>
    </row>
    <row r="735" ht="15.75" customHeight="1">
      <c r="C735" s="292"/>
    </row>
    <row r="736" ht="15.75" customHeight="1">
      <c r="C736" s="292"/>
    </row>
    <row r="737" ht="15.75" customHeight="1">
      <c r="C737" s="292"/>
    </row>
    <row r="738" ht="15.75" customHeight="1">
      <c r="C738" s="292"/>
    </row>
    <row r="739" ht="15.75" customHeight="1">
      <c r="C739" s="292"/>
    </row>
    <row r="740" ht="15.75" customHeight="1">
      <c r="C740" s="292"/>
    </row>
    <row r="741" ht="15.75" customHeight="1">
      <c r="C741" s="292"/>
    </row>
    <row r="742" ht="15.75" customHeight="1">
      <c r="C742" s="292"/>
    </row>
    <row r="743" ht="15.75" customHeight="1">
      <c r="C743" s="292"/>
    </row>
    <row r="744" ht="15.75" customHeight="1">
      <c r="C744" s="292"/>
    </row>
    <row r="745" ht="15.75" customHeight="1">
      <c r="C745" s="292"/>
    </row>
    <row r="746" ht="15.75" customHeight="1">
      <c r="C746" s="292"/>
    </row>
    <row r="747" ht="15.75" customHeight="1">
      <c r="C747" s="292"/>
    </row>
    <row r="748" ht="15.75" customHeight="1">
      <c r="C748" s="292"/>
    </row>
    <row r="749" ht="15.75" customHeight="1">
      <c r="C749" s="292"/>
    </row>
    <row r="750" ht="15.75" customHeight="1">
      <c r="C750" s="292"/>
    </row>
    <row r="751" ht="15.75" customHeight="1">
      <c r="C751" s="292"/>
    </row>
    <row r="752" ht="15.75" customHeight="1">
      <c r="C752" s="292"/>
    </row>
    <row r="753" ht="15.75" customHeight="1">
      <c r="C753" s="292"/>
    </row>
    <row r="754" ht="15.75" customHeight="1">
      <c r="C754" s="292"/>
    </row>
    <row r="755" ht="15.75" customHeight="1">
      <c r="C755" s="292"/>
    </row>
    <row r="756" ht="15.75" customHeight="1">
      <c r="C756" s="292"/>
    </row>
    <row r="757" ht="15.75" customHeight="1">
      <c r="C757" s="292"/>
    </row>
    <row r="758" ht="15.75" customHeight="1">
      <c r="C758" s="292"/>
    </row>
    <row r="759" ht="15.75" customHeight="1">
      <c r="C759" s="292"/>
    </row>
    <row r="760" ht="15.75" customHeight="1">
      <c r="C760" s="292"/>
    </row>
    <row r="761" ht="15.75" customHeight="1">
      <c r="C761" s="292"/>
    </row>
    <row r="762" ht="15.75" customHeight="1">
      <c r="C762" s="292"/>
    </row>
    <row r="763" ht="15.75" customHeight="1">
      <c r="C763" s="292"/>
    </row>
    <row r="764" ht="15.75" customHeight="1">
      <c r="C764" s="292"/>
    </row>
    <row r="765" ht="15.75" customHeight="1">
      <c r="C765" s="292"/>
    </row>
    <row r="766" ht="15.75" customHeight="1">
      <c r="C766" s="292"/>
    </row>
    <row r="767" ht="15.75" customHeight="1">
      <c r="C767" s="292"/>
    </row>
    <row r="768" ht="15.75" customHeight="1">
      <c r="C768" s="292"/>
    </row>
    <row r="769" ht="15.75" customHeight="1">
      <c r="C769" s="292"/>
    </row>
    <row r="770" ht="15.75" customHeight="1">
      <c r="C770" s="292"/>
    </row>
    <row r="771" ht="15.75" customHeight="1">
      <c r="C771" s="292"/>
    </row>
    <row r="772" ht="15.75" customHeight="1">
      <c r="C772" s="292"/>
    </row>
    <row r="773" ht="15.75" customHeight="1">
      <c r="C773" s="292"/>
    </row>
    <row r="774" ht="15.75" customHeight="1">
      <c r="C774" s="292"/>
    </row>
    <row r="775" ht="15.75" customHeight="1">
      <c r="C775" s="292"/>
    </row>
    <row r="776" ht="15.75" customHeight="1">
      <c r="C776" s="292"/>
    </row>
    <row r="777" ht="15.75" customHeight="1">
      <c r="C777" s="292"/>
    </row>
    <row r="778" ht="15.75" customHeight="1">
      <c r="C778" s="292"/>
    </row>
    <row r="779" ht="15.75" customHeight="1">
      <c r="C779" s="292"/>
    </row>
    <row r="780" ht="15.75" customHeight="1">
      <c r="C780" s="292"/>
    </row>
    <row r="781" ht="15.75" customHeight="1">
      <c r="C781" s="292"/>
    </row>
    <row r="782" ht="15.75" customHeight="1">
      <c r="C782" s="292"/>
    </row>
    <row r="783" ht="15.75" customHeight="1">
      <c r="C783" s="292"/>
    </row>
    <row r="784" ht="15.75" customHeight="1">
      <c r="C784" s="292"/>
    </row>
    <row r="785" ht="15.75" customHeight="1">
      <c r="C785" s="292"/>
    </row>
    <row r="786" ht="15.75" customHeight="1">
      <c r="C786" s="292"/>
    </row>
    <row r="787" ht="15.75" customHeight="1">
      <c r="C787" s="292"/>
    </row>
    <row r="788" ht="15.75" customHeight="1">
      <c r="C788" s="292"/>
    </row>
    <row r="789" ht="15.75" customHeight="1">
      <c r="C789" s="292"/>
    </row>
    <row r="790" ht="15.75" customHeight="1">
      <c r="C790" s="292"/>
    </row>
    <row r="791" ht="15.75" customHeight="1">
      <c r="C791" s="292"/>
    </row>
    <row r="792" ht="15.75" customHeight="1">
      <c r="C792" s="292"/>
    </row>
    <row r="793" ht="15.75" customHeight="1">
      <c r="C793" s="292"/>
    </row>
    <row r="794" ht="15.75" customHeight="1">
      <c r="C794" s="292"/>
    </row>
    <row r="795" ht="15.75" customHeight="1">
      <c r="C795" s="292"/>
    </row>
    <row r="796" ht="15.75" customHeight="1">
      <c r="C796" s="292"/>
    </row>
    <row r="797" ht="15.75" customHeight="1">
      <c r="C797" s="292"/>
    </row>
    <row r="798" ht="15.75" customHeight="1">
      <c r="C798" s="292"/>
    </row>
    <row r="799" ht="15.75" customHeight="1">
      <c r="C799" s="292"/>
    </row>
    <row r="800" ht="15.75" customHeight="1">
      <c r="C800" s="292"/>
    </row>
    <row r="801" ht="15.75" customHeight="1">
      <c r="C801" s="292"/>
    </row>
    <row r="802" ht="15.75" customHeight="1">
      <c r="C802" s="292"/>
    </row>
    <row r="803" ht="15.75" customHeight="1">
      <c r="C803" s="292"/>
    </row>
    <row r="804" ht="15.75" customHeight="1">
      <c r="C804" s="292"/>
    </row>
    <row r="805" ht="15.75" customHeight="1">
      <c r="C805" s="292"/>
    </row>
    <row r="806" ht="15.75" customHeight="1">
      <c r="C806" s="292"/>
    </row>
    <row r="807" ht="15.75" customHeight="1">
      <c r="C807" s="292"/>
    </row>
    <row r="808" ht="15.75" customHeight="1">
      <c r="C808" s="292"/>
    </row>
    <row r="809" ht="15.75" customHeight="1">
      <c r="C809" s="292"/>
    </row>
    <row r="810" ht="15.75" customHeight="1">
      <c r="C810" s="292"/>
    </row>
    <row r="811" ht="15.75" customHeight="1">
      <c r="C811" s="292"/>
    </row>
    <row r="812" ht="15.75" customHeight="1">
      <c r="C812" s="292"/>
    </row>
    <row r="813" ht="15.75" customHeight="1">
      <c r="C813" s="292"/>
    </row>
    <row r="814" ht="15.75" customHeight="1">
      <c r="C814" s="292"/>
    </row>
    <row r="815" ht="15.75" customHeight="1">
      <c r="C815" s="292"/>
    </row>
    <row r="816" ht="15.75" customHeight="1">
      <c r="C816" s="292"/>
    </row>
    <row r="817" ht="15.75" customHeight="1">
      <c r="C817" s="292"/>
    </row>
    <row r="818" ht="15.75" customHeight="1">
      <c r="C818" s="292"/>
    </row>
    <row r="819" ht="15.75" customHeight="1">
      <c r="C819" s="292"/>
    </row>
    <row r="820" ht="15.75" customHeight="1">
      <c r="C820" s="292"/>
    </row>
    <row r="821" ht="15.75" customHeight="1">
      <c r="C821" s="292"/>
    </row>
    <row r="822" ht="15.75" customHeight="1">
      <c r="C822" s="292"/>
    </row>
    <row r="823" ht="15.75" customHeight="1">
      <c r="C823" s="292"/>
    </row>
    <row r="824" ht="15.75" customHeight="1">
      <c r="C824" s="292"/>
    </row>
    <row r="825" ht="15.75" customHeight="1">
      <c r="C825" s="292"/>
    </row>
    <row r="826" ht="15.75" customHeight="1">
      <c r="C826" s="292"/>
    </row>
    <row r="827" ht="15.75" customHeight="1">
      <c r="C827" s="292"/>
    </row>
    <row r="828" ht="15.75" customHeight="1">
      <c r="C828" s="292"/>
    </row>
    <row r="829" ht="15.75" customHeight="1">
      <c r="C829" s="292"/>
    </row>
    <row r="830" ht="15.75" customHeight="1">
      <c r="C830" s="292"/>
    </row>
    <row r="831" ht="15.75" customHeight="1">
      <c r="C831" s="292"/>
    </row>
    <row r="832" ht="15.75" customHeight="1">
      <c r="C832" s="292"/>
    </row>
    <row r="833" ht="15.75" customHeight="1">
      <c r="C833" s="292"/>
    </row>
    <row r="834" ht="15.75" customHeight="1">
      <c r="C834" s="292"/>
    </row>
    <row r="835" ht="15.75" customHeight="1">
      <c r="C835" s="292"/>
    </row>
    <row r="836" ht="15.75" customHeight="1">
      <c r="C836" s="292"/>
    </row>
    <row r="837" ht="15.75" customHeight="1">
      <c r="C837" s="292"/>
    </row>
    <row r="838" ht="15.75" customHeight="1">
      <c r="C838" s="292"/>
    </row>
    <row r="839" ht="15.75" customHeight="1">
      <c r="C839" s="292"/>
    </row>
    <row r="840" ht="15.75" customHeight="1">
      <c r="C840" s="292"/>
    </row>
    <row r="841" ht="15.75" customHeight="1">
      <c r="C841" s="292"/>
    </row>
    <row r="842" ht="15.75" customHeight="1">
      <c r="C842" s="292"/>
    </row>
    <row r="843" ht="15.75" customHeight="1">
      <c r="C843" s="292"/>
    </row>
    <row r="844" ht="15.75" customHeight="1">
      <c r="C844" s="292"/>
    </row>
    <row r="845" ht="15.75" customHeight="1">
      <c r="C845" s="292"/>
    </row>
    <row r="846" ht="15.75" customHeight="1">
      <c r="C846" s="292"/>
    </row>
    <row r="847" ht="15.75" customHeight="1">
      <c r="C847" s="292"/>
    </row>
    <row r="848" ht="15.75" customHeight="1">
      <c r="C848" s="292"/>
    </row>
    <row r="849" ht="15.75" customHeight="1">
      <c r="C849" s="292"/>
    </row>
    <row r="850" ht="15.75" customHeight="1">
      <c r="C850" s="292"/>
    </row>
    <row r="851" ht="15.75" customHeight="1">
      <c r="C851" s="292"/>
    </row>
    <row r="852" ht="15.75" customHeight="1">
      <c r="C852" s="292"/>
    </row>
    <row r="853" ht="15.75" customHeight="1">
      <c r="C853" s="292"/>
    </row>
    <row r="854" ht="15.75" customHeight="1">
      <c r="C854" s="292"/>
    </row>
    <row r="855" ht="15.75" customHeight="1">
      <c r="C855" s="292"/>
    </row>
    <row r="856" ht="15.75" customHeight="1">
      <c r="C856" s="292"/>
    </row>
    <row r="857" ht="15.75" customHeight="1">
      <c r="C857" s="292"/>
    </row>
    <row r="858" ht="15.75" customHeight="1">
      <c r="C858" s="292"/>
    </row>
    <row r="859" ht="15.75" customHeight="1">
      <c r="C859" s="292"/>
    </row>
    <row r="860" ht="15.75" customHeight="1">
      <c r="C860" s="292"/>
    </row>
    <row r="861" ht="15.75" customHeight="1">
      <c r="C861" s="292"/>
    </row>
    <row r="862" ht="15.75" customHeight="1">
      <c r="C862" s="292"/>
    </row>
    <row r="863" ht="15.75" customHeight="1">
      <c r="C863" s="292"/>
    </row>
    <row r="864" ht="15.75" customHeight="1">
      <c r="C864" s="292"/>
    </row>
    <row r="865" ht="15.75" customHeight="1">
      <c r="C865" s="292"/>
    </row>
    <row r="866" ht="15.75" customHeight="1">
      <c r="C866" s="292"/>
    </row>
    <row r="867" ht="15.75" customHeight="1">
      <c r="C867" s="292"/>
    </row>
    <row r="868" ht="15.75" customHeight="1">
      <c r="C868" s="292"/>
    </row>
    <row r="869" ht="15.75" customHeight="1">
      <c r="C869" s="292"/>
    </row>
    <row r="870" ht="15.75" customHeight="1">
      <c r="C870" s="292"/>
    </row>
    <row r="871" ht="15.75" customHeight="1">
      <c r="C871" s="292"/>
    </row>
    <row r="872" ht="15.75" customHeight="1">
      <c r="C872" s="292"/>
    </row>
    <row r="873" ht="15.75" customHeight="1">
      <c r="C873" s="292"/>
    </row>
    <row r="874" ht="15.75" customHeight="1">
      <c r="C874" s="292"/>
    </row>
    <row r="875" ht="15.75" customHeight="1">
      <c r="C875" s="292"/>
    </row>
    <row r="876" ht="15.75" customHeight="1">
      <c r="C876" s="292"/>
    </row>
    <row r="877" ht="15.75" customHeight="1">
      <c r="C877" s="292"/>
    </row>
    <row r="878" ht="15.75" customHeight="1">
      <c r="C878" s="292"/>
    </row>
    <row r="879" ht="15.75" customHeight="1">
      <c r="C879" s="292"/>
    </row>
    <row r="880" ht="15.75" customHeight="1">
      <c r="C880" s="292"/>
    </row>
    <row r="881" ht="15.75" customHeight="1">
      <c r="C881" s="292"/>
    </row>
    <row r="882" ht="15.75" customHeight="1">
      <c r="C882" s="292"/>
    </row>
    <row r="883" ht="15.75" customHeight="1">
      <c r="C883" s="292"/>
    </row>
    <row r="884" ht="15.75" customHeight="1">
      <c r="C884" s="292"/>
    </row>
    <row r="885" ht="15.75" customHeight="1">
      <c r="C885" s="292"/>
    </row>
    <row r="886" ht="15.75" customHeight="1">
      <c r="C886" s="292"/>
    </row>
    <row r="887" ht="15.75" customHeight="1">
      <c r="C887" s="292"/>
    </row>
    <row r="888" ht="15.75" customHeight="1">
      <c r="C888" s="292"/>
    </row>
    <row r="889" ht="15.75" customHeight="1">
      <c r="C889" s="292"/>
    </row>
    <row r="890" ht="15.75" customHeight="1">
      <c r="C890" s="292"/>
    </row>
    <row r="891" ht="15.75" customHeight="1">
      <c r="C891" s="292"/>
    </row>
    <row r="892" ht="15.75" customHeight="1">
      <c r="C892" s="292"/>
    </row>
    <row r="893" ht="15.75" customHeight="1">
      <c r="C893" s="292"/>
    </row>
    <row r="894" ht="15.75" customHeight="1">
      <c r="C894" s="292"/>
    </row>
    <row r="895" ht="15.75" customHeight="1">
      <c r="C895" s="292"/>
    </row>
    <row r="896" ht="15.75" customHeight="1">
      <c r="C896" s="292"/>
    </row>
    <row r="897" ht="15.75" customHeight="1">
      <c r="C897" s="292"/>
    </row>
    <row r="898" ht="15.75" customHeight="1">
      <c r="C898" s="292"/>
    </row>
    <row r="899" ht="15.75" customHeight="1">
      <c r="C899" s="292"/>
    </row>
    <row r="900" ht="15.75" customHeight="1">
      <c r="C900" s="292"/>
    </row>
    <row r="901" ht="15.75" customHeight="1">
      <c r="C901" s="292"/>
    </row>
    <row r="902" ht="15.75" customHeight="1">
      <c r="C902" s="292"/>
    </row>
    <row r="903" ht="15.75" customHeight="1">
      <c r="C903" s="292"/>
    </row>
    <row r="904" ht="15.75" customHeight="1">
      <c r="C904" s="292"/>
    </row>
    <row r="905" ht="15.75" customHeight="1">
      <c r="C905" s="292"/>
    </row>
    <row r="906" ht="15.75" customHeight="1">
      <c r="C906" s="292"/>
    </row>
    <row r="907" ht="15.75" customHeight="1">
      <c r="C907" s="292"/>
    </row>
    <row r="908" ht="15.75" customHeight="1">
      <c r="C908" s="292"/>
    </row>
    <row r="909" ht="15.75" customHeight="1">
      <c r="C909" s="292"/>
    </row>
    <row r="910" ht="15.75" customHeight="1">
      <c r="C910" s="292"/>
    </row>
    <row r="911" ht="15.75" customHeight="1">
      <c r="C911" s="292"/>
    </row>
    <row r="912" ht="15.75" customHeight="1">
      <c r="C912" s="292"/>
    </row>
    <row r="913" ht="15.75" customHeight="1">
      <c r="C913" s="292"/>
    </row>
    <row r="914" ht="15.75" customHeight="1">
      <c r="C914" s="292"/>
    </row>
    <row r="915" ht="15.75" customHeight="1">
      <c r="C915" s="292"/>
    </row>
    <row r="916" ht="15.75" customHeight="1">
      <c r="C916" s="292"/>
    </row>
    <row r="917" ht="15.75" customHeight="1">
      <c r="C917" s="292"/>
    </row>
    <row r="918" ht="15.75" customHeight="1">
      <c r="C918" s="292"/>
    </row>
    <row r="919" ht="15.75" customHeight="1">
      <c r="C919" s="292"/>
    </row>
    <row r="920" ht="15.75" customHeight="1">
      <c r="C920" s="292"/>
    </row>
    <row r="921" ht="15.75" customHeight="1">
      <c r="C921" s="292"/>
    </row>
    <row r="922" ht="15.75" customHeight="1">
      <c r="C922" s="292"/>
    </row>
    <row r="923" ht="15.75" customHeight="1">
      <c r="C923" s="292"/>
    </row>
    <row r="924" ht="15.75" customHeight="1">
      <c r="C924" s="292"/>
    </row>
    <row r="925" ht="15.75" customHeight="1">
      <c r="C925" s="292"/>
    </row>
    <row r="926" ht="15.75" customHeight="1">
      <c r="C926" s="292"/>
    </row>
    <row r="927" ht="15.75" customHeight="1">
      <c r="C927" s="292"/>
    </row>
    <row r="928" ht="15.75" customHeight="1">
      <c r="C928" s="292"/>
    </row>
    <row r="929" ht="15.75" customHeight="1">
      <c r="C929" s="292"/>
    </row>
    <row r="930" ht="15.75" customHeight="1">
      <c r="C930" s="292"/>
    </row>
    <row r="931" ht="15.75" customHeight="1">
      <c r="C931" s="292"/>
    </row>
    <row r="932" ht="15.75" customHeight="1">
      <c r="C932" s="292"/>
    </row>
    <row r="933" ht="15.75" customHeight="1">
      <c r="C933" s="292"/>
    </row>
    <row r="934" ht="15.75" customHeight="1">
      <c r="C934" s="292"/>
    </row>
    <row r="935" ht="15.75" customHeight="1">
      <c r="C935" s="292"/>
    </row>
    <row r="936" ht="15.75" customHeight="1">
      <c r="C936" s="292"/>
    </row>
    <row r="937" ht="15.75" customHeight="1">
      <c r="C937" s="292"/>
    </row>
    <row r="938" ht="15.75" customHeight="1">
      <c r="C938" s="292"/>
    </row>
    <row r="939" ht="15.75" customHeight="1">
      <c r="C939" s="292"/>
    </row>
    <row r="940" ht="15.75" customHeight="1">
      <c r="C940" s="292"/>
    </row>
    <row r="941" ht="15.75" customHeight="1">
      <c r="C941" s="292"/>
    </row>
    <row r="942" ht="15.75" customHeight="1">
      <c r="C942" s="292"/>
    </row>
    <row r="943" ht="15.75" customHeight="1">
      <c r="C943" s="292"/>
    </row>
    <row r="944" ht="15.75" customHeight="1">
      <c r="C944" s="292"/>
    </row>
    <row r="945" ht="15.75" customHeight="1">
      <c r="C945" s="292"/>
    </row>
    <row r="946" ht="15.75" customHeight="1">
      <c r="C946" s="292"/>
    </row>
    <row r="947" ht="15.75" customHeight="1">
      <c r="C947" s="292"/>
    </row>
    <row r="948" ht="15.75" customHeight="1">
      <c r="C948" s="292"/>
    </row>
    <row r="949" ht="15.75" customHeight="1">
      <c r="C949" s="292"/>
    </row>
    <row r="950" ht="15.75" customHeight="1">
      <c r="C950" s="292"/>
    </row>
    <row r="951" ht="15.75" customHeight="1">
      <c r="C951" s="292"/>
    </row>
    <row r="952" ht="15.75" customHeight="1">
      <c r="C952" s="292"/>
    </row>
    <row r="953" ht="15.75" customHeight="1">
      <c r="C953" s="292"/>
    </row>
    <row r="954" ht="15.75" customHeight="1">
      <c r="C954" s="292"/>
    </row>
    <row r="955" ht="15.75" customHeight="1">
      <c r="C955" s="292"/>
    </row>
    <row r="956" ht="15.75" customHeight="1">
      <c r="C956" s="292"/>
    </row>
    <row r="957" ht="15.75" customHeight="1">
      <c r="C957" s="292"/>
    </row>
    <row r="958" ht="15.75" customHeight="1">
      <c r="C958" s="292"/>
    </row>
    <row r="959" ht="15.75" customHeight="1">
      <c r="C959" s="292"/>
    </row>
    <row r="960" ht="15.75" customHeight="1">
      <c r="C960" s="292"/>
    </row>
    <row r="961" ht="15.75" customHeight="1">
      <c r="C961" s="292"/>
    </row>
    <row r="962" ht="15.75" customHeight="1">
      <c r="C962" s="292"/>
    </row>
    <row r="963" ht="15.75" customHeight="1">
      <c r="C963" s="292"/>
    </row>
    <row r="964" ht="15.75" customHeight="1">
      <c r="C964" s="292"/>
    </row>
    <row r="965" ht="15.75" customHeight="1">
      <c r="C965" s="292"/>
    </row>
    <row r="966" ht="15.75" customHeight="1">
      <c r="C966" s="292"/>
    </row>
    <row r="967" ht="15.75" customHeight="1">
      <c r="C967" s="292"/>
    </row>
    <row r="968" ht="15.75" customHeight="1">
      <c r="C968" s="292"/>
    </row>
    <row r="969" ht="15.75" customHeight="1">
      <c r="C969" s="292"/>
    </row>
    <row r="970" ht="15.75" customHeight="1">
      <c r="C970" s="292"/>
    </row>
    <row r="971" ht="15.75" customHeight="1">
      <c r="C971" s="292"/>
    </row>
    <row r="972" ht="15.75" customHeight="1">
      <c r="C972" s="292"/>
    </row>
    <row r="973" ht="15.75" customHeight="1">
      <c r="C973" s="292"/>
    </row>
    <row r="974" ht="15.75" customHeight="1">
      <c r="C974" s="292"/>
    </row>
    <row r="975" ht="15.75" customHeight="1">
      <c r="C975" s="292"/>
    </row>
    <row r="976" ht="15.75" customHeight="1">
      <c r="C976" s="292"/>
    </row>
    <row r="977" ht="15.75" customHeight="1">
      <c r="C977" s="292"/>
    </row>
    <row r="978" ht="15.75" customHeight="1">
      <c r="C978" s="292"/>
    </row>
    <row r="979" ht="15.75" customHeight="1">
      <c r="C979" s="292"/>
    </row>
    <row r="980" ht="15.75" customHeight="1">
      <c r="C980" s="292"/>
    </row>
    <row r="981" ht="15.75" customHeight="1">
      <c r="C981" s="292"/>
    </row>
    <row r="982" ht="15.75" customHeight="1">
      <c r="C982" s="292"/>
    </row>
    <row r="983" ht="15.75" customHeight="1">
      <c r="C983" s="292"/>
    </row>
    <row r="984" ht="15.75" customHeight="1">
      <c r="C984" s="292"/>
    </row>
    <row r="985" ht="15.75" customHeight="1">
      <c r="C985" s="292"/>
    </row>
    <row r="986" ht="15.75" customHeight="1">
      <c r="C986" s="292"/>
    </row>
    <row r="987" ht="15.75" customHeight="1">
      <c r="C987" s="292"/>
    </row>
    <row r="988" ht="15.75" customHeight="1">
      <c r="C988" s="292"/>
    </row>
    <row r="989" ht="15.75" customHeight="1">
      <c r="C989" s="292"/>
    </row>
    <row r="990" ht="15.75" customHeight="1">
      <c r="C990" s="292"/>
    </row>
    <row r="991" ht="15.75" customHeight="1">
      <c r="C991" s="292"/>
    </row>
    <row r="992">
      <c r="C992" s="292"/>
    </row>
    <row r="993">
      <c r="C993" s="292"/>
    </row>
    <row r="994">
      <c r="C994" s="292"/>
    </row>
    <row r="995">
      <c r="C995" s="292"/>
    </row>
    <row r="996">
      <c r="C996" s="292"/>
    </row>
    <row r="997">
      <c r="C997" s="292"/>
    </row>
    <row r="998">
      <c r="C998" s="292"/>
    </row>
    <row r="999">
      <c r="C999" s="292"/>
    </row>
    <row r="1000">
      <c r="C1000" s="292"/>
    </row>
  </sheetData>
  <mergeCells count="7">
    <mergeCell ref="A2:E2"/>
    <mergeCell ref="A4:E4"/>
    <mergeCell ref="A5:E5"/>
    <mergeCell ref="A6:E6"/>
    <mergeCell ref="A7:E7"/>
    <mergeCell ref="A8:E8"/>
    <mergeCell ref="A98:H98"/>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8" width="13.71"/>
    <col customWidth="1" min="9" max="25" width="8.0"/>
  </cols>
  <sheetData>
    <row r="1">
      <c r="A1" s="46"/>
      <c r="B1" s="7"/>
      <c r="C1" s="47"/>
      <c r="D1" s="47"/>
      <c r="E1" s="47"/>
      <c r="F1" s="1"/>
      <c r="G1" s="1"/>
      <c r="H1" s="1"/>
    </row>
    <row r="2" ht="15.75" customHeight="1">
      <c r="A2" s="149" t="s">
        <v>9053</v>
      </c>
      <c r="B2" s="49"/>
      <c r="C2" s="49"/>
      <c r="D2" s="49"/>
      <c r="E2" s="50"/>
      <c r="F2" s="198"/>
      <c r="G2" s="198"/>
      <c r="H2" s="198"/>
      <c r="I2" s="53"/>
      <c r="J2" s="53"/>
      <c r="K2" s="53"/>
      <c r="L2" s="53"/>
      <c r="M2" s="53"/>
      <c r="N2" s="53"/>
      <c r="O2" s="53"/>
      <c r="P2" s="53"/>
      <c r="Q2" s="53"/>
      <c r="R2" s="53"/>
      <c r="S2" s="53"/>
      <c r="T2" s="53"/>
      <c r="U2" s="53"/>
      <c r="V2" s="53"/>
      <c r="W2" s="53"/>
      <c r="X2" s="53"/>
      <c r="Y2" s="53"/>
    </row>
    <row r="3" ht="15.75" customHeight="1">
      <c r="A3" s="197"/>
      <c r="B3" s="197"/>
      <c r="C3" s="197"/>
      <c r="D3" s="197"/>
      <c r="E3" s="692"/>
      <c r="F3" s="198"/>
      <c r="G3" s="198"/>
      <c r="H3" s="198"/>
      <c r="I3" s="53"/>
      <c r="J3" s="53"/>
      <c r="K3" s="53"/>
      <c r="L3" s="53"/>
      <c r="M3" s="53"/>
      <c r="N3" s="53"/>
      <c r="O3" s="53"/>
      <c r="P3" s="53"/>
      <c r="Q3" s="53"/>
      <c r="R3" s="53"/>
      <c r="S3" s="53"/>
      <c r="T3" s="53"/>
      <c r="U3" s="53"/>
      <c r="V3" s="53"/>
      <c r="W3" s="53"/>
      <c r="X3" s="53"/>
      <c r="Y3" s="53"/>
    </row>
    <row r="4" ht="14.25" customHeight="1">
      <c r="A4" s="329" t="s">
        <v>9054</v>
      </c>
      <c r="B4" s="49"/>
      <c r="C4" s="49"/>
      <c r="D4" s="49"/>
      <c r="E4" s="50"/>
      <c r="F4" s="198"/>
      <c r="G4" s="198"/>
      <c r="H4" s="198"/>
      <c r="I4" s="53"/>
      <c r="J4" s="53"/>
      <c r="K4" s="53"/>
      <c r="L4" s="53"/>
      <c r="M4" s="53"/>
      <c r="N4" s="53"/>
      <c r="O4" s="53"/>
      <c r="P4" s="53"/>
      <c r="Q4" s="53"/>
      <c r="R4" s="53"/>
      <c r="S4" s="53"/>
      <c r="T4" s="53"/>
      <c r="U4" s="53"/>
      <c r="V4" s="53"/>
      <c r="W4" s="53"/>
      <c r="X4" s="53"/>
      <c r="Y4" s="53"/>
    </row>
    <row r="5" ht="17.25" customHeight="1">
      <c r="A5" s="329" t="s">
        <v>9055</v>
      </c>
      <c r="B5" s="49"/>
      <c r="C5" s="49"/>
      <c r="D5" s="49"/>
      <c r="E5" s="50"/>
      <c r="F5" s="198"/>
      <c r="G5" s="198"/>
      <c r="H5" s="198"/>
      <c r="I5" s="53"/>
      <c r="J5" s="53"/>
      <c r="K5" s="53"/>
      <c r="L5" s="53"/>
      <c r="M5" s="53"/>
      <c r="N5" s="53"/>
      <c r="O5" s="53"/>
      <c r="P5" s="53"/>
      <c r="Q5" s="53"/>
      <c r="R5" s="53"/>
      <c r="S5" s="53"/>
      <c r="T5" s="53"/>
      <c r="U5" s="53"/>
      <c r="V5" s="53"/>
      <c r="W5" s="53"/>
      <c r="X5" s="53"/>
      <c r="Y5" s="53"/>
    </row>
    <row r="6" ht="19.5" customHeight="1">
      <c r="A6" s="329" t="s">
        <v>9056</v>
      </c>
      <c r="B6" s="49"/>
      <c r="C6" s="49"/>
      <c r="D6" s="49"/>
      <c r="E6" s="50"/>
      <c r="F6" s="198"/>
      <c r="G6" s="198"/>
      <c r="H6" s="198"/>
      <c r="I6" s="53"/>
      <c r="J6" s="53"/>
      <c r="K6" s="53"/>
      <c r="L6" s="53"/>
      <c r="M6" s="53"/>
      <c r="N6" s="53"/>
      <c r="O6" s="53"/>
      <c r="P6" s="53"/>
      <c r="Q6" s="53"/>
      <c r="R6" s="53"/>
      <c r="S6" s="53"/>
      <c r="T6" s="53"/>
      <c r="U6" s="53"/>
      <c r="V6" s="53"/>
      <c r="W6" s="53"/>
      <c r="X6" s="53"/>
      <c r="Y6" s="53"/>
    </row>
    <row r="7" ht="164.25" customHeight="1">
      <c r="A7" s="693" t="s">
        <v>9057</v>
      </c>
      <c r="B7" s="49"/>
      <c r="C7" s="49"/>
      <c r="D7" s="49"/>
      <c r="E7" s="50"/>
      <c r="F7" s="198"/>
      <c r="G7" s="198"/>
      <c r="H7" s="198"/>
      <c r="I7" s="53"/>
      <c r="J7" s="53"/>
      <c r="K7" s="53"/>
      <c r="L7" s="53"/>
      <c r="M7" s="53"/>
      <c r="N7" s="53"/>
      <c r="O7" s="53"/>
      <c r="P7" s="53"/>
      <c r="Q7" s="53"/>
      <c r="R7" s="53"/>
      <c r="S7" s="53"/>
      <c r="T7" s="53"/>
      <c r="U7" s="53"/>
      <c r="V7" s="53"/>
      <c r="W7" s="53"/>
      <c r="X7" s="53"/>
      <c r="Y7" s="53"/>
    </row>
    <row r="8">
      <c r="A8" s="59"/>
      <c r="B8" s="171"/>
      <c r="C8" s="60"/>
      <c r="D8" s="60"/>
      <c r="E8" s="60"/>
      <c r="F8" s="59"/>
      <c r="G8" s="59"/>
      <c r="H8" s="59"/>
      <c r="I8" s="53"/>
      <c r="J8" s="53"/>
      <c r="K8" s="53"/>
      <c r="L8" s="53"/>
      <c r="M8" s="53"/>
      <c r="N8" s="53"/>
      <c r="O8" s="53"/>
      <c r="P8" s="53"/>
      <c r="Q8" s="53"/>
      <c r="R8" s="53"/>
      <c r="S8" s="53"/>
      <c r="T8" s="53"/>
      <c r="U8" s="53"/>
      <c r="V8" s="53"/>
      <c r="W8" s="53"/>
      <c r="X8" s="53"/>
      <c r="Y8" s="53"/>
    </row>
    <row r="9" ht="55.5" customHeight="1">
      <c r="A9" s="330" t="s">
        <v>3194</v>
      </c>
      <c r="B9" s="63" t="s">
        <v>7</v>
      </c>
      <c r="C9" s="63" t="s">
        <v>9058</v>
      </c>
      <c r="D9" s="176" t="s">
        <v>144</v>
      </c>
      <c r="E9" s="359" t="s">
        <v>148</v>
      </c>
      <c r="F9" s="702" t="s">
        <v>149</v>
      </c>
      <c r="I9" s="53"/>
      <c r="J9" s="53"/>
      <c r="K9" s="53"/>
      <c r="L9" s="53"/>
      <c r="M9" s="53"/>
      <c r="N9" s="53"/>
      <c r="O9" s="53"/>
      <c r="P9" s="53"/>
      <c r="Q9" s="53"/>
      <c r="R9" s="53"/>
      <c r="S9" s="53"/>
      <c r="T9" s="53"/>
      <c r="U9" s="53"/>
      <c r="V9" s="53"/>
      <c r="W9" s="53"/>
      <c r="X9" s="53"/>
      <c r="Y9" s="53"/>
    </row>
    <row r="10" ht="15.0" customHeight="1">
      <c r="A10" s="84" t="s">
        <v>55</v>
      </c>
      <c r="B10" s="581" t="s">
        <v>51</v>
      </c>
      <c r="C10" s="84" t="s">
        <v>9059</v>
      </c>
      <c r="D10" s="770">
        <v>60.0</v>
      </c>
      <c r="E10" s="771">
        <v>60.0</v>
      </c>
      <c r="F10" s="207" t="s">
        <v>55</v>
      </c>
      <c r="G10" s="205"/>
      <c r="H10" s="3"/>
      <c r="I10" s="3"/>
      <c r="J10" s="3"/>
      <c r="K10" s="3"/>
      <c r="L10" s="3"/>
      <c r="M10" s="3"/>
      <c r="N10" s="3"/>
      <c r="O10" s="3"/>
      <c r="P10" s="3"/>
      <c r="Q10" s="3"/>
      <c r="R10" s="3"/>
      <c r="S10" s="3"/>
      <c r="T10" s="3"/>
      <c r="U10" s="3"/>
      <c r="V10" s="3"/>
      <c r="W10" s="3"/>
      <c r="X10" s="3"/>
      <c r="Y10" s="3"/>
      <c r="Z10" s="3"/>
    </row>
    <row r="11" ht="15.0" customHeight="1">
      <c r="A11" s="84" t="s">
        <v>62</v>
      </c>
      <c r="B11" s="581" t="s">
        <v>51</v>
      </c>
      <c r="C11" s="84" t="s">
        <v>9060</v>
      </c>
      <c r="D11" s="770">
        <v>50.0</v>
      </c>
      <c r="E11" s="771">
        <v>50.0</v>
      </c>
      <c r="F11" s="207" t="s">
        <v>284</v>
      </c>
      <c r="G11" s="205"/>
      <c r="H11" s="3"/>
      <c r="I11" s="3"/>
      <c r="J11" s="3"/>
      <c r="K11" s="3"/>
      <c r="L11" s="3"/>
      <c r="M11" s="3"/>
      <c r="N11" s="3"/>
      <c r="O11" s="3"/>
      <c r="P11" s="3"/>
      <c r="Q11" s="3"/>
      <c r="R11" s="3"/>
      <c r="S11" s="3"/>
      <c r="T11" s="3"/>
      <c r="U11" s="3"/>
      <c r="V11" s="3"/>
      <c r="W11" s="3"/>
      <c r="X11" s="3"/>
      <c r="Y11" s="3"/>
      <c r="Z11" s="3"/>
    </row>
    <row r="12" ht="15.0" customHeight="1">
      <c r="A12" s="84" t="s">
        <v>66</v>
      </c>
      <c r="B12" s="581" t="s">
        <v>51</v>
      </c>
      <c r="C12" s="84" t="s">
        <v>9061</v>
      </c>
      <c r="D12" s="770">
        <v>10.0</v>
      </c>
      <c r="E12" s="771">
        <v>10.0</v>
      </c>
      <c r="F12" s="207" t="s">
        <v>66</v>
      </c>
      <c r="G12" s="205"/>
      <c r="H12" s="3"/>
      <c r="I12" s="3"/>
      <c r="J12" s="3"/>
      <c r="K12" s="3"/>
      <c r="L12" s="3"/>
      <c r="M12" s="3"/>
      <c r="N12" s="3"/>
      <c r="O12" s="3"/>
      <c r="P12" s="3"/>
      <c r="Q12" s="3"/>
      <c r="R12" s="3"/>
      <c r="S12" s="3"/>
      <c r="T12" s="3"/>
      <c r="U12" s="3"/>
      <c r="V12" s="3"/>
      <c r="W12" s="3"/>
      <c r="X12" s="3"/>
      <c r="Y12" s="3"/>
      <c r="Z12" s="3"/>
    </row>
    <row r="13" ht="15.0" customHeight="1">
      <c r="A13" s="84" t="s">
        <v>1784</v>
      </c>
      <c r="B13" s="581" t="s">
        <v>51</v>
      </c>
      <c r="C13" s="581" t="s">
        <v>9062</v>
      </c>
      <c r="D13" s="770">
        <v>10.0</v>
      </c>
      <c r="E13" s="771">
        <v>10.0</v>
      </c>
      <c r="F13" s="207" t="s">
        <v>362</v>
      </c>
      <c r="G13" s="205"/>
      <c r="H13" s="3"/>
      <c r="I13" s="3"/>
      <c r="J13" s="3"/>
      <c r="K13" s="3"/>
      <c r="L13" s="3"/>
      <c r="M13" s="3"/>
      <c r="N13" s="3"/>
      <c r="O13" s="3"/>
      <c r="P13" s="3"/>
      <c r="Q13" s="3"/>
      <c r="R13" s="3"/>
      <c r="S13" s="3"/>
      <c r="T13" s="3"/>
      <c r="U13" s="3"/>
      <c r="V13" s="3"/>
      <c r="W13" s="3"/>
      <c r="X13" s="3"/>
      <c r="Y13" s="3"/>
      <c r="Z13" s="3"/>
    </row>
    <row r="14" ht="15.0" customHeight="1">
      <c r="A14" s="772" t="s">
        <v>9063</v>
      </c>
      <c r="B14" s="773" t="s">
        <v>51</v>
      </c>
      <c r="C14" s="774" t="s">
        <v>9060</v>
      </c>
      <c r="D14" s="775">
        <v>50.0</v>
      </c>
      <c r="E14" s="776" t="s">
        <v>9064</v>
      </c>
      <c r="F14" s="207" t="s">
        <v>70</v>
      </c>
      <c r="G14" s="777"/>
      <c r="H14" s="3"/>
      <c r="I14" s="3"/>
      <c r="J14" s="3"/>
      <c r="K14" s="3"/>
      <c r="L14" s="3"/>
      <c r="M14" s="3"/>
      <c r="N14" s="3"/>
      <c r="O14" s="3"/>
      <c r="P14" s="3"/>
      <c r="Q14" s="3"/>
      <c r="R14" s="3"/>
      <c r="S14" s="3"/>
      <c r="T14" s="3"/>
      <c r="U14" s="3"/>
      <c r="V14" s="3"/>
      <c r="W14" s="3"/>
      <c r="X14" s="3"/>
      <c r="Y14" s="3"/>
      <c r="Z14" s="3"/>
    </row>
    <row r="15" ht="15.0" customHeight="1">
      <c r="A15" s="90" t="s">
        <v>1835</v>
      </c>
      <c r="B15" s="778" t="s">
        <v>51</v>
      </c>
      <c r="C15" s="778" t="s">
        <v>9065</v>
      </c>
      <c r="D15" s="770">
        <v>30.0</v>
      </c>
      <c r="E15" s="779">
        <v>30.0</v>
      </c>
      <c r="F15" s="127" t="s">
        <v>71</v>
      </c>
      <c r="G15" s="205"/>
      <c r="H15" s="3"/>
      <c r="I15" s="3"/>
      <c r="J15" s="3"/>
      <c r="K15" s="3"/>
      <c r="L15" s="3"/>
      <c r="M15" s="3"/>
      <c r="N15" s="3"/>
      <c r="O15" s="3"/>
      <c r="P15" s="3"/>
      <c r="Q15" s="3"/>
      <c r="R15" s="3"/>
      <c r="S15" s="3"/>
      <c r="T15" s="3"/>
      <c r="U15" s="3"/>
      <c r="V15" s="3"/>
      <c r="W15" s="3"/>
      <c r="X15" s="3"/>
      <c r="Y15" s="3"/>
      <c r="Z15" s="3"/>
    </row>
    <row r="16" ht="15.0" customHeight="1">
      <c r="A16" s="84" t="s">
        <v>1852</v>
      </c>
      <c r="B16" s="581" t="s">
        <v>51</v>
      </c>
      <c r="C16" s="581" t="s">
        <v>9066</v>
      </c>
      <c r="D16" s="770">
        <v>10.0</v>
      </c>
      <c r="E16" s="771">
        <v>10.0</v>
      </c>
      <c r="F16" s="207" t="s">
        <v>73</v>
      </c>
      <c r="G16" s="205"/>
      <c r="H16" s="3"/>
      <c r="I16" s="3"/>
      <c r="J16" s="3"/>
      <c r="K16" s="3"/>
      <c r="L16" s="3"/>
      <c r="M16" s="3"/>
      <c r="N16" s="3"/>
      <c r="O16" s="3"/>
      <c r="P16" s="3"/>
      <c r="Q16" s="3"/>
      <c r="R16" s="3"/>
      <c r="S16" s="3"/>
      <c r="T16" s="3"/>
      <c r="U16" s="3"/>
      <c r="V16" s="3"/>
      <c r="W16" s="3"/>
      <c r="X16" s="3"/>
      <c r="Y16" s="3"/>
      <c r="Z16" s="3"/>
    </row>
    <row r="17" ht="15.0" customHeight="1">
      <c r="A17" s="84" t="s">
        <v>6643</v>
      </c>
      <c r="B17" s="581" t="s">
        <v>51</v>
      </c>
      <c r="C17" s="581" t="s">
        <v>9067</v>
      </c>
      <c r="D17" s="770">
        <v>50.0</v>
      </c>
      <c r="E17" s="771">
        <v>50.0</v>
      </c>
      <c r="F17" s="207" t="s">
        <v>396</v>
      </c>
      <c r="G17" s="205"/>
      <c r="H17" s="3"/>
      <c r="I17" s="3"/>
      <c r="J17" s="3"/>
      <c r="K17" s="3"/>
      <c r="L17" s="3"/>
      <c r="M17" s="3"/>
      <c r="N17" s="3"/>
      <c r="O17" s="3"/>
      <c r="P17" s="3"/>
      <c r="Q17" s="3"/>
      <c r="R17" s="3"/>
      <c r="S17" s="3"/>
      <c r="T17" s="3"/>
      <c r="U17" s="3"/>
      <c r="V17" s="3"/>
      <c r="W17" s="3"/>
      <c r="X17" s="3"/>
      <c r="Y17" s="3"/>
      <c r="Z17" s="3"/>
    </row>
    <row r="18" ht="15.0" customHeight="1">
      <c r="A18" s="84" t="s">
        <v>3320</v>
      </c>
      <c r="B18" s="581" t="s">
        <v>51</v>
      </c>
      <c r="C18" s="84" t="s">
        <v>9068</v>
      </c>
      <c r="D18" s="770">
        <v>50.0</v>
      </c>
      <c r="E18" s="771">
        <v>50.0</v>
      </c>
      <c r="F18" s="207" t="s">
        <v>3326</v>
      </c>
      <c r="G18" s="205"/>
      <c r="H18" s="3"/>
      <c r="I18" s="3"/>
      <c r="J18" s="3"/>
      <c r="K18" s="3"/>
      <c r="L18" s="3"/>
      <c r="M18" s="3"/>
      <c r="N18" s="3"/>
      <c r="O18" s="3"/>
      <c r="P18" s="3"/>
      <c r="Q18" s="3"/>
      <c r="R18" s="3"/>
      <c r="S18" s="3"/>
      <c r="T18" s="3"/>
      <c r="U18" s="3"/>
      <c r="V18" s="3"/>
      <c r="W18" s="3"/>
      <c r="X18" s="3"/>
      <c r="Y18" s="3"/>
      <c r="Z18" s="3"/>
    </row>
    <row r="19" ht="15.0" customHeight="1">
      <c r="A19" s="84" t="s">
        <v>83</v>
      </c>
      <c r="B19" s="581" t="s">
        <v>9069</v>
      </c>
      <c r="C19" s="84" t="s">
        <v>9070</v>
      </c>
      <c r="D19" s="770">
        <v>10.0</v>
      </c>
      <c r="E19" s="771">
        <v>10.0</v>
      </c>
      <c r="F19" s="207" t="s">
        <v>467</v>
      </c>
      <c r="G19" s="205"/>
      <c r="H19" s="3"/>
      <c r="I19" s="3"/>
      <c r="J19" s="3"/>
      <c r="K19" s="3"/>
      <c r="L19" s="3"/>
      <c r="M19" s="3"/>
      <c r="N19" s="3"/>
      <c r="O19" s="3"/>
      <c r="P19" s="3"/>
      <c r="Q19" s="3"/>
      <c r="R19" s="3"/>
      <c r="S19" s="3"/>
      <c r="T19" s="3"/>
      <c r="U19" s="3"/>
      <c r="V19" s="3"/>
      <c r="W19" s="3"/>
      <c r="X19" s="3"/>
      <c r="Y19" s="3"/>
      <c r="Z19" s="3"/>
    </row>
    <row r="20" ht="15.0" customHeight="1">
      <c r="A20" s="69" t="s">
        <v>87</v>
      </c>
      <c r="B20" s="581" t="s">
        <v>86</v>
      </c>
      <c r="C20" s="84" t="s">
        <v>9071</v>
      </c>
      <c r="D20" s="770">
        <v>20.0</v>
      </c>
      <c r="E20" s="771">
        <v>20.0</v>
      </c>
      <c r="F20" s="85" t="s">
        <v>481</v>
      </c>
      <c r="G20" s="205"/>
      <c r="H20" s="3"/>
      <c r="I20" s="3"/>
      <c r="J20" s="3"/>
      <c r="K20" s="3"/>
      <c r="L20" s="3"/>
      <c r="M20" s="3"/>
      <c r="N20" s="3"/>
      <c r="O20" s="3"/>
      <c r="P20" s="3"/>
      <c r="Q20" s="3"/>
      <c r="R20" s="3"/>
      <c r="S20" s="3"/>
      <c r="T20" s="3"/>
      <c r="U20" s="3"/>
      <c r="V20" s="3"/>
      <c r="W20" s="3"/>
      <c r="X20" s="3"/>
      <c r="Y20" s="3"/>
      <c r="Z20" s="3"/>
    </row>
    <row r="21" ht="15.0" customHeight="1">
      <c r="A21" s="69" t="s">
        <v>87</v>
      </c>
      <c r="B21" s="581" t="s">
        <v>86</v>
      </c>
      <c r="C21" s="84" t="s">
        <v>9072</v>
      </c>
      <c r="D21" s="770">
        <v>10.0</v>
      </c>
      <c r="E21" s="771">
        <v>10.0</v>
      </c>
      <c r="F21" s="85" t="s">
        <v>481</v>
      </c>
      <c r="G21" s="205"/>
      <c r="H21" s="3"/>
      <c r="I21" s="3"/>
      <c r="J21" s="3"/>
      <c r="K21" s="3"/>
      <c r="L21" s="3"/>
      <c r="M21" s="3"/>
      <c r="N21" s="3"/>
      <c r="O21" s="3"/>
      <c r="P21" s="3"/>
      <c r="Q21" s="3"/>
      <c r="R21" s="3"/>
      <c r="S21" s="3"/>
      <c r="T21" s="3"/>
      <c r="U21" s="3"/>
      <c r="V21" s="3"/>
      <c r="W21" s="3"/>
      <c r="X21" s="3"/>
      <c r="Y21" s="3"/>
      <c r="Z21" s="3"/>
    </row>
    <row r="22" ht="15.0" customHeight="1">
      <c r="A22" s="69" t="s">
        <v>87</v>
      </c>
      <c r="B22" s="581" t="s">
        <v>86</v>
      </c>
      <c r="C22" s="84" t="s">
        <v>9073</v>
      </c>
      <c r="D22" s="770">
        <v>10.0</v>
      </c>
      <c r="E22" s="771">
        <v>10.0</v>
      </c>
      <c r="F22" s="85" t="s">
        <v>481</v>
      </c>
      <c r="G22" s="205"/>
      <c r="H22" s="3"/>
      <c r="I22" s="3"/>
      <c r="J22" s="3"/>
      <c r="K22" s="3"/>
      <c r="L22" s="3"/>
      <c r="M22" s="3"/>
      <c r="N22" s="3"/>
      <c r="O22" s="3"/>
      <c r="P22" s="3"/>
      <c r="Q22" s="3"/>
      <c r="R22" s="3"/>
      <c r="S22" s="3"/>
      <c r="T22" s="3"/>
      <c r="U22" s="3"/>
      <c r="V22" s="3"/>
      <c r="W22" s="3"/>
      <c r="X22" s="3"/>
      <c r="Y22" s="3"/>
      <c r="Z22" s="3"/>
    </row>
    <row r="23" ht="15.0" customHeight="1">
      <c r="A23" s="749" t="s">
        <v>9074</v>
      </c>
      <c r="B23" s="581" t="s">
        <v>86</v>
      </c>
      <c r="C23" s="84" t="s">
        <v>9075</v>
      </c>
      <c r="D23" s="770">
        <v>100.0</v>
      </c>
      <c r="E23" s="771">
        <v>33.33</v>
      </c>
      <c r="F23" s="85" t="s">
        <v>670</v>
      </c>
      <c r="G23" s="205"/>
      <c r="H23" s="3"/>
      <c r="I23" s="3"/>
      <c r="J23" s="3"/>
      <c r="K23" s="3"/>
      <c r="L23" s="3"/>
      <c r="M23" s="3"/>
      <c r="N23" s="3"/>
      <c r="O23" s="3"/>
      <c r="P23" s="3"/>
      <c r="Q23" s="3"/>
      <c r="R23" s="3"/>
      <c r="S23" s="3"/>
      <c r="T23" s="3"/>
      <c r="U23" s="3"/>
      <c r="V23" s="3"/>
      <c r="W23" s="3"/>
      <c r="X23" s="3"/>
      <c r="Y23" s="3"/>
      <c r="Z23" s="3"/>
    </row>
    <row r="24" ht="15.0" customHeight="1">
      <c r="A24" s="749" t="s">
        <v>7467</v>
      </c>
      <c r="B24" s="581" t="s">
        <v>86</v>
      </c>
      <c r="C24" s="84" t="s">
        <v>9076</v>
      </c>
      <c r="D24" s="581">
        <v>8.0</v>
      </c>
      <c r="E24" s="771">
        <v>8.0</v>
      </c>
      <c r="F24" s="85" t="s">
        <v>2618</v>
      </c>
      <c r="G24" s="205"/>
      <c r="H24" s="3"/>
      <c r="I24" s="3"/>
      <c r="J24" s="3"/>
      <c r="K24" s="3"/>
      <c r="L24" s="3"/>
      <c r="M24" s="3"/>
      <c r="N24" s="3"/>
      <c r="O24" s="3"/>
      <c r="P24" s="3"/>
      <c r="Q24" s="3"/>
      <c r="R24" s="3"/>
      <c r="S24" s="3"/>
      <c r="T24" s="3"/>
      <c r="U24" s="3"/>
      <c r="V24" s="3"/>
      <c r="W24" s="3"/>
      <c r="X24" s="3"/>
      <c r="Y24" s="3"/>
      <c r="Z24" s="3"/>
    </row>
    <row r="25" ht="15.0" customHeight="1">
      <c r="A25" s="749" t="s">
        <v>7467</v>
      </c>
      <c r="B25" s="581" t="s">
        <v>86</v>
      </c>
      <c r="C25" s="84" t="s">
        <v>9077</v>
      </c>
      <c r="D25" s="581">
        <v>10.0</v>
      </c>
      <c r="E25" s="771">
        <v>10.0</v>
      </c>
      <c r="F25" s="85" t="s">
        <v>2618</v>
      </c>
      <c r="G25" s="205"/>
      <c r="H25" s="3"/>
      <c r="I25" s="3"/>
      <c r="J25" s="3"/>
      <c r="K25" s="3"/>
      <c r="L25" s="3"/>
      <c r="M25" s="3"/>
      <c r="N25" s="3"/>
      <c r="O25" s="3"/>
      <c r="P25" s="3"/>
      <c r="Q25" s="3"/>
      <c r="R25" s="3"/>
      <c r="S25" s="3"/>
      <c r="T25" s="3"/>
      <c r="U25" s="3"/>
      <c r="V25" s="3"/>
      <c r="W25" s="3"/>
      <c r="X25" s="3"/>
      <c r="Y25" s="3"/>
      <c r="Z25" s="3"/>
    </row>
    <row r="26" ht="15.0" customHeight="1">
      <c r="A26" s="749" t="s">
        <v>7467</v>
      </c>
      <c r="B26" s="581" t="s">
        <v>86</v>
      </c>
      <c r="C26" s="84" t="s">
        <v>9078</v>
      </c>
      <c r="D26" s="581">
        <v>10.0</v>
      </c>
      <c r="E26" s="771">
        <v>10.0</v>
      </c>
      <c r="F26" s="85" t="s">
        <v>2618</v>
      </c>
      <c r="G26" s="205"/>
      <c r="H26" s="3"/>
      <c r="I26" s="3"/>
      <c r="J26" s="3"/>
      <c r="K26" s="3"/>
      <c r="L26" s="3"/>
      <c r="M26" s="3"/>
      <c r="N26" s="3"/>
      <c r="O26" s="3"/>
      <c r="P26" s="3"/>
      <c r="Q26" s="3"/>
      <c r="R26" s="3"/>
      <c r="S26" s="3"/>
      <c r="T26" s="3"/>
      <c r="U26" s="3"/>
      <c r="V26" s="3"/>
      <c r="W26" s="3"/>
      <c r="X26" s="3"/>
      <c r="Y26" s="3"/>
      <c r="Z26" s="3"/>
    </row>
    <row r="27" ht="15.0" customHeight="1">
      <c r="A27" s="749" t="s">
        <v>7467</v>
      </c>
      <c r="B27" s="581" t="s">
        <v>86</v>
      </c>
      <c r="C27" s="84" t="s">
        <v>9079</v>
      </c>
      <c r="D27" s="581">
        <v>8.0</v>
      </c>
      <c r="E27" s="771">
        <v>8.0</v>
      </c>
      <c r="F27" s="85" t="s">
        <v>2618</v>
      </c>
      <c r="G27" s="205"/>
      <c r="H27" s="3"/>
      <c r="I27" s="3"/>
      <c r="J27" s="3"/>
      <c r="K27" s="3"/>
      <c r="L27" s="3"/>
      <c r="M27" s="3"/>
      <c r="N27" s="3"/>
      <c r="O27" s="3"/>
      <c r="P27" s="3"/>
      <c r="Q27" s="3"/>
      <c r="R27" s="3"/>
      <c r="S27" s="3"/>
      <c r="T27" s="3"/>
      <c r="U27" s="3"/>
      <c r="V27" s="3"/>
      <c r="W27" s="3"/>
      <c r="X27" s="3"/>
      <c r="Y27" s="3"/>
      <c r="Z27" s="3"/>
    </row>
    <row r="28" ht="15.0" customHeight="1">
      <c r="A28" s="749" t="s">
        <v>7467</v>
      </c>
      <c r="B28" s="581" t="s">
        <v>86</v>
      </c>
      <c r="C28" s="84" t="s">
        <v>9080</v>
      </c>
      <c r="D28" s="581">
        <v>10.0</v>
      </c>
      <c r="E28" s="771">
        <v>10.0</v>
      </c>
      <c r="F28" s="85" t="s">
        <v>2618</v>
      </c>
      <c r="G28" s="205"/>
      <c r="H28" s="3"/>
      <c r="I28" s="3"/>
      <c r="J28" s="3"/>
      <c r="K28" s="3"/>
      <c r="L28" s="3"/>
      <c r="M28" s="3"/>
      <c r="N28" s="3"/>
      <c r="O28" s="3"/>
      <c r="P28" s="3"/>
      <c r="Q28" s="3"/>
      <c r="R28" s="3"/>
      <c r="S28" s="3"/>
      <c r="T28" s="3"/>
      <c r="U28" s="3"/>
      <c r="V28" s="3"/>
      <c r="W28" s="3"/>
      <c r="X28" s="3"/>
      <c r="Y28" s="3"/>
      <c r="Z28" s="3"/>
    </row>
    <row r="29" ht="15.0" customHeight="1">
      <c r="A29" s="749" t="s">
        <v>7467</v>
      </c>
      <c r="B29" s="581" t="s">
        <v>86</v>
      </c>
      <c r="C29" s="84" t="s">
        <v>9081</v>
      </c>
      <c r="D29" s="581">
        <v>10.0</v>
      </c>
      <c r="E29" s="771">
        <v>10.0</v>
      </c>
      <c r="F29" s="85" t="s">
        <v>2618</v>
      </c>
      <c r="G29" s="205"/>
      <c r="H29" s="3"/>
      <c r="I29" s="3"/>
      <c r="J29" s="3"/>
      <c r="K29" s="3"/>
      <c r="L29" s="3"/>
      <c r="M29" s="3"/>
      <c r="N29" s="3"/>
      <c r="O29" s="3"/>
      <c r="P29" s="3"/>
      <c r="Q29" s="3"/>
      <c r="R29" s="3"/>
      <c r="S29" s="3"/>
      <c r="T29" s="3"/>
      <c r="U29" s="3"/>
      <c r="V29" s="3"/>
      <c r="W29" s="3"/>
      <c r="X29" s="3"/>
      <c r="Y29" s="3"/>
      <c r="Z29" s="3"/>
    </row>
    <row r="30" ht="15.0" customHeight="1">
      <c r="A30" s="749" t="s">
        <v>7467</v>
      </c>
      <c r="B30" s="581" t="s">
        <v>86</v>
      </c>
      <c r="C30" s="84" t="s">
        <v>9082</v>
      </c>
      <c r="D30" s="770">
        <v>60.0</v>
      </c>
      <c r="E30" s="771">
        <v>60.0</v>
      </c>
      <c r="F30" s="85" t="s">
        <v>2618</v>
      </c>
      <c r="G30" s="205"/>
      <c r="H30" s="3"/>
      <c r="I30" s="3"/>
      <c r="J30" s="3"/>
      <c r="K30" s="3"/>
      <c r="L30" s="3"/>
      <c r="M30" s="3"/>
      <c r="N30" s="3"/>
      <c r="O30" s="3"/>
      <c r="P30" s="3"/>
      <c r="Q30" s="3"/>
      <c r="R30" s="3"/>
      <c r="S30" s="3"/>
      <c r="T30" s="3"/>
      <c r="U30" s="3"/>
      <c r="V30" s="3"/>
      <c r="W30" s="3"/>
      <c r="X30" s="3"/>
      <c r="Y30" s="3"/>
      <c r="Z30" s="3"/>
    </row>
    <row r="31" ht="15.0" customHeight="1">
      <c r="A31" s="749" t="s">
        <v>7467</v>
      </c>
      <c r="B31" s="581" t="s">
        <v>86</v>
      </c>
      <c r="C31" s="84" t="s">
        <v>9083</v>
      </c>
      <c r="D31" s="770">
        <v>10.0</v>
      </c>
      <c r="E31" s="771">
        <v>10.0</v>
      </c>
      <c r="F31" s="85" t="s">
        <v>2618</v>
      </c>
      <c r="G31" s="205"/>
      <c r="H31" s="3"/>
      <c r="I31" s="3"/>
      <c r="J31" s="3"/>
      <c r="K31" s="3"/>
      <c r="L31" s="3"/>
      <c r="M31" s="3"/>
      <c r="N31" s="3"/>
      <c r="O31" s="3"/>
      <c r="P31" s="3"/>
      <c r="Q31" s="3"/>
      <c r="R31" s="3"/>
      <c r="S31" s="3"/>
      <c r="T31" s="3"/>
      <c r="U31" s="3"/>
      <c r="V31" s="3"/>
      <c r="W31" s="3"/>
      <c r="X31" s="3"/>
      <c r="Y31" s="3"/>
      <c r="Z31" s="3"/>
    </row>
    <row r="32" ht="15.0" customHeight="1">
      <c r="A32" s="749" t="s">
        <v>7467</v>
      </c>
      <c r="B32" s="581" t="s">
        <v>86</v>
      </c>
      <c r="C32" s="84" t="s">
        <v>9084</v>
      </c>
      <c r="D32" s="770">
        <v>8.0</v>
      </c>
      <c r="E32" s="771">
        <v>8.0</v>
      </c>
      <c r="F32" s="85" t="s">
        <v>2618</v>
      </c>
      <c r="G32" s="205"/>
      <c r="H32" s="3"/>
      <c r="I32" s="3"/>
      <c r="J32" s="3"/>
      <c r="K32" s="3"/>
      <c r="L32" s="3"/>
      <c r="M32" s="3"/>
      <c r="N32" s="3"/>
      <c r="O32" s="3"/>
      <c r="P32" s="3"/>
      <c r="Q32" s="3"/>
      <c r="R32" s="3"/>
      <c r="S32" s="3"/>
      <c r="T32" s="3"/>
      <c r="U32" s="3"/>
      <c r="V32" s="3"/>
      <c r="W32" s="3"/>
      <c r="X32" s="3"/>
      <c r="Y32" s="3"/>
      <c r="Z32" s="3"/>
    </row>
    <row r="33" ht="15.0" customHeight="1">
      <c r="A33" s="749" t="s">
        <v>7467</v>
      </c>
      <c r="B33" s="581" t="s">
        <v>86</v>
      </c>
      <c r="C33" s="84" t="s">
        <v>9085</v>
      </c>
      <c r="D33" s="770">
        <v>8.0</v>
      </c>
      <c r="E33" s="771">
        <v>8.0</v>
      </c>
      <c r="F33" s="85" t="s">
        <v>2618</v>
      </c>
      <c r="G33" s="205"/>
      <c r="H33" s="3"/>
      <c r="I33" s="3"/>
      <c r="J33" s="3"/>
      <c r="K33" s="3"/>
      <c r="L33" s="3"/>
      <c r="M33" s="3"/>
      <c r="N33" s="3"/>
      <c r="O33" s="3"/>
      <c r="P33" s="3"/>
      <c r="Q33" s="3"/>
      <c r="R33" s="3"/>
      <c r="S33" s="3"/>
      <c r="T33" s="3"/>
      <c r="U33" s="3"/>
      <c r="V33" s="3"/>
      <c r="W33" s="3"/>
      <c r="X33" s="3"/>
      <c r="Y33" s="3"/>
      <c r="Z33" s="3"/>
    </row>
    <row r="34" ht="15.0" customHeight="1">
      <c r="A34" s="749" t="s">
        <v>90</v>
      </c>
      <c r="B34" s="581" t="s">
        <v>86</v>
      </c>
      <c r="C34" s="84" t="s">
        <v>9086</v>
      </c>
      <c r="D34" s="770">
        <v>10.0</v>
      </c>
      <c r="E34" s="771">
        <v>100.0</v>
      </c>
      <c r="F34" s="85" t="s">
        <v>493</v>
      </c>
      <c r="G34" s="205"/>
      <c r="H34" s="3"/>
      <c r="I34" s="3"/>
      <c r="J34" s="3"/>
      <c r="K34" s="3"/>
      <c r="L34" s="3"/>
      <c r="M34" s="3"/>
      <c r="N34" s="3"/>
      <c r="O34" s="3"/>
      <c r="P34" s="3"/>
      <c r="Q34" s="3"/>
      <c r="R34" s="3"/>
      <c r="S34" s="3"/>
      <c r="T34" s="3"/>
      <c r="U34" s="3"/>
      <c r="V34" s="3"/>
      <c r="W34" s="3"/>
      <c r="X34" s="3"/>
      <c r="Y34" s="3"/>
      <c r="Z34" s="3"/>
    </row>
    <row r="35" ht="15.0" customHeight="1">
      <c r="A35" s="749" t="s">
        <v>90</v>
      </c>
      <c r="B35" s="581" t="s">
        <v>86</v>
      </c>
      <c r="C35" s="84" t="s">
        <v>9087</v>
      </c>
      <c r="D35" s="770">
        <v>10.0</v>
      </c>
      <c r="E35" s="771">
        <v>10.0</v>
      </c>
      <c r="F35" s="85" t="s">
        <v>493</v>
      </c>
      <c r="G35" s="205"/>
      <c r="H35" s="3"/>
      <c r="I35" s="3"/>
      <c r="J35" s="3"/>
      <c r="K35" s="3"/>
      <c r="L35" s="3"/>
      <c r="M35" s="3"/>
      <c r="N35" s="3"/>
      <c r="O35" s="3"/>
      <c r="P35" s="3"/>
      <c r="Q35" s="3"/>
      <c r="R35" s="3"/>
      <c r="S35" s="3"/>
      <c r="T35" s="3"/>
      <c r="U35" s="3"/>
      <c r="V35" s="3"/>
      <c r="W35" s="3"/>
      <c r="X35" s="3"/>
      <c r="Y35" s="3"/>
      <c r="Z35" s="3"/>
    </row>
    <row r="36" ht="15.0" customHeight="1">
      <c r="A36" s="749" t="s">
        <v>90</v>
      </c>
      <c r="B36" s="581" t="s">
        <v>86</v>
      </c>
      <c r="C36" s="84" t="s">
        <v>9088</v>
      </c>
      <c r="D36" s="770">
        <v>10.0</v>
      </c>
      <c r="E36" s="771">
        <v>10.0</v>
      </c>
      <c r="F36" s="85" t="s">
        <v>493</v>
      </c>
      <c r="G36" s="205"/>
      <c r="H36" s="3"/>
      <c r="I36" s="3"/>
      <c r="J36" s="3"/>
      <c r="K36" s="3"/>
      <c r="L36" s="3"/>
      <c r="M36" s="3"/>
      <c r="N36" s="3"/>
      <c r="O36" s="3"/>
      <c r="P36" s="3"/>
      <c r="Q36" s="3"/>
      <c r="R36" s="3"/>
      <c r="S36" s="3"/>
      <c r="T36" s="3"/>
      <c r="U36" s="3"/>
      <c r="V36" s="3"/>
      <c r="W36" s="3"/>
      <c r="X36" s="3"/>
      <c r="Y36" s="3"/>
      <c r="Z36" s="3"/>
    </row>
    <row r="37" ht="15.0" customHeight="1">
      <c r="A37" s="749" t="s">
        <v>90</v>
      </c>
      <c r="B37" s="581" t="s">
        <v>86</v>
      </c>
      <c r="C37" s="84" t="s">
        <v>9089</v>
      </c>
      <c r="D37" s="770">
        <v>30.0</v>
      </c>
      <c r="E37" s="771">
        <v>30.0</v>
      </c>
      <c r="F37" s="85" t="s">
        <v>493</v>
      </c>
      <c r="G37" s="205"/>
      <c r="H37" s="3"/>
      <c r="I37" s="3"/>
      <c r="J37" s="3"/>
      <c r="K37" s="3"/>
      <c r="L37" s="3"/>
      <c r="M37" s="3"/>
      <c r="N37" s="3"/>
      <c r="O37" s="3"/>
      <c r="P37" s="3"/>
      <c r="Q37" s="3"/>
      <c r="R37" s="3"/>
      <c r="S37" s="3"/>
      <c r="T37" s="3"/>
      <c r="U37" s="3"/>
      <c r="V37" s="3"/>
      <c r="W37" s="3"/>
      <c r="X37" s="3"/>
      <c r="Y37" s="3"/>
      <c r="Z37" s="3"/>
    </row>
    <row r="38" ht="15.0" customHeight="1">
      <c r="A38" s="581" t="s">
        <v>9090</v>
      </c>
      <c r="B38" s="581" t="s">
        <v>86</v>
      </c>
      <c r="C38" s="581" t="s">
        <v>9091</v>
      </c>
      <c r="D38" s="770">
        <v>50.0</v>
      </c>
      <c r="E38" s="771">
        <v>50.0</v>
      </c>
      <c r="F38" s="85" t="s">
        <v>3390</v>
      </c>
      <c r="G38" s="205"/>
      <c r="H38" s="3"/>
      <c r="I38" s="3"/>
      <c r="J38" s="3"/>
      <c r="K38" s="3"/>
      <c r="L38" s="3"/>
      <c r="M38" s="3"/>
      <c r="N38" s="3"/>
      <c r="O38" s="3"/>
      <c r="P38" s="3"/>
      <c r="Q38" s="3"/>
      <c r="R38" s="3"/>
      <c r="S38" s="3"/>
      <c r="T38" s="3"/>
      <c r="U38" s="3"/>
      <c r="V38" s="3"/>
      <c r="W38" s="3"/>
      <c r="X38" s="3"/>
      <c r="Y38" s="3"/>
      <c r="Z38" s="3"/>
    </row>
    <row r="39" ht="15.0" customHeight="1">
      <c r="A39" s="780" t="s">
        <v>101</v>
      </c>
      <c r="B39" s="581" t="s">
        <v>86</v>
      </c>
      <c r="C39" s="688" t="s">
        <v>9092</v>
      </c>
      <c r="D39" s="781">
        <v>50.0</v>
      </c>
      <c r="E39" s="771">
        <v>50.0</v>
      </c>
      <c r="F39" s="85" t="s">
        <v>546</v>
      </c>
      <c r="G39" s="205"/>
      <c r="H39" s="3"/>
      <c r="I39" s="3"/>
      <c r="J39" s="3"/>
      <c r="K39" s="3"/>
      <c r="L39" s="3"/>
      <c r="M39" s="3"/>
      <c r="N39" s="3"/>
      <c r="O39" s="3"/>
      <c r="P39" s="3"/>
      <c r="Q39" s="3"/>
      <c r="R39" s="3"/>
      <c r="S39" s="3"/>
      <c r="T39" s="3"/>
      <c r="U39" s="3"/>
      <c r="V39" s="3"/>
      <c r="W39" s="3"/>
      <c r="X39" s="3"/>
      <c r="Y39" s="3"/>
      <c r="Z39" s="3"/>
    </row>
    <row r="40" ht="15.0" customHeight="1">
      <c r="A40" s="749" t="s">
        <v>716</v>
      </c>
      <c r="B40" s="581" t="s">
        <v>86</v>
      </c>
      <c r="C40" s="84" t="s">
        <v>9085</v>
      </c>
      <c r="D40" s="770">
        <v>8.0</v>
      </c>
      <c r="E40" s="771">
        <v>8.0</v>
      </c>
      <c r="F40" s="85" t="s">
        <v>554</v>
      </c>
      <c r="G40" s="205"/>
      <c r="H40" s="3"/>
      <c r="I40" s="3"/>
      <c r="J40" s="3"/>
      <c r="K40" s="3"/>
      <c r="L40" s="3"/>
      <c r="M40" s="3"/>
      <c r="N40" s="3"/>
      <c r="O40" s="3"/>
      <c r="P40" s="3"/>
      <c r="Q40" s="3"/>
      <c r="R40" s="3"/>
      <c r="S40" s="3"/>
      <c r="T40" s="3"/>
      <c r="U40" s="3"/>
      <c r="V40" s="3"/>
      <c r="W40" s="3"/>
      <c r="X40" s="3"/>
      <c r="Y40" s="3"/>
      <c r="Z40" s="3"/>
    </row>
    <row r="41" ht="15.0" customHeight="1">
      <c r="A41" s="749" t="s">
        <v>716</v>
      </c>
      <c r="B41" s="581" t="s">
        <v>86</v>
      </c>
      <c r="C41" s="84" t="s">
        <v>9093</v>
      </c>
      <c r="D41" s="770">
        <v>50.0</v>
      </c>
      <c r="E41" s="771">
        <v>50.0</v>
      </c>
      <c r="F41" s="85" t="s">
        <v>554</v>
      </c>
      <c r="G41" s="205"/>
      <c r="H41" s="3"/>
      <c r="I41" s="3"/>
      <c r="J41" s="3"/>
      <c r="K41" s="3"/>
      <c r="L41" s="3"/>
      <c r="M41" s="3"/>
      <c r="N41" s="3"/>
      <c r="O41" s="3"/>
      <c r="P41" s="3"/>
      <c r="Q41" s="3"/>
      <c r="R41" s="3"/>
      <c r="S41" s="3"/>
      <c r="T41" s="3"/>
      <c r="U41" s="3"/>
      <c r="V41" s="3"/>
      <c r="W41" s="3"/>
      <c r="X41" s="3"/>
      <c r="Y41" s="3"/>
      <c r="Z41" s="3"/>
    </row>
    <row r="42" ht="15.0" customHeight="1">
      <c r="A42" s="749" t="s">
        <v>9094</v>
      </c>
      <c r="B42" s="581" t="s">
        <v>86</v>
      </c>
      <c r="C42" s="84" t="s">
        <v>9095</v>
      </c>
      <c r="D42" s="770">
        <v>10.0</v>
      </c>
      <c r="E42" s="771">
        <v>10.0</v>
      </c>
      <c r="F42" s="85" t="s">
        <v>554</v>
      </c>
      <c r="G42" s="205"/>
      <c r="H42" s="3"/>
      <c r="I42" s="3"/>
      <c r="J42" s="3"/>
      <c r="K42" s="3"/>
      <c r="L42" s="3"/>
      <c r="M42" s="3"/>
      <c r="N42" s="3"/>
      <c r="O42" s="3"/>
      <c r="P42" s="3"/>
      <c r="Q42" s="3"/>
      <c r="R42" s="3"/>
      <c r="S42" s="3"/>
      <c r="T42" s="3"/>
      <c r="U42" s="3"/>
      <c r="V42" s="3"/>
      <c r="W42" s="3"/>
      <c r="X42" s="3"/>
      <c r="Y42" s="3"/>
      <c r="Z42" s="3"/>
    </row>
    <row r="43" ht="15.0" customHeight="1">
      <c r="A43" s="749" t="s">
        <v>9094</v>
      </c>
      <c r="B43" s="581" t="s">
        <v>86</v>
      </c>
      <c r="C43" s="84" t="s">
        <v>9096</v>
      </c>
      <c r="D43" s="770" t="s">
        <v>9097</v>
      </c>
      <c r="E43" s="771">
        <v>30.0</v>
      </c>
      <c r="F43" s="85" t="s">
        <v>554</v>
      </c>
      <c r="G43" s="205"/>
      <c r="H43" s="3"/>
      <c r="I43" s="3"/>
      <c r="J43" s="3"/>
      <c r="K43" s="3"/>
      <c r="L43" s="3"/>
      <c r="M43" s="3"/>
      <c r="N43" s="3"/>
      <c r="O43" s="3"/>
      <c r="P43" s="3"/>
      <c r="Q43" s="3"/>
      <c r="R43" s="3"/>
      <c r="S43" s="3"/>
      <c r="T43" s="3"/>
      <c r="U43" s="3"/>
      <c r="V43" s="3"/>
      <c r="W43" s="3"/>
      <c r="X43" s="3"/>
      <c r="Y43" s="3"/>
      <c r="Z43" s="3"/>
    </row>
    <row r="44" ht="15.0" customHeight="1">
      <c r="A44" s="749" t="s">
        <v>106</v>
      </c>
      <c r="B44" s="581" t="s">
        <v>86</v>
      </c>
      <c r="C44" s="84" t="s">
        <v>9098</v>
      </c>
      <c r="D44" s="770">
        <v>10.0</v>
      </c>
      <c r="E44" s="771">
        <v>10.0</v>
      </c>
      <c r="F44" s="85" t="s">
        <v>567</v>
      </c>
      <c r="G44" s="205"/>
      <c r="H44" s="3"/>
      <c r="I44" s="3"/>
      <c r="J44" s="3"/>
      <c r="K44" s="3"/>
      <c r="L44" s="3"/>
      <c r="M44" s="3"/>
      <c r="N44" s="3"/>
      <c r="O44" s="3"/>
      <c r="P44" s="3"/>
      <c r="Q44" s="3"/>
      <c r="R44" s="3"/>
      <c r="S44" s="3"/>
      <c r="T44" s="3"/>
      <c r="U44" s="3"/>
      <c r="V44" s="3"/>
      <c r="W44" s="3"/>
      <c r="X44" s="3"/>
      <c r="Y44" s="3"/>
      <c r="Z44" s="3"/>
    </row>
    <row r="45" ht="15.0" customHeight="1">
      <c r="A45" s="749" t="s">
        <v>93</v>
      </c>
      <c r="B45" s="581" t="s">
        <v>86</v>
      </c>
      <c r="C45" s="782" t="s">
        <v>9099</v>
      </c>
      <c r="D45" s="770">
        <v>10.0</v>
      </c>
      <c r="E45" s="771">
        <v>10.0</v>
      </c>
      <c r="F45" s="85" t="s">
        <v>3032</v>
      </c>
      <c r="G45" s="205"/>
      <c r="H45" s="3"/>
      <c r="I45" s="3"/>
      <c r="J45" s="3"/>
      <c r="K45" s="3"/>
      <c r="L45" s="3"/>
      <c r="M45" s="3"/>
      <c r="N45" s="3"/>
      <c r="O45" s="3"/>
      <c r="P45" s="3"/>
      <c r="Q45" s="3"/>
      <c r="R45" s="3"/>
      <c r="S45" s="3"/>
      <c r="T45" s="3"/>
      <c r="U45" s="3"/>
      <c r="V45" s="3"/>
      <c r="W45" s="3"/>
      <c r="X45" s="3"/>
      <c r="Y45" s="3"/>
      <c r="Z45" s="3"/>
    </row>
    <row r="46" ht="15.0" customHeight="1">
      <c r="A46" s="749" t="s">
        <v>3040</v>
      </c>
      <c r="B46" s="581" t="s">
        <v>86</v>
      </c>
      <c r="C46" s="783" t="s">
        <v>9060</v>
      </c>
      <c r="D46" s="581">
        <v>50.0</v>
      </c>
      <c r="E46" s="771">
        <v>50.0</v>
      </c>
      <c r="F46" s="85" t="s">
        <v>3040</v>
      </c>
      <c r="G46" s="205"/>
      <c r="H46" s="3"/>
      <c r="I46" s="3"/>
      <c r="J46" s="3"/>
      <c r="K46" s="3"/>
      <c r="L46" s="3"/>
      <c r="M46" s="3"/>
      <c r="N46" s="3"/>
      <c r="O46" s="3"/>
      <c r="P46" s="3"/>
      <c r="Q46" s="3"/>
      <c r="R46" s="3"/>
      <c r="S46" s="3"/>
      <c r="T46" s="3"/>
      <c r="U46" s="3"/>
      <c r="V46" s="3"/>
      <c r="W46" s="3"/>
      <c r="X46" s="3"/>
      <c r="Y46" s="3"/>
      <c r="Z46" s="3"/>
    </row>
    <row r="47" ht="15.0" customHeight="1">
      <c r="A47" s="749" t="s">
        <v>7271</v>
      </c>
      <c r="B47" s="581" t="s">
        <v>86</v>
      </c>
      <c r="C47" s="84" t="s">
        <v>9100</v>
      </c>
      <c r="D47" s="770">
        <v>10.0</v>
      </c>
      <c r="E47" s="771">
        <v>10.0</v>
      </c>
      <c r="F47" s="85" t="s">
        <v>3094</v>
      </c>
      <c r="G47" s="205"/>
      <c r="H47" s="3"/>
      <c r="I47" s="3"/>
      <c r="J47" s="3"/>
      <c r="K47" s="3"/>
      <c r="L47" s="3"/>
      <c r="M47" s="3"/>
      <c r="N47" s="3"/>
      <c r="O47" s="3"/>
      <c r="P47" s="3"/>
      <c r="Q47" s="3"/>
      <c r="R47" s="3"/>
      <c r="S47" s="3"/>
      <c r="T47" s="3"/>
      <c r="U47" s="3"/>
      <c r="V47" s="3"/>
      <c r="W47" s="3"/>
      <c r="X47" s="3"/>
      <c r="Y47" s="3"/>
      <c r="Z47" s="3"/>
    </row>
    <row r="48" ht="15.0" customHeight="1">
      <c r="A48" s="749" t="s">
        <v>7271</v>
      </c>
      <c r="B48" s="581" t="s">
        <v>86</v>
      </c>
      <c r="C48" s="84" t="s">
        <v>9101</v>
      </c>
      <c r="D48" s="770">
        <v>10.0</v>
      </c>
      <c r="E48" s="771">
        <v>10.0</v>
      </c>
      <c r="F48" s="85" t="s">
        <v>3094</v>
      </c>
      <c r="G48" s="205"/>
      <c r="H48" s="3"/>
      <c r="I48" s="3"/>
      <c r="J48" s="3"/>
      <c r="K48" s="3"/>
      <c r="L48" s="3"/>
      <c r="M48" s="3"/>
      <c r="N48" s="3"/>
      <c r="O48" s="3"/>
      <c r="P48" s="3"/>
      <c r="Q48" s="3"/>
      <c r="R48" s="3"/>
      <c r="S48" s="3"/>
      <c r="T48" s="3"/>
      <c r="U48" s="3"/>
      <c r="V48" s="3"/>
      <c r="W48" s="3"/>
      <c r="X48" s="3"/>
      <c r="Y48" s="3"/>
      <c r="Z48" s="3"/>
    </row>
    <row r="49" ht="15.0" customHeight="1">
      <c r="A49" s="749" t="s">
        <v>97</v>
      </c>
      <c r="B49" s="581" t="s">
        <v>86</v>
      </c>
      <c r="C49" s="84" t="s">
        <v>9102</v>
      </c>
      <c r="D49" s="770">
        <v>8.0</v>
      </c>
      <c r="E49" s="771">
        <v>8.0</v>
      </c>
      <c r="F49" s="85" t="s">
        <v>614</v>
      </c>
      <c r="G49" s="205"/>
      <c r="H49" s="3"/>
      <c r="I49" s="3"/>
      <c r="J49" s="3"/>
      <c r="K49" s="3"/>
      <c r="L49" s="3"/>
      <c r="M49" s="3"/>
      <c r="N49" s="3"/>
      <c r="O49" s="3"/>
      <c r="P49" s="3"/>
      <c r="Q49" s="3"/>
      <c r="R49" s="3"/>
      <c r="S49" s="3"/>
      <c r="T49" s="3"/>
      <c r="U49" s="3"/>
      <c r="V49" s="3"/>
      <c r="W49" s="3"/>
      <c r="X49" s="3"/>
      <c r="Y49" s="3"/>
      <c r="Z49" s="3"/>
    </row>
    <row r="50" ht="15.0" customHeight="1">
      <c r="A50" s="749" t="s">
        <v>97</v>
      </c>
      <c r="B50" s="581" t="s">
        <v>86</v>
      </c>
      <c r="C50" s="84" t="s">
        <v>9103</v>
      </c>
      <c r="D50" s="770">
        <v>30.0</v>
      </c>
      <c r="E50" s="771">
        <v>30.0</v>
      </c>
      <c r="F50" s="85" t="s">
        <v>614</v>
      </c>
      <c r="G50" s="205"/>
      <c r="H50" s="3"/>
      <c r="I50" s="3"/>
      <c r="J50" s="3"/>
      <c r="K50" s="3"/>
      <c r="L50" s="3"/>
      <c r="M50" s="3"/>
      <c r="N50" s="3"/>
      <c r="O50" s="3"/>
      <c r="P50" s="3"/>
      <c r="Q50" s="3"/>
      <c r="R50" s="3"/>
      <c r="S50" s="3"/>
      <c r="T50" s="3"/>
      <c r="U50" s="3"/>
      <c r="V50" s="3"/>
      <c r="W50" s="3"/>
      <c r="X50" s="3"/>
      <c r="Y50" s="3"/>
      <c r="Z50" s="3"/>
    </row>
    <row r="51" ht="15.0" customHeight="1">
      <c r="A51" s="749" t="s">
        <v>97</v>
      </c>
      <c r="B51" s="581" t="s">
        <v>86</v>
      </c>
      <c r="C51" s="84" t="s">
        <v>9104</v>
      </c>
      <c r="D51" s="770">
        <v>10.0</v>
      </c>
      <c r="E51" s="771">
        <v>10.0</v>
      </c>
      <c r="F51" s="85" t="s">
        <v>614</v>
      </c>
      <c r="G51" s="205"/>
      <c r="H51" s="3"/>
      <c r="I51" s="3"/>
      <c r="J51" s="3"/>
      <c r="K51" s="3"/>
      <c r="L51" s="3"/>
      <c r="M51" s="3"/>
      <c r="N51" s="3"/>
      <c r="O51" s="3"/>
      <c r="P51" s="3"/>
      <c r="Q51" s="3"/>
      <c r="R51" s="3"/>
      <c r="S51" s="3"/>
      <c r="T51" s="3"/>
      <c r="U51" s="3"/>
      <c r="V51" s="3"/>
      <c r="W51" s="3"/>
      <c r="X51" s="3"/>
      <c r="Y51" s="3"/>
      <c r="Z51" s="3"/>
    </row>
    <row r="52" ht="15.0" customHeight="1">
      <c r="A52" s="749" t="s">
        <v>97</v>
      </c>
      <c r="B52" s="581" t="s">
        <v>86</v>
      </c>
      <c r="C52" s="84" t="s">
        <v>9105</v>
      </c>
      <c r="D52" s="770">
        <v>10.0</v>
      </c>
      <c r="E52" s="771">
        <v>10.0</v>
      </c>
      <c r="F52" s="85" t="s">
        <v>614</v>
      </c>
      <c r="G52" s="205"/>
      <c r="H52" s="3"/>
      <c r="I52" s="3"/>
      <c r="J52" s="3"/>
      <c r="K52" s="3"/>
      <c r="L52" s="3"/>
      <c r="M52" s="3"/>
      <c r="N52" s="3"/>
      <c r="O52" s="3"/>
      <c r="P52" s="3"/>
      <c r="Q52" s="3"/>
      <c r="R52" s="3"/>
      <c r="S52" s="3"/>
      <c r="T52" s="3"/>
      <c r="U52" s="3"/>
      <c r="V52" s="3"/>
      <c r="W52" s="3"/>
      <c r="X52" s="3"/>
      <c r="Y52" s="3"/>
      <c r="Z52" s="3"/>
    </row>
    <row r="53" ht="15.0" customHeight="1">
      <c r="A53" s="749" t="s">
        <v>97</v>
      </c>
      <c r="B53" s="581" t="s">
        <v>86</v>
      </c>
      <c r="C53" s="84" t="s">
        <v>9106</v>
      </c>
      <c r="D53" s="770">
        <v>10.0</v>
      </c>
      <c r="E53" s="771">
        <v>10.0</v>
      </c>
      <c r="F53" s="85" t="s">
        <v>614</v>
      </c>
      <c r="G53" s="205"/>
      <c r="H53" s="3"/>
      <c r="I53" s="3"/>
      <c r="J53" s="3"/>
      <c r="K53" s="3"/>
      <c r="L53" s="3"/>
      <c r="M53" s="3"/>
      <c r="N53" s="3"/>
      <c r="O53" s="3"/>
      <c r="P53" s="3"/>
      <c r="Q53" s="3"/>
      <c r="R53" s="3"/>
      <c r="S53" s="3"/>
      <c r="T53" s="3"/>
      <c r="U53" s="3"/>
      <c r="V53" s="3"/>
      <c r="W53" s="3"/>
      <c r="X53" s="3"/>
      <c r="Y53" s="3"/>
      <c r="Z53" s="3"/>
    </row>
    <row r="54" ht="15.0" customHeight="1">
      <c r="A54" s="749" t="s">
        <v>97</v>
      </c>
      <c r="B54" s="581" t="s">
        <v>86</v>
      </c>
      <c r="C54" s="84" t="s">
        <v>9107</v>
      </c>
      <c r="D54" s="770">
        <v>10.0</v>
      </c>
      <c r="E54" s="771">
        <v>10.0</v>
      </c>
      <c r="F54" s="85" t="s">
        <v>614</v>
      </c>
      <c r="G54" s="205"/>
      <c r="H54" s="3"/>
      <c r="I54" s="3"/>
      <c r="J54" s="3"/>
      <c r="K54" s="3"/>
      <c r="L54" s="3"/>
      <c r="M54" s="3"/>
      <c r="N54" s="3"/>
      <c r="O54" s="3"/>
      <c r="P54" s="3"/>
      <c r="Q54" s="3"/>
      <c r="R54" s="3"/>
      <c r="S54" s="3"/>
      <c r="T54" s="3"/>
      <c r="U54" s="3"/>
      <c r="V54" s="3"/>
      <c r="W54" s="3"/>
      <c r="X54" s="3"/>
      <c r="Y54" s="3"/>
      <c r="Z54" s="3"/>
    </row>
    <row r="55" ht="15.0" customHeight="1">
      <c r="A55" s="749" t="s">
        <v>97</v>
      </c>
      <c r="B55" s="581" t="s">
        <v>86</v>
      </c>
      <c r="C55" s="84" t="s">
        <v>9108</v>
      </c>
      <c r="D55" s="770">
        <v>10.0</v>
      </c>
      <c r="E55" s="771">
        <v>10.0</v>
      </c>
      <c r="F55" s="85" t="s">
        <v>614</v>
      </c>
      <c r="G55" s="205"/>
      <c r="H55" s="3"/>
      <c r="I55" s="3"/>
      <c r="J55" s="3"/>
      <c r="K55" s="3"/>
      <c r="L55" s="3"/>
      <c r="M55" s="3"/>
      <c r="N55" s="3"/>
      <c r="O55" s="3"/>
      <c r="P55" s="3"/>
      <c r="Q55" s="3"/>
      <c r="R55" s="3"/>
      <c r="S55" s="3"/>
      <c r="T55" s="3"/>
      <c r="U55" s="3"/>
      <c r="V55" s="3"/>
      <c r="W55" s="3"/>
      <c r="X55" s="3"/>
      <c r="Y55" s="3"/>
      <c r="Z55" s="3"/>
    </row>
    <row r="56" ht="15.0" customHeight="1">
      <c r="A56" s="749" t="s">
        <v>97</v>
      </c>
      <c r="B56" s="581" t="s">
        <v>86</v>
      </c>
      <c r="C56" s="84" t="s">
        <v>9109</v>
      </c>
      <c r="D56" s="770">
        <v>10.0</v>
      </c>
      <c r="E56" s="771">
        <v>10.0</v>
      </c>
      <c r="F56" s="85" t="s">
        <v>614</v>
      </c>
      <c r="G56" s="205"/>
      <c r="H56" s="3"/>
      <c r="I56" s="3"/>
      <c r="J56" s="3"/>
      <c r="K56" s="3"/>
      <c r="L56" s="3"/>
      <c r="M56" s="3"/>
      <c r="N56" s="3"/>
      <c r="O56" s="3"/>
      <c r="P56" s="3"/>
      <c r="Q56" s="3"/>
      <c r="R56" s="3"/>
      <c r="S56" s="3"/>
      <c r="T56" s="3"/>
      <c r="U56" s="3"/>
      <c r="V56" s="3"/>
      <c r="W56" s="3"/>
      <c r="X56" s="3"/>
      <c r="Y56" s="3"/>
      <c r="Z56" s="3"/>
    </row>
    <row r="57" ht="15.75" customHeight="1">
      <c r="A57" s="60"/>
      <c r="B57" s="370"/>
      <c r="C57" s="370"/>
      <c r="D57" s="660"/>
      <c r="E57" s="660">
        <f>SUM(E10:E56)</f>
        <v>1031.33</v>
      </c>
    </row>
    <row r="58" ht="15.75" customHeight="1">
      <c r="A58" s="46"/>
      <c r="B58" s="7"/>
      <c r="C58" s="47"/>
      <c r="D58" s="47"/>
      <c r="E58" s="47"/>
      <c r="F58" s="1"/>
      <c r="G58" s="1"/>
      <c r="H58" s="1"/>
    </row>
    <row r="59" ht="15.75" customHeight="1">
      <c r="A59" s="146" t="s">
        <v>627</v>
      </c>
      <c r="B59" s="147"/>
      <c r="C59" s="147"/>
      <c r="D59" s="147"/>
      <c r="E59" s="147"/>
      <c r="F59" s="147"/>
      <c r="G59" s="147"/>
      <c r="H59" s="147"/>
      <c r="I59" s="46"/>
      <c r="J59" s="46"/>
      <c r="K59" s="46"/>
      <c r="L59" s="46"/>
      <c r="M59" s="46"/>
      <c r="N59" s="46"/>
      <c r="O59" s="46"/>
      <c r="P59" s="46"/>
      <c r="Q59" s="46"/>
      <c r="R59" s="46"/>
      <c r="S59" s="46"/>
      <c r="T59" s="46"/>
      <c r="U59" s="46"/>
      <c r="V59" s="46"/>
      <c r="W59" s="46"/>
      <c r="X59" s="46"/>
      <c r="Y59" s="46"/>
    </row>
    <row r="60" ht="15.75" customHeight="1">
      <c r="A60" s="46"/>
      <c r="B60" s="7"/>
      <c r="C60" s="47"/>
      <c r="D60" s="47"/>
      <c r="E60" s="1"/>
      <c r="F60" s="1"/>
      <c r="G60" s="1"/>
      <c r="H60" s="1"/>
    </row>
    <row r="61" ht="15.75" customHeight="1">
      <c r="A61" s="46"/>
      <c r="B61" s="7"/>
      <c r="C61" s="47"/>
      <c r="D61" s="47"/>
      <c r="E61" s="47"/>
      <c r="F61" s="1"/>
      <c r="G61" s="1"/>
      <c r="H61" s="1"/>
    </row>
    <row r="62" ht="15.75" customHeight="1">
      <c r="A62" s="46"/>
      <c r="B62" s="7"/>
      <c r="C62" s="47"/>
      <c r="D62" s="47"/>
      <c r="E62" s="1"/>
      <c r="F62" s="1"/>
      <c r="G62" s="1"/>
      <c r="H62" s="1"/>
    </row>
    <row r="63" ht="15.75" customHeight="1">
      <c r="A63" s="46"/>
      <c r="B63" s="7"/>
      <c r="C63" s="47"/>
      <c r="D63" s="47"/>
      <c r="E63" s="47"/>
      <c r="F63" s="1"/>
      <c r="G63" s="1"/>
      <c r="H63" s="1"/>
    </row>
    <row r="64" ht="15.75" customHeight="1">
      <c r="A64" s="46"/>
      <c r="B64" s="7"/>
      <c r="C64" s="47"/>
      <c r="D64" s="47"/>
      <c r="E64" s="47"/>
      <c r="F64" s="1"/>
      <c r="G64" s="1"/>
      <c r="H64" s="1"/>
    </row>
    <row r="65" ht="15.75" customHeight="1">
      <c r="A65" s="46"/>
      <c r="B65" s="7"/>
      <c r="C65" s="47"/>
      <c r="D65" s="47"/>
      <c r="E65" s="47"/>
      <c r="F65" s="1"/>
      <c r="G65" s="1"/>
      <c r="H65" s="1"/>
    </row>
    <row r="66" ht="15.75" customHeight="1">
      <c r="A66" s="46"/>
      <c r="B66" s="7"/>
      <c r="C66" s="47"/>
      <c r="D66" s="47"/>
      <c r="E66" s="47"/>
      <c r="F66" s="1"/>
      <c r="G66" s="1"/>
      <c r="H66" s="1"/>
    </row>
    <row r="67" ht="15.75" customHeight="1">
      <c r="A67" s="46"/>
      <c r="B67" s="7"/>
      <c r="C67" s="47"/>
      <c r="D67" s="47"/>
      <c r="E67" s="47"/>
      <c r="F67" s="1"/>
      <c r="G67" s="1"/>
      <c r="H67" s="1"/>
    </row>
    <row r="68" ht="15.75" customHeight="1">
      <c r="A68" s="46"/>
      <c r="B68" s="7"/>
      <c r="C68" s="47"/>
      <c r="D68" s="47"/>
      <c r="E68" s="47"/>
      <c r="F68" s="1"/>
      <c r="G68" s="1"/>
      <c r="H68" s="1"/>
    </row>
    <row r="69" ht="15.75" customHeight="1">
      <c r="A69" s="46"/>
      <c r="B69" s="7"/>
      <c r="C69" s="47"/>
      <c r="D69" s="47"/>
      <c r="E69" s="47"/>
      <c r="F69" s="1"/>
      <c r="G69" s="1"/>
      <c r="H69" s="1"/>
    </row>
    <row r="70" ht="15.75" customHeight="1">
      <c r="A70" s="46"/>
      <c r="B70" s="7"/>
      <c r="C70" s="47"/>
      <c r="D70" s="47"/>
      <c r="E70" s="47"/>
      <c r="F70" s="1"/>
      <c r="G70" s="1"/>
      <c r="H70" s="1"/>
    </row>
    <row r="71" ht="15.75" customHeight="1">
      <c r="A71" s="46"/>
      <c r="B71" s="7"/>
      <c r="C71" s="47"/>
      <c r="D71" s="47"/>
      <c r="E71" s="47"/>
      <c r="F71" s="1"/>
      <c r="G71" s="1"/>
      <c r="H71" s="1"/>
    </row>
    <row r="72" ht="15.75" customHeight="1">
      <c r="A72" s="46"/>
      <c r="B72" s="7"/>
      <c r="C72" s="47"/>
      <c r="D72" s="47"/>
      <c r="E72" s="47"/>
      <c r="F72" s="1"/>
      <c r="G72" s="1"/>
      <c r="H72" s="1"/>
    </row>
    <row r="73" ht="15.75" customHeight="1">
      <c r="A73" s="46"/>
      <c r="B73" s="7"/>
      <c r="C73" s="47"/>
      <c r="D73" s="47"/>
      <c r="E73" s="47"/>
      <c r="F73" s="1"/>
      <c r="G73" s="1"/>
      <c r="H73" s="1"/>
    </row>
    <row r="74" ht="15.75" customHeight="1">
      <c r="A74" s="46"/>
      <c r="B74" s="7"/>
      <c r="C74" s="47"/>
      <c r="D74" s="47"/>
      <c r="E74" s="47"/>
      <c r="F74" s="1"/>
      <c r="G74" s="1"/>
      <c r="H74" s="1"/>
    </row>
    <row r="75" ht="15.75" customHeight="1">
      <c r="A75" s="46"/>
      <c r="B75" s="7"/>
      <c r="C75" s="47"/>
      <c r="D75" s="47"/>
      <c r="E75" s="47"/>
      <c r="F75" s="1"/>
      <c r="G75" s="1"/>
      <c r="H75" s="1"/>
    </row>
    <row r="76" ht="15.75" customHeight="1">
      <c r="A76" s="46"/>
      <c r="B76" s="7"/>
      <c r="C76" s="47"/>
      <c r="D76" s="47"/>
      <c r="E76" s="47"/>
      <c r="F76" s="1"/>
      <c r="G76" s="1"/>
      <c r="H76" s="1"/>
    </row>
    <row r="77" ht="15.75" customHeight="1">
      <c r="A77" s="46"/>
      <c r="B77" s="7"/>
      <c r="C77" s="47"/>
      <c r="D77" s="47"/>
      <c r="E77" s="47"/>
      <c r="F77" s="1"/>
      <c r="G77" s="1"/>
      <c r="H77" s="1"/>
    </row>
    <row r="78" ht="15.75" customHeight="1">
      <c r="A78" s="46"/>
      <c r="B78" s="7"/>
      <c r="C78" s="47"/>
      <c r="D78" s="47"/>
      <c r="E78" s="47"/>
      <c r="F78" s="1"/>
      <c r="G78" s="1"/>
      <c r="H78" s="1"/>
    </row>
    <row r="79" ht="15.75" customHeight="1">
      <c r="A79" s="46"/>
      <c r="B79" s="7"/>
      <c r="C79" s="47"/>
      <c r="D79" s="47"/>
      <c r="E79" s="47"/>
      <c r="F79" s="1"/>
      <c r="G79" s="1"/>
      <c r="H79" s="1"/>
    </row>
    <row r="80" ht="15.75" customHeight="1">
      <c r="A80" s="46"/>
      <c r="B80" s="7"/>
      <c r="C80" s="47"/>
      <c r="D80" s="47"/>
      <c r="E80" s="47"/>
      <c r="F80" s="1"/>
      <c r="G80" s="1"/>
      <c r="H80" s="1"/>
    </row>
    <row r="81" ht="15.75" customHeight="1">
      <c r="A81" s="46"/>
      <c r="B81" s="7"/>
      <c r="C81" s="47"/>
      <c r="D81" s="47"/>
      <c r="E81" s="47"/>
      <c r="F81" s="1"/>
      <c r="G81" s="1"/>
      <c r="H81" s="1"/>
    </row>
    <row r="82" ht="15.75" customHeight="1">
      <c r="A82" s="46"/>
      <c r="B82" s="7"/>
      <c r="C82" s="47"/>
      <c r="D82" s="47"/>
      <c r="E82" s="47"/>
      <c r="F82" s="1"/>
      <c r="G82" s="1"/>
      <c r="H82" s="1"/>
    </row>
    <row r="83" ht="15.75" customHeight="1">
      <c r="A83" s="46"/>
      <c r="B83" s="7"/>
      <c r="C83" s="47"/>
      <c r="D83" s="47"/>
      <c r="E83" s="47"/>
      <c r="F83" s="1"/>
      <c r="G83" s="1"/>
      <c r="H83" s="1"/>
    </row>
    <row r="84" ht="15.75" customHeight="1">
      <c r="A84" s="46"/>
      <c r="B84" s="7"/>
      <c r="C84" s="47"/>
      <c r="D84" s="47"/>
      <c r="E84" s="47"/>
      <c r="F84" s="1"/>
      <c r="G84" s="1"/>
      <c r="H84" s="1"/>
    </row>
    <row r="85" ht="15.75" customHeight="1">
      <c r="A85" s="46"/>
      <c r="B85" s="7"/>
      <c r="C85" s="47"/>
      <c r="D85" s="47"/>
      <c r="E85" s="47"/>
      <c r="F85" s="1"/>
      <c r="G85" s="1"/>
      <c r="H85" s="1"/>
    </row>
    <row r="86" ht="15.75" customHeight="1">
      <c r="A86" s="46"/>
      <c r="B86" s="7"/>
      <c r="C86" s="47"/>
      <c r="D86" s="47"/>
      <c r="E86" s="47"/>
      <c r="F86" s="1"/>
      <c r="G86" s="1"/>
      <c r="H86" s="1"/>
    </row>
    <row r="87" ht="15.75" customHeight="1">
      <c r="A87" s="46"/>
      <c r="B87" s="7"/>
      <c r="C87" s="47"/>
      <c r="D87" s="47"/>
      <c r="E87" s="47"/>
      <c r="F87" s="1"/>
      <c r="G87" s="1"/>
      <c r="H87" s="1"/>
    </row>
    <row r="88" ht="15.75" customHeight="1">
      <c r="A88" s="46"/>
      <c r="B88" s="7"/>
      <c r="C88" s="47"/>
      <c r="D88" s="47"/>
      <c r="E88" s="47"/>
      <c r="F88" s="1"/>
      <c r="G88" s="1"/>
      <c r="H88" s="1"/>
    </row>
    <row r="89" ht="15.75" customHeight="1">
      <c r="A89" s="46"/>
      <c r="B89" s="7"/>
      <c r="C89" s="47"/>
      <c r="D89" s="47"/>
      <c r="E89" s="47"/>
      <c r="F89" s="1"/>
      <c r="G89" s="1"/>
      <c r="H89" s="1"/>
    </row>
    <row r="90" ht="15.75" customHeight="1">
      <c r="A90" s="46"/>
      <c r="B90" s="7"/>
      <c r="C90" s="47"/>
      <c r="D90" s="47"/>
      <c r="E90" s="47"/>
      <c r="F90" s="1"/>
      <c r="G90" s="1"/>
      <c r="H90" s="1"/>
    </row>
    <row r="91" ht="15.75" customHeight="1">
      <c r="A91" s="46"/>
      <c r="B91" s="7"/>
      <c r="C91" s="47"/>
      <c r="D91" s="47"/>
      <c r="E91" s="47"/>
      <c r="F91" s="1"/>
      <c r="G91" s="1"/>
      <c r="H91" s="1"/>
    </row>
    <row r="92" ht="15.75" customHeight="1">
      <c r="A92" s="46"/>
      <c r="B92" s="7"/>
      <c r="C92" s="47"/>
      <c r="D92" s="47"/>
      <c r="E92" s="47"/>
      <c r="F92" s="1"/>
      <c r="G92" s="1"/>
      <c r="H92" s="1"/>
    </row>
    <row r="93" ht="15.75" customHeight="1">
      <c r="A93" s="46"/>
      <c r="B93" s="7"/>
      <c r="C93" s="47"/>
      <c r="D93" s="47"/>
      <c r="E93" s="47"/>
      <c r="F93" s="1"/>
      <c r="G93" s="1"/>
      <c r="H93" s="1"/>
    </row>
    <row r="94" ht="15.75" customHeight="1">
      <c r="A94" s="46"/>
      <c r="B94" s="7"/>
      <c r="C94" s="47"/>
      <c r="D94" s="47"/>
      <c r="E94" s="47"/>
      <c r="F94" s="1"/>
      <c r="G94" s="1"/>
      <c r="H94" s="1"/>
    </row>
    <row r="95" ht="15.75" customHeight="1">
      <c r="A95" s="46"/>
      <c r="B95" s="7"/>
      <c r="C95" s="47"/>
      <c r="D95" s="47"/>
      <c r="E95" s="47"/>
      <c r="F95" s="1"/>
      <c r="G95" s="1"/>
      <c r="H95" s="1"/>
    </row>
    <row r="96" ht="15.75" customHeight="1">
      <c r="A96" s="46"/>
      <c r="B96" s="7"/>
      <c r="C96" s="47"/>
      <c r="D96" s="47"/>
      <c r="E96" s="47"/>
      <c r="F96" s="1"/>
      <c r="G96" s="1"/>
      <c r="H96" s="1"/>
    </row>
    <row r="97" ht="15.75" customHeight="1">
      <c r="A97" s="46"/>
      <c r="B97" s="7"/>
      <c r="C97" s="47"/>
      <c r="D97" s="47"/>
      <c r="E97" s="47"/>
      <c r="F97" s="1"/>
      <c r="G97" s="1"/>
      <c r="H97" s="1"/>
    </row>
    <row r="98" ht="15.75" customHeight="1">
      <c r="A98" s="46"/>
      <c r="B98" s="7"/>
      <c r="C98" s="47"/>
      <c r="D98" s="47"/>
      <c r="E98" s="47"/>
      <c r="F98" s="1"/>
      <c r="G98" s="1"/>
      <c r="H98" s="1"/>
    </row>
    <row r="99" ht="15.75" customHeight="1">
      <c r="A99" s="46"/>
      <c r="B99" s="7"/>
      <c r="C99" s="47"/>
      <c r="D99" s="47"/>
      <c r="E99" s="47"/>
      <c r="F99" s="1"/>
      <c r="G99" s="1"/>
      <c r="H99" s="1"/>
    </row>
    <row r="100" ht="15.75" customHeight="1">
      <c r="A100" s="46"/>
      <c r="B100" s="7"/>
      <c r="C100" s="47"/>
      <c r="D100" s="47"/>
      <c r="E100" s="47"/>
      <c r="F100" s="1"/>
      <c r="G100" s="1"/>
      <c r="H100" s="1"/>
    </row>
    <row r="101" ht="15.75" customHeight="1">
      <c r="A101" s="46"/>
      <c r="B101" s="7"/>
      <c r="C101" s="47"/>
      <c r="D101" s="47"/>
      <c r="E101" s="47"/>
      <c r="F101" s="1"/>
      <c r="G101" s="1"/>
      <c r="H101" s="1"/>
    </row>
    <row r="102" ht="15.75" customHeight="1">
      <c r="A102" s="46"/>
      <c r="B102" s="7"/>
      <c r="C102" s="47"/>
      <c r="D102" s="47"/>
      <c r="E102" s="47"/>
      <c r="F102" s="1"/>
      <c r="G102" s="1"/>
      <c r="H102" s="1"/>
    </row>
    <row r="103" ht="15.75" customHeight="1">
      <c r="A103" s="46"/>
      <c r="B103" s="7"/>
      <c r="C103" s="47"/>
      <c r="D103" s="47"/>
      <c r="E103" s="47"/>
      <c r="F103" s="1"/>
      <c r="G103" s="1"/>
      <c r="H103" s="1"/>
    </row>
    <row r="104" ht="15.75" customHeight="1">
      <c r="A104" s="46"/>
      <c r="B104" s="7"/>
      <c r="C104" s="47"/>
      <c r="D104" s="47"/>
      <c r="E104" s="47"/>
      <c r="F104" s="1"/>
      <c r="G104" s="1"/>
      <c r="H104" s="1"/>
    </row>
    <row r="105" ht="15.75" customHeight="1">
      <c r="A105" s="46"/>
      <c r="B105" s="7"/>
      <c r="C105" s="47"/>
      <c r="D105" s="47"/>
      <c r="E105" s="47"/>
      <c r="F105" s="1"/>
      <c r="G105" s="1"/>
      <c r="H105" s="1"/>
    </row>
    <row r="106" ht="15.75" customHeight="1">
      <c r="A106" s="46"/>
      <c r="B106" s="7"/>
      <c r="C106" s="47"/>
      <c r="D106" s="47"/>
      <c r="E106" s="47"/>
      <c r="F106" s="1"/>
      <c r="G106" s="1"/>
      <c r="H106" s="1"/>
    </row>
    <row r="107" ht="15.75" customHeight="1">
      <c r="A107" s="46"/>
      <c r="B107" s="7"/>
      <c r="C107" s="47"/>
      <c r="D107" s="47"/>
      <c r="E107" s="47"/>
      <c r="F107" s="1"/>
      <c r="G107" s="1"/>
      <c r="H107" s="1"/>
    </row>
    <row r="108" ht="15.75" customHeight="1">
      <c r="A108" s="46"/>
      <c r="B108" s="7"/>
      <c r="C108" s="47"/>
      <c r="D108" s="47"/>
      <c r="E108" s="47"/>
      <c r="F108" s="1"/>
      <c r="G108" s="1"/>
      <c r="H108" s="1"/>
    </row>
    <row r="109" ht="15.75" customHeight="1">
      <c r="A109" s="46"/>
      <c r="B109" s="7"/>
      <c r="C109" s="47"/>
      <c r="D109" s="47"/>
      <c r="E109" s="47"/>
      <c r="F109" s="1"/>
      <c r="G109" s="1"/>
      <c r="H109" s="1"/>
    </row>
    <row r="110" ht="15.75" customHeight="1">
      <c r="A110" s="46"/>
      <c r="B110" s="7"/>
      <c r="C110" s="47"/>
      <c r="D110" s="47"/>
      <c r="E110" s="47"/>
      <c r="F110" s="1"/>
      <c r="G110" s="1"/>
      <c r="H110" s="1"/>
    </row>
    <row r="111" ht="15.75" customHeight="1">
      <c r="A111" s="46"/>
      <c r="B111" s="7"/>
      <c r="C111" s="47"/>
      <c r="D111" s="47"/>
      <c r="E111" s="47"/>
      <c r="F111" s="1"/>
      <c r="G111" s="1"/>
      <c r="H111" s="1"/>
    </row>
    <row r="112" ht="15.75" customHeight="1">
      <c r="A112" s="46"/>
      <c r="B112" s="7"/>
      <c r="C112" s="47"/>
      <c r="D112" s="47"/>
      <c r="E112" s="47"/>
      <c r="F112" s="1"/>
      <c r="G112" s="1"/>
      <c r="H112" s="1"/>
    </row>
    <row r="113" ht="15.75" customHeight="1">
      <c r="A113" s="46"/>
      <c r="B113" s="7"/>
      <c r="C113" s="47"/>
      <c r="D113" s="47"/>
      <c r="E113" s="47"/>
      <c r="F113" s="1"/>
      <c r="G113" s="1"/>
      <c r="H113" s="1"/>
    </row>
    <row r="114" ht="15.75" customHeight="1">
      <c r="A114" s="46"/>
      <c r="B114" s="7"/>
      <c r="C114" s="47"/>
      <c r="D114" s="47"/>
      <c r="E114" s="47"/>
      <c r="F114" s="1"/>
      <c r="G114" s="1"/>
      <c r="H114" s="1"/>
    </row>
    <row r="115" ht="15.75" customHeight="1">
      <c r="A115" s="46"/>
      <c r="B115" s="7"/>
      <c r="C115" s="47"/>
      <c r="D115" s="47"/>
      <c r="E115" s="47"/>
      <c r="F115" s="1"/>
      <c r="G115" s="1"/>
      <c r="H115" s="1"/>
    </row>
    <row r="116" ht="15.75" customHeight="1">
      <c r="A116" s="46"/>
      <c r="B116" s="7"/>
      <c r="C116" s="47"/>
      <c r="D116" s="47"/>
      <c r="E116" s="47"/>
      <c r="F116" s="1"/>
      <c r="G116" s="1"/>
      <c r="H116" s="1"/>
    </row>
    <row r="117" ht="15.75" customHeight="1">
      <c r="A117" s="46"/>
      <c r="B117" s="7"/>
      <c r="C117" s="47"/>
      <c r="D117" s="47"/>
      <c r="E117" s="47"/>
      <c r="F117" s="1"/>
      <c r="G117" s="1"/>
      <c r="H117" s="1"/>
    </row>
    <row r="118" ht="15.75" customHeight="1">
      <c r="A118" s="46"/>
      <c r="B118" s="7"/>
      <c r="C118" s="47"/>
      <c r="D118" s="47"/>
      <c r="E118" s="47"/>
      <c r="F118" s="1"/>
      <c r="G118" s="1"/>
      <c r="H118" s="1"/>
    </row>
    <row r="119" ht="15.75" customHeight="1">
      <c r="A119" s="46"/>
      <c r="B119" s="7"/>
      <c r="C119" s="47"/>
      <c r="D119" s="47"/>
      <c r="E119" s="47"/>
      <c r="F119" s="1"/>
      <c r="G119" s="1"/>
      <c r="H119" s="1"/>
    </row>
    <row r="120" ht="15.75" customHeight="1">
      <c r="A120" s="46"/>
      <c r="B120" s="7"/>
      <c r="C120" s="47"/>
      <c r="D120" s="47"/>
      <c r="E120" s="47"/>
      <c r="F120" s="1"/>
      <c r="G120" s="1"/>
      <c r="H120" s="1"/>
    </row>
    <row r="121" ht="15.75" customHeight="1">
      <c r="A121" s="46"/>
      <c r="B121" s="7"/>
      <c r="C121" s="47"/>
      <c r="D121" s="47"/>
      <c r="E121" s="47"/>
      <c r="F121" s="1"/>
      <c r="G121" s="1"/>
      <c r="H121" s="1"/>
    </row>
    <row r="122" ht="15.75" customHeight="1">
      <c r="A122" s="46"/>
      <c r="B122" s="7"/>
      <c r="C122" s="47"/>
      <c r="D122" s="47"/>
      <c r="E122" s="47"/>
      <c r="F122" s="1"/>
      <c r="G122" s="1"/>
      <c r="H122" s="1"/>
    </row>
    <row r="123" ht="15.75" customHeight="1">
      <c r="A123" s="46"/>
      <c r="B123" s="7"/>
      <c r="C123" s="47"/>
      <c r="D123" s="47"/>
      <c r="E123" s="47"/>
      <c r="F123" s="1"/>
      <c r="G123" s="1"/>
      <c r="H123" s="1"/>
    </row>
    <row r="124" ht="15.75" customHeight="1">
      <c r="A124" s="46"/>
      <c r="B124" s="7"/>
      <c r="C124" s="47"/>
      <c r="D124" s="47"/>
      <c r="E124" s="47"/>
      <c r="F124" s="1"/>
      <c r="G124" s="1"/>
      <c r="H124" s="1"/>
    </row>
    <row r="125" ht="15.75" customHeight="1">
      <c r="A125" s="46"/>
      <c r="B125" s="7"/>
      <c r="C125" s="47"/>
      <c r="D125" s="47"/>
      <c r="E125" s="47"/>
      <c r="F125" s="1"/>
      <c r="G125" s="1"/>
      <c r="H125" s="1"/>
    </row>
    <row r="126" ht="15.75" customHeight="1">
      <c r="A126" s="46"/>
      <c r="B126" s="7"/>
      <c r="C126" s="47"/>
      <c r="D126" s="47"/>
      <c r="E126" s="47"/>
      <c r="F126" s="1"/>
      <c r="G126" s="1"/>
      <c r="H126" s="1"/>
    </row>
    <row r="127" ht="15.75" customHeight="1">
      <c r="A127" s="46"/>
      <c r="B127" s="7"/>
      <c r="C127" s="47"/>
      <c r="D127" s="47"/>
      <c r="E127" s="47"/>
      <c r="F127" s="1"/>
      <c r="G127" s="1"/>
      <c r="H127" s="1"/>
    </row>
    <row r="128" ht="15.75" customHeight="1">
      <c r="A128" s="46"/>
      <c r="B128" s="7"/>
      <c r="C128" s="47"/>
      <c r="D128" s="47"/>
      <c r="E128" s="47"/>
      <c r="F128" s="1"/>
      <c r="G128" s="1"/>
      <c r="H128" s="1"/>
    </row>
    <row r="129" ht="15.75" customHeight="1">
      <c r="A129" s="46"/>
      <c r="B129" s="7"/>
      <c r="C129" s="47"/>
      <c r="D129" s="47"/>
      <c r="E129" s="47"/>
      <c r="F129" s="1"/>
      <c r="G129" s="1"/>
      <c r="H129" s="1"/>
    </row>
    <row r="130" ht="15.75" customHeight="1">
      <c r="A130" s="46"/>
      <c r="B130" s="7"/>
      <c r="C130" s="47"/>
      <c r="D130" s="47"/>
      <c r="E130" s="47"/>
      <c r="F130" s="1"/>
      <c r="G130" s="1"/>
      <c r="H130" s="1"/>
    </row>
    <row r="131" ht="15.75" customHeight="1">
      <c r="A131" s="46"/>
      <c r="B131" s="7"/>
      <c r="C131" s="47"/>
      <c r="D131" s="47"/>
      <c r="E131" s="47"/>
      <c r="F131" s="1"/>
      <c r="G131" s="1"/>
      <c r="H131" s="1"/>
    </row>
    <row r="132" ht="15.75" customHeight="1">
      <c r="A132" s="46"/>
      <c r="B132" s="7"/>
      <c r="C132" s="47"/>
      <c r="D132" s="47"/>
      <c r="E132" s="47"/>
      <c r="F132" s="1"/>
      <c r="G132" s="1"/>
      <c r="H132" s="1"/>
    </row>
    <row r="133" ht="15.75" customHeight="1">
      <c r="A133" s="46"/>
      <c r="B133" s="7"/>
      <c r="C133" s="47"/>
      <c r="D133" s="47"/>
      <c r="E133" s="47"/>
      <c r="F133" s="1"/>
      <c r="G133" s="1"/>
      <c r="H133" s="1"/>
    </row>
    <row r="134" ht="15.75" customHeight="1">
      <c r="A134" s="46"/>
      <c r="B134" s="7"/>
      <c r="C134" s="47"/>
      <c r="D134" s="47"/>
      <c r="E134" s="47"/>
      <c r="F134" s="1"/>
      <c r="G134" s="1"/>
      <c r="H134" s="1"/>
    </row>
    <row r="135" ht="15.75" customHeight="1">
      <c r="A135" s="46"/>
      <c r="B135" s="7"/>
      <c r="C135" s="47"/>
      <c r="D135" s="47"/>
      <c r="E135" s="47"/>
      <c r="F135" s="1"/>
      <c r="G135" s="1"/>
      <c r="H135" s="1"/>
    </row>
    <row r="136" ht="15.75" customHeight="1">
      <c r="A136" s="46"/>
      <c r="B136" s="7"/>
      <c r="C136" s="47"/>
      <c r="D136" s="47"/>
      <c r="E136" s="47"/>
      <c r="F136" s="1"/>
      <c r="G136" s="1"/>
      <c r="H136" s="1"/>
    </row>
    <row r="137" ht="15.75" customHeight="1">
      <c r="A137" s="46"/>
      <c r="B137" s="7"/>
      <c r="C137" s="47"/>
      <c r="D137" s="47"/>
      <c r="E137" s="47"/>
      <c r="F137" s="1"/>
      <c r="G137" s="1"/>
      <c r="H137" s="1"/>
    </row>
    <row r="138" ht="15.75" customHeight="1">
      <c r="A138" s="46"/>
      <c r="B138" s="7"/>
      <c r="C138" s="47"/>
      <c r="D138" s="47"/>
      <c r="E138" s="47"/>
      <c r="F138" s="1"/>
      <c r="G138" s="1"/>
      <c r="H138" s="1"/>
    </row>
    <row r="139" ht="15.75" customHeight="1">
      <c r="A139" s="46"/>
      <c r="B139" s="7"/>
      <c r="C139" s="47"/>
      <c r="D139" s="47"/>
      <c r="E139" s="47"/>
      <c r="F139" s="1"/>
      <c r="G139" s="1"/>
      <c r="H139" s="1"/>
    </row>
    <row r="140" ht="15.75" customHeight="1">
      <c r="A140" s="46"/>
      <c r="B140" s="7"/>
      <c r="C140" s="47"/>
      <c r="D140" s="47"/>
      <c r="E140" s="47"/>
      <c r="F140" s="1"/>
      <c r="G140" s="1"/>
      <c r="H140" s="1"/>
    </row>
    <row r="141" ht="15.75" customHeight="1">
      <c r="A141" s="46"/>
      <c r="B141" s="7"/>
      <c r="C141" s="47"/>
      <c r="D141" s="47"/>
      <c r="E141" s="47"/>
      <c r="F141" s="1"/>
      <c r="G141" s="1"/>
      <c r="H141" s="1"/>
    </row>
    <row r="142" ht="15.75" customHeight="1">
      <c r="A142" s="46"/>
      <c r="B142" s="7"/>
      <c r="C142" s="47"/>
      <c r="D142" s="47"/>
      <c r="E142" s="47"/>
      <c r="F142" s="1"/>
      <c r="G142" s="1"/>
      <c r="H142" s="1"/>
    </row>
    <row r="143" ht="15.75" customHeight="1">
      <c r="A143" s="46"/>
      <c r="B143" s="7"/>
      <c r="C143" s="47"/>
      <c r="D143" s="47"/>
      <c r="E143" s="47"/>
      <c r="F143" s="1"/>
      <c r="G143" s="1"/>
      <c r="H143" s="1"/>
    </row>
    <row r="144" ht="15.75" customHeight="1">
      <c r="A144" s="46"/>
      <c r="B144" s="7"/>
      <c r="C144" s="47"/>
      <c r="D144" s="47"/>
      <c r="E144" s="47"/>
      <c r="F144" s="1"/>
      <c r="G144" s="1"/>
      <c r="H144" s="1"/>
    </row>
    <row r="145" ht="15.75" customHeight="1">
      <c r="A145" s="46"/>
      <c r="B145" s="7"/>
      <c r="C145" s="47"/>
      <c r="D145" s="47"/>
      <c r="E145" s="47"/>
      <c r="F145" s="1"/>
      <c r="G145" s="1"/>
      <c r="H145" s="1"/>
    </row>
    <row r="146" ht="15.75" customHeight="1">
      <c r="A146" s="46"/>
      <c r="B146" s="7"/>
      <c r="C146" s="47"/>
      <c r="D146" s="47"/>
      <c r="E146" s="47"/>
      <c r="F146" s="1"/>
      <c r="G146" s="1"/>
      <c r="H146" s="1"/>
    </row>
    <row r="147" ht="15.75" customHeight="1">
      <c r="A147" s="46"/>
      <c r="B147" s="7"/>
      <c r="C147" s="47"/>
      <c r="D147" s="47"/>
      <c r="E147" s="47"/>
      <c r="F147" s="1"/>
      <c r="G147" s="1"/>
      <c r="H147" s="1"/>
    </row>
    <row r="148" ht="15.75" customHeight="1">
      <c r="A148" s="46"/>
      <c r="B148" s="7"/>
      <c r="C148" s="47"/>
      <c r="D148" s="47"/>
      <c r="E148" s="47"/>
      <c r="F148" s="1"/>
      <c r="G148" s="1"/>
      <c r="H148" s="1"/>
    </row>
    <row r="149" ht="15.75" customHeight="1">
      <c r="A149" s="46"/>
      <c r="B149" s="7"/>
      <c r="C149" s="47"/>
      <c r="D149" s="47"/>
      <c r="E149" s="47"/>
      <c r="F149" s="1"/>
      <c r="G149" s="1"/>
      <c r="H149" s="1"/>
    </row>
    <row r="150" ht="15.75" customHeight="1">
      <c r="A150" s="46"/>
      <c r="B150" s="7"/>
      <c r="C150" s="47"/>
      <c r="D150" s="47"/>
      <c r="E150" s="47"/>
      <c r="F150" s="1"/>
      <c r="G150" s="1"/>
      <c r="H150" s="1"/>
    </row>
    <row r="151" ht="15.75" customHeight="1">
      <c r="A151" s="46"/>
      <c r="B151" s="7"/>
      <c r="C151" s="47"/>
      <c r="D151" s="47"/>
      <c r="E151" s="47"/>
      <c r="F151" s="1"/>
      <c r="G151" s="1"/>
      <c r="H151" s="1"/>
    </row>
    <row r="152" ht="15.75" customHeight="1">
      <c r="A152" s="46"/>
      <c r="B152" s="7"/>
      <c r="C152" s="47"/>
      <c r="D152" s="47"/>
      <c r="E152" s="47"/>
      <c r="F152" s="1"/>
      <c r="G152" s="1"/>
      <c r="H152" s="1"/>
    </row>
    <row r="153" ht="15.75" customHeight="1">
      <c r="A153" s="46"/>
      <c r="B153" s="7"/>
      <c r="C153" s="47"/>
      <c r="D153" s="47"/>
      <c r="E153" s="47"/>
      <c r="F153" s="1"/>
      <c r="G153" s="1"/>
      <c r="H153" s="1"/>
    </row>
    <row r="154" ht="15.75" customHeight="1">
      <c r="A154" s="46"/>
      <c r="B154" s="7"/>
      <c r="C154" s="47"/>
      <c r="D154" s="47"/>
      <c r="E154" s="47"/>
      <c r="F154" s="1"/>
      <c r="G154" s="1"/>
      <c r="H154" s="1"/>
    </row>
    <row r="155" ht="15.75" customHeight="1">
      <c r="A155" s="46"/>
      <c r="B155" s="7"/>
      <c r="C155" s="47"/>
      <c r="D155" s="47"/>
      <c r="E155" s="47"/>
      <c r="F155" s="1"/>
      <c r="G155" s="1"/>
      <c r="H155" s="1"/>
    </row>
    <row r="156" ht="15.75" customHeight="1">
      <c r="A156" s="46"/>
      <c r="B156" s="7"/>
      <c r="C156" s="47"/>
      <c r="D156" s="47"/>
      <c r="E156" s="47"/>
      <c r="F156" s="1"/>
      <c r="G156" s="1"/>
      <c r="H156" s="1"/>
    </row>
    <row r="157" ht="15.75" customHeight="1">
      <c r="A157" s="46"/>
      <c r="B157" s="7"/>
      <c r="C157" s="47"/>
      <c r="D157" s="47"/>
      <c r="E157" s="47"/>
      <c r="F157" s="1"/>
      <c r="G157" s="1"/>
      <c r="H157" s="1"/>
    </row>
    <row r="158" ht="15.75" customHeight="1">
      <c r="A158" s="46"/>
      <c r="B158" s="7"/>
      <c r="C158" s="47"/>
      <c r="D158" s="47"/>
      <c r="E158" s="47"/>
      <c r="F158" s="1"/>
      <c r="G158" s="1"/>
      <c r="H158" s="1"/>
    </row>
    <row r="159" ht="15.75" customHeight="1">
      <c r="A159" s="46"/>
      <c r="B159" s="7"/>
      <c r="C159" s="47"/>
      <c r="D159" s="47"/>
      <c r="E159" s="47"/>
      <c r="F159" s="1"/>
      <c r="G159" s="1"/>
      <c r="H159" s="1"/>
    </row>
    <row r="160" ht="15.75" customHeight="1">
      <c r="A160" s="46"/>
      <c r="B160" s="7"/>
      <c r="C160" s="47"/>
      <c r="D160" s="47"/>
      <c r="E160" s="47"/>
      <c r="F160" s="1"/>
      <c r="G160" s="1"/>
      <c r="H160" s="1"/>
    </row>
    <row r="161" ht="15.75" customHeight="1">
      <c r="A161" s="46"/>
      <c r="B161" s="7"/>
      <c r="C161" s="47"/>
      <c r="D161" s="47"/>
      <c r="E161" s="47"/>
      <c r="F161" s="1"/>
      <c r="G161" s="1"/>
      <c r="H161" s="1"/>
    </row>
    <row r="162" ht="15.75" customHeight="1">
      <c r="A162" s="46"/>
      <c r="B162" s="7"/>
      <c r="C162" s="47"/>
      <c r="D162" s="47"/>
      <c r="E162" s="47"/>
      <c r="F162" s="1"/>
      <c r="G162" s="1"/>
      <c r="H162" s="1"/>
    </row>
    <row r="163" ht="15.75" customHeight="1">
      <c r="A163" s="46"/>
      <c r="B163" s="7"/>
      <c r="C163" s="47"/>
      <c r="D163" s="47"/>
      <c r="E163" s="47"/>
      <c r="F163" s="1"/>
      <c r="G163" s="1"/>
      <c r="H163" s="1"/>
    </row>
    <row r="164" ht="15.75" customHeight="1">
      <c r="A164" s="46"/>
      <c r="B164" s="7"/>
      <c r="C164" s="47"/>
      <c r="D164" s="47"/>
      <c r="E164" s="47"/>
      <c r="F164" s="1"/>
      <c r="G164" s="1"/>
      <c r="H164" s="1"/>
    </row>
    <row r="165" ht="15.75" customHeight="1">
      <c r="A165" s="46"/>
      <c r="B165" s="7"/>
      <c r="C165" s="47"/>
      <c r="D165" s="47"/>
      <c r="E165" s="47"/>
      <c r="F165" s="1"/>
      <c r="G165" s="1"/>
      <c r="H165" s="1"/>
    </row>
    <row r="166" ht="15.75" customHeight="1">
      <c r="A166" s="46"/>
      <c r="B166" s="7"/>
      <c r="C166" s="47"/>
      <c r="D166" s="47"/>
      <c r="E166" s="47"/>
      <c r="F166" s="1"/>
      <c r="G166" s="1"/>
      <c r="H166" s="1"/>
    </row>
    <row r="167" ht="15.75" customHeight="1">
      <c r="A167" s="46"/>
      <c r="B167" s="7"/>
      <c r="C167" s="47"/>
      <c r="D167" s="47"/>
      <c r="E167" s="47"/>
      <c r="F167" s="1"/>
      <c r="G167" s="1"/>
      <c r="H167" s="1"/>
    </row>
    <row r="168" ht="15.75" customHeight="1">
      <c r="A168" s="46"/>
      <c r="B168" s="7"/>
      <c r="C168" s="47"/>
      <c r="D168" s="47"/>
      <c r="E168" s="47"/>
      <c r="F168" s="1"/>
      <c r="G168" s="1"/>
      <c r="H168" s="1"/>
    </row>
    <row r="169" ht="15.75" customHeight="1">
      <c r="A169" s="46"/>
      <c r="B169" s="7"/>
      <c r="C169" s="47"/>
      <c r="D169" s="47"/>
      <c r="E169" s="47"/>
      <c r="F169" s="1"/>
      <c r="G169" s="1"/>
      <c r="H169" s="1"/>
    </row>
    <row r="170" ht="15.75" customHeight="1">
      <c r="A170" s="46"/>
      <c r="B170" s="7"/>
      <c r="C170" s="47"/>
      <c r="D170" s="47"/>
      <c r="E170" s="47"/>
      <c r="F170" s="1"/>
      <c r="G170" s="1"/>
      <c r="H170" s="1"/>
    </row>
    <row r="171" ht="15.75" customHeight="1">
      <c r="A171" s="46"/>
      <c r="B171" s="7"/>
      <c r="C171" s="47"/>
      <c r="D171" s="47"/>
      <c r="E171" s="47"/>
      <c r="F171" s="1"/>
      <c r="G171" s="1"/>
      <c r="H171" s="1"/>
    </row>
    <row r="172" ht="15.75" customHeight="1">
      <c r="A172" s="46"/>
      <c r="B172" s="7"/>
      <c r="C172" s="47"/>
      <c r="D172" s="47"/>
      <c r="E172" s="47"/>
      <c r="F172" s="1"/>
      <c r="G172" s="1"/>
      <c r="H172" s="1"/>
    </row>
    <row r="173" ht="15.75" customHeight="1">
      <c r="A173" s="46"/>
      <c r="B173" s="7"/>
      <c r="C173" s="47"/>
      <c r="D173" s="47"/>
      <c r="E173" s="47"/>
      <c r="F173" s="1"/>
      <c r="G173" s="1"/>
      <c r="H173" s="1"/>
    </row>
    <row r="174" ht="15.75" customHeight="1">
      <c r="A174" s="46"/>
      <c r="B174" s="7"/>
      <c r="C174" s="47"/>
      <c r="D174" s="47"/>
      <c r="E174" s="47"/>
      <c r="F174" s="1"/>
      <c r="G174" s="1"/>
      <c r="H174" s="1"/>
    </row>
    <row r="175" ht="15.75" customHeight="1">
      <c r="A175" s="46"/>
      <c r="B175" s="7"/>
      <c r="C175" s="47"/>
      <c r="D175" s="47"/>
      <c r="E175" s="47"/>
      <c r="F175" s="1"/>
      <c r="G175" s="1"/>
      <c r="H175" s="1"/>
    </row>
    <row r="176" ht="15.75" customHeight="1">
      <c r="A176" s="46"/>
      <c r="B176" s="7"/>
      <c r="C176" s="47"/>
      <c r="D176" s="47"/>
      <c r="E176" s="47"/>
      <c r="F176" s="1"/>
      <c r="G176" s="1"/>
      <c r="H176" s="1"/>
    </row>
    <row r="177" ht="15.75" customHeight="1">
      <c r="A177" s="46"/>
      <c r="B177" s="7"/>
      <c r="C177" s="47"/>
      <c r="D177" s="47"/>
      <c r="E177" s="47"/>
      <c r="F177" s="1"/>
      <c r="G177" s="1"/>
      <c r="H177" s="1"/>
    </row>
    <row r="178" ht="15.75" customHeight="1">
      <c r="A178" s="46"/>
      <c r="B178" s="7"/>
      <c r="C178" s="47"/>
      <c r="D178" s="47"/>
      <c r="E178" s="47"/>
      <c r="F178" s="1"/>
      <c r="G178" s="1"/>
      <c r="H178" s="1"/>
    </row>
    <row r="179" ht="15.75" customHeight="1">
      <c r="A179" s="46"/>
      <c r="B179" s="7"/>
      <c r="C179" s="47"/>
      <c r="D179" s="47"/>
      <c r="E179" s="47"/>
      <c r="F179" s="1"/>
      <c r="G179" s="1"/>
      <c r="H179" s="1"/>
    </row>
    <row r="180" ht="15.75" customHeight="1">
      <c r="A180" s="46"/>
      <c r="B180" s="7"/>
      <c r="C180" s="47"/>
      <c r="D180" s="47"/>
      <c r="E180" s="47"/>
      <c r="F180" s="1"/>
      <c r="G180" s="1"/>
      <c r="H180" s="1"/>
    </row>
    <row r="181" ht="15.75" customHeight="1">
      <c r="A181" s="46"/>
      <c r="B181" s="7"/>
      <c r="C181" s="47"/>
      <c r="D181" s="47"/>
      <c r="E181" s="47"/>
      <c r="F181" s="1"/>
      <c r="G181" s="1"/>
      <c r="H181" s="1"/>
    </row>
    <row r="182" ht="15.75" customHeight="1">
      <c r="A182" s="46"/>
      <c r="B182" s="7"/>
      <c r="C182" s="47"/>
      <c r="D182" s="47"/>
      <c r="E182" s="47"/>
      <c r="F182" s="1"/>
      <c r="G182" s="1"/>
      <c r="H182" s="1"/>
    </row>
    <row r="183" ht="15.75" customHeight="1">
      <c r="A183" s="46"/>
      <c r="B183" s="7"/>
      <c r="C183" s="47"/>
      <c r="D183" s="47"/>
      <c r="E183" s="47"/>
      <c r="F183" s="1"/>
      <c r="G183" s="1"/>
      <c r="H183" s="1"/>
    </row>
    <row r="184" ht="15.75" customHeight="1">
      <c r="A184" s="46"/>
      <c r="B184" s="7"/>
      <c r="C184" s="47"/>
      <c r="D184" s="47"/>
      <c r="E184" s="47"/>
      <c r="F184" s="1"/>
      <c r="G184" s="1"/>
      <c r="H184" s="1"/>
    </row>
    <row r="185" ht="15.75" customHeight="1">
      <c r="A185" s="46"/>
      <c r="B185" s="7"/>
      <c r="C185" s="47"/>
      <c r="D185" s="47"/>
      <c r="E185" s="47"/>
      <c r="F185" s="1"/>
      <c r="G185" s="1"/>
      <c r="H185" s="1"/>
    </row>
    <row r="186" ht="15.75" customHeight="1">
      <c r="A186" s="46"/>
      <c r="B186" s="7"/>
      <c r="C186" s="47"/>
      <c r="D186" s="47"/>
      <c r="E186" s="47"/>
      <c r="F186" s="1"/>
      <c r="G186" s="1"/>
      <c r="H186" s="1"/>
    </row>
    <row r="187" ht="15.75" customHeight="1">
      <c r="A187" s="46"/>
      <c r="B187" s="7"/>
      <c r="C187" s="47"/>
      <c r="D187" s="47"/>
      <c r="E187" s="47"/>
      <c r="F187" s="1"/>
      <c r="G187" s="1"/>
      <c r="H187" s="1"/>
    </row>
    <row r="188" ht="15.75" customHeight="1">
      <c r="A188" s="46"/>
      <c r="B188" s="7"/>
      <c r="C188" s="47"/>
      <c r="D188" s="47"/>
      <c r="E188" s="47"/>
      <c r="F188" s="1"/>
      <c r="G188" s="1"/>
      <c r="H188" s="1"/>
    </row>
    <row r="189" ht="15.75" customHeight="1">
      <c r="A189" s="46"/>
      <c r="B189" s="7"/>
      <c r="C189" s="47"/>
      <c r="D189" s="47"/>
      <c r="E189" s="47"/>
      <c r="F189" s="1"/>
      <c r="G189" s="1"/>
      <c r="H189" s="1"/>
    </row>
    <row r="190" ht="15.75" customHeight="1">
      <c r="A190" s="46"/>
      <c r="B190" s="7"/>
      <c r="C190" s="47"/>
      <c r="D190" s="47"/>
      <c r="E190" s="47"/>
      <c r="F190" s="1"/>
      <c r="G190" s="1"/>
      <c r="H190" s="1"/>
    </row>
    <row r="191" ht="15.75" customHeight="1">
      <c r="A191" s="46"/>
      <c r="B191" s="7"/>
      <c r="C191" s="47"/>
      <c r="D191" s="47"/>
      <c r="E191" s="47"/>
      <c r="F191" s="1"/>
      <c r="G191" s="1"/>
      <c r="H191" s="1"/>
    </row>
    <row r="192" ht="15.75" customHeight="1">
      <c r="A192" s="46"/>
      <c r="B192" s="7"/>
      <c r="C192" s="47"/>
      <c r="D192" s="47"/>
      <c r="E192" s="47"/>
      <c r="F192" s="1"/>
      <c r="G192" s="1"/>
      <c r="H192" s="1"/>
    </row>
    <row r="193" ht="15.75" customHeight="1">
      <c r="A193" s="46"/>
      <c r="B193" s="7"/>
      <c r="C193" s="47"/>
      <c r="D193" s="47"/>
      <c r="E193" s="47"/>
      <c r="F193" s="1"/>
      <c r="G193" s="1"/>
      <c r="H193" s="1"/>
    </row>
    <row r="194" ht="15.75" customHeight="1">
      <c r="A194" s="46"/>
      <c r="B194" s="7"/>
      <c r="C194" s="47"/>
      <c r="D194" s="47"/>
      <c r="E194" s="47"/>
      <c r="F194" s="1"/>
      <c r="G194" s="1"/>
      <c r="H194" s="1"/>
    </row>
    <row r="195" ht="15.75" customHeight="1">
      <c r="A195" s="46"/>
      <c r="B195" s="7"/>
      <c r="C195" s="47"/>
      <c r="D195" s="47"/>
      <c r="E195" s="47"/>
      <c r="F195" s="1"/>
      <c r="G195" s="1"/>
      <c r="H195" s="1"/>
    </row>
    <row r="196" ht="15.75" customHeight="1">
      <c r="A196" s="46"/>
      <c r="B196" s="7"/>
      <c r="C196" s="47"/>
      <c r="D196" s="47"/>
      <c r="E196" s="47"/>
      <c r="F196" s="1"/>
      <c r="G196" s="1"/>
      <c r="H196" s="1"/>
    </row>
    <row r="197" ht="15.75" customHeight="1">
      <c r="A197" s="46"/>
      <c r="B197" s="7"/>
      <c r="C197" s="47"/>
      <c r="D197" s="47"/>
      <c r="E197" s="47"/>
      <c r="F197" s="1"/>
      <c r="G197" s="1"/>
      <c r="H197" s="1"/>
    </row>
    <row r="198" ht="15.75" customHeight="1">
      <c r="A198" s="46"/>
      <c r="B198" s="7"/>
      <c r="C198" s="47"/>
      <c r="D198" s="47"/>
      <c r="E198" s="47"/>
      <c r="F198" s="1"/>
      <c r="G198" s="1"/>
      <c r="H198" s="1"/>
    </row>
    <row r="199" ht="15.75" customHeight="1">
      <c r="A199" s="46"/>
      <c r="B199" s="7"/>
      <c r="C199" s="47"/>
      <c r="D199" s="47"/>
      <c r="E199" s="47"/>
      <c r="F199" s="1"/>
      <c r="G199" s="1"/>
      <c r="H199" s="1"/>
    </row>
    <row r="200" ht="15.75" customHeight="1">
      <c r="A200" s="46"/>
      <c r="B200" s="7"/>
      <c r="C200" s="47"/>
      <c r="D200" s="47"/>
      <c r="E200" s="47"/>
      <c r="F200" s="1"/>
      <c r="G200" s="1"/>
      <c r="H200" s="1"/>
    </row>
    <row r="201" ht="15.75" customHeight="1">
      <c r="A201" s="46"/>
      <c r="B201" s="7"/>
      <c r="C201" s="47"/>
      <c r="D201" s="47"/>
      <c r="E201" s="47"/>
      <c r="F201" s="1"/>
      <c r="G201" s="1"/>
      <c r="H201" s="1"/>
    </row>
    <row r="202" ht="15.75" customHeight="1">
      <c r="A202" s="46"/>
      <c r="B202" s="7"/>
      <c r="C202" s="47"/>
      <c r="D202" s="47"/>
      <c r="E202" s="47"/>
      <c r="F202" s="1"/>
      <c r="G202" s="1"/>
      <c r="H202" s="1"/>
    </row>
    <row r="203" ht="15.75" customHeight="1">
      <c r="A203" s="46"/>
      <c r="B203" s="7"/>
      <c r="C203" s="47"/>
      <c r="D203" s="47"/>
      <c r="E203" s="47"/>
      <c r="F203" s="1"/>
      <c r="G203" s="1"/>
      <c r="H203" s="1"/>
    </row>
    <row r="204" ht="15.75" customHeight="1">
      <c r="A204" s="46"/>
      <c r="B204" s="7"/>
      <c r="C204" s="47"/>
      <c r="D204" s="47"/>
      <c r="E204" s="47"/>
      <c r="F204" s="1"/>
      <c r="G204" s="1"/>
      <c r="H204" s="1"/>
    </row>
    <row r="205" ht="15.75" customHeight="1">
      <c r="A205" s="46"/>
      <c r="B205" s="7"/>
      <c r="C205" s="47"/>
      <c r="D205" s="47"/>
      <c r="E205" s="47"/>
      <c r="F205" s="1"/>
      <c r="G205" s="1"/>
      <c r="H205" s="1"/>
    </row>
    <row r="206" ht="15.75" customHeight="1">
      <c r="A206" s="46"/>
      <c r="B206" s="7"/>
      <c r="C206" s="47"/>
      <c r="D206" s="47"/>
      <c r="E206" s="47"/>
      <c r="F206" s="1"/>
      <c r="G206" s="1"/>
      <c r="H206" s="1"/>
    </row>
    <row r="207" ht="15.75" customHeight="1">
      <c r="A207" s="46"/>
      <c r="B207" s="7"/>
      <c r="C207" s="47"/>
      <c r="D207" s="47"/>
      <c r="E207" s="47"/>
      <c r="F207" s="1"/>
      <c r="G207" s="1"/>
      <c r="H207" s="1"/>
    </row>
    <row r="208" ht="15.75" customHeight="1">
      <c r="A208" s="46"/>
      <c r="B208" s="7"/>
      <c r="C208" s="47"/>
      <c r="D208" s="47"/>
      <c r="E208" s="47"/>
      <c r="F208" s="1"/>
      <c r="G208" s="1"/>
      <c r="H208" s="1"/>
    </row>
    <row r="209" ht="15.75" customHeight="1">
      <c r="A209" s="46"/>
      <c r="B209" s="7"/>
      <c r="C209" s="47"/>
      <c r="D209" s="47"/>
      <c r="E209" s="47"/>
      <c r="F209" s="1"/>
      <c r="G209" s="1"/>
      <c r="H209" s="1"/>
    </row>
    <row r="210" ht="15.75" customHeight="1">
      <c r="A210" s="46"/>
      <c r="B210" s="7"/>
      <c r="C210" s="47"/>
      <c r="D210" s="47"/>
      <c r="E210" s="47"/>
      <c r="F210" s="1"/>
      <c r="G210" s="1"/>
      <c r="H210" s="1"/>
    </row>
    <row r="211" ht="15.75" customHeight="1">
      <c r="A211" s="46"/>
      <c r="B211" s="7"/>
      <c r="C211" s="47"/>
      <c r="D211" s="47"/>
      <c r="E211" s="47"/>
      <c r="F211" s="1"/>
      <c r="G211" s="1"/>
      <c r="H211" s="1"/>
    </row>
    <row r="212" ht="15.75" customHeight="1">
      <c r="A212" s="46"/>
      <c r="B212" s="7"/>
      <c r="C212" s="47"/>
      <c r="D212" s="47"/>
      <c r="E212" s="47"/>
      <c r="F212" s="1"/>
      <c r="G212" s="1"/>
      <c r="H212" s="1"/>
    </row>
    <row r="213" ht="15.75" customHeight="1">
      <c r="A213" s="46"/>
      <c r="B213" s="7"/>
      <c r="C213" s="47"/>
      <c r="D213" s="47"/>
      <c r="E213" s="47"/>
      <c r="F213" s="1"/>
      <c r="G213" s="1"/>
      <c r="H213" s="1"/>
    </row>
    <row r="214" ht="15.75" customHeight="1">
      <c r="A214" s="46"/>
      <c r="B214" s="7"/>
      <c r="C214" s="47"/>
      <c r="D214" s="47"/>
      <c r="E214" s="47"/>
      <c r="F214" s="1"/>
      <c r="G214" s="1"/>
      <c r="H214" s="1"/>
    </row>
    <row r="215" ht="15.75" customHeight="1">
      <c r="A215" s="46"/>
      <c r="B215" s="7"/>
      <c r="C215" s="47"/>
      <c r="D215" s="47"/>
      <c r="E215" s="47"/>
      <c r="F215" s="1"/>
      <c r="G215" s="1"/>
      <c r="H215" s="1"/>
    </row>
    <row r="216" ht="15.75" customHeight="1">
      <c r="A216" s="46"/>
      <c r="B216" s="7"/>
      <c r="C216" s="47"/>
      <c r="D216" s="47"/>
      <c r="E216" s="47"/>
      <c r="F216" s="1"/>
      <c r="G216" s="1"/>
      <c r="H216" s="1"/>
    </row>
    <row r="217" ht="15.75" customHeight="1">
      <c r="A217" s="46"/>
      <c r="B217" s="7"/>
      <c r="C217" s="47"/>
      <c r="D217" s="47"/>
      <c r="E217" s="47"/>
      <c r="F217" s="1"/>
      <c r="G217" s="1"/>
      <c r="H217" s="1"/>
    </row>
    <row r="218" ht="15.75" customHeight="1">
      <c r="A218" s="46"/>
      <c r="B218" s="7"/>
      <c r="C218" s="47"/>
      <c r="D218" s="47"/>
      <c r="E218" s="47"/>
      <c r="F218" s="1"/>
      <c r="G218" s="1"/>
      <c r="H218" s="1"/>
    </row>
    <row r="219" ht="15.75" customHeight="1">
      <c r="A219" s="46"/>
      <c r="B219" s="7"/>
      <c r="C219" s="47"/>
      <c r="D219" s="47"/>
      <c r="E219" s="47"/>
      <c r="F219" s="1"/>
      <c r="G219" s="1"/>
      <c r="H219" s="1"/>
    </row>
    <row r="220" ht="15.75" customHeight="1">
      <c r="A220" s="46"/>
      <c r="B220" s="7"/>
      <c r="C220" s="47"/>
      <c r="D220" s="47"/>
      <c r="E220" s="47"/>
      <c r="F220" s="1"/>
      <c r="G220" s="1"/>
      <c r="H220" s="1"/>
    </row>
    <row r="221" ht="15.75" customHeight="1">
      <c r="A221" s="46"/>
      <c r="B221" s="7"/>
      <c r="C221" s="47"/>
      <c r="D221" s="47"/>
      <c r="E221" s="47"/>
      <c r="F221" s="1"/>
      <c r="G221" s="1"/>
      <c r="H221" s="1"/>
    </row>
    <row r="222" ht="15.75" customHeight="1">
      <c r="A222" s="46"/>
      <c r="B222" s="7"/>
      <c r="C222" s="47"/>
      <c r="D222" s="47"/>
      <c r="E222" s="47"/>
      <c r="F222" s="1"/>
      <c r="G222" s="1"/>
      <c r="H222" s="1"/>
    </row>
    <row r="223" ht="15.75" customHeight="1">
      <c r="A223" s="46"/>
      <c r="B223" s="7"/>
      <c r="C223" s="47"/>
      <c r="D223" s="47"/>
      <c r="E223" s="47"/>
      <c r="F223" s="1"/>
      <c r="G223" s="1"/>
      <c r="H223" s="1"/>
    </row>
    <row r="224" ht="15.75" customHeight="1">
      <c r="A224" s="46"/>
      <c r="B224" s="7"/>
      <c r="C224" s="47"/>
      <c r="D224" s="47"/>
      <c r="E224" s="47"/>
      <c r="F224" s="1"/>
      <c r="G224" s="1"/>
      <c r="H224" s="1"/>
    </row>
    <row r="225" ht="15.75" customHeight="1">
      <c r="A225" s="46"/>
      <c r="B225" s="7"/>
      <c r="C225" s="47"/>
      <c r="D225" s="47"/>
      <c r="E225" s="47"/>
      <c r="F225" s="1"/>
      <c r="G225" s="1"/>
      <c r="H225" s="1"/>
    </row>
    <row r="226" ht="15.75" customHeight="1">
      <c r="A226" s="46"/>
      <c r="B226" s="7"/>
      <c r="C226" s="47"/>
      <c r="D226" s="47"/>
      <c r="E226" s="47"/>
      <c r="F226" s="1"/>
      <c r="G226" s="1"/>
      <c r="H226" s="1"/>
    </row>
    <row r="227" ht="15.75" customHeight="1">
      <c r="A227" s="46"/>
      <c r="B227" s="7"/>
      <c r="C227" s="47"/>
      <c r="D227" s="47"/>
      <c r="E227" s="47"/>
      <c r="F227" s="1"/>
      <c r="G227" s="1"/>
      <c r="H227" s="1"/>
    </row>
    <row r="228" ht="15.75" customHeight="1">
      <c r="A228" s="46"/>
      <c r="B228" s="7"/>
      <c r="C228" s="47"/>
      <c r="D228" s="47"/>
      <c r="E228" s="47"/>
      <c r="F228" s="1"/>
      <c r="G228" s="1"/>
      <c r="H228" s="1"/>
    </row>
    <row r="229" ht="15.75" customHeight="1">
      <c r="A229" s="46"/>
      <c r="B229" s="7"/>
      <c r="C229" s="47"/>
      <c r="D229" s="47"/>
      <c r="E229" s="47"/>
      <c r="F229" s="1"/>
      <c r="G229" s="1"/>
      <c r="H229" s="1"/>
    </row>
    <row r="230" ht="15.75" customHeight="1">
      <c r="A230" s="46"/>
      <c r="B230" s="7"/>
      <c r="C230" s="47"/>
      <c r="D230" s="47"/>
      <c r="E230" s="47"/>
      <c r="F230" s="1"/>
      <c r="G230" s="1"/>
      <c r="H230" s="1"/>
    </row>
    <row r="231" ht="15.75" customHeight="1">
      <c r="A231" s="46"/>
      <c r="B231" s="7"/>
      <c r="C231" s="47"/>
      <c r="D231" s="47"/>
      <c r="E231" s="47"/>
      <c r="F231" s="1"/>
      <c r="G231" s="1"/>
      <c r="H231" s="1"/>
    </row>
    <row r="232" ht="15.75" customHeight="1">
      <c r="A232" s="46"/>
      <c r="B232" s="7"/>
      <c r="C232" s="47"/>
      <c r="D232" s="47"/>
      <c r="E232" s="47"/>
      <c r="F232" s="1"/>
      <c r="G232" s="1"/>
      <c r="H232" s="1"/>
    </row>
    <row r="233" ht="15.75" customHeight="1">
      <c r="A233" s="46"/>
      <c r="B233" s="7"/>
      <c r="C233" s="47"/>
      <c r="D233" s="47"/>
      <c r="E233" s="47"/>
      <c r="F233" s="1"/>
      <c r="G233" s="1"/>
      <c r="H233" s="1"/>
    </row>
    <row r="234" ht="15.75" customHeight="1">
      <c r="A234" s="46"/>
      <c r="B234" s="7"/>
      <c r="C234" s="47"/>
      <c r="D234" s="47"/>
      <c r="E234" s="47"/>
      <c r="F234" s="1"/>
      <c r="G234" s="1"/>
      <c r="H234" s="1"/>
    </row>
    <row r="235" ht="15.75" customHeight="1">
      <c r="A235" s="46"/>
      <c r="B235" s="7"/>
      <c r="C235" s="47"/>
      <c r="D235" s="47"/>
      <c r="E235" s="47"/>
      <c r="F235" s="1"/>
      <c r="G235" s="1"/>
      <c r="H235" s="1"/>
    </row>
    <row r="236" ht="15.75" customHeight="1">
      <c r="A236" s="46"/>
      <c r="B236" s="7"/>
      <c r="C236" s="47"/>
      <c r="D236" s="47"/>
      <c r="E236" s="47"/>
      <c r="F236" s="1"/>
      <c r="G236" s="1"/>
      <c r="H236" s="1"/>
    </row>
    <row r="237" ht="15.75" customHeight="1">
      <c r="A237" s="46"/>
      <c r="B237" s="7"/>
      <c r="C237" s="47"/>
      <c r="D237" s="47"/>
      <c r="E237" s="47"/>
      <c r="F237" s="1"/>
      <c r="G237" s="1"/>
      <c r="H237" s="1"/>
    </row>
    <row r="238" ht="15.75" customHeight="1">
      <c r="A238" s="46"/>
      <c r="B238" s="7"/>
      <c r="C238" s="47"/>
      <c r="D238" s="47"/>
      <c r="E238" s="47"/>
      <c r="F238" s="1"/>
      <c r="G238" s="1"/>
      <c r="H238" s="1"/>
    </row>
    <row r="239" ht="15.75" customHeight="1">
      <c r="A239" s="46"/>
      <c r="B239" s="7"/>
      <c r="C239" s="47"/>
      <c r="D239" s="47"/>
      <c r="E239" s="47"/>
      <c r="F239" s="1"/>
      <c r="G239" s="1"/>
      <c r="H239" s="1"/>
    </row>
    <row r="240" ht="15.75" customHeight="1">
      <c r="A240" s="46"/>
      <c r="B240" s="7"/>
      <c r="C240" s="47"/>
      <c r="D240" s="47"/>
      <c r="E240" s="47"/>
      <c r="F240" s="1"/>
      <c r="G240" s="1"/>
      <c r="H240" s="1"/>
    </row>
    <row r="241" ht="15.75" customHeight="1">
      <c r="A241" s="46"/>
      <c r="B241" s="7"/>
      <c r="C241" s="47"/>
      <c r="D241" s="47"/>
      <c r="E241" s="47"/>
      <c r="F241" s="1"/>
      <c r="G241" s="1"/>
      <c r="H241" s="1"/>
    </row>
    <row r="242" ht="15.75" customHeight="1">
      <c r="A242" s="46"/>
      <c r="B242" s="7"/>
      <c r="C242" s="47"/>
      <c r="D242" s="47"/>
      <c r="E242" s="47"/>
      <c r="F242" s="1"/>
      <c r="G242" s="1"/>
      <c r="H242" s="1"/>
    </row>
    <row r="243" ht="15.75" customHeight="1">
      <c r="A243" s="46"/>
      <c r="B243" s="7"/>
      <c r="C243" s="47"/>
      <c r="D243" s="47"/>
      <c r="E243" s="47"/>
      <c r="F243" s="1"/>
      <c r="G243" s="1"/>
      <c r="H243" s="1"/>
    </row>
    <row r="244" ht="15.75" customHeight="1">
      <c r="A244" s="46"/>
      <c r="B244" s="7"/>
      <c r="C244" s="47"/>
      <c r="D244" s="47"/>
      <c r="E244" s="47"/>
      <c r="F244" s="1"/>
      <c r="G244" s="1"/>
      <c r="H244" s="1"/>
    </row>
    <row r="245" ht="15.75" customHeight="1">
      <c r="A245" s="46"/>
      <c r="B245" s="7"/>
      <c r="C245" s="47"/>
      <c r="D245" s="47"/>
      <c r="E245" s="47"/>
      <c r="F245" s="1"/>
      <c r="G245" s="1"/>
      <c r="H245" s="1"/>
    </row>
    <row r="246" ht="15.75" customHeight="1">
      <c r="A246" s="46"/>
      <c r="B246" s="7"/>
      <c r="C246" s="47"/>
      <c r="D246" s="47"/>
      <c r="E246" s="47"/>
      <c r="F246" s="1"/>
      <c r="G246" s="1"/>
      <c r="H246" s="1"/>
    </row>
    <row r="247" ht="15.75" customHeight="1">
      <c r="A247" s="46"/>
      <c r="B247" s="7"/>
      <c r="C247" s="47"/>
      <c r="D247" s="47"/>
      <c r="E247" s="47"/>
      <c r="F247" s="1"/>
      <c r="G247" s="1"/>
      <c r="H247" s="1"/>
    </row>
    <row r="248" ht="15.75" customHeight="1">
      <c r="A248" s="46"/>
      <c r="B248" s="7"/>
      <c r="C248" s="47"/>
      <c r="D248" s="47"/>
      <c r="E248" s="47"/>
      <c r="F248" s="1"/>
      <c r="G248" s="1"/>
      <c r="H248" s="1"/>
    </row>
    <row r="249" ht="15.75" customHeight="1">
      <c r="A249" s="46"/>
      <c r="B249" s="7"/>
      <c r="C249" s="47"/>
      <c r="D249" s="47"/>
      <c r="E249" s="47"/>
      <c r="F249" s="1"/>
      <c r="G249" s="1"/>
      <c r="H249" s="1"/>
    </row>
    <row r="250" ht="15.75" customHeight="1">
      <c r="A250" s="46"/>
      <c r="B250" s="7"/>
      <c r="C250" s="47"/>
      <c r="D250" s="47"/>
      <c r="E250" s="47"/>
      <c r="F250" s="1"/>
      <c r="G250" s="1"/>
      <c r="H250" s="1"/>
    </row>
    <row r="251" ht="15.75" customHeight="1">
      <c r="A251" s="46"/>
      <c r="B251" s="7"/>
      <c r="C251" s="47"/>
      <c r="D251" s="47"/>
      <c r="E251" s="47"/>
      <c r="F251" s="1"/>
      <c r="G251" s="1"/>
      <c r="H251" s="1"/>
    </row>
    <row r="252" ht="15.75" customHeight="1">
      <c r="A252" s="46"/>
      <c r="B252" s="7"/>
      <c r="C252" s="47"/>
      <c r="D252" s="47"/>
      <c r="E252" s="47"/>
      <c r="F252" s="1"/>
      <c r="G252" s="1"/>
      <c r="H252" s="1"/>
    </row>
    <row r="253" ht="15.75" customHeight="1">
      <c r="A253" s="46"/>
      <c r="B253" s="7"/>
      <c r="C253" s="47"/>
      <c r="D253" s="47"/>
      <c r="E253" s="47"/>
      <c r="F253" s="1"/>
      <c r="G253" s="1"/>
      <c r="H253" s="1"/>
    </row>
    <row r="254" ht="15.75" customHeight="1">
      <c r="A254" s="46"/>
      <c r="B254" s="7"/>
      <c r="C254" s="47"/>
      <c r="D254" s="47"/>
      <c r="E254" s="47"/>
      <c r="F254" s="1"/>
      <c r="G254" s="1"/>
      <c r="H254" s="1"/>
    </row>
    <row r="255" ht="15.75" customHeight="1">
      <c r="A255" s="46"/>
      <c r="B255" s="7"/>
      <c r="C255" s="47"/>
      <c r="D255" s="47"/>
      <c r="E255" s="47"/>
      <c r="F255" s="1"/>
      <c r="G255" s="1"/>
      <c r="H255" s="1"/>
    </row>
    <row r="256" ht="15.75" customHeight="1">
      <c r="A256" s="46"/>
      <c r="B256" s="7"/>
      <c r="C256" s="47"/>
      <c r="D256" s="47"/>
      <c r="E256" s="47"/>
      <c r="F256" s="1"/>
      <c r="G256" s="1"/>
      <c r="H256" s="1"/>
    </row>
    <row r="257" ht="15.75" customHeight="1">
      <c r="A257" s="46"/>
      <c r="B257" s="7"/>
      <c r="C257" s="47"/>
      <c r="D257" s="47"/>
      <c r="E257" s="47"/>
      <c r="F257" s="1"/>
      <c r="G257" s="1"/>
      <c r="H257" s="1"/>
    </row>
    <row r="258" ht="15.75" customHeight="1">
      <c r="A258" s="46"/>
      <c r="B258" s="7"/>
      <c r="C258" s="47"/>
      <c r="D258" s="47"/>
      <c r="E258" s="47"/>
      <c r="F258" s="1"/>
      <c r="G258" s="1"/>
      <c r="H258" s="1"/>
    </row>
    <row r="259" ht="15.75" customHeight="1">
      <c r="A259" s="46"/>
      <c r="B259" s="7"/>
      <c r="C259" s="47"/>
      <c r="D259" s="47"/>
      <c r="E259" s="47"/>
      <c r="F259" s="1"/>
      <c r="G259" s="1"/>
      <c r="H259" s="1"/>
    </row>
    <row r="260" ht="15.75" customHeight="1">
      <c r="B260" s="292"/>
    </row>
    <row r="261" ht="15.75" customHeight="1">
      <c r="B261" s="292"/>
    </row>
    <row r="262" ht="15.75" customHeight="1">
      <c r="B262" s="292"/>
    </row>
    <row r="263" ht="15.75" customHeight="1">
      <c r="B263" s="292"/>
    </row>
    <row r="264" ht="15.75" customHeight="1">
      <c r="B264" s="292"/>
    </row>
    <row r="265" ht="15.75" customHeight="1">
      <c r="B265" s="292"/>
    </row>
    <row r="266" ht="15.75" customHeight="1">
      <c r="B266" s="292"/>
    </row>
    <row r="267" ht="15.75" customHeight="1">
      <c r="B267" s="292"/>
    </row>
    <row r="268" ht="15.75" customHeight="1">
      <c r="B268" s="292"/>
    </row>
    <row r="269" ht="15.75" customHeight="1">
      <c r="B269" s="292"/>
    </row>
    <row r="270" ht="15.75" customHeight="1">
      <c r="B270" s="292"/>
    </row>
    <row r="271" ht="15.75" customHeight="1">
      <c r="B271" s="292"/>
    </row>
    <row r="272" ht="15.75" customHeight="1">
      <c r="B272" s="292"/>
    </row>
    <row r="273" ht="15.75" customHeight="1">
      <c r="B273" s="292"/>
    </row>
    <row r="274" ht="15.75" customHeight="1">
      <c r="B274" s="292"/>
    </row>
    <row r="275" ht="15.75" customHeight="1">
      <c r="B275" s="292"/>
    </row>
    <row r="276" ht="15.75" customHeight="1">
      <c r="B276" s="292"/>
    </row>
    <row r="277" ht="15.75" customHeight="1">
      <c r="B277" s="292"/>
    </row>
    <row r="278" ht="15.75" customHeight="1">
      <c r="B278" s="292"/>
    </row>
    <row r="279" ht="15.75" customHeight="1">
      <c r="B279" s="292"/>
    </row>
    <row r="280" ht="15.75" customHeight="1">
      <c r="B280" s="292"/>
    </row>
    <row r="281" ht="15.75" customHeight="1">
      <c r="B281" s="292"/>
    </row>
    <row r="282" ht="15.75" customHeight="1">
      <c r="B282" s="292"/>
    </row>
    <row r="283" ht="15.75" customHeight="1">
      <c r="B283" s="292"/>
    </row>
    <row r="284" ht="15.75" customHeight="1">
      <c r="B284" s="292"/>
    </row>
    <row r="285" ht="15.75" customHeight="1">
      <c r="B285" s="292"/>
    </row>
    <row r="286" ht="15.75" customHeight="1">
      <c r="B286" s="292"/>
    </row>
    <row r="287" ht="15.75" customHeight="1">
      <c r="B287" s="292"/>
    </row>
    <row r="288" ht="15.75" customHeight="1">
      <c r="B288" s="292"/>
    </row>
    <row r="289" ht="15.75" customHeight="1">
      <c r="B289" s="292"/>
    </row>
    <row r="290" ht="15.75" customHeight="1">
      <c r="B290" s="292"/>
    </row>
    <row r="291" ht="15.75" customHeight="1">
      <c r="B291" s="292"/>
    </row>
    <row r="292" ht="15.75" customHeight="1">
      <c r="B292" s="292"/>
    </row>
    <row r="293" ht="15.75" customHeight="1">
      <c r="B293" s="292"/>
    </row>
    <row r="294" ht="15.75" customHeight="1">
      <c r="B294" s="292"/>
    </row>
    <row r="295" ht="15.75" customHeight="1">
      <c r="B295" s="292"/>
    </row>
    <row r="296" ht="15.75" customHeight="1">
      <c r="B296" s="292"/>
    </row>
    <row r="297" ht="15.75" customHeight="1">
      <c r="B297" s="292"/>
    </row>
    <row r="298" ht="15.75" customHeight="1">
      <c r="B298" s="292"/>
    </row>
    <row r="299" ht="15.75" customHeight="1">
      <c r="B299" s="292"/>
    </row>
    <row r="300" ht="15.75" customHeight="1">
      <c r="B300" s="292"/>
    </row>
    <row r="301" ht="15.75" customHeight="1">
      <c r="B301" s="292"/>
    </row>
    <row r="302" ht="15.75" customHeight="1">
      <c r="B302" s="292"/>
    </row>
    <row r="303" ht="15.75" customHeight="1">
      <c r="B303" s="292"/>
    </row>
    <row r="304" ht="15.75" customHeight="1">
      <c r="B304" s="292"/>
    </row>
    <row r="305" ht="15.75" customHeight="1">
      <c r="B305" s="292"/>
    </row>
    <row r="306" ht="15.75" customHeight="1">
      <c r="B306" s="292"/>
    </row>
    <row r="307" ht="15.75" customHeight="1">
      <c r="B307" s="292"/>
    </row>
    <row r="308" ht="15.75" customHeight="1">
      <c r="B308" s="292"/>
    </row>
    <row r="309" ht="15.75" customHeight="1">
      <c r="B309" s="292"/>
    </row>
    <row r="310" ht="15.75" customHeight="1">
      <c r="B310" s="292"/>
    </row>
    <row r="311" ht="15.75" customHeight="1">
      <c r="B311" s="292"/>
    </row>
    <row r="312" ht="15.75" customHeight="1">
      <c r="B312" s="292"/>
    </row>
    <row r="313" ht="15.75" customHeight="1">
      <c r="B313" s="292"/>
    </row>
    <row r="314" ht="15.75" customHeight="1">
      <c r="B314" s="292"/>
    </row>
    <row r="315" ht="15.75" customHeight="1">
      <c r="B315" s="292"/>
    </row>
    <row r="316" ht="15.75" customHeight="1">
      <c r="B316" s="292"/>
    </row>
    <row r="317" ht="15.75" customHeight="1">
      <c r="B317" s="292"/>
    </row>
    <row r="318" ht="15.75" customHeight="1">
      <c r="B318" s="292"/>
    </row>
    <row r="319" ht="15.75" customHeight="1">
      <c r="B319" s="292"/>
    </row>
    <row r="320" ht="15.75" customHeight="1">
      <c r="B320" s="292"/>
    </row>
    <row r="321" ht="15.75" customHeight="1">
      <c r="B321" s="292"/>
    </row>
    <row r="322" ht="15.75" customHeight="1">
      <c r="B322" s="292"/>
    </row>
    <row r="323" ht="15.75" customHeight="1">
      <c r="B323" s="292"/>
    </row>
    <row r="324" ht="15.75" customHeight="1">
      <c r="B324" s="292"/>
    </row>
    <row r="325" ht="15.75" customHeight="1">
      <c r="B325" s="292"/>
    </row>
    <row r="326" ht="15.75" customHeight="1">
      <c r="B326" s="292"/>
    </row>
    <row r="327" ht="15.75" customHeight="1">
      <c r="B327" s="292"/>
    </row>
    <row r="328" ht="15.75" customHeight="1">
      <c r="B328" s="292"/>
    </row>
    <row r="329" ht="15.75" customHeight="1">
      <c r="B329" s="292"/>
    </row>
    <row r="330" ht="15.75" customHeight="1">
      <c r="B330" s="292"/>
    </row>
    <row r="331" ht="15.75" customHeight="1">
      <c r="B331" s="292"/>
    </row>
    <row r="332" ht="15.75" customHeight="1">
      <c r="B332" s="292"/>
    </row>
    <row r="333" ht="15.75" customHeight="1">
      <c r="B333" s="292"/>
    </row>
    <row r="334" ht="15.75" customHeight="1">
      <c r="B334" s="292"/>
    </row>
    <row r="335" ht="15.75" customHeight="1">
      <c r="B335" s="292"/>
    </row>
    <row r="336" ht="15.75" customHeight="1">
      <c r="B336" s="292"/>
    </row>
    <row r="337" ht="15.75" customHeight="1">
      <c r="B337" s="292"/>
    </row>
    <row r="338" ht="15.75" customHeight="1">
      <c r="B338" s="292"/>
    </row>
    <row r="339" ht="15.75" customHeight="1">
      <c r="B339" s="292"/>
    </row>
    <row r="340" ht="15.75" customHeight="1">
      <c r="B340" s="292"/>
    </row>
    <row r="341" ht="15.75" customHeight="1">
      <c r="B341" s="292"/>
    </row>
    <row r="342" ht="15.75" customHeight="1">
      <c r="B342" s="292"/>
    </row>
    <row r="343" ht="15.75" customHeight="1">
      <c r="B343" s="292"/>
    </row>
    <row r="344" ht="15.75" customHeight="1">
      <c r="B344" s="292"/>
    </row>
    <row r="345" ht="15.75" customHeight="1">
      <c r="B345" s="292"/>
    </row>
    <row r="346" ht="15.75" customHeight="1">
      <c r="B346" s="292"/>
    </row>
    <row r="347" ht="15.75" customHeight="1">
      <c r="B347" s="292"/>
    </row>
    <row r="348" ht="15.75" customHeight="1">
      <c r="B348" s="292"/>
    </row>
    <row r="349" ht="15.75" customHeight="1">
      <c r="B349" s="292"/>
    </row>
    <row r="350" ht="15.75" customHeight="1">
      <c r="B350" s="292"/>
    </row>
    <row r="351" ht="15.75" customHeight="1">
      <c r="B351" s="292"/>
    </row>
    <row r="352" ht="15.75" customHeight="1">
      <c r="B352" s="292"/>
    </row>
    <row r="353" ht="15.75" customHeight="1">
      <c r="B353" s="292"/>
    </row>
    <row r="354" ht="15.75" customHeight="1">
      <c r="B354" s="292"/>
    </row>
    <row r="355" ht="15.75" customHeight="1">
      <c r="B355" s="292"/>
    </row>
    <row r="356" ht="15.75" customHeight="1">
      <c r="B356" s="292"/>
    </row>
    <row r="357" ht="15.75" customHeight="1">
      <c r="B357" s="292"/>
    </row>
    <row r="358" ht="15.75" customHeight="1">
      <c r="B358" s="292"/>
    </row>
    <row r="359" ht="15.75" customHeight="1">
      <c r="B359" s="292"/>
    </row>
    <row r="360" ht="15.75" customHeight="1">
      <c r="B360" s="292"/>
    </row>
    <row r="361" ht="15.75" customHeight="1">
      <c r="B361" s="292"/>
    </row>
    <row r="362" ht="15.75" customHeight="1">
      <c r="B362" s="292"/>
    </row>
    <row r="363" ht="15.75" customHeight="1">
      <c r="B363" s="292"/>
    </row>
    <row r="364" ht="15.75" customHeight="1">
      <c r="B364" s="292"/>
    </row>
    <row r="365" ht="15.75" customHeight="1">
      <c r="B365" s="292"/>
    </row>
    <row r="366" ht="15.75" customHeight="1">
      <c r="B366" s="292"/>
    </row>
    <row r="367" ht="15.75" customHeight="1">
      <c r="B367" s="292"/>
    </row>
    <row r="368" ht="15.75" customHeight="1">
      <c r="B368" s="292"/>
    </row>
    <row r="369" ht="15.75" customHeight="1">
      <c r="B369" s="292"/>
    </row>
    <row r="370" ht="15.75" customHeight="1">
      <c r="B370" s="292"/>
    </row>
    <row r="371" ht="15.75" customHeight="1">
      <c r="B371" s="292"/>
    </row>
    <row r="372" ht="15.75" customHeight="1">
      <c r="B372" s="292"/>
    </row>
    <row r="373" ht="15.75" customHeight="1">
      <c r="B373" s="292"/>
    </row>
    <row r="374" ht="15.75" customHeight="1">
      <c r="B374" s="292"/>
    </row>
    <row r="375" ht="15.75" customHeight="1">
      <c r="B375" s="292"/>
    </row>
    <row r="376" ht="15.75" customHeight="1">
      <c r="B376" s="292"/>
    </row>
    <row r="377" ht="15.75" customHeight="1">
      <c r="B377" s="292"/>
    </row>
    <row r="378" ht="15.75" customHeight="1">
      <c r="B378" s="292"/>
    </row>
    <row r="379" ht="15.75" customHeight="1">
      <c r="B379" s="292"/>
    </row>
    <row r="380" ht="15.75" customHeight="1">
      <c r="B380" s="292"/>
    </row>
    <row r="381" ht="15.75" customHeight="1">
      <c r="B381" s="292"/>
    </row>
    <row r="382" ht="15.75" customHeight="1">
      <c r="B382" s="292"/>
    </row>
    <row r="383" ht="15.75" customHeight="1">
      <c r="B383" s="292"/>
    </row>
    <row r="384" ht="15.75" customHeight="1">
      <c r="B384" s="292"/>
    </row>
    <row r="385" ht="15.75" customHeight="1">
      <c r="B385" s="292"/>
    </row>
    <row r="386" ht="15.75" customHeight="1">
      <c r="B386" s="292"/>
    </row>
    <row r="387" ht="15.75" customHeight="1">
      <c r="B387" s="292"/>
    </row>
    <row r="388" ht="15.75" customHeight="1">
      <c r="B388" s="292"/>
    </row>
    <row r="389" ht="15.75" customHeight="1">
      <c r="B389" s="292"/>
    </row>
    <row r="390" ht="15.75" customHeight="1">
      <c r="B390" s="292"/>
    </row>
    <row r="391" ht="15.75" customHeight="1">
      <c r="B391" s="292"/>
    </row>
    <row r="392" ht="15.75" customHeight="1">
      <c r="B392" s="292"/>
    </row>
    <row r="393" ht="15.75" customHeight="1">
      <c r="B393" s="292"/>
    </row>
    <row r="394" ht="15.75" customHeight="1">
      <c r="B394" s="292"/>
    </row>
    <row r="395" ht="15.75" customHeight="1">
      <c r="B395" s="292"/>
    </row>
    <row r="396" ht="15.75" customHeight="1">
      <c r="B396" s="292"/>
    </row>
    <row r="397" ht="15.75" customHeight="1">
      <c r="B397" s="292"/>
    </row>
    <row r="398" ht="15.75" customHeight="1">
      <c r="B398" s="292"/>
    </row>
    <row r="399" ht="15.75" customHeight="1">
      <c r="B399" s="292"/>
    </row>
    <row r="400" ht="15.75" customHeight="1">
      <c r="B400" s="292"/>
    </row>
    <row r="401" ht="15.75" customHeight="1">
      <c r="B401" s="292"/>
    </row>
    <row r="402" ht="15.75" customHeight="1">
      <c r="B402" s="292"/>
    </row>
    <row r="403" ht="15.75" customHeight="1">
      <c r="B403" s="292"/>
    </row>
    <row r="404" ht="15.75" customHeight="1">
      <c r="B404" s="292"/>
    </row>
    <row r="405" ht="15.75" customHeight="1">
      <c r="B405" s="292"/>
    </row>
    <row r="406" ht="15.75" customHeight="1">
      <c r="B406" s="292"/>
    </row>
    <row r="407" ht="15.75" customHeight="1">
      <c r="B407" s="292"/>
    </row>
    <row r="408" ht="15.75" customHeight="1">
      <c r="B408" s="292"/>
    </row>
    <row r="409" ht="15.75" customHeight="1">
      <c r="B409" s="292"/>
    </row>
    <row r="410" ht="15.75" customHeight="1">
      <c r="B410" s="292"/>
    </row>
    <row r="411" ht="15.75" customHeight="1">
      <c r="B411" s="292"/>
    </row>
    <row r="412" ht="15.75" customHeight="1">
      <c r="B412" s="292"/>
    </row>
    <row r="413" ht="15.75" customHeight="1">
      <c r="B413" s="292"/>
    </row>
    <row r="414" ht="15.75" customHeight="1">
      <c r="B414" s="292"/>
    </row>
    <row r="415" ht="15.75" customHeight="1">
      <c r="B415" s="292"/>
    </row>
    <row r="416" ht="15.75" customHeight="1">
      <c r="B416" s="292"/>
    </row>
    <row r="417" ht="15.75" customHeight="1">
      <c r="B417" s="292"/>
    </row>
    <row r="418" ht="15.75" customHeight="1">
      <c r="B418" s="292"/>
    </row>
    <row r="419" ht="15.75" customHeight="1">
      <c r="B419" s="292"/>
    </row>
    <row r="420" ht="15.75" customHeight="1">
      <c r="B420" s="292"/>
    </row>
    <row r="421" ht="15.75" customHeight="1">
      <c r="B421" s="292"/>
    </row>
    <row r="422" ht="15.75" customHeight="1">
      <c r="B422" s="292"/>
    </row>
    <row r="423" ht="15.75" customHeight="1">
      <c r="B423" s="292"/>
    </row>
    <row r="424" ht="15.75" customHeight="1">
      <c r="B424" s="292"/>
    </row>
    <row r="425" ht="15.75" customHeight="1">
      <c r="B425" s="292"/>
    </row>
    <row r="426" ht="15.75" customHeight="1">
      <c r="B426" s="292"/>
    </row>
    <row r="427" ht="15.75" customHeight="1">
      <c r="B427" s="292"/>
    </row>
    <row r="428" ht="15.75" customHeight="1">
      <c r="B428" s="292"/>
    </row>
    <row r="429" ht="15.75" customHeight="1">
      <c r="B429" s="292"/>
    </row>
    <row r="430" ht="15.75" customHeight="1">
      <c r="B430" s="292"/>
    </row>
    <row r="431" ht="15.75" customHeight="1">
      <c r="B431" s="292"/>
    </row>
    <row r="432" ht="15.75" customHeight="1">
      <c r="B432" s="292"/>
    </row>
    <row r="433" ht="15.75" customHeight="1">
      <c r="B433" s="292"/>
    </row>
    <row r="434" ht="15.75" customHeight="1">
      <c r="B434" s="292"/>
    </row>
    <row r="435" ht="15.75" customHeight="1">
      <c r="B435" s="292"/>
    </row>
    <row r="436" ht="15.75" customHeight="1">
      <c r="B436" s="292"/>
    </row>
    <row r="437" ht="15.75" customHeight="1">
      <c r="B437" s="292"/>
    </row>
    <row r="438" ht="15.75" customHeight="1">
      <c r="B438" s="292"/>
    </row>
    <row r="439" ht="15.75" customHeight="1">
      <c r="B439" s="292"/>
    </row>
    <row r="440" ht="15.75" customHeight="1">
      <c r="B440" s="292"/>
    </row>
    <row r="441" ht="15.75" customHeight="1">
      <c r="B441" s="292"/>
    </row>
    <row r="442" ht="15.75" customHeight="1">
      <c r="B442" s="292"/>
    </row>
    <row r="443" ht="15.75" customHeight="1">
      <c r="B443" s="292"/>
    </row>
    <row r="444" ht="15.75" customHeight="1">
      <c r="B444" s="292"/>
    </row>
    <row r="445" ht="15.75" customHeight="1">
      <c r="B445" s="292"/>
    </row>
    <row r="446" ht="15.75" customHeight="1">
      <c r="B446" s="292"/>
    </row>
    <row r="447" ht="15.75" customHeight="1">
      <c r="B447" s="292"/>
    </row>
    <row r="448" ht="15.75" customHeight="1">
      <c r="B448" s="292"/>
    </row>
    <row r="449" ht="15.75" customHeight="1">
      <c r="B449" s="292"/>
    </row>
    <row r="450" ht="15.75" customHeight="1">
      <c r="B450" s="292"/>
    </row>
    <row r="451" ht="15.75" customHeight="1">
      <c r="B451" s="292"/>
    </row>
    <row r="452" ht="15.75" customHeight="1">
      <c r="B452" s="292"/>
    </row>
    <row r="453" ht="15.75" customHeight="1">
      <c r="B453" s="292"/>
    </row>
    <row r="454" ht="15.75" customHeight="1">
      <c r="B454" s="292"/>
    </row>
    <row r="455" ht="15.75" customHeight="1">
      <c r="B455" s="292"/>
    </row>
    <row r="456" ht="15.75" customHeight="1">
      <c r="B456" s="292"/>
    </row>
    <row r="457" ht="15.75" customHeight="1">
      <c r="B457" s="292"/>
    </row>
    <row r="458" ht="15.75" customHeight="1">
      <c r="B458" s="292"/>
    </row>
    <row r="459" ht="15.75" customHeight="1">
      <c r="B459" s="292"/>
    </row>
    <row r="460" ht="15.75" customHeight="1">
      <c r="B460" s="292"/>
    </row>
    <row r="461" ht="15.75" customHeight="1">
      <c r="B461" s="292"/>
    </row>
    <row r="462" ht="15.75" customHeight="1">
      <c r="B462" s="292"/>
    </row>
    <row r="463" ht="15.75" customHeight="1">
      <c r="B463" s="292"/>
    </row>
    <row r="464" ht="15.75" customHeight="1">
      <c r="B464" s="292"/>
    </row>
    <row r="465" ht="15.75" customHeight="1">
      <c r="B465" s="292"/>
    </row>
    <row r="466" ht="15.75" customHeight="1">
      <c r="B466" s="292"/>
    </row>
    <row r="467" ht="15.75" customHeight="1">
      <c r="B467" s="292"/>
    </row>
    <row r="468" ht="15.75" customHeight="1">
      <c r="B468" s="292"/>
    </row>
    <row r="469" ht="15.75" customHeight="1">
      <c r="B469" s="292"/>
    </row>
    <row r="470" ht="15.75" customHeight="1">
      <c r="B470" s="292"/>
    </row>
    <row r="471" ht="15.75" customHeight="1">
      <c r="B471" s="292"/>
    </row>
    <row r="472" ht="15.75" customHeight="1">
      <c r="B472" s="292"/>
    </row>
    <row r="473" ht="15.75" customHeight="1">
      <c r="B473" s="292"/>
    </row>
    <row r="474" ht="15.75" customHeight="1">
      <c r="B474" s="292"/>
    </row>
    <row r="475" ht="15.75" customHeight="1">
      <c r="B475" s="292"/>
    </row>
    <row r="476" ht="15.75" customHeight="1">
      <c r="B476" s="292"/>
    </row>
    <row r="477" ht="15.75" customHeight="1">
      <c r="B477" s="292"/>
    </row>
    <row r="478" ht="15.75" customHeight="1">
      <c r="B478" s="292"/>
    </row>
    <row r="479" ht="15.75" customHeight="1">
      <c r="B479" s="292"/>
    </row>
    <row r="480" ht="15.75" customHeight="1">
      <c r="B480" s="292"/>
    </row>
    <row r="481" ht="15.75" customHeight="1">
      <c r="B481" s="292"/>
    </row>
    <row r="482" ht="15.75" customHeight="1">
      <c r="B482" s="292"/>
    </row>
    <row r="483" ht="15.75" customHeight="1">
      <c r="B483" s="292"/>
    </row>
    <row r="484" ht="15.75" customHeight="1">
      <c r="B484" s="292"/>
    </row>
    <row r="485" ht="15.75" customHeight="1">
      <c r="B485" s="292"/>
    </row>
    <row r="486" ht="15.75" customHeight="1">
      <c r="B486" s="292"/>
    </row>
    <row r="487" ht="15.75" customHeight="1">
      <c r="B487" s="292"/>
    </row>
    <row r="488" ht="15.75" customHeight="1">
      <c r="B488" s="292"/>
    </row>
    <row r="489" ht="15.75" customHeight="1">
      <c r="B489" s="292"/>
    </row>
    <row r="490" ht="15.75" customHeight="1">
      <c r="B490" s="292"/>
    </row>
    <row r="491" ht="15.75" customHeight="1">
      <c r="B491" s="292"/>
    </row>
    <row r="492" ht="15.75" customHeight="1">
      <c r="B492" s="292"/>
    </row>
    <row r="493" ht="15.75" customHeight="1">
      <c r="B493" s="292"/>
    </row>
    <row r="494" ht="15.75" customHeight="1">
      <c r="B494" s="292"/>
    </row>
    <row r="495" ht="15.75" customHeight="1">
      <c r="B495" s="292"/>
    </row>
    <row r="496" ht="15.75" customHeight="1">
      <c r="B496" s="292"/>
    </row>
    <row r="497" ht="15.75" customHeight="1">
      <c r="B497" s="292"/>
    </row>
    <row r="498" ht="15.75" customHeight="1">
      <c r="B498" s="292"/>
    </row>
    <row r="499" ht="15.75" customHeight="1">
      <c r="B499" s="292"/>
    </row>
    <row r="500" ht="15.75" customHeight="1">
      <c r="B500" s="292"/>
    </row>
    <row r="501" ht="15.75" customHeight="1">
      <c r="B501" s="292"/>
    </row>
    <row r="502" ht="15.75" customHeight="1">
      <c r="B502" s="292"/>
    </row>
    <row r="503" ht="15.75" customHeight="1">
      <c r="B503" s="292"/>
    </row>
    <row r="504" ht="15.75" customHeight="1">
      <c r="B504" s="292"/>
    </row>
    <row r="505" ht="15.75" customHeight="1">
      <c r="B505" s="292"/>
    </row>
    <row r="506" ht="15.75" customHeight="1">
      <c r="B506" s="292"/>
    </row>
    <row r="507" ht="15.75" customHeight="1">
      <c r="B507" s="292"/>
    </row>
    <row r="508" ht="15.75" customHeight="1">
      <c r="B508" s="292"/>
    </row>
    <row r="509" ht="15.75" customHeight="1">
      <c r="B509" s="292"/>
    </row>
    <row r="510" ht="15.75" customHeight="1">
      <c r="B510" s="292"/>
    </row>
    <row r="511" ht="15.75" customHeight="1">
      <c r="B511" s="292"/>
    </row>
    <row r="512" ht="15.75" customHeight="1">
      <c r="B512" s="292"/>
    </row>
    <row r="513" ht="15.75" customHeight="1">
      <c r="B513" s="292"/>
    </row>
    <row r="514" ht="15.75" customHeight="1">
      <c r="B514" s="292"/>
    </row>
    <row r="515" ht="15.75" customHeight="1">
      <c r="B515" s="292"/>
    </row>
    <row r="516" ht="15.75" customHeight="1">
      <c r="B516" s="292"/>
    </row>
    <row r="517" ht="15.75" customHeight="1">
      <c r="B517" s="292"/>
    </row>
    <row r="518" ht="15.75" customHeight="1">
      <c r="B518" s="292"/>
    </row>
    <row r="519" ht="15.75" customHeight="1">
      <c r="B519" s="292"/>
    </row>
    <row r="520" ht="15.75" customHeight="1">
      <c r="B520" s="292"/>
    </row>
    <row r="521" ht="15.75" customHeight="1">
      <c r="B521" s="292"/>
    </row>
    <row r="522" ht="15.75" customHeight="1">
      <c r="B522" s="292"/>
    </row>
    <row r="523" ht="15.75" customHeight="1">
      <c r="B523" s="292"/>
    </row>
    <row r="524" ht="15.75" customHeight="1">
      <c r="B524" s="292"/>
    </row>
    <row r="525" ht="15.75" customHeight="1">
      <c r="B525" s="292"/>
    </row>
    <row r="526" ht="15.75" customHeight="1">
      <c r="B526" s="292"/>
    </row>
    <row r="527" ht="15.75" customHeight="1">
      <c r="B527" s="292"/>
    </row>
    <row r="528" ht="15.75" customHeight="1">
      <c r="B528" s="292"/>
    </row>
    <row r="529" ht="15.75" customHeight="1">
      <c r="B529" s="292"/>
    </row>
    <row r="530" ht="15.75" customHeight="1">
      <c r="B530" s="292"/>
    </row>
    <row r="531" ht="15.75" customHeight="1">
      <c r="B531" s="292"/>
    </row>
    <row r="532" ht="15.75" customHeight="1">
      <c r="B532" s="292"/>
    </row>
    <row r="533" ht="15.75" customHeight="1">
      <c r="B533" s="292"/>
    </row>
    <row r="534" ht="15.75" customHeight="1">
      <c r="B534" s="292"/>
    </row>
    <row r="535" ht="15.75" customHeight="1">
      <c r="B535" s="292"/>
    </row>
    <row r="536" ht="15.75" customHeight="1">
      <c r="B536" s="292"/>
    </row>
    <row r="537" ht="15.75" customHeight="1">
      <c r="B537" s="292"/>
    </row>
    <row r="538" ht="15.75" customHeight="1">
      <c r="B538" s="292"/>
    </row>
    <row r="539" ht="15.75" customHeight="1">
      <c r="B539" s="292"/>
    </row>
    <row r="540" ht="15.75" customHeight="1">
      <c r="B540" s="292"/>
    </row>
    <row r="541" ht="15.75" customHeight="1">
      <c r="B541" s="292"/>
    </row>
    <row r="542" ht="15.75" customHeight="1">
      <c r="B542" s="292"/>
    </row>
    <row r="543" ht="15.75" customHeight="1">
      <c r="B543" s="292"/>
    </row>
    <row r="544" ht="15.75" customHeight="1">
      <c r="B544" s="292"/>
    </row>
    <row r="545" ht="15.75" customHeight="1">
      <c r="B545" s="292"/>
    </row>
    <row r="546" ht="15.75" customHeight="1">
      <c r="B546" s="292"/>
    </row>
    <row r="547" ht="15.75" customHeight="1">
      <c r="B547" s="292"/>
    </row>
    <row r="548" ht="15.75" customHeight="1">
      <c r="B548" s="292"/>
    </row>
    <row r="549" ht="15.75" customHeight="1">
      <c r="B549" s="292"/>
    </row>
    <row r="550" ht="15.75" customHeight="1">
      <c r="B550" s="292"/>
    </row>
    <row r="551" ht="15.75" customHeight="1">
      <c r="B551" s="292"/>
    </row>
    <row r="552" ht="15.75" customHeight="1">
      <c r="B552" s="292"/>
    </row>
    <row r="553" ht="15.75" customHeight="1">
      <c r="B553" s="292"/>
    </row>
    <row r="554" ht="15.75" customHeight="1">
      <c r="B554" s="292"/>
    </row>
    <row r="555" ht="15.75" customHeight="1">
      <c r="B555" s="292"/>
    </row>
    <row r="556" ht="15.75" customHeight="1">
      <c r="B556" s="292"/>
    </row>
    <row r="557" ht="15.75" customHeight="1">
      <c r="B557" s="292"/>
    </row>
    <row r="558" ht="15.75" customHeight="1">
      <c r="B558" s="292"/>
    </row>
    <row r="559" ht="15.75" customHeight="1">
      <c r="B559" s="292"/>
    </row>
    <row r="560" ht="15.75" customHeight="1">
      <c r="B560" s="292"/>
    </row>
    <row r="561" ht="15.75" customHeight="1">
      <c r="B561" s="292"/>
    </row>
    <row r="562" ht="15.75" customHeight="1">
      <c r="B562" s="292"/>
    </row>
    <row r="563" ht="15.75" customHeight="1">
      <c r="B563" s="292"/>
    </row>
    <row r="564" ht="15.75" customHeight="1">
      <c r="B564" s="292"/>
    </row>
    <row r="565" ht="15.75" customHeight="1">
      <c r="B565" s="292"/>
    </row>
    <row r="566" ht="15.75" customHeight="1">
      <c r="B566" s="292"/>
    </row>
    <row r="567" ht="15.75" customHeight="1">
      <c r="B567" s="292"/>
    </row>
    <row r="568" ht="15.75" customHeight="1">
      <c r="B568" s="292"/>
    </row>
    <row r="569" ht="15.75" customHeight="1">
      <c r="B569" s="292"/>
    </row>
    <row r="570" ht="15.75" customHeight="1">
      <c r="B570" s="292"/>
    </row>
    <row r="571" ht="15.75" customHeight="1">
      <c r="B571" s="292"/>
    </row>
    <row r="572" ht="15.75" customHeight="1">
      <c r="B572" s="292"/>
    </row>
    <row r="573" ht="15.75" customHeight="1">
      <c r="B573" s="292"/>
    </row>
    <row r="574" ht="15.75" customHeight="1">
      <c r="B574" s="292"/>
    </row>
    <row r="575" ht="15.75" customHeight="1">
      <c r="B575" s="292"/>
    </row>
    <row r="576" ht="15.75" customHeight="1">
      <c r="B576" s="292"/>
    </row>
    <row r="577" ht="15.75" customHeight="1">
      <c r="B577" s="292"/>
    </row>
    <row r="578" ht="15.75" customHeight="1">
      <c r="B578" s="292"/>
    </row>
    <row r="579" ht="15.75" customHeight="1">
      <c r="B579" s="292"/>
    </row>
    <row r="580" ht="15.75" customHeight="1">
      <c r="B580" s="292"/>
    </row>
    <row r="581" ht="15.75" customHeight="1">
      <c r="B581" s="292"/>
    </row>
    <row r="582" ht="15.75" customHeight="1">
      <c r="B582" s="292"/>
    </row>
    <row r="583" ht="15.75" customHeight="1">
      <c r="B583" s="292"/>
    </row>
    <row r="584" ht="15.75" customHeight="1">
      <c r="B584" s="292"/>
    </row>
    <row r="585" ht="15.75" customHeight="1">
      <c r="B585" s="292"/>
    </row>
    <row r="586" ht="15.75" customHeight="1">
      <c r="B586" s="292"/>
    </row>
    <row r="587" ht="15.75" customHeight="1">
      <c r="B587" s="292"/>
    </row>
    <row r="588" ht="15.75" customHeight="1">
      <c r="B588" s="292"/>
    </row>
    <row r="589" ht="15.75" customHeight="1">
      <c r="B589" s="292"/>
    </row>
    <row r="590" ht="15.75" customHeight="1">
      <c r="B590" s="292"/>
    </row>
    <row r="591" ht="15.75" customHeight="1">
      <c r="B591" s="292"/>
    </row>
    <row r="592" ht="15.75" customHeight="1">
      <c r="B592" s="292"/>
    </row>
    <row r="593" ht="15.75" customHeight="1">
      <c r="B593" s="292"/>
    </row>
    <row r="594" ht="15.75" customHeight="1">
      <c r="B594" s="292"/>
    </row>
    <row r="595" ht="15.75" customHeight="1">
      <c r="B595" s="292"/>
    </row>
    <row r="596" ht="15.75" customHeight="1">
      <c r="B596" s="292"/>
    </row>
    <row r="597" ht="15.75" customHeight="1">
      <c r="B597" s="292"/>
    </row>
    <row r="598" ht="15.75" customHeight="1">
      <c r="B598" s="292"/>
    </row>
    <row r="599" ht="15.75" customHeight="1">
      <c r="B599" s="292"/>
    </row>
    <row r="600" ht="15.75" customHeight="1">
      <c r="B600" s="292"/>
    </row>
    <row r="601" ht="15.75" customHeight="1">
      <c r="B601" s="292"/>
    </row>
    <row r="602" ht="15.75" customHeight="1">
      <c r="B602" s="292"/>
    </row>
    <row r="603" ht="15.75" customHeight="1">
      <c r="B603" s="292"/>
    </row>
    <row r="604" ht="15.75" customHeight="1">
      <c r="B604" s="292"/>
    </row>
    <row r="605" ht="15.75" customHeight="1">
      <c r="B605" s="292"/>
    </row>
    <row r="606" ht="15.75" customHeight="1">
      <c r="B606" s="292"/>
    </row>
    <row r="607" ht="15.75" customHeight="1">
      <c r="B607" s="292"/>
    </row>
    <row r="608" ht="15.75" customHeight="1">
      <c r="B608" s="292"/>
    </row>
    <row r="609" ht="15.75" customHeight="1">
      <c r="B609" s="292"/>
    </row>
    <row r="610" ht="15.75" customHeight="1">
      <c r="B610" s="292"/>
    </row>
    <row r="611" ht="15.75" customHeight="1">
      <c r="B611" s="292"/>
    </row>
    <row r="612" ht="15.75" customHeight="1">
      <c r="B612" s="292"/>
    </row>
    <row r="613" ht="15.75" customHeight="1">
      <c r="B613" s="292"/>
    </row>
    <row r="614" ht="15.75" customHeight="1">
      <c r="B614" s="292"/>
    </row>
    <row r="615" ht="15.75" customHeight="1">
      <c r="B615" s="292"/>
    </row>
    <row r="616" ht="15.75" customHeight="1">
      <c r="B616" s="292"/>
    </row>
    <row r="617" ht="15.75" customHeight="1">
      <c r="B617" s="292"/>
    </row>
    <row r="618" ht="15.75" customHeight="1">
      <c r="B618" s="292"/>
    </row>
    <row r="619" ht="15.75" customHeight="1">
      <c r="B619" s="292"/>
    </row>
    <row r="620" ht="15.75" customHeight="1">
      <c r="B620" s="292"/>
    </row>
    <row r="621" ht="15.75" customHeight="1">
      <c r="B621" s="292"/>
    </row>
    <row r="622" ht="15.75" customHeight="1">
      <c r="B622" s="292"/>
    </row>
    <row r="623" ht="15.75" customHeight="1">
      <c r="B623" s="292"/>
    </row>
    <row r="624" ht="15.75" customHeight="1">
      <c r="B624" s="292"/>
    </row>
    <row r="625" ht="15.75" customHeight="1">
      <c r="B625" s="292"/>
    </row>
    <row r="626" ht="15.75" customHeight="1">
      <c r="B626" s="292"/>
    </row>
    <row r="627" ht="15.75" customHeight="1">
      <c r="B627" s="292"/>
    </row>
    <row r="628" ht="15.75" customHeight="1">
      <c r="B628" s="292"/>
    </row>
    <row r="629" ht="15.75" customHeight="1">
      <c r="B629" s="292"/>
    </row>
    <row r="630" ht="15.75" customHeight="1">
      <c r="B630" s="292"/>
    </row>
    <row r="631" ht="15.75" customHeight="1">
      <c r="B631" s="292"/>
    </row>
    <row r="632" ht="15.75" customHeight="1">
      <c r="B632" s="292"/>
    </row>
    <row r="633" ht="15.75" customHeight="1">
      <c r="B633" s="292"/>
    </row>
    <row r="634" ht="15.75" customHeight="1">
      <c r="B634" s="292"/>
    </row>
    <row r="635" ht="15.75" customHeight="1">
      <c r="B635" s="292"/>
    </row>
    <row r="636" ht="15.75" customHeight="1">
      <c r="B636" s="292"/>
    </row>
    <row r="637" ht="15.75" customHeight="1">
      <c r="B637" s="292"/>
    </row>
    <row r="638" ht="15.75" customHeight="1">
      <c r="B638" s="292"/>
    </row>
    <row r="639" ht="15.75" customHeight="1">
      <c r="B639" s="292"/>
    </row>
    <row r="640" ht="15.75" customHeight="1">
      <c r="B640" s="292"/>
    </row>
    <row r="641" ht="15.75" customHeight="1">
      <c r="B641" s="292"/>
    </row>
    <row r="642" ht="15.75" customHeight="1">
      <c r="B642" s="292"/>
    </row>
    <row r="643" ht="15.75" customHeight="1">
      <c r="B643" s="292"/>
    </row>
    <row r="644" ht="15.75" customHeight="1">
      <c r="B644" s="292"/>
    </row>
    <row r="645" ht="15.75" customHeight="1">
      <c r="B645" s="292"/>
    </row>
    <row r="646" ht="15.75" customHeight="1">
      <c r="B646" s="292"/>
    </row>
    <row r="647" ht="15.75" customHeight="1">
      <c r="B647" s="292"/>
    </row>
    <row r="648" ht="15.75" customHeight="1">
      <c r="B648" s="292"/>
    </row>
    <row r="649" ht="15.75" customHeight="1">
      <c r="B649" s="292"/>
    </row>
    <row r="650" ht="15.75" customHeight="1">
      <c r="B650" s="292"/>
    </row>
    <row r="651" ht="15.75" customHeight="1">
      <c r="B651" s="292"/>
    </row>
    <row r="652" ht="15.75" customHeight="1">
      <c r="B652" s="292"/>
    </row>
    <row r="653" ht="15.75" customHeight="1">
      <c r="B653" s="292"/>
    </row>
    <row r="654" ht="15.75" customHeight="1">
      <c r="B654" s="292"/>
    </row>
    <row r="655" ht="15.75" customHeight="1">
      <c r="B655" s="292"/>
    </row>
    <row r="656" ht="15.75" customHeight="1">
      <c r="B656" s="292"/>
    </row>
    <row r="657" ht="15.75" customHeight="1">
      <c r="B657" s="292"/>
    </row>
    <row r="658" ht="15.75" customHeight="1">
      <c r="B658" s="292"/>
    </row>
    <row r="659" ht="15.75" customHeight="1">
      <c r="B659" s="292"/>
    </row>
    <row r="660" ht="15.75" customHeight="1">
      <c r="B660" s="292"/>
    </row>
    <row r="661" ht="15.75" customHeight="1">
      <c r="B661" s="292"/>
    </row>
    <row r="662" ht="15.75" customHeight="1">
      <c r="B662" s="292"/>
    </row>
    <row r="663" ht="15.75" customHeight="1">
      <c r="B663" s="292"/>
    </row>
    <row r="664" ht="15.75" customHeight="1">
      <c r="B664" s="292"/>
    </row>
    <row r="665" ht="15.75" customHeight="1">
      <c r="B665" s="292"/>
    </row>
    <row r="666" ht="15.75" customHeight="1">
      <c r="B666" s="292"/>
    </row>
    <row r="667" ht="15.75" customHeight="1">
      <c r="B667" s="292"/>
    </row>
    <row r="668" ht="15.75" customHeight="1">
      <c r="B668" s="292"/>
    </row>
    <row r="669" ht="15.75" customHeight="1">
      <c r="B669" s="292"/>
    </row>
    <row r="670" ht="15.75" customHeight="1">
      <c r="B670" s="292"/>
    </row>
    <row r="671" ht="15.75" customHeight="1">
      <c r="B671" s="292"/>
    </row>
    <row r="672" ht="15.75" customHeight="1">
      <c r="B672" s="292"/>
    </row>
    <row r="673" ht="15.75" customHeight="1">
      <c r="B673" s="292"/>
    </row>
    <row r="674" ht="15.75" customHeight="1">
      <c r="B674" s="292"/>
    </row>
    <row r="675" ht="15.75" customHeight="1">
      <c r="B675" s="292"/>
    </row>
    <row r="676" ht="15.75" customHeight="1">
      <c r="B676" s="292"/>
    </row>
    <row r="677" ht="15.75" customHeight="1">
      <c r="B677" s="292"/>
    </row>
    <row r="678" ht="15.75" customHeight="1">
      <c r="B678" s="292"/>
    </row>
    <row r="679" ht="15.75" customHeight="1">
      <c r="B679" s="292"/>
    </row>
    <row r="680" ht="15.75" customHeight="1">
      <c r="B680" s="292"/>
    </row>
    <row r="681" ht="15.75" customHeight="1">
      <c r="B681" s="292"/>
    </row>
    <row r="682" ht="15.75" customHeight="1">
      <c r="B682" s="292"/>
    </row>
    <row r="683" ht="15.75" customHeight="1">
      <c r="B683" s="292"/>
    </row>
    <row r="684" ht="15.75" customHeight="1">
      <c r="B684" s="292"/>
    </row>
    <row r="685" ht="15.75" customHeight="1">
      <c r="B685" s="292"/>
    </row>
    <row r="686" ht="15.75" customHeight="1">
      <c r="B686" s="292"/>
    </row>
    <row r="687" ht="15.75" customHeight="1">
      <c r="B687" s="292"/>
    </row>
    <row r="688" ht="15.75" customHeight="1">
      <c r="B688" s="292"/>
    </row>
    <row r="689" ht="15.75" customHeight="1">
      <c r="B689" s="292"/>
    </row>
    <row r="690" ht="15.75" customHeight="1">
      <c r="B690" s="292"/>
    </row>
    <row r="691" ht="15.75" customHeight="1">
      <c r="B691" s="292"/>
    </row>
    <row r="692" ht="15.75" customHeight="1">
      <c r="B692" s="292"/>
    </row>
    <row r="693" ht="15.75" customHeight="1">
      <c r="B693" s="292"/>
    </row>
    <row r="694" ht="15.75" customHeight="1">
      <c r="B694" s="292"/>
    </row>
    <row r="695" ht="15.75" customHeight="1">
      <c r="B695" s="292"/>
    </row>
    <row r="696" ht="15.75" customHeight="1">
      <c r="B696" s="292"/>
    </row>
    <row r="697" ht="15.75" customHeight="1">
      <c r="B697" s="292"/>
    </row>
    <row r="698" ht="15.75" customHeight="1">
      <c r="B698" s="292"/>
    </row>
    <row r="699" ht="15.75" customHeight="1">
      <c r="B699" s="292"/>
    </row>
    <row r="700" ht="15.75" customHeight="1">
      <c r="B700" s="292"/>
    </row>
    <row r="701" ht="15.75" customHeight="1">
      <c r="B701" s="292"/>
    </row>
    <row r="702" ht="15.75" customHeight="1">
      <c r="B702" s="292"/>
    </row>
    <row r="703" ht="15.75" customHeight="1">
      <c r="B703" s="292"/>
    </row>
    <row r="704" ht="15.75" customHeight="1">
      <c r="B704" s="292"/>
    </row>
    <row r="705" ht="15.75" customHeight="1">
      <c r="B705" s="292"/>
    </row>
    <row r="706" ht="15.75" customHeight="1">
      <c r="B706" s="292"/>
    </row>
    <row r="707" ht="15.75" customHeight="1">
      <c r="B707" s="292"/>
    </row>
    <row r="708" ht="15.75" customHeight="1">
      <c r="B708" s="292"/>
    </row>
    <row r="709" ht="15.75" customHeight="1">
      <c r="B709" s="292"/>
    </row>
    <row r="710" ht="15.75" customHeight="1">
      <c r="B710" s="292"/>
    </row>
    <row r="711" ht="15.75" customHeight="1">
      <c r="B711" s="292"/>
    </row>
    <row r="712" ht="15.75" customHeight="1">
      <c r="B712" s="292"/>
    </row>
    <row r="713" ht="15.75" customHeight="1">
      <c r="B713" s="292"/>
    </row>
    <row r="714" ht="15.75" customHeight="1">
      <c r="B714" s="292"/>
    </row>
    <row r="715" ht="15.75" customHeight="1">
      <c r="B715" s="292"/>
    </row>
    <row r="716" ht="15.75" customHeight="1">
      <c r="B716" s="292"/>
    </row>
    <row r="717" ht="15.75" customHeight="1">
      <c r="B717" s="292"/>
    </row>
    <row r="718" ht="15.75" customHeight="1">
      <c r="B718" s="292"/>
    </row>
    <row r="719" ht="15.75" customHeight="1">
      <c r="B719" s="292"/>
    </row>
    <row r="720" ht="15.75" customHeight="1">
      <c r="B720" s="292"/>
    </row>
    <row r="721" ht="15.75" customHeight="1">
      <c r="B721" s="292"/>
    </row>
    <row r="722" ht="15.75" customHeight="1">
      <c r="B722" s="292"/>
    </row>
    <row r="723" ht="15.75" customHeight="1">
      <c r="B723" s="292"/>
    </row>
    <row r="724" ht="15.75" customHeight="1">
      <c r="B724" s="292"/>
    </row>
    <row r="725" ht="15.75" customHeight="1">
      <c r="B725" s="292"/>
    </row>
    <row r="726" ht="15.75" customHeight="1">
      <c r="B726" s="292"/>
    </row>
    <row r="727" ht="15.75" customHeight="1">
      <c r="B727" s="292"/>
    </row>
    <row r="728" ht="15.75" customHeight="1">
      <c r="B728" s="292"/>
    </row>
    <row r="729" ht="15.75" customHeight="1">
      <c r="B729" s="292"/>
    </row>
    <row r="730" ht="15.75" customHeight="1">
      <c r="B730" s="292"/>
    </row>
    <row r="731" ht="15.75" customHeight="1">
      <c r="B731" s="292"/>
    </row>
    <row r="732" ht="15.75" customHeight="1">
      <c r="B732" s="292"/>
    </row>
    <row r="733" ht="15.75" customHeight="1">
      <c r="B733" s="292"/>
    </row>
    <row r="734" ht="15.75" customHeight="1">
      <c r="B734" s="292"/>
    </row>
    <row r="735" ht="15.75" customHeight="1">
      <c r="B735" s="292"/>
    </row>
    <row r="736" ht="15.75" customHeight="1">
      <c r="B736" s="292"/>
    </row>
    <row r="737" ht="15.75" customHeight="1">
      <c r="B737" s="292"/>
    </row>
    <row r="738" ht="15.75" customHeight="1">
      <c r="B738" s="292"/>
    </row>
    <row r="739" ht="15.75" customHeight="1">
      <c r="B739" s="292"/>
    </row>
    <row r="740" ht="15.75" customHeight="1">
      <c r="B740" s="292"/>
    </row>
    <row r="741" ht="15.75" customHeight="1">
      <c r="B741" s="292"/>
    </row>
    <row r="742" ht="15.75" customHeight="1">
      <c r="B742" s="292"/>
    </row>
    <row r="743" ht="15.75" customHeight="1">
      <c r="B743" s="292"/>
    </row>
    <row r="744" ht="15.75" customHeight="1">
      <c r="B744" s="292"/>
    </row>
    <row r="745" ht="15.75" customHeight="1">
      <c r="B745" s="292"/>
    </row>
    <row r="746" ht="15.75" customHeight="1">
      <c r="B746" s="292"/>
    </row>
    <row r="747" ht="15.75" customHeight="1">
      <c r="B747" s="292"/>
    </row>
    <row r="748" ht="15.75" customHeight="1">
      <c r="B748" s="292"/>
    </row>
    <row r="749" ht="15.75" customHeight="1">
      <c r="B749" s="292"/>
    </row>
    <row r="750" ht="15.75" customHeight="1">
      <c r="B750" s="292"/>
    </row>
    <row r="751" ht="15.75" customHeight="1">
      <c r="B751" s="292"/>
    </row>
    <row r="752" ht="15.75" customHeight="1">
      <c r="B752" s="292"/>
    </row>
    <row r="753" ht="15.75" customHeight="1">
      <c r="B753" s="292"/>
    </row>
    <row r="754" ht="15.75" customHeight="1">
      <c r="B754" s="292"/>
    </row>
    <row r="755" ht="15.75" customHeight="1">
      <c r="B755" s="292"/>
    </row>
    <row r="756" ht="15.75" customHeight="1">
      <c r="B756" s="292"/>
    </row>
    <row r="757" ht="15.75" customHeight="1">
      <c r="B757" s="292"/>
    </row>
    <row r="758" ht="15.75" customHeight="1">
      <c r="B758" s="292"/>
    </row>
    <row r="759" ht="15.75" customHeight="1">
      <c r="B759" s="292"/>
    </row>
    <row r="760" ht="15.75" customHeight="1">
      <c r="B760" s="292"/>
    </row>
    <row r="761" ht="15.75" customHeight="1">
      <c r="B761" s="292"/>
    </row>
    <row r="762" ht="15.75" customHeight="1">
      <c r="B762" s="292"/>
    </row>
    <row r="763" ht="15.75" customHeight="1">
      <c r="B763" s="292"/>
    </row>
    <row r="764" ht="15.75" customHeight="1">
      <c r="B764" s="292"/>
    </row>
    <row r="765" ht="15.75" customHeight="1">
      <c r="B765" s="292"/>
    </row>
    <row r="766" ht="15.75" customHeight="1">
      <c r="B766" s="292"/>
    </row>
    <row r="767" ht="15.75" customHeight="1">
      <c r="B767" s="292"/>
    </row>
    <row r="768" ht="15.75" customHeight="1">
      <c r="B768" s="292"/>
    </row>
    <row r="769" ht="15.75" customHeight="1">
      <c r="B769" s="292"/>
    </row>
    <row r="770" ht="15.75" customHeight="1">
      <c r="B770" s="292"/>
    </row>
    <row r="771" ht="15.75" customHeight="1">
      <c r="B771" s="292"/>
    </row>
    <row r="772" ht="15.75" customHeight="1">
      <c r="B772" s="292"/>
    </row>
    <row r="773" ht="15.75" customHeight="1">
      <c r="B773" s="292"/>
    </row>
    <row r="774" ht="15.75" customHeight="1">
      <c r="B774" s="292"/>
    </row>
    <row r="775" ht="15.75" customHeight="1">
      <c r="B775" s="292"/>
    </row>
    <row r="776" ht="15.75" customHeight="1">
      <c r="B776" s="292"/>
    </row>
    <row r="777" ht="15.75" customHeight="1">
      <c r="B777" s="292"/>
    </row>
    <row r="778" ht="15.75" customHeight="1">
      <c r="B778" s="292"/>
    </row>
    <row r="779" ht="15.75" customHeight="1">
      <c r="B779" s="292"/>
    </row>
    <row r="780" ht="15.75" customHeight="1">
      <c r="B780" s="292"/>
    </row>
    <row r="781" ht="15.75" customHeight="1">
      <c r="B781" s="292"/>
    </row>
    <row r="782" ht="15.75" customHeight="1">
      <c r="B782" s="292"/>
    </row>
    <row r="783" ht="15.75" customHeight="1">
      <c r="B783" s="292"/>
    </row>
    <row r="784" ht="15.75" customHeight="1">
      <c r="B784" s="292"/>
    </row>
    <row r="785" ht="15.75" customHeight="1">
      <c r="B785" s="292"/>
    </row>
    <row r="786" ht="15.75" customHeight="1">
      <c r="B786" s="292"/>
    </row>
    <row r="787" ht="15.75" customHeight="1">
      <c r="B787" s="292"/>
    </row>
    <row r="788" ht="15.75" customHeight="1">
      <c r="B788" s="292"/>
    </row>
    <row r="789" ht="15.75" customHeight="1">
      <c r="B789" s="292"/>
    </row>
    <row r="790" ht="15.75" customHeight="1">
      <c r="B790" s="292"/>
    </row>
    <row r="791" ht="15.75" customHeight="1">
      <c r="B791" s="292"/>
    </row>
    <row r="792" ht="15.75" customHeight="1">
      <c r="B792" s="292"/>
    </row>
    <row r="793" ht="15.75" customHeight="1">
      <c r="B793" s="292"/>
    </row>
    <row r="794" ht="15.75" customHeight="1">
      <c r="B794" s="292"/>
    </row>
    <row r="795" ht="15.75" customHeight="1">
      <c r="B795" s="292"/>
    </row>
    <row r="796" ht="15.75" customHeight="1">
      <c r="B796" s="292"/>
    </row>
    <row r="797" ht="15.75" customHeight="1">
      <c r="B797" s="292"/>
    </row>
    <row r="798" ht="15.75" customHeight="1">
      <c r="B798" s="292"/>
    </row>
    <row r="799" ht="15.75" customHeight="1">
      <c r="B799" s="292"/>
    </row>
    <row r="800" ht="15.75" customHeight="1">
      <c r="B800" s="292"/>
    </row>
    <row r="801" ht="15.75" customHeight="1">
      <c r="B801" s="292"/>
    </row>
    <row r="802" ht="15.75" customHeight="1">
      <c r="B802" s="292"/>
    </row>
    <row r="803" ht="15.75" customHeight="1">
      <c r="B803" s="292"/>
    </row>
    <row r="804" ht="15.75" customHeight="1">
      <c r="B804" s="292"/>
    </row>
    <row r="805" ht="15.75" customHeight="1">
      <c r="B805" s="292"/>
    </row>
    <row r="806" ht="15.75" customHeight="1">
      <c r="B806" s="292"/>
    </row>
    <row r="807" ht="15.75" customHeight="1">
      <c r="B807" s="292"/>
    </row>
    <row r="808" ht="15.75" customHeight="1">
      <c r="B808" s="292"/>
    </row>
    <row r="809" ht="15.75" customHeight="1">
      <c r="B809" s="292"/>
    </row>
    <row r="810" ht="15.75" customHeight="1">
      <c r="B810" s="292"/>
    </row>
    <row r="811" ht="15.75" customHeight="1">
      <c r="B811" s="292"/>
    </row>
    <row r="812" ht="15.75" customHeight="1">
      <c r="B812" s="292"/>
    </row>
    <row r="813" ht="15.75" customHeight="1">
      <c r="B813" s="292"/>
    </row>
    <row r="814" ht="15.75" customHeight="1">
      <c r="B814" s="292"/>
    </row>
    <row r="815" ht="15.75" customHeight="1">
      <c r="B815" s="292"/>
    </row>
    <row r="816" ht="15.75" customHeight="1">
      <c r="B816" s="292"/>
    </row>
    <row r="817" ht="15.75" customHeight="1">
      <c r="B817" s="292"/>
    </row>
    <row r="818" ht="15.75" customHeight="1">
      <c r="B818" s="292"/>
    </row>
    <row r="819" ht="15.75" customHeight="1">
      <c r="B819" s="292"/>
    </row>
    <row r="820" ht="15.75" customHeight="1">
      <c r="B820" s="292"/>
    </row>
    <row r="821" ht="15.75" customHeight="1">
      <c r="B821" s="292"/>
    </row>
    <row r="822" ht="15.75" customHeight="1">
      <c r="B822" s="292"/>
    </row>
    <row r="823" ht="15.75" customHeight="1">
      <c r="B823" s="292"/>
    </row>
    <row r="824" ht="15.75" customHeight="1">
      <c r="B824" s="292"/>
    </row>
    <row r="825" ht="15.75" customHeight="1">
      <c r="B825" s="292"/>
    </row>
    <row r="826" ht="15.75" customHeight="1">
      <c r="B826" s="292"/>
    </row>
    <row r="827" ht="15.75" customHeight="1">
      <c r="B827" s="292"/>
    </row>
    <row r="828" ht="15.75" customHeight="1">
      <c r="B828" s="292"/>
    </row>
    <row r="829" ht="15.75" customHeight="1">
      <c r="B829" s="292"/>
    </row>
    <row r="830" ht="15.75" customHeight="1">
      <c r="B830" s="292"/>
    </row>
    <row r="831" ht="15.75" customHeight="1">
      <c r="B831" s="292"/>
    </row>
    <row r="832" ht="15.75" customHeight="1">
      <c r="B832" s="292"/>
    </row>
    <row r="833" ht="15.75" customHeight="1">
      <c r="B833" s="292"/>
    </row>
    <row r="834" ht="15.75" customHeight="1">
      <c r="B834" s="292"/>
    </row>
    <row r="835" ht="15.75" customHeight="1">
      <c r="B835" s="292"/>
    </row>
    <row r="836" ht="15.75" customHeight="1">
      <c r="B836" s="292"/>
    </row>
    <row r="837" ht="15.75" customHeight="1">
      <c r="B837" s="292"/>
    </row>
    <row r="838" ht="15.75" customHeight="1">
      <c r="B838" s="292"/>
    </row>
    <row r="839" ht="15.75" customHeight="1">
      <c r="B839" s="292"/>
    </row>
    <row r="840" ht="15.75" customHeight="1">
      <c r="B840" s="292"/>
    </row>
    <row r="841" ht="15.75" customHeight="1">
      <c r="B841" s="292"/>
    </row>
    <row r="842" ht="15.75" customHeight="1">
      <c r="B842" s="292"/>
    </row>
    <row r="843" ht="15.75" customHeight="1">
      <c r="B843" s="292"/>
    </row>
    <row r="844" ht="15.75" customHeight="1">
      <c r="B844" s="292"/>
    </row>
    <row r="845" ht="15.75" customHeight="1">
      <c r="B845" s="292"/>
    </row>
    <row r="846" ht="15.75" customHeight="1">
      <c r="B846" s="292"/>
    </row>
    <row r="847" ht="15.75" customHeight="1">
      <c r="B847" s="292"/>
    </row>
    <row r="848" ht="15.75" customHeight="1">
      <c r="B848" s="292"/>
    </row>
    <row r="849" ht="15.75" customHeight="1">
      <c r="B849" s="292"/>
    </row>
    <row r="850" ht="15.75" customHeight="1">
      <c r="B850" s="292"/>
    </row>
    <row r="851" ht="15.75" customHeight="1">
      <c r="B851" s="292"/>
    </row>
    <row r="852" ht="15.75" customHeight="1">
      <c r="B852" s="292"/>
    </row>
    <row r="853" ht="15.75" customHeight="1">
      <c r="B853" s="292"/>
    </row>
    <row r="854" ht="15.75" customHeight="1">
      <c r="B854" s="292"/>
    </row>
    <row r="855" ht="15.75" customHeight="1">
      <c r="B855" s="292"/>
    </row>
    <row r="856" ht="15.75" customHeight="1">
      <c r="B856" s="292"/>
    </row>
    <row r="857" ht="15.75" customHeight="1">
      <c r="B857" s="292"/>
    </row>
    <row r="858" ht="15.75" customHeight="1">
      <c r="B858" s="292"/>
    </row>
    <row r="859" ht="15.75" customHeight="1">
      <c r="B859" s="292"/>
    </row>
    <row r="860" ht="15.75" customHeight="1">
      <c r="B860" s="292"/>
    </row>
    <row r="861" ht="15.75" customHeight="1">
      <c r="B861" s="292"/>
    </row>
    <row r="862" ht="15.75" customHeight="1">
      <c r="B862" s="292"/>
    </row>
    <row r="863" ht="15.75" customHeight="1">
      <c r="B863" s="292"/>
    </row>
    <row r="864" ht="15.75" customHeight="1">
      <c r="B864" s="292"/>
    </row>
    <row r="865" ht="15.75" customHeight="1">
      <c r="B865" s="292"/>
    </row>
    <row r="866" ht="15.75" customHeight="1">
      <c r="B866" s="292"/>
    </row>
    <row r="867" ht="15.75" customHeight="1">
      <c r="B867" s="292"/>
    </row>
    <row r="868" ht="15.75" customHeight="1">
      <c r="B868" s="292"/>
    </row>
    <row r="869" ht="15.75" customHeight="1">
      <c r="B869" s="292"/>
    </row>
    <row r="870" ht="15.75" customHeight="1">
      <c r="B870" s="292"/>
    </row>
    <row r="871" ht="15.75" customHeight="1">
      <c r="B871" s="292"/>
    </row>
    <row r="872" ht="15.75" customHeight="1">
      <c r="B872" s="292"/>
    </row>
    <row r="873" ht="15.75" customHeight="1">
      <c r="B873" s="292"/>
    </row>
    <row r="874" ht="15.75" customHeight="1">
      <c r="B874" s="292"/>
    </row>
    <row r="875" ht="15.75" customHeight="1">
      <c r="B875" s="292"/>
    </row>
    <row r="876" ht="15.75" customHeight="1">
      <c r="B876" s="292"/>
    </row>
    <row r="877" ht="15.75" customHeight="1">
      <c r="B877" s="292"/>
    </row>
    <row r="878" ht="15.75" customHeight="1">
      <c r="B878" s="292"/>
    </row>
    <row r="879" ht="15.75" customHeight="1">
      <c r="B879" s="292"/>
    </row>
    <row r="880" ht="15.75" customHeight="1">
      <c r="B880" s="292"/>
    </row>
    <row r="881" ht="15.75" customHeight="1">
      <c r="B881" s="292"/>
    </row>
    <row r="882" ht="15.75" customHeight="1">
      <c r="B882" s="292"/>
    </row>
    <row r="883" ht="15.75" customHeight="1">
      <c r="B883" s="292"/>
    </row>
    <row r="884" ht="15.75" customHeight="1">
      <c r="B884" s="292"/>
    </row>
    <row r="885" ht="15.75" customHeight="1">
      <c r="B885" s="292"/>
    </row>
    <row r="886" ht="15.75" customHeight="1">
      <c r="B886" s="292"/>
    </row>
    <row r="887" ht="15.75" customHeight="1">
      <c r="B887" s="292"/>
    </row>
    <row r="888" ht="15.75" customHeight="1">
      <c r="B888" s="292"/>
    </row>
    <row r="889" ht="15.75" customHeight="1">
      <c r="B889" s="292"/>
    </row>
    <row r="890" ht="15.75" customHeight="1">
      <c r="B890" s="292"/>
    </row>
    <row r="891" ht="15.75" customHeight="1">
      <c r="B891" s="292"/>
    </row>
    <row r="892" ht="15.75" customHeight="1">
      <c r="B892" s="292"/>
    </row>
    <row r="893" ht="15.75" customHeight="1">
      <c r="B893" s="292"/>
    </row>
    <row r="894" ht="15.75" customHeight="1">
      <c r="B894" s="292"/>
    </row>
    <row r="895" ht="15.75" customHeight="1">
      <c r="B895" s="292"/>
    </row>
    <row r="896" ht="15.75" customHeight="1">
      <c r="B896" s="292"/>
    </row>
    <row r="897" ht="15.75" customHeight="1">
      <c r="B897" s="292"/>
    </row>
    <row r="898" ht="15.75" customHeight="1">
      <c r="B898" s="292"/>
    </row>
    <row r="899" ht="15.75" customHeight="1">
      <c r="B899" s="292"/>
    </row>
    <row r="900" ht="15.75" customHeight="1">
      <c r="B900" s="292"/>
    </row>
    <row r="901" ht="15.75" customHeight="1">
      <c r="B901" s="292"/>
    </row>
    <row r="902" ht="15.75" customHeight="1">
      <c r="B902" s="292"/>
    </row>
    <row r="903" ht="15.75" customHeight="1">
      <c r="B903" s="292"/>
    </row>
    <row r="904" ht="15.75" customHeight="1">
      <c r="B904" s="292"/>
    </row>
    <row r="905" ht="15.75" customHeight="1">
      <c r="B905" s="292"/>
    </row>
    <row r="906" ht="15.75" customHeight="1">
      <c r="B906" s="292"/>
    </row>
    <row r="907" ht="15.75" customHeight="1">
      <c r="B907" s="292"/>
    </row>
    <row r="908" ht="15.75" customHeight="1">
      <c r="B908" s="292"/>
    </row>
    <row r="909" ht="15.75" customHeight="1">
      <c r="B909" s="292"/>
    </row>
    <row r="910" ht="15.75" customHeight="1">
      <c r="B910" s="292"/>
    </row>
    <row r="911" ht="15.75" customHeight="1">
      <c r="B911" s="292"/>
    </row>
    <row r="912" ht="15.75" customHeight="1">
      <c r="B912" s="292"/>
    </row>
    <row r="913" ht="15.75" customHeight="1">
      <c r="B913" s="292"/>
    </row>
    <row r="914" ht="15.75" customHeight="1">
      <c r="B914" s="292"/>
    </row>
    <row r="915" ht="15.75" customHeight="1">
      <c r="B915" s="292"/>
    </row>
    <row r="916" ht="15.75" customHeight="1">
      <c r="B916" s="292"/>
    </row>
    <row r="917" ht="15.75" customHeight="1">
      <c r="B917" s="292"/>
    </row>
    <row r="918" ht="15.75" customHeight="1">
      <c r="B918" s="292"/>
    </row>
    <row r="919" ht="15.75" customHeight="1">
      <c r="B919" s="292"/>
    </row>
    <row r="920" ht="15.75" customHeight="1">
      <c r="B920" s="292"/>
    </row>
    <row r="921" ht="15.75" customHeight="1">
      <c r="B921" s="292"/>
    </row>
    <row r="922" ht="15.75" customHeight="1">
      <c r="B922" s="292"/>
    </row>
    <row r="923" ht="15.75" customHeight="1">
      <c r="B923" s="292"/>
    </row>
    <row r="924" ht="15.75" customHeight="1">
      <c r="B924" s="292"/>
    </row>
    <row r="925" ht="15.75" customHeight="1">
      <c r="B925" s="292"/>
    </row>
    <row r="926" ht="15.75" customHeight="1">
      <c r="B926" s="292"/>
    </row>
    <row r="927" ht="15.75" customHeight="1">
      <c r="B927" s="292"/>
    </row>
    <row r="928" ht="15.75" customHeight="1">
      <c r="B928" s="292"/>
    </row>
    <row r="929" ht="15.75" customHeight="1">
      <c r="B929" s="292"/>
    </row>
    <row r="930" ht="15.75" customHeight="1">
      <c r="B930" s="292"/>
    </row>
    <row r="931" ht="15.75" customHeight="1">
      <c r="B931" s="292"/>
    </row>
    <row r="932" ht="15.75" customHeight="1">
      <c r="B932" s="292"/>
    </row>
    <row r="933" ht="15.75" customHeight="1">
      <c r="B933" s="292"/>
    </row>
    <row r="934" ht="15.75" customHeight="1">
      <c r="B934" s="292"/>
    </row>
    <row r="935" ht="15.75" customHeight="1">
      <c r="B935" s="292"/>
    </row>
    <row r="936" ht="15.75" customHeight="1">
      <c r="B936" s="292"/>
    </row>
    <row r="937" ht="15.75" customHeight="1">
      <c r="B937" s="292"/>
    </row>
    <row r="938" ht="15.75" customHeight="1">
      <c r="B938" s="292"/>
    </row>
    <row r="939" ht="15.75" customHeight="1">
      <c r="B939" s="292"/>
    </row>
    <row r="940" ht="15.75" customHeight="1">
      <c r="B940" s="292"/>
    </row>
    <row r="941" ht="15.75" customHeight="1">
      <c r="B941" s="292"/>
    </row>
    <row r="942" ht="15.75" customHeight="1">
      <c r="B942" s="292"/>
    </row>
    <row r="943" ht="15.75" customHeight="1">
      <c r="B943" s="292"/>
    </row>
    <row r="944" ht="15.75" customHeight="1">
      <c r="B944" s="292"/>
    </row>
    <row r="945" ht="15.75" customHeight="1">
      <c r="B945" s="292"/>
    </row>
    <row r="946" ht="15.75" customHeight="1">
      <c r="B946" s="292"/>
    </row>
    <row r="947" ht="15.75" customHeight="1">
      <c r="B947" s="292"/>
    </row>
    <row r="948" ht="15.75" customHeight="1">
      <c r="B948" s="292"/>
    </row>
    <row r="949" ht="15.75" customHeight="1">
      <c r="B949" s="292"/>
    </row>
    <row r="950" ht="15.75" customHeight="1">
      <c r="B950" s="292"/>
    </row>
    <row r="951" ht="15.75" customHeight="1">
      <c r="B951" s="292"/>
    </row>
    <row r="952" ht="15.75" customHeight="1">
      <c r="B952" s="292"/>
    </row>
    <row r="953" ht="15.75" customHeight="1">
      <c r="B953" s="292"/>
    </row>
    <row r="954" ht="15.75" customHeight="1">
      <c r="B954" s="292"/>
    </row>
    <row r="955" ht="15.75" customHeight="1">
      <c r="B955" s="292"/>
    </row>
    <row r="956" ht="15.75" customHeight="1">
      <c r="B956" s="292"/>
    </row>
    <row r="957" ht="15.75" customHeight="1">
      <c r="B957" s="292"/>
    </row>
    <row r="958" ht="15.75" customHeight="1">
      <c r="B958" s="292"/>
    </row>
    <row r="959" ht="15.75" customHeight="1">
      <c r="B959" s="292"/>
    </row>
    <row r="960" ht="15.75" customHeight="1">
      <c r="B960" s="292"/>
    </row>
    <row r="961" ht="15.75" customHeight="1">
      <c r="B961" s="292"/>
    </row>
    <row r="962" ht="15.75" customHeight="1">
      <c r="B962" s="292"/>
    </row>
    <row r="963" ht="15.75" customHeight="1">
      <c r="B963" s="292"/>
    </row>
    <row r="964" ht="15.75" customHeight="1">
      <c r="B964" s="292"/>
    </row>
    <row r="965" ht="15.75" customHeight="1">
      <c r="B965" s="292"/>
    </row>
    <row r="966" ht="15.75" customHeight="1">
      <c r="B966" s="292"/>
    </row>
    <row r="967" ht="15.75" customHeight="1">
      <c r="B967" s="292"/>
    </row>
    <row r="968" ht="15.75" customHeight="1">
      <c r="B968" s="292"/>
    </row>
    <row r="969" ht="15.75" customHeight="1">
      <c r="B969" s="292"/>
    </row>
    <row r="970" ht="15.75" customHeight="1">
      <c r="B970" s="292"/>
    </row>
    <row r="971" ht="15.75" customHeight="1">
      <c r="B971" s="292"/>
    </row>
    <row r="972" ht="15.75" customHeight="1">
      <c r="B972" s="292"/>
    </row>
    <row r="973" ht="15.75" customHeight="1">
      <c r="B973" s="292"/>
    </row>
    <row r="974" ht="15.75" customHeight="1">
      <c r="B974" s="292"/>
    </row>
    <row r="975" ht="15.75" customHeight="1">
      <c r="B975" s="292"/>
    </row>
    <row r="976" ht="15.75" customHeight="1">
      <c r="B976" s="292"/>
    </row>
    <row r="977" ht="15.75" customHeight="1">
      <c r="B977" s="292"/>
    </row>
    <row r="978" ht="15.75" customHeight="1">
      <c r="B978" s="292"/>
    </row>
    <row r="979" ht="15.75" customHeight="1">
      <c r="B979" s="292"/>
    </row>
    <row r="980" ht="15.75" customHeight="1">
      <c r="B980" s="292"/>
    </row>
    <row r="981" ht="15.75" customHeight="1">
      <c r="B981" s="292"/>
    </row>
    <row r="982" ht="15.75" customHeight="1">
      <c r="B982" s="292"/>
    </row>
    <row r="983" ht="15.75" customHeight="1">
      <c r="B983" s="292"/>
    </row>
    <row r="984" ht="15.75" customHeight="1">
      <c r="B984" s="292"/>
    </row>
    <row r="985" ht="15.75" customHeight="1">
      <c r="B985" s="292"/>
    </row>
    <row r="986" ht="15.75" customHeight="1">
      <c r="B986" s="292"/>
    </row>
    <row r="987" ht="15.75" customHeight="1">
      <c r="B987" s="292"/>
    </row>
    <row r="988" ht="15.75" customHeight="1">
      <c r="B988" s="292"/>
    </row>
    <row r="989" ht="15.75" customHeight="1">
      <c r="B989" s="292"/>
    </row>
    <row r="990" ht="15.75" customHeight="1">
      <c r="B990" s="292"/>
    </row>
    <row r="991" ht="15.75" customHeight="1">
      <c r="B991" s="292"/>
    </row>
    <row r="992" ht="15.75" customHeight="1">
      <c r="B992" s="292"/>
    </row>
    <row r="993" ht="15.75" customHeight="1">
      <c r="B993" s="292"/>
    </row>
    <row r="994" ht="15.75" customHeight="1">
      <c r="B994" s="292"/>
    </row>
    <row r="995" ht="15.75" customHeight="1">
      <c r="B995" s="292"/>
    </row>
    <row r="996" ht="15.75" customHeight="1">
      <c r="B996" s="292"/>
    </row>
    <row r="997" ht="15.75" customHeight="1">
      <c r="B997" s="292"/>
    </row>
    <row r="998">
      <c r="B998" s="292"/>
    </row>
    <row r="999">
      <c r="B999" s="292"/>
    </row>
    <row r="1000">
      <c r="B1000" s="292"/>
    </row>
  </sheetData>
  <mergeCells count="6">
    <mergeCell ref="A2:E2"/>
    <mergeCell ref="A4:E4"/>
    <mergeCell ref="A5:E5"/>
    <mergeCell ref="A6:E6"/>
    <mergeCell ref="A7:E7"/>
    <mergeCell ref="A59:H59"/>
  </mergeCells>
  <hyperlinks>
    <hyperlink r:id="rId1" ref="G14"/>
  </hyperlinks>
  <printOptions/>
  <pageMargins bottom="0.75" footer="0.0" header="0.0" left="0.7" right="0.7" top="0.75"/>
  <pageSetup orientation="landscape"/>
  <drawing r:id="rId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14"/>
    <col customWidth="1" min="9" max="9" width="9.0"/>
    <col customWidth="1" min="10" max="12" width="8.0"/>
    <col customWidth="1" min="13" max="13" width="11.0"/>
    <col customWidth="1" min="14" max="25" width="8.0"/>
  </cols>
  <sheetData>
    <row r="1">
      <c r="A1" s="46"/>
      <c r="B1" s="46"/>
      <c r="C1" s="47"/>
      <c r="D1" s="47"/>
      <c r="E1" s="47"/>
      <c r="F1" s="1"/>
      <c r="G1" s="1"/>
      <c r="H1" s="1"/>
    </row>
    <row r="2" ht="15.75" customHeight="1">
      <c r="A2" s="48" t="s">
        <v>9110</v>
      </c>
      <c r="B2" s="49"/>
      <c r="C2" s="49"/>
      <c r="D2" s="49"/>
      <c r="E2" s="49"/>
      <c r="F2" s="49"/>
      <c r="G2" s="49"/>
      <c r="H2" s="49"/>
      <c r="I2" s="49"/>
      <c r="J2" s="49"/>
      <c r="K2" s="49"/>
      <c r="L2" s="50"/>
      <c r="M2" s="53"/>
      <c r="N2" s="53"/>
      <c r="O2" s="53"/>
      <c r="P2" s="53"/>
      <c r="Q2" s="53"/>
      <c r="R2" s="53"/>
      <c r="S2" s="53"/>
      <c r="T2" s="53"/>
      <c r="U2" s="53"/>
      <c r="V2" s="53"/>
      <c r="W2" s="53"/>
      <c r="X2" s="53"/>
      <c r="Y2" s="53"/>
    </row>
    <row r="3" ht="15.75" customHeight="1">
      <c r="A3" s="197"/>
      <c r="B3" s="197"/>
      <c r="C3" s="197"/>
      <c r="D3" s="197"/>
      <c r="E3" s="692"/>
      <c r="F3" s="198"/>
      <c r="G3" s="198"/>
      <c r="H3" s="198"/>
      <c r="I3" s="53"/>
      <c r="J3" s="53"/>
      <c r="K3" s="53"/>
      <c r="L3" s="53"/>
      <c r="M3" s="53"/>
      <c r="N3" s="53"/>
      <c r="O3" s="53"/>
      <c r="P3" s="53"/>
      <c r="Q3" s="53"/>
      <c r="R3" s="53"/>
      <c r="S3" s="53"/>
      <c r="T3" s="53"/>
      <c r="U3" s="53"/>
      <c r="V3" s="53"/>
      <c r="W3" s="53"/>
      <c r="X3" s="53"/>
      <c r="Y3" s="53"/>
    </row>
    <row r="4" ht="17.25" customHeight="1">
      <c r="A4" s="329" t="s">
        <v>9111</v>
      </c>
      <c r="B4" s="49"/>
      <c r="C4" s="49"/>
      <c r="D4" s="49"/>
      <c r="E4" s="49"/>
      <c r="F4" s="49"/>
      <c r="G4" s="49"/>
      <c r="H4" s="49"/>
      <c r="I4" s="49"/>
      <c r="J4" s="49"/>
      <c r="K4" s="49"/>
      <c r="L4" s="50"/>
      <c r="M4" s="53"/>
      <c r="N4" s="53"/>
      <c r="O4" s="53"/>
      <c r="P4" s="53"/>
      <c r="Q4" s="53"/>
      <c r="R4" s="53"/>
      <c r="S4" s="53"/>
      <c r="T4" s="53"/>
      <c r="U4" s="53"/>
      <c r="V4" s="53"/>
      <c r="W4" s="53"/>
      <c r="X4" s="53"/>
      <c r="Y4" s="53"/>
    </row>
    <row r="5" ht="16.5" customHeight="1">
      <c r="A5" s="329" t="s">
        <v>9112</v>
      </c>
      <c r="B5" s="49"/>
      <c r="C5" s="49"/>
      <c r="D5" s="49"/>
      <c r="E5" s="49"/>
      <c r="F5" s="49"/>
      <c r="G5" s="49"/>
      <c r="H5" s="49"/>
      <c r="I5" s="49"/>
      <c r="J5" s="49"/>
      <c r="K5" s="49"/>
      <c r="L5" s="50"/>
      <c r="M5" s="53"/>
      <c r="N5" s="53"/>
      <c r="O5" s="53"/>
      <c r="P5" s="53"/>
      <c r="Q5" s="53"/>
      <c r="R5" s="53"/>
      <c r="S5" s="53"/>
      <c r="T5" s="53"/>
      <c r="U5" s="53"/>
      <c r="V5" s="53"/>
      <c r="W5" s="53"/>
      <c r="X5" s="53"/>
      <c r="Y5" s="53"/>
    </row>
    <row r="6" ht="17.25" customHeight="1">
      <c r="A6" s="784" t="s">
        <v>7321</v>
      </c>
      <c r="B6" s="49"/>
      <c r="C6" s="49"/>
      <c r="D6" s="49"/>
      <c r="E6" s="49"/>
      <c r="F6" s="49"/>
      <c r="G6" s="49"/>
      <c r="H6" s="49"/>
      <c r="I6" s="49"/>
      <c r="J6" s="49"/>
      <c r="K6" s="49"/>
      <c r="L6" s="50"/>
      <c r="M6" s="53"/>
      <c r="N6" s="53"/>
      <c r="O6" s="53"/>
      <c r="P6" s="53"/>
      <c r="Q6" s="53"/>
      <c r="R6" s="53"/>
      <c r="S6" s="53"/>
      <c r="T6" s="53"/>
      <c r="U6" s="53"/>
      <c r="V6" s="53"/>
      <c r="W6" s="53"/>
      <c r="X6" s="53"/>
      <c r="Y6" s="53"/>
    </row>
    <row r="7" ht="17.25" customHeight="1">
      <c r="A7" s="329" t="s">
        <v>7322</v>
      </c>
      <c r="B7" s="49"/>
      <c r="C7" s="49"/>
      <c r="D7" s="49"/>
      <c r="E7" s="49"/>
      <c r="F7" s="49"/>
      <c r="G7" s="49"/>
      <c r="H7" s="49"/>
      <c r="I7" s="49"/>
      <c r="J7" s="49"/>
      <c r="K7" s="49"/>
      <c r="L7" s="50"/>
      <c r="M7" s="53"/>
      <c r="N7" s="53"/>
      <c r="O7" s="53"/>
      <c r="P7" s="53"/>
      <c r="Q7" s="53"/>
      <c r="R7" s="53"/>
      <c r="S7" s="53"/>
      <c r="T7" s="53"/>
      <c r="U7" s="53"/>
      <c r="V7" s="53"/>
      <c r="W7" s="53"/>
      <c r="X7" s="53"/>
      <c r="Y7" s="53"/>
    </row>
    <row r="8" ht="17.25" customHeight="1">
      <c r="A8" s="329" t="s">
        <v>9113</v>
      </c>
      <c r="B8" s="49"/>
      <c r="C8" s="49"/>
      <c r="D8" s="49"/>
      <c r="E8" s="49"/>
      <c r="F8" s="49"/>
      <c r="G8" s="49"/>
      <c r="H8" s="49"/>
      <c r="I8" s="49"/>
      <c r="J8" s="49"/>
      <c r="K8" s="49"/>
      <c r="L8" s="50"/>
      <c r="M8" s="53"/>
      <c r="N8" s="53"/>
      <c r="O8" s="53"/>
      <c r="P8" s="53"/>
      <c r="Q8" s="53"/>
      <c r="R8" s="53"/>
      <c r="S8" s="53"/>
      <c r="T8" s="53"/>
      <c r="U8" s="53"/>
      <c r="V8" s="53"/>
      <c r="W8" s="53"/>
      <c r="X8" s="53"/>
      <c r="Y8" s="53"/>
    </row>
    <row r="9" ht="28.5" customHeight="1">
      <c r="A9" s="329" t="s">
        <v>3483</v>
      </c>
      <c r="B9" s="49"/>
      <c r="C9" s="49"/>
      <c r="D9" s="49"/>
      <c r="E9" s="49"/>
      <c r="F9" s="49"/>
      <c r="G9" s="49"/>
      <c r="H9" s="49"/>
      <c r="I9" s="49"/>
      <c r="J9" s="49"/>
      <c r="K9" s="49"/>
      <c r="L9" s="50"/>
      <c r="M9" s="53"/>
      <c r="N9" s="53"/>
      <c r="O9" s="53"/>
      <c r="P9" s="53"/>
      <c r="Q9" s="53"/>
      <c r="R9" s="53"/>
      <c r="S9" s="53"/>
      <c r="T9" s="53"/>
      <c r="U9" s="53"/>
      <c r="V9" s="53"/>
      <c r="W9" s="53"/>
      <c r="X9" s="53"/>
      <c r="Y9" s="53"/>
    </row>
    <row r="10" ht="97.5" customHeight="1">
      <c r="A10" s="693" t="s">
        <v>9114</v>
      </c>
      <c r="B10" s="49"/>
      <c r="C10" s="49"/>
      <c r="D10" s="49"/>
      <c r="E10" s="49"/>
      <c r="F10" s="49"/>
      <c r="G10" s="49"/>
      <c r="H10" s="49"/>
      <c r="I10" s="49"/>
      <c r="J10" s="49"/>
      <c r="K10" s="49"/>
      <c r="L10" s="50"/>
      <c r="M10" s="53"/>
      <c r="N10" s="53"/>
      <c r="O10" s="53"/>
      <c r="P10" s="53"/>
      <c r="Q10" s="53"/>
      <c r="R10" s="53"/>
      <c r="S10" s="53"/>
      <c r="T10" s="53"/>
      <c r="U10" s="53"/>
      <c r="V10" s="53"/>
      <c r="W10" s="53"/>
      <c r="X10" s="53"/>
      <c r="Y10" s="53"/>
    </row>
    <row r="11">
      <c r="A11" s="59"/>
      <c r="B11" s="59"/>
      <c r="C11" s="60"/>
      <c r="D11" s="60"/>
      <c r="E11" s="60"/>
      <c r="F11" s="59"/>
      <c r="G11" s="59"/>
      <c r="H11" s="59"/>
      <c r="I11" s="53"/>
      <c r="J11" s="53"/>
      <c r="K11" s="53"/>
      <c r="L11" s="53"/>
      <c r="M11" s="53"/>
      <c r="N11" s="53"/>
      <c r="O11" s="53"/>
      <c r="P11" s="53"/>
      <c r="Q11" s="53"/>
      <c r="R11" s="53"/>
      <c r="S11" s="53"/>
      <c r="T11" s="53"/>
      <c r="U11" s="53"/>
      <c r="V11" s="53"/>
      <c r="W11" s="53"/>
      <c r="X11" s="53"/>
      <c r="Y11" s="53"/>
    </row>
    <row r="12" ht="61.5" customHeight="1">
      <c r="A12" s="176" t="s">
        <v>6</v>
      </c>
      <c r="B12" s="176" t="s">
        <v>697</v>
      </c>
      <c r="C12" s="176" t="s">
        <v>698</v>
      </c>
      <c r="D12" s="176" t="s">
        <v>699</v>
      </c>
      <c r="E12" s="176" t="s">
        <v>700</v>
      </c>
      <c r="F12" s="63" t="s">
        <v>7</v>
      </c>
      <c r="G12" s="176" t="s">
        <v>701</v>
      </c>
      <c r="H12" s="176" t="s">
        <v>702</v>
      </c>
      <c r="I12" s="176" t="s">
        <v>703</v>
      </c>
      <c r="J12" s="176" t="s">
        <v>9115</v>
      </c>
      <c r="K12" s="176" t="s">
        <v>705</v>
      </c>
      <c r="L12" s="785" t="s">
        <v>148</v>
      </c>
      <c r="M12" s="360" t="s">
        <v>149</v>
      </c>
      <c r="N12" s="53"/>
      <c r="O12" s="53"/>
      <c r="P12" s="53"/>
      <c r="Q12" s="53"/>
      <c r="R12" s="53"/>
      <c r="S12" s="53"/>
      <c r="T12" s="53"/>
      <c r="U12" s="53"/>
      <c r="V12" s="53"/>
      <c r="W12" s="53"/>
      <c r="X12" s="53"/>
      <c r="Y12" s="53"/>
    </row>
    <row r="13" ht="15.0" customHeight="1">
      <c r="A13" s="786" t="s">
        <v>6454</v>
      </c>
      <c r="B13" s="394" t="s">
        <v>9116</v>
      </c>
      <c r="C13" s="394" t="s">
        <v>9117</v>
      </c>
      <c r="D13" s="394" t="s">
        <v>9118</v>
      </c>
      <c r="E13" s="394" t="s">
        <v>6454</v>
      </c>
      <c r="F13" s="315" t="s">
        <v>51</v>
      </c>
      <c r="G13" s="787" t="s">
        <v>9119</v>
      </c>
      <c r="H13" s="394">
        <v>2023.0</v>
      </c>
      <c r="I13" s="394">
        <v>2034.0</v>
      </c>
      <c r="J13" s="394">
        <v>175000.0</v>
      </c>
      <c r="K13" s="394">
        <v>600.0</v>
      </c>
      <c r="L13" s="788">
        <v>300.0</v>
      </c>
      <c r="M13" s="224" t="s">
        <v>50</v>
      </c>
      <c r="N13" s="541"/>
      <c r="O13" s="541"/>
      <c r="P13" s="185"/>
      <c r="Q13" s="185"/>
      <c r="R13" s="185"/>
      <c r="S13" s="185"/>
      <c r="T13" s="185"/>
      <c r="U13" s="185"/>
      <c r="V13" s="185"/>
      <c r="W13" s="185"/>
      <c r="X13" s="185"/>
      <c r="Y13" s="185"/>
      <c r="Z13" s="185"/>
    </row>
    <row r="14" ht="15.0" customHeight="1">
      <c r="A14" s="75" t="s">
        <v>7005</v>
      </c>
      <c r="B14" s="77" t="s">
        <v>9116</v>
      </c>
      <c r="C14" s="77" t="s">
        <v>9117</v>
      </c>
      <c r="D14" s="77" t="s">
        <v>9118</v>
      </c>
      <c r="E14" s="77" t="s">
        <v>6454</v>
      </c>
      <c r="F14" s="77" t="s">
        <v>51</v>
      </c>
      <c r="G14" s="230" t="s">
        <v>9119</v>
      </c>
      <c r="H14" s="77">
        <v>2023.0</v>
      </c>
      <c r="I14" s="77">
        <v>2023.0</v>
      </c>
      <c r="J14" s="77">
        <v>175000.0</v>
      </c>
      <c r="K14" s="77">
        <v>600.0</v>
      </c>
      <c r="L14" s="77">
        <v>100.0</v>
      </c>
      <c r="M14" s="75" t="s">
        <v>55</v>
      </c>
      <c r="N14" s="541"/>
      <c r="O14" s="541"/>
      <c r="P14" s="185"/>
      <c r="Q14" s="185"/>
      <c r="R14" s="185"/>
      <c r="S14" s="185"/>
      <c r="T14" s="185"/>
      <c r="U14" s="185"/>
      <c r="V14" s="185"/>
      <c r="W14" s="185"/>
      <c r="X14" s="185"/>
      <c r="Y14" s="185"/>
      <c r="Z14" s="185"/>
    </row>
    <row r="15" ht="15.0" customHeight="1">
      <c r="A15" s="83" t="s">
        <v>58</v>
      </c>
      <c r="B15" s="92" t="s">
        <v>9120</v>
      </c>
      <c r="C15" s="92" t="s">
        <v>9117</v>
      </c>
      <c r="D15" s="92" t="s">
        <v>9118</v>
      </c>
      <c r="E15" s="92" t="s">
        <v>58</v>
      </c>
      <c r="F15" s="92" t="s">
        <v>51</v>
      </c>
      <c r="G15" s="789" t="s">
        <v>9121</v>
      </c>
      <c r="H15" s="92">
        <v>2023.0</v>
      </c>
      <c r="I15" s="92">
        <v>2023.0</v>
      </c>
      <c r="J15" s="790">
        <v>196000.0</v>
      </c>
      <c r="K15" s="92">
        <v>300.0</v>
      </c>
      <c r="L15" s="791">
        <f>K15/6</f>
        <v>50</v>
      </c>
      <c r="M15" s="75" t="s">
        <v>58</v>
      </c>
      <c r="N15" s="541"/>
      <c r="O15" s="541"/>
      <c r="P15" s="185"/>
      <c r="Q15" s="185"/>
      <c r="R15" s="185"/>
      <c r="S15" s="185"/>
      <c r="T15" s="185"/>
      <c r="U15" s="185"/>
      <c r="V15" s="185"/>
      <c r="W15" s="185"/>
      <c r="X15" s="185"/>
      <c r="Y15" s="185"/>
      <c r="Z15" s="185"/>
    </row>
    <row r="16" ht="15.0" customHeight="1">
      <c r="A16" s="83" t="s">
        <v>7111</v>
      </c>
      <c r="B16" s="92" t="s">
        <v>9122</v>
      </c>
      <c r="C16" s="77" t="s">
        <v>9123</v>
      </c>
      <c r="D16" s="92" t="s">
        <v>9118</v>
      </c>
      <c r="E16" s="92" t="s">
        <v>50</v>
      </c>
      <c r="F16" s="92" t="s">
        <v>51</v>
      </c>
      <c r="G16" s="102" t="s">
        <v>9119</v>
      </c>
      <c r="H16" s="92">
        <v>2023.0</v>
      </c>
      <c r="I16" s="92">
        <v>2023.0</v>
      </c>
      <c r="J16" s="92">
        <v>175000.0</v>
      </c>
      <c r="K16" s="92">
        <v>300.0</v>
      </c>
      <c r="L16" s="791">
        <v>30.0</v>
      </c>
      <c r="M16" s="75" t="s">
        <v>362</v>
      </c>
      <c r="N16" s="541"/>
      <c r="O16" s="541"/>
      <c r="P16" s="185"/>
      <c r="Q16" s="185"/>
      <c r="R16" s="185"/>
      <c r="S16" s="185"/>
      <c r="T16" s="185"/>
      <c r="U16" s="185"/>
      <c r="V16" s="185"/>
      <c r="W16" s="185"/>
      <c r="X16" s="185"/>
      <c r="Y16" s="185"/>
      <c r="Z16" s="185"/>
    </row>
    <row r="17" ht="15.0" customHeight="1">
      <c r="A17" s="83" t="s">
        <v>7111</v>
      </c>
      <c r="B17" s="92" t="s">
        <v>9124</v>
      </c>
      <c r="C17" s="77" t="s">
        <v>9125</v>
      </c>
      <c r="D17" s="92" t="s">
        <v>9118</v>
      </c>
      <c r="E17" s="92" t="s">
        <v>58</v>
      </c>
      <c r="F17" s="92" t="s">
        <v>51</v>
      </c>
      <c r="G17" s="92" t="s">
        <v>9119</v>
      </c>
      <c r="H17" s="92">
        <v>2023.0</v>
      </c>
      <c r="I17" s="92">
        <v>2023.0</v>
      </c>
      <c r="J17" s="92">
        <v>196000.0</v>
      </c>
      <c r="K17" s="92">
        <v>300.0</v>
      </c>
      <c r="L17" s="791">
        <v>60.0</v>
      </c>
      <c r="M17" s="75" t="s">
        <v>362</v>
      </c>
      <c r="N17" s="541"/>
      <c r="O17" s="541"/>
      <c r="P17" s="185"/>
      <c r="Q17" s="185"/>
      <c r="R17" s="185"/>
      <c r="S17" s="185"/>
      <c r="T17" s="185"/>
      <c r="U17" s="185"/>
      <c r="V17" s="185"/>
      <c r="W17" s="185"/>
      <c r="X17" s="185"/>
      <c r="Y17" s="185"/>
      <c r="Z17" s="185"/>
    </row>
    <row r="18" ht="15.0" customHeight="1">
      <c r="A18" s="75" t="s">
        <v>1852</v>
      </c>
      <c r="B18" s="77" t="s">
        <v>9122</v>
      </c>
      <c r="C18" s="92" t="s">
        <v>9123</v>
      </c>
      <c r="D18" s="92" t="s">
        <v>9118</v>
      </c>
      <c r="E18" s="92" t="s">
        <v>6454</v>
      </c>
      <c r="F18" s="92" t="s">
        <v>51</v>
      </c>
      <c r="G18" s="102" t="s">
        <v>9119</v>
      </c>
      <c r="H18" s="92">
        <v>2023.0</v>
      </c>
      <c r="I18" s="92">
        <v>2023.0</v>
      </c>
      <c r="J18" s="92">
        <v>196000.0</v>
      </c>
      <c r="K18" s="92">
        <v>300.0</v>
      </c>
      <c r="L18" s="791">
        <v>30.0</v>
      </c>
      <c r="M18" s="75" t="s">
        <v>73</v>
      </c>
      <c r="N18" s="541"/>
      <c r="O18" s="541"/>
      <c r="P18" s="185"/>
      <c r="Q18" s="185"/>
      <c r="R18" s="185"/>
      <c r="S18" s="185"/>
      <c r="T18" s="185"/>
      <c r="U18" s="185"/>
      <c r="V18" s="185"/>
      <c r="W18" s="185"/>
      <c r="X18" s="185"/>
      <c r="Y18" s="185"/>
      <c r="Z18" s="185"/>
    </row>
    <row r="19" ht="15.0" customHeight="1">
      <c r="A19" s="83" t="s">
        <v>9126</v>
      </c>
      <c r="B19" s="92" t="s">
        <v>9116</v>
      </c>
      <c r="C19" s="92" t="s">
        <v>9117</v>
      </c>
      <c r="D19" s="92" t="s">
        <v>9118</v>
      </c>
      <c r="E19" s="92" t="s">
        <v>6454</v>
      </c>
      <c r="F19" s="92" t="s">
        <v>51</v>
      </c>
      <c r="G19" s="92" t="s">
        <v>9119</v>
      </c>
      <c r="H19" s="92">
        <v>2023.0</v>
      </c>
      <c r="I19" s="92">
        <v>2023.0</v>
      </c>
      <c r="J19" s="92">
        <v>175000.0</v>
      </c>
      <c r="K19" s="92">
        <v>600.0</v>
      </c>
      <c r="L19" s="791">
        <v>30.0</v>
      </c>
      <c r="M19" s="75" t="s">
        <v>84</v>
      </c>
      <c r="N19" s="541"/>
      <c r="O19" s="541"/>
      <c r="P19" s="185"/>
      <c r="Q19" s="185"/>
      <c r="R19" s="185"/>
      <c r="S19" s="185"/>
      <c r="T19" s="185"/>
      <c r="U19" s="185"/>
      <c r="V19" s="185"/>
      <c r="W19" s="185"/>
      <c r="X19" s="185"/>
      <c r="Y19" s="185"/>
      <c r="Z19" s="185"/>
    </row>
    <row r="20" ht="15.75" customHeight="1">
      <c r="A20" s="792" t="s">
        <v>719</v>
      </c>
      <c r="B20" s="792"/>
      <c r="C20" s="792"/>
      <c r="D20" s="792"/>
      <c r="E20" s="792"/>
      <c r="F20" s="792"/>
      <c r="G20" s="792"/>
      <c r="H20" s="792"/>
      <c r="I20" s="792"/>
      <c r="J20" s="792"/>
      <c r="K20" s="792"/>
      <c r="L20" s="793">
        <f>SUM(L13:L19)</f>
        <v>600</v>
      </c>
    </row>
    <row r="21" ht="15.75" customHeight="1">
      <c r="A21" s="46"/>
      <c r="B21" s="46"/>
      <c r="C21" s="47"/>
      <c r="D21" s="47"/>
      <c r="E21" s="47"/>
      <c r="F21" s="1"/>
      <c r="G21" s="1"/>
      <c r="H21" s="1"/>
    </row>
    <row r="22" ht="15.75" customHeight="1">
      <c r="A22" s="146" t="s">
        <v>627</v>
      </c>
      <c r="B22" s="147"/>
      <c r="C22" s="147"/>
      <c r="D22" s="147"/>
      <c r="E22" s="147"/>
      <c r="F22" s="147"/>
      <c r="G22" s="147"/>
      <c r="H22" s="147"/>
      <c r="I22" s="46"/>
      <c r="J22" s="46"/>
      <c r="K22" s="46"/>
      <c r="L22" s="46"/>
      <c r="M22" s="46"/>
      <c r="N22" s="46"/>
      <c r="O22" s="46"/>
      <c r="P22" s="46"/>
      <c r="Q22" s="46"/>
      <c r="R22" s="46"/>
      <c r="S22" s="46"/>
      <c r="T22" s="46"/>
      <c r="U22" s="46"/>
      <c r="V22" s="46"/>
      <c r="W22" s="46"/>
      <c r="X22" s="46"/>
      <c r="Y22" s="46"/>
    </row>
    <row r="23" ht="15.75" customHeight="1">
      <c r="A23" s="46"/>
      <c r="B23" s="46"/>
      <c r="C23" s="47"/>
      <c r="D23" s="47"/>
      <c r="E23" s="1"/>
      <c r="F23" s="1"/>
      <c r="G23" s="1"/>
      <c r="H23" s="1"/>
    </row>
    <row r="24" ht="15.75" customHeight="1">
      <c r="A24" s="46"/>
      <c r="B24" s="46"/>
      <c r="C24" s="47"/>
      <c r="D24" s="47"/>
      <c r="E24" s="47"/>
      <c r="F24" s="1"/>
      <c r="G24" s="1"/>
      <c r="H24" s="1"/>
    </row>
    <row r="25" ht="15.75" customHeight="1">
      <c r="A25" s="46"/>
      <c r="B25" s="46"/>
      <c r="C25" s="47"/>
      <c r="D25" s="47"/>
      <c r="E25" s="1"/>
      <c r="F25" s="1"/>
      <c r="G25" s="1"/>
      <c r="H25" s="1"/>
    </row>
    <row r="26" ht="15.75" customHeight="1">
      <c r="A26" s="46"/>
      <c r="B26" s="46"/>
      <c r="C26" s="47"/>
      <c r="D26" s="47"/>
      <c r="E26" s="47"/>
      <c r="F26" s="1"/>
      <c r="G26" s="1"/>
      <c r="H26" s="1"/>
    </row>
    <row r="27" ht="15.75" customHeight="1">
      <c r="A27" s="46"/>
      <c r="B27" s="46"/>
      <c r="C27" s="47"/>
      <c r="D27" s="47"/>
      <c r="E27" s="47"/>
      <c r="F27" s="1"/>
      <c r="G27" s="1"/>
      <c r="H27" s="1"/>
    </row>
    <row r="28" ht="15.75" customHeight="1">
      <c r="A28" s="46"/>
      <c r="B28" s="46"/>
      <c r="C28" s="47"/>
      <c r="D28" s="47"/>
      <c r="E28" s="47"/>
      <c r="F28" s="1"/>
      <c r="G28" s="1"/>
      <c r="H28" s="1"/>
    </row>
    <row r="29" ht="15.75" customHeight="1">
      <c r="A29" s="46"/>
      <c r="B29" s="46"/>
      <c r="C29" s="47"/>
      <c r="D29" s="47"/>
      <c r="E29" s="47"/>
      <c r="F29" s="1"/>
      <c r="G29" s="1"/>
      <c r="H29" s="1"/>
    </row>
    <row r="30" ht="15.75" customHeight="1">
      <c r="A30" s="46"/>
      <c r="B30" s="46"/>
      <c r="C30" s="47"/>
      <c r="D30" s="47"/>
      <c r="E30" s="47"/>
      <c r="F30" s="1"/>
      <c r="G30" s="1"/>
      <c r="H30" s="1"/>
    </row>
    <row r="31" ht="15.75" customHeight="1">
      <c r="A31" s="46"/>
      <c r="B31" s="46"/>
      <c r="C31" s="47"/>
      <c r="D31" s="47"/>
      <c r="E31" s="47"/>
      <c r="F31" s="1"/>
      <c r="G31" s="1"/>
      <c r="H31" s="1"/>
    </row>
    <row r="32" ht="15.75" customHeight="1">
      <c r="A32" s="46"/>
      <c r="B32" s="46"/>
      <c r="C32" s="47"/>
      <c r="D32" s="47"/>
      <c r="E32" s="47"/>
      <c r="F32" s="1"/>
      <c r="G32" s="1"/>
      <c r="H32" s="1"/>
    </row>
    <row r="33" ht="15.75" customHeight="1">
      <c r="A33" s="46"/>
      <c r="B33" s="46"/>
      <c r="C33" s="47"/>
      <c r="D33" s="47"/>
      <c r="E33" s="47"/>
      <c r="F33" s="1"/>
      <c r="G33" s="1"/>
      <c r="H33" s="1"/>
    </row>
    <row r="34" ht="15.75" customHeight="1">
      <c r="A34" s="46"/>
      <c r="B34" s="46"/>
      <c r="C34" s="47"/>
      <c r="D34" s="47"/>
      <c r="E34" s="47"/>
      <c r="F34" s="1"/>
      <c r="G34" s="1"/>
      <c r="H34" s="1"/>
    </row>
    <row r="35" ht="15.75" customHeight="1">
      <c r="A35" s="46"/>
      <c r="B35" s="46"/>
      <c r="C35" s="47"/>
      <c r="D35" s="47"/>
      <c r="E35" s="47"/>
      <c r="F35" s="1"/>
      <c r="G35" s="1"/>
      <c r="H35" s="1"/>
    </row>
    <row r="36" ht="15.75" customHeight="1">
      <c r="A36" s="46"/>
      <c r="B36" s="46"/>
      <c r="C36" s="47"/>
      <c r="D36" s="47"/>
      <c r="E36" s="47"/>
      <c r="F36" s="1"/>
      <c r="G36" s="1"/>
      <c r="H36" s="1"/>
    </row>
    <row r="37" ht="15.75" customHeight="1">
      <c r="A37" s="46"/>
      <c r="B37" s="46"/>
      <c r="C37" s="47"/>
      <c r="D37" s="47"/>
      <c r="E37" s="47"/>
      <c r="F37" s="1"/>
      <c r="G37" s="1"/>
      <c r="H37" s="1"/>
    </row>
    <row r="38" ht="15.75" customHeight="1">
      <c r="A38" s="46"/>
      <c r="B38" s="46"/>
      <c r="C38" s="47"/>
      <c r="D38" s="47"/>
      <c r="E38" s="47"/>
      <c r="F38" s="1"/>
      <c r="G38" s="1"/>
      <c r="H38" s="1"/>
    </row>
    <row r="39" ht="15.75" customHeight="1">
      <c r="A39" s="46"/>
      <c r="B39" s="46"/>
      <c r="C39" s="47"/>
      <c r="D39" s="47"/>
      <c r="E39" s="47"/>
      <c r="F39" s="1"/>
      <c r="G39" s="1"/>
      <c r="H39" s="1"/>
    </row>
    <row r="40" ht="15.75" customHeight="1">
      <c r="A40" s="46"/>
      <c r="B40" s="46"/>
      <c r="C40" s="47"/>
      <c r="D40" s="47"/>
      <c r="E40" s="47"/>
      <c r="F40" s="1"/>
      <c r="G40" s="1"/>
      <c r="H40" s="1"/>
    </row>
    <row r="41" ht="15.75" customHeight="1">
      <c r="A41" s="46"/>
      <c r="B41" s="46"/>
      <c r="C41" s="47"/>
      <c r="D41" s="47"/>
      <c r="E41" s="47"/>
      <c r="F41" s="1"/>
      <c r="G41" s="1"/>
      <c r="H41" s="1"/>
    </row>
    <row r="42" ht="15.75" customHeight="1">
      <c r="A42" s="46"/>
      <c r="B42" s="46"/>
      <c r="C42" s="47"/>
      <c r="D42" s="47"/>
      <c r="E42" s="47"/>
      <c r="F42" s="1"/>
      <c r="G42" s="1"/>
      <c r="H42" s="1"/>
    </row>
    <row r="43" ht="15.75" customHeight="1">
      <c r="A43" s="46"/>
      <c r="B43" s="46"/>
      <c r="C43" s="47"/>
      <c r="D43" s="47"/>
      <c r="E43" s="47"/>
      <c r="F43" s="1"/>
      <c r="G43" s="1"/>
      <c r="H43" s="1"/>
    </row>
    <row r="44" ht="15.75" customHeight="1">
      <c r="A44" s="46"/>
      <c r="B44" s="46"/>
      <c r="C44" s="47"/>
      <c r="D44" s="47"/>
      <c r="E44" s="47"/>
      <c r="F44" s="1"/>
      <c r="G44" s="1"/>
      <c r="H44" s="1"/>
    </row>
    <row r="45" ht="15.75" customHeight="1">
      <c r="A45" s="46"/>
      <c r="B45" s="46"/>
      <c r="C45" s="47"/>
      <c r="D45" s="47"/>
      <c r="E45" s="47"/>
      <c r="F45" s="1"/>
      <c r="G45" s="1"/>
      <c r="H45" s="1"/>
    </row>
    <row r="46" ht="15.75" customHeight="1">
      <c r="A46" s="46"/>
      <c r="B46" s="46"/>
      <c r="C46" s="47"/>
      <c r="D46" s="47"/>
      <c r="E46" s="47"/>
      <c r="F46" s="1"/>
      <c r="G46" s="1"/>
      <c r="H46" s="1"/>
    </row>
    <row r="47" ht="15.75" customHeight="1">
      <c r="A47" s="46"/>
      <c r="B47" s="46"/>
      <c r="C47" s="47"/>
      <c r="D47" s="47"/>
      <c r="E47" s="47"/>
      <c r="F47" s="1"/>
      <c r="G47" s="1"/>
      <c r="H47" s="1"/>
    </row>
    <row r="48" ht="15.75" customHeight="1">
      <c r="A48" s="46"/>
      <c r="B48" s="46"/>
      <c r="C48" s="47"/>
      <c r="D48" s="47"/>
      <c r="E48" s="47"/>
      <c r="F48" s="1"/>
      <c r="G48" s="1"/>
      <c r="H48" s="1"/>
    </row>
    <row r="49" ht="15.75" customHeight="1">
      <c r="A49" s="46"/>
      <c r="B49" s="46"/>
      <c r="C49" s="47"/>
      <c r="D49" s="47"/>
      <c r="E49" s="47"/>
      <c r="F49" s="1"/>
      <c r="G49" s="1"/>
      <c r="H49" s="1"/>
    </row>
    <row r="50" ht="15.75" customHeight="1">
      <c r="A50" s="46"/>
      <c r="B50" s="46"/>
      <c r="C50" s="47"/>
      <c r="D50" s="47"/>
      <c r="E50" s="47"/>
      <c r="F50" s="1"/>
      <c r="G50" s="1"/>
      <c r="H50" s="1"/>
    </row>
    <row r="51" ht="15.75" customHeight="1">
      <c r="A51" s="46"/>
      <c r="B51" s="46"/>
      <c r="C51" s="47"/>
      <c r="D51" s="47"/>
      <c r="E51" s="47"/>
      <c r="F51" s="1"/>
      <c r="G51" s="1"/>
      <c r="H51" s="1"/>
    </row>
    <row r="52" ht="15.75" customHeight="1">
      <c r="A52" s="46"/>
      <c r="B52" s="46"/>
      <c r="C52" s="47"/>
      <c r="D52" s="47"/>
      <c r="E52" s="47"/>
      <c r="F52" s="1"/>
      <c r="G52" s="1"/>
      <c r="H52" s="1"/>
    </row>
    <row r="53" ht="15.75" customHeight="1">
      <c r="A53" s="46"/>
      <c r="B53" s="46"/>
      <c r="C53" s="47"/>
      <c r="D53" s="47"/>
      <c r="E53" s="47"/>
      <c r="F53" s="1"/>
      <c r="G53" s="1"/>
      <c r="H53" s="1"/>
    </row>
    <row r="54" ht="15.75" customHeight="1">
      <c r="A54" s="46"/>
      <c r="B54" s="46"/>
      <c r="C54" s="47"/>
      <c r="D54" s="47"/>
      <c r="E54" s="47"/>
      <c r="F54" s="1"/>
      <c r="G54" s="1"/>
      <c r="H54" s="1"/>
    </row>
    <row r="55" ht="15.75" customHeight="1">
      <c r="A55" s="46"/>
      <c r="B55" s="46"/>
      <c r="C55" s="47"/>
      <c r="D55" s="47"/>
      <c r="E55" s="47"/>
      <c r="F55" s="1"/>
      <c r="G55" s="1"/>
      <c r="H55" s="1"/>
    </row>
    <row r="56" ht="15.75" customHeight="1">
      <c r="A56" s="46"/>
      <c r="B56" s="46"/>
      <c r="C56" s="47"/>
      <c r="D56" s="47"/>
      <c r="E56" s="47"/>
      <c r="F56" s="1"/>
      <c r="G56" s="1"/>
      <c r="H56" s="1"/>
    </row>
    <row r="57" ht="15.75" customHeight="1">
      <c r="A57" s="46"/>
      <c r="B57" s="46"/>
      <c r="C57" s="47"/>
      <c r="D57" s="47"/>
      <c r="E57" s="47"/>
      <c r="F57" s="1"/>
      <c r="G57" s="1"/>
      <c r="H57" s="1"/>
    </row>
    <row r="58" ht="15.75" customHeight="1">
      <c r="A58" s="46"/>
      <c r="B58" s="46"/>
      <c r="C58" s="47"/>
      <c r="D58" s="47"/>
      <c r="E58" s="47"/>
      <c r="F58" s="1"/>
      <c r="G58" s="1"/>
      <c r="H58" s="1"/>
    </row>
    <row r="59" ht="15.75" customHeight="1">
      <c r="A59" s="46"/>
      <c r="B59" s="46"/>
      <c r="C59" s="47"/>
      <c r="D59" s="47"/>
      <c r="E59" s="47"/>
      <c r="F59" s="1"/>
      <c r="G59" s="1"/>
      <c r="H59" s="1"/>
    </row>
    <row r="60" ht="15.75" customHeight="1">
      <c r="A60" s="46"/>
      <c r="B60" s="46"/>
      <c r="C60" s="47"/>
      <c r="D60" s="47"/>
      <c r="E60" s="47"/>
      <c r="F60" s="1"/>
      <c r="G60" s="1"/>
      <c r="H60" s="1"/>
    </row>
    <row r="61" ht="15.75" customHeight="1">
      <c r="A61" s="46"/>
      <c r="B61" s="46"/>
      <c r="C61" s="47"/>
      <c r="D61" s="47"/>
      <c r="E61" s="47"/>
      <c r="F61" s="1"/>
      <c r="G61" s="1"/>
      <c r="H61" s="1"/>
    </row>
    <row r="62" ht="15.75" customHeight="1">
      <c r="A62" s="46"/>
      <c r="B62" s="46"/>
      <c r="C62" s="47"/>
      <c r="D62" s="47"/>
      <c r="E62" s="47"/>
      <c r="F62" s="1"/>
      <c r="G62" s="1"/>
      <c r="H62" s="1"/>
    </row>
    <row r="63" ht="15.75" customHeight="1">
      <c r="A63" s="46"/>
      <c r="B63" s="46"/>
      <c r="C63" s="47"/>
      <c r="D63" s="47"/>
      <c r="E63" s="47"/>
      <c r="F63" s="1"/>
      <c r="G63" s="1"/>
      <c r="H63" s="1"/>
    </row>
    <row r="64" ht="15.75" customHeight="1">
      <c r="A64" s="46"/>
      <c r="B64" s="46"/>
      <c r="C64" s="47"/>
      <c r="D64" s="47"/>
      <c r="E64" s="47"/>
      <c r="F64" s="1"/>
      <c r="G64" s="1"/>
      <c r="H64" s="1"/>
    </row>
    <row r="65" ht="15.75" customHeight="1">
      <c r="A65" s="46"/>
      <c r="B65" s="46"/>
      <c r="C65" s="47"/>
      <c r="D65" s="47"/>
      <c r="E65" s="47"/>
      <c r="F65" s="1"/>
      <c r="G65" s="1"/>
      <c r="H65" s="1"/>
    </row>
    <row r="66" ht="15.75" customHeight="1">
      <c r="A66" s="46"/>
      <c r="B66" s="46"/>
      <c r="C66" s="47"/>
      <c r="D66" s="47"/>
      <c r="E66" s="47"/>
      <c r="F66" s="1"/>
      <c r="G66" s="1"/>
      <c r="H66" s="1"/>
    </row>
    <row r="67" ht="15.75" customHeight="1">
      <c r="A67" s="46"/>
      <c r="B67" s="46"/>
      <c r="C67" s="47"/>
      <c r="D67" s="47"/>
      <c r="E67" s="47"/>
      <c r="F67" s="1"/>
      <c r="G67" s="1"/>
      <c r="H67" s="1"/>
    </row>
    <row r="68" ht="15.75" customHeight="1">
      <c r="A68" s="46"/>
      <c r="B68" s="46"/>
      <c r="C68" s="47"/>
      <c r="D68" s="47"/>
      <c r="E68" s="47"/>
      <c r="F68" s="1"/>
      <c r="G68" s="1"/>
      <c r="H68" s="1"/>
    </row>
    <row r="69" ht="15.75" customHeight="1">
      <c r="A69" s="46"/>
      <c r="B69" s="46"/>
      <c r="C69" s="47"/>
      <c r="D69" s="47"/>
      <c r="E69" s="47"/>
      <c r="F69" s="1"/>
      <c r="G69" s="1"/>
      <c r="H69" s="1"/>
    </row>
    <row r="70" ht="15.75" customHeight="1">
      <c r="A70" s="46"/>
      <c r="B70" s="46"/>
      <c r="C70" s="47"/>
      <c r="D70" s="47"/>
      <c r="E70" s="47"/>
      <c r="F70" s="1"/>
      <c r="G70" s="1"/>
      <c r="H70" s="1"/>
    </row>
    <row r="71" ht="15.75" customHeight="1">
      <c r="A71" s="46"/>
      <c r="B71" s="46"/>
      <c r="C71" s="47"/>
      <c r="D71" s="47"/>
      <c r="E71" s="47"/>
      <c r="F71" s="1"/>
      <c r="G71" s="1"/>
      <c r="H71" s="1"/>
    </row>
    <row r="72" ht="15.75" customHeight="1">
      <c r="A72" s="46"/>
      <c r="B72" s="46"/>
      <c r="C72" s="47"/>
      <c r="D72" s="47"/>
      <c r="E72" s="47"/>
      <c r="F72" s="1"/>
      <c r="G72" s="1"/>
      <c r="H72" s="1"/>
    </row>
    <row r="73" ht="15.75" customHeight="1">
      <c r="A73" s="46"/>
      <c r="B73" s="46"/>
      <c r="C73" s="47"/>
      <c r="D73" s="47"/>
      <c r="E73" s="47"/>
      <c r="F73" s="1"/>
      <c r="G73" s="1"/>
      <c r="H73" s="1"/>
    </row>
    <row r="74" ht="15.75" customHeight="1">
      <c r="A74" s="46"/>
      <c r="B74" s="46"/>
      <c r="C74" s="47"/>
      <c r="D74" s="47"/>
      <c r="E74" s="47"/>
      <c r="F74" s="1"/>
      <c r="G74" s="1"/>
      <c r="H74" s="1"/>
    </row>
    <row r="75" ht="15.75" customHeight="1">
      <c r="A75" s="46"/>
      <c r="B75" s="46"/>
      <c r="C75" s="47"/>
      <c r="D75" s="47"/>
      <c r="E75" s="47"/>
      <c r="F75" s="1"/>
      <c r="G75" s="1"/>
      <c r="H75" s="1"/>
    </row>
    <row r="76" ht="15.75" customHeight="1">
      <c r="A76" s="46"/>
      <c r="B76" s="46"/>
      <c r="C76" s="47"/>
      <c r="D76" s="47"/>
      <c r="E76" s="47"/>
      <c r="F76" s="1"/>
      <c r="G76" s="1"/>
      <c r="H76" s="1"/>
    </row>
    <row r="77" ht="15.75" customHeight="1">
      <c r="A77" s="46"/>
      <c r="B77" s="46"/>
      <c r="C77" s="47"/>
      <c r="D77" s="47"/>
      <c r="E77" s="47"/>
      <c r="F77" s="1"/>
      <c r="G77" s="1"/>
      <c r="H77" s="1"/>
    </row>
    <row r="78" ht="15.75" customHeight="1">
      <c r="A78" s="46"/>
      <c r="B78" s="46"/>
      <c r="C78" s="47"/>
      <c r="D78" s="47"/>
      <c r="E78" s="47"/>
      <c r="F78" s="1"/>
      <c r="G78" s="1"/>
      <c r="H78" s="1"/>
    </row>
    <row r="79" ht="15.75" customHeight="1">
      <c r="A79" s="46"/>
      <c r="B79" s="46"/>
      <c r="C79" s="47"/>
      <c r="D79" s="47"/>
      <c r="E79" s="47"/>
      <c r="F79" s="1"/>
      <c r="G79" s="1"/>
      <c r="H79" s="1"/>
    </row>
    <row r="80" ht="15.75" customHeight="1">
      <c r="A80" s="46"/>
      <c r="B80" s="46"/>
      <c r="C80" s="47"/>
      <c r="D80" s="47"/>
      <c r="E80" s="47"/>
      <c r="F80" s="1"/>
      <c r="G80" s="1"/>
      <c r="H80" s="1"/>
    </row>
    <row r="81" ht="15.75" customHeight="1">
      <c r="A81" s="46"/>
      <c r="B81" s="46"/>
      <c r="C81" s="47"/>
      <c r="D81" s="47"/>
      <c r="E81" s="47"/>
      <c r="F81" s="1"/>
      <c r="G81" s="1"/>
      <c r="H81" s="1"/>
    </row>
    <row r="82" ht="15.75" customHeight="1">
      <c r="A82" s="46"/>
      <c r="B82" s="46"/>
      <c r="C82" s="47"/>
      <c r="D82" s="47"/>
      <c r="E82" s="47"/>
      <c r="F82" s="1"/>
      <c r="G82" s="1"/>
      <c r="H82" s="1"/>
    </row>
    <row r="83" ht="15.75" customHeight="1">
      <c r="A83" s="46"/>
      <c r="B83" s="46"/>
      <c r="C83" s="47"/>
      <c r="D83" s="47"/>
      <c r="E83" s="47"/>
      <c r="F83" s="1"/>
      <c r="G83" s="1"/>
      <c r="H83" s="1"/>
    </row>
    <row r="84" ht="15.75" customHeight="1">
      <c r="A84" s="46"/>
      <c r="B84" s="46"/>
      <c r="C84" s="47"/>
      <c r="D84" s="47"/>
      <c r="E84" s="47"/>
      <c r="F84" s="1"/>
      <c r="G84" s="1"/>
      <c r="H84" s="1"/>
    </row>
    <row r="85" ht="15.75" customHeight="1">
      <c r="A85" s="46"/>
      <c r="B85" s="46"/>
      <c r="C85" s="47"/>
      <c r="D85" s="47"/>
      <c r="E85" s="47"/>
      <c r="F85" s="1"/>
      <c r="G85" s="1"/>
      <c r="H85" s="1"/>
    </row>
    <row r="86" ht="15.75" customHeight="1">
      <c r="A86" s="46"/>
      <c r="B86" s="46"/>
      <c r="C86" s="47"/>
      <c r="D86" s="47"/>
      <c r="E86" s="47"/>
      <c r="F86" s="1"/>
      <c r="G86" s="1"/>
      <c r="H86" s="1"/>
    </row>
    <row r="87" ht="15.75" customHeight="1">
      <c r="A87" s="46"/>
      <c r="B87" s="46"/>
      <c r="C87" s="47"/>
      <c r="D87" s="47"/>
      <c r="E87" s="47"/>
      <c r="F87" s="1"/>
      <c r="G87" s="1"/>
      <c r="H87" s="1"/>
    </row>
    <row r="88" ht="15.75" customHeight="1">
      <c r="A88" s="46"/>
      <c r="B88" s="46"/>
      <c r="C88" s="47"/>
      <c r="D88" s="47"/>
      <c r="E88" s="47"/>
      <c r="F88" s="1"/>
      <c r="G88" s="1"/>
      <c r="H88" s="1"/>
    </row>
    <row r="89" ht="15.75" customHeight="1">
      <c r="A89" s="46"/>
      <c r="B89" s="46"/>
      <c r="C89" s="47"/>
      <c r="D89" s="47"/>
      <c r="E89" s="47"/>
      <c r="F89" s="1"/>
      <c r="G89" s="1"/>
      <c r="H89" s="1"/>
    </row>
    <row r="90" ht="15.75" customHeight="1">
      <c r="A90" s="46"/>
      <c r="B90" s="46"/>
      <c r="C90" s="47"/>
      <c r="D90" s="47"/>
      <c r="E90" s="47"/>
      <c r="F90" s="1"/>
      <c r="G90" s="1"/>
      <c r="H90" s="1"/>
    </row>
    <row r="91" ht="15.75" customHeight="1">
      <c r="A91" s="46"/>
      <c r="B91" s="46"/>
      <c r="C91" s="47"/>
      <c r="D91" s="47"/>
      <c r="E91" s="47"/>
      <c r="F91" s="1"/>
      <c r="G91" s="1"/>
      <c r="H91" s="1"/>
    </row>
    <row r="92" ht="15.75" customHeight="1">
      <c r="A92" s="46"/>
      <c r="B92" s="46"/>
      <c r="C92" s="47"/>
      <c r="D92" s="47"/>
      <c r="E92" s="47"/>
      <c r="F92" s="1"/>
      <c r="G92" s="1"/>
      <c r="H92" s="1"/>
    </row>
    <row r="93" ht="15.75" customHeight="1">
      <c r="A93" s="46"/>
      <c r="B93" s="46"/>
      <c r="C93" s="47"/>
      <c r="D93" s="47"/>
      <c r="E93" s="47"/>
      <c r="F93" s="1"/>
      <c r="G93" s="1"/>
      <c r="H93" s="1"/>
    </row>
    <row r="94" ht="15.75" customHeight="1">
      <c r="A94" s="46"/>
      <c r="B94" s="46"/>
      <c r="C94" s="47"/>
      <c r="D94" s="47"/>
      <c r="E94" s="47"/>
      <c r="F94" s="1"/>
      <c r="G94" s="1"/>
      <c r="H94" s="1"/>
    </row>
    <row r="95" ht="15.75" customHeight="1">
      <c r="A95" s="46"/>
      <c r="B95" s="46"/>
      <c r="C95" s="47"/>
      <c r="D95" s="47"/>
      <c r="E95" s="47"/>
      <c r="F95" s="1"/>
      <c r="G95" s="1"/>
      <c r="H95" s="1"/>
    </row>
    <row r="96" ht="15.75" customHeight="1">
      <c r="A96" s="46"/>
      <c r="B96" s="46"/>
      <c r="C96" s="47"/>
      <c r="D96" s="47"/>
      <c r="E96" s="47"/>
      <c r="F96" s="1"/>
      <c r="G96" s="1"/>
      <c r="H96" s="1"/>
    </row>
    <row r="97" ht="15.75" customHeight="1">
      <c r="A97" s="46"/>
      <c r="B97" s="46"/>
      <c r="C97" s="47"/>
      <c r="D97" s="47"/>
      <c r="E97" s="47"/>
      <c r="F97" s="1"/>
      <c r="G97" s="1"/>
      <c r="H97" s="1"/>
    </row>
    <row r="98" ht="15.75" customHeight="1">
      <c r="A98" s="46"/>
      <c r="B98" s="46"/>
      <c r="C98" s="47"/>
      <c r="D98" s="47"/>
      <c r="E98" s="47"/>
      <c r="F98" s="1"/>
      <c r="G98" s="1"/>
      <c r="H98" s="1"/>
    </row>
    <row r="99" ht="15.75" customHeight="1">
      <c r="A99" s="46"/>
      <c r="B99" s="46"/>
      <c r="C99" s="47"/>
      <c r="D99" s="47"/>
      <c r="E99" s="47"/>
      <c r="F99" s="1"/>
      <c r="G99" s="1"/>
      <c r="H99" s="1"/>
    </row>
    <row r="100" ht="15.75" customHeight="1">
      <c r="A100" s="46"/>
      <c r="B100" s="46"/>
      <c r="C100" s="47"/>
      <c r="D100" s="47"/>
      <c r="E100" s="47"/>
      <c r="F100" s="1"/>
      <c r="G100" s="1"/>
      <c r="H100" s="1"/>
    </row>
    <row r="101" ht="15.75" customHeight="1">
      <c r="A101" s="46"/>
      <c r="B101" s="46"/>
      <c r="C101" s="47"/>
      <c r="D101" s="47"/>
      <c r="E101" s="47"/>
      <c r="F101" s="1"/>
      <c r="G101" s="1"/>
      <c r="H101" s="1"/>
    </row>
    <row r="102" ht="15.75" customHeight="1">
      <c r="A102" s="46"/>
      <c r="B102" s="46"/>
      <c r="C102" s="47"/>
      <c r="D102" s="47"/>
      <c r="E102" s="47"/>
      <c r="F102" s="1"/>
      <c r="G102" s="1"/>
      <c r="H102" s="1"/>
    </row>
    <row r="103" ht="15.75" customHeight="1">
      <c r="A103" s="46"/>
      <c r="B103" s="46"/>
      <c r="C103" s="47"/>
      <c r="D103" s="47"/>
      <c r="E103" s="47"/>
      <c r="F103" s="1"/>
      <c r="G103" s="1"/>
      <c r="H103" s="1"/>
    </row>
    <row r="104" ht="15.75" customHeight="1">
      <c r="A104" s="46"/>
      <c r="B104" s="46"/>
      <c r="C104" s="47"/>
      <c r="D104" s="47"/>
      <c r="E104" s="47"/>
      <c r="F104" s="1"/>
      <c r="G104" s="1"/>
      <c r="H104" s="1"/>
    </row>
    <row r="105" ht="15.75" customHeight="1">
      <c r="A105" s="46"/>
      <c r="B105" s="46"/>
      <c r="C105" s="47"/>
      <c r="D105" s="47"/>
      <c r="E105" s="47"/>
      <c r="F105" s="1"/>
      <c r="G105" s="1"/>
      <c r="H105" s="1"/>
    </row>
    <row r="106" ht="15.75" customHeight="1">
      <c r="A106" s="46"/>
      <c r="B106" s="46"/>
      <c r="C106" s="47"/>
      <c r="D106" s="47"/>
      <c r="E106" s="47"/>
      <c r="F106" s="1"/>
      <c r="G106" s="1"/>
      <c r="H106" s="1"/>
    </row>
    <row r="107" ht="15.75" customHeight="1">
      <c r="A107" s="46"/>
      <c r="B107" s="46"/>
      <c r="C107" s="47"/>
      <c r="D107" s="47"/>
      <c r="E107" s="47"/>
      <c r="F107" s="1"/>
      <c r="G107" s="1"/>
      <c r="H107" s="1"/>
    </row>
    <row r="108" ht="15.75" customHeight="1">
      <c r="A108" s="46"/>
      <c r="B108" s="46"/>
      <c r="C108" s="47"/>
      <c r="D108" s="47"/>
      <c r="E108" s="47"/>
      <c r="F108" s="1"/>
      <c r="G108" s="1"/>
      <c r="H108" s="1"/>
    </row>
    <row r="109" ht="15.75" customHeight="1">
      <c r="A109" s="46"/>
      <c r="B109" s="46"/>
      <c r="C109" s="47"/>
      <c r="D109" s="47"/>
      <c r="E109" s="47"/>
      <c r="F109" s="1"/>
      <c r="G109" s="1"/>
      <c r="H109" s="1"/>
    </row>
    <row r="110" ht="15.75" customHeight="1">
      <c r="A110" s="46"/>
      <c r="B110" s="46"/>
      <c r="C110" s="47"/>
      <c r="D110" s="47"/>
      <c r="E110" s="47"/>
      <c r="F110" s="1"/>
      <c r="G110" s="1"/>
      <c r="H110" s="1"/>
    </row>
    <row r="111" ht="15.75" customHeight="1">
      <c r="A111" s="46"/>
      <c r="B111" s="46"/>
      <c r="C111" s="47"/>
      <c r="D111" s="47"/>
      <c r="E111" s="47"/>
      <c r="F111" s="1"/>
      <c r="G111" s="1"/>
      <c r="H111" s="1"/>
    </row>
    <row r="112" ht="15.75" customHeight="1">
      <c r="A112" s="46"/>
      <c r="B112" s="46"/>
      <c r="C112" s="47"/>
      <c r="D112" s="47"/>
      <c r="E112" s="47"/>
      <c r="F112" s="1"/>
      <c r="G112" s="1"/>
      <c r="H112" s="1"/>
    </row>
    <row r="113" ht="15.75" customHeight="1">
      <c r="A113" s="46"/>
      <c r="B113" s="46"/>
      <c r="C113" s="47"/>
      <c r="D113" s="47"/>
      <c r="E113" s="47"/>
      <c r="F113" s="1"/>
      <c r="G113" s="1"/>
      <c r="H113" s="1"/>
    </row>
    <row r="114" ht="15.75" customHeight="1">
      <c r="A114" s="46"/>
      <c r="B114" s="46"/>
      <c r="C114" s="47"/>
      <c r="D114" s="47"/>
      <c r="E114" s="47"/>
      <c r="F114" s="1"/>
      <c r="G114" s="1"/>
      <c r="H114" s="1"/>
    </row>
    <row r="115" ht="15.75" customHeight="1">
      <c r="A115" s="46"/>
      <c r="B115" s="46"/>
      <c r="C115" s="47"/>
      <c r="D115" s="47"/>
      <c r="E115" s="47"/>
      <c r="F115" s="1"/>
      <c r="G115" s="1"/>
      <c r="H115" s="1"/>
    </row>
    <row r="116" ht="15.75" customHeight="1">
      <c r="A116" s="46"/>
      <c r="B116" s="46"/>
      <c r="C116" s="47"/>
      <c r="D116" s="47"/>
      <c r="E116" s="47"/>
      <c r="F116" s="1"/>
      <c r="G116" s="1"/>
      <c r="H116" s="1"/>
    </row>
    <row r="117" ht="15.75" customHeight="1">
      <c r="A117" s="46"/>
      <c r="B117" s="46"/>
      <c r="C117" s="47"/>
      <c r="D117" s="47"/>
      <c r="E117" s="47"/>
      <c r="F117" s="1"/>
      <c r="G117" s="1"/>
      <c r="H117" s="1"/>
    </row>
    <row r="118" ht="15.75" customHeight="1">
      <c r="A118" s="46"/>
      <c r="B118" s="46"/>
      <c r="C118" s="47"/>
      <c r="D118" s="47"/>
      <c r="E118" s="47"/>
      <c r="F118" s="1"/>
      <c r="G118" s="1"/>
      <c r="H118" s="1"/>
    </row>
    <row r="119" ht="15.75" customHeight="1">
      <c r="A119" s="46"/>
      <c r="B119" s="46"/>
      <c r="C119" s="47"/>
      <c r="D119" s="47"/>
      <c r="E119" s="47"/>
      <c r="F119" s="1"/>
      <c r="G119" s="1"/>
      <c r="H119" s="1"/>
    </row>
    <row r="120" ht="15.75" customHeight="1">
      <c r="A120" s="46"/>
      <c r="B120" s="46"/>
      <c r="C120" s="47"/>
      <c r="D120" s="47"/>
      <c r="E120" s="47"/>
      <c r="F120" s="1"/>
      <c r="G120" s="1"/>
      <c r="H120" s="1"/>
    </row>
    <row r="121" ht="15.75" customHeight="1">
      <c r="A121" s="46"/>
      <c r="B121" s="46"/>
      <c r="C121" s="47"/>
      <c r="D121" s="47"/>
      <c r="E121" s="47"/>
      <c r="F121" s="1"/>
      <c r="G121" s="1"/>
      <c r="H121" s="1"/>
    </row>
    <row r="122" ht="15.75" customHeight="1">
      <c r="A122" s="46"/>
      <c r="B122" s="46"/>
      <c r="C122" s="47"/>
      <c r="D122" s="47"/>
      <c r="E122" s="47"/>
      <c r="F122" s="1"/>
      <c r="G122" s="1"/>
      <c r="H122" s="1"/>
    </row>
    <row r="123" ht="15.75" customHeight="1">
      <c r="A123" s="46"/>
      <c r="B123" s="46"/>
      <c r="C123" s="47"/>
      <c r="D123" s="47"/>
      <c r="E123" s="47"/>
      <c r="F123" s="1"/>
      <c r="G123" s="1"/>
      <c r="H123" s="1"/>
    </row>
    <row r="124" ht="15.75" customHeight="1">
      <c r="A124" s="46"/>
      <c r="B124" s="46"/>
      <c r="C124" s="47"/>
      <c r="D124" s="47"/>
      <c r="E124" s="47"/>
      <c r="F124" s="1"/>
      <c r="G124" s="1"/>
      <c r="H124" s="1"/>
    </row>
    <row r="125" ht="15.75" customHeight="1">
      <c r="A125" s="46"/>
      <c r="B125" s="46"/>
      <c r="C125" s="47"/>
      <c r="D125" s="47"/>
      <c r="E125" s="47"/>
      <c r="F125" s="1"/>
      <c r="G125" s="1"/>
      <c r="H125" s="1"/>
    </row>
    <row r="126" ht="15.75" customHeight="1">
      <c r="A126" s="46"/>
      <c r="B126" s="46"/>
      <c r="C126" s="47"/>
      <c r="D126" s="47"/>
      <c r="E126" s="47"/>
      <c r="F126" s="1"/>
      <c r="G126" s="1"/>
      <c r="H126" s="1"/>
    </row>
    <row r="127" ht="15.75" customHeight="1">
      <c r="A127" s="46"/>
      <c r="B127" s="46"/>
      <c r="C127" s="47"/>
      <c r="D127" s="47"/>
      <c r="E127" s="47"/>
      <c r="F127" s="1"/>
      <c r="G127" s="1"/>
      <c r="H127" s="1"/>
    </row>
    <row r="128" ht="15.75" customHeight="1">
      <c r="A128" s="46"/>
      <c r="B128" s="46"/>
      <c r="C128" s="47"/>
      <c r="D128" s="47"/>
      <c r="E128" s="47"/>
      <c r="F128" s="1"/>
      <c r="G128" s="1"/>
      <c r="H128" s="1"/>
    </row>
    <row r="129" ht="15.75" customHeight="1">
      <c r="A129" s="46"/>
      <c r="B129" s="46"/>
      <c r="C129" s="47"/>
      <c r="D129" s="47"/>
      <c r="E129" s="47"/>
      <c r="F129" s="1"/>
      <c r="G129" s="1"/>
      <c r="H129" s="1"/>
    </row>
    <row r="130" ht="15.75" customHeight="1">
      <c r="A130" s="46"/>
      <c r="B130" s="46"/>
      <c r="C130" s="47"/>
      <c r="D130" s="47"/>
      <c r="E130" s="47"/>
      <c r="F130" s="1"/>
      <c r="G130" s="1"/>
      <c r="H130" s="1"/>
    </row>
    <row r="131" ht="15.75" customHeight="1">
      <c r="A131" s="46"/>
      <c r="B131" s="46"/>
      <c r="C131" s="47"/>
      <c r="D131" s="47"/>
      <c r="E131" s="47"/>
      <c r="F131" s="1"/>
      <c r="G131" s="1"/>
      <c r="H131" s="1"/>
    </row>
    <row r="132" ht="15.75" customHeight="1">
      <c r="A132" s="46"/>
      <c r="B132" s="46"/>
      <c r="C132" s="47"/>
      <c r="D132" s="47"/>
      <c r="E132" s="47"/>
      <c r="F132" s="1"/>
      <c r="G132" s="1"/>
      <c r="H132" s="1"/>
    </row>
    <row r="133" ht="15.75" customHeight="1">
      <c r="A133" s="46"/>
      <c r="B133" s="46"/>
      <c r="C133" s="47"/>
      <c r="D133" s="47"/>
      <c r="E133" s="47"/>
      <c r="F133" s="1"/>
      <c r="G133" s="1"/>
      <c r="H133" s="1"/>
    </row>
    <row r="134" ht="15.75" customHeight="1">
      <c r="A134" s="46"/>
      <c r="B134" s="46"/>
      <c r="C134" s="47"/>
      <c r="D134" s="47"/>
      <c r="E134" s="47"/>
      <c r="F134" s="1"/>
      <c r="G134" s="1"/>
      <c r="H134" s="1"/>
    </row>
    <row r="135" ht="15.75" customHeight="1">
      <c r="A135" s="46"/>
      <c r="B135" s="46"/>
      <c r="C135" s="47"/>
      <c r="D135" s="47"/>
      <c r="E135" s="47"/>
      <c r="F135" s="1"/>
      <c r="G135" s="1"/>
      <c r="H135" s="1"/>
    </row>
    <row r="136" ht="15.75" customHeight="1">
      <c r="A136" s="46"/>
      <c r="B136" s="46"/>
      <c r="C136" s="47"/>
      <c r="D136" s="47"/>
      <c r="E136" s="47"/>
      <c r="F136" s="1"/>
      <c r="G136" s="1"/>
      <c r="H136" s="1"/>
    </row>
    <row r="137" ht="15.75" customHeight="1">
      <c r="A137" s="46"/>
      <c r="B137" s="46"/>
      <c r="C137" s="47"/>
      <c r="D137" s="47"/>
      <c r="E137" s="47"/>
      <c r="F137" s="1"/>
      <c r="G137" s="1"/>
      <c r="H137" s="1"/>
    </row>
    <row r="138" ht="15.75" customHeight="1">
      <c r="A138" s="46"/>
      <c r="B138" s="46"/>
      <c r="C138" s="47"/>
      <c r="D138" s="47"/>
      <c r="E138" s="47"/>
      <c r="F138" s="1"/>
      <c r="G138" s="1"/>
      <c r="H138" s="1"/>
    </row>
    <row r="139" ht="15.75" customHeight="1">
      <c r="A139" s="46"/>
      <c r="B139" s="46"/>
      <c r="C139" s="47"/>
      <c r="D139" s="47"/>
      <c r="E139" s="47"/>
      <c r="F139" s="1"/>
      <c r="G139" s="1"/>
      <c r="H139" s="1"/>
    </row>
    <row r="140" ht="15.75" customHeight="1">
      <c r="A140" s="46"/>
      <c r="B140" s="46"/>
      <c r="C140" s="47"/>
      <c r="D140" s="47"/>
      <c r="E140" s="47"/>
      <c r="F140" s="1"/>
      <c r="G140" s="1"/>
      <c r="H140" s="1"/>
    </row>
    <row r="141" ht="15.75" customHeight="1">
      <c r="A141" s="46"/>
      <c r="B141" s="46"/>
      <c r="C141" s="47"/>
      <c r="D141" s="47"/>
      <c r="E141" s="47"/>
      <c r="F141" s="1"/>
      <c r="G141" s="1"/>
      <c r="H141" s="1"/>
    </row>
    <row r="142" ht="15.75" customHeight="1">
      <c r="A142" s="46"/>
      <c r="B142" s="46"/>
      <c r="C142" s="47"/>
      <c r="D142" s="47"/>
      <c r="E142" s="47"/>
      <c r="F142" s="1"/>
      <c r="G142" s="1"/>
      <c r="H142" s="1"/>
    </row>
    <row r="143" ht="15.75" customHeight="1">
      <c r="A143" s="46"/>
      <c r="B143" s="46"/>
      <c r="C143" s="47"/>
      <c r="D143" s="47"/>
      <c r="E143" s="47"/>
      <c r="F143" s="1"/>
      <c r="G143" s="1"/>
      <c r="H143" s="1"/>
    </row>
    <row r="144" ht="15.75" customHeight="1">
      <c r="A144" s="46"/>
      <c r="B144" s="46"/>
      <c r="C144" s="47"/>
      <c r="D144" s="47"/>
      <c r="E144" s="47"/>
      <c r="F144" s="1"/>
      <c r="G144" s="1"/>
      <c r="H144" s="1"/>
    </row>
    <row r="145" ht="15.75" customHeight="1">
      <c r="A145" s="46"/>
      <c r="B145" s="46"/>
      <c r="C145" s="47"/>
      <c r="D145" s="47"/>
      <c r="E145" s="47"/>
      <c r="F145" s="1"/>
      <c r="G145" s="1"/>
      <c r="H145" s="1"/>
    </row>
    <row r="146" ht="15.75" customHeight="1">
      <c r="A146" s="46"/>
      <c r="B146" s="46"/>
      <c r="C146" s="47"/>
      <c r="D146" s="47"/>
      <c r="E146" s="47"/>
      <c r="F146" s="1"/>
      <c r="G146" s="1"/>
      <c r="H146" s="1"/>
    </row>
    <row r="147" ht="15.75" customHeight="1">
      <c r="A147" s="46"/>
      <c r="B147" s="46"/>
      <c r="C147" s="47"/>
      <c r="D147" s="47"/>
      <c r="E147" s="47"/>
      <c r="F147" s="1"/>
      <c r="G147" s="1"/>
      <c r="H147" s="1"/>
    </row>
    <row r="148" ht="15.75" customHeight="1">
      <c r="A148" s="46"/>
      <c r="B148" s="46"/>
      <c r="C148" s="47"/>
      <c r="D148" s="47"/>
      <c r="E148" s="47"/>
      <c r="F148" s="1"/>
      <c r="G148" s="1"/>
      <c r="H148" s="1"/>
    </row>
    <row r="149" ht="15.75" customHeight="1">
      <c r="A149" s="46"/>
      <c r="B149" s="46"/>
      <c r="C149" s="47"/>
      <c r="D149" s="47"/>
      <c r="E149" s="47"/>
      <c r="F149" s="1"/>
      <c r="G149" s="1"/>
      <c r="H149" s="1"/>
    </row>
    <row r="150" ht="15.75" customHeight="1">
      <c r="A150" s="46"/>
      <c r="B150" s="46"/>
      <c r="C150" s="47"/>
      <c r="D150" s="47"/>
      <c r="E150" s="47"/>
      <c r="F150" s="1"/>
      <c r="G150" s="1"/>
      <c r="H150" s="1"/>
    </row>
    <row r="151" ht="15.75" customHeight="1">
      <c r="A151" s="46"/>
      <c r="B151" s="46"/>
      <c r="C151" s="47"/>
      <c r="D151" s="47"/>
      <c r="E151" s="47"/>
      <c r="F151" s="1"/>
      <c r="G151" s="1"/>
      <c r="H151" s="1"/>
    </row>
    <row r="152" ht="15.75" customHeight="1">
      <c r="A152" s="46"/>
      <c r="B152" s="46"/>
      <c r="C152" s="47"/>
      <c r="D152" s="47"/>
      <c r="E152" s="47"/>
      <c r="F152" s="1"/>
      <c r="G152" s="1"/>
      <c r="H152" s="1"/>
    </row>
    <row r="153" ht="15.75" customHeight="1">
      <c r="A153" s="46"/>
      <c r="B153" s="46"/>
      <c r="C153" s="47"/>
      <c r="D153" s="47"/>
      <c r="E153" s="47"/>
      <c r="F153" s="1"/>
      <c r="G153" s="1"/>
      <c r="H153" s="1"/>
    </row>
    <row r="154" ht="15.75" customHeight="1">
      <c r="A154" s="46"/>
      <c r="B154" s="46"/>
      <c r="C154" s="47"/>
      <c r="D154" s="47"/>
      <c r="E154" s="47"/>
      <c r="F154" s="1"/>
      <c r="G154" s="1"/>
      <c r="H154" s="1"/>
    </row>
    <row r="155" ht="15.75" customHeight="1">
      <c r="A155" s="46"/>
      <c r="B155" s="46"/>
      <c r="C155" s="47"/>
      <c r="D155" s="47"/>
      <c r="E155" s="47"/>
      <c r="F155" s="1"/>
      <c r="G155" s="1"/>
      <c r="H155" s="1"/>
    </row>
    <row r="156" ht="15.75" customHeight="1">
      <c r="A156" s="46"/>
      <c r="B156" s="46"/>
      <c r="C156" s="47"/>
      <c r="D156" s="47"/>
      <c r="E156" s="47"/>
      <c r="F156" s="1"/>
      <c r="G156" s="1"/>
      <c r="H156" s="1"/>
    </row>
    <row r="157" ht="15.75" customHeight="1">
      <c r="A157" s="46"/>
      <c r="B157" s="46"/>
      <c r="C157" s="47"/>
      <c r="D157" s="47"/>
      <c r="E157" s="47"/>
      <c r="F157" s="1"/>
      <c r="G157" s="1"/>
      <c r="H157" s="1"/>
    </row>
    <row r="158" ht="15.75" customHeight="1">
      <c r="A158" s="46"/>
      <c r="B158" s="46"/>
      <c r="C158" s="47"/>
      <c r="D158" s="47"/>
      <c r="E158" s="47"/>
      <c r="F158" s="1"/>
      <c r="G158" s="1"/>
      <c r="H158" s="1"/>
    </row>
    <row r="159" ht="15.75" customHeight="1">
      <c r="A159" s="46"/>
      <c r="B159" s="46"/>
      <c r="C159" s="47"/>
      <c r="D159" s="47"/>
      <c r="E159" s="47"/>
      <c r="F159" s="1"/>
      <c r="G159" s="1"/>
      <c r="H159" s="1"/>
    </row>
    <row r="160" ht="15.75" customHeight="1">
      <c r="A160" s="46"/>
      <c r="B160" s="46"/>
      <c r="C160" s="47"/>
      <c r="D160" s="47"/>
      <c r="E160" s="47"/>
      <c r="F160" s="1"/>
      <c r="G160" s="1"/>
      <c r="H160" s="1"/>
    </row>
    <row r="161" ht="15.75" customHeight="1">
      <c r="A161" s="46"/>
      <c r="B161" s="46"/>
      <c r="C161" s="47"/>
      <c r="D161" s="47"/>
      <c r="E161" s="47"/>
      <c r="F161" s="1"/>
      <c r="G161" s="1"/>
      <c r="H161" s="1"/>
    </row>
    <row r="162" ht="15.75" customHeight="1">
      <c r="A162" s="46"/>
      <c r="B162" s="46"/>
      <c r="C162" s="47"/>
      <c r="D162" s="47"/>
      <c r="E162" s="47"/>
      <c r="F162" s="1"/>
      <c r="G162" s="1"/>
      <c r="H162" s="1"/>
    </row>
    <row r="163" ht="15.75" customHeight="1">
      <c r="A163" s="46"/>
      <c r="B163" s="46"/>
      <c r="C163" s="47"/>
      <c r="D163" s="47"/>
      <c r="E163" s="47"/>
      <c r="F163" s="1"/>
      <c r="G163" s="1"/>
      <c r="H163" s="1"/>
    </row>
    <row r="164" ht="15.75" customHeight="1">
      <c r="A164" s="46"/>
      <c r="B164" s="46"/>
      <c r="C164" s="47"/>
      <c r="D164" s="47"/>
      <c r="E164" s="47"/>
      <c r="F164" s="1"/>
      <c r="G164" s="1"/>
      <c r="H164" s="1"/>
    </row>
    <row r="165" ht="15.75" customHeight="1">
      <c r="A165" s="46"/>
      <c r="B165" s="46"/>
      <c r="C165" s="47"/>
      <c r="D165" s="47"/>
      <c r="E165" s="47"/>
      <c r="F165" s="1"/>
      <c r="G165" s="1"/>
      <c r="H165" s="1"/>
    </row>
    <row r="166" ht="15.75" customHeight="1">
      <c r="A166" s="46"/>
      <c r="B166" s="46"/>
      <c r="C166" s="47"/>
      <c r="D166" s="47"/>
      <c r="E166" s="47"/>
      <c r="F166" s="1"/>
      <c r="G166" s="1"/>
      <c r="H166" s="1"/>
    </row>
    <row r="167" ht="15.75" customHeight="1">
      <c r="A167" s="46"/>
      <c r="B167" s="46"/>
      <c r="C167" s="47"/>
      <c r="D167" s="47"/>
      <c r="E167" s="47"/>
      <c r="F167" s="1"/>
      <c r="G167" s="1"/>
      <c r="H167" s="1"/>
    </row>
    <row r="168" ht="15.75" customHeight="1">
      <c r="A168" s="46"/>
      <c r="B168" s="46"/>
      <c r="C168" s="47"/>
      <c r="D168" s="47"/>
      <c r="E168" s="47"/>
      <c r="F168" s="1"/>
      <c r="G168" s="1"/>
      <c r="H168" s="1"/>
    </row>
    <row r="169" ht="15.75" customHeight="1">
      <c r="A169" s="46"/>
      <c r="B169" s="46"/>
      <c r="C169" s="47"/>
      <c r="D169" s="47"/>
      <c r="E169" s="47"/>
      <c r="F169" s="1"/>
      <c r="G169" s="1"/>
      <c r="H169" s="1"/>
    </row>
    <row r="170" ht="15.75" customHeight="1">
      <c r="A170" s="46"/>
      <c r="B170" s="46"/>
      <c r="C170" s="47"/>
      <c r="D170" s="47"/>
      <c r="E170" s="47"/>
      <c r="F170" s="1"/>
      <c r="G170" s="1"/>
      <c r="H170" s="1"/>
    </row>
    <row r="171" ht="15.75" customHeight="1">
      <c r="A171" s="46"/>
      <c r="B171" s="46"/>
      <c r="C171" s="47"/>
      <c r="D171" s="47"/>
      <c r="E171" s="47"/>
      <c r="F171" s="1"/>
      <c r="G171" s="1"/>
      <c r="H171" s="1"/>
    </row>
    <row r="172" ht="15.75" customHeight="1">
      <c r="A172" s="46"/>
      <c r="B172" s="46"/>
      <c r="C172" s="47"/>
      <c r="D172" s="47"/>
      <c r="E172" s="47"/>
      <c r="F172" s="1"/>
      <c r="G172" s="1"/>
      <c r="H172" s="1"/>
    </row>
    <row r="173" ht="15.75" customHeight="1">
      <c r="A173" s="46"/>
      <c r="B173" s="46"/>
      <c r="C173" s="47"/>
      <c r="D173" s="47"/>
      <c r="E173" s="47"/>
      <c r="F173" s="1"/>
      <c r="G173" s="1"/>
      <c r="H173" s="1"/>
    </row>
    <row r="174" ht="15.75" customHeight="1">
      <c r="A174" s="46"/>
      <c r="B174" s="46"/>
      <c r="C174" s="47"/>
      <c r="D174" s="47"/>
      <c r="E174" s="47"/>
      <c r="F174" s="1"/>
      <c r="G174" s="1"/>
      <c r="H174" s="1"/>
    </row>
    <row r="175" ht="15.75" customHeight="1">
      <c r="A175" s="46"/>
      <c r="B175" s="46"/>
      <c r="C175" s="47"/>
      <c r="D175" s="47"/>
      <c r="E175" s="47"/>
      <c r="F175" s="1"/>
      <c r="G175" s="1"/>
      <c r="H175" s="1"/>
    </row>
    <row r="176" ht="15.75" customHeight="1">
      <c r="A176" s="46"/>
      <c r="B176" s="46"/>
      <c r="C176" s="47"/>
      <c r="D176" s="47"/>
      <c r="E176" s="47"/>
      <c r="F176" s="1"/>
      <c r="G176" s="1"/>
      <c r="H176" s="1"/>
    </row>
    <row r="177" ht="15.75" customHeight="1">
      <c r="A177" s="46"/>
      <c r="B177" s="46"/>
      <c r="C177" s="47"/>
      <c r="D177" s="47"/>
      <c r="E177" s="47"/>
      <c r="F177" s="1"/>
      <c r="G177" s="1"/>
      <c r="H177" s="1"/>
    </row>
    <row r="178" ht="15.75" customHeight="1">
      <c r="A178" s="46"/>
      <c r="B178" s="46"/>
      <c r="C178" s="47"/>
      <c r="D178" s="47"/>
      <c r="E178" s="47"/>
      <c r="F178" s="1"/>
      <c r="G178" s="1"/>
      <c r="H178" s="1"/>
    </row>
    <row r="179" ht="15.75" customHeight="1">
      <c r="A179" s="46"/>
      <c r="B179" s="46"/>
      <c r="C179" s="47"/>
      <c r="D179" s="47"/>
      <c r="E179" s="47"/>
      <c r="F179" s="1"/>
      <c r="G179" s="1"/>
      <c r="H179" s="1"/>
    </row>
    <row r="180" ht="15.75" customHeight="1">
      <c r="A180" s="46"/>
      <c r="B180" s="46"/>
      <c r="C180" s="47"/>
      <c r="D180" s="47"/>
      <c r="E180" s="47"/>
      <c r="F180" s="1"/>
      <c r="G180" s="1"/>
      <c r="H180" s="1"/>
    </row>
    <row r="181" ht="15.75" customHeight="1">
      <c r="A181" s="46"/>
      <c r="B181" s="46"/>
      <c r="C181" s="47"/>
      <c r="D181" s="47"/>
      <c r="E181" s="47"/>
      <c r="F181" s="1"/>
      <c r="G181" s="1"/>
      <c r="H181" s="1"/>
    </row>
    <row r="182" ht="15.75" customHeight="1">
      <c r="A182" s="46"/>
      <c r="B182" s="46"/>
      <c r="C182" s="47"/>
      <c r="D182" s="47"/>
      <c r="E182" s="47"/>
      <c r="F182" s="1"/>
      <c r="G182" s="1"/>
      <c r="H182" s="1"/>
    </row>
    <row r="183" ht="15.75" customHeight="1">
      <c r="A183" s="46"/>
      <c r="B183" s="46"/>
      <c r="C183" s="47"/>
      <c r="D183" s="47"/>
      <c r="E183" s="47"/>
      <c r="F183" s="1"/>
      <c r="G183" s="1"/>
      <c r="H183" s="1"/>
    </row>
    <row r="184" ht="15.75" customHeight="1">
      <c r="A184" s="46"/>
      <c r="B184" s="46"/>
      <c r="C184" s="47"/>
      <c r="D184" s="47"/>
      <c r="E184" s="47"/>
      <c r="F184" s="1"/>
      <c r="G184" s="1"/>
      <c r="H184" s="1"/>
    </row>
    <row r="185" ht="15.75" customHeight="1">
      <c r="A185" s="46"/>
      <c r="B185" s="46"/>
      <c r="C185" s="47"/>
      <c r="D185" s="47"/>
      <c r="E185" s="47"/>
      <c r="F185" s="1"/>
      <c r="G185" s="1"/>
      <c r="H185" s="1"/>
    </row>
    <row r="186" ht="15.75" customHeight="1">
      <c r="A186" s="46"/>
      <c r="B186" s="46"/>
      <c r="C186" s="47"/>
      <c r="D186" s="47"/>
      <c r="E186" s="47"/>
      <c r="F186" s="1"/>
      <c r="G186" s="1"/>
      <c r="H186" s="1"/>
    </row>
    <row r="187" ht="15.75" customHeight="1">
      <c r="A187" s="46"/>
      <c r="B187" s="46"/>
      <c r="C187" s="47"/>
      <c r="D187" s="47"/>
      <c r="E187" s="47"/>
      <c r="F187" s="1"/>
      <c r="G187" s="1"/>
      <c r="H187" s="1"/>
    </row>
    <row r="188" ht="15.75" customHeight="1">
      <c r="A188" s="46"/>
      <c r="B188" s="46"/>
      <c r="C188" s="47"/>
      <c r="D188" s="47"/>
      <c r="E188" s="47"/>
      <c r="F188" s="1"/>
      <c r="G188" s="1"/>
      <c r="H188" s="1"/>
    </row>
    <row r="189" ht="15.75" customHeight="1">
      <c r="A189" s="46"/>
      <c r="B189" s="46"/>
      <c r="C189" s="47"/>
      <c r="D189" s="47"/>
      <c r="E189" s="47"/>
      <c r="F189" s="1"/>
      <c r="G189" s="1"/>
      <c r="H189" s="1"/>
    </row>
    <row r="190" ht="15.75" customHeight="1">
      <c r="A190" s="46"/>
      <c r="B190" s="46"/>
      <c r="C190" s="47"/>
      <c r="D190" s="47"/>
      <c r="E190" s="47"/>
      <c r="F190" s="1"/>
      <c r="G190" s="1"/>
      <c r="H190" s="1"/>
    </row>
    <row r="191" ht="15.75" customHeight="1">
      <c r="A191" s="46"/>
      <c r="B191" s="46"/>
      <c r="C191" s="47"/>
      <c r="D191" s="47"/>
      <c r="E191" s="47"/>
      <c r="F191" s="1"/>
      <c r="G191" s="1"/>
      <c r="H191" s="1"/>
    </row>
    <row r="192" ht="15.75" customHeight="1">
      <c r="A192" s="46"/>
      <c r="B192" s="46"/>
      <c r="C192" s="47"/>
      <c r="D192" s="47"/>
      <c r="E192" s="47"/>
      <c r="F192" s="1"/>
      <c r="G192" s="1"/>
      <c r="H192" s="1"/>
    </row>
    <row r="193" ht="15.75" customHeight="1">
      <c r="A193" s="46"/>
      <c r="B193" s="46"/>
      <c r="C193" s="47"/>
      <c r="D193" s="47"/>
      <c r="E193" s="47"/>
      <c r="F193" s="1"/>
      <c r="G193" s="1"/>
      <c r="H193" s="1"/>
    </row>
    <row r="194" ht="15.75" customHeight="1">
      <c r="A194" s="46"/>
      <c r="B194" s="46"/>
      <c r="C194" s="47"/>
      <c r="D194" s="47"/>
      <c r="E194" s="47"/>
      <c r="F194" s="1"/>
      <c r="G194" s="1"/>
      <c r="H194" s="1"/>
    </row>
    <row r="195" ht="15.75" customHeight="1">
      <c r="A195" s="46"/>
      <c r="B195" s="46"/>
      <c r="C195" s="47"/>
      <c r="D195" s="47"/>
      <c r="E195" s="47"/>
      <c r="F195" s="1"/>
      <c r="G195" s="1"/>
      <c r="H195" s="1"/>
    </row>
    <row r="196" ht="15.75" customHeight="1">
      <c r="A196" s="46"/>
      <c r="B196" s="46"/>
      <c r="C196" s="47"/>
      <c r="D196" s="47"/>
      <c r="E196" s="47"/>
      <c r="F196" s="1"/>
      <c r="G196" s="1"/>
      <c r="H196" s="1"/>
    </row>
    <row r="197" ht="15.75" customHeight="1">
      <c r="A197" s="46"/>
      <c r="B197" s="46"/>
      <c r="C197" s="47"/>
      <c r="D197" s="47"/>
      <c r="E197" s="47"/>
      <c r="F197" s="1"/>
      <c r="G197" s="1"/>
      <c r="H197" s="1"/>
    </row>
    <row r="198" ht="15.75" customHeight="1">
      <c r="A198" s="46"/>
      <c r="B198" s="46"/>
      <c r="C198" s="47"/>
      <c r="D198" s="47"/>
      <c r="E198" s="47"/>
      <c r="F198" s="1"/>
      <c r="G198" s="1"/>
      <c r="H198" s="1"/>
    </row>
    <row r="199" ht="15.75" customHeight="1">
      <c r="A199" s="46"/>
      <c r="B199" s="46"/>
      <c r="C199" s="47"/>
      <c r="D199" s="47"/>
      <c r="E199" s="47"/>
      <c r="F199" s="1"/>
      <c r="G199" s="1"/>
      <c r="H199" s="1"/>
    </row>
    <row r="200" ht="15.75" customHeight="1">
      <c r="A200" s="46"/>
      <c r="B200" s="46"/>
      <c r="C200" s="47"/>
      <c r="D200" s="47"/>
      <c r="E200" s="47"/>
      <c r="F200" s="1"/>
      <c r="G200" s="1"/>
      <c r="H200" s="1"/>
    </row>
    <row r="201" ht="15.75" customHeight="1">
      <c r="A201" s="46"/>
      <c r="B201" s="46"/>
      <c r="C201" s="47"/>
      <c r="D201" s="47"/>
      <c r="E201" s="47"/>
      <c r="F201" s="1"/>
      <c r="G201" s="1"/>
      <c r="H201" s="1"/>
    </row>
    <row r="202" ht="15.75" customHeight="1">
      <c r="A202" s="46"/>
      <c r="B202" s="46"/>
      <c r="C202" s="47"/>
      <c r="D202" s="47"/>
      <c r="E202" s="47"/>
      <c r="F202" s="1"/>
      <c r="G202" s="1"/>
      <c r="H202" s="1"/>
    </row>
    <row r="203" ht="15.75" customHeight="1">
      <c r="A203" s="46"/>
      <c r="B203" s="46"/>
      <c r="C203" s="47"/>
      <c r="D203" s="47"/>
      <c r="E203" s="47"/>
      <c r="F203" s="1"/>
      <c r="G203" s="1"/>
      <c r="H203" s="1"/>
    </row>
    <row r="204" ht="15.75" customHeight="1">
      <c r="A204" s="46"/>
      <c r="B204" s="46"/>
      <c r="C204" s="47"/>
      <c r="D204" s="47"/>
      <c r="E204" s="47"/>
      <c r="F204" s="1"/>
      <c r="G204" s="1"/>
      <c r="H204" s="1"/>
    </row>
    <row r="205" ht="15.75" customHeight="1">
      <c r="A205" s="46"/>
      <c r="B205" s="46"/>
      <c r="C205" s="47"/>
      <c r="D205" s="47"/>
      <c r="E205" s="47"/>
      <c r="F205" s="1"/>
      <c r="G205" s="1"/>
      <c r="H205" s="1"/>
    </row>
    <row r="206" ht="15.75" customHeight="1">
      <c r="A206" s="46"/>
      <c r="B206" s="46"/>
      <c r="C206" s="47"/>
      <c r="D206" s="47"/>
      <c r="E206" s="47"/>
      <c r="F206" s="1"/>
      <c r="G206" s="1"/>
      <c r="H206" s="1"/>
    </row>
    <row r="207" ht="15.75" customHeight="1">
      <c r="A207" s="46"/>
      <c r="B207" s="46"/>
      <c r="C207" s="47"/>
      <c r="D207" s="47"/>
      <c r="E207" s="47"/>
      <c r="F207" s="1"/>
      <c r="G207" s="1"/>
      <c r="H207" s="1"/>
    </row>
    <row r="208" ht="15.75" customHeight="1">
      <c r="A208" s="46"/>
      <c r="B208" s="46"/>
      <c r="C208" s="47"/>
      <c r="D208" s="47"/>
      <c r="E208" s="47"/>
      <c r="F208" s="1"/>
      <c r="G208" s="1"/>
      <c r="H208" s="1"/>
    </row>
    <row r="209" ht="15.75" customHeight="1">
      <c r="A209" s="46"/>
      <c r="B209" s="46"/>
      <c r="C209" s="47"/>
      <c r="D209" s="47"/>
      <c r="E209" s="47"/>
      <c r="F209" s="1"/>
      <c r="G209" s="1"/>
      <c r="H209" s="1"/>
    </row>
    <row r="210" ht="15.75" customHeight="1">
      <c r="A210" s="46"/>
      <c r="B210" s="46"/>
      <c r="C210" s="47"/>
      <c r="D210" s="47"/>
      <c r="E210" s="47"/>
      <c r="F210" s="1"/>
      <c r="G210" s="1"/>
      <c r="H210" s="1"/>
    </row>
    <row r="211" ht="15.75" customHeight="1">
      <c r="A211" s="46"/>
      <c r="B211" s="46"/>
      <c r="C211" s="47"/>
      <c r="D211" s="47"/>
      <c r="E211" s="47"/>
      <c r="F211" s="1"/>
      <c r="G211" s="1"/>
      <c r="H211" s="1"/>
    </row>
    <row r="212" ht="15.75" customHeight="1">
      <c r="A212" s="46"/>
      <c r="B212" s="46"/>
      <c r="C212" s="47"/>
      <c r="D212" s="47"/>
      <c r="E212" s="47"/>
      <c r="F212" s="1"/>
      <c r="G212" s="1"/>
      <c r="H212" s="1"/>
    </row>
    <row r="213" ht="15.75" customHeight="1">
      <c r="A213" s="46"/>
      <c r="B213" s="46"/>
      <c r="C213" s="47"/>
      <c r="D213" s="47"/>
      <c r="E213" s="47"/>
      <c r="F213" s="1"/>
      <c r="G213" s="1"/>
      <c r="H213" s="1"/>
    </row>
    <row r="214" ht="15.75" customHeight="1">
      <c r="A214" s="46"/>
      <c r="B214" s="46"/>
      <c r="C214" s="47"/>
      <c r="D214" s="47"/>
      <c r="E214" s="47"/>
      <c r="F214" s="1"/>
      <c r="G214" s="1"/>
      <c r="H214" s="1"/>
    </row>
    <row r="215" ht="15.75" customHeight="1">
      <c r="A215" s="46"/>
      <c r="B215" s="46"/>
      <c r="C215" s="47"/>
      <c r="D215" s="47"/>
      <c r="E215" s="47"/>
      <c r="F215" s="1"/>
      <c r="G215" s="1"/>
      <c r="H215" s="1"/>
    </row>
    <row r="216" ht="15.75" customHeight="1">
      <c r="A216" s="46"/>
      <c r="B216" s="46"/>
      <c r="C216" s="47"/>
      <c r="D216" s="47"/>
      <c r="E216" s="47"/>
      <c r="F216" s="1"/>
      <c r="G216" s="1"/>
      <c r="H216" s="1"/>
    </row>
    <row r="217" ht="15.75" customHeight="1">
      <c r="A217" s="46"/>
      <c r="B217" s="46"/>
      <c r="C217" s="47"/>
      <c r="D217" s="47"/>
      <c r="E217" s="47"/>
      <c r="F217" s="1"/>
      <c r="G217" s="1"/>
      <c r="H217" s="1"/>
    </row>
    <row r="218" ht="15.75" customHeight="1">
      <c r="A218" s="46"/>
      <c r="B218" s="46"/>
      <c r="C218" s="47"/>
      <c r="D218" s="47"/>
      <c r="E218" s="47"/>
      <c r="F218" s="1"/>
      <c r="G218" s="1"/>
      <c r="H218" s="1"/>
    </row>
    <row r="219" ht="15.75" customHeight="1">
      <c r="A219" s="46"/>
      <c r="B219" s="46"/>
      <c r="C219" s="47"/>
      <c r="D219" s="47"/>
      <c r="E219" s="47"/>
      <c r="F219" s="1"/>
      <c r="G219" s="1"/>
      <c r="H219" s="1"/>
    </row>
    <row r="220" ht="15.75" customHeight="1">
      <c r="A220" s="46"/>
      <c r="B220" s="46"/>
      <c r="C220" s="47"/>
      <c r="D220" s="47"/>
      <c r="E220" s="47"/>
      <c r="F220" s="1"/>
      <c r="G220" s="1"/>
      <c r="H220" s="1"/>
    </row>
    <row r="221" ht="15.75" customHeight="1">
      <c r="A221" s="46"/>
      <c r="B221" s="46"/>
      <c r="C221" s="47"/>
      <c r="D221" s="47"/>
      <c r="E221" s="47"/>
      <c r="F221" s="1"/>
      <c r="G221" s="1"/>
      <c r="H221" s="1"/>
    </row>
    <row r="222" ht="15.75" customHeight="1">
      <c r="A222" s="46"/>
      <c r="B222" s="46"/>
      <c r="C222" s="47"/>
      <c r="D222" s="47"/>
      <c r="E222" s="47"/>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9">
    <mergeCell ref="A10:L10"/>
    <mergeCell ref="A22:H22"/>
    <mergeCell ref="A2:L2"/>
    <mergeCell ref="A4:L4"/>
    <mergeCell ref="A5:L5"/>
    <mergeCell ref="A6:L6"/>
    <mergeCell ref="A7:L7"/>
    <mergeCell ref="A8:L8"/>
    <mergeCell ref="A9:L9"/>
  </mergeCells>
  <hyperlinks>
    <hyperlink r:id="rId1" ref="G13"/>
    <hyperlink r:id="rId2" ref="G14"/>
    <hyperlink r:id="rId3" ref="G15"/>
    <hyperlink r:id="rId4" ref="G16"/>
    <hyperlink r:id="rId5" ref="G18"/>
  </hyperlinks>
  <printOptions/>
  <pageMargins bottom="0.75" footer="0.0" header="0.0" left="0.7" right="0.7" top="0.75"/>
  <pageSetup orientation="landscape"/>
  <drawing r:id="rId6"/>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14"/>
    <col customWidth="1" min="4" max="4" width="17.71"/>
    <col customWidth="1" min="5" max="5" width="26.43"/>
    <col customWidth="1" min="6" max="8" width="13.71"/>
    <col customWidth="1" min="9" max="25" width="8.0"/>
  </cols>
  <sheetData>
    <row r="1">
      <c r="A1" s="46"/>
      <c r="B1" s="46"/>
      <c r="C1" s="47"/>
      <c r="D1" s="47"/>
      <c r="E1" s="47"/>
      <c r="F1" s="1"/>
      <c r="G1" s="1"/>
      <c r="H1" s="1"/>
    </row>
    <row r="2" ht="15.75" customHeight="1">
      <c r="A2" s="48" t="s">
        <v>9127</v>
      </c>
      <c r="B2" s="49"/>
      <c r="C2" s="49"/>
      <c r="D2" s="49"/>
      <c r="E2" s="50"/>
      <c r="F2" s="198"/>
      <c r="G2" s="198"/>
      <c r="H2" s="198"/>
      <c r="I2" s="53"/>
      <c r="J2" s="53"/>
      <c r="K2" s="53"/>
      <c r="L2" s="53"/>
      <c r="M2" s="53"/>
      <c r="N2" s="53"/>
      <c r="O2" s="53"/>
      <c r="P2" s="53"/>
      <c r="Q2" s="53"/>
      <c r="R2" s="53"/>
      <c r="S2" s="53"/>
      <c r="T2" s="53"/>
      <c r="U2" s="53"/>
      <c r="V2" s="53"/>
      <c r="W2" s="53"/>
      <c r="X2" s="53"/>
      <c r="Y2" s="53"/>
    </row>
    <row r="3" ht="15.75" customHeight="1">
      <c r="A3" s="197"/>
      <c r="B3" s="197"/>
      <c r="C3" s="197"/>
      <c r="D3" s="197"/>
      <c r="E3" s="692"/>
      <c r="F3" s="198"/>
      <c r="G3" s="198"/>
      <c r="H3" s="198"/>
      <c r="I3" s="53"/>
      <c r="J3" s="53"/>
      <c r="K3" s="53"/>
      <c r="L3" s="53"/>
      <c r="M3" s="53"/>
      <c r="N3" s="53"/>
      <c r="O3" s="53"/>
      <c r="P3" s="53"/>
      <c r="Q3" s="53"/>
      <c r="R3" s="53"/>
      <c r="S3" s="53"/>
      <c r="T3" s="53"/>
      <c r="U3" s="53"/>
      <c r="V3" s="53"/>
      <c r="W3" s="53"/>
      <c r="X3" s="53"/>
      <c r="Y3" s="53"/>
    </row>
    <row r="4" ht="21.0" customHeight="1">
      <c r="A4" s="173" t="s">
        <v>9128</v>
      </c>
      <c r="B4" s="49"/>
      <c r="C4" s="49"/>
      <c r="D4" s="49"/>
      <c r="E4" s="50"/>
      <c r="F4" s="198"/>
      <c r="G4" s="198"/>
      <c r="H4" s="198"/>
      <c r="I4" s="53"/>
      <c r="J4" s="53"/>
      <c r="K4" s="53"/>
      <c r="L4" s="53"/>
      <c r="M4" s="53"/>
      <c r="N4" s="53"/>
      <c r="O4" s="53"/>
      <c r="P4" s="53"/>
      <c r="Q4" s="53"/>
      <c r="R4" s="53"/>
      <c r="S4" s="53"/>
      <c r="T4" s="53"/>
      <c r="U4" s="53"/>
      <c r="V4" s="53"/>
      <c r="W4" s="53"/>
      <c r="X4" s="53"/>
      <c r="Y4" s="53"/>
    </row>
    <row r="5" ht="28.5" customHeight="1">
      <c r="A5" s="329" t="s">
        <v>9129</v>
      </c>
      <c r="B5" s="49"/>
      <c r="C5" s="49"/>
      <c r="D5" s="49"/>
      <c r="E5" s="50"/>
      <c r="F5" s="198"/>
      <c r="G5" s="198"/>
      <c r="H5" s="198"/>
      <c r="I5" s="53"/>
      <c r="J5" s="53"/>
      <c r="K5" s="53"/>
      <c r="L5" s="53"/>
      <c r="M5" s="53"/>
      <c r="N5" s="53"/>
      <c r="O5" s="53"/>
      <c r="P5" s="53"/>
      <c r="Q5" s="53"/>
      <c r="R5" s="53"/>
      <c r="S5" s="53"/>
      <c r="T5" s="53"/>
      <c r="U5" s="53"/>
      <c r="V5" s="53"/>
      <c r="W5" s="53"/>
      <c r="X5" s="53"/>
      <c r="Y5" s="53"/>
    </row>
    <row r="6" ht="39.75" customHeight="1">
      <c r="A6" s="693" t="s">
        <v>9130</v>
      </c>
      <c r="B6" s="49"/>
      <c r="C6" s="49"/>
      <c r="D6" s="49"/>
      <c r="E6" s="50"/>
      <c r="F6" s="198"/>
      <c r="G6" s="198"/>
      <c r="H6" s="198"/>
      <c r="I6" s="53"/>
      <c r="J6" s="53"/>
      <c r="K6" s="53"/>
      <c r="L6" s="53"/>
      <c r="M6" s="53"/>
      <c r="N6" s="53"/>
      <c r="O6" s="53"/>
      <c r="P6" s="53"/>
      <c r="Q6" s="53"/>
      <c r="R6" s="53"/>
      <c r="S6" s="53"/>
      <c r="T6" s="53"/>
      <c r="U6" s="53"/>
      <c r="V6" s="53"/>
      <c r="W6" s="53"/>
      <c r="X6" s="53"/>
      <c r="Y6" s="53"/>
    </row>
    <row r="7">
      <c r="A7" s="59"/>
      <c r="B7" s="59"/>
      <c r="C7" s="60"/>
      <c r="D7" s="60"/>
      <c r="E7" s="60"/>
      <c r="F7" s="59"/>
      <c r="G7" s="59"/>
      <c r="H7" s="59"/>
      <c r="I7" s="53"/>
      <c r="J7" s="53"/>
      <c r="K7" s="53"/>
      <c r="L7" s="53"/>
      <c r="M7" s="53"/>
      <c r="N7" s="53"/>
      <c r="O7" s="53"/>
      <c r="P7" s="53"/>
      <c r="Q7" s="53"/>
      <c r="R7" s="53"/>
      <c r="S7" s="53"/>
      <c r="T7" s="53"/>
      <c r="U7" s="53"/>
      <c r="V7" s="53"/>
      <c r="W7" s="53"/>
      <c r="X7" s="53"/>
      <c r="Y7" s="53"/>
    </row>
    <row r="8" ht="61.5" customHeight="1">
      <c r="A8" s="330" t="s">
        <v>3194</v>
      </c>
      <c r="B8" s="63" t="s">
        <v>7</v>
      </c>
      <c r="C8" s="63" t="s">
        <v>9131</v>
      </c>
      <c r="D8" s="176" t="s">
        <v>144</v>
      </c>
      <c r="E8" s="359" t="s">
        <v>148</v>
      </c>
      <c r="F8" s="360" t="s">
        <v>149</v>
      </c>
      <c r="I8" s="53"/>
      <c r="J8" s="53"/>
      <c r="K8" s="53"/>
      <c r="L8" s="53"/>
      <c r="M8" s="53"/>
      <c r="N8" s="53"/>
      <c r="O8" s="53"/>
      <c r="P8" s="53"/>
      <c r="Q8" s="53"/>
      <c r="R8" s="53"/>
      <c r="S8" s="53"/>
      <c r="T8" s="53"/>
      <c r="U8" s="53"/>
      <c r="V8" s="53"/>
      <c r="W8" s="53"/>
      <c r="X8" s="53"/>
      <c r="Y8" s="53"/>
    </row>
    <row r="9" ht="15.0" customHeight="1">
      <c r="A9" s="75" t="s">
        <v>6454</v>
      </c>
      <c r="B9" s="77" t="s">
        <v>51</v>
      </c>
      <c r="C9" s="85" t="s">
        <v>9132</v>
      </c>
      <c r="D9" s="78">
        <v>50.0</v>
      </c>
      <c r="E9" s="363">
        <v>50.0</v>
      </c>
      <c r="F9" s="207" t="s">
        <v>50</v>
      </c>
      <c r="G9" s="541"/>
      <c r="H9" s="185"/>
      <c r="I9" s="185"/>
      <c r="J9" s="185"/>
      <c r="K9" s="185"/>
      <c r="L9" s="185"/>
      <c r="M9" s="185"/>
      <c r="N9" s="185"/>
      <c r="O9" s="185"/>
      <c r="P9" s="185"/>
      <c r="Q9" s="185"/>
      <c r="R9" s="185"/>
      <c r="S9" s="185"/>
      <c r="T9" s="185"/>
      <c r="U9" s="185"/>
      <c r="V9" s="185"/>
      <c r="W9" s="185"/>
      <c r="X9" s="185"/>
      <c r="Y9" s="185"/>
      <c r="Z9" s="185"/>
    </row>
    <row r="10" ht="15.0" customHeight="1">
      <c r="A10" s="75" t="s">
        <v>6454</v>
      </c>
      <c r="B10" s="77" t="s">
        <v>51</v>
      </c>
      <c r="C10" s="85" t="s">
        <v>9133</v>
      </c>
      <c r="D10" s="78">
        <v>50.0</v>
      </c>
      <c r="E10" s="363">
        <v>50.0</v>
      </c>
      <c r="F10" s="207" t="s">
        <v>50</v>
      </c>
      <c r="G10" s="541"/>
      <c r="H10" s="185"/>
      <c r="I10" s="185"/>
      <c r="J10" s="185"/>
      <c r="K10" s="185"/>
      <c r="L10" s="185"/>
      <c r="M10" s="185"/>
      <c r="N10" s="185"/>
      <c r="O10" s="185"/>
      <c r="P10" s="185"/>
      <c r="Q10" s="185"/>
      <c r="R10" s="185"/>
      <c r="S10" s="185"/>
      <c r="T10" s="185"/>
      <c r="U10" s="185"/>
      <c r="V10" s="185"/>
      <c r="W10" s="185"/>
      <c r="X10" s="185"/>
      <c r="Y10" s="185"/>
      <c r="Z10" s="185"/>
    </row>
    <row r="11" ht="15.0" customHeight="1">
      <c r="A11" s="75" t="s">
        <v>6466</v>
      </c>
      <c r="B11" s="77" t="s">
        <v>51</v>
      </c>
      <c r="C11" s="85" t="s">
        <v>9134</v>
      </c>
      <c r="D11" s="78">
        <v>50.0</v>
      </c>
      <c r="E11" s="363">
        <f t="shared" ref="E11:E13" si="1">D11</f>
        <v>50</v>
      </c>
      <c r="F11" s="207" t="s">
        <v>179</v>
      </c>
      <c r="G11" s="541"/>
      <c r="H11" s="185"/>
      <c r="I11" s="185"/>
      <c r="J11" s="185"/>
      <c r="K11" s="185"/>
      <c r="L11" s="185"/>
      <c r="M11" s="185"/>
      <c r="N11" s="185"/>
      <c r="O11" s="185"/>
      <c r="P11" s="185"/>
      <c r="Q11" s="185"/>
      <c r="R11" s="185"/>
      <c r="S11" s="185"/>
      <c r="T11" s="185"/>
      <c r="U11" s="185"/>
      <c r="V11" s="185"/>
      <c r="W11" s="185"/>
      <c r="X11" s="185"/>
      <c r="Y11" s="185"/>
      <c r="Z11" s="185"/>
    </row>
    <row r="12" ht="15.0" customHeight="1">
      <c r="A12" s="75" t="s">
        <v>6466</v>
      </c>
      <c r="B12" s="77" t="s">
        <v>51</v>
      </c>
      <c r="C12" s="85" t="s">
        <v>9135</v>
      </c>
      <c r="D12" s="78">
        <v>50.0</v>
      </c>
      <c r="E12" s="363">
        <f t="shared" si="1"/>
        <v>50</v>
      </c>
      <c r="F12" s="207" t="s">
        <v>179</v>
      </c>
      <c r="G12" s="541"/>
      <c r="H12" s="185"/>
      <c r="I12" s="185"/>
      <c r="J12" s="185"/>
      <c r="K12" s="185"/>
      <c r="L12" s="185"/>
      <c r="M12" s="185"/>
      <c r="N12" s="185"/>
      <c r="O12" s="185"/>
      <c r="P12" s="185"/>
      <c r="Q12" s="185"/>
      <c r="R12" s="185"/>
      <c r="S12" s="185"/>
      <c r="T12" s="185"/>
      <c r="U12" s="185"/>
      <c r="V12" s="185"/>
      <c r="W12" s="185"/>
      <c r="X12" s="185"/>
      <c r="Y12" s="185"/>
      <c r="Z12" s="185"/>
    </row>
    <row r="13" ht="15.0" customHeight="1">
      <c r="A13" s="75" t="s">
        <v>6466</v>
      </c>
      <c r="B13" s="77" t="s">
        <v>51</v>
      </c>
      <c r="C13" s="85" t="s">
        <v>9136</v>
      </c>
      <c r="D13" s="78">
        <v>50.0</v>
      </c>
      <c r="E13" s="363">
        <f t="shared" si="1"/>
        <v>50</v>
      </c>
      <c r="F13" s="207" t="s">
        <v>179</v>
      </c>
      <c r="G13" s="541"/>
      <c r="H13" s="185"/>
      <c r="I13" s="185"/>
      <c r="J13" s="185"/>
      <c r="K13" s="185"/>
      <c r="L13" s="185"/>
      <c r="M13" s="185"/>
      <c r="N13" s="185"/>
      <c r="O13" s="185"/>
      <c r="P13" s="185"/>
      <c r="Q13" s="185"/>
      <c r="R13" s="185"/>
      <c r="S13" s="185"/>
      <c r="T13" s="185"/>
      <c r="U13" s="185"/>
      <c r="V13" s="185"/>
      <c r="W13" s="185"/>
      <c r="X13" s="185"/>
      <c r="Y13" s="185"/>
      <c r="Z13" s="185"/>
    </row>
    <row r="14" ht="15.0" customHeight="1">
      <c r="A14" s="75" t="s">
        <v>55</v>
      </c>
      <c r="B14" s="77" t="s">
        <v>51</v>
      </c>
      <c r="C14" s="85" t="s">
        <v>9137</v>
      </c>
      <c r="D14" s="78">
        <v>50.0</v>
      </c>
      <c r="E14" s="363">
        <v>50.0</v>
      </c>
      <c r="F14" s="207" t="s">
        <v>55</v>
      </c>
      <c r="G14" s="541"/>
      <c r="H14" s="185"/>
      <c r="I14" s="185"/>
      <c r="J14" s="185"/>
      <c r="K14" s="185"/>
      <c r="L14" s="185"/>
      <c r="M14" s="185"/>
      <c r="N14" s="185"/>
      <c r="O14" s="185"/>
      <c r="P14" s="185"/>
      <c r="Q14" s="185"/>
      <c r="R14" s="185"/>
      <c r="S14" s="185"/>
      <c r="T14" s="185"/>
      <c r="U14" s="185"/>
      <c r="V14" s="185"/>
      <c r="W14" s="185"/>
      <c r="X14" s="185"/>
      <c r="Y14" s="185"/>
      <c r="Z14" s="185"/>
    </row>
    <row r="15" ht="15.0" customHeight="1">
      <c r="A15" s="75" t="s">
        <v>58</v>
      </c>
      <c r="B15" s="77" t="s">
        <v>51</v>
      </c>
      <c r="C15" s="85" t="s">
        <v>9138</v>
      </c>
      <c r="D15" s="78">
        <v>50.0</v>
      </c>
      <c r="E15" s="363">
        <v>50.0</v>
      </c>
      <c r="F15" s="207" t="s">
        <v>58</v>
      </c>
      <c r="G15" s="541"/>
      <c r="H15" s="185"/>
      <c r="I15" s="185"/>
      <c r="J15" s="185"/>
      <c r="K15" s="185"/>
      <c r="L15" s="185"/>
      <c r="M15" s="185"/>
      <c r="N15" s="185"/>
      <c r="O15" s="185"/>
      <c r="P15" s="185"/>
      <c r="Q15" s="185"/>
      <c r="R15" s="185"/>
      <c r="S15" s="185"/>
      <c r="T15" s="185"/>
      <c r="U15" s="185"/>
      <c r="V15" s="185"/>
      <c r="W15" s="185"/>
      <c r="X15" s="185"/>
      <c r="Y15" s="185"/>
      <c r="Z15" s="185"/>
    </row>
    <row r="16" ht="15.0" customHeight="1">
      <c r="A16" s="75" t="s">
        <v>58</v>
      </c>
      <c r="B16" s="77" t="s">
        <v>51</v>
      </c>
      <c r="C16" s="85" t="s">
        <v>9139</v>
      </c>
      <c r="D16" s="78">
        <v>50.0</v>
      </c>
      <c r="E16" s="363">
        <v>50.0</v>
      </c>
      <c r="F16" s="207" t="s">
        <v>58</v>
      </c>
      <c r="G16" s="541"/>
      <c r="H16" s="185"/>
      <c r="I16" s="185"/>
      <c r="J16" s="185"/>
      <c r="K16" s="185"/>
      <c r="L16" s="185"/>
      <c r="M16" s="185"/>
      <c r="N16" s="185"/>
      <c r="O16" s="185"/>
      <c r="P16" s="185"/>
      <c r="Q16" s="185"/>
      <c r="R16" s="185"/>
      <c r="S16" s="185"/>
      <c r="T16" s="185"/>
      <c r="U16" s="185"/>
      <c r="V16" s="185"/>
      <c r="W16" s="185"/>
      <c r="X16" s="185"/>
      <c r="Y16" s="185"/>
      <c r="Z16" s="185"/>
    </row>
    <row r="17" ht="15.0" customHeight="1">
      <c r="A17" s="75" t="s">
        <v>62</v>
      </c>
      <c r="B17" s="77" t="s">
        <v>51</v>
      </c>
      <c r="C17" s="85" t="s">
        <v>9140</v>
      </c>
      <c r="D17" s="78">
        <v>50.0</v>
      </c>
      <c r="E17" s="363">
        <v>50.0</v>
      </c>
      <c r="F17" s="207" t="s">
        <v>284</v>
      </c>
      <c r="G17" s="541"/>
      <c r="H17" s="185"/>
      <c r="I17" s="185"/>
      <c r="J17" s="185"/>
      <c r="K17" s="185"/>
      <c r="L17" s="185"/>
      <c r="M17" s="185"/>
      <c r="N17" s="185"/>
      <c r="O17" s="185"/>
      <c r="P17" s="185"/>
      <c r="Q17" s="185"/>
      <c r="R17" s="185"/>
      <c r="S17" s="185"/>
      <c r="T17" s="185"/>
      <c r="U17" s="185"/>
      <c r="V17" s="185"/>
      <c r="W17" s="185"/>
      <c r="X17" s="185"/>
      <c r="Y17" s="185"/>
      <c r="Z17" s="185"/>
    </row>
    <row r="18" ht="15.0" customHeight="1">
      <c r="A18" s="75" t="s">
        <v>1278</v>
      </c>
      <c r="B18" s="77" t="s">
        <v>51</v>
      </c>
      <c r="C18" s="85" t="s">
        <v>9141</v>
      </c>
      <c r="D18" s="78">
        <v>50.0</v>
      </c>
      <c r="E18" s="363">
        <v>50.0</v>
      </c>
      <c r="F18" s="207" t="s">
        <v>1278</v>
      </c>
      <c r="G18" s="541"/>
      <c r="H18" s="185"/>
      <c r="I18" s="185"/>
      <c r="J18" s="185"/>
      <c r="K18" s="185"/>
      <c r="L18" s="185"/>
      <c r="M18" s="185"/>
      <c r="N18" s="185"/>
      <c r="O18" s="185"/>
      <c r="P18" s="185"/>
      <c r="Q18" s="185"/>
      <c r="R18" s="185"/>
      <c r="S18" s="185"/>
      <c r="T18" s="185"/>
      <c r="U18" s="185"/>
      <c r="V18" s="185"/>
      <c r="W18" s="185"/>
      <c r="X18" s="185"/>
      <c r="Y18" s="185"/>
      <c r="Z18" s="185"/>
    </row>
    <row r="19" ht="15.0" customHeight="1">
      <c r="A19" s="75" t="s">
        <v>1278</v>
      </c>
      <c r="B19" s="77" t="s">
        <v>51</v>
      </c>
      <c r="C19" s="85" t="s">
        <v>9142</v>
      </c>
      <c r="D19" s="78">
        <v>50.0</v>
      </c>
      <c r="E19" s="363">
        <v>50.0</v>
      </c>
      <c r="F19" s="207" t="s">
        <v>1278</v>
      </c>
      <c r="G19" s="541"/>
      <c r="H19" s="185"/>
      <c r="I19" s="185"/>
      <c r="J19" s="185"/>
      <c r="K19" s="185"/>
      <c r="L19" s="185"/>
      <c r="M19" s="185"/>
      <c r="N19" s="185"/>
      <c r="O19" s="185"/>
      <c r="P19" s="185"/>
      <c r="Q19" s="185"/>
      <c r="R19" s="185"/>
      <c r="S19" s="185"/>
      <c r="T19" s="185"/>
      <c r="U19" s="185"/>
      <c r="V19" s="185"/>
      <c r="W19" s="185"/>
      <c r="X19" s="185"/>
      <c r="Y19" s="185"/>
      <c r="Z19" s="185"/>
    </row>
    <row r="20" ht="15.0" customHeight="1">
      <c r="A20" s="75" t="s">
        <v>70</v>
      </c>
      <c r="B20" s="98" t="s">
        <v>51</v>
      </c>
      <c r="C20" s="85" t="s">
        <v>9143</v>
      </c>
      <c r="D20" s="78">
        <v>50.0</v>
      </c>
      <c r="E20" s="363"/>
      <c r="F20" s="207" t="s">
        <v>70</v>
      </c>
      <c r="G20" s="541"/>
      <c r="H20" s="185"/>
      <c r="I20" s="185"/>
      <c r="J20" s="185"/>
      <c r="K20" s="185"/>
      <c r="L20" s="185"/>
      <c r="M20" s="185"/>
      <c r="N20" s="185"/>
      <c r="O20" s="185"/>
      <c r="P20" s="185"/>
      <c r="Q20" s="185"/>
      <c r="R20" s="185"/>
      <c r="S20" s="185"/>
      <c r="T20" s="185"/>
      <c r="U20" s="185"/>
      <c r="V20" s="185"/>
      <c r="W20" s="185"/>
      <c r="X20" s="185"/>
      <c r="Y20" s="185"/>
      <c r="Z20" s="185"/>
    </row>
    <row r="21" ht="15.0" customHeight="1">
      <c r="A21" s="75" t="s">
        <v>70</v>
      </c>
      <c r="B21" s="77" t="s">
        <v>51</v>
      </c>
      <c r="C21" s="85" t="s">
        <v>9144</v>
      </c>
      <c r="D21" s="78">
        <v>50.0</v>
      </c>
      <c r="E21" s="363">
        <v>50.0</v>
      </c>
      <c r="F21" s="207" t="s">
        <v>70</v>
      </c>
      <c r="G21" s="541"/>
      <c r="H21" s="185"/>
      <c r="I21" s="185"/>
      <c r="J21" s="185"/>
      <c r="K21" s="185"/>
      <c r="L21" s="185"/>
      <c r="M21" s="185"/>
      <c r="N21" s="185"/>
      <c r="O21" s="185"/>
      <c r="P21" s="185"/>
      <c r="Q21" s="185"/>
      <c r="R21" s="185"/>
      <c r="S21" s="185"/>
      <c r="T21" s="185"/>
      <c r="U21" s="185"/>
      <c r="V21" s="185"/>
      <c r="W21" s="185"/>
      <c r="X21" s="185"/>
      <c r="Y21" s="185"/>
      <c r="Z21" s="185"/>
    </row>
    <row r="22" ht="15.0" customHeight="1">
      <c r="A22" s="75" t="s">
        <v>70</v>
      </c>
      <c r="B22" s="77" t="s">
        <v>51</v>
      </c>
      <c r="C22" s="85" t="s">
        <v>9145</v>
      </c>
      <c r="D22" s="78">
        <v>50.0</v>
      </c>
      <c r="E22" s="363">
        <v>50.0</v>
      </c>
      <c r="F22" s="207" t="s">
        <v>70</v>
      </c>
      <c r="G22" s="541"/>
      <c r="H22" s="185"/>
      <c r="I22" s="185"/>
      <c r="J22" s="185"/>
      <c r="K22" s="185"/>
      <c r="L22" s="185"/>
      <c r="M22" s="185"/>
      <c r="N22" s="185"/>
      <c r="O22" s="185"/>
      <c r="P22" s="185"/>
      <c r="Q22" s="185"/>
      <c r="R22" s="185"/>
      <c r="S22" s="185"/>
      <c r="T22" s="185"/>
      <c r="U22" s="185"/>
      <c r="V22" s="185"/>
      <c r="W22" s="185"/>
      <c r="X22" s="185"/>
      <c r="Y22" s="185"/>
      <c r="Z22" s="185"/>
    </row>
    <row r="23" ht="15.0" customHeight="1">
      <c r="A23" s="75" t="s">
        <v>1852</v>
      </c>
      <c r="B23" s="77" t="s">
        <v>51</v>
      </c>
      <c r="C23" s="85" t="s">
        <v>9146</v>
      </c>
      <c r="D23" s="78">
        <v>50.0</v>
      </c>
      <c r="E23" s="363">
        <v>50.0</v>
      </c>
      <c r="F23" s="207" t="s">
        <v>73</v>
      </c>
      <c r="G23" s="541"/>
      <c r="H23" s="185"/>
      <c r="I23" s="185"/>
      <c r="J23" s="185"/>
      <c r="K23" s="185"/>
      <c r="L23" s="185"/>
      <c r="M23" s="185"/>
      <c r="N23" s="185"/>
      <c r="O23" s="185"/>
      <c r="P23" s="185"/>
      <c r="Q23" s="185"/>
      <c r="R23" s="185"/>
      <c r="S23" s="185"/>
      <c r="T23" s="185"/>
      <c r="U23" s="185"/>
      <c r="V23" s="185"/>
      <c r="W23" s="185"/>
      <c r="X23" s="185"/>
      <c r="Y23" s="185"/>
      <c r="Z23" s="185"/>
    </row>
    <row r="24" ht="15.0" customHeight="1">
      <c r="A24" s="75" t="s">
        <v>6643</v>
      </c>
      <c r="B24" s="77" t="s">
        <v>51</v>
      </c>
      <c r="C24" s="85" t="s">
        <v>9147</v>
      </c>
      <c r="D24" s="78">
        <v>50.0</v>
      </c>
      <c r="E24" s="363">
        <v>50.0</v>
      </c>
      <c r="F24" s="207" t="s">
        <v>396</v>
      </c>
      <c r="G24" s="541"/>
      <c r="H24" s="185"/>
      <c r="I24" s="185"/>
      <c r="J24" s="185"/>
      <c r="K24" s="185"/>
      <c r="L24" s="185"/>
      <c r="M24" s="185"/>
      <c r="N24" s="185"/>
      <c r="O24" s="185"/>
      <c r="P24" s="185"/>
      <c r="Q24" s="185"/>
      <c r="R24" s="185"/>
      <c r="S24" s="185"/>
      <c r="T24" s="185"/>
      <c r="U24" s="185"/>
      <c r="V24" s="185"/>
      <c r="W24" s="185"/>
      <c r="X24" s="185"/>
      <c r="Y24" s="185"/>
      <c r="Z24" s="185"/>
    </row>
    <row r="25" ht="15.0" customHeight="1">
      <c r="A25" s="75" t="s">
        <v>77</v>
      </c>
      <c r="B25" s="77" t="s">
        <v>51</v>
      </c>
      <c r="C25" s="85" t="s">
        <v>9148</v>
      </c>
      <c r="D25" s="78">
        <v>50.0</v>
      </c>
      <c r="E25" s="363">
        <v>50.0</v>
      </c>
      <c r="F25" s="207" t="s">
        <v>413</v>
      </c>
      <c r="G25" s="541"/>
      <c r="H25" s="185"/>
      <c r="I25" s="185"/>
      <c r="J25" s="185"/>
      <c r="K25" s="185"/>
      <c r="L25" s="185"/>
      <c r="M25" s="185"/>
      <c r="N25" s="185"/>
      <c r="O25" s="185"/>
      <c r="P25" s="185"/>
      <c r="Q25" s="185"/>
      <c r="R25" s="185"/>
      <c r="S25" s="185"/>
      <c r="T25" s="185"/>
      <c r="U25" s="185"/>
      <c r="V25" s="185"/>
      <c r="W25" s="185"/>
      <c r="X25" s="185"/>
      <c r="Y25" s="185"/>
      <c r="Z25" s="185"/>
    </row>
    <row r="26" ht="15.0" customHeight="1">
      <c r="A26" s="75" t="s">
        <v>77</v>
      </c>
      <c r="B26" s="77" t="s">
        <v>51</v>
      </c>
      <c r="C26" s="85" t="s">
        <v>9149</v>
      </c>
      <c r="D26" s="78">
        <v>50.0</v>
      </c>
      <c r="E26" s="363">
        <v>50.0</v>
      </c>
      <c r="F26" s="207" t="s">
        <v>413</v>
      </c>
      <c r="G26" s="541"/>
      <c r="H26" s="185"/>
      <c r="I26" s="185"/>
      <c r="J26" s="185"/>
      <c r="K26" s="185"/>
      <c r="L26" s="185"/>
      <c r="M26" s="185"/>
      <c r="N26" s="185"/>
      <c r="O26" s="185"/>
      <c r="P26" s="185"/>
      <c r="Q26" s="185"/>
      <c r="R26" s="185"/>
      <c r="S26" s="185"/>
      <c r="T26" s="185"/>
      <c r="U26" s="185"/>
      <c r="V26" s="185"/>
      <c r="W26" s="185"/>
      <c r="X26" s="185"/>
      <c r="Y26" s="185"/>
      <c r="Z26" s="185"/>
    </row>
    <row r="27" ht="15.0" customHeight="1">
      <c r="A27" s="75" t="s">
        <v>437</v>
      </c>
      <c r="B27" s="77" t="s">
        <v>51</v>
      </c>
      <c r="C27" s="85" t="s">
        <v>9150</v>
      </c>
      <c r="D27" s="78">
        <v>50.0</v>
      </c>
      <c r="E27" s="363">
        <v>0.0</v>
      </c>
      <c r="F27" s="207" t="s">
        <v>437</v>
      </c>
      <c r="G27" s="541"/>
      <c r="H27" s="185"/>
      <c r="I27" s="185"/>
      <c r="J27" s="185"/>
      <c r="K27" s="185"/>
      <c r="L27" s="185"/>
      <c r="M27" s="185"/>
      <c r="N27" s="185"/>
      <c r="O27" s="185"/>
      <c r="P27" s="185"/>
      <c r="Q27" s="185"/>
      <c r="R27" s="185"/>
      <c r="S27" s="185"/>
      <c r="T27" s="185"/>
      <c r="U27" s="185"/>
      <c r="V27" s="185"/>
      <c r="W27" s="185"/>
      <c r="X27" s="185"/>
      <c r="Y27" s="185"/>
      <c r="Z27" s="185"/>
    </row>
    <row r="28" ht="15.0" customHeight="1">
      <c r="A28" s="75" t="s">
        <v>437</v>
      </c>
      <c r="B28" s="77" t="s">
        <v>51</v>
      </c>
      <c r="C28" s="85" t="s">
        <v>9151</v>
      </c>
      <c r="D28" s="78">
        <v>50.0</v>
      </c>
      <c r="E28" s="363">
        <v>50.0</v>
      </c>
      <c r="F28" s="207" t="s">
        <v>437</v>
      </c>
      <c r="G28" s="541"/>
      <c r="H28" s="185"/>
      <c r="I28" s="185"/>
      <c r="J28" s="185"/>
      <c r="K28" s="185"/>
      <c r="L28" s="185"/>
      <c r="M28" s="185"/>
      <c r="N28" s="185"/>
      <c r="O28" s="185"/>
      <c r="P28" s="185"/>
      <c r="Q28" s="185"/>
      <c r="R28" s="185"/>
      <c r="S28" s="185"/>
      <c r="T28" s="185"/>
      <c r="U28" s="185"/>
      <c r="V28" s="185"/>
      <c r="W28" s="185"/>
      <c r="X28" s="185"/>
      <c r="Y28" s="185"/>
      <c r="Z28" s="185"/>
    </row>
    <row r="29" ht="15.0" customHeight="1">
      <c r="A29" s="75" t="s">
        <v>437</v>
      </c>
      <c r="B29" s="77" t="s">
        <v>51</v>
      </c>
      <c r="C29" s="85" t="s">
        <v>9152</v>
      </c>
      <c r="D29" s="78">
        <v>50.0</v>
      </c>
      <c r="E29" s="363">
        <v>50.0</v>
      </c>
      <c r="F29" s="207" t="s">
        <v>437</v>
      </c>
      <c r="G29" s="541"/>
      <c r="H29" s="185"/>
      <c r="I29" s="185"/>
      <c r="J29" s="185"/>
      <c r="K29" s="185"/>
      <c r="L29" s="185"/>
      <c r="M29" s="185"/>
      <c r="N29" s="185"/>
      <c r="O29" s="185"/>
      <c r="P29" s="185"/>
      <c r="Q29" s="185"/>
      <c r="R29" s="185"/>
      <c r="S29" s="185"/>
      <c r="T29" s="185"/>
      <c r="U29" s="185"/>
      <c r="V29" s="185"/>
      <c r="W29" s="185"/>
      <c r="X29" s="185"/>
      <c r="Y29" s="185"/>
      <c r="Z29" s="185"/>
    </row>
    <row r="30" ht="15.0" customHeight="1">
      <c r="A30" s="75" t="s">
        <v>3320</v>
      </c>
      <c r="B30" s="77" t="s">
        <v>51</v>
      </c>
      <c r="C30" s="85" t="s">
        <v>9153</v>
      </c>
      <c r="D30" s="78">
        <v>50.0</v>
      </c>
      <c r="E30" s="363">
        <v>50.0</v>
      </c>
      <c r="F30" s="207" t="s">
        <v>3326</v>
      </c>
      <c r="G30" s="541"/>
      <c r="H30" s="185"/>
      <c r="I30" s="185"/>
      <c r="J30" s="185"/>
      <c r="K30" s="185"/>
      <c r="L30" s="185"/>
      <c r="M30" s="185"/>
      <c r="N30" s="185"/>
      <c r="O30" s="185"/>
      <c r="P30" s="185"/>
      <c r="Q30" s="185"/>
      <c r="R30" s="185"/>
      <c r="S30" s="185"/>
      <c r="T30" s="185"/>
      <c r="U30" s="185"/>
      <c r="V30" s="185"/>
      <c r="W30" s="185"/>
      <c r="X30" s="185"/>
      <c r="Y30" s="185"/>
      <c r="Z30" s="185"/>
    </row>
    <row r="31" ht="15.0" customHeight="1">
      <c r="A31" s="75" t="s">
        <v>462</v>
      </c>
      <c r="B31" s="77" t="s">
        <v>51</v>
      </c>
      <c r="C31" s="85" t="s">
        <v>9154</v>
      </c>
      <c r="D31" s="78">
        <v>50.0</v>
      </c>
      <c r="E31" s="363">
        <v>50.0</v>
      </c>
      <c r="F31" s="207" t="s">
        <v>462</v>
      </c>
      <c r="G31" s="541"/>
      <c r="H31" s="185"/>
      <c r="I31" s="185"/>
      <c r="J31" s="185"/>
      <c r="K31" s="185"/>
      <c r="L31" s="185"/>
      <c r="M31" s="185"/>
      <c r="N31" s="185"/>
      <c r="O31" s="185"/>
      <c r="P31" s="185"/>
      <c r="Q31" s="185"/>
      <c r="R31" s="185"/>
      <c r="S31" s="185"/>
      <c r="T31" s="185"/>
      <c r="U31" s="185"/>
      <c r="V31" s="185"/>
      <c r="W31" s="185"/>
      <c r="X31" s="185"/>
      <c r="Y31" s="185"/>
      <c r="Z31" s="185"/>
    </row>
    <row r="32" ht="15.0" customHeight="1">
      <c r="A32" s="75" t="s">
        <v>462</v>
      </c>
      <c r="B32" s="77" t="s">
        <v>51</v>
      </c>
      <c r="C32" s="85" t="s">
        <v>9155</v>
      </c>
      <c r="D32" s="78">
        <v>50.0</v>
      </c>
      <c r="E32" s="363">
        <v>50.0</v>
      </c>
      <c r="F32" s="207" t="s">
        <v>462</v>
      </c>
      <c r="G32" s="541"/>
      <c r="H32" s="185"/>
      <c r="I32" s="185"/>
      <c r="J32" s="185"/>
      <c r="K32" s="185"/>
      <c r="L32" s="185"/>
      <c r="M32" s="185"/>
      <c r="N32" s="185"/>
      <c r="O32" s="185"/>
      <c r="P32" s="185"/>
      <c r="Q32" s="185"/>
      <c r="R32" s="185"/>
      <c r="S32" s="185"/>
      <c r="T32" s="185"/>
      <c r="U32" s="185"/>
      <c r="V32" s="185"/>
      <c r="W32" s="185"/>
      <c r="X32" s="185"/>
      <c r="Y32" s="185"/>
      <c r="Z32" s="185"/>
    </row>
    <row r="33" ht="15.0" customHeight="1">
      <c r="A33" s="75" t="s">
        <v>7441</v>
      </c>
      <c r="B33" s="77" t="s">
        <v>51</v>
      </c>
      <c r="C33" s="85" t="s">
        <v>9156</v>
      </c>
      <c r="D33" s="78">
        <v>50.0</v>
      </c>
      <c r="E33" s="363">
        <v>50.0</v>
      </c>
      <c r="F33" s="207" t="s">
        <v>81</v>
      </c>
      <c r="G33" s="541"/>
      <c r="H33" s="185"/>
      <c r="I33" s="185"/>
      <c r="J33" s="185"/>
      <c r="K33" s="185"/>
      <c r="L33" s="185"/>
      <c r="M33" s="185"/>
      <c r="N33" s="185"/>
      <c r="O33" s="185"/>
      <c r="P33" s="185"/>
      <c r="Q33" s="185"/>
      <c r="R33" s="185"/>
      <c r="S33" s="185"/>
      <c r="T33" s="185"/>
      <c r="U33" s="185"/>
      <c r="V33" s="185"/>
      <c r="W33" s="185"/>
      <c r="X33" s="185"/>
      <c r="Y33" s="185"/>
      <c r="Z33" s="185"/>
    </row>
    <row r="34" ht="15.0" customHeight="1">
      <c r="A34" s="85" t="s">
        <v>87</v>
      </c>
      <c r="B34" s="77" t="s">
        <v>86</v>
      </c>
      <c r="C34" s="85" t="s">
        <v>9157</v>
      </c>
      <c r="D34" s="78">
        <v>50.0</v>
      </c>
      <c r="E34" s="363">
        <v>50.0</v>
      </c>
      <c r="F34" s="85" t="s">
        <v>481</v>
      </c>
      <c r="G34" s="541"/>
      <c r="H34" s="185"/>
      <c r="I34" s="185"/>
      <c r="J34" s="185"/>
      <c r="K34" s="185"/>
      <c r="L34" s="185"/>
      <c r="M34" s="185"/>
      <c r="N34" s="185"/>
      <c r="O34" s="185"/>
      <c r="P34" s="185"/>
      <c r="Q34" s="185"/>
      <c r="R34" s="185"/>
      <c r="S34" s="185"/>
      <c r="T34" s="185"/>
      <c r="U34" s="185"/>
      <c r="V34" s="185"/>
      <c r="W34" s="185"/>
      <c r="X34" s="185"/>
      <c r="Y34" s="185"/>
      <c r="Z34" s="185"/>
    </row>
    <row r="35" ht="15.0" customHeight="1">
      <c r="A35" s="85" t="s">
        <v>87</v>
      </c>
      <c r="B35" s="77" t="s">
        <v>86</v>
      </c>
      <c r="C35" s="85" t="s">
        <v>9158</v>
      </c>
      <c r="D35" s="78">
        <v>50.0</v>
      </c>
      <c r="E35" s="363">
        <v>50.0</v>
      </c>
      <c r="F35" s="85" t="s">
        <v>481</v>
      </c>
      <c r="G35" s="541"/>
      <c r="H35" s="185"/>
      <c r="I35" s="185"/>
      <c r="J35" s="185"/>
      <c r="K35" s="185"/>
      <c r="L35" s="185"/>
      <c r="M35" s="185"/>
      <c r="N35" s="185"/>
      <c r="O35" s="185"/>
      <c r="P35" s="185"/>
      <c r="Q35" s="185"/>
      <c r="R35" s="185"/>
      <c r="S35" s="185"/>
      <c r="T35" s="185"/>
      <c r="U35" s="185"/>
      <c r="V35" s="185"/>
      <c r="W35" s="185"/>
      <c r="X35" s="185"/>
      <c r="Y35" s="185"/>
      <c r="Z35" s="185"/>
    </row>
    <row r="36" ht="15.0" customHeight="1">
      <c r="A36" s="85" t="s">
        <v>90</v>
      </c>
      <c r="B36" s="77" t="s">
        <v>86</v>
      </c>
      <c r="C36" s="85" t="s">
        <v>9159</v>
      </c>
      <c r="D36" s="78">
        <v>50.0</v>
      </c>
      <c r="E36" s="363">
        <v>50.0</v>
      </c>
      <c r="F36" s="85" t="s">
        <v>493</v>
      </c>
      <c r="G36" s="541"/>
      <c r="H36" s="185"/>
      <c r="I36" s="185"/>
      <c r="J36" s="185"/>
      <c r="K36" s="185"/>
      <c r="L36" s="185"/>
      <c r="M36" s="185"/>
      <c r="N36" s="185"/>
      <c r="O36" s="185"/>
      <c r="P36" s="185"/>
      <c r="Q36" s="185"/>
      <c r="R36" s="185"/>
      <c r="S36" s="185"/>
      <c r="T36" s="185"/>
      <c r="U36" s="185"/>
      <c r="V36" s="185"/>
      <c r="W36" s="185"/>
      <c r="X36" s="185"/>
      <c r="Y36" s="185"/>
      <c r="Z36" s="185"/>
    </row>
    <row r="37" ht="15.0" customHeight="1">
      <c r="A37" s="85" t="s">
        <v>90</v>
      </c>
      <c r="B37" s="77" t="s">
        <v>86</v>
      </c>
      <c r="C37" s="85" t="s">
        <v>9160</v>
      </c>
      <c r="D37" s="78">
        <v>50.0</v>
      </c>
      <c r="E37" s="363">
        <v>50.0</v>
      </c>
      <c r="F37" s="85" t="s">
        <v>493</v>
      </c>
      <c r="G37" s="541"/>
      <c r="H37" s="185"/>
      <c r="I37" s="185"/>
      <c r="J37" s="185"/>
      <c r="K37" s="185"/>
      <c r="L37" s="185"/>
      <c r="M37" s="185"/>
      <c r="N37" s="185"/>
      <c r="O37" s="185"/>
      <c r="P37" s="185"/>
      <c r="Q37" s="185"/>
      <c r="R37" s="185"/>
      <c r="S37" s="185"/>
      <c r="T37" s="185"/>
      <c r="U37" s="185"/>
      <c r="V37" s="185"/>
      <c r="W37" s="185"/>
      <c r="X37" s="185"/>
      <c r="Y37" s="185"/>
      <c r="Z37" s="185"/>
    </row>
    <row r="38" ht="15.0" customHeight="1">
      <c r="A38" s="85" t="s">
        <v>716</v>
      </c>
      <c r="B38" s="77" t="s">
        <v>86</v>
      </c>
      <c r="C38" s="85" t="s">
        <v>9161</v>
      </c>
      <c r="D38" s="78">
        <v>50.0</v>
      </c>
      <c r="E38" s="363">
        <v>50.0</v>
      </c>
      <c r="F38" s="85" t="s">
        <v>554</v>
      </c>
      <c r="G38" s="541"/>
      <c r="H38" s="185"/>
      <c r="I38" s="185"/>
      <c r="J38" s="185"/>
      <c r="K38" s="185"/>
      <c r="L38" s="185"/>
      <c r="M38" s="185"/>
      <c r="N38" s="185"/>
      <c r="O38" s="185"/>
      <c r="P38" s="185"/>
      <c r="Q38" s="185"/>
      <c r="R38" s="185"/>
      <c r="S38" s="185"/>
      <c r="T38" s="185"/>
      <c r="U38" s="185"/>
      <c r="V38" s="185"/>
      <c r="W38" s="185"/>
      <c r="X38" s="185"/>
      <c r="Y38" s="185"/>
      <c r="Z38" s="185"/>
    </row>
    <row r="39" ht="15.0" customHeight="1">
      <c r="A39" s="85" t="s">
        <v>716</v>
      </c>
      <c r="B39" s="77" t="s">
        <v>86</v>
      </c>
      <c r="C39" s="85" t="s">
        <v>9162</v>
      </c>
      <c r="D39" s="78">
        <v>50.0</v>
      </c>
      <c r="E39" s="363">
        <v>50.0</v>
      </c>
      <c r="F39" s="85" t="s">
        <v>554</v>
      </c>
      <c r="G39" s="541"/>
      <c r="H39" s="185"/>
      <c r="I39" s="185"/>
      <c r="J39" s="185"/>
      <c r="K39" s="185"/>
      <c r="L39" s="185"/>
      <c r="M39" s="185"/>
      <c r="N39" s="185"/>
      <c r="O39" s="185"/>
      <c r="P39" s="185"/>
      <c r="Q39" s="185"/>
      <c r="R39" s="185"/>
      <c r="S39" s="185"/>
      <c r="T39" s="185"/>
      <c r="U39" s="185"/>
      <c r="V39" s="185"/>
      <c r="W39" s="185"/>
      <c r="X39" s="185"/>
      <c r="Y39" s="185"/>
      <c r="Z39" s="185"/>
    </row>
    <row r="40" ht="15.0" customHeight="1">
      <c r="A40" s="85" t="s">
        <v>105</v>
      </c>
      <c r="B40" s="77" t="s">
        <v>86</v>
      </c>
      <c r="C40" s="244" t="s">
        <v>9163</v>
      </c>
      <c r="D40" s="78">
        <v>50.0</v>
      </c>
      <c r="E40" s="363">
        <v>50.0</v>
      </c>
      <c r="F40" s="85" t="s">
        <v>559</v>
      </c>
      <c r="G40" s="185"/>
      <c r="H40" s="185"/>
      <c r="I40" s="185"/>
      <c r="J40" s="185"/>
      <c r="K40" s="185"/>
      <c r="L40" s="185"/>
      <c r="M40" s="185"/>
      <c r="N40" s="185"/>
      <c r="O40" s="185"/>
      <c r="P40" s="185"/>
      <c r="Q40" s="185"/>
      <c r="R40" s="185"/>
      <c r="S40" s="185"/>
      <c r="T40" s="185"/>
      <c r="U40" s="185"/>
      <c r="V40" s="185"/>
      <c r="W40" s="185"/>
      <c r="X40" s="185"/>
      <c r="Y40" s="185"/>
      <c r="Z40" s="185"/>
    </row>
    <row r="41" ht="15.0" customHeight="1">
      <c r="A41" s="85" t="s">
        <v>106</v>
      </c>
      <c r="B41" s="77" t="s">
        <v>86</v>
      </c>
      <c r="C41" s="85" t="s">
        <v>9152</v>
      </c>
      <c r="D41" s="78">
        <v>50.0</v>
      </c>
      <c r="E41" s="363">
        <v>50.0</v>
      </c>
      <c r="F41" s="85" t="s">
        <v>567</v>
      </c>
      <c r="G41" s="185"/>
      <c r="H41" s="185"/>
      <c r="I41" s="185"/>
      <c r="J41" s="185"/>
      <c r="K41" s="185"/>
      <c r="L41" s="185"/>
      <c r="M41" s="185"/>
      <c r="N41" s="185"/>
      <c r="O41" s="185"/>
      <c r="P41" s="185"/>
      <c r="Q41" s="185"/>
      <c r="R41" s="185"/>
      <c r="S41" s="185"/>
      <c r="T41" s="185"/>
      <c r="U41" s="185"/>
      <c r="V41" s="185"/>
      <c r="W41" s="185"/>
      <c r="X41" s="185"/>
      <c r="Y41" s="185"/>
      <c r="Z41" s="185"/>
    </row>
    <row r="42" ht="15.0" customHeight="1">
      <c r="A42" s="85" t="s">
        <v>106</v>
      </c>
      <c r="B42" s="77" t="s">
        <v>86</v>
      </c>
      <c r="C42" s="85" t="s">
        <v>9164</v>
      </c>
      <c r="D42" s="78">
        <v>50.0</v>
      </c>
      <c r="E42" s="363">
        <v>50.0</v>
      </c>
      <c r="F42" s="85" t="s">
        <v>567</v>
      </c>
      <c r="G42" s="185"/>
      <c r="H42" s="185"/>
      <c r="I42" s="185"/>
      <c r="J42" s="185"/>
      <c r="K42" s="185"/>
      <c r="L42" s="185"/>
      <c r="M42" s="185"/>
      <c r="N42" s="185"/>
      <c r="O42" s="185"/>
      <c r="P42" s="185"/>
      <c r="Q42" s="185"/>
      <c r="R42" s="185"/>
      <c r="S42" s="185"/>
      <c r="T42" s="185"/>
      <c r="U42" s="185"/>
      <c r="V42" s="185"/>
      <c r="W42" s="185"/>
      <c r="X42" s="185"/>
      <c r="Y42" s="185"/>
      <c r="Z42" s="185"/>
    </row>
    <row r="43" ht="15.0" customHeight="1">
      <c r="A43" s="85" t="s">
        <v>3040</v>
      </c>
      <c r="B43" s="77" t="s">
        <v>86</v>
      </c>
      <c r="C43" s="85" t="s">
        <v>9165</v>
      </c>
      <c r="D43" s="78">
        <v>50.0</v>
      </c>
      <c r="E43" s="363">
        <v>50.0</v>
      </c>
      <c r="F43" s="85" t="s">
        <v>3040</v>
      </c>
      <c r="G43" s="185"/>
      <c r="H43" s="185"/>
      <c r="I43" s="185"/>
      <c r="J43" s="185"/>
      <c r="K43" s="185"/>
      <c r="L43" s="185"/>
      <c r="M43" s="185"/>
      <c r="N43" s="185"/>
      <c r="O43" s="185"/>
      <c r="P43" s="185"/>
      <c r="Q43" s="185"/>
      <c r="R43" s="185"/>
      <c r="S43" s="185"/>
      <c r="T43" s="185"/>
      <c r="U43" s="185"/>
      <c r="V43" s="185"/>
      <c r="W43" s="185"/>
      <c r="X43" s="185"/>
      <c r="Y43" s="185"/>
      <c r="Z43" s="185"/>
    </row>
    <row r="44" ht="15.0" customHeight="1">
      <c r="A44" s="85" t="s">
        <v>97</v>
      </c>
      <c r="B44" s="77" t="s">
        <v>86</v>
      </c>
      <c r="C44" s="85" t="s">
        <v>9148</v>
      </c>
      <c r="D44" s="78">
        <v>50.0</v>
      </c>
      <c r="E44" s="363">
        <v>50.0</v>
      </c>
      <c r="F44" s="85" t="s">
        <v>614</v>
      </c>
      <c r="G44" s="185"/>
      <c r="H44" s="185"/>
      <c r="I44" s="185"/>
      <c r="J44" s="185"/>
      <c r="K44" s="185"/>
      <c r="L44" s="185"/>
      <c r="M44" s="185"/>
      <c r="N44" s="185"/>
      <c r="O44" s="185"/>
      <c r="P44" s="185"/>
      <c r="Q44" s="185"/>
      <c r="R44" s="185"/>
      <c r="S44" s="185"/>
      <c r="T44" s="185"/>
      <c r="U44" s="185"/>
      <c r="V44" s="185"/>
      <c r="W44" s="185"/>
      <c r="X44" s="185"/>
      <c r="Y44" s="185"/>
      <c r="Z44" s="185"/>
    </row>
    <row r="45" ht="15.0" customHeight="1">
      <c r="A45" s="85" t="s">
        <v>97</v>
      </c>
      <c r="B45" s="77" t="s">
        <v>86</v>
      </c>
      <c r="C45" s="85" t="s">
        <v>9166</v>
      </c>
      <c r="D45" s="78">
        <v>50.0</v>
      </c>
      <c r="E45" s="363">
        <v>50.0</v>
      </c>
      <c r="F45" s="85" t="s">
        <v>614</v>
      </c>
      <c r="G45" s="185"/>
      <c r="H45" s="185"/>
      <c r="I45" s="185"/>
      <c r="J45" s="185"/>
      <c r="K45" s="185"/>
      <c r="L45" s="185"/>
      <c r="M45" s="185"/>
      <c r="N45" s="185"/>
      <c r="O45" s="185"/>
      <c r="P45" s="185"/>
      <c r="Q45" s="185"/>
      <c r="R45" s="185"/>
      <c r="S45" s="185"/>
      <c r="T45" s="185"/>
      <c r="U45" s="185"/>
      <c r="V45" s="185"/>
      <c r="W45" s="185"/>
      <c r="X45" s="185"/>
      <c r="Y45" s="185"/>
      <c r="Z45" s="185"/>
    </row>
    <row r="46" ht="15.75" customHeight="1">
      <c r="A46" s="60"/>
      <c r="B46" s="183"/>
      <c r="C46" s="370"/>
      <c r="D46" s="660"/>
      <c r="E46" s="660">
        <f>SUM(E9:E45)</f>
        <v>1750</v>
      </c>
    </row>
    <row r="47" ht="15.75" customHeight="1">
      <c r="A47" s="46"/>
      <c r="B47" s="46"/>
      <c r="C47" s="47"/>
      <c r="D47" s="47"/>
      <c r="E47" s="47"/>
      <c r="F47" s="1"/>
      <c r="G47" s="1"/>
      <c r="H47" s="1"/>
    </row>
    <row r="48" ht="15.75" customHeight="1">
      <c r="A48" s="146" t="s">
        <v>627</v>
      </c>
      <c r="B48" s="147"/>
      <c r="C48" s="147"/>
      <c r="D48" s="147"/>
      <c r="E48" s="147"/>
      <c r="F48" s="147"/>
      <c r="G48" s="147"/>
      <c r="H48" s="147"/>
      <c r="I48" s="46"/>
      <c r="J48" s="46"/>
      <c r="K48" s="46"/>
      <c r="L48" s="46"/>
      <c r="M48" s="46"/>
      <c r="N48" s="46"/>
      <c r="O48" s="46"/>
      <c r="P48" s="46"/>
      <c r="Q48" s="46"/>
      <c r="R48" s="46"/>
      <c r="S48" s="46"/>
      <c r="T48" s="46"/>
      <c r="U48" s="46"/>
      <c r="V48" s="46"/>
      <c r="W48" s="46"/>
      <c r="X48" s="46"/>
      <c r="Y48" s="46"/>
    </row>
    <row r="49" ht="15.75" customHeight="1">
      <c r="A49" s="46"/>
      <c r="B49" s="46"/>
      <c r="C49" s="47"/>
      <c r="D49" s="47"/>
      <c r="E49" s="1"/>
      <c r="F49" s="1"/>
      <c r="G49" s="1"/>
      <c r="H49" s="1"/>
    </row>
    <row r="50" ht="15.75" customHeight="1">
      <c r="A50" s="46"/>
      <c r="B50" s="46"/>
      <c r="C50" s="47"/>
      <c r="D50" s="47"/>
      <c r="E50" s="47"/>
      <c r="F50" s="1"/>
      <c r="G50" s="1"/>
      <c r="H50" s="1"/>
    </row>
    <row r="51" ht="15.75" customHeight="1">
      <c r="A51" s="46"/>
      <c r="B51" s="46"/>
      <c r="C51" s="47"/>
      <c r="D51" s="47"/>
      <c r="E51" s="1"/>
      <c r="F51" s="1"/>
      <c r="G51" s="1"/>
      <c r="H51" s="1"/>
    </row>
    <row r="52" ht="15.75" customHeight="1">
      <c r="A52" s="46"/>
      <c r="B52" s="46"/>
      <c r="C52" s="47"/>
      <c r="D52" s="47"/>
      <c r="E52" s="47"/>
      <c r="F52" s="1"/>
      <c r="G52" s="1"/>
      <c r="H52" s="1"/>
    </row>
    <row r="53" ht="15.75" customHeight="1">
      <c r="A53" s="46"/>
      <c r="B53" s="46"/>
      <c r="C53" s="47"/>
      <c r="D53" s="47"/>
      <c r="E53" s="47"/>
      <c r="F53" s="1"/>
      <c r="G53" s="1"/>
      <c r="H53" s="1"/>
    </row>
    <row r="54" ht="15.75" customHeight="1">
      <c r="A54" s="46"/>
      <c r="B54" s="46"/>
      <c r="C54" s="47"/>
      <c r="D54" s="47"/>
      <c r="E54" s="47"/>
      <c r="F54" s="1"/>
      <c r="G54" s="1"/>
      <c r="H54" s="1"/>
    </row>
    <row r="55" ht="15.75" customHeight="1">
      <c r="A55" s="46"/>
      <c r="B55" s="46"/>
      <c r="C55" s="47"/>
      <c r="D55" s="47"/>
      <c r="E55" s="47"/>
      <c r="F55" s="1"/>
      <c r="G55" s="1"/>
      <c r="H55" s="1"/>
    </row>
    <row r="56" ht="15.75" customHeight="1">
      <c r="A56" s="46"/>
      <c r="B56" s="46"/>
      <c r="C56" s="47"/>
      <c r="D56" s="47"/>
      <c r="E56" s="47"/>
      <c r="F56" s="1"/>
      <c r="G56" s="1"/>
      <c r="H56" s="1"/>
    </row>
    <row r="57" ht="15.75" customHeight="1">
      <c r="A57" s="46"/>
      <c r="B57" s="46"/>
      <c r="C57" s="47"/>
      <c r="D57" s="47"/>
      <c r="E57" s="47"/>
      <c r="F57" s="1"/>
      <c r="G57" s="1"/>
      <c r="H57" s="1"/>
    </row>
    <row r="58" ht="15.75" customHeight="1">
      <c r="A58" s="46"/>
      <c r="B58" s="46"/>
      <c r="C58" s="47"/>
      <c r="D58" s="47"/>
      <c r="E58" s="47"/>
      <c r="F58" s="1"/>
      <c r="G58" s="1"/>
      <c r="H58" s="1"/>
    </row>
    <row r="59" ht="15.75" customHeight="1">
      <c r="A59" s="46"/>
      <c r="B59" s="46"/>
      <c r="C59" s="47"/>
      <c r="D59" s="47"/>
      <c r="E59" s="47"/>
      <c r="F59" s="1"/>
      <c r="G59" s="1"/>
      <c r="H59" s="1"/>
    </row>
    <row r="60" ht="15.75" customHeight="1">
      <c r="A60" s="46"/>
      <c r="B60" s="46"/>
      <c r="C60" s="47"/>
      <c r="D60" s="47"/>
      <c r="E60" s="47"/>
      <c r="F60" s="1"/>
      <c r="G60" s="1"/>
      <c r="H60" s="1"/>
    </row>
    <row r="61" ht="15.75" customHeight="1">
      <c r="A61" s="46"/>
      <c r="B61" s="46"/>
      <c r="C61" s="47"/>
      <c r="D61" s="47"/>
      <c r="E61" s="47"/>
      <c r="F61" s="1"/>
      <c r="G61" s="1"/>
      <c r="H61" s="1"/>
    </row>
    <row r="62" ht="15.75" customHeight="1">
      <c r="A62" s="46"/>
      <c r="B62" s="46"/>
      <c r="C62" s="47"/>
      <c r="D62" s="47"/>
      <c r="E62" s="47"/>
      <c r="F62" s="1"/>
      <c r="G62" s="1"/>
      <c r="H62" s="1"/>
    </row>
    <row r="63" ht="15.75" customHeight="1">
      <c r="A63" s="46"/>
      <c r="B63" s="46"/>
      <c r="C63" s="47"/>
      <c r="D63" s="47"/>
      <c r="E63" s="47"/>
      <c r="F63" s="1"/>
      <c r="G63" s="1"/>
      <c r="H63" s="1"/>
    </row>
    <row r="64" ht="15.75" customHeight="1">
      <c r="A64" s="46"/>
      <c r="B64" s="46"/>
      <c r="C64" s="47"/>
      <c r="D64" s="47"/>
      <c r="E64" s="47"/>
      <c r="F64" s="1"/>
      <c r="G64" s="1"/>
      <c r="H64" s="1"/>
    </row>
    <row r="65" ht="15.75" customHeight="1">
      <c r="A65" s="46"/>
      <c r="B65" s="46"/>
      <c r="C65" s="47"/>
      <c r="D65" s="47"/>
      <c r="E65" s="47"/>
      <c r="F65" s="1"/>
      <c r="G65" s="1"/>
      <c r="H65" s="1"/>
    </row>
    <row r="66" ht="15.75" customHeight="1">
      <c r="A66" s="46"/>
      <c r="B66" s="46"/>
      <c r="C66" s="47"/>
      <c r="D66" s="47"/>
      <c r="E66" s="47"/>
      <c r="F66" s="1"/>
      <c r="G66" s="1"/>
      <c r="H66" s="1"/>
    </row>
    <row r="67" ht="15.75" customHeight="1">
      <c r="A67" s="46"/>
      <c r="B67" s="46"/>
      <c r="C67" s="47"/>
      <c r="D67" s="47"/>
      <c r="E67" s="47"/>
      <c r="F67" s="1"/>
      <c r="G67" s="1"/>
      <c r="H67" s="1"/>
    </row>
    <row r="68" ht="15.75" customHeight="1">
      <c r="A68" s="46"/>
      <c r="B68" s="46"/>
      <c r="C68" s="47"/>
      <c r="D68" s="47"/>
      <c r="E68" s="47"/>
      <c r="F68" s="1"/>
      <c r="G68" s="1"/>
      <c r="H68" s="1"/>
    </row>
    <row r="69" ht="15.75" customHeight="1">
      <c r="A69" s="46"/>
      <c r="B69" s="46"/>
      <c r="C69" s="47"/>
      <c r="D69" s="47"/>
      <c r="E69" s="47"/>
      <c r="F69" s="1"/>
      <c r="G69" s="1"/>
      <c r="H69" s="1"/>
    </row>
    <row r="70" ht="15.75" customHeight="1">
      <c r="A70" s="46"/>
      <c r="B70" s="46"/>
      <c r="C70" s="47"/>
      <c r="D70" s="47"/>
      <c r="E70" s="47"/>
      <c r="F70" s="1"/>
      <c r="G70" s="1"/>
      <c r="H70" s="1"/>
    </row>
    <row r="71" ht="15.75" customHeight="1">
      <c r="A71" s="46"/>
      <c r="B71" s="46"/>
      <c r="C71" s="47"/>
      <c r="D71" s="47"/>
      <c r="E71" s="47"/>
      <c r="F71" s="1"/>
      <c r="G71" s="1"/>
      <c r="H71" s="1"/>
    </row>
    <row r="72" ht="15.75" customHeight="1">
      <c r="A72" s="46"/>
      <c r="B72" s="46"/>
      <c r="C72" s="47"/>
      <c r="D72" s="47"/>
      <c r="E72" s="47"/>
      <c r="F72" s="1"/>
      <c r="G72" s="1"/>
      <c r="H72" s="1"/>
    </row>
    <row r="73" ht="15.75" customHeight="1">
      <c r="A73" s="46"/>
      <c r="B73" s="46"/>
      <c r="C73" s="47"/>
      <c r="D73" s="47"/>
      <c r="E73" s="47"/>
      <c r="F73" s="1"/>
      <c r="G73" s="1"/>
      <c r="H73" s="1"/>
    </row>
    <row r="74" ht="15.75" customHeight="1">
      <c r="A74" s="46"/>
      <c r="B74" s="46"/>
      <c r="C74" s="47"/>
      <c r="D74" s="47"/>
      <c r="E74" s="47"/>
      <c r="F74" s="1"/>
      <c r="G74" s="1"/>
      <c r="H74" s="1"/>
    </row>
    <row r="75" ht="15.75" customHeight="1">
      <c r="A75" s="46"/>
      <c r="B75" s="46"/>
      <c r="C75" s="47"/>
      <c r="D75" s="47"/>
      <c r="E75" s="47"/>
      <c r="F75" s="1"/>
      <c r="G75" s="1"/>
      <c r="H75" s="1"/>
    </row>
    <row r="76" ht="15.75" customHeight="1">
      <c r="A76" s="46"/>
      <c r="B76" s="46"/>
      <c r="C76" s="47"/>
      <c r="D76" s="47"/>
      <c r="E76" s="47"/>
      <c r="F76" s="1"/>
      <c r="G76" s="1"/>
      <c r="H76" s="1"/>
    </row>
    <row r="77" ht="15.75" customHeight="1">
      <c r="A77" s="46"/>
      <c r="B77" s="46"/>
      <c r="C77" s="47"/>
      <c r="D77" s="47"/>
      <c r="E77" s="47"/>
      <c r="F77" s="1"/>
      <c r="G77" s="1"/>
      <c r="H77" s="1"/>
    </row>
    <row r="78" ht="15.75" customHeight="1">
      <c r="A78" s="46"/>
      <c r="B78" s="46"/>
      <c r="C78" s="47"/>
      <c r="D78" s="47"/>
      <c r="E78" s="47"/>
      <c r="F78" s="1"/>
      <c r="G78" s="1"/>
      <c r="H78" s="1"/>
    </row>
    <row r="79" ht="15.75" customHeight="1">
      <c r="A79" s="46"/>
      <c r="B79" s="46"/>
      <c r="C79" s="47"/>
      <c r="D79" s="47"/>
      <c r="E79" s="47"/>
      <c r="F79" s="1"/>
      <c r="G79" s="1"/>
      <c r="H79" s="1"/>
    </row>
    <row r="80" ht="15.75" customHeight="1">
      <c r="A80" s="46"/>
      <c r="B80" s="46"/>
      <c r="C80" s="47"/>
      <c r="D80" s="47"/>
      <c r="E80" s="47"/>
      <c r="F80" s="1"/>
      <c r="G80" s="1"/>
      <c r="H80" s="1"/>
    </row>
    <row r="81" ht="15.75" customHeight="1">
      <c r="A81" s="46"/>
      <c r="B81" s="46"/>
      <c r="C81" s="47"/>
      <c r="D81" s="47"/>
      <c r="E81" s="47"/>
      <c r="F81" s="1"/>
      <c r="G81" s="1"/>
      <c r="H81" s="1"/>
    </row>
    <row r="82" ht="15.75" customHeight="1">
      <c r="A82" s="46"/>
      <c r="B82" s="46"/>
      <c r="C82" s="47"/>
      <c r="D82" s="47"/>
      <c r="E82" s="47"/>
      <c r="F82" s="1"/>
      <c r="G82" s="1"/>
      <c r="H82" s="1"/>
    </row>
    <row r="83" ht="15.75" customHeight="1">
      <c r="A83" s="46"/>
      <c r="B83" s="46"/>
      <c r="C83" s="47"/>
      <c r="D83" s="47"/>
      <c r="E83" s="47"/>
      <c r="F83" s="1"/>
      <c r="G83" s="1"/>
      <c r="H83" s="1"/>
    </row>
    <row r="84" ht="15.75" customHeight="1">
      <c r="A84" s="46"/>
      <c r="B84" s="46"/>
      <c r="C84" s="47"/>
      <c r="D84" s="47"/>
      <c r="E84" s="47"/>
      <c r="F84" s="1"/>
      <c r="G84" s="1"/>
      <c r="H84" s="1"/>
    </row>
    <row r="85" ht="15.75" customHeight="1">
      <c r="A85" s="46"/>
      <c r="B85" s="46"/>
      <c r="C85" s="47"/>
      <c r="D85" s="47"/>
      <c r="E85" s="47"/>
      <c r="F85" s="1"/>
      <c r="G85" s="1"/>
      <c r="H85" s="1"/>
    </row>
    <row r="86" ht="15.75" customHeight="1">
      <c r="A86" s="46"/>
      <c r="B86" s="46"/>
      <c r="C86" s="47"/>
      <c r="D86" s="47"/>
      <c r="E86" s="47"/>
      <c r="F86" s="1"/>
      <c r="G86" s="1"/>
      <c r="H86" s="1"/>
    </row>
    <row r="87" ht="15.75" customHeight="1">
      <c r="A87" s="46"/>
      <c r="B87" s="46"/>
      <c r="C87" s="47"/>
      <c r="D87" s="47"/>
      <c r="E87" s="47"/>
      <c r="F87" s="1"/>
      <c r="G87" s="1"/>
      <c r="H87" s="1"/>
    </row>
    <row r="88" ht="15.75" customHeight="1">
      <c r="A88" s="46"/>
      <c r="B88" s="46"/>
      <c r="C88" s="47"/>
      <c r="D88" s="47"/>
      <c r="E88" s="47"/>
      <c r="F88" s="1"/>
      <c r="G88" s="1"/>
      <c r="H88" s="1"/>
    </row>
    <row r="89" ht="15.75" customHeight="1">
      <c r="A89" s="46"/>
      <c r="B89" s="46"/>
      <c r="C89" s="47"/>
      <c r="D89" s="47"/>
      <c r="E89" s="47"/>
      <c r="F89" s="1"/>
      <c r="G89" s="1"/>
      <c r="H89" s="1"/>
    </row>
    <row r="90" ht="15.75" customHeight="1">
      <c r="A90" s="46"/>
      <c r="B90" s="46"/>
      <c r="C90" s="47"/>
      <c r="D90" s="47"/>
      <c r="E90" s="47"/>
      <c r="F90" s="1"/>
      <c r="G90" s="1"/>
      <c r="H90" s="1"/>
    </row>
    <row r="91" ht="15.75" customHeight="1">
      <c r="A91" s="46"/>
      <c r="B91" s="46"/>
      <c r="C91" s="47"/>
      <c r="D91" s="47"/>
      <c r="E91" s="47"/>
      <c r="F91" s="1"/>
      <c r="G91" s="1"/>
      <c r="H91" s="1"/>
    </row>
    <row r="92" ht="15.75" customHeight="1">
      <c r="A92" s="46"/>
      <c r="B92" s="46"/>
      <c r="C92" s="47"/>
      <c r="D92" s="47"/>
      <c r="E92" s="47"/>
      <c r="F92" s="1"/>
      <c r="G92" s="1"/>
      <c r="H92" s="1"/>
    </row>
    <row r="93" ht="15.75" customHeight="1">
      <c r="A93" s="46"/>
      <c r="B93" s="46"/>
      <c r="C93" s="47"/>
      <c r="D93" s="47"/>
      <c r="E93" s="47"/>
      <c r="F93" s="1"/>
      <c r="G93" s="1"/>
      <c r="H93" s="1"/>
    </row>
    <row r="94" ht="15.75" customHeight="1">
      <c r="A94" s="46"/>
      <c r="B94" s="46"/>
      <c r="C94" s="47"/>
      <c r="D94" s="47"/>
      <c r="E94" s="47"/>
      <c r="F94" s="1"/>
      <c r="G94" s="1"/>
      <c r="H94" s="1"/>
    </row>
    <row r="95" ht="15.75" customHeight="1">
      <c r="A95" s="46"/>
      <c r="B95" s="46"/>
      <c r="C95" s="47"/>
      <c r="D95" s="47"/>
      <c r="E95" s="47"/>
      <c r="F95" s="1"/>
      <c r="G95" s="1"/>
      <c r="H95" s="1"/>
    </row>
    <row r="96" ht="15.75" customHeight="1">
      <c r="A96" s="46"/>
      <c r="B96" s="46"/>
      <c r="C96" s="47"/>
      <c r="D96" s="47"/>
      <c r="E96" s="47"/>
      <c r="F96" s="1"/>
      <c r="G96" s="1"/>
      <c r="H96" s="1"/>
    </row>
    <row r="97" ht="15.75" customHeight="1">
      <c r="A97" s="46"/>
      <c r="B97" s="46"/>
      <c r="C97" s="47"/>
      <c r="D97" s="47"/>
      <c r="E97" s="47"/>
      <c r="F97" s="1"/>
      <c r="G97" s="1"/>
      <c r="H97" s="1"/>
    </row>
    <row r="98" ht="15.75" customHeight="1">
      <c r="A98" s="46"/>
      <c r="B98" s="46"/>
      <c r="C98" s="47"/>
      <c r="D98" s="47"/>
      <c r="E98" s="47"/>
      <c r="F98" s="1"/>
      <c r="G98" s="1"/>
      <c r="H98" s="1"/>
    </row>
    <row r="99" ht="15.75" customHeight="1">
      <c r="A99" s="46"/>
      <c r="B99" s="46"/>
      <c r="C99" s="47"/>
      <c r="D99" s="47"/>
      <c r="E99" s="47"/>
      <c r="F99" s="1"/>
      <c r="G99" s="1"/>
      <c r="H99" s="1"/>
    </row>
    <row r="100" ht="15.75" customHeight="1">
      <c r="A100" s="46"/>
      <c r="B100" s="46"/>
      <c r="C100" s="47"/>
      <c r="D100" s="47"/>
      <c r="E100" s="47"/>
      <c r="F100" s="1"/>
      <c r="G100" s="1"/>
      <c r="H100" s="1"/>
    </row>
    <row r="101" ht="15.75" customHeight="1">
      <c r="A101" s="46"/>
      <c r="B101" s="46"/>
      <c r="C101" s="47"/>
      <c r="D101" s="47"/>
      <c r="E101" s="47"/>
      <c r="F101" s="1"/>
      <c r="G101" s="1"/>
      <c r="H101" s="1"/>
    </row>
    <row r="102" ht="15.75" customHeight="1">
      <c r="A102" s="46"/>
      <c r="B102" s="46"/>
      <c r="C102" s="47"/>
      <c r="D102" s="47"/>
      <c r="E102" s="47"/>
      <c r="F102" s="1"/>
      <c r="G102" s="1"/>
      <c r="H102" s="1"/>
    </row>
    <row r="103" ht="15.75" customHeight="1">
      <c r="A103" s="46"/>
      <c r="B103" s="46"/>
      <c r="C103" s="47"/>
      <c r="D103" s="47"/>
      <c r="E103" s="47"/>
      <c r="F103" s="1"/>
      <c r="G103" s="1"/>
      <c r="H103" s="1"/>
    </row>
    <row r="104" ht="15.75" customHeight="1">
      <c r="A104" s="46"/>
      <c r="B104" s="46"/>
      <c r="C104" s="47"/>
      <c r="D104" s="47"/>
      <c r="E104" s="47"/>
      <c r="F104" s="1"/>
      <c r="G104" s="1"/>
      <c r="H104" s="1"/>
    </row>
    <row r="105" ht="15.75" customHeight="1">
      <c r="A105" s="46"/>
      <c r="B105" s="46"/>
      <c r="C105" s="47"/>
      <c r="D105" s="47"/>
      <c r="E105" s="47"/>
      <c r="F105" s="1"/>
      <c r="G105" s="1"/>
      <c r="H105" s="1"/>
    </row>
    <row r="106" ht="15.75" customHeight="1">
      <c r="A106" s="46"/>
      <c r="B106" s="46"/>
      <c r="C106" s="47"/>
      <c r="D106" s="47"/>
      <c r="E106" s="47"/>
      <c r="F106" s="1"/>
      <c r="G106" s="1"/>
      <c r="H106" s="1"/>
    </row>
    <row r="107" ht="15.75" customHeight="1">
      <c r="A107" s="46"/>
      <c r="B107" s="46"/>
      <c r="C107" s="47"/>
      <c r="D107" s="47"/>
      <c r="E107" s="47"/>
      <c r="F107" s="1"/>
      <c r="G107" s="1"/>
      <c r="H107" s="1"/>
    </row>
    <row r="108" ht="15.75" customHeight="1">
      <c r="A108" s="46"/>
      <c r="B108" s="46"/>
      <c r="C108" s="47"/>
      <c r="D108" s="47"/>
      <c r="E108" s="47"/>
      <c r="F108" s="1"/>
      <c r="G108" s="1"/>
      <c r="H108" s="1"/>
    </row>
    <row r="109" ht="15.75" customHeight="1">
      <c r="A109" s="46"/>
      <c r="B109" s="46"/>
      <c r="C109" s="47"/>
      <c r="D109" s="47"/>
      <c r="E109" s="47"/>
      <c r="F109" s="1"/>
      <c r="G109" s="1"/>
      <c r="H109" s="1"/>
    </row>
    <row r="110" ht="15.75" customHeight="1">
      <c r="A110" s="46"/>
      <c r="B110" s="46"/>
      <c r="C110" s="47"/>
      <c r="D110" s="47"/>
      <c r="E110" s="47"/>
      <c r="F110" s="1"/>
      <c r="G110" s="1"/>
      <c r="H110" s="1"/>
    </row>
    <row r="111" ht="15.75" customHeight="1">
      <c r="A111" s="46"/>
      <c r="B111" s="46"/>
      <c r="C111" s="47"/>
      <c r="D111" s="47"/>
      <c r="E111" s="47"/>
      <c r="F111" s="1"/>
      <c r="G111" s="1"/>
      <c r="H111" s="1"/>
    </row>
    <row r="112" ht="15.75" customHeight="1">
      <c r="A112" s="46"/>
      <c r="B112" s="46"/>
      <c r="C112" s="47"/>
      <c r="D112" s="47"/>
      <c r="E112" s="47"/>
      <c r="F112" s="1"/>
      <c r="G112" s="1"/>
      <c r="H112" s="1"/>
    </row>
    <row r="113" ht="15.75" customHeight="1">
      <c r="A113" s="46"/>
      <c r="B113" s="46"/>
      <c r="C113" s="47"/>
      <c r="D113" s="47"/>
      <c r="E113" s="47"/>
      <c r="F113" s="1"/>
      <c r="G113" s="1"/>
      <c r="H113" s="1"/>
    </row>
    <row r="114" ht="15.75" customHeight="1">
      <c r="A114" s="46"/>
      <c r="B114" s="46"/>
      <c r="C114" s="47"/>
      <c r="D114" s="47"/>
      <c r="E114" s="47"/>
      <c r="F114" s="1"/>
      <c r="G114" s="1"/>
      <c r="H114" s="1"/>
    </row>
    <row r="115" ht="15.75" customHeight="1">
      <c r="A115" s="46"/>
      <c r="B115" s="46"/>
      <c r="C115" s="47"/>
      <c r="D115" s="47"/>
      <c r="E115" s="47"/>
      <c r="F115" s="1"/>
      <c r="G115" s="1"/>
      <c r="H115" s="1"/>
    </row>
    <row r="116" ht="15.75" customHeight="1">
      <c r="A116" s="46"/>
      <c r="B116" s="46"/>
      <c r="C116" s="47"/>
      <c r="D116" s="47"/>
      <c r="E116" s="47"/>
      <c r="F116" s="1"/>
      <c r="G116" s="1"/>
      <c r="H116" s="1"/>
    </row>
    <row r="117" ht="15.75" customHeight="1">
      <c r="A117" s="46"/>
      <c r="B117" s="46"/>
      <c r="C117" s="47"/>
      <c r="D117" s="47"/>
      <c r="E117" s="47"/>
      <c r="F117" s="1"/>
      <c r="G117" s="1"/>
      <c r="H117" s="1"/>
    </row>
    <row r="118" ht="15.75" customHeight="1">
      <c r="A118" s="46"/>
      <c r="B118" s="46"/>
      <c r="C118" s="47"/>
      <c r="D118" s="47"/>
      <c r="E118" s="47"/>
      <c r="F118" s="1"/>
      <c r="G118" s="1"/>
      <c r="H118" s="1"/>
    </row>
    <row r="119" ht="15.75" customHeight="1">
      <c r="A119" s="46"/>
      <c r="B119" s="46"/>
      <c r="C119" s="47"/>
      <c r="D119" s="47"/>
      <c r="E119" s="47"/>
      <c r="F119" s="1"/>
      <c r="G119" s="1"/>
      <c r="H119" s="1"/>
    </row>
    <row r="120" ht="15.75" customHeight="1">
      <c r="A120" s="46"/>
      <c r="B120" s="46"/>
      <c r="C120" s="47"/>
      <c r="D120" s="47"/>
      <c r="E120" s="47"/>
      <c r="F120" s="1"/>
      <c r="G120" s="1"/>
      <c r="H120" s="1"/>
    </row>
    <row r="121" ht="15.75" customHeight="1">
      <c r="A121" s="46"/>
      <c r="B121" s="46"/>
      <c r="C121" s="47"/>
      <c r="D121" s="47"/>
      <c r="E121" s="47"/>
      <c r="F121" s="1"/>
      <c r="G121" s="1"/>
      <c r="H121" s="1"/>
    </row>
    <row r="122" ht="15.75" customHeight="1">
      <c r="A122" s="46"/>
      <c r="B122" s="46"/>
      <c r="C122" s="47"/>
      <c r="D122" s="47"/>
      <c r="E122" s="47"/>
      <c r="F122" s="1"/>
      <c r="G122" s="1"/>
      <c r="H122" s="1"/>
    </row>
    <row r="123" ht="15.75" customHeight="1">
      <c r="A123" s="46"/>
      <c r="B123" s="46"/>
      <c r="C123" s="47"/>
      <c r="D123" s="47"/>
      <c r="E123" s="47"/>
      <c r="F123" s="1"/>
      <c r="G123" s="1"/>
      <c r="H123" s="1"/>
    </row>
    <row r="124" ht="15.75" customHeight="1">
      <c r="A124" s="46"/>
      <c r="B124" s="46"/>
      <c r="C124" s="47"/>
      <c r="D124" s="47"/>
      <c r="E124" s="47"/>
      <c r="F124" s="1"/>
      <c r="G124" s="1"/>
      <c r="H124" s="1"/>
    </row>
    <row r="125" ht="15.75" customHeight="1">
      <c r="A125" s="46"/>
      <c r="B125" s="46"/>
      <c r="C125" s="47"/>
      <c r="D125" s="47"/>
      <c r="E125" s="47"/>
      <c r="F125" s="1"/>
      <c r="G125" s="1"/>
      <c r="H125" s="1"/>
    </row>
    <row r="126" ht="15.75" customHeight="1">
      <c r="A126" s="46"/>
      <c r="B126" s="46"/>
      <c r="C126" s="47"/>
      <c r="D126" s="47"/>
      <c r="E126" s="47"/>
      <c r="F126" s="1"/>
      <c r="G126" s="1"/>
      <c r="H126" s="1"/>
    </row>
    <row r="127" ht="15.75" customHeight="1">
      <c r="A127" s="46"/>
      <c r="B127" s="46"/>
      <c r="C127" s="47"/>
      <c r="D127" s="47"/>
      <c r="E127" s="47"/>
      <c r="F127" s="1"/>
      <c r="G127" s="1"/>
      <c r="H127" s="1"/>
    </row>
    <row r="128" ht="15.75" customHeight="1">
      <c r="A128" s="46"/>
      <c r="B128" s="46"/>
      <c r="C128" s="47"/>
      <c r="D128" s="47"/>
      <c r="E128" s="47"/>
      <c r="F128" s="1"/>
      <c r="G128" s="1"/>
      <c r="H128" s="1"/>
    </row>
    <row r="129" ht="15.75" customHeight="1">
      <c r="A129" s="46"/>
      <c r="B129" s="46"/>
      <c r="C129" s="47"/>
      <c r="D129" s="47"/>
      <c r="E129" s="47"/>
      <c r="F129" s="1"/>
      <c r="G129" s="1"/>
      <c r="H129" s="1"/>
    </row>
    <row r="130" ht="15.75" customHeight="1">
      <c r="A130" s="46"/>
      <c r="B130" s="46"/>
      <c r="C130" s="47"/>
      <c r="D130" s="47"/>
      <c r="E130" s="47"/>
      <c r="F130" s="1"/>
      <c r="G130" s="1"/>
      <c r="H130" s="1"/>
    </row>
    <row r="131" ht="15.75" customHeight="1">
      <c r="A131" s="46"/>
      <c r="B131" s="46"/>
      <c r="C131" s="47"/>
      <c r="D131" s="47"/>
      <c r="E131" s="47"/>
      <c r="F131" s="1"/>
      <c r="G131" s="1"/>
      <c r="H131" s="1"/>
    </row>
    <row r="132" ht="15.75" customHeight="1">
      <c r="A132" s="46"/>
      <c r="B132" s="46"/>
      <c r="C132" s="47"/>
      <c r="D132" s="47"/>
      <c r="E132" s="47"/>
      <c r="F132" s="1"/>
      <c r="G132" s="1"/>
      <c r="H132" s="1"/>
    </row>
    <row r="133" ht="15.75" customHeight="1">
      <c r="A133" s="46"/>
      <c r="B133" s="46"/>
      <c r="C133" s="47"/>
      <c r="D133" s="47"/>
      <c r="E133" s="47"/>
      <c r="F133" s="1"/>
      <c r="G133" s="1"/>
      <c r="H133" s="1"/>
    </row>
    <row r="134" ht="15.75" customHeight="1">
      <c r="A134" s="46"/>
      <c r="B134" s="46"/>
      <c r="C134" s="47"/>
      <c r="D134" s="47"/>
      <c r="E134" s="47"/>
      <c r="F134" s="1"/>
      <c r="G134" s="1"/>
      <c r="H134" s="1"/>
    </row>
    <row r="135" ht="15.75" customHeight="1">
      <c r="A135" s="46"/>
      <c r="B135" s="46"/>
      <c r="C135" s="47"/>
      <c r="D135" s="47"/>
      <c r="E135" s="47"/>
      <c r="F135" s="1"/>
      <c r="G135" s="1"/>
      <c r="H135" s="1"/>
    </row>
    <row r="136" ht="15.75" customHeight="1">
      <c r="A136" s="46"/>
      <c r="B136" s="46"/>
      <c r="C136" s="47"/>
      <c r="D136" s="47"/>
      <c r="E136" s="47"/>
      <c r="F136" s="1"/>
      <c r="G136" s="1"/>
      <c r="H136" s="1"/>
    </row>
    <row r="137" ht="15.75" customHeight="1">
      <c r="A137" s="46"/>
      <c r="B137" s="46"/>
      <c r="C137" s="47"/>
      <c r="D137" s="47"/>
      <c r="E137" s="47"/>
      <c r="F137" s="1"/>
      <c r="G137" s="1"/>
      <c r="H137" s="1"/>
    </row>
    <row r="138" ht="15.75" customHeight="1">
      <c r="A138" s="46"/>
      <c r="B138" s="46"/>
      <c r="C138" s="47"/>
      <c r="D138" s="47"/>
      <c r="E138" s="47"/>
      <c r="F138" s="1"/>
      <c r="G138" s="1"/>
      <c r="H138" s="1"/>
    </row>
    <row r="139" ht="15.75" customHeight="1">
      <c r="A139" s="46"/>
      <c r="B139" s="46"/>
      <c r="C139" s="47"/>
      <c r="D139" s="47"/>
      <c r="E139" s="47"/>
      <c r="F139" s="1"/>
      <c r="G139" s="1"/>
      <c r="H139" s="1"/>
    </row>
    <row r="140" ht="15.75" customHeight="1">
      <c r="A140" s="46"/>
      <c r="B140" s="46"/>
      <c r="C140" s="47"/>
      <c r="D140" s="47"/>
      <c r="E140" s="47"/>
      <c r="F140" s="1"/>
      <c r="G140" s="1"/>
      <c r="H140" s="1"/>
    </row>
    <row r="141" ht="15.75" customHeight="1">
      <c r="A141" s="46"/>
      <c r="B141" s="46"/>
      <c r="C141" s="47"/>
      <c r="D141" s="47"/>
      <c r="E141" s="47"/>
      <c r="F141" s="1"/>
      <c r="G141" s="1"/>
      <c r="H141" s="1"/>
    </row>
    <row r="142" ht="15.75" customHeight="1">
      <c r="A142" s="46"/>
      <c r="B142" s="46"/>
      <c r="C142" s="47"/>
      <c r="D142" s="47"/>
      <c r="E142" s="47"/>
      <c r="F142" s="1"/>
      <c r="G142" s="1"/>
      <c r="H142" s="1"/>
    </row>
    <row r="143" ht="15.75" customHeight="1">
      <c r="A143" s="46"/>
      <c r="B143" s="46"/>
      <c r="C143" s="47"/>
      <c r="D143" s="47"/>
      <c r="E143" s="47"/>
      <c r="F143" s="1"/>
      <c r="G143" s="1"/>
      <c r="H143" s="1"/>
    </row>
    <row r="144" ht="15.75" customHeight="1">
      <c r="A144" s="46"/>
      <c r="B144" s="46"/>
      <c r="C144" s="47"/>
      <c r="D144" s="47"/>
      <c r="E144" s="47"/>
      <c r="F144" s="1"/>
      <c r="G144" s="1"/>
      <c r="H144" s="1"/>
    </row>
    <row r="145" ht="15.75" customHeight="1">
      <c r="A145" s="46"/>
      <c r="B145" s="46"/>
      <c r="C145" s="47"/>
      <c r="D145" s="47"/>
      <c r="E145" s="47"/>
      <c r="F145" s="1"/>
      <c r="G145" s="1"/>
      <c r="H145" s="1"/>
    </row>
    <row r="146" ht="15.75" customHeight="1">
      <c r="A146" s="46"/>
      <c r="B146" s="46"/>
      <c r="C146" s="47"/>
      <c r="D146" s="47"/>
      <c r="E146" s="47"/>
      <c r="F146" s="1"/>
      <c r="G146" s="1"/>
      <c r="H146" s="1"/>
    </row>
    <row r="147" ht="15.75" customHeight="1">
      <c r="A147" s="46"/>
      <c r="B147" s="46"/>
      <c r="C147" s="47"/>
      <c r="D147" s="47"/>
      <c r="E147" s="47"/>
      <c r="F147" s="1"/>
      <c r="G147" s="1"/>
      <c r="H147" s="1"/>
    </row>
    <row r="148" ht="15.75" customHeight="1">
      <c r="A148" s="46"/>
      <c r="B148" s="46"/>
      <c r="C148" s="47"/>
      <c r="D148" s="47"/>
      <c r="E148" s="47"/>
      <c r="F148" s="1"/>
      <c r="G148" s="1"/>
      <c r="H148" s="1"/>
    </row>
    <row r="149" ht="15.75" customHeight="1">
      <c r="A149" s="46"/>
      <c r="B149" s="46"/>
      <c r="C149" s="47"/>
      <c r="D149" s="47"/>
      <c r="E149" s="47"/>
      <c r="F149" s="1"/>
      <c r="G149" s="1"/>
      <c r="H149" s="1"/>
    </row>
    <row r="150" ht="15.75" customHeight="1">
      <c r="A150" s="46"/>
      <c r="B150" s="46"/>
      <c r="C150" s="47"/>
      <c r="D150" s="47"/>
      <c r="E150" s="47"/>
      <c r="F150" s="1"/>
      <c r="G150" s="1"/>
      <c r="H150" s="1"/>
    </row>
    <row r="151" ht="15.75" customHeight="1">
      <c r="A151" s="46"/>
      <c r="B151" s="46"/>
      <c r="C151" s="47"/>
      <c r="D151" s="47"/>
      <c r="E151" s="47"/>
      <c r="F151" s="1"/>
      <c r="G151" s="1"/>
      <c r="H151" s="1"/>
    </row>
    <row r="152" ht="15.75" customHeight="1">
      <c r="A152" s="46"/>
      <c r="B152" s="46"/>
      <c r="C152" s="47"/>
      <c r="D152" s="47"/>
      <c r="E152" s="47"/>
      <c r="F152" s="1"/>
      <c r="G152" s="1"/>
      <c r="H152" s="1"/>
    </row>
    <row r="153" ht="15.75" customHeight="1">
      <c r="A153" s="46"/>
      <c r="B153" s="46"/>
      <c r="C153" s="47"/>
      <c r="D153" s="47"/>
      <c r="E153" s="47"/>
      <c r="F153" s="1"/>
      <c r="G153" s="1"/>
      <c r="H153" s="1"/>
    </row>
    <row r="154" ht="15.75" customHeight="1">
      <c r="A154" s="46"/>
      <c r="B154" s="46"/>
      <c r="C154" s="47"/>
      <c r="D154" s="47"/>
      <c r="E154" s="47"/>
      <c r="F154" s="1"/>
      <c r="G154" s="1"/>
      <c r="H154" s="1"/>
    </row>
    <row r="155" ht="15.75" customHeight="1">
      <c r="A155" s="46"/>
      <c r="B155" s="46"/>
      <c r="C155" s="47"/>
      <c r="D155" s="47"/>
      <c r="E155" s="47"/>
      <c r="F155" s="1"/>
      <c r="G155" s="1"/>
      <c r="H155" s="1"/>
    </row>
    <row r="156" ht="15.75" customHeight="1">
      <c r="A156" s="46"/>
      <c r="B156" s="46"/>
      <c r="C156" s="47"/>
      <c r="D156" s="47"/>
      <c r="E156" s="47"/>
      <c r="F156" s="1"/>
      <c r="G156" s="1"/>
      <c r="H156" s="1"/>
    </row>
    <row r="157" ht="15.75" customHeight="1">
      <c r="A157" s="46"/>
      <c r="B157" s="46"/>
      <c r="C157" s="47"/>
      <c r="D157" s="47"/>
      <c r="E157" s="47"/>
      <c r="F157" s="1"/>
      <c r="G157" s="1"/>
      <c r="H157" s="1"/>
    </row>
    <row r="158" ht="15.75" customHeight="1">
      <c r="A158" s="46"/>
      <c r="B158" s="46"/>
      <c r="C158" s="47"/>
      <c r="D158" s="47"/>
      <c r="E158" s="47"/>
      <c r="F158" s="1"/>
      <c r="G158" s="1"/>
      <c r="H158" s="1"/>
    </row>
    <row r="159" ht="15.75" customHeight="1">
      <c r="A159" s="46"/>
      <c r="B159" s="46"/>
      <c r="C159" s="47"/>
      <c r="D159" s="47"/>
      <c r="E159" s="47"/>
      <c r="F159" s="1"/>
      <c r="G159" s="1"/>
      <c r="H159" s="1"/>
    </row>
    <row r="160" ht="15.75" customHeight="1">
      <c r="A160" s="46"/>
      <c r="B160" s="46"/>
      <c r="C160" s="47"/>
      <c r="D160" s="47"/>
      <c r="E160" s="47"/>
      <c r="F160" s="1"/>
      <c r="G160" s="1"/>
      <c r="H160" s="1"/>
    </row>
    <row r="161" ht="15.75" customHeight="1">
      <c r="A161" s="46"/>
      <c r="B161" s="46"/>
      <c r="C161" s="47"/>
      <c r="D161" s="47"/>
      <c r="E161" s="47"/>
      <c r="F161" s="1"/>
      <c r="G161" s="1"/>
      <c r="H161" s="1"/>
    </row>
    <row r="162" ht="15.75" customHeight="1">
      <c r="A162" s="46"/>
      <c r="B162" s="46"/>
      <c r="C162" s="47"/>
      <c r="D162" s="47"/>
      <c r="E162" s="47"/>
      <c r="F162" s="1"/>
      <c r="G162" s="1"/>
      <c r="H162" s="1"/>
    </row>
    <row r="163" ht="15.75" customHeight="1">
      <c r="A163" s="46"/>
      <c r="B163" s="46"/>
      <c r="C163" s="47"/>
      <c r="D163" s="47"/>
      <c r="E163" s="47"/>
      <c r="F163" s="1"/>
      <c r="G163" s="1"/>
      <c r="H163" s="1"/>
    </row>
    <row r="164" ht="15.75" customHeight="1">
      <c r="A164" s="46"/>
      <c r="B164" s="46"/>
      <c r="C164" s="47"/>
      <c r="D164" s="47"/>
      <c r="E164" s="47"/>
      <c r="F164" s="1"/>
      <c r="G164" s="1"/>
      <c r="H164" s="1"/>
    </row>
    <row r="165" ht="15.75" customHeight="1">
      <c r="A165" s="46"/>
      <c r="B165" s="46"/>
      <c r="C165" s="47"/>
      <c r="D165" s="47"/>
      <c r="E165" s="47"/>
      <c r="F165" s="1"/>
      <c r="G165" s="1"/>
      <c r="H165" s="1"/>
    </row>
    <row r="166" ht="15.75" customHeight="1">
      <c r="A166" s="46"/>
      <c r="B166" s="46"/>
      <c r="C166" s="47"/>
      <c r="D166" s="47"/>
      <c r="E166" s="47"/>
      <c r="F166" s="1"/>
      <c r="G166" s="1"/>
      <c r="H166" s="1"/>
    </row>
    <row r="167" ht="15.75" customHeight="1">
      <c r="A167" s="46"/>
      <c r="B167" s="46"/>
      <c r="C167" s="47"/>
      <c r="D167" s="47"/>
      <c r="E167" s="47"/>
      <c r="F167" s="1"/>
      <c r="G167" s="1"/>
      <c r="H167" s="1"/>
    </row>
    <row r="168" ht="15.75" customHeight="1">
      <c r="A168" s="46"/>
      <c r="B168" s="46"/>
      <c r="C168" s="47"/>
      <c r="D168" s="47"/>
      <c r="E168" s="47"/>
      <c r="F168" s="1"/>
      <c r="G168" s="1"/>
      <c r="H168" s="1"/>
    </row>
    <row r="169" ht="15.75" customHeight="1">
      <c r="A169" s="46"/>
      <c r="B169" s="46"/>
      <c r="C169" s="47"/>
      <c r="D169" s="47"/>
      <c r="E169" s="47"/>
      <c r="F169" s="1"/>
      <c r="G169" s="1"/>
      <c r="H169" s="1"/>
    </row>
    <row r="170" ht="15.75" customHeight="1">
      <c r="A170" s="46"/>
      <c r="B170" s="46"/>
      <c r="C170" s="47"/>
      <c r="D170" s="47"/>
      <c r="E170" s="47"/>
      <c r="F170" s="1"/>
      <c r="G170" s="1"/>
      <c r="H170" s="1"/>
    </row>
    <row r="171" ht="15.75" customHeight="1">
      <c r="A171" s="46"/>
      <c r="B171" s="46"/>
      <c r="C171" s="47"/>
      <c r="D171" s="47"/>
      <c r="E171" s="47"/>
      <c r="F171" s="1"/>
      <c r="G171" s="1"/>
      <c r="H171" s="1"/>
    </row>
    <row r="172" ht="15.75" customHeight="1">
      <c r="A172" s="46"/>
      <c r="B172" s="46"/>
      <c r="C172" s="47"/>
      <c r="D172" s="47"/>
      <c r="E172" s="47"/>
      <c r="F172" s="1"/>
      <c r="G172" s="1"/>
      <c r="H172" s="1"/>
    </row>
    <row r="173" ht="15.75" customHeight="1">
      <c r="A173" s="46"/>
      <c r="B173" s="46"/>
      <c r="C173" s="47"/>
      <c r="D173" s="47"/>
      <c r="E173" s="47"/>
      <c r="F173" s="1"/>
      <c r="G173" s="1"/>
      <c r="H173" s="1"/>
    </row>
    <row r="174" ht="15.75" customHeight="1">
      <c r="A174" s="46"/>
      <c r="B174" s="46"/>
      <c r="C174" s="47"/>
      <c r="D174" s="47"/>
      <c r="E174" s="47"/>
      <c r="F174" s="1"/>
      <c r="G174" s="1"/>
      <c r="H174" s="1"/>
    </row>
    <row r="175" ht="15.75" customHeight="1">
      <c r="A175" s="46"/>
      <c r="B175" s="46"/>
      <c r="C175" s="47"/>
      <c r="D175" s="47"/>
      <c r="E175" s="47"/>
      <c r="F175" s="1"/>
      <c r="G175" s="1"/>
      <c r="H175" s="1"/>
    </row>
    <row r="176" ht="15.75" customHeight="1">
      <c r="A176" s="46"/>
      <c r="B176" s="46"/>
      <c r="C176" s="47"/>
      <c r="D176" s="47"/>
      <c r="E176" s="47"/>
      <c r="F176" s="1"/>
      <c r="G176" s="1"/>
      <c r="H176" s="1"/>
    </row>
    <row r="177" ht="15.75" customHeight="1">
      <c r="A177" s="46"/>
      <c r="B177" s="46"/>
      <c r="C177" s="47"/>
      <c r="D177" s="47"/>
      <c r="E177" s="47"/>
      <c r="F177" s="1"/>
      <c r="G177" s="1"/>
      <c r="H177" s="1"/>
    </row>
    <row r="178" ht="15.75" customHeight="1">
      <c r="A178" s="46"/>
      <c r="B178" s="46"/>
      <c r="C178" s="47"/>
      <c r="D178" s="47"/>
      <c r="E178" s="47"/>
      <c r="F178" s="1"/>
      <c r="G178" s="1"/>
      <c r="H178" s="1"/>
    </row>
    <row r="179" ht="15.75" customHeight="1">
      <c r="A179" s="46"/>
      <c r="B179" s="46"/>
      <c r="C179" s="47"/>
      <c r="D179" s="47"/>
      <c r="E179" s="47"/>
      <c r="F179" s="1"/>
      <c r="G179" s="1"/>
      <c r="H179" s="1"/>
    </row>
    <row r="180" ht="15.75" customHeight="1">
      <c r="A180" s="46"/>
      <c r="B180" s="46"/>
      <c r="C180" s="47"/>
      <c r="D180" s="47"/>
      <c r="E180" s="47"/>
      <c r="F180" s="1"/>
      <c r="G180" s="1"/>
      <c r="H180" s="1"/>
    </row>
    <row r="181" ht="15.75" customHeight="1">
      <c r="A181" s="46"/>
      <c r="B181" s="46"/>
      <c r="C181" s="47"/>
      <c r="D181" s="47"/>
      <c r="E181" s="47"/>
      <c r="F181" s="1"/>
      <c r="G181" s="1"/>
      <c r="H181" s="1"/>
    </row>
    <row r="182" ht="15.75" customHeight="1">
      <c r="A182" s="46"/>
      <c r="B182" s="46"/>
      <c r="C182" s="47"/>
      <c r="D182" s="47"/>
      <c r="E182" s="47"/>
      <c r="F182" s="1"/>
      <c r="G182" s="1"/>
      <c r="H182" s="1"/>
    </row>
    <row r="183" ht="15.75" customHeight="1">
      <c r="A183" s="46"/>
      <c r="B183" s="46"/>
      <c r="C183" s="47"/>
      <c r="D183" s="47"/>
      <c r="E183" s="47"/>
      <c r="F183" s="1"/>
      <c r="G183" s="1"/>
      <c r="H183" s="1"/>
    </row>
    <row r="184" ht="15.75" customHeight="1">
      <c r="A184" s="46"/>
      <c r="B184" s="46"/>
      <c r="C184" s="47"/>
      <c r="D184" s="47"/>
      <c r="E184" s="47"/>
      <c r="F184" s="1"/>
      <c r="G184" s="1"/>
      <c r="H184" s="1"/>
    </row>
    <row r="185" ht="15.75" customHeight="1">
      <c r="A185" s="46"/>
      <c r="B185" s="46"/>
      <c r="C185" s="47"/>
      <c r="D185" s="47"/>
      <c r="E185" s="47"/>
      <c r="F185" s="1"/>
      <c r="G185" s="1"/>
      <c r="H185" s="1"/>
    </row>
    <row r="186" ht="15.75" customHeight="1">
      <c r="A186" s="46"/>
      <c r="B186" s="46"/>
      <c r="C186" s="47"/>
      <c r="D186" s="47"/>
      <c r="E186" s="47"/>
      <c r="F186" s="1"/>
      <c r="G186" s="1"/>
      <c r="H186" s="1"/>
    </row>
    <row r="187" ht="15.75" customHeight="1">
      <c r="A187" s="46"/>
      <c r="B187" s="46"/>
      <c r="C187" s="47"/>
      <c r="D187" s="47"/>
      <c r="E187" s="47"/>
      <c r="F187" s="1"/>
      <c r="G187" s="1"/>
      <c r="H187" s="1"/>
    </row>
    <row r="188" ht="15.75" customHeight="1">
      <c r="A188" s="46"/>
      <c r="B188" s="46"/>
      <c r="C188" s="47"/>
      <c r="D188" s="47"/>
      <c r="E188" s="47"/>
      <c r="F188" s="1"/>
      <c r="G188" s="1"/>
      <c r="H188" s="1"/>
    </row>
    <row r="189" ht="15.75" customHeight="1">
      <c r="A189" s="46"/>
      <c r="B189" s="46"/>
      <c r="C189" s="47"/>
      <c r="D189" s="47"/>
      <c r="E189" s="47"/>
      <c r="F189" s="1"/>
      <c r="G189" s="1"/>
      <c r="H189" s="1"/>
    </row>
    <row r="190" ht="15.75" customHeight="1">
      <c r="A190" s="46"/>
      <c r="B190" s="46"/>
      <c r="C190" s="47"/>
      <c r="D190" s="47"/>
      <c r="E190" s="47"/>
      <c r="F190" s="1"/>
      <c r="G190" s="1"/>
      <c r="H190" s="1"/>
    </row>
    <row r="191" ht="15.75" customHeight="1">
      <c r="A191" s="46"/>
      <c r="B191" s="46"/>
      <c r="C191" s="47"/>
      <c r="D191" s="47"/>
      <c r="E191" s="47"/>
      <c r="F191" s="1"/>
      <c r="G191" s="1"/>
      <c r="H191" s="1"/>
    </row>
    <row r="192" ht="15.75" customHeight="1">
      <c r="A192" s="46"/>
      <c r="B192" s="46"/>
      <c r="C192" s="47"/>
      <c r="D192" s="47"/>
      <c r="E192" s="47"/>
      <c r="F192" s="1"/>
      <c r="G192" s="1"/>
      <c r="H192" s="1"/>
    </row>
    <row r="193" ht="15.75" customHeight="1">
      <c r="A193" s="46"/>
      <c r="B193" s="46"/>
      <c r="C193" s="47"/>
      <c r="D193" s="47"/>
      <c r="E193" s="47"/>
      <c r="F193" s="1"/>
      <c r="G193" s="1"/>
      <c r="H193" s="1"/>
    </row>
    <row r="194" ht="15.75" customHeight="1">
      <c r="A194" s="46"/>
      <c r="B194" s="46"/>
      <c r="C194" s="47"/>
      <c r="D194" s="47"/>
      <c r="E194" s="47"/>
      <c r="F194" s="1"/>
      <c r="G194" s="1"/>
      <c r="H194" s="1"/>
    </row>
    <row r="195" ht="15.75" customHeight="1">
      <c r="A195" s="46"/>
      <c r="B195" s="46"/>
      <c r="C195" s="47"/>
      <c r="D195" s="47"/>
      <c r="E195" s="47"/>
      <c r="F195" s="1"/>
      <c r="G195" s="1"/>
      <c r="H195" s="1"/>
    </row>
    <row r="196" ht="15.75" customHeight="1">
      <c r="A196" s="46"/>
      <c r="B196" s="46"/>
      <c r="C196" s="47"/>
      <c r="D196" s="47"/>
      <c r="E196" s="47"/>
      <c r="F196" s="1"/>
      <c r="G196" s="1"/>
      <c r="H196" s="1"/>
    </row>
    <row r="197" ht="15.75" customHeight="1">
      <c r="A197" s="46"/>
      <c r="B197" s="46"/>
      <c r="C197" s="47"/>
      <c r="D197" s="47"/>
      <c r="E197" s="47"/>
      <c r="F197" s="1"/>
      <c r="G197" s="1"/>
      <c r="H197" s="1"/>
    </row>
    <row r="198" ht="15.75" customHeight="1">
      <c r="A198" s="46"/>
      <c r="B198" s="46"/>
      <c r="C198" s="47"/>
      <c r="D198" s="47"/>
      <c r="E198" s="47"/>
      <c r="F198" s="1"/>
      <c r="G198" s="1"/>
      <c r="H198" s="1"/>
    </row>
    <row r="199" ht="15.75" customHeight="1">
      <c r="A199" s="46"/>
      <c r="B199" s="46"/>
      <c r="C199" s="47"/>
      <c r="D199" s="47"/>
      <c r="E199" s="47"/>
      <c r="F199" s="1"/>
      <c r="G199" s="1"/>
      <c r="H199" s="1"/>
    </row>
    <row r="200" ht="15.75" customHeight="1">
      <c r="A200" s="46"/>
      <c r="B200" s="46"/>
      <c r="C200" s="47"/>
      <c r="D200" s="47"/>
      <c r="E200" s="47"/>
      <c r="F200" s="1"/>
      <c r="G200" s="1"/>
      <c r="H200" s="1"/>
    </row>
    <row r="201" ht="15.75" customHeight="1">
      <c r="A201" s="46"/>
      <c r="B201" s="46"/>
      <c r="C201" s="47"/>
      <c r="D201" s="47"/>
      <c r="E201" s="47"/>
      <c r="F201" s="1"/>
      <c r="G201" s="1"/>
      <c r="H201" s="1"/>
    </row>
    <row r="202" ht="15.75" customHeight="1">
      <c r="A202" s="46"/>
      <c r="B202" s="46"/>
      <c r="C202" s="47"/>
      <c r="D202" s="47"/>
      <c r="E202" s="47"/>
      <c r="F202" s="1"/>
      <c r="G202" s="1"/>
      <c r="H202" s="1"/>
    </row>
    <row r="203" ht="15.75" customHeight="1">
      <c r="A203" s="46"/>
      <c r="B203" s="46"/>
      <c r="C203" s="47"/>
      <c r="D203" s="47"/>
      <c r="E203" s="47"/>
      <c r="F203" s="1"/>
      <c r="G203" s="1"/>
      <c r="H203" s="1"/>
    </row>
    <row r="204" ht="15.75" customHeight="1">
      <c r="A204" s="46"/>
      <c r="B204" s="46"/>
      <c r="C204" s="47"/>
      <c r="D204" s="47"/>
      <c r="E204" s="47"/>
      <c r="F204" s="1"/>
      <c r="G204" s="1"/>
      <c r="H204" s="1"/>
    </row>
    <row r="205" ht="15.75" customHeight="1">
      <c r="A205" s="46"/>
      <c r="B205" s="46"/>
      <c r="C205" s="47"/>
      <c r="D205" s="47"/>
      <c r="E205" s="47"/>
      <c r="F205" s="1"/>
      <c r="G205" s="1"/>
      <c r="H205" s="1"/>
    </row>
    <row r="206" ht="15.75" customHeight="1">
      <c r="A206" s="46"/>
      <c r="B206" s="46"/>
      <c r="C206" s="47"/>
      <c r="D206" s="47"/>
      <c r="E206" s="47"/>
      <c r="F206" s="1"/>
      <c r="G206" s="1"/>
      <c r="H206" s="1"/>
    </row>
    <row r="207" ht="15.75" customHeight="1">
      <c r="A207" s="46"/>
      <c r="B207" s="46"/>
      <c r="C207" s="47"/>
      <c r="D207" s="47"/>
      <c r="E207" s="47"/>
      <c r="F207" s="1"/>
      <c r="G207" s="1"/>
      <c r="H207" s="1"/>
    </row>
    <row r="208" ht="15.75" customHeight="1">
      <c r="A208" s="46"/>
      <c r="B208" s="46"/>
      <c r="C208" s="47"/>
      <c r="D208" s="47"/>
      <c r="E208" s="47"/>
      <c r="F208" s="1"/>
      <c r="G208" s="1"/>
      <c r="H208" s="1"/>
    </row>
    <row r="209" ht="15.75" customHeight="1">
      <c r="A209" s="46"/>
      <c r="B209" s="46"/>
      <c r="C209" s="47"/>
      <c r="D209" s="47"/>
      <c r="E209" s="47"/>
      <c r="F209" s="1"/>
      <c r="G209" s="1"/>
      <c r="H209" s="1"/>
    </row>
    <row r="210" ht="15.75" customHeight="1">
      <c r="A210" s="46"/>
      <c r="B210" s="46"/>
      <c r="C210" s="47"/>
      <c r="D210" s="47"/>
      <c r="E210" s="47"/>
      <c r="F210" s="1"/>
      <c r="G210" s="1"/>
      <c r="H210" s="1"/>
    </row>
    <row r="211" ht="15.75" customHeight="1">
      <c r="A211" s="46"/>
      <c r="B211" s="46"/>
      <c r="C211" s="47"/>
      <c r="D211" s="47"/>
      <c r="E211" s="47"/>
      <c r="F211" s="1"/>
      <c r="G211" s="1"/>
      <c r="H211" s="1"/>
    </row>
    <row r="212" ht="15.75" customHeight="1">
      <c r="A212" s="46"/>
      <c r="B212" s="46"/>
      <c r="C212" s="47"/>
      <c r="D212" s="47"/>
      <c r="E212" s="47"/>
      <c r="F212" s="1"/>
      <c r="G212" s="1"/>
      <c r="H212" s="1"/>
    </row>
    <row r="213" ht="15.75" customHeight="1">
      <c r="A213" s="46"/>
      <c r="B213" s="46"/>
      <c r="C213" s="47"/>
      <c r="D213" s="47"/>
      <c r="E213" s="47"/>
      <c r="F213" s="1"/>
      <c r="G213" s="1"/>
      <c r="H213" s="1"/>
    </row>
    <row r="214" ht="15.75" customHeight="1">
      <c r="A214" s="46"/>
      <c r="B214" s="46"/>
      <c r="C214" s="47"/>
      <c r="D214" s="47"/>
      <c r="E214" s="47"/>
      <c r="F214" s="1"/>
      <c r="G214" s="1"/>
      <c r="H214" s="1"/>
    </row>
    <row r="215" ht="15.75" customHeight="1">
      <c r="A215" s="46"/>
      <c r="B215" s="46"/>
      <c r="C215" s="47"/>
      <c r="D215" s="47"/>
      <c r="E215" s="47"/>
      <c r="F215" s="1"/>
      <c r="G215" s="1"/>
      <c r="H215" s="1"/>
    </row>
    <row r="216" ht="15.75" customHeight="1">
      <c r="A216" s="46"/>
      <c r="B216" s="46"/>
      <c r="C216" s="47"/>
      <c r="D216" s="47"/>
      <c r="E216" s="47"/>
      <c r="F216" s="1"/>
      <c r="G216" s="1"/>
      <c r="H216" s="1"/>
    </row>
    <row r="217" ht="15.75" customHeight="1">
      <c r="A217" s="46"/>
      <c r="B217" s="46"/>
      <c r="C217" s="47"/>
      <c r="D217" s="47"/>
      <c r="E217" s="47"/>
      <c r="F217" s="1"/>
      <c r="G217" s="1"/>
      <c r="H217" s="1"/>
    </row>
    <row r="218" ht="15.75" customHeight="1">
      <c r="A218" s="46"/>
      <c r="B218" s="46"/>
      <c r="C218" s="47"/>
      <c r="D218" s="47"/>
      <c r="E218" s="47"/>
      <c r="F218" s="1"/>
      <c r="G218" s="1"/>
      <c r="H218" s="1"/>
    </row>
    <row r="219" ht="15.75" customHeight="1">
      <c r="A219" s="46"/>
      <c r="B219" s="46"/>
      <c r="C219" s="47"/>
      <c r="D219" s="47"/>
      <c r="E219" s="47"/>
      <c r="F219" s="1"/>
      <c r="G219" s="1"/>
      <c r="H219" s="1"/>
    </row>
    <row r="220" ht="15.75" customHeight="1">
      <c r="A220" s="46"/>
      <c r="B220" s="46"/>
      <c r="C220" s="47"/>
      <c r="D220" s="47"/>
      <c r="E220" s="47"/>
      <c r="F220" s="1"/>
      <c r="G220" s="1"/>
      <c r="H220" s="1"/>
    </row>
    <row r="221" ht="15.75" customHeight="1">
      <c r="A221" s="46"/>
      <c r="B221" s="46"/>
      <c r="C221" s="47"/>
      <c r="D221" s="47"/>
      <c r="E221" s="47"/>
      <c r="F221" s="1"/>
      <c r="G221" s="1"/>
      <c r="H221" s="1"/>
    </row>
    <row r="222" ht="15.75" customHeight="1">
      <c r="A222" s="46"/>
      <c r="B222" s="46"/>
      <c r="C222" s="47"/>
      <c r="D222" s="47"/>
      <c r="E222" s="47"/>
      <c r="F222" s="1"/>
      <c r="G222" s="1"/>
      <c r="H222" s="1"/>
    </row>
    <row r="223" ht="15.75" customHeight="1">
      <c r="A223" s="46"/>
      <c r="B223" s="46"/>
      <c r="C223" s="47"/>
      <c r="D223" s="47"/>
      <c r="E223" s="47"/>
      <c r="F223" s="1"/>
      <c r="G223" s="1"/>
      <c r="H223" s="1"/>
    </row>
    <row r="224" ht="15.75" customHeight="1">
      <c r="A224" s="46"/>
      <c r="B224" s="46"/>
      <c r="C224" s="47"/>
      <c r="D224" s="47"/>
      <c r="E224" s="47"/>
      <c r="F224" s="1"/>
      <c r="G224" s="1"/>
      <c r="H224" s="1"/>
    </row>
    <row r="225" ht="15.75" customHeight="1">
      <c r="A225" s="46"/>
      <c r="B225" s="46"/>
      <c r="C225" s="47"/>
      <c r="D225" s="47"/>
      <c r="E225" s="47"/>
      <c r="F225" s="1"/>
      <c r="G225" s="1"/>
      <c r="H225" s="1"/>
    </row>
    <row r="226" ht="15.75" customHeight="1">
      <c r="A226" s="46"/>
      <c r="B226" s="46"/>
      <c r="C226" s="47"/>
      <c r="D226" s="47"/>
      <c r="E226" s="47"/>
      <c r="F226" s="1"/>
      <c r="G226" s="1"/>
      <c r="H226" s="1"/>
    </row>
    <row r="227" ht="15.75" customHeight="1">
      <c r="A227" s="46"/>
      <c r="B227" s="46"/>
      <c r="C227" s="47"/>
      <c r="D227" s="47"/>
      <c r="E227" s="47"/>
      <c r="F227" s="1"/>
      <c r="G227" s="1"/>
      <c r="H227" s="1"/>
    </row>
    <row r="228" ht="15.75" customHeight="1">
      <c r="A228" s="46"/>
      <c r="B228" s="46"/>
      <c r="C228" s="47"/>
      <c r="D228" s="47"/>
      <c r="E228" s="47"/>
      <c r="F228" s="1"/>
      <c r="G228" s="1"/>
      <c r="H228" s="1"/>
    </row>
    <row r="229" ht="15.75" customHeight="1">
      <c r="A229" s="46"/>
      <c r="B229" s="46"/>
      <c r="C229" s="47"/>
      <c r="D229" s="47"/>
      <c r="E229" s="47"/>
      <c r="F229" s="1"/>
      <c r="G229" s="1"/>
      <c r="H229" s="1"/>
    </row>
    <row r="230" ht="15.75" customHeight="1">
      <c r="A230" s="46"/>
      <c r="B230" s="46"/>
      <c r="C230" s="47"/>
      <c r="D230" s="47"/>
      <c r="E230" s="47"/>
      <c r="F230" s="1"/>
      <c r="G230" s="1"/>
      <c r="H230" s="1"/>
    </row>
    <row r="231" ht="15.75" customHeight="1">
      <c r="A231" s="46"/>
      <c r="B231" s="46"/>
      <c r="C231" s="47"/>
      <c r="D231" s="47"/>
      <c r="E231" s="47"/>
      <c r="F231" s="1"/>
      <c r="G231" s="1"/>
      <c r="H231" s="1"/>
    </row>
    <row r="232" ht="15.75" customHeight="1">
      <c r="A232" s="46"/>
      <c r="B232" s="46"/>
      <c r="C232" s="47"/>
      <c r="D232" s="47"/>
      <c r="E232" s="47"/>
      <c r="F232" s="1"/>
      <c r="G232" s="1"/>
      <c r="H232" s="1"/>
    </row>
    <row r="233" ht="15.75" customHeight="1">
      <c r="A233" s="46"/>
      <c r="B233" s="46"/>
      <c r="C233" s="47"/>
      <c r="D233" s="47"/>
      <c r="E233" s="47"/>
      <c r="F233" s="1"/>
      <c r="G233" s="1"/>
      <c r="H233" s="1"/>
    </row>
    <row r="234" ht="15.75" customHeight="1">
      <c r="A234" s="46"/>
      <c r="B234" s="46"/>
      <c r="C234" s="47"/>
      <c r="D234" s="47"/>
      <c r="E234" s="47"/>
      <c r="F234" s="1"/>
      <c r="G234" s="1"/>
      <c r="H234" s="1"/>
    </row>
    <row r="235" ht="15.75" customHeight="1">
      <c r="A235" s="46"/>
      <c r="B235" s="46"/>
      <c r="C235" s="47"/>
      <c r="D235" s="47"/>
      <c r="E235" s="47"/>
      <c r="F235" s="1"/>
      <c r="G235" s="1"/>
      <c r="H235" s="1"/>
    </row>
    <row r="236" ht="15.75" customHeight="1">
      <c r="A236" s="46"/>
      <c r="B236" s="46"/>
      <c r="C236" s="47"/>
      <c r="D236" s="47"/>
      <c r="E236" s="47"/>
      <c r="F236" s="1"/>
      <c r="G236" s="1"/>
      <c r="H236" s="1"/>
    </row>
    <row r="237" ht="15.75" customHeight="1">
      <c r="A237" s="46"/>
      <c r="B237" s="46"/>
      <c r="C237" s="47"/>
      <c r="D237" s="47"/>
      <c r="E237" s="47"/>
      <c r="F237" s="1"/>
      <c r="G237" s="1"/>
      <c r="H237" s="1"/>
    </row>
    <row r="238" ht="15.75" customHeight="1">
      <c r="A238" s="46"/>
      <c r="B238" s="46"/>
      <c r="C238" s="47"/>
      <c r="D238" s="47"/>
      <c r="E238" s="47"/>
      <c r="F238" s="1"/>
      <c r="G238" s="1"/>
      <c r="H238" s="1"/>
    </row>
    <row r="239" ht="15.75" customHeight="1">
      <c r="A239" s="46"/>
      <c r="B239" s="46"/>
      <c r="C239" s="47"/>
      <c r="D239" s="47"/>
      <c r="E239" s="47"/>
      <c r="F239" s="1"/>
      <c r="G239" s="1"/>
      <c r="H239" s="1"/>
    </row>
    <row r="240" ht="15.75" customHeight="1">
      <c r="A240" s="46"/>
      <c r="B240" s="46"/>
      <c r="C240" s="47"/>
      <c r="D240" s="47"/>
      <c r="E240" s="47"/>
      <c r="F240" s="1"/>
      <c r="G240" s="1"/>
      <c r="H240" s="1"/>
    </row>
    <row r="241" ht="15.75" customHeight="1">
      <c r="A241" s="46"/>
      <c r="B241" s="46"/>
      <c r="C241" s="47"/>
      <c r="D241" s="47"/>
      <c r="E241" s="47"/>
      <c r="F241" s="1"/>
      <c r="G241" s="1"/>
      <c r="H241" s="1"/>
    </row>
    <row r="242" ht="15.75" customHeight="1">
      <c r="A242" s="46"/>
      <c r="B242" s="46"/>
      <c r="C242" s="47"/>
      <c r="D242" s="47"/>
      <c r="E242" s="47"/>
      <c r="F242" s="1"/>
      <c r="G242" s="1"/>
      <c r="H242" s="1"/>
    </row>
    <row r="243" ht="15.75" customHeight="1">
      <c r="A243" s="46"/>
      <c r="B243" s="46"/>
      <c r="C243" s="47"/>
      <c r="D243" s="47"/>
      <c r="E243" s="47"/>
      <c r="F243" s="1"/>
      <c r="G243" s="1"/>
      <c r="H243" s="1"/>
    </row>
    <row r="244" ht="15.75" customHeight="1">
      <c r="A244" s="46"/>
      <c r="B244" s="46"/>
      <c r="C244" s="47"/>
      <c r="D244" s="47"/>
      <c r="E244" s="47"/>
      <c r="F244" s="1"/>
      <c r="G244" s="1"/>
      <c r="H244" s="1"/>
    </row>
    <row r="245" ht="15.75" customHeight="1">
      <c r="A245" s="46"/>
      <c r="B245" s="46"/>
      <c r="C245" s="47"/>
      <c r="D245" s="47"/>
      <c r="E245" s="47"/>
      <c r="F245" s="1"/>
      <c r="G245" s="1"/>
      <c r="H245" s="1"/>
    </row>
    <row r="246" ht="15.75" customHeight="1">
      <c r="A246" s="46"/>
      <c r="B246" s="46"/>
      <c r="C246" s="47"/>
      <c r="D246" s="47"/>
      <c r="E246" s="47"/>
      <c r="F246" s="1"/>
      <c r="G246" s="1"/>
      <c r="H246" s="1"/>
    </row>
    <row r="247" ht="15.75" customHeight="1">
      <c r="A247" s="46"/>
      <c r="B247" s="46"/>
      <c r="C247" s="47"/>
      <c r="D247" s="47"/>
      <c r="E247" s="47"/>
      <c r="F247" s="1"/>
      <c r="G247" s="1"/>
      <c r="H247" s="1"/>
    </row>
    <row r="248" ht="15.75" customHeight="1">
      <c r="A248" s="46"/>
      <c r="B248" s="46"/>
      <c r="C248" s="47"/>
      <c r="D248" s="47"/>
      <c r="E248" s="47"/>
      <c r="F248" s="1"/>
      <c r="G248" s="1"/>
      <c r="H248" s="1"/>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48:H48"/>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3" width="8.0"/>
    <col customWidth="1" min="14" max="14" width="11.29"/>
    <col customWidth="1" min="15" max="25" width="8.0"/>
  </cols>
  <sheetData>
    <row r="1">
      <c r="A1" s="46"/>
      <c r="B1" s="46"/>
      <c r="C1" s="47"/>
      <c r="D1" s="47"/>
      <c r="E1" s="47"/>
      <c r="F1" s="1"/>
      <c r="G1" s="1"/>
      <c r="H1" s="1"/>
    </row>
    <row r="2" ht="15.75" customHeight="1">
      <c r="A2" s="794" t="s">
        <v>9167</v>
      </c>
      <c r="B2" s="147"/>
      <c r="C2" s="147"/>
      <c r="D2" s="147"/>
      <c r="E2" s="147"/>
      <c r="F2" s="147"/>
      <c r="G2" s="147"/>
      <c r="H2" s="147"/>
      <c r="I2" s="147"/>
      <c r="J2" s="147"/>
      <c r="K2" s="147"/>
      <c r="L2" s="147"/>
      <c r="M2" s="147"/>
      <c r="N2" s="53"/>
      <c r="O2" s="53"/>
      <c r="P2" s="53"/>
      <c r="Q2" s="53"/>
      <c r="R2" s="53"/>
      <c r="S2" s="53"/>
      <c r="T2" s="53"/>
      <c r="U2" s="53"/>
      <c r="V2" s="53"/>
      <c r="W2" s="53"/>
      <c r="X2" s="53"/>
      <c r="Y2" s="53"/>
    </row>
    <row r="3" ht="15.75" customHeight="1">
      <c r="A3" s="197"/>
      <c r="B3" s="197"/>
      <c r="C3" s="197"/>
      <c r="D3" s="197"/>
      <c r="E3" s="692"/>
      <c r="F3" s="198"/>
      <c r="G3" s="198"/>
      <c r="H3" s="198"/>
      <c r="I3" s="53"/>
      <c r="J3" s="53"/>
      <c r="K3" s="53"/>
      <c r="L3" s="53"/>
      <c r="M3" s="53"/>
      <c r="N3" s="53"/>
      <c r="O3" s="53"/>
      <c r="P3" s="53"/>
      <c r="Q3" s="53"/>
      <c r="R3" s="53"/>
      <c r="S3" s="53"/>
      <c r="T3" s="53"/>
      <c r="U3" s="53"/>
      <c r="V3" s="53"/>
      <c r="W3" s="53"/>
      <c r="X3" s="53"/>
      <c r="Y3" s="53"/>
    </row>
    <row r="4" ht="21.0" customHeight="1">
      <c r="A4" s="173" t="s">
        <v>9168</v>
      </c>
      <c r="B4" s="49"/>
      <c r="C4" s="49"/>
      <c r="D4" s="49"/>
      <c r="E4" s="49"/>
      <c r="F4" s="49"/>
      <c r="G4" s="49"/>
      <c r="H4" s="49"/>
      <c r="I4" s="49"/>
      <c r="J4" s="49"/>
      <c r="K4" s="49"/>
      <c r="L4" s="49"/>
      <c r="M4" s="50"/>
      <c r="N4" s="53"/>
      <c r="O4" s="53"/>
      <c r="P4" s="53"/>
      <c r="Q4" s="53"/>
      <c r="R4" s="53"/>
      <c r="S4" s="53"/>
      <c r="T4" s="53"/>
      <c r="U4" s="53"/>
      <c r="V4" s="53"/>
      <c r="W4" s="53"/>
      <c r="X4" s="53"/>
      <c r="Y4" s="53"/>
    </row>
    <row r="5" ht="27.0" customHeight="1">
      <c r="A5" s="329" t="s">
        <v>3443</v>
      </c>
      <c r="B5" s="49"/>
      <c r="C5" s="49"/>
      <c r="D5" s="49"/>
      <c r="E5" s="49"/>
      <c r="F5" s="49"/>
      <c r="G5" s="49"/>
      <c r="H5" s="49"/>
      <c r="I5" s="49"/>
      <c r="J5" s="49"/>
      <c r="K5" s="49"/>
      <c r="L5" s="49"/>
      <c r="M5" s="50"/>
      <c r="N5" s="53"/>
      <c r="O5" s="53"/>
      <c r="P5" s="53"/>
      <c r="Q5" s="53"/>
      <c r="R5" s="53"/>
      <c r="S5" s="53"/>
      <c r="T5" s="53"/>
      <c r="U5" s="53"/>
      <c r="V5" s="53"/>
      <c r="W5" s="53"/>
      <c r="X5" s="53"/>
      <c r="Y5" s="53"/>
    </row>
    <row r="6" ht="30.0" customHeight="1">
      <c r="A6" s="329" t="s">
        <v>9169</v>
      </c>
      <c r="B6" s="49"/>
      <c r="C6" s="49"/>
      <c r="D6" s="49"/>
      <c r="E6" s="49"/>
      <c r="F6" s="49"/>
      <c r="G6" s="49"/>
      <c r="H6" s="49"/>
      <c r="I6" s="49"/>
      <c r="J6" s="49"/>
      <c r="K6" s="49"/>
      <c r="L6" s="49"/>
      <c r="M6" s="50"/>
      <c r="N6" s="53"/>
      <c r="O6" s="53"/>
      <c r="P6" s="53"/>
      <c r="Q6" s="53"/>
      <c r="R6" s="53"/>
      <c r="S6" s="53"/>
      <c r="T6" s="53"/>
      <c r="U6" s="53"/>
      <c r="V6" s="53"/>
      <c r="W6" s="53"/>
      <c r="X6" s="53"/>
      <c r="Y6" s="53"/>
    </row>
    <row r="7" ht="29.25" customHeight="1">
      <c r="A7" s="329" t="s">
        <v>9170</v>
      </c>
      <c r="B7" s="49"/>
      <c r="C7" s="49"/>
      <c r="D7" s="49"/>
      <c r="E7" s="49"/>
      <c r="F7" s="49"/>
      <c r="G7" s="49"/>
      <c r="H7" s="49"/>
      <c r="I7" s="49"/>
      <c r="J7" s="49"/>
      <c r="K7" s="49"/>
      <c r="L7" s="49"/>
      <c r="M7" s="50"/>
      <c r="N7" s="53"/>
      <c r="O7" s="53"/>
      <c r="P7" s="53"/>
      <c r="Q7" s="53"/>
      <c r="R7" s="53"/>
      <c r="S7" s="53"/>
      <c r="T7" s="53"/>
      <c r="U7" s="53"/>
      <c r="V7" s="53"/>
      <c r="W7" s="53"/>
      <c r="X7" s="53"/>
      <c r="Y7" s="53"/>
    </row>
    <row r="8" ht="18.75" customHeight="1">
      <c r="A8" s="329" t="s">
        <v>3446</v>
      </c>
      <c r="B8" s="49"/>
      <c r="C8" s="49"/>
      <c r="D8" s="49"/>
      <c r="E8" s="49"/>
      <c r="F8" s="49"/>
      <c r="G8" s="49"/>
      <c r="H8" s="49"/>
      <c r="I8" s="49"/>
      <c r="J8" s="49"/>
      <c r="K8" s="49"/>
      <c r="L8" s="49"/>
      <c r="M8" s="50"/>
      <c r="N8" s="53"/>
      <c r="O8" s="53"/>
      <c r="P8" s="53"/>
      <c r="Q8" s="53"/>
      <c r="R8" s="53"/>
      <c r="S8" s="53"/>
      <c r="T8" s="53"/>
      <c r="U8" s="53"/>
      <c r="V8" s="53"/>
      <c r="W8" s="53"/>
      <c r="X8" s="53"/>
      <c r="Y8" s="53"/>
    </row>
    <row r="9" ht="44.25" customHeight="1">
      <c r="A9" s="329" t="s">
        <v>9171</v>
      </c>
      <c r="B9" s="49"/>
      <c r="C9" s="49"/>
      <c r="D9" s="49"/>
      <c r="E9" s="49"/>
      <c r="F9" s="49"/>
      <c r="G9" s="49"/>
      <c r="H9" s="49"/>
      <c r="I9" s="49"/>
      <c r="J9" s="49"/>
      <c r="K9" s="49"/>
      <c r="L9" s="49"/>
      <c r="M9" s="50"/>
      <c r="N9" s="53"/>
      <c r="O9" s="53"/>
      <c r="P9" s="53"/>
      <c r="Q9" s="53"/>
      <c r="R9" s="53"/>
      <c r="S9" s="53"/>
      <c r="T9" s="53"/>
      <c r="U9" s="53"/>
      <c r="V9" s="53"/>
      <c r="W9" s="53"/>
      <c r="X9" s="53"/>
      <c r="Y9" s="53"/>
    </row>
    <row r="10" ht="26.25" customHeight="1">
      <c r="A10" s="329" t="s">
        <v>9172</v>
      </c>
      <c r="B10" s="49"/>
      <c r="C10" s="49"/>
      <c r="D10" s="49"/>
      <c r="E10" s="49"/>
      <c r="F10" s="49"/>
      <c r="G10" s="49"/>
      <c r="H10" s="49"/>
      <c r="I10" s="49"/>
      <c r="J10" s="49"/>
      <c r="K10" s="49"/>
      <c r="L10" s="49"/>
      <c r="M10" s="50"/>
      <c r="N10" s="53"/>
      <c r="O10" s="53"/>
      <c r="P10" s="53"/>
      <c r="Q10" s="53"/>
      <c r="R10" s="53"/>
      <c r="S10" s="53"/>
      <c r="T10" s="53"/>
      <c r="U10" s="53"/>
      <c r="V10" s="53"/>
      <c r="W10" s="53"/>
      <c r="X10" s="53"/>
      <c r="Y10" s="53"/>
    </row>
    <row r="11" ht="72.0" customHeight="1">
      <c r="A11" s="693" t="s">
        <v>9173</v>
      </c>
      <c r="B11" s="49"/>
      <c r="C11" s="49"/>
      <c r="D11" s="49"/>
      <c r="E11" s="49"/>
      <c r="F11" s="49"/>
      <c r="G11" s="49"/>
      <c r="H11" s="49"/>
      <c r="I11" s="49"/>
      <c r="J11" s="49"/>
      <c r="K11" s="49"/>
      <c r="L11" s="49"/>
      <c r="M11" s="50"/>
      <c r="N11" s="53"/>
      <c r="O11" s="53"/>
      <c r="P11" s="53"/>
      <c r="Q11" s="53"/>
      <c r="R11" s="53"/>
      <c r="S11" s="53"/>
      <c r="T11" s="53"/>
      <c r="U11" s="53"/>
      <c r="V11" s="53"/>
      <c r="W11" s="53"/>
      <c r="X11" s="53"/>
      <c r="Y11" s="53"/>
    </row>
    <row r="12">
      <c r="A12" s="59"/>
      <c r="B12" s="59"/>
      <c r="C12" s="60"/>
      <c r="D12" s="60"/>
      <c r="E12" s="60"/>
      <c r="F12" s="59"/>
      <c r="G12" s="59"/>
      <c r="H12" s="59"/>
      <c r="I12" s="53"/>
      <c r="J12" s="53"/>
      <c r="K12" s="53"/>
      <c r="L12" s="53"/>
      <c r="M12" s="53"/>
      <c r="N12" s="53"/>
      <c r="O12" s="53"/>
      <c r="P12" s="53"/>
      <c r="Q12" s="53"/>
      <c r="R12" s="53"/>
      <c r="S12" s="53"/>
      <c r="T12" s="53"/>
      <c r="U12" s="53"/>
      <c r="V12" s="53"/>
      <c r="W12" s="53"/>
      <c r="X12" s="53"/>
      <c r="Y12" s="53"/>
    </row>
    <row r="13" ht="61.5" customHeight="1">
      <c r="A13" s="176" t="s">
        <v>7318</v>
      </c>
      <c r="B13" s="330" t="s">
        <v>3451</v>
      </c>
      <c r="C13" s="63" t="s">
        <v>7</v>
      </c>
      <c r="D13" s="358" t="s">
        <v>3452</v>
      </c>
      <c r="E13" s="330" t="s">
        <v>3453</v>
      </c>
      <c r="F13" s="330" t="s">
        <v>139</v>
      </c>
      <c r="G13" s="330" t="s">
        <v>3454</v>
      </c>
      <c r="H13" s="330" t="s">
        <v>3455</v>
      </c>
      <c r="I13" s="62" t="s">
        <v>141</v>
      </c>
      <c r="J13" s="62" t="s">
        <v>142</v>
      </c>
      <c r="K13" s="62" t="s">
        <v>143</v>
      </c>
      <c r="L13" s="176" t="s">
        <v>144</v>
      </c>
      <c r="M13" s="359" t="s">
        <v>148</v>
      </c>
      <c r="N13" s="360" t="s">
        <v>149</v>
      </c>
      <c r="O13" s="53"/>
      <c r="P13" s="53"/>
      <c r="Q13" s="53"/>
      <c r="R13" s="53"/>
      <c r="S13" s="53"/>
      <c r="T13" s="53"/>
      <c r="U13" s="53"/>
      <c r="V13" s="53"/>
      <c r="W13" s="53"/>
      <c r="X13" s="53"/>
      <c r="Y13" s="53"/>
    </row>
    <row r="14">
      <c r="A14" s="75"/>
      <c r="B14" s="75"/>
      <c r="C14" s="77"/>
      <c r="D14" s="76"/>
      <c r="E14" s="343"/>
      <c r="F14" s="317"/>
      <c r="G14" s="317"/>
      <c r="H14" s="665"/>
      <c r="I14" s="664"/>
      <c r="J14" s="664"/>
      <c r="K14" s="664"/>
      <c r="L14" s="333"/>
      <c r="M14" s="333"/>
    </row>
    <row r="15">
      <c r="A15" s="75"/>
      <c r="B15" s="75"/>
      <c r="C15" s="77"/>
      <c r="D15" s="76"/>
      <c r="E15" s="344"/>
      <c r="F15" s="78"/>
      <c r="G15" s="78"/>
      <c r="H15" s="369"/>
      <c r="I15" s="664"/>
      <c r="J15" s="664"/>
      <c r="K15" s="664"/>
      <c r="L15" s="333"/>
      <c r="M15" s="333"/>
    </row>
    <row r="16">
      <c r="A16" s="75"/>
      <c r="B16" s="75"/>
      <c r="C16" s="77"/>
      <c r="D16" s="76"/>
      <c r="E16" s="344"/>
      <c r="F16" s="317"/>
      <c r="G16" s="317"/>
      <c r="H16" s="369"/>
      <c r="I16" s="664"/>
      <c r="J16" s="664"/>
      <c r="K16" s="664"/>
      <c r="L16" s="333"/>
      <c r="M16" s="333"/>
    </row>
    <row r="17">
      <c r="A17" s="75"/>
      <c r="B17" s="75"/>
      <c r="C17" s="77"/>
      <c r="D17" s="76"/>
      <c r="E17" s="344"/>
      <c r="F17" s="78"/>
      <c r="G17" s="78"/>
      <c r="H17" s="369"/>
      <c r="I17" s="664"/>
      <c r="J17" s="664"/>
      <c r="K17" s="664"/>
      <c r="L17" s="333"/>
      <c r="M17" s="333"/>
    </row>
    <row r="18">
      <c r="A18" s="75"/>
      <c r="B18" s="75"/>
      <c r="C18" s="77"/>
      <c r="D18" s="76"/>
      <c r="E18" s="344"/>
      <c r="F18" s="78"/>
      <c r="G18" s="78"/>
      <c r="H18" s="369"/>
      <c r="I18" s="664"/>
      <c r="J18" s="664"/>
      <c r="K18" s="664"/>
      <c r="L18" s="333"/>
      <c r="M18" s="333"/>
    </row>
    <row r="19">
      <c r="A19" s="75"/>
      <c r="B19" s="75"/>
      <c r="C19" s="77"/>
      <c r="D19" s="76"/>
      <c r="E19" s="344"/>
      <c r="F19" s="78"/>
      <c r="G19" s="78"/>
      <c r="H19" s="369"/>
      <c r="I19" s="664"/>
      <c r="J19" s="664"/>
      <c r="K19" s="664"/>
      <c r="L19" s="333"/>
      <c r="M19" s="333"/>
    </row>
    <row r="20">
      <c r="A20" s="51" t="s">
        <v>626</v>
      </c>
      <c r="B20" s="47"/>
      <c r="C20" s="47"/>
      <c r="D20" s="47"/>
      <c r="E20" s="52"/>
      <c r="F20" s="366"/>
      <c r="G20" s="366"/>
      <c r="M20" s="366">
        <f>SUM(M14:M19)</f>
        <v>0</v>
      </c>
    </row>
    <row r="21" ht="15.75" customHeight="1">
      <c r="A21" s="46"/>
      <c r="B21" s="46"/>
      <c r="C21" s="47"/>
      <c r="D21" s="47"/>
      <c r="E21" s="47"/>
      <c r="F21" s="1"/>
      <c r="G21" s="1"/>
      <c r="H21" s="1"/>
    </row>
    <row r="22" ht="15.75" customHeight="1">
      <c r="A22" s="146" t="s">
        <v>627</v>
      </c>
      <c r="B22" s="147"/>
      <c r="C22" s="147"/>
      <c r="D22" s="147"/>
      <c r="E22" s="147"/>
      <c r="F22" s="147"/>
      <c r="G22" s="147"/>
      <c r="H22" s="147"/>
      <c r="I22" s="46"/>
      <c r="J22" s="46"/>
      <c r="K22" s="46"/>
      <c r="L22" s="46"/>
      <c r="M22" s="46"/>
      <c r="N22" s="46"/>
      <c r="O22" s="46"/>
      <c r="P22" s="46"/>
      <c r="Q22" s="46"/>
      <c r="R22" s="46"/>
      <c r="S22" s="46"/>
      <c r="T22" s="46"/>
      <c r="U22" s="46"/>
      <c r="V22" s="46"/>
      <c r="W22" s="46"/>
      <c r="X22" s="46"/>
      <c r="Y22" s="46"/>
    </row>
    <row r="23" ht="15.75" customHeight="1">
      <c r="A23" s="46"/>
      <c r="B23" s="46"/>
      <c r="C23" s="47"/>
      <c r="D23" s="47"/>
      <c r="E23" s="1"/>
      <c r="F23" s="1"/>
      <c r="G23" s="1"/>
      <c r="H23" s="1"/>
    </row>
    <row r="24" ht="15.75" customHeight="1">
      <c r="A24" s="46"/>
      <c r="B24" s="46"/>
      <c r="C24" s="47"/>
      <c r="D24" s="47"/>
      <c r="E24" s="47"/>
      <c r="F24" s="1"/>
      <c r="G24" s="1"/>
      <c r="H24" s="1"/>
    </row>
    <row r="25" ht="15.75" customHeight="1">
      <c r="A25" s="46"/>
      <c r="B25" s="46"/>
      <c r="C25" s="47"/>
      <c r="D25" s="47"/>
      <c r="E25" s="1"/>
      <c r="F25" s="1"/>
      <c r="G25" s="1"/>
      <c r="H25" s="1"/>
    </row>
    <row r="26" ht="15.75" customHeight="1">
      <c r="A26" s="46"/>
      <c r="B26" s="46"/>
      <c r="C26" s="47"/>
      <c r="D26" s="47"/>
      <c r="E26" s="47"/>
      <c r="F26" s="1"/>
      <c r="G26" s="1"/>
      <c r="H26" s="1"/>
    </row>
    <row r="27" ht="15.75" customHeight="1">
      <c r="A27" s="46"/>
      <c r="B27" s="46"/>
      <c r="C27" s="47"/>
      <c r="D27" s="47"/>
      <c r="E27" s="47"/>
      <c r="F27" s="1"/>
      <c r="G27" s="1"/>
      <c r="H27" s="1"/>
    </row>
    <row r="28" ht="15.75" customHeight="1">
      <c r="A28" s="46"/>
      <c r="B28" s="46"/>
      <c r="C28" s="47"/>
      <c r="D28" s="47"/>
      <c r="E28" s="47"/>
      <c r="F28" s="1"/>
      <c r="G28" s="1"/>
      <c r="H28" s="1"/>
    </row>
    <row r="29" ht="15.75" customHeight="1">
      <c r="A29" s="46"/>
      <c r="B29" s="46"/>
      <c r="C29" s="47"/>
      <c r="D29" s="47"/>
      <c r="E29" s="47"/>
      <c r="F29" s="1"/>
      <c r="G29" s="1"/>
      <c r="H29" s="1"/>
    </row>
    <row r="30" ht="15.75" customHeight="1">
      <c r="A30" s="46"/>
      <c r="B30" s="46"/>
      <c r="C30" s="47"/>
      <c r="D30" s="47"/>
      <c r="E30" s="47"/>
      <c r="F30" s="1"/>
      <c r="G30" s="1"/>
      <c r="H30" s="1"/>
    </row>
    <row r="31" ht="15.75" customHeight="1">
      <c r="A31" s="46"/>
      <c r="B31" s="46"/>
      <c r="C31" s="47"/>
      <c r="D31" s="47"/>
      <c r="E31" s="47"/>
      <c r="F31" s="1"/>
      <c r="G31" s="1"/>
      <c r="H31" s="1"/>
    </row>
    <row r="32" ht="15.75" customHeight="1">
      <c r="A32" s="46"/>
      <c r="B32" s="46"/>
      <c r="C32" s="47"/>
      <c r="D32" s="47"/>
      <c r="E32" s="47"/>
      <c r="F32" s="1"/>
      <c r="G32" s="1"/>
      <c r="H32" s="1"/>
    </row>
    <row r="33" ht="15.75" customHeight="1">
      <c r="A33" s="46"/>
      <c r="B33" s="46"/>
      <c r="C33" s="47"/>
      <c r="D33" s="47"/>
      <c r="E33" s="47"/>
      <c r="F33" s="1"/>
      <c r="G33" s="1"/>
      <c r="H33" s="1"/>
    </row>
    <row r="34" ht="15.75" customHeight="1">
      <c r="A34" s="46"/>
      <c r="B34" s="46"/>
      <c r="C34" s="47"/>
      <c r="D34" s="47"/>
      <c r="E34" s="47"/>
      <c r="F34" s="1"/>
      <c r="G34" s="1"/>
      <c r="H34" s="1"/>
    </row>
    <row r="35" ht="15.75" customHeight="1">
      <c r="A35" s="46"/>
      <c r="B35" s="46"/>
      <c r="C35" s="47"/>
      <c r="D35" s="47"/>
      <c r="E35" s="47"/>
      <c r="F35" s="1"/>
      <c r="G35" s="1"/>
      <c r="H35" s="1"/>
    </row>
    <row r="36" ht="15.75" customHeight="1">
      <c r="A36" s="46"/>
      <c r="B36" s="46"/>
      <c r="C36" s="47"/>
      <c r="D36" s="47"/>
      <c r="E36" s="47"/>
      <c r="F36" s="1"/>
      <c r="G36" s="1"/>
      <c r="H36" s="1"/>
    </row>
    <row r="37" ht="15.75" customHeight="1">
      <c r="A37" s="46"/>
      <c r="B37" s="46"/>
      <c r="C37" s="47"/>
      <c r="D37" s="47"/>
      <c r="E37" s="47"/>
      <c r="F37" s="1"/>
      <c r="G37" s="1"/>
      <c r="H37" s="1"/>
    </row>
    <row r="38" ht="15.75" customHeight="1">
      <c r="A38" s="46"/>
      <c r="B38" s="46"/>
      <c r="C38" s="47"/>
      <c r="D38" s="47"/>
      <c r="E38" s="47"/>
      <c r="F38" s="1"/>
      <c r="G38" s="1"/>
      <c r="H38" s="1"/>
    </row>
    <row r="39" ht="15.75" customHeight="1">
      <c r="A39" s="46"/>
      <c r="B39" s="46"/>
      <c r="C39" s="47"/>
      <c r="D39" s="47"/>
      <c r="E39" s="47"/>
      <c r="F39" s="1"/>
      <c r="G39" s="1"/>
      <c r="H39" s="1"/>
    </row>
    <row r="40" ht="15.75" customHeight="1">
      <c r="A40" s="46"/>
      <c r="B40" s="46"/>
      <c r="C40" s="47"/>
      <c r="D40" s="47"/>
      <c r="E40" s="47"/>
      <c r="F40" s="1"/>
      <c r="G40" s="1"/>
      <c r="H40" s="1"/>
    </row>
    <row r="41" ht="15.75" customHeight="1">
      <c r="A41" s="46"/>
      <c r="B41" s="46"/>
      <c r="C41" s="47"/>
      <c r="D41" s="47"/>
      <c r="E41" s="47"/>
      <c r="F41" s="1"/>
      <c r="G41" s="1"/>
      <c r="H41" s="1"/>
    </row>
    <row r="42" ht="15.75" customHeight="1">
      <c r="A42" s="46"/>
      <c r="B42" s="46"/>
      <c r="C42" s="47"/>
      <c r="D42" s="47"/>
      <c r="E42" s="47"/>
      <c r="F42" s="1"/>
      <c r="G42" s="1"/>
      <c r="H42" s="1"/>
    </row>
    <row r="43" ht="15.75" customHeight="1">
      <c r="A43" s="46"/>
      <c r="B43" s="46"/>
      <c r="C43" s="47"/>
      <c r="D43" s="47"/>
      <c r="E43" s="47"/>
      <c r="F43" s="1"/>
      <c r="G43" s="1"/>
      <c r="H43" s="1"/>
    </row>
    <row r="44" ht="15.75" customHeight="1">
      <c r="A44" s="46"/>
      <c r="B44" s="46"/>
      <c r="C44" s="47"/>
      <c r="D44" s="47"/>
      <c r="E44" s="47"/>
      <c r="F44" s="1"/>
      <c r="G44" s="1"/>
      <c r="H44" s="1"/>
    </row>
    <row r="45" ht="15.75" customHeight="1">
      <c r="A45" s="46"/>
      <c r="B45" s="46"/>
      <c r="C45" s="47"/>
      <c r="D45" s="47"/>
      <c r="E45" s="47"/>
      <c r="F45" s="1"/>
      <c r="G45" s="1"/>
      <c r="H45" s="1"/>
    </row>
    <row r="46" ht="15.75" customHeight="1">
      <c r="A46" s="46"/>
      <c r="B46" s="46"/>
      <c r="C46" s="47"/>
      <c r="D46" s="47"/>
      <c r="E46" s="47"/>
      <c r="F46" s="1"/>
      <c r="G46" s="1"/>
      <c r="H46" s="1"/>
    </row>
    <row r="47" ht="15.75" customHeight="1">
      <c r="A47" s="46"/>
      <c r="B47" s="46"/>
      <c r="C47" s="47"/>
      <c r="D47" s="47"/>
      <c r="E47" s="47"/>
      <c r="F47" s="1"/>
      <c r="G47" s="1"/>
      <c r="H47" s="1"/>
    </row>
    <row r="48" ht="15.75" customHeight="1">
      <c r="A48" s="46"/>
      <c r="B48" s="46"/>
      <c r="C48" s="47"/>
      <c r="D48" s="47"/>
      <c r="E48" s="47"/>
      <c r="F48" s="1"/>
      <c r="G48" s="1"/>
      <c r="H48" s="1"/>
    </row>
    <row r="49" ht="15.75" customHeight="1">
      <c r="A49" s="46"/>
      <c r="B49" s="46"/>
      <c r="C49" s="47"/>
      <c r="D49" s="47"/>
      <c r="E49" s="47"/>
      <c r="F49" s="1"/>
      <c r="G49" s="1"/>
      <c r="H49" s="1"/>
    </row>
    <row r="50" ht="15.75" customHeight="1">
      <c r="A50" s="46"/>
      <c r="B50" s="46"/>
      <c r="C50" s="47"/>
      <c r="D50" s="47"/>
      <c r="E50" s="47"/>
      <c r="F50" s="1"/>
      <c r="G50" s="1"/>
      <c r="H50" s="1"/>
    </row>
    <row r="51" ht="15.75" customHeight="1">
      <c r="A51" s="46"/>
      <c r="B51" s="46"/>
      <c r="C51" s="47"/>
      <c r="D51" s="47"/>
      <c r="E51" s="47"/>
      <c r="F51" s="1"/>
      <c r="G51" s="1"/>
      <c r="H51" s="1"/>
    </row>
    <row r="52" ht="15.75" customHeight="1">
      <c r="A52" s="46"/>
      <c r="B52" s="46"/>
      <c r="C52" s="47"/>
      <c r="D52" s="47"/>
      <c r="E52" s="47"/>
      <c r="F52" s="1"/>
      <c r="G52" s="1"/>
      <c r="H52" s="1"/>
    </row>
    <row r="53" ht="15.75" customHeight="1">
      <c r="A53" s="46"/>
      <c r="B53" s="46"/>
      <c r="C53" s="47"/>
      <c r="D53" s="47"/>
      <c r="E53" s="47"/>
      <c r="F53" s="1"/>
      <c r="G53" s="1"/>
      <c r="H53" s="1"/>
    </row>
    <row r="54" ht="15.75" customHeight="1">
      <c r="A54" s="46"/>
      <c r="B54" s="46"/>
      <c r="C54" s="47"/>
      <c r="D54" s="47"/>
      <c r="E54" s="47"/>
      <c r="F54" s="1"/>
      <c r="G54" s="1"/>
      <c r="H54" s="1"/>
    </row>
    <row r="55" ht="15.75" customHeight="1">
      <c r="A55" s="46"/>
      <c r="B55" s="46"/>
      <c r="C55" s="47"/>
      <c r="D55" s="47"/>
      <c r="E55" s="47"/>
      <c r="F55" s="1"/>
      <c r="G55" s="1"/>
      <c r="H55" s="1"/>
    </row>
    <row r="56" ht="15.75" customHeight="1">
      <c r="A56" s="46"/>
      <c r="B56" s="46"/>
      <c r="C56" s="47"/>
      <c r="D56" s="47"/>
      <c r="E56" s="47"/>
      <c r="F56" s="1"/>
      <c r="G56" s="1"/>
      <c r="H56" s="1"/>
    </row>
    <row r="57" ht="15.75" customHeight="1">
      <c r="A57" s="46"/>
      <c r="B57" s="46"/>
      <c r="C57" s="47"/>
      <c r="D57" s="47"/>
      <c r="E57" s="47"/>
      <c r="F57" s="1"/>
      <c r="G57" s="1"/>
      <c r="H57" s="1"/>
    </row>
    <row r="58" ht="15.75" customHeight="1">
      <c r="A58" s="46"/>
      <c r="B58" s="46"/>
      <c r="C58" s="47"/>
      <c r="D58" s="47"/>
      <c r="E58" s="47"/>
      <c r="F58" s="1"/>
      <c r="G58" s="1"/>
      <c r="H58" s="1"/>
    </row>
    <row r="59" ht="15.75" customHeight="1">
      <c r="A59" s="46"/>
      <c r="B59" s="46"/>
      <c r="C59" s="47"/>
      <c r="D59" s="47"/>
      <c r="E59" s="47"/>
      <c r="F59" s="1"/>
      <c r="G59" s="1"/>
      <c r="H59" s="1"/>
    </row>
    <row r="60" ht="15.75" customHeight="1">
      <c r="A60" s="46"/>
      <c r="B60" s="46"/>
      <c r="C60" s="47"/>
      <c r="D60" s="47"/>
      <c r="E60" s="47"/>
      <c r="F60" s="1"/>
      <c r="G60" s="1"/>
      <c r="H60" s="1"/>
    </row>
    <row r="61" ht="15.75" customHeight="1">
      <c r="A61" s="46"/>
      <c r="B61" s="46"/>
      <c r="C61" s="47"/>
      <c r="D61" s="47"/>
      <c r="E61" s="47"/>
      <c r="F61" s="1"/>
      <c r="G61" s="1"/>
      <c r="H61" s="1"/>
    </row>
    <row r="62" ht="15.75" customHeight="1">
      <c r="A62" s="46"/>
      <c r="B62" s="46"/>
      <c r="C62" s="47"/>
      <c r="D62" s="47"/>
      <c r="E62" s="47"/>
      <c r="F62" s="1"/>
      <c r="G62" s="1"/>
      <c r="H62" s="1"/>
    </row>
    <row r="63" ht="15.75" customHeight="1">
      <c r="A63" s="46"/>
      <c r="B63" s="46"/>
      <c r="C63" s="47"/>
      <c r="D63" s="47"/>
      <c r="E63" s="47"/>
      <c r="F63" s="1"/>
      <c r="G63" s="1"/>
      <c r="H63" s="1"/>
    </row>
    <row r="64" ht="15.75" customHeight="1">
      <c r="A64" s="46"/>
      <c r="B64" s="46"/>
      <c r="C64" s="47"/>
      <c r="D64" s="47"/>
      <c r="E64" s="47"/>
      <c r="F64" s="1"/>
      <c r="G64" s="1"/>
      <c r="H64" s="1"/>
    </row>
    <row r="65" ht="15.75" customHeight="1">
      <c r="A65" s="46"/>
      <c r="B65" s="46"/>
      <c r="C65" s="47"/>
      <c r="D65" s="47"/>
      <c r="E65" s="47"/>
      <c r="F65" s="1"/>
      <c r="G65" s="1"/>
      <c r="H65" s="1"/>
    </row>
    <row r="66" ht="15.75" customHeight="1">
      <c r="A66" s="46"/>
      <c r="B66" s="46"/>
      <c r="C66" s="47"/>
      <c r="D66" s="47"/>
      <c r="E66" s="47"/>
      <c r="F66" s="1"/>
      <c r="G66" s="1"/>
      <c r="H66" s="1"/>
    </row>
    <row r="67" ht="15.75" customHeight="1">
      <c r="A67" s="46"/>
      <c r="B67" s="46"/>
      <c r="C67" s="47"/>
      <c r="D67" s="47"/>
      <c r="E67" s="47"/>
      <c r="F67" s="1"/>
      <c r="G67" s="1"/>
      <c r="H67" s="1"/>
    </row>
    <row r="68" ht="15.75" customHeight="1">
      <c r="A68" s="46"/>
      <c r="B68" s="46"/>
      <c r="C68" s="47"/>
      <c r="D68" s="47"/>
      <c r="E68" s="47"/>
      <c r="F68" s="1"/>
      <c r="G68" s="1"/>
      <c r="H68" s="1"/>
    </row>
    <row r="69" ht="15.75" customHeight="1">
      <c r="A69" s="46"/>
      <c r="B69" s="46"/>
      <c r="C69" s="47"/>
      <c r="D69" s="47"/>
      <c r="E69" s="47"/>
      <c r="F69" s="1"/>
      <c r="G69" s="1"/>
      <c r="H69" s="1"/>
    </row>
    <row r="70" ht="15.75" customHeight="1">
      <c r="A70" s="46"/>
      <c r="B70" s="46"/>
      <c r="C70" s="47"/>
      <c r="D70" s="47"/>
      <c r="E70" s="47"/>
      <c r="F70" s="1"/>
      <c r="G70" s="1"/>
      <c r="H70" s="1"/>
    </row>
    <row r="71" ht="15.75" customHeight="1">
      <c r="A71" s="46"/>
      <c r="B71" s="46"/>
      <c r="C71" s="47"/>
      <c r="D71" s="47"/>
      <c r="E71" s="47"/>
      <c r="F71" s="1"/>
      <c r="G71" s="1"/>
      <c r="H71" s="1"/>
    </row>
    <row r="72" ht="15.75" customHeight="1">
      <c r="A72" s="46"/>
      <c r="B72" s="46"/>
      <c r="C72" s="47"/>
      <c r="D72" s="47"/>
      <c r="E72" s="47"/>
      <c r="F72" s="1"/>
      <c r="G72" s="1"/>
      <c r="H72" s="1"/>
    </row>
    <row r="73" ht="15.75" customHeight="1">
      <c r="A73" s="46"/>
      <c r="B73" s="46"/>
      <c r="C73" s="47"/>
      <c r="D73" s="47"/>
      <c r="E73" s="47"/>
      <c r="F73" s="1"/>
      <c r="G73" s="1"/>
      <c r="H73" s="1"/>
    </row>
    <row r="74" ht="15.75" customHeight="1">
      <c r="A74" s="46"/>
      <c r="B74" s="46"/>
      <c r="C74" s="47"/>
      <c r="D74" s="47"/>
      <c r="E74" s="47"/>
      <c r="F74" s="1"/>
      <c r="G74" s="1"/>
      <c r="H74" s="1"/>
    </row>
    <row r="75" ht="15.75" customHeight="1">
      <c r="A75" s="46"/>
      <c r="B75" s="46"/>
      <c r="C75" s="47"/>
      <c r="D75" s="47"/>
      <c r="E75" s="47"/>
      <c r="F75" s="1"/>
      <c r="G75" s="1"/>
      <c r="H75" s="1"/>
    </row>
    <row r="76" ht="15.75" customHeight="1">
      <c r="A76" s="46"/>
      <c r="B76" s="46"/>
      <c r="C76" s="47"/>
      <c r="D76" s="47"/>
      <c r="E76" s="47"/>
      <c r="F76" s="1"/>
      <c r="G76" s="1"/>
      <c r="H76" s="1"/>
    </row>
    <row r="77" ht="15.75" customHeight="1">
      <c r="A77" s="46"/>
      <c r="B77" s="46"/>
      <c r="C77" s="47"/>
      <c r="D77" s="47"/>
      <c r="E77" s="47"/>
      <c r="F77" s="1"/>
      <c r="G77" s="1"/>
      <c r="H77" s="1"/>
    </row>
    <row r="78" ht="15.75" customHeight="1">
      <c r="A78" s="46"/>
      <c r="B78" s="46"/>
      <c r="C78" s="47"/>
      <c r="D78" s="47"/>
      <c r="E78" s="47"/>
      <c r="F78" s="1"/>
      <c r="G78" s="1"/>
      <c r="H78" s="1"/>
    </row>
    <row r="79" ht="15.75" customHeight="1">
      <c r="A79" s="46"/>
      <c r="B79" s="46"/>
      <c r="C79" s="47"/>
      <c r="D79" s="47"/>
      <c r="E79" s="47"/>
      <c r="F79" s="1"/>
      <c r="G79" s="1"/>
      <c r="H79" s="1"/>
    </row>
    <row r="80" ht="15.75" customHeight="1">
      <c r="A80" s="46"/>
      <c r="B80" s="46"/>
      <c r="C80" s="47"/>
      <c r="D80" s="47"/>
      <c r="E80" s="47"/>
      <c r="F80" s="1"/>
      <c r="G80" s="1"/>
      <c r="H80" s="1"/>
    </row>
    <row r="81" ht="15.75" customHeight="1">
      <c r="A81" s="46"/>
      <c r="B81" s="46"/>
      <c r="C81" s="47"/>
      <c r="D81" s="47"/>
      <c r="E81" s="47"/>
      <c r="F81" s="1"/>
      <c r="G81" s="1"/>
      <c r="H81" s="1"/>
    </row>
    <row r="82" ht="15.75" customHeight="1">
      <c r="A82" s="46"/>
      <c r="B82" s="46"/>
      <c r="C82" s="47"/>
      <c r="D82" s="47"/>
      <c r="E82" s="47"/>
      <c r="F82" s="1"/>
      <c r="G82" s="1"/>
      <c r="H82" s="1"/>
    </row>
    <row r="83" ht="15.75" customHeight="1">
      <c r="A83" s="46"/>
      <c r="B83" s="46"/>
      <c r="C83" s="47"/>
      <c r="D83" s="47"/>
      <c r="E83" s="47"/>
      <c r="F83" s="1"/>
      <c r="G83" s="1"/>
      <c r="H83" s="1"/>
    </row>
    <row r="84" ht="15.75" customHeight="1">
      <c r="A84" s="46"/>
      <c r="B84" s="46"/>
      <c r="C84" s="47"/>
      <c r="D84" s="47"/>
      <c r="E84" s="47"/>
      <c r="F84" s="1"/>
      <c r="G84" s="1"/>
      <c r="H84" s="1"/>
    </row>
    <row r="85" ht="15.75" customHeight="1">
      <c r="A85" s="46"/>
      <c r="B85" s="46"/>
      <c r="C85" s="47"/>
      <c r="D85" s="47"/>
      <c r="E85" s="47"/>
      <c r="F85" s="1"/>
      <c r="G85" s="1"/>
      <c r="H85" s="1"/>
    </row>
    <row r="86" ht="15.75" customHeight="1">
      <c r="A86" s="46"/>
      <c r="B86" s="46"/>
      <c r="C86" s="47"/>
      <c r="D86" s="47"/>
      <c r="E86" s="47"/>
      <c r="F86" s="1"/>
      <c r="G86" s="1"/>
      <c r="H86" s="1"/>
    </row>
    <row r="87" ht="15.75" customHeight="1">
      <c r="A87" s="46"/>
      <c r="B87" s="46"/>
      <c r="C87" s="47"/>
      <c r="D87" s="47"/>
      <c r="E87" s="47"/>
      <c r="F87" s="1"/>
      <c r="G87" s="1"/>
      <c r="H87" s="1"/>
    </row>
    <row r="88" ht="15.75" customHeight="1">
      <c r="A88" s="46"/>
      <c r="B88" s="46"/>
      <c r="C88" s="47"/>
      <c r="D88" s="47"/>
      <c r="E88" s="47"/>
      <c r="F88" s="1"/>
      <c r="G88" s="1"/>
      <c r="H88" s="1"/>
    </row>
    <row r="89" ht="15.75" customHeight="1">
      <c r="A89" s="46"/>
      <c r="B89" s="46"/>
      <c r="C89" s="47"/>
      <c r="D89" s="47"/>
      <c r="E89" s="47"/>
      <c r="F89" s="1"/>
      <c r="G89" s="1"/>
      <c r="H89" s="1"/>
    </row>
    <row r="90" ht="15.75" customHeight="1">
      <c r="A90" s="46"/>
      <c r="B90" s="46"/>
      <c r="C90" s="47"/>
      <c r="D90" s="47"/>
      <c r="E90" s="47"/>
      <c r="F90" s="1"/>
      <c r="G90" s="1"/>
      <c r="H90" s="1"/>
    </row>
    <row r="91" ht="15.75" customHeight="1">
      <c r="A91" s="46"/>
      <c r="B91" s="46"/>
      <c r="C91" s="47"/>
      <c r="D91" s="47"/>
      <c r="E91" s="47"/>
      <c r="F91" s="1"/>
      <c r="G91" s="1"/>
      <c r="H91" s="1"/>
    </row>
    <row r="92" ht="15.75" customHeight="1">
      <c r="A92" s="46"/>
      <c r="B92" s="46"/>
      <c r="C92" s="47"/>
      <c r="D92" s="47"/>
      <c r="E92" s="47"/>
      <c r="F92" s="1"/>
      <c r="G92" s="1"/>
      <c r="H92" s="1"/>
    </row>
    <row r="93" ht="15.75" customHeight="1">
      <c r="A93" s="46"/>
      <c r="B93" s="46"/>
      <c r="C93" s="47"/>
      <c r="D93" s="47"/>
      <c r="E93" s="47"/>
      <c r="F93" s="1"/>
      <c r="G93" s="1"/>
      <c r="H93" s="1"/>
    </row>
    <row r="94" ht="15.75" customHeight="1">
      <c r="A94" s="46"/>
      <c r="B94" s="46"/>
      <c r="C94" s="47"/>
      <c r="D94" s="47"/>
      <c r="E94" s="47"/>
      <c r="F94" s="1"/>
      <c r="G94" s="1"/>
      <c r="H94" s="1"/>
    </row>
    <row r="95" ht="15.75" customHeight="1">
      <c r="A95" s="46"/>
      <c r="B95" s="46"/>
      <c r="C95" s="47"/>
      <c r="D95" s="47"/>
      <c r="E95" s="47"/>
      <c r="F95" s="1"/>
      <c r="G95" s="1"/>
      <c r="H95" s="1"/>
    </row>
    <row r="96" ht="15.75" customHeight="1">
      <c r="A96" s="46"/>
      <c r="B96" s="46"/>
      <c r="C96" s="47"/>
      <c r="D96" s="47"/>
      <c r="E96" s="47"/>
      <c r="F96" s="1"/>
      <c r="G96" s="1"/>
      <c r="H96" s="1"/>
    </row>
    <row r="97" ht="15.75" customHeight="1">
      <c r="A97" s="46"/>
      <c r="B97" s="46"/>
      <c r="C97" s="47"/>
      <c r="D97" s="47"/>
      <c r="E97" s="47"/>
      <c r="F97" s="1"/>
      <c r="G97" s="1"/>
      <c r="H97" s="1"/>
    </row>
    <row r="98" ht="15.75" customHeight="1">
      <c r="A98" s="46"/>
      <c r="B98" s="46"/>
      <c r="C98" s="47"/>
      <c r="D98" s="47"/>
      <c r="E98" s="47"/>
      <c r="F98" s="1"/>
      <c r="G98" s="1"/>
      <c r="H98" s="1"/>
    </row>
    <row r="99" ht="15.75" customHeight="1">
      <c r="A99" s="46"/>
      <c r="B99" s="46"/>
      <c r="C99" s="47"/>
      <c r="D99" s="47"/>
      <c r="E99" s="47"/>
      <c r="F99" s="1"/>
      <c r="G99" s="1"/>
      <c r="H99" s="1"/>
    </row>
    <row r="100" ht="15.75" customHeight="1">
      <c r="A100" s="46"/>
      <c r="B100" s="46"/>
      <c r="C100" s="47"/>
      <c r="D100" s="47"/>
      <c r="E100" s="47"/>
      <c r="F100" s="1"/>
      <c r="G100" s="1"/>
      <c r="H100" s="1"/>
    </row>
    <row r="101" ht="15.75" customHeight="1">
      <c r="A101" s="46"/>
      <c r="B101" s="46"/>
      <c r="C101" s="47"/>
      <c r="D101" s="47"/>
      <c r="E101" s="47"/>
      <c r="F101" s="1"/>
      <c r="G101" s="1"/>
      <c r="H101" s="1"/>
    </row>
    <row r="102" ht="15.75" customHeight="1">
      <c r="A102" s="46"/>
      <c r="B102" s="46"/>
      <c r="C102" s="47"/>
      <c r="D102" s="47"/>
      <c r="E102" s="47"/>
      <c r="F102" s="1"/>
      <c r="G102" s="1"/>
      <c r="H102" s="1"/>
    </row>
    <row r="103" ht="15.75" customHeight="1">
      <c r="A103" s="46"/>
      <c r="B103" s="46"/>
      <c r="C103" s="47"/>
      <c r="D103" s="47"/>
      <c r="E103" s="47"/>
      <c r="F103" s="1"/>
      <c r="G103" s="1"/>
      <c r="H103" s="1"/>
    </row>
    <row r="104" ht="15.75" customHeight="1">
      <c r="A104" s="46"/>
      <c r="B104" s="46"/>
      <c r="C104" s="47"/>
      <c r="D104" s="47"/>
      <c r="E104" s="47"/>
      <c r="F104" s="1"/>
      <c r="G104" s="1"/>
      <c r="H104" s="1"/>
    </row>
    <row r="105" ht="15.75" customHeight="1">
      <c r="A105" s="46"/>
      <c r="B105" s="46"/>
      <c r="C105" s="47"/>
      <c r="D105" s="47"/>
      <c r="E105" s="47"/>
      <c r="F105" s="1"/>
      <c r="G105" s="1"/>
      <c r="H105" s="1"/>
    </row>
    <row r="106" ht="15.75" customHeight="1">
      <c r="A106" s="46"/>
      <c r="B106" s="46"/>
      <c r="C106" s="47"/>
      <c r="D106" s="47"/>
      <c r="E106" s="47"/>
      <c r="F106" s="1"/>
      <c r="G106" s="1"/>
      <c r="H106" s="1"/>
    </row>
    <row r="107" ht="15.75" customHeight="1">
      <c r="A107" s="46"/>
      <c r="B107" s="46"/>
      <c r="C107" s="47"/>
      <c r="D107" s="47"/>
      <c r="E107" s="47"/>
      <c r="F107" s="1"/>
      <c r="G107" s="1"/>
      <c r="H107" s="1"/>
    </row>
    <row r="108" ht="15.75" customHeight="1">
      <c r="A108" s="46"/>
      <c r="B108" s="46"/>
      <c r="C108" s="47"/>
      <c r="D108" s="47"/>
      <c r="E108" s="47"/>
      <c r="F108" s="1"/>
      <c r="G108" s="1"/>
      <c r="H108" s="1"/>
    </row>
    <row r="109" ht="15.75" customHeight="1">
      <c r="A109" s="46"/>
      <c r="B109" s="46"/>
      <c r="C109" s="47"/>
      <c r="D109" s="47"/>
      <c r="E109" s="47"/>
      <c r="F109" s="1"/>
      <c r="G109" s="1"/>
      <c r="H109" s="1"/>
    </row>
    <row r="110" ht="15.75" customHeight="1">
      <c r="A110" s="46"/>
      <c r="B110" s="46"/>
      <c r="C110" s="47"/>
      <c r="D110" s="47"/>
      <c r="E110" s="47"/>
      <c r="F110" s="1"/>
      <c r="G110" s="1"/>
      <c r="H110" s="1"/>
    </row>
    <row r="111" ht="15.75" customHeight="1">
      <c r="A111" s="46"/>
      <c r="B111" s="46"/>
      <c r="C111" s="47"/>
      <c r="D111" s="47"/>
      <c r="E111" s="47"/>
      <c r="F111" s="1"/>
      <c r="G111" s="1"/>
      <c r="H111" s="1"/>
    </row>
    <row r="112" ht="15.75" customHeight="1">
      <c r="A112" s="46"/>
      <c r="B112" s="46"/>
      <c r="C112" s="47"/>
      <c r="D112" s="47"/>
      <c r="E112" s="47"/>
      <c r="F112" s="1"/>
      <c r="G112" s="1"/>
      <c r="H112" s="1"/>
    </row>
    <row r="113" ht="15.75" customHeight="1">
      <c r="A113" s="46"/>
      <c r="B113" s="46"/>
      <c r="C113" s="47"/>
      <c r="D113" s="47"/>
      <c r="E113" s="47"/>
      <c r="F113" s="1"/>
      <c r="G113" s="1"/>
      <c r="H113" s="1"/>
    </row>
    <row r="114" ht="15.75" customHeight="1">
      <c r="A114" s="46"/>
      <c r="B114" s="46"/>
      <c r="C114" s="47"/>
      <c r="D114" s="47"/>
      <c r="E114" s="47"/>
      <c r="F114" s="1"/>
      <c r="G114" s="1"/>
      <c r="H114" s="1"/>
    </row>
    <row r="115" ht="15.75" customHeight="1">
      <c r="A115" s="46"/>
      <c r="B115" s="46"/>
      <c r="C115" s="47"/>
      <c r="D115" s="47"/>
      <c r="E115" s="47"/>
      <c r="F115" s="1"/>
      <c r="G115" s="1"/>
      <c r="H115" s="1"/>
    </row>
    <row r="116" ht="15.75" customHeight="1">
      <c r="A116" s="46"/>
      <c r="B116" s="46"/>
      <c r="C116" s="47"/>
      <c r="D116" s="47"/>
      <c r="E116" s="47"/>
      <c r="F116" s="1"/>
      <c r="G116" s="1"/>
      <c r="H116" s="1"/>
    </row>
    <row r="117" ht="15.75" customHeight="1">
      <c r="A117" s="46"/>
      <c r="B117" s="46"/>
      <c r="C117" s="47"/>
      <c r="D117" s="47"/>
      <c r="E117" s="47"/>
      <c r="F117" s="1"/>
      <c r="G117" s="1"/>
      <c r="H117" s="1"/>
    </row>
    <row r="118" ht="15.75" customHeight="1">
      <c r="A118" s="46"/>
      <c r="B118" s="46"/>
      <c r="C118" s="47"/>
      <c r="D118" s="47"/>
      <c r="E118" s="47"/>
      <c r="F118" s="1"/>
      <c r="G118" s="1"/>
      <c r="H118" s="1"/>
    </row>
    <row r="119" ht="15.75" customHeight="1">
      <c r="A119" s="46"/>
      <c r="B119" s="46"/>
      <c r="C119" s="47"/>
      <c r="D119" s="47"/>
      <c r="E119" s="47"/>
      <c r="F119" s="1"/>
      <c r="G119" s="1"/>
      <c r="H119" s="1"/>
    </row>
    <row r="120" ht="15.75" customHeight="1">
      <c r="A120" s="46"/>
      <c r="B120" s="46"/>
      <c r="C120" s="47"/>
      <c r="D120" s="47"/>
      <c r="E120" s="47"/>
      <c r="F120" s="1"/>
      <c r="G120" s="1"/>
      <c r="H120" s="1"/>
    </row>
    <row r="121" ht="15.75" customHeight="1">
      <c r="A121" s="46"/>
      <c r="B121" s="46"/>
      <c r="C121" s="47"/>
      <c r="D121" s="47"/>
      <c r="E121" s="47"/>
      <c r="F121" s="1"/>
      <c r="G121" s="1"/>
      <c r="H121" s="1"/>
    </row>
    <row r="122" ht="15.75" customHeight="1">
      <c r="A122" s="46"/>
      <c r="B122" s="46"/>
      <c r="C122" s="47"/>
      <c r="D122" s="47"/>
      <c r="E122" s="47"/>
      <c r="F122" s="1"/>
      <c r="G122" s="1"/>
      <c r="H122" s="1"/>
    </row>
    <row r="123" ht="15.75" customHeight="1">
      <c r="A123" s="46"/>
      <c r="B123" s="46"/>
      <c r="C123" s="47"/>
      <c r="D123" s="47"/>
      <c r="E123" s="47"/>
      <c r="F123" s="1"/>
      <c r="G123" s="1"/>
      <c r="H123" s="1"/>
    </row>
    <row r="124" ht="15.75" customHeight="1">
      <c r="A124" s="46"/>
      <c r="B124" s="46"/>
      <c r="C124" s="47"/>
      <c r="D124" s="47"/>
      <c r="E124" s="47"/>
      <c r="F124" s="1"/>
      <c r="G124" s="1"/>
      <c r="H124" s="1"/>
    </row>
    <row r="125" ht="15.75" customHeight="1">
      <c r="A125" s="46"/>
      <c r="B125" s="46"/>
      <c r="C125" s="47"/>
      <c r="D125" s="47"/>
      <c r="E125" s="47"/>
      <c r="F125" s="1"/>
      <c r="G125" s="1"/>
      <c r="H125" s="1"/>
    </row>
    <row r="126" ht="15.75" customHeight="1">
      <c r="A126" s="46"/>
      <c r="B126" s="46"/>
      <c r="C126" s="47"/>
      <c r="D126" s="47"/>
      <c r="E126" s="47"/>
      <c r="F126" s="1"/>
      <c r="G126" s="1"/>
      <c r="H126" s="1"/>
    </row>
    <row r="127" ht="15.75" customHeight="1">
      <c r="A127" s="46"/>
      <c r="B127" s="46"/>
      <c r="C127" s="47"/>
      <c r="D127" s="47"/>
      <c r="E127" s="47"/>
      <c r="F127" s="1"/>
      <c r="G127" s="1"/>
      <c r="H127" s="1"/>
    </row>
    <row r="128" ht="15.75" customHeight="1">
      <c r="A128" s="46"/>
      <c r="B128" s="46"/>
      <c r="C128" s="47"/>
      <c r="D128" s="47"/>
      <c r="E128" s="47"/>
      <c r="F128" s="1"/>
      <c r="G128" s="1"/>
      <c r="H128" s="1"/>
    </row>
    <row r="129" ht="15.75" customHeight="1">
      <c r="A129" s="46"/>
      <c r="B129" s="46"/>
      <c r="C129" s="47"/>
      <c r="D129" s="47"/>
      <c r="E129" s="47"/>
      <c r="F129" s="1"/>
      <c r="G129" s="1"/>
      <c r="H129" s="1"/>
    </row>
    <row r="130" ht="15.75" customHeight="1">
      <c r="A130" s="46"/>
      <c r="B130" s="46"/>
      <c r="C130" s="47"/>
      <c r="D130" s="47"/>
      <c r="E130" s="47"/>
      <c r="F130" s="1"/>
      <c r="G130" s="1"/>
      <c r="H130" s="1"/>
    </row>
    <row r="131" ht="15.75" customHeight="1">
      <c r="A131" s="46"/>
      <c r="B131" s="46"/>
      <c r="C131" s="47"/>
      <c r="D131" s="47"/>
      <c r="E131" s="47"/>
      <c r="F131" s="1"/>
      <c r="G131" s="1"/>
      <c r="H131" s="1"/>
    </row>
    <row r="132" ht="15.75" customHeight="1">
      <c r="A132" s="46"/>
      <c r="B132" s="46"/>
      <c r="C132" s="47"/>
      <c r="D132" s="47"/>
      <c r="E132" s="47"/>
      <c r="F132" s="1"/>
      <c r="G132" s="1"/>
      <c r="H132" s="1"/>
    </row>
    <row r="133" ht="15.75" customHeight="1">
      <c r="A133" s="46"/>
      <c r="B133" s="46"/>
      <c r="C133" s="47"/>
      <c r="D133" s="47"/>
      <c r="E133" s="47"/>
      <c r="F133" s="1"/>
      <c r="G133" s="1"/>
      <c r="H133" s="1"/>
    </row>
    <row r="134" ht="15.75" customHeight="1">
      <c r="A134" s="46"/>
      <c r="B134" s="46"/>
      <c r="C134" s="47"/>
      <c r="D134" s="47"/>
      <c r="E134" s="47"/>
      <c r="F134" s="1"/>
      <c r="G134" s="1"/>
      <c r="H134" s="1"/>
    </row>
    <row r="135" ht="15.75" customHeight="1">
      <c r="A135" s="46"/>
      <c r="B135" s="46"/>
      <c r="C135" s="47"/>
      <c r="D135" s="47"/>
      <c r="E135" s="47"/>
      <c r="F135" s="1"/>
      <c r="G135" s="1"/>
      <c r="H135" s="1"/>
    </row>
    <row r="136" ht="15.75" customHeight="1">
      <c r="A136" s="46"/>
      <c r="B136" s="46"/>
      <c r="C136" s="47"/>
      <c r="D136" s="47"/>
      <c r="E136" s="47"/>
      <c r="F136" s="1"/>
      <c r="G136" s="1"/>
      <c r="H136" s="1"/>
    </row>
    <row r="137" ht="15.75" customHeight="1">
      <c r="A137" s="46"/>
      <c r="B137" s="46"/>
      <c r="C137" s="47"/>
      <c r="D137" s="47"/>
      <c r="E137" s="47"/>
      <c r="F137" s="1"/>
      <c r="G137" s="1"/>
      <c r="H137" s="1"/>
    </row>
    <row r="138" ht="15.75" customHeight="1">
      <c r="A138" s="46"/>
      <c r="B138" s="46"/>
      <c r="C138" s="47"/>
      <c r="D138" s="47"/>
      <c r="E138" s="47"/>
      <c r="F138" s="1"/>
      <c r="G138" s="1"/>
      <c r="H138" s="1"/>
    </row>
    <row r="139" ht="15.75" customHeight="1">
      <c r="A139" s="46"/>
      <c r="B139" s="46"/>
      <c r="C139" s="47"/>
      <c r="D139" s="47"/>
      <c r="E139" s="47"/>
      <c r="F139" s="1"/>
      <c r="G139" s="1"/>
      <c r="H139" s="1"/>
    </row>
    <row r="140" ht="15.75" customHeight="1">
      <c r="A140" s="46"/>
      <c r="B140" s="46"/>
      <c r="C140" s="47"/>
      <c r="D140" s="47"/>
      <c r="E140" s="47"/>
      <c r="F140" s="1"/>
      <c r="G140" s="1"/>
      <c r="H140" s="1"/>
    </row>
    <row r="141" ht="15.75" customHeight="1">
      <c r="A141" s="46"/>
      <c r="B141" s="46"/>
      <c r="C141" s="47"/>
      <c r="D141" s="47"/>
      <c r="E141" s="47"/>
      <c r="F141" s="1"/>
      <c r="G141" s="1"/>
      <c r="H141" s="1"/>
    </row>
    <row r="142" ht="15.75" customHeight="1">
      <c r="A142" s="46"/>
      <c r="B142" s="46"/>
      <c r="C142" s="47"/>
      <c r="D142" s="47"/>
      <c r="E142" s="47"/>
      <c r="F142" s="1"/>
      <c r="G142" s="1"/>
      <c r="H142" s="1"/>
    </row>
    <row r="143" ht="15.75" customHeight="1">
      <c r="A143" s="46"/>
      <c r="B143" s="46"/>
      <c r="C143" s="47"/>
      <c r="D143" s="47"/>
      <c r="E143" s="47"/>
      <c r="F143" s="1"/>
      <c r="G143" s="1"/>
      <c r="H143" s="1"/>
    </row>
    <row r="144" ht="15.75" customHeight="1">
      <c r="A144" s="46"/>
      <c r="B144" s="46"/>
      <c r="C144" s="47"/>
      <c r="D144" s="47"/>
      <c r="E144" s="47"/>
      <c r="F144" s="1"/>
      <c r="G144" s="1"/>
      <c r="H144" s="1"/>
    </row>
    <row r="145" ht="15.75" customHeight="1">
      <c r="A145" s="46"/>
      <c r="B145" s="46"/>
      <c r="C145" s="47"/>
      <c r="D145" s="47"/>
      <c r="E145" s="47"/>
      <c r="F145" s="1"/>
      <c r="G145" s="1"/>
      <c r="H145" s="1"/>
    </row>
    <row r="146" ht="15.75" customHeight="1">
      <c r="A146" s="46"/>
      <c r="B146" s="46"/>
      <c r="C146" s="47"/>
      <c r="D146" s="47"/>
      <c r="E146" s="47"/>
      <c r="F146" s="1"/>
      <c r="G146" s="1"/>
      <c r="H146" s="1"/>
    </row>
    <row r="147" ht="15.75" customHeight="1">
      <c r="A147" s="46"/>
      <c r="B147" s="46"/>
      <c r="C147" s="47"/>
      <c r="D147" s="47"/>
      <c r="E147" s="47"/>
      <c r="F147" s="1"/>
      <c r="G147" s="1"/>
      <c r="H147" s="1"/>
    </row>
    <row r="148" ht="15.75" customHeight="1">
      <c r="A148" s="46"/>
      <c r="B148" s="46"/>
      <c r="C148" s="47"/>
      <c r="D148" s="47"/>
      <c r="E148" s="47"/>
      <c r="F148" s="1"/>
      <c r="G148" s="1"/>
      <c r="H148" s="1"/>
    </row>
    <row r="149" ht="15.75" customHeight="1">
      <c r="A149" s="46"/>
      <c r="B149" s="46"/>
      <c r="C149" s="47"/>
      <c r="D149" s="47"/>
      <c r="E149" s="47"/>
      <c r="F149" s="1"/>
      <c r="G149" s="1"/>
      <c r="H149" s="1"/>
    </row>
    <row r="150" ht="15.75" customHeight="1">
      <c r="A150" s="46"/>
      <c r="B150" s="46"/>
      <c r="C150" s="47"/>
      <c r="D150" s="47"/>
      <c r="E150" s="47"/>
      <c r="F150" s="1"/>
      <c r="G150" s="1"/>
      <c r="H150" s="1"/>
    </row>
    <row r="151" ht="15.75" customHeight="1">
      <c r="A151" s="46"/>
      <c r="B151" s="46"/>
      <c r="C151" s="47"/>
      <c r="D151" s="47"/>
      <c r="E151" s="47"/>
      <c r="F151" s="1"/>
      <c r="G151" s="1"/>
      <c r="H151" s="1"/>
    </row>
    <row r="152" ht="15.75" customHeight="1">
      <c r="A152" s="46"/>
      <c r="B152" s="46"/>
      <c r="C152" s="47"/>
      <c r="D152" s="47"/>
      <c r="E152" s="47"/>
      <c r="F152" s="1"/>
      <c r="G152" s="1"/>
      <c r="H152" s="1"/>
    </row>
    <row r="153" ht="15.75" customHeight="1">
      <c r="A153" s="46"/>
      <c r="B153" s="46"/>
      <c r="C153" s="47"/>
      <c r="D153" s="47"/>
      <c r="E153" s="47"/>
      <c r="F153" s="1"/>
      <c r="G153" s="1"/>
      <c r="H153" s="1"/>
    </row>
    <row r="154" ht="15.75" customHeight="1">
      <c r="A154" s="46"/>
      <c r="B154" s="46"/>
      <c r="C154" s="47"/>
      <c r="D154" s="47"/>
      <c r="E154" s="47"/>
      <c r="F154" s="1"/>
      <c r="G154" s="1"/>
      <c r="H154" s="1"/>
    </row>
    <row r="155" ht="15.75" customHeight="1">
      <c r="A155" s="46"/>
      <c r="B155" s="46"/>
      <c r="C155" s="47"/>
      <c r="D155" s="47"/>
      <c r="E155" s="47"/>
      <c r="F155" s="1"/>
      <c r="G155" s="1"/>
      <c r="H155" s="1"/>
    </row>
    <row r="156" ht="15.75" customHeight="1">
      <c r="A156" s="46"/>
      <c r="B156" s="46"/>
      <c r="C156" s="47"/>
      <c r="D156" s="47"/>
      <c r="E156" s="47"/>
      <c r="F156" s="1"/>
      <c r="G156" s="1"/>
      <c r="H156" s="1"/>
    </row>
    <row r="157" ht="15.75" customHeight="1">
      <c r="A157" s="46"/>
      <c r="B157" s="46"/>
      <c r="C157" s="47"/>
      <c r="D157" s="47"/>
      <c r="E157" s="47"/>
      <c r="F157" s="1"/>
      <c r="G157" s="1"/>
      <c r="H157" s="1"/>
    </row>
    <row r="158" ht="15.75" customHeight="1">
      <c r="A158" s="46"/>
      <c r="B158" s="46"/>
      <c r="C158" s="47"/>
      <c r="D158" s="47"/>
      <c r="E158" s="47"/>
      <c r="F158" s="1"/>
      <c r="G158" s="1"/>
      <c r="H158" s="1"/>
    </row>
    <row r="159" ht="15.75" customHeight="1">
      <c r="A159" s="46"/>
      <c r="B159" s="46"/>
      <c r="C159" s="47"/>
      <c r="D159" s="47"/>
      <c r="E159" s="47"/>
      <c r="F159" s="1"/>
      <c r="G159" s="1"/>
      <c r="H159" s="1"/>
    </row>
    <row r="160" ht="15.75" customHeight="1">
      <c r="A160" s="46"/>
      <c r="B160" s="46"/>
      <c r="C160" s="47"/>
      <c r="D160" s="47"/>
      <c r="E160" s="47"/>
      <c r="F160" s="1"/>
      <c r="G160" s="1"/>
      <c r="H160" s="1"/>
    </row>
    <row r="161" ht="15.75" customHeight="1">
      <c r="A161" s="46"/>
      <c r="B161" s="46"/>
      <c r="C161" s="47"/>
      <c r="D161" s="47"/>
      <c r="E161" s="47"/>
      <c r="F161" s="1"/>
      <c r="G161" s="1"/>
      <c r="H161" s="1"/>
    </row>
    <row r="162" ht="15.75" customHeight="1">
      <c r="A162" s="46"/>
      <c r="B162" s="46"/>
      <c r="C162" s="47"/>
      <c r="D162" s="47"/>
      <c r="E162" s="47"/>
      <c r="F162" s="1"/>
      <c r="G162" s="1"/>
      <c r="H162" s="1"/>
    </row>
    <row r="163" ht="15.75" customHeight="1">
      <c r="A163" s="46"/>
      <c r="B163" s="46"/>
      <c r="C163" s="47"/>
      <c r="D163" s="47"/>
      <c r="E163" s="47"/>
      <c r="F163" s="1"/>
      <c r="G163" s="1"/>
      <c r="H163" s="1"/>
    </row>
    <row r="164" ht="15.75" customHeight="1">
      <c r="A164" s="46"/>
      <c r="B164" s="46"/>
      <c r="C164" s="47"/>
      <c r="D164" s="47"/>
      <c r="E164" s="47"/>
      <c r="F164" s="1"/>
      <c r="G164" s="1"/>
      <c r="H164" s="1"/>
    </row>
    <row r="165" ht="15.75" customHeight="1">
      <c r="A165" s="46"/>
      <c r="B165" s="46"/>
      <c r="C165" s="47"/>
      <c r="D165" s="47"/>
      <c r="E165" s="47"/>
      <c r="F165" s="1"/>
      <c r="G165" s="1"/>
      <c r="H165" s="1"/>
    </row>
    <row r="166" ht="15.75" customHeight="1">
      <c r="A166" s="46"/>
      <c r="B166" s="46"/>
      <c r="C166" s="47"/>
      <c r="D166" s="47"/>
      <c r="E166" s="47"/>
      <c r="F166" s="1"/>
      <c r="G166" s="1"/>
      <c r="H166" s="1"/>
    </row>
    <row r="167" ht="15.75" customHeight="1">
      <c r="A167" s="46"/>
      <c r="B167" s="46"/>
      <c r="C167" s="47"/>
      <c r="D167" s="47"/>
      <c r="E167" s="47"/>
      <c r="F167" s="1"/>
      <c r="G167" s="1"/>
      <c r="H167" s="1"/>
    </row>
    <row r="168" ht="15.75" customHeight="1">
      <c r="A168" s="46"/>
      <c r="B168" s="46"/>
      <c r="C168" s="47"/>
      <c r="D168" s="47"/>
      <c r="E168" s="47"/>
      <c r="F168" s="1"/>
      <c r="G168" s="1"/>
      <c r="H168" s="1"/>
    </row>
    <row r="169" ht="15.75" customHeight="1">
      <c r="A169" s="46"/>
      <c r="B169" s="46"/>
      <c r="C169" s="47"/>
      <c r="D169" s="47"/>
      <c r="E169" s="47"/>
      <c r="F169" s="1"/>
      <c r="G169" s="1"/>
      <c r="H169" s="1"/>
    </row>
    <row r="170" ht="15.75" customHeight="1">
      <c r="A170" s="46"/>
      <c r="B170" s="46"/>
      <c r="C170" s="47"/>
      <c r="D170" s="47"/>
      <c r="E170" s="47"/>
      <c r="F170" s="1"/>
      <c r="G170" s="1"/>
      <c r="H170" s="1"/>
    </row>
    <row r="171" ht="15.75" customHeight="1">
      <c r="A171" s="46"/>
      <c r="B171" s="46"/>
      <c r="C171" s="47"/>
      <c r="D171" s="47"/>
      <c r="E171" s="47"/>
      <c r="F171" s="1"/>
      <c r="G171" s="1"/>
      <c r="H171" s="1"/>
    </row>
    <row r="172" ht="15.75" customHeight="1">
      <c r="A172" s="46"/>
      <c r="B172" s="46"/>
      <c r="C172" s="47"/>
      <c r="D172" s="47"/>
      <c r="E172" s="47"/>
      <c r="F172" s="1"/>
      <c r="G172" s="1"/>
      <c r="H172" s="1"/>
    </row>
    <row r="173" ht="15.75" customHeight="1">
      <c r="A173" s="46"/>
      <c r="B173" s="46"/>
      <c r="C173" s="47"/>
      <c r="D173" s="47"/>
      <c r="E173" s="47"/>
      <c r="F173" s="1"/>
      <c r="G173" s="1"/>
      <c r="H173" s="1"/>
    </row>
    <row r="174" ht="15.75" customHeight="1">
      <c r="A174" s="46"/>
      <c r="B174" s="46"/>
      <c r="C174" s="47"/>
      <c r="D174" s="47"/>
      <c r="E174" s="47"/>
      <c r="F174" s="1"/>
      <c r="G174" s="1"/>
      <c r="H174" s="1"/>
    </row>
    <row r="175" ht="15.75" customHeight="1">
      <c r="A175" s="46"/>
      <c r="B175" s="46"/>
      <c r="C175" s="47"/>
      <c r="D175" s="47"/>
      <c r="E175" s="47"/>
      <c r="F175" s="1"/>
      <c r="G175" s="1"/>
      <c r="H175" s="1"/>
    </row>
    <row r="176" ht="15.75" customHeight="1">
      <c r="A176" s="46"/>
      <c r="B176" s="46"/>
      <c r="C176" s="47"/>
      <c r="D176" s="47"/>
      <c r="E176" s="47"/>
      <c r="F176" s="1"/>
      <c r="G176" s="1"/>
      <c r="H176" s="1"/>
    </row>
    <row r="177" ht="15.75" customHeight="1">
      <c r="A177" s="46"/>
      <c r="B177" s="46"/>
      <c r="C177" s="47"/>
      <c r="D177" s="47"/>
      <c r="E177" s="47"/>
      <c r="F177" s="1"/>
      <c r="G177" s="1"/>
      <c r="H177" s="1"/>
    </row>
    <row r="178" ht="15.75" customHeight="1">
      <c r="A178" s="46"/>
      <c r="B178" s="46"/>
      <c r="C178" s="47"/>
      <c r="D178" s="47"/>
      <c r="E178" s="47"/>
      <c r="F178" s="1"/>
      <c r="G178" s="1"/>
      <c r="H178" s="1"/>
    </row>
    <row r="179" ht="15.75" customHeight="1">
      <c r="A179" s="46"/>
      <c r="B179" s="46"/>
      <c r="C179" s="47"/>
      <c r="D179" s="47"/>
      <c r="E179" s="47"/>
      <c r="F179" s="1"/>
      <c r="G179" s="1"/>
      <c r="H179" s="1"/>
    </row>
    <row r="180" ht="15.75" customHeight="1">
      <c r="A180" s="46"/>
      <c r="B180" s="46"/>
      <c r="C180" s="47"/>
      <c r="D180" s="47"/>
      <c r="E180" s="47"/>
      <c r="F180" s="1"/>
      <c r="G180" s="1"/>
      <c r="H180" s="1"/>
    </row>
    <row r="181" ht="15.75" customHeight="1">
      <c r="A181" s="46"/>
      <c r="B181" s="46"/>
      <c r="C181" s="47"/>
      <c r="D181" s="47"/>
      <c r="E181" s="47"/>
      <c r="F181" s="1"/>
      <c r="G181" s="1"/>
      <c r="H181" s="1"/>
    </row>
    <row r="182" ht="15.75" customHeight="1">
      <c r="A182" s="46"/>
      <c r="B182" s="46"/>
      <c r="C182" s="47"/>
      <c r="D182" s="47"/>
      <c r="E182" s="47"/>
      <c r="F182" s="1"/>
      <c r="G182" s="1"/>
      <c r="H182" s="1"/>
    </row>
    <row r="183" ht="15.75" customHeight="1">
      <c r="A183" s="46"/>
      <c r="B183" s="46"/>
      <c r="C183" s="47"/>
      <c r="D183" s="47"/>
      <c r="E183" s="47"/>
      <c r="F183" s="1"/>
      <c r="G183" s="1"/>
      <c r="H183" s="1"/>
    </row>
    <row r="184" ht="15.75" customHeight="1">
      <c r="A184" s="46"/>
      <c r="B184" s="46"/>
      <c r="C184" s="47"/>
      <c r="D184" s="47"/>
      <c r="E184" s="47"/>
      <c r="F184" s="1"/>
      <c r="G184" s="1"/>
      <c r="H184" s="1"/>
    </row>
    <row r="185" ht="15.75" customHeight="1">
      <c r="A185" s="46"/>
      <c r="B185" s="46"/>
      <c r="C185" s="47"/>
      <c r="D185" s="47"/>
      <c r="E185" s="47"/>
      <c r="F185" s="1"/>
      <c r="G185" s="1"/>
      <c r="H185" s="1"/>
    </row>
    <row r="186" ht="15.75" customHeight="1">
      <c r="A186" s="46"/>
      <c r="B186" s="46"/>
      <c r="C186" s="47"/>
      <c r="D186" s="47"/>
      <c r="E186" s="47"/>
      <c r="F186" s="1"/>
      <c r="G186" s="1"/>
      <c r="H186" s="1"/>
    </row>
    <row r="187" ht="15.75" customHeight="1">
      <c r="A187" s="46"/>
      <c r="B187" s="46"/>
      <c r="C187" s="47"/>
      <c r="D187" s="47"/>
      <c r="E187" s="47"/>
      <c r="F187" s="1"/>
      <c r="G187" s="1"/>
      <c r="H187" s="1"/>
    </row>
    <row r="188" ht="15.75" customHeight="1">
      <c r="A188" s="46"/>
      <c r="B188" s="46"/>
      <c r="C188" s="47"/>
      <c r="D188" s="47"/>
      <c r="E188" s="47"/>
      <c r="F188" s="1"/>
      <c r="G188" s="1"/>
      <c r="H188" s="1"/>
    </row>
    <row r="189" ht="15.75" customHeight="1">
      <c r="A189" s="46"/>
      <c r="B189" s="46"/>
      <c r="C189" s="47"/>
      <c r="D189" s="47"/>
      <c r="E189" s="47"/>
      <c r="F189" s="1"/>
      <c r="G189" s="1"/>
      <c r="H189" s="1"/>
    </row>
    <row r="190" ht="15.75" customHeight="1">
      <c r="A190" s="46"/>
      <c r="B190" s="46"/>
      <c r="C190" s="47"/>
      <c r="D190" s="47"/>
      <c r="E190" s="47"/>
      <c r="F190" s="1"/>
      <c r="G190" s="1"/>
      <c r="H190" s="1"/>
    </row>
    <row r="191" ht="15.75" customHeight="1">
      <c r="A191" s="46"/>
      <c r="B191" s="46"/>
      <c r="C191" s="47"/>
      <c r="D191" s="47"/>
      <c r="E191" s="47"/>
      <c r="F191" s="1"/>
      <c r="G191" s="1"/>
      <c r="H191" s="1"/>
    </row>
    <row r="192" ht="15.75" customHeight="1">
      <c r="A192" s="46"/>
      <c r="B192" s="46"/>
      <c r="C192" s="47"/>
      <c r="D192" s="47"/>
      <c r="E192" s="47"/>
      <c r="F192" s="1"/>
      <c r="G192" s="1"/>
      <c r="H192" s="1"/>
    </row>
    <row r="193" ht="15.75" customHeight="1">
      <c r="A193" s="46"/>
      <c r="B193" s="46"/>
      <c r="C193" s="47"/>
      <c r="D193" s="47"/>
      <c r="E193" s="47"/>
      <c r="F193" s="1"/>
      <c r="G193" s="1"/>
      <c r="H193" s="1"/>
    </row>
    <row r="194" ht="15.75" customHeight="1">
      <c r="A194" s="46"/>
      <c r="B194" s="46"/>
      <c r="C194" s="47"/>
      <c r="D194" s="47"/>
      <c r="E194" s="47"/>
      <c r="F194" s="1"/>
      <c r="G194" s="1"/>
      <c r="H194" s="1"/>
    </row>
    <row r="195" ht="15.75" customHeight="1">
      <c r="A195" s="46"/>
      <c r="B195" s="46"/>
      <c r="C195" s="47"/>
      <c r="D195" s="47"/>
      <c r="E195" s="47"/>
      <c r="F195" s="1"/>
      <c r="G195" s="1"/>
      <c r="H195" s="1"/>
    </row>
    <row r="196" ht="15.75" customHeight="1">
      <c r="A196" s="46"/>
      <c r="B196" s="46"/>
      <c r="C196" s="47"/>
      <c r="D196" s="47"/>
      <c r="E196" s="47"/>
      <c r="F196" s="1"/>
      <c r="G196" s="1"/>
      <c r="H196" s="1"/>
    </row>
    <row r="197" ht="15.75" customHeight="1">
      <c r="A197" s="46"/>
      <c r="B197" s="46"/>
      <c r="C197" s="47"/>
      <c r="D197" s="47"/>
      <c r="E197" s="47"/>
      <c r="F197" s="1"/>
      <c r="G197" s="1"/>
      <c r="H197" s="1"/>
    </row>
    <row r="198" ht="15.75" customHeight="1">
      <c r="A198" s="46"/>
      <c r="B198" s="46"/>
      <c r="C198" s="47"/>
      <c r="D198" s="47"/>
      <c r="E198" s="47"/>
      <c r="F198" s="1"/>
      <c r="G198" s="1"/>
      <c r="H198" s="1"/>
    </row>
    <row r="199" ht="15.75" customHeight="1">
      <c r="A199" s="46"/>
      <c r="B199" s="46"/>
      <c r="C199" s="47"/>
      <c r="D199" s="47"/>
      <c r="E199" s="47"/>
      <c r="F199" s="1"/>
      <c r="G199" s="1"/>
      <c r="H199" s="1"/>
    </row>
    <row r="200" ht="15.75" customHeight="1">
      <c r="A200" s="46"/>
      <c r="B200" s="46"/>
      <c r="C200" s="47"/>
      <c r="D200" s="47"/>
      <c r="E200" s="47"/>
      <c r="F200" s="1"/>
      <c r="G200" s="1"/>
      <c r="H200" s="1"/>
    </row>
    <row r="201" ht="15.75" customHeight="1">
      <c r="A201" s="46"/>
      <c r="B201" s="46"/>
      <c r="C201" s="47"/>
      <c r="D201" s="47"/>
      <c r="E201" s="47"/>
      <c r="F201" s="1"/>
      <c r="G201" s="1"/>
      <c r="H201" s="1"/>
    </row>
    <row r="202" ht="15.75" customHeight="1">
      <c r="A202" s="46"/>
      <c r="B202" s="46"/>
      <c r="C202" s="47"/>
      <c r="D202" s="47"/>
      <c r="E202" s="47"/>
      <c r="F202" s="1"/>
      <c r="G202" s="1"/>
      <c r="H202" s="1"/>
    </row>
    <row r="203" ht="15.75" customHeight="1">
      <c r="A203" s="46"/>
      <c r="B203" s="46"/>
      <c r="C203" s="47"/>
      <c r="D203" s="47"/>
      <c r="E203" s="47"/>
      <c r="F203" s="1"/>
      <c r="G203" s="1"/>
      <c r="H203" s="1"/>
    </row>
    <row r="204" ht="15.75" customHeight="1">
      <c r="A204" s="46"/>
      <c r="B204" s="46"/>
      <c r="C204" s="47"/>
      <c r="D204" s="47"/>
      <c r="E204" s="47"/>
      <c r="F204" s="1"/>
      <c r="G204" s="1"/>
      <c r="H204" s="1"/>
    </row>
    <row r="205" ht="15.75" customHeight="1">
      <c r="A205" s="46"/>
      <c r="B205" s="46"/>
      <c r="C205" s="47"/>
      <c r="D205" s="47"/>
      <c r="E205" s="47"/>
      <c r="F205" s="1"/>
      <c r="G205" s="1"/>
      <c r="H205" s="1"/>
    </row>
    <row r="206" ht="15.75" customHeight="1">
      <c r="A206" s="46"/>
      <c r="B206" s="46"/>
      <c r="C206" s="47"/>
      <c r="D206" s="47"/>
      <c r="E206" s="47"/>
      <c r="F206" s="1"/>
      <c r="G206" s="1"/>
      <c r="H206" s="1"/>
    </row>
    <row r="207" ht="15.75" customHeight="1">
      <c r="A207" s="46"/>
      <c r="B207" s="46"/>
      <c r="C207" s="47"/>
      <c r="D207" s="47"/>
      <c r="E207" s="47"/>
      <c r="F207" s="1"/>
      <c r="G207" s="1"/>
      <c r="H207" s="1"/>
    </row>
    <row r="208" ht="15.75" customHeight="1">
      <c r="A208" s="46"/>
      <c r="B208" s="46"/>
      <c r="C208" s="47"/>
      <c r="D208" s="47"/>
      <c r="E208" s="47"/>
      <c r="F208" s="1"/>
      <c r="G208" s="1"/>
      <c r="H208" s="1"/>
    </row>
    <row r="209" ht="15.75" customHeight="1">
      <c r="A209" s="46"/>
      <c r="B209" s="46"/>
      <c r="C209" s="47"/>
      <c r="D209" s="47"/>
      <c r="E209" s="47"/>
      <c r="F209" s="1"/>
      <c r="G209" s="1"/>
      <c r="H209" s="1"/>
    </row>
    <row r="210" ht="15.75" customHeight="1">
      <c r="A210" s="46"/>
      <c r="B210" s="46"/>
      <c r="C210" s="47"/>
      <c r="D210" s="47"/>
      <c r="E210" s="47"/>
      <c r="F210" s="1"/>
      <c r="G210" s="1"/>
      <c r="H210" s="1"/>
    </row>
    <row r="211" ht="15.75" customHeight="1">
      <c r="A211" s="46"/>
      <c r="B211" s="46"/>
      <c r="C211" s="47"/>
      <c r="D211" s="47"/>
      <c r="E211" s="47"/>
      <c r="F211" s="1"/>
      <c r="G211" s="1"/>
      <c r="H211" s="1"/>
    </row>
    <row r="212" ht="15.75" customHeight="1">
      <c r="A212" s="46"/>
      <c r="B212" s="46"/>
      <c r="C212" s="47"/>
      <c r="D212" s="47"/>
      <c r="E212" s="47"/>
      <c r="F212" s="1"/>
      <c r="G212" s="1"/>
      <c r="H212" s="1"/>
    </row>
    <row r="213" ht="15.75" customHeight="1">
      <c r="A213" s="46"/>
      <c r="B213" s="46"/>
      <c r="C213" s="47"/>
      <c r="D213" s="47"/>
      <c r="E213" s="47"/>
      <c r="F213" s="1"/>
      <c r="G213" s="1"/>
      <c r="H213" s="1"/>
    </row>
    <row r="214" ht="15.75" customHeight="1">
      <c r="A214" s="46"/>
      <c r="B214" s="46"/>
      <c r="C214" s="47"/>
      <c r="D214" s="47"/>
      <c r="E214" s="47"/>
      <c r="F214" s="1"/>
      <c r="G214" s="1"/>
      <c r="H214" s="1"/>
    </row>
    <row r="215" ht="15.75" customHeight="1">
      <c r="A215" s="46"/>
      <c r="B215" s="46"/>
      <c r="C215" s="47"/>
      <c r="D215" s="47"/>
      <c r="E215" s="47"/>
      <c r="F215" s="1"/>
      <c r="G215" s="1"/>
      <c r="H215" s="1"/>
    </row>
    <row r="216" ht="15.75" customHeight="1">
      <c r="A216" s="46"/>
      <c r="B216" s="46"/>
      <c r="C216" s="47"/>
      <c r="D216" s="47"/>
      <c r="E216" s="47"/>
      <c r="F216" s="1"/>
      <c r="G216" s="1"/>
      <c r="H216" s="1"/>
    </row>
    <row r="217" ht="15.75" customHeight="1">
      <c r="A217" s="46"/>
      <c r="B217" s="46"/>
      <c r="C217" s="47"/>
      <c r="D217" s="47"/>
      <c r="E217" s="47"/>
      <c r="F217" s="1"/>
      <c r="G217" s="1"/>
      <c r="H217" s="1"/>
    </row>
    <row r="218" ht="15.75" customHeight="1">
      <c r="A218" s="46"/>
      <c r="B218" s="46"/>
      <c r="C218" s="47"/>
      <c r="D218" s="47"/>
      <c r="E218" s="47"/>
      <c r="F218" s="1"/>
      <c r="G218" s="1"/>
      <c r="H218" s="1"/>
    </row>
    <row r="219" ht="15.75" customHeight="1">
      <c r="A219" s="46"/>
      <c r="B219" s="46"/>
      <c r="C219" s="47"/>
      <c r="D219" s="47"/>
      <c r="E219" s="47"/>
      <c r="F219" s="1"/>
      <c r="G219" s="1"/>
      <c r="H219" s="1"/>
    </row>
    <row r="220" ht="15.75" customHeight="1">
      <c r="A220" s="46"/>
      <c r="B220" s="46"/>
      <c r="C220" s="47"/>
      <c r="D220" s="47"/>
      <c r="E220" s="47"/>
      <c r="F220" s="1"/>
      <c r="G220" s="1"/>
      <c r="H220" s="1"/>
    </row>
    <row r="221" ht="15.75" customHeight="1">
      <c r="A221" s="46"/>
      <c r="B221" s="46"/>
      <c r="C221" s="47"/>
      <c r="D221" s="47"/>
      <c r="E221" s="47"/>
      <c r="F221" s="1"/>
      <c r="G221" s="1"/>
      <c r="H221" s="1"/>
    </row>
    <row r="222" ht="15.75" customHeight="1">
      <c r="A222" s="46"/>
      <c r="B222" s="46"/>
      <c r="C222" s="47"/>
      <c r="D222" s="47"/>
      <c r="E222" s="47"/>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2:H22"/>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46"/>
      <c r="B1" s="46"/>
      <c r="C1" s="47"/>
      <c r="D1" s="47"/>
      <c r="E1" s="47"/>
      <c r="F1" s="1"/>
      <c r="G1" s="1"/>
      <c r="H1" s="1"/>
    </row>
    <row r="2" ht="15.75" customHeight="1">
      <c r="A2" s="795" t="s">
        <v>9174</v>
      </c>
      <c r="B2" s="49"/>
      <c r="C2" s="49"/>
      <c r="D2" s="49"/>
      <c r="E2" s="50"/>
      <c r="F2" s="198"/>
      <c r="G2" s="198"/>
      <c r="H2" s="198"/>
      <c r="I2" s="53"/>
      <c r="J2" s="53"/>
      <c r="K2" s="53"/>
      <c r="L2" s="53"/>
      <c r="M2" s="53"/>
      <c r="N2" s="53"/>
      <c r="O2" s="53"/>
      <c r="P2" s="53"/>
      <c r="Q2" s="53"/>
      <c r="R2" s="53"/>
      <c r="S2" s="53"/>
      <c r="T2" s="53"/>
      <c r="U2" s="53"/>
      <c r="V2" s="53"/>
      <c r="W2" s="53"/>
      <c r="X2" s="53"/>
      <c r="Y2" s="53"/>
    </row>
    <row r="3" ht="15.75" customHeight="1">
      <c r="A3" s="197"/>
      <c r="B3" s="197"/>
      <c r="C3" s="197"/>
      <c r="D3" s="197"/>
      <c r="E3" s="692"/>
      <c r="F3" s="198"/>
      <c r="G3" s="198"/>
      <c r="H3" s="198"/>
      <c r="I3" s="53"/>
      <c r="J3" s="53"/>
      <c r="K3" s="53"/>
      <c r="L3" s="53"/>
      <c r="M3" s="53"/>
      <c r="N3" s="53"/>
      <c r="O3" s="53"/>
      <c r="P3" s="53"/>
      <c r="Q3" s="53"/>
      <c r="R3" s="53"/>
      <c r="S3" s="53"/>
      <c r="T3" s="53"/>
      <c r="U3" s="53"/>
      <c r="V3" s="53"/>
      <c r="W3" s="53"/>
      <c r="X3" s="53"/>
      <c r="Y3" s="53"/>
    </row>
    <row r="4" ht="18.0" customHeight="1">
      <c r="A4" s="173" t="s">
        <v>9175</v>
      </c>
      <c r="B4" s="49"/>
      <c r="C4" s="49"/>
      <c r="D4" s="49"/>
      <c r="E4" s="50"/>
      <c r="F4" s="198"/>
      <c r="G4" s="198"/>
      <c r="H4" s="198"/>
      <c r="I4" s="53"/>
      <c r="J4" s="53"/>
      <c r="K4" s="53"/>
      <c r="L4" s="53"/>
      <c r="M4" s="53"/>
      <c r="N4" s="53"/>
      <c r="O4" s="53"/>
      <c r="P4" s="53"/>
      <c r="Q4" s="53"/>
      <c r="R4" s="53"/>
      <c r="S4" s="53"/>
      <c r="T4" s="53"/>
      <c r="U4" s="53"/>
      <c r="V4" s="53"/>
      <c r="W4" s="53"/>
      <c r="X4" s="53"/>
      <c r="Y4" s="53"/>
    </row>
    <row r="5" ht="15.0" customHeight="1">
      <c r="A5" s="329" t="s">
        <v>9176</v>
      </c>
      <c r="B5" s="49"/>
      <c r="C5" s="49"/>
      <c r="D5" s="49"/>
      <c r="E5" s="50"/>
      <c r="F5" s="198"/>
      <c r="G5" s="198"/>
      <c r="H5" s="198"/>
      <c r="I5" s="53"/>
      <c r="J5" s="53"/>
      <c r="K5" s="53"/>
      <c r="L5" s="53"/>
      <c r="M5" s="53"/>
      <c r="N5" s="53"/>
      <c r="O5" s="53"/>
      <c r="P5" s="53"/>
      <c r="Q5" s="53"/>
      <c r="R5" s="53"/>
      <c r="S5" s="53"/>
      <c r="T5" s="53"/>
      <c r="U5" s="53"/>
      <c r="V5" s="53"/>
      <c r="W5" s="53"/>
      <c r="X5" s="53"/>
      <c r="Y5" s="53"/>
    </row>
    <row r="6" ht="104.25" customHeight="1">
      <c r="A6" s="329" t="s">
        <v>9177</v>
      </c>
      <c r="B6" s="49"/>
      <c r="C6" s="49"/>
      <c r="D6" s="49"/>
      <c r="E6" s="50"/>
      <c r="F6" s="198"/>
      <c r="G6" s="198"/>
      <c r="H6" s="198"/>
      <c r="I6" s="53"/>
      <c r="J6" s="53"/>
      <c r="K6" s="53"/>
      <c r="L6" s="53"/>
      <c r="M6" s="53"/>
      <c r="N6" s="53"/>
      <c r="O6" s="53"/>
      <c r="P6" s="53"/>
      <c r="Q6" s="53"/>
      <c r="R6" s="53"/>
      <c r="S6" s="53"/>
      <c r="T6" s="53"/>
      <c r="U6" s="53"/>
      <c r="V6" s="53"/>
      <c r="W6" s="53"/>
      <c r="X6" s="53"/>
      <c r="Y6" s="53"/>
    </row>
    <row r="7" ht="56.25" customHeight="1">
      <c r="A7" s="329" t="s">
        <v>9178</v>
      </c>
      <c r="B7" s="49"/>
      <c r="C7" s="49"/>
      <c r="D7" s="49"/>
      <c r="E7" s="50"/>
      <c r="F7" s="198"/>
      <c r="G7" s="198"/>
      <c r="H7" s="198"/>
      <c r="I7" s="53"/>
      <c r="J7" s="53"/>
      <c r="K7" s="53"/>
      <c r="L7" s="53"/>
      <c r="M7" s="53"/>
      <c r="N7" s="53"/>
      <c r="O7" s="53"/>
      <c r="P7" s="53"/>
      <c r="Q7" s="53"/>
      <c r="R7" s="53"/>
      <c r="S7" s="53"/>
      <c r="T7" s="53"/>
      <c r="U7" s="53"/>
      <c r="V7" s="53"/>
      <c r="W7" s="53"/>
      <c r="X7" s="53"/>
      <c r="Y7" s="53"/>
    </row>
    <row r="8" ht="17.25" customHeight="1">
      <c r="A8" s="329" t="s">
        <v>9179</v>
      </c>
      <c r="B8" s="49"/>
      <c r="C8" s="49"/>
      <c r="D8" s="49"/>
      <c r="E8" s="50"/>
      <c r="F8" s="198"/>
      <c r="G8" s="198"/>
      <c r="H8" s="198"/>
      <c r="I8" s="53"/>
      <c r="J8" s="53"/>
      <c r="K8" s="53"/>
      <c r="L8" s="53"/>
      <c r="M8" s="53"/>
      <c r="N8" s="53"/>
      <c r="O8" s="53"/>
      <c r="P8" s="53"/>
      <c r="Q8" s="53"/>
      <c r="R8" s="53"/>
      <c r="S8" s="53"/>
      <c r="T8" s="53"/>
      <c r="U8" s="53"/>
      <c r="V8" s="53"/>
      <c r="W8" s="53"/>
      <c r="X8" s="53"/>
      <c r="Y8" s="53"/>
    </row>
    <row r="9" ht="210.0" customHeight="1">
      <c r="A9" s="693" t="s">
        <v>9180</v>
      </c>
      <c r="B9" s="49"/>
      <c r="C9" s="49"/>
      <c r="D9" s="49"/>
      <c r="E9" s="50"/>
      <c r="F9" s="198"/>
      <c r="G9" s="198"/>
      <c r="H9" s="198"/>
      <c r="I9" s="53"/>
      <c r="J9" s="53"/>
      <c r="K9" s="53"/>
      <c r="L9" s="53"/>
      <c r="M9" s="53"/>
      <c r="N9" s="53"/>
      <c r="O9" s="53"/>
      <c r="P9" s="53"/>
      <c r="Q9" s="53"/>
      <c r="R9" s="53"/>
      <c r="S9" s="53"/>
      <c r="T9" s="53"/>
      <c r="U9" s="53"/>
      <c r="V9" s="53"/>
      <c r="W9" s="53"/>
      <c r="X9" s="53"/>
      <c r="Y9" s="53"/>
    </row>
    <row r="10">
      <c r="A10" s="59"/>
      <c r="B10" s="59"/>
      <c r="C10" s="60"/>
      <c r="D10" s="60"/>
      <c r="E10" s="60"/>
      <c r="F10" s="59"/>
      <c r="G10" s="59"/>
      <c r="H10" s="59"/>
      <c r="I10" s="53"/>
      <c r="J10" s="53"/>
      <c r="K10" s="53"/>
      <c r="L10" s="53"/>
      <c r="M10" s="53"/>
      <c r="N10" s="53"/>
      <c r="O10" s="53"/>
      <c r="P10" s="53"/>
      <c r="Q10" s="53"/>
      <c r="R10" s="53"/>
      <c r="S10" s="53"/>
      <c r="T10" s="53"/>
      <c r="U10" s="53"/>
      <c r="V10" s="53"/>
      <c r="W10" s="53"/>
      <c r="X10" s="53"/>
      <c r="Y10" s="53"/>
    </row>
    <row r="11" ht="61.5" customHeight="1">
      <c r="A11" s="330" t="s">
        <v>3194</v>
      </c>
      <c r="B11" s="63" t="s">
        <v>7</v>
      </c>
      <c r="C11" s="63" t="s">
        <v>9181</v>
      </c>
      <c r="D11" s="176" t="s">
        <v>144</v>
      </c>
      <c r="E11" s="359" t="s">
        <v>148</v>
      </c>
      <c r="F11" s="360" t="s">
        <v>149</v>
      </c>
      <c r="I11" s="53"/>
      <c r="J11" s="53"/>
      <c r="K11" s="53"/>
      <c r="L11" s="53"/>
      <c r="M11" s="53"/>
      <c r="N11" s="53"/>
      <c r="O11" s="53"/>
      <c r="P11" s="53"/>
      <c r="Q11" s="53"/>
      <c r="R11" s="53"/>
      <c r="S11" s="53"/>
      <c r="T11" s="53"/>
      <c r="U11" s="53"/>
      <c r="V11" s="53"/>
      <c r="W11" s="53"/>
      <c r="X11" s="53"/>
      <c r="Y11" s="53"/>
    </row>
    <row r="12" ht="15.0" customHeight="1">
      <c r="A12" s="749" t="s">
        <v>6454</v>
      </c>
      <c r="B12" s="749" t="s">
        <v>51</v>
      </c>
      <c r="C12" s="84" t="s">
        <v>9182</v>
      </c>
      <c r="D12" s="796">
        <v>128.0</v>
      </c>
      <c r="E12" s="771">
        <f t="shared" ref="E12:E13" si="1">D12</f>
        <v>128</v>
      </c>
      <c r="F12" s="749" t="s">
        <v>50</v>
      </c>
      <c r="G12" s="205"/>
    </row>
    <row r="13" ht="15.0" customHeight="1">
      <c r="A13" s="749" t="s">
        <v>6454</v>
      </c>
      <c r="B13" s="749" t="s">
        <v>51</v>
      </c>
      <c r="C13" s="84" t="s">
        <v>9183</v>
      </c>
      <c r="D13" s="770">
        <v>96.0</v>
      </c>
      <c r="E13" s="771">
        <f t="shared" si="1"/>
        <v>96</v>
      </c>
      <c r="F13" s="749" t="s">
        <v>50</v>
      </c>
      <c r="G13" s="205"/>
    </row>
    <row r="14" ht="15.0" customHeight="1">
      <c r="A14" s="749" t="s">
        <v>6454</v>
      </c>
      <c r="B14" s="749" t="s">
        <v>51</v>
      </c>
      <c r="C14" s="84" t="s">
        <v>9184</v>
      </c>
      <c r="D14" s="770">
        <v>10.0</v>
      </c>
      <c r="E14" s="771">
        <v>10.0</v>
      </c>
      <c r="F14" s="749" t="s">
        <v>50</v>
      </c>
      <c r="G14" s="205"/>
    </row>
    <row r="15" ht="15.0" customHeight="1">
      <c r="A15" s="749" t="s">
        <v>6454</v>
      </c>
      <c r="B15" s="749" t="s">
        <v>51</v>
      </c>
      <c r="C15" s="84" t="s">
        <v>9185</v>
      </c>
      <c r="D15" s="770">
        <v>10.0</v>
      </c>
      <c r="E15" s="771">
        <v>10.0</v>
      </c>
      <c r="F15" s="749" t="s">
        <v>50</v>
      </c>
      <c r="G15" s="205"/>
    </row>
    <row r="16" ht="15.0" customHeight="1">
      <c r="A16" s="749" t="s">
        <v>6466</v>
      </c>
      <c r="B16" s="749" t="s">
        <v>8943</v>
      </c>
      <c r="C16" s="84" t="s">
        <v>9186</v>
      </c>
      <c r="D16" s="770">
        <v>50.0</v>
      </c>
      <c r="E16" s="771">
        <f>D16</f>
        <v>50</v>
      </c>
      <c r="F16" s="749" t="s">
        <v>179</v>
      </c>
      <c r="G16" s="205"/>
    </row>
    <row r="17" ht="15.0" customHeight="1">
      <c r="A17" s="749" t="s">
        <v>6466</v>
      </c>
      <c r="B17" s="749" t="s">
        <v>8943</v>
      </c>
      <c r="C17" s="84" t="s">
        <v>9187</v>
      </c>
      <c r="D17" s="770">
        <v>50.0</v>
      </c>
      <c r="E17" s="771"/>
      <c r="F17" s="749" t="s">
        <v>179</v>
      </c>
      <c r="G17" s="205"/>
    </row>
    <row r="18" ht="15.0" customHeight="1">
      <c r="A18" s="749" t="s">
        <v>6466</v>
      </c>
      <c r="B18" s="749" t="s">
        <v>8943</v>
      </c>
      <c r="C18" s="84" t="s">
        <v>9188</v>
      </c>
      <c r="D18" s="770">
        <v>100.0</v>
      </c>
      <c r="E18" s="771">
        <v>100.0</v>
      </c>
      <c r="F18" s="749" t="s">
        <v>179</v>
      </c>
      <c r="G18" s="205"/>
    </row>
    <row r="19" ht="15.0" customHeight="1">
      <c r="A19" s="749" t="s">
        <v>6466</v>
      </c>
      <c r="B19" s="749" t="s">
        <v>8943</v>
      </c>
      <c r="C19" s="84" t="s">
        <v>9189</v>
      </c>
      <c r="D19" s="770">
        <v>50.0</v>
      </c>
      <c r="E19" s="771"/>
      <c r="F19" s="749" t="s">
        <v>179</v>
      </c>
      <c r="G19" s="205"/>
    </row>
    <row r="20" ht="15.0" customHeight="1">
      <c r="A20" s="749" t="s">
        <v>6466</v>
      </c>
      <c r="B20" s="749" t="s">
        <v>8943</v>
      </c>
      <c r="C20" s="84" t="s">
        <v>9190</v>
      </c>
      <c r="D20" s="770" t="s">
        <v>9191</v>
      </c>
      <c r="E20" s="771">
        <v>16.0</v>
      </c>
      <c r="F20" s="749" t="s">
        <v>179</v>
      </c>
      <c r="G20" s="205"/>
    </row>
    <row r="21" ht="15.0" customHeight="1">
      <c r="A21" s="749" t="s">
        <v>6466</v>
      </c>
      <c r="B21" s="749" t="s">
        <v>8943</v>
      </c>
      <c r="C21" s="84" t="s">
        <v>9192</v>
      </c>
      <c r="D21" s="770">
        <v>10.0</v>
      </c>
      <c r="E21" s="771">
        <v>10.0</v>
      </c>
      <c r="F21" s="749" t="s">
        <v>179</v>
      </c>
      <c r="G21" s="205"/>
    </row>
    <row r="22" ht="15.0" customHeight="1">
      <c r="A22" s="749" t="s">
        <v>6466</v>
      </c>
      <c r="B22" s="749" t="s">
        <v>8943</v>
      </c>
      <c r="C22" s="84" t="s">
        <v>9193</v>
      </c>
      <c r="D22" s="770">
        <v>10.0</v>
      </c>
      <c r="E22" s="771">
        <v>10.0</v>
      </c>
      <c r="F22" s="749" t="s">
        <v>179</v>
      </c>
      <c r="G22" s="205"/>
    </row>
    <row r="23" ht="15.0" customHeight="1">
      <c r="A23" s="749" t="s">
        <v>6466</v>
      </c>
      <c r="B23" s="749" t="s">
        <v>8943</v>
      </c>
      <c r="C23" s="84" t="s">
        <v>9194</v>
      </c>
      <c r="D23" s="770" t="s">
        <v>9195</v>
      </c>
      <c r="E23" s="771">
        <v>1.2</v>
      </c>
      <c r="F23" s="749" t="s">
        <v>179</v>
      </c>
      <c r="G23" s="205"/>
    </row>
    <row r="24" ht="15.0" customHeight="1">
      <c r="A24" s="749" t="s">
        <v>7005</v>
      </c>
      <c r="B24" s="749" t="s">
        <v>51</v>
      </c>
      <c r="C24" s="84" t="s">
        <v>9196</v>
      </c>
      <c r="D24" s="770" t="s">
        <v>9197</v>
      </c>
      <c r="E24" s="771">
        <v>72.0</v>
      </c>
      <c r="F24" s="749" t="s">
        <v>55</v>
      </c>
      <c r="G24" s="205"/>
    </row>
    <row r="25" ht="15.0" customHeight="1">
      <c r="A25" s="749" t="s">
        <v>7005</v>
      </c>
      <c r="B25" s="749" t="s">
        <v>51</v>
      </c>
      <c r="C25" s="84" t="s">
        <v>9198</v>
      </c>
      <c r="D25" s="770">
        <v>96.0</v>
      </c>
      <c r="E25" s="771">
        <v>96.0</v>
      </c>
      <c r="F25" s="749" t="s">
        <v>55</v>
      </c>
      <c r="G25" s="205"/>
    </row>
    <row r="26" ht="15.0" customHeight="1">
      <c r="A26" s="749" t="s">
        <v>7005</v>
      </c>
      <c r="B26" s="749" t="s">
        <v>51</v>
      </c>
      <c r="C26" s="84" t="s">
        <v>9199</v>
      </c>
      <c r="D26" s="770">
        <v>100.0</v>
      </c>
      <c r="E26" s="771">
        <v>100.0</v>
      </c>
      <c r="F26" s="749" t="s">
        <v>55</v>
      </c>
      <c r="G26" s="205"/>
    </row>
    <row r="27" ht="15.0" customHeight="1">
      <c r="A27" s="749" t="s">
        <v>7005</v>
      </c>
      <c r="B27" s="749" t="s">
        <v>51</v>
      </c>
      <c r="C27" s="749" t="s">
        <v>9184</v>
      </c>
      <c r="D27" s="781">
        <v>10.0</v>
      </c>
      <c r="E27" s="797">
        <v>10.0</v>
      </c>
      <c r="F27" s="749" t="s">
        <v>55</v>
      </c>
      <c r="G27" s="205"/>
    </row>
    <row r="28" ht="15.0" customHeight="1">
      <c r="A28" s="749" t="s">
        <v>7005</v>
      </c>
      <c r="B28" s="749" t="s">
        <v>51</v>
      </c>
      <c r="C28" s="798" t="s">
        <v>9185</v>
      </c>
      <c r="D28" s="799">
        <v>10.0</v>
      </c>
      <c r="E28" s="800">
        <v>10.0</v>
      </c>
      <c r="F28" s="749" t="s">
        <v>55</v>
      </c>
      <c r="G28" s="205"/>
    </row>
    <row r="29" ht="15.0" customHeight="1">
      <c r="A29" s="749" t="s">
        <v>7005</v>
      </c>
      <c r="B29" s="749" t="s">
        <v>51</v>
      </c>
      <c r="C29" s="749" t="s">
        <v>9200</v>
      </c>
      <c r="D29" s="770">
        <v>3.0</v>
      </c>
      <c r="E29" s="771">
        <v>3.0</v>
      </c>
      <c r="F29" s="749" t="s">
        <v>55</v>
      </c>
      <c r="G29" s="205"/>
    </row>
    <row r="30" ht="15.0" customHeight="1">
      <c r="A30" s="801" t="s">
        <v>55</v>
      </c>
      <c r="B30" s="801" t="s">
        <v>51</v>
      </c>
      <c r="C30" s="587" t="s">
        <v>9201</v>
      </c>
      <c r="D30" s="802">
        <v>10.0</v>
      </c>
      <c r="E30" s="803">
        <v>10.0</v>
      </c>
      <c r="F30" s="749" t="s">
        <v>55</v>
      </c>
      <c r="G30" s="205"/>
    </row>
    <row r="31" ht="15.0" customHeight="1">
      <c r="A31" s="749" t="s">
        <v>56</v>
      </c>
      <c r="B31" s="749" t="s">
        <v>51</v>
      </c>
      <c r="C31" s="749" t="s">
        <v>9202</v>
      </c>
      <c r="D31" s="581">
        <v>9.0</v>
      </c>
      <c r="E31" s="771">
        <v>9.0</v>
      </c>
      <c r="F31" s="749" t="s">
        <v>56</v>
      </c>
      <c r="G31" s="205"/>
    </row>
    <row r="32" ht="15.0" customHeight="1">
      <c r="A32" s="749" t="s">
        <v>56</v>
      </c>
      <c r="B32" s="749" t="s">
        <v>51</v>
      </c>
      <c r="C32" s="749" t="s">
        <v>9184</v>
      </c>
      <c r="D32" s="581">
        <v>10.0</v>
      </c>
      <c r="E32" s="771">
        <v>10.0</v>
      </c>
      <c r="F32" s="749" t="s">
        <v>56</v>
      </c>
      <c r="G32" s="205"/>
    </row>
    <row r="33" ht="15.0" customHeight="1">
      <c r="A33" s="749" t="s">
        <v>56</v>
      </c>
      <c r="B33" s="749" t="s">
        <v>51</v>
      </c>
      <c r="C33" s="749" t="s">
        <v>9203</v>
      </c>
      <c r="D33" s="581">
        <v>10.0</v>
      </c>
      <c r="E33" s="771">
        <v>10.0</v>
      </c>
      <c r="F33" s="749" t="s">
        <v>56</v>
      </c>
      <c r="G33" s="205"/>
    </row>
    <row r="34" ht="15.0" customHeight="1">
      <c r="A34" s="749" t="s">
        <v>57</v>
      </c>
      <c r="B34" s="749" t="s">
        <v>51</v>
      </c>
      <c r="C34" s="84" t="s">
        <v>9204</v>
      </c>
      <c r="D34" s="770">
        <v>64.0</v>
      </c>
      <c r="E34" s="771">
        <v>64.0</v>
      </c>
      <c r="F34" s="749" t="s">
        <v>1174</v>
      </c>
      <c r="G34" s="205"/>
    </row>
    <row r="35" ht="15.0" customHeight="1">
      <c r="A35" s="749" t="s">
        <v>57</v>
      </c>
      <c r="B35" s="749" t="s">
        <v>51</v>
      </c>
      <c r="C35" s="749" t="s">
        <v>9184</v>
      </c>
      <c r="D35" s="770">
        <v>10.0</v>
      </c>
      <c r="E35" s="771">
        <v>10.0</v>
      </c>
      <c r="F35" s="749" t="s">
        <v>1174</v>
      </c>
      <c r="G35" s="205"/>
    </row>
    <row r="36" ht="15.0" customHeight="1">
      <c r="A36" s="749" t="s">
        <v>57</v>
      </c>
      <c r="B36" s="749" t="s">
        <v>51</v>
      </c>
      <c r="C36" s="749" t="s">
        <v>9203</v>
      </c>
      <c r="D36" s="770">
        <v>10.0</v>
      </c>
      <c r="E36" s="771">
        <v>10.0</v>
      </c>
      <c r="F36" s="749" t="s">
        <v>1174</v>
      </c>
      <c r="G36" s="205"/>
    </row>
    <row r="37" ht="15.0" customHeight="1">
      <c r="A37" s="663" t="s">
        <v>58</v>
      </c>
      <c r="B37" s="749" t="s">
        <v>51</v>
      </c>
      <c r="C37" s="804" t="s">
        <v>9184</v>
      </c>
      <c r="D37" s="781">
        <v>10.0</v>
      </c>
      <c r="E37" s="797">
        <v>10.0</v>
      </c>
      <c r="F37" s="749" t="s">
        <v>58</v>
      </c>
      <c r="G37" s="205"/>
    </row>
    <row r="38" ht="15.0" customHeight="1">
      <c r="A38" s="663" t="s">
        <v>58</v>
      </c>
      <c r="B38" s="798" t="s">
        <v>51</v>
      </c>
      <c r="C38" s="805" t="s">
        <v>9185</v>
      </c>
      <c r="D38" s="799">
        <v>10.0</v>
      </c>
      <c r="E38" s="800">
        <v>10.0</v>
      </c>
      <c r="F38" s="749" t="s">
        <v>58</v>
      </c>
      <c r="G38" s="205"/>
    </row>
    <row r="39" ht="15.0" customHeight="1">
      <c r="A39" s="749" t="s">
        <v>60</v>
      </c>
      <c r="B39" s="749" t="s">
        <v>51</v>
      </c>
      <c r="C39" s="804" t="s">
        <v>9184</v>
      </c>
      <c r="D39" s="781">
        <v>10.0</v>
      </c>
      <c r="E39" s="797">
        <v>10.0</v>
      </c>
      <c r="F39" s="749" t="s">
        <v>60</v>
      </c>
      <c r="G39" s="205"/>
    </row>
    <row r="40" ht="15.0" customHeight="1">
      <c r="A40" s="749" t="s">
        <v>60</v>
      </c>
      <c r="B40" s="798" t="s">
        <v>51</v>
      </c>
      <c r="C40" s="805" t="s">
        <v>9185</v>
      </c>
      <c r="D40" s="799">
        <v>10.0</v>
      </c>
      <c r="E40" s="800">
        <v>10.0</v>
      </c>
      <c r="F40" s="749" t="s">
        <v>60</v>
      </c>
      <c r="G40" s="205"/>
    </row>
    <row r="41" ht="15.0" customHeight="1">
      <c r="A41" s="749" t="s">
        <v>61</v>
      </c>
      <c r="B41" s="749" t="s">
        <v>51</v>
      </c>
      <c r="C41" s="804" t="s">
        <v>9184</v>
      </c>
      <c r="D41" s="781">
        <v>10.0</v>
      </c>
      <c r="E41" s="797">
        <v>10.0</v>
      </c>
      <c r="F41" s="749" t="s">
        <v>61</v>
      </c>
      <c r="G41" s="205"/>
    </row>
    <row r="42" ht="15.0" customHeight="1">
      <c r="A42" s="749" t="s">
        <v>61</v>
      </c>
      <c r="B42" s="798" t="s">
        <v>51</v>
      </c>
      <c r="C42" s="805" t="s">
        <v>9185</v>
      </c>
      <c r="D42" s="799">
        <v>10.0</v>
      </c>
      <c r="E42" s="800">
        <v>10.0</v>
      </c>
      <c r="F42" s="749" t="s">
        <v>61</v>
      </c>
      <c r="G42" s="205"/>
    </row>
    <row r="43" ht="15.0" customHeight="1">
      <c r="A43" s="749" t="s">
        <v>62</v>
      </c>
      <c r="B43" s="749" t="s">
        <v>51</v>
      </c>
      <c r="C43" s="84" t="s">
        <v>9205</v>
      </c>
      <c r="D43" s="770">
        <v>96.0</v>
      </c>
      <c r="E43" s="771">
        <v>96.0</v>
      </c>
      <c r="F43" s="749" t="s">
        <v>284</v>
      </c>
      <c r="G43" s="205"/>
    </row>
    <row r="44" ht="15.0" customHeight="1">
      <c r="A44" s="749" t="s">
        <v>62</v>
      </c>
      <c r="B44" s="749" t="s">
        <v>51</v>
      </c>
      <c r="C44" s="749" t="s">
        <v>9184</v>
      </c>
      <c r="D44" s="781">
        <v>10.0</v>
      </c>
      <c r="E44" s="797">
        <v>10.0</v>
      </c>
      <c r="F44" s="749" t="s">
        <v>284</v>
      </c>
      <c r="G44" s="205"/>
    </row>
    <row r="45" ht="15.0" customHeight="1">
      <c r="A45" s="749" t="s">
        <v>62</v>
      </c>
      <c r="B45" s="749" t="s">
        <v>51</v>
      </c>
      <c r="C45" s="798" t="s">
        <v>9185</v>
      </c>
      <c r="D45" s="799">
        <v>10.0</v>
      </c>
      <c r="E45" s="800">
        <v>10.0</v>
      </c>
      <c r="F45" s="749" t="s">
        <v>284</v>
      </c>
      <c r="G45" s="205"/>
    </row>
    <row r="46" ht="15.0" customHeight="1">
      <c r="A46" s="749" t="s">
        <v>63</v>
      </c>
      <c r="B46" s="749" t="s">
        <v>51</v>
      </c>
      <c r="C46" s="804" t="s">
        <v>9184</v>
      </c>
      <c r="D46" s="781">
        <v>10.0</v>
      </c>
      <c r="E46" s="797">
        <v>10.0</v>
      </c>
      <c r="F46" s="749" t="s">
        <v>1278</v>
      </c>
      <c r="G46" s="205"/>
    </row>
    <row r="47" ht="15.0" customHeight="1">
      <c r="A47" s="749" t="s">
        <v>63</v>
      </c>
      <c r="B47" s="798" t="s">
        <v>51</v>
      </c>
      <c r="C47" s="805" t="s">
        <v>9185</v>
      </c>
      <c r="D47" s="799">
        <v>10.0</v>
      </c>
      <c r="E47" s="800">
        <v>10.0</v>
      </c>
      <c r="F47" s="749" t="s">
        <v>1278</v>
      </c>
      <c r="G47" s="205"/>
    </row>
    <row r="48" ht="15.0" customHeight="1">
      <c r="A48" s="749" t="s">
        <v>63</v>
      </c>
      <c r="B48" s="749" t="s">
        <v>51</v>
      </c>
      <c r="C48" s="84" t="s">
        <v>9206</v>
      </c>
      <c r="D48" s="796">
        <v>3.0</v>
      </c>
      <c r="E48" s="771">
        <v>3.0</v>
      </c>
      <c r="F48" s="749" t="s">
        <v>1278</v>
      </c>
      <c r="G48" s="205"/>
    </row>
    <row r="49" ht="15.0" customHeight="1">
      <c r="A49" s="749" t="s">
        <v>64</v>
      </c>
      <c r="B49" s="749" t="s">
        <v>51</v>
      </c>
      <c r="C49" s="804" t="s">
        <v>9184</v>
      </c>
      <c r="D49" s="781">
        <v>10.0</v>
      </c>
      <c r="E49" s="797">
        <v>10.0</v>
      </c>
      <c r="F49" s="749" t="s">
        <v>64</v>
      </c>
      <c r="G49" s="205"/>
    </row>
    <row r="50" ht="15.0" customHeight="1">
      <c r="A50" s="749" t="s">
        <v>64</v>
      </c>
      <c r="B50" s="798" t="s">
        <v>51</v>
      </c>
      <c r="C50" s="805" t="s">
        <v>9185</v>
      </c>
      <c r="D50" s="799">
        <v>10.0</v>
      </c>
      <c r="E50" s="800">
        <v>10.0</v>
      </c>
      <c r="F50" s="749" t="s">
        <v>64</v>
      </c>
      <c r="G50" s="205"/>
    </row>
    <row r="51" ht="15.0" customHeight="1">
      <c r="A51" s="749" t="s">
        <v>65</v>
      </c>
      <c r="B51" s="749" t="s">
        <v>51</v>
      </c>
      <c r="C51" s="804" t="s">
        <v>9184</v>
      </c>
      <c r="D51" s="781">
        <v>10.0</v>
      </c>
      <c r="E51" s="797">
        <v>10.0</v>
      </c>
      <c r="F51" s="663" t="s">
        <v>65</v>
      </c>
      <c r="G51" s="205"/>
    </row>
    <row r="52" ht="15.0" customHeight="1">
      <c r="A52" s="749" t="s">
        <v>65</v>
      </c>
      <c r="B52" s="798" t="s">
        <v>51</v>
      </c>
      <c r="C52" s="805" t="s">
        <v>9185</v>
      </c>
      <c r="D52" s="799">
        <v>10.0</v>
      </c>
      <c r="E52" s="800">
        <v>10.0</v>
      </c>
      <c r="F52" s="663" t="s">
        <v>65</v>
      </c>
      <c r="G52" s="205"/>
    </row>
    <row r="53" ht="15.0" customHeight="1">
      <c r="A53" s="749" t="s">
        <v>9207</v>
      </c>
      <c r="B53" s="749" t="s">
        <v>51</v>
      </c>
      <c r="C53" s="84" t="s">
        <v>9208</v>
      </c>
      <c r="D53" s="770">
        <v>9.0</v>
      </c>
      <c r="E53" s="771">
        <v>9.0</v>
      </c>
      <c r="F53" s="749" t="s">
        <v>66</v>
      </c>
      <c r="G53" s="205"/>
    </row>
    <row r="54" ht="15.0" customHeight="1">
      <c r="A54" s="749" t="s">
        <v>9207</v>
      </c>
      <c r="B54" s="749" t="s">
        <v>51</v>
      </c>
      <c r="C54" s="84" t="s">
        <v>9184</v>
      </c>
      <c r="D54" s="770">
        <v>10.0</v>
      </c>
      <c r="E54" s="771">
        <v>10.0</v>
      </c>
      <c r="F54" s="749" t="s">
        <v>66</v>
      </c>
      <c r="G54" s="205"/>
    </row>
    <row r="55" ht="15.0" customHeight="1">
      <c r="A55" s="749" t="s">
        <v>9207</v>
      </c>
      <c r="B55" s="749" t="s">
        <v>51</v>
      </c>
      <c r="C55" s="84" t="s">
        <v>9203</v>
      </c>
      <c r="D55" s="770">
        <v>10.0</v>
      </c>
      <c r="E55" s="771">
        <v>10.0</v>
      </c>
      <c r="F55" s="749" t="s">
        <v>66</v>
      </c>
      <c r="G55" s="205"/>
    </row>
    <row r="56" ht="15.0" customHeight="1">
      <c r="A56" s="749" t="s">
        <v>67</v>
      </c>
      <c r="B56" s="749" t="s">
        <v>51</v>
      </c>
      <c r="C56" s="804" t="s">
        <v>9184</v>
      </c>
      <c r="D56" s="781">
        <v>10.0</v>
      </c>
      <c r="E56" s="797">
        <v>10.0</v>
      </c>
      <c r="F56" s="90" t="s">
        <v>67</v>
      </c>
      <c r="G56" s="205"/>
    </row>
    <row r="57" ht="15.0" customHeight="1">
      <c r="A57" s="84" t="s">
        <v>67</v>
      </c>
      <c r="B57" s="798" t="s">
        <v>51</v>
      </c>
      <c r="C57" s="805" t="s">
        <v>9185</v>
      </c>
      <c r="D57" s="799">
        <v>10.0</v>
      </c>
      <c r="E57" s="800">
        <v>10.0</v>
      </c>
      <c r="F57" s="90" t="s">
        <v>67</v>
      </c>
      <c r="G57" s="205"/>
    </row>
    <row r="58" ht="15.0" customHeight="1">
      <c r="A58" s="84" t="s">
        <v>7111</v>
      </c>
      <c r="B58" s="749" t="s">
        <v>51</v>
      </c>
      <c r="C58" s="84" t="s">
        <v>9209</v>
      </c>
      <c r="D58" s="770">
        <v>30.0</v>
      </c>
      <c r="E58" s="771">
        <v>30.0</v>
      </c>
      <c r="F58" s="749" t="s">
        <v>362</v>
      </c>
      <c r="G58" s="205"/>
    </row>
    <row r="59" ht="15.0" customHeight="1">
      <c r="A59" s="84" t="s">
        <v>7111</v>
      </c>
      <c r="B59" s="749" t="s">
        <v>51</v>
      </c>
      <c r="C59" s="84" t="s">
        <v>9210</v>
      </c>
      <c r="D59" s="770">
        <v>32.0</v>
      </c>
      <c r="E59" s="771">
        <v>32.0</v>
      </c>
      <c r="F59" s="749" t="s">
        <v>362</v>
      </c>
      <c r="G59" s="205"/>
    </row>
    <row r="60" ht="15.0" customHeight="1">
      <c r="A60" s="84" t="s">
        <v>7111</v>
      </c>
      <c r="B60" s="749" t="s">
        <v>51</v>
      </c>
      <c r="C60" s="84" t="s">
        <v>9211</v>
      </c>
      <c r="D60" s="770">
        <v>24.0</v>
      </c>
      <c r="E60" s="771">
        <v>24.0</v>
      </c>
      <c r="F60" s="749" t="s">
        <v>362</v>
      </c>
      <c r="G60" s="205"/>
    </row>
    <row r="61" ht="15.0" customHeight="1">
      <c r="A61" s="84" t="s">
        <v>7111</v>
      </c>
      <c r="B61" s="749" t="s">
        <v>51</v>
      </c>
      <c r="C61" s="205" t="s">
        <v>9212</v>
      </c>
      <c r="D61" s="770">
        <v>10.0</v>
      </c>
      <c r="E61" s="771">
        <v>10.0</v>
      </c>
      <c r="F61" s="749" t="s">
        <v>362</v>
      </c>
      <c r="G61" s="205"/>
    </row>
    <row r="62" ht="15.0" customHeight="1">
      <c r="A62" s="84" t="s">
        <v>7111</v>
      </c>
      <c r="B62" s="749" t="s">
        <v>51</v>
      </c>
      <c r="C62" s="84" t="s">
        <v>9213</v>
      </c>
      <c r="D62" s="770">
        <v>10.0</v>
      </c>
      <c r="E62" s="771">
        <v>10.0</v>
      </c>
      <c r="F62" s="749" t="s">
        <v>362</v>
      </c>
      <c r="G62" s="205"/>
    </row>
    <row r="63" ht="15.0" customHeight="1">
      <c r="A63" s="84" t="s">
        <v>70</v>
      </c>
      <c r="B63" s="749" t="s">
        <v>51</v>
      </c>
      <c r="C63" s="84" t="s">
        <v>9214</v>
      </c>
      <c r="D63" s="770">
        <v>20.0</v>
      </c>
      <c r="E63" s="771">
        <v>20.0</v>
      </c>
      <c r="F63" s="749" t="s">
        <v>70</v>
      </c>
      <c r="G63" s="205"/>
    </row>
    <row r="64" ht="15.0" customHeight="1">
      <c r="A64" s="84" t="s">
        <v>70</v>
      </c>
      <c r="B64" s="749" t="s">
        <v>51</v>
      </c>
      <c r="C64" s="749" t="s">
        <v>9184</v>
      </c>
      <c r="D64" s="581">
        <v>10.0</v>
      </c>
      <c r="E64" s="771">
        <v>10.0</v>
      </c>
      <c r="F64" s="749" t="s">
        <v>70</v>
      </c>
      <c r="G64" s="205"/>
    </row>
    <row r="65" ht="15.0" customHeight="1">
      <c r="A65" s="84" t="s">
        <v>70</v>
      </c>
      <c r="B65" s="749" t="s">
        <v>51</v>
      </c>
      <c r="C65" s="749" t="s">
        <v>9203</v>
      </c>
      <c r="D65" s="581">
        <v>10.0</v>
      </c>
      <c r="E65" s="771">
        <v>10.0</v>
      </c>
      <c r="F65" s="749" t="s">
        <v>70</v>
      </c>
      <c r="G65" s="205"/>
    </row>
    <row r="66" ht="15.0" customHeight="1">
      <c r="A66" s="84" t="s">
        <v>70</v>
      </c>
      <c r="B66" s="749" t="s">
        <v>51</v>
      </c>
      <c r="C66" s="749" t="s">
        <v>9215</v>
      </c>
      <c r="D66" s="581">
        <v>3.0</v>
      </c>
      <c r="E66" s="586">
        <v>1.2</v>
      </c>
      <c r="F66" s="749" t="s">
        <v>70</v>
      </c>
      <c r="G66" s="205"/>
    </row>
    <row r="67" ht="15.0" customHeight="1">
      <c r="A67" s="84" t="s">
        <v>1835</v>
      </c>
      <c r="B67" s="749" t="s">
        <v>51</v>
      </c>
      <c r="C67" s="84" t="s">
        <v>9216</v>
      </c>
      <c r="D67" s="770">
        <v>8.0</v>
      </c>
      <c r="E67" s="779">
        <v>8.0</v>
      </c>
      <c r="F67" s="749" t="s">
        <v>71</v>
      </c>
      <c r="G67" s="205"/>
    </row>
    <row r="68" ht="15.0" customHeight="1">
      <c r="A68" s="84" t="s">
        <v>1835</v>
      </c>
      <c r="B68" s="749" t="s">
        <v>51</v>
      </c>
      <c r="C68" s="84" t="s">
        <v>9217</v>
      </c>
      <c r="D68" s="770">
        <v>10.0</v>
      </c>
      <c r="E68" s="771">
        <v>10.0</v>
      </c>
      <c r="F68" s="749" t="s">
        <v>71</v>
      </c>
      <c r="G68" s="205"/>
    </row>
    <row r="69" ht="15.0" customHeight="1">
      <c r="A69" s="587" t="s">
        <v>1835</v>
      </c>
      <c r="B69" s="801" t="s">
        <v>51</v>
      </c>
      <c r="C69" s="587" t="s">
        <v>9218</v>
      </c>
      <c r="D69" s="802">
        <v>10.0</v>
      </c>
      <c r="E69" s="803">
        <v>10.0</v>
      </c>
      <c r="F69" s="749" t="s">
        <v>71</v>
      </c>
      <c r="G69" s="205"/>
    </row>
    <row r="70" ht="15.0" customHeight="1">
      <c r="A70" s="84" t="s">
        <v>7123</v>
      </c>
      <c r="B70" s="749" t="s">
        <v>51</v>
      </c>
      <c r="C70" s="749" t="s">
        <v>9184</v>
      </c>
      <c r="D70" s="770">
        <v>10.0</v>
      </c>
      <c r="E70" s="771">
        <v>10.0</v>
      </c>
      <c r="F70" s="749" t="s">
        <v>72</v>
      </c>
      <c r="G70" s="205"/>
    </row>
    <row r="71" ht="15.0" customHeight="1">
      <c r="A71" s="84" t="s">
        <v>7123</v>
      </c>
      <c r="B71" s="749" t="s">
        <v>51</v>
      </c>
      <c r="C71" s="749" t="s">
        <v>9203</v>
      </c>
      <c r="D71" s="770">
        <v>10.0</v>
      </c>
      <c r="E71" s="771">
        <v>10.0</v>
      </c>
      <c r="F71" s="749" t="s">
        <v>72</v>
      </c>
      <c r="G71" s="205"/>
    </row>
    <row r="72" ht="15.0" customHeight="1">
      <c r="A72" s="84" t="s">
        <v>1852</v>
      </c>
      <c r="B72" s="749" t="s">
        <v>51</v>
      </c>
      <c r="C72" s="581" t="s">
        <v>9219</v>
      </c>
      <c r="D72" s="770">
        <v>40.0</v>
      </c>
      <c r="E72" s="771">
        <v>40.0</v>
      </c>
      <c r="F72" s="749" t="s">
        <v>73</v>
      </c>
      <c r="G72" s="205"/>
    </row>
    <row r="73" ht="15.0" customHeight="1">
      <c r="A73" s="749" t="s">
        <v>1852</v>
      </c>
      <c r="B73" s="749" t="s">
        <v>51</v>
      </c>
      <c r="C73" s="804" t="s">
        <v>9184</v>
      </c>
      <c r="D73" s="781">
        <v>10.0</v>
      </c>
      <c r="E73" s="797">
        <v>10.0</v>
      </c>
      <c r="F73" s="749" t="s">
        <v>73</v>
      </c>
      <c r="G73" s="205"/>
    </row>
    <row r="74" ht="15.0" customHeight="1">
      <c r="A74" s="749" t="s">
        <v>1852</v>
      </c>
      <c r="B74" s="798" t="s">
        <v>51</v>
      </c>
      <c r="C74" s="805" t="s">
        <v>9185</v>
      </c>
      <c r="D74" s="799">
        <v>10.0</v>
      </c>
      <c r="E74" s="800">
        <v>10.0</v>
      </c>
      <c r="F74" s="749" t="s">
        <v>73</v>
      </c>
      <c r="G74" s="205"/>
    </row>
    <row r="75" ht="15.0" customHeight="1">
      <c r="A75" s="749" t="s">
        <v>74</v>
      </c>
      <c r="B75" s="749" t="s">
        <v>51</v>
      </c>
      <c r="C75" s="804" t="s">
        <v>9184</v>
      </c>
      <c r="D75" s="781">
        <v>10.0</v>
      </c>
      <c r="E75" s="797">
        <v>10.0</v>
      </c>
      <c r="F75" s="749" t="s">
        <v>1859</v>
      </c>
      <c r="G75" s="205"/>
    </row>
    <row r="76" ht="15.0" customHeight="1">
      <c r="A76" s="801" t="s">
        <v>74</v>
      </c>
      <c r="B76" s="806" t="s">
        <v>51</v>
      </c>
      <c r="C76" s="807" t="s">
        <v>9185</v>
      </c>
      <c r="D76" s="808">
        <v>10.0</v>
      </c>
      <c r="E76" s="809">
        <v>10.0</v>
      </c>
      <c r="F76" s="749" t="s">
        <v>1859</v>
      </c>
      <c r="G76" s="205"/>
    </row>
    <row r="77" ht="15.0" customHeight="1">
      <c r="A77" s="749" t="s">
        <v>75</v>
      </c>
      <c r="B77" s="749" t="s">
        <v>51</v>
      </c>
      <c r="C77" s="749" t="s">
        <v>9184</v>
      </c>
      <c r="D77" s="581">
        <v>10.0</v>
      </c>
      <c r="E77" s="771">
        <v>10.0</v>
      </c>
      <c r="F77" s="749" t="s">
        <v>75</v>
      </c>
      <c r="G77" s="205"/>
    </row>
    <row r="78" ht="15.0" customHeight="1">
      <c r="A78" s="749" t="s">
        <v>75</v>
      </c>
      <c r="B78" s="749" t="s">
        <v>51</v>
      </c>
      <c r="C78" s="749" t="s">
        <v>9203</v>
      </c>
      <c r="D78" s="581">
        <v>10.0</v>
      </c>
      <c r="E78" s="771">
        <v>10.0</v>
      </c>
      <c r="F78" s="749" t="s">
        <v>75</v>
      </c>
      <c r="G78" s="205"/>
    </row>
    <row r="79" ht="15.0" customHeight="1">
      <c r="A79" s="84" t="s">
        <v>6643</v>
      </c>
      <c r="B79" s="749" t="s">
        <v>51</v>
      </c>
      <c r="C79" s="749" t="s">
        <v>9184</v>
      </c>
      <c r="D79" s="581">
        <v>10.0</v>
      </c>
      <c r="E79" s="771">
        <v>10.0</v>
      </c>
      <c r="F79" s="749" t="s">
        <v>396</v>
      </c>
      <c r="G79" s="205"/>
    </row>
    <row r="80" ht="15.0" customHeight="1">
      <c r="A80" s="84" t="s">
        <v>6643</v>
      </c>
      <c r="B80" s="749" t="s">
        <v>51</v>
      </c>
      <c r="C80" s="749" t="s">
        <v>9203</v>
      </c>
      <c r="D80" s="581">
        <v>10.0</v>
      </c>
      <c r="E80" s="771">
        <v>10.0</v>
      </c>
      <c r="F80" s="749" t="s">
        <v>396</v>
      </c>
      <c r="G80" s="205"/>
    </row>
    <row r="81" ht="15.0" customHeight="1">
      <c r="A81" s="749" t="s">
        <v>77</v>
      </c>
      <c r="B81" s="749" t="s">
        <v>51</v>
      </c>
      <c r="C81" s="84" t="s">
        <v>9217</v>
      </c>
      <c r="D81" s="770">
        <v>10.0</v>
      </c>
      <c r="E81" s="771">
        <v>10.0</v>
      </c>
      <c r="F81" s="749" t="s">
        <v>413</v>
      </c>
      <c r="G81" s="205"/>
    </row>
    <row r="82" ht="15.0" customHeight="1">
      <c r="A82" s="749" t="s">
        <v>77</v>
      </c>
      <c r="B82" s="749" t="s">
        <v>51</v>
      </c>
      <c r="C82" s="84" t="s">
        <v>9218</v>
      </c>
      <c r="D82" s="770">
        <v>10.0</v>
      </c>
      <c r="E82" s="771">
        <v>10.0</v>
      </c>
      <c r="F82" s="749" t="s">
        <v>413</v>
      </c>
      <c r="G82" s="205"/>
    </row>
    <row r="83" ht="15.0" customHeight="1">
      <c r="A83" s="749" t="s">
        <v>78</v>
      </c>
      <c r="B83" s="749" t="s">
        <v>51</v>
      </c>
      <c r="C83" s="804" t="s">
        <v>9184</v>
      </c>
      <c r="D83" s="781">
        <v>10.0</v>
      </c>
      <c r="E83" s="797">
        <v>10.0</v>
      </c>
      <c r="F83" s="749" t="s">
        <v>437</v>
      </c>
      <c r="G83" s="205"/>
    </row>
    <row r="84" ht="15.0" customHeight="1">
      <c r="A84" s="801" t="s">
        <v>78</v>
      </c>
      <c r="B84" s="806" t="s">
        <v>51</v>
      </c>
      <c r="C84" s="807" t="s">
        <v>9185</v>
      </c>
      <c r="D84" s="808">
        <v>10.0</v>
      </c>
      <c r="E84" s="809">
        <v>10.0</v>
      </c>
      <c r="F84" s="749" t="s">
        <v>437</v>
      </c>
      <c r="G84" s="205"/>
    </row>
    <row r="85" ht="15.0" customHeight="1">
      <c r="A85" s="749" t="s">
        <v>3320</v>
      </c>
      <c r="B85" s="749" t="s">
        <v>51</v>
      </c>
      <c r="C85" s="84" t="s">
        <v>9220</v>
      </c>
      <c r="D85" s="770">
        <v>8.0</v>
      </c>
      <c r="E85" s="771">
        <v>8.0</v>
      </c>
      <c r="F85" s="749" t="s">
        <v>3326</v>
      </c>
      <c r="G85" s="205"/>
    </row>
    <row r="86" ht="15.0" customHeight="1">
      <c r="A86" s="749" t="s">
        <v>3320</v>
      </c>
      <c r="B86" s="749" t="s">
        <v>51</v>
      </c>
      <c r="C86" s="84" t="s">
        <v>9221</v>
      </c>
      <c r="D86" s="770" t="s">
        <v>9222</v>
      </c>
      <c r="E86" s="771">
        <v>80.0</v>
      </c>
      <c r="F86" s="749" t="s">
        <v>3326</v>
      </c>
      <c r="G86" s="205"/>
    </row>
    <row r="87" ht="15.0" customHeight="1">
      <c r="A87" s="749" t="s">
        <v>3320</v>
      </c>
      <c r="B87" s="749" t="s">
        <v>51</v>
      </c>
      <c r="C87" s="84" t="s">
        <v>9223</v>
      </c>
      <c r="D87" s="770">
        <v>8.0</v>
      </c>
      <c r="E87" s="771">
        <v>8.0</v>
      </c>
      <c r="F87" s="749" t="s">
        <v>3326</v>
      </c>
      <c r="G87" s="205"/>
    </row>
    <row r="88" ht="15.0" customHeight="1">
      <c r="A88" s="749" t="s">
        <v>3320</v>
      </c>
      <c r="B88" s="749" t="s">
        <v>51</v>
      </c>
      <c r="C88" s="84" t="s">
        <v>9224</v>
      </c>
      <c r="D88" s="770" t="s">
        <v>9225</v>
      </c>
      <c r="E88" s="771">
        <v>16.0</v>
      </c>
      <c r="F88" s="749" t="s">
        <v>3326</v>
      </c>
      <c r="G88" s="205"/>
    </row>
    <row r="89" ht="15.0" customHeight="1">
      <c r="A89" s="749" t="s">
        <v>3320</v>
      </c>
      <c r="B89" s="749" t="s">
        <v>51</v>
      </c>
      <c r="C89" s="84" t="s">
        <v>9226</v>
      </c>
      <c r="D89" s="770" t="s">
        <v>9227</v>
      </c>
      <c r="E89" s="771">
        <v>48.0</v>
      </c>
      <c r="F89" s="749" t="s">
        <v>3326</v>
      </c>
      <c r="G89" s="205"/>
    </row>
    <row r="90" ht="15.0" customHeight="1">
      <c r="A90" s="749" t="s">
        <v>3320</v>
      </c>
      <c r="B90" s="749" t="s">
        <v>51</v>
      </c>
      <c r="C90" s="84" t="s">
        <v>9228</v>
      </c>
      <c r="D90" s="770" t="s">
        <v>9229</v>
      </c>
      <c r="E90" s="771">
        <v>168.0</v>
      </c>
      <c r="F90" s="749" t="s">
        <v>3326</v>
      </c>
      <c r="G90" s="205"/>
    </row>
    <row r="91" ht="15.0" customHeight="1">
      <c r="A91" s="749" t="s">
        <v>3320</v>
      </c>
      <c r="B91" s="749" t="s">
        <v>51</v>
      </c>
      <c r="C91" s="84" t="s">
        <v>9230</v>
      </c>
      <c r="D91" s="770">
        <v>50.0</v>
      </c>
      <c r="E91" s="771">
        <v>50.0</v>
      </c>
      <c r="F91" s="749" t="s">
        <v>3326</v>
      </c>
      <c r="G91" s="205"/>
    </row>
    <row r="92" ht="15.0" customHeight="1">
      <c r="A92" s="801" t="s">
        <v>3320</v>
      </c>
      <c r="B92" s="801" t="s">
        <v>51</v>
      </c>
      <c r="C92" s="587" t="s">
        <v>9231</v>
      </c>
      <c r="D92" s="802">
        <v>10.0</v>
      </c>
      <c r="E92" s="803">
        <v>10.0</v>
      </c>
      <c r="F92" s="749" t="s">
        <v>3326</v>
      </c>
      <c r="G92" s="205"/>
    </row>
    <row r="93" ht="15.0" customHeight="1">
      <c r="A93" s="749" t="s">
        <v>462</v>
      </c>
      <c r="B93" s="749" t="s">
        <v>51</v>
      </c>
      <c r="C93" s="749" t="s">
        <v>9184</v>
      </c>
      <c r="D93" s="770">
        <v>10.0</v>
      </c>
      <c r="E93" s="771">
        <v>10.0</v>
      </c>
      <c r="F93" s="749" t="s">
        <v>462</v>
      </c>
      <c r="G93" s="205"/>
    </row>
    <row r="94" ht="15.0" customHeight="1">
      <c r="A94" s="749" t="s">
        <v>462</v>
      </c>
      <c r="B94" s="749" t="s">
        <v>51</v>
      </c>
      <c r="C94" s="749" t="s">
        <v>9203</v>
      </c>
      <c r="D94" s="770">
        <v>10.0</v>
      </c>
      <c r="E94" s="771">
        <v>10.0</v>
      </c>
      <c r="F94" s="749" t="s">
        <v>462</v>
      </c>
      <c r="G94" s="205"/>
    </row>
    <row r="95" ht="15.0" customHeight="1">
      <c r="A95" s="749" t="s">
        <v>462</v>
      </c>
      <c r="B95" s="751" t="s">
        <v>51</v>
      </c>
      <c r="C95" s="749" t="s">
        <v>9232</v>
      </c>
      <c r="D95" s="5">
        <v>50.0</v>
      </c>
      <c r="E95" s="582">
        <v>50.0</v>
      </c>
      <c r="F95" s="749" t="s">
        <v>462</v>
      </c>
      <c r="G95" s="205"/>
    </row>
    <row r="96" ht="15.0" customHeight="1">
      <c r="A96" s="749" t="s">
        <v>81</v>
      </c>
      <c r="B96" s="749" t="s">
        <v>51</v>
      </c>
      <c r="C96" s="804" t="s">
        <v>9184</v>
      </c>
      <c r="D96" s="781">
        <v>10.0</v>
      </c>
      <c r="E96" s="797">
        <v>10.0</v>
      </c>
      <c r="F96" s="749" t="s">
        <v>81</v>
      </c>
      <c r="G96" s="205"/>
    </row>
    <row r="97" ht="15.0" customHeight="1">
      <c r="A97" s="749" t="s">
        <v>81</v>
      </c>
      <c r="B97" s="798" t="s">
        <v>51</v>
      </c>
      <c r="C97" s="805" t="s">
        <v>9185</v>
      </c>
      <c r="D97" s="799">
        <v>10.0</v>
      </c>
      <c r="E97" s="800">
        <v>10.0</v>
      </c>
      <c r="F97" s="749" t="s">
        <v>81</v>
      </c>
      <c r="G97" s="205"/>
    </row>
    <row r="98" ht="15.0" customHeight="1">
      <c r="A98" s="749" t="s">
        <v>2162</v>
      </c>
      <c r="B98" s="749" t="s">
        <v>51</v>
      </c>
      <c r="C98" s="84" t="s">
        <v>9233</v>
      </c>
      <c r="D98" s="770">
        <v>80.0</v>
      </c>
      <c r="E98" s="771">
        <v>160.0</v>
      </c>
      <c r="F98" s="749" t="s">
        <v>2162</v>
      </c>
      <c r="G98" s="205"/>
    </row>
    <row r="99" ht="15.0" customHeight="1">
      <c r="A99" s="749" t="s">
        <v>2162</v>
      </c>
      <c r="B99" s="749" t="s">
        <v>51</v>
      </c>
      <c r="C99" s="84" t="s">
        <v>9184</v>
      </c>
      <c r="D99" s="770">
        <v>10.0</v>
      </c>
      <c r="E99" s="771">
        <v>10.0</v>
      </c>
      <c r="F99" s="749" t="s">
        <v>2162</v>
      </c>
      <c r="G99" s="205"/>
    </row>
    <row r="100" ht="15.0" customHeight="1">
      <c r="A100" s="749" t="s">
        <v>2162</v>
      </c>
      <c r="B100" s="749" t="s">
        <v>51</v>
      </c>
      <c r="C100" s="84" t="s">
        <v>9203</v>
      </c>
      <c r="D100" s="770">
        <v>10.0</v>
      </c>
      <c r="E100" s="771">
        <v>10.0</v>
      </c>
      <c r="F100" s="749" t="s">
        <v>2162</v>
      </c>
      <c r="G100" s="205"/>
    </row>
    <row r="101" ht="15.0" customHeight="1">
      <c r="A101" s="749" t="s">
        <v>83</v>
      </c>
      <c r="B101" s="749" t="s">
        <v>9069</v>
      </c>
      <c r="C101" s="84" t="s">
        <v>9234</v>
      </c>
      <c r="D101" s="770">
        <v>8.0</v>
      </c>
      <c r="E101" s="771">
        <v>8.0</v>
      </c>
      <c r="F101" s="749" t="s">
        <v>467</v>
      </c>
      <c r="G101" s="205"/>
    </row>
    <row r="102" ht="15.0" customHeight="1">
      <c r="A102" s="749" t="s">
        <v>83</v>
      </c>
      <c r="B102" s="749" t="s">
        <v>51</v>
      </c>
      <c r="C102" s="84" t="s">
        <v>9198</v>
      </c>
      <c r="D102" s="770">
        <v>96.0</v>
      </c>
      <c r="E102" s="771">
        <v>96.0</v>
      </c>
      <c r="F102" s="749" t="s">
        <v>467</v>
      </c>
      <c r="G102" s="205"/>
    </row>
    <row r="103" ht="15.0" customHeight="1">
      <c r="A103" s="749" t="s">
        <v>83</v>
      </c>
      <c r="B103" s="749" t="s">
        <v>51</v>
      </c>
      <c r="C103" s="84" t="s">
        <v>9235</v>
      </c>
      <c r="D103" s="796"/>
      <c r="E103" s="771">
        <v>6.0</v>
      </c>
      <c r="F103" s="749" t="s">
        <v>467</v>
      </c>
      <c r="G103" s="205"/>
    </row>
    <row r="104" ht="15.0" customHeight="1">
      <c r="A104" s="749" t="s">
        <v>83</v>
      </c>
      <c r="B104" s="749" t="s">
        <v>51</v>
      </c>
      <c r="C104" s="84" t="s">
        <v>9236</v>
      </c>
      <c r="D104" s="770"/>
      <c r="E104" s="771">
        <v>10.0</v>
      </c>
      <c r="F104" s="749" t="s">
        <v>467</v>
      </c>
      <c r="G104" s="205"/>
    </row>
    <row r="105" ht="15.0" customHeight="1">
      <c r="A105" s="749" t="s">
        <v>83</v>
      </c>
      <c r="B105" s="749" t="s">
        <v>51</v>
      </c>
      <c r="C105" s="84" t="s">
        <v>9237</v>
      </c>
      <c r="D105" s="770"/>
      <c r="E105" s="771">
        <v>10.0</v>
      </c>
      <c r="F105" s="749" t="s">
        <v>467</v>
      </c>
      <c r="G105" s="205"/>
    </row>
    <row r="106" ht="15.0" customHeight="1">
      <c r="A106" s="780" t="s">
        <v>6679</v>
      </c>
      <c r="B106" s="749" t="s">
        <v>51</v>
      </c>
      <c r="C106" s="749" t="s">
        <v>9184</v>
      </c>
      <c r="D106" s="581">
        <v>10.0</v>
      </c>
      <c r="E106" s="586" t="s">
        <v>9238</v>
      </c>
      <c r="F106" s="749" t="s">
        <v>84</v>
      </c>
      <c r="G106" s="205"/>
    </row>
    <row r="107" ht="15.0" customHeight="1">
      <c r="A107" s="780" t="s">
        <v>6679</v>
      </c>
      <c r="B107" s="749" t="s">
        <v>51</v>
      </c>
      <c r="C107" s="749" t="s">
        <v>9185</v>
      </c>
      <c r="D107" s="581">
        <v>10.0</v>
      </c>
      <c r="E107" s="586" t="s">
        <v>9238</v>
      </c>
      <c r="F107" s="749" t="s">
        <v>84</v>
      </c>
      <c r="G107" s="205"/>
    </row>
    <row r="108" ht="15.0" customHeight="1">
      <c r="A108" s="749" t="s">
        <v>85</v>
      </c>
      <c r="B108" s="84" t="s">
        <v>86</v>
      </c>
      <c r="C108" s="84" t="s">
        <v>9184</v>
      </c>
      <c r="D108" s="770">
        <v>10.0</v>
      </c>
      <c r="E108" s="771">
        <v>10.0</v>
      </c>
      <c r="F108" s="84" t="s">
        <v>3351</v>
      </c>
      <c r="G108" s="205"/>
    </row>
    <row r="109" ht="15.0" customHeight="1">
      <c r="A109" s="84" t="s">
        <v>85</v>
      </c>
      <c r="B109" s="587" t="s">
        <v>86</v>
      </c>
      <c r="C109" s="587" t="s">
        <v>9203</v>
      </c>
      <c r="D109" s="802">
        <v>10.0</v>
      </c>
      <c r="E109" s="803">
        <v>10.0</v>
      </c>
      <c r="F109" s="84" t="s">
        <v>3351</v>
      </c>
      <c r="G109" s="205"/>
    </row>
    <row r="110" ht="15.0" customHeight="1">
      <c r="A110" s="84" t="s">
        <v>87</v>
      </c>
      <c r="B110" s="84" t="s">
        <v>86</v>
      </c>
      <c r="C110" s="84" t="s">
        <v>9239</v>
      </c>
      <c r="D110" s="779">
        <v>80.0</v>
      </c>
      <c r="E110" s="771">
        <v>80.0</v>
      </c>
      <c r="F110" s="84" t="s">
        <v>481</v>
      </c>
      <c r="G110" s="205"/>
    </row>
    <row r="111" ht="15.0" customHeight="1">
      <c r="A111" s="84" t="s">
        <v>87</v>
      </c>
      <c r="B111" s="84" t="s">
        <v>86</v>
      </c>
      <c r="C111" s="84" t="s">
        <v>9240</v>
      </c>
      <c r="D111" s="779" t="s">
        <v>9241</v>
      </c>
      <c r="E111" s="779">
        <f>50*8</f>
        <v>400</v>
      </c>
      <c r="F111" s="84" t="s">
        <v>481</v>
      </c>
      <c r="G111" s="205"/>
    </row>
    <row r="112" ht="15.0" customHeight="1">
      <c r="A112" s="84" t="s">
        <v>87</v>
      </c>
      <c r="B112" s="84" t="s">
        <v>86</v>
      </c>
      <c r="C112" s="84" t="s">
        <v>9184</v>
      </c>
      <c r="D112" s="770">
        <v>10.0</v>
      </c>
      <c r="E112" s="771">
        <v>10.0</v>
      </c>
      <c r="F112" s="84" t="s">
        <v>481</v>
      </c>
      <c r="G112" s="205"/>
    </row>
    <row r="113" ht="15.0" customHeight="1">
      <c r="A113" s="84" t="s">
        <v>87</v>
      </c>
      <c r="B113" s="587" t="s">
        <v>86</v>
      </c>
      <c r="C113" s="587" t="s">
        <v>9203</v>
      </c>
      <c r="D113" s="802">
        <v>10.0</v>
      </c>
      <c r="E113" s="803">
        <v>10.0</v>
      </c>
      <c r="F113" s="84" t="s">
        <v>481</v>
      </c>
      <c r="G113" s="205"/>
    </row>
    <row r="114" ht="15.0" customHeight="1">
      <c r="A114" s="84" t="s">
        <v>6702</v>
      </c>
      <c r="B114" s="84" t="s">
        <v>86</v>
      </c>
      <c r="C114" s="84" t="s">
        <v>9242</v>
      </c>
      <c r="D114" s="770">
        <v>8.0</v>
      </c>
      <c r="E114" s="771">
        <v>8.0</v>
      </c>
      <c r="F114" s="84" t="s">
        <v>670</v>
      </c>
      <c r="G114" s="205"/>
    </row>
    <row r="115" ht="15.0" customHeight="1">
      <c r="A115" s="84" t="s">
        <v>6702</v>
      </c>
      <c r="B115" s="84" t="s">
        <v>86</v>
      </c>
      <c r="C115" s="84" t="s">
        <v>9184</v>
      </c>
      <c r="D115" s="770">
        <v>10.0</v>
      </c>
      <c r="E115" s="771">
        <v>10.0</v>
      </c>
      <c r="F115" s="84" t="s">
        <v>670</v>
      </c>
      <c r="G115" s="205"/>
    </row>
    <row r="116" ht="15.0" customHeight="1">
      <c r="A116" s="84" t="s">
        <v>6702</v>
      </c>
      <c r="B116" s="587" t="s">
        <v>86</v>
      </c>
      <c r="C116" s="587" t="s">
        <v>9203</v>
      </c>
      <c r="D116" s="802">
        <v>10.0</v>
      </c>
      <c r="E116" s="803">
        <v>10.0</v>
      </c>
      <c r="F116" s="84" t="s">
        <v>670</v>
      </c>
      <c r="G116" s="205"/>
    </row>
    <row r="117" ht="15.0" customHeight="1">
      <c r="A117" s="84" t="s">
        <v>7467</v>
      </c>
      <c r="B117" s="84" t="s">
        <v>86</v>
      </c>
      <c r="C117" s="84" t="s">
        <v>9243</v>
      </c>
      <c r="D117" s="770">
        <v>80.0</v>
      </c>
      <c r="E117" s="771">
        <v>80.0</v>
      </c>
      <c r="F117" s="84" t="s">
        <v>2618</v>
      </c>
      <c r="G117" s="205"/>
    </row>
    <row r="118" ht="15.0" customHeight="1">
      <c r="A118" s="84" t="s">
        <v>7467</v>
      </c>
      <c r="B118" s="84" t="s">
        <v>86</v>
      </c>
      <c r="C118" s="84" t="s">
        <v>9244</v>
      </c>
      <c r="D118" s="770">
        <v>80.0</v>
      </c>
      <c r="E118" s="771">
        <v>80.0</v>
      </c>
      <c r="F118" s="84" t="s">
        <v>2618</v>
      </c>
      <c r="G118" s="205"/>
    </row>
    <row r="119" ht="15.0" customHeight="1">
      <c r="A119" s="84" t="s">
        <v>7467</v>
      </c>
      <c r="B119" s="84" t="s">
        <v>86</v>
      </c>
      <c r="C119" s="84" t="s">
        <v>9184</v>
      </c>
      <c r="D119" s="770">
        <v>10.0</v>
      </c>
      <c r="E119" s="771">
        <v>10.0</v>
      </c>
      <c r="F119" s="84" t="s">
        <v>2618</v>
      </c>
      <c r="G119" s="205"/>
    </row>
    <row r="120" ht="15.0" customHeight="1">
      <c r="A120" s="84" t="s">
        <v>7467</v>
      </c>
      <c r="B120" s="587" t="s">
        <v>86</v>
      </c>
      <c r="C120" s="587" t="s">
        <v>9203</v>
      </c>
      <c r="D120" s="802">
        <v>10.0</v>
      </c>
      <c r="E120" s="803">
        <v>10.0</v>
      </c>
      <c r="F120" s="84" t="s">
        <v>2618</v>
      </c>
      <c r="G120" s="205"/>
    </row>
    <row r="121" ht="15.0" customHeight="1">
      <c r="A121" s="84" t="s">
        <v>7467</v>
      </c>
      <c r="B121" s="84" t="s">
        <v>86</v>
      </c>
      <c r="C121" s="84" t="s">
        <v>9245</v>
      </c>
      <c r="D121" s="770">
        <v>8.0</v>
      </c>
      <c r="E121" s="771">
        <v>8.0</v>
      </c>
      <c r="F121" s="84" t="s">
        <v>2618</v>
      </c>
      <c r="G121" s="205"/>
    </row>
    <row r="122" ht="15.0" customHeight="1">
      <c r="A122" s="84" t="s">
        <v>90</v>
      </c>
      <c r="B122" s="84" t="s">
        <v>86</v>
      </c>
      <c r="C122" s="84" t="s">
        <v>9246</v>
      </c>
      <c r="D122" s="770">
        <v>20.0</v>
      </c>
      <c r="E122" s="771">
        <v>20.0</v>
      </c>
      <c r="F122" s="84" t="s">
        <v>493</v>
      </c>
      <c r="G122" s="205"/>
    </row>
    <row r="123" ht="15.0" customHeight="1">
      <c r="A123" s="587" t="s">
        <v>90</v>
      </c>
      <c r="B123" s="587" t="s">
        <v>86</v>
      </c>
      <c r="C123" s="587" t="s">
        <v>9247</v>
      </c>
      <c r="D123" s="802">
        <v>20.0</v>
      </c>
      <c r="E123" s="803">
        <v>20.0</v>
      </c>
      <c r="F123" s="84" t="s">
        <v>493</v>
      </c>
      <c r="G123" s="205"/>
    </row>
    <row r="124" ht="15.0" customHeight="1">
      <c r="A124" s="587" t="s">
        <v>90</v>
      </c>
      <c r="B124" s="587" t="s">
        <v>86</v>
      </c>
      <c r="C124" s="587" t="s">
        <v>9248</v>
      </c>
      <c r="D124" s="802">
        <v>8.0</v>
      </c>
      <c r="E124" s="803">
        <v>8.0</v>
      </c>
      <c r="F124" s="84" t="s">
        <v>493</v>
      </c>
      <c r="G124" s="205"/>
    </row>
    <row r="125" ht="15.0" customHeight="1">
      <c r="A125" s="84" t="s">
        <v>716</v>
      </c>
      <c r="B125" s="84" t="s">
        <v>86</v>
      </c>
      <c r="C125" s="84" t="s">
        <v>9184</v>
      </c>
      <c r="D125" s="581">
        <v>10.0</v>
      </c>
      <c r="E125" s="586" t="s">
        <v>9238</v>
      </c>
      <c r="F125" s="84" t="s">
        <v>493</v>
      </c>
      <c r="G125" s="205"/>
    </row>
    <row r="126" ht="15.0" customHeight="1">
      <c r="A126" s="84" t="s">
        <v>716</v>
      </c>
      <c r="B126" s="84" t="s">
        <v>86</v>
      </c>
      <c r="C126" s="84" t="s">
        <v>9203</v>
      </c>
      <c r="D126" s="581">
        <v>10.0</v>
      </c>
      <c r="E126" s="586" t="s">
        <v>9238</v>
      </c>
      <c r="F126" s="84" t="s">
        <v>493</v>
      </c>
      <c r="G126" s="205"/>
    </row>
    <row r="127" ht="15.0" customHeight="1">
      <c r="A127" s="656" t="s">
        <v>90</v>
      </c>
      <c r="B127" s="656" t="s">
        <v>86</v>
      </c>
      <c r="C127" s="656" t="s">
        <v>9249</v>
      </c>
      <c r="D127" s="810">
        <v>8.0</v>
      </c>
      <c r="E127" s="811">
        <v>16.0</v>
      </c>
      <c r="F127" s="84" t="s">
        <v>493</v>
      </c>
      <c r="G127" s="205"/>
    </row>
    <row r="128" ht="15.0" customHeight="1">
      <c r="A128" s="84" t="s">
        <v>90</v>
      </c>
      <c r="B128" s="84" t="s">
        <v>86</v>
      </c>
      <c r="C128" s="84" t="s">
        <v>9250</v>
      </c>
      <c r="D128" s="770">
        <v>8.0</v>
      </c>
      <c r="E128" s="771">
        <v>64.0</v>
      </c>
      <c r="F128" s="84" t="s">
        <v>493</v>
      </c>
      <c r="G128" s="205"/>
    </row>
    <row r="129" ht="15.0" customHeight="1">
      <c r="A129" s="84" t="s">
        <v>90</v>
      </c>
      <c r="B129" s="84" t="s">
        <v>86</v>
      </c>
      <c r="C129" s="84" t="s">
        <v>9251</v>
      </c>
      <c r="D129" s="770">
        <v>8.0</v>
      </c>
      <c r="E129" s="771">
        <v>8.0</v>
      </c>
      <c r="F129" s="84" t="s">
        <v>493</v>
      </c>
      <c r="G129" s="205"/>
    </row>
    <row r="130" ht="15.0" customHeight="1">
      <c r="A130" s="84" t="s">
        <v>90</v>
      </c>
      <c r="B130" s="84" t="s">
        <v>86</v>
      </c>
      <c r="C130" s="84" t="s">
        <v>9252</v>
      </c>
      <c r="D130" s="770">
        <v>8.0</v>
      </c>
      <c r="E130" s="771">
        <v>8.0</v>
      </c>
      <c r="F130" s="84" t="s">
        <v>493</v>
      </c>
      <c r="G130" s="205"/>
    </row>
    <row r="131" ht="15.0" customHeight="1">
      <c r="A131" s="84" t="s">
        <v>91</v>
      </c>
      <c r="B131" s="84" t="s">
        <v>86</v>
      </c>
      <c r="C131" s="84" t="s">
        <v>9184</v>
      </c>
      <c r="D131" s="581">
        <v>10.0</v>
      </c>
      <c r="E131" s="586">
        <v>10.0</v>
      </c>
      <c r="F131" s="84" t="s">
        <v>2657</v>
      </c>
      <c r="G131" s="205"/>
    </row>
    <row r="132" ht="15.0" customHeight="1">
      <c r="A132" s="84" t="s">
        <v>91</v>
      </c>
      <c r="B132" s="84" t="s">
        <v>86</v>
      </c>
      <c r="C132" s="84" t="s">
        <v>9203</v>
      </c>
      <c r="D132" s="581">
        <v>10.0</v>
      </c>
      <c r="E132" s="586">
        <v>10.0</v>
      </c>
      <c r="F132" s="84" t="s">
        <v>2657</v>
      </c>
      <c r="G132" s="205"/>
    </row>
    <row r="133" ht="15.0" customHeight="1">
      <c r="A133" s="84" t="s">
        <v>91</v>
      </c>
      <c r="B133" s="84" t="s">
        <v>86</v>
      </c>
      <c r="C133" s="84" t="s">
        <v>9253</v>
      </c>
      <c r="D133" s="581">
        <v>8.0</v>
      </c>
      <c r="E133" s="586">
        <v>8.0</v>
      </c>
      <c r="F133" s="84" t="s">
        <v>2657</v>
      </c>
      <c r="G133" s="205"/>
    </row>
    <row r="134" ht="15.0" customHeight="1">
      <c r="A134" s="84" t="s">
        <v>9254</v>
      </c>
      <c r="B134" s="84" t="s">
        <v>86</v>
      </c>
      <c r="C134" s="84" t="s">
        <v>9184</v>
      </c>
      <c r="D134" s="770">
        <v>10.0</v>
      </c>
      <c r="E134" s="771">
        <v>10.0</v>
      </c>
      <c r="F134" s="84" t="s">
        <v>514</v>
      </c>
      <c r="G134" s="205"/>
    </row>
    <row r="135" ht="15.0" customHeight="1">
      <c r="A135" s="84" t="s">
        <v>9254</v>
      </c>
      <c r="B135" s="84" t="s">
        <v>86</v>
      </c>
      <c r="C135" s="84" t="s">
        <v>9203</v>
      </c>
      <c r="D135" s="770">
        <v>10.0</v>
      </c>
      <c r="E135" s="771">
        <v>10.0</v>
      </c>
      <c r="F135" s="84" t="s">
        <v>514</v>
      </c>
      <c r="G135" s="205"/>
    </row>
    <row r="136" ht="15.0" customHeight="1">
      <c r="A136" s="84" t="s">
        <v>100</v>
      </c>
      <c r="B136" s="84" t="s">
        <v>86</v>
      </c>
      <c r="C136" s="84" t="s">
        <v>9184</v>
      </c>
      <c r="D136" s="770">
        <v>10.0</v>
      </c>
      <c r="E136" s="771">
        <v>10.0</v>
      </c>
      <c r="F136" s="84" t="s">
        <v>3390</v>
      </c>
      <c r="G136" s="205"/>
    </row>
    <row r="137" ht="15.0" customHeight="1">
      <c r="A137" s="84" t="s">
        <v>100</v>
      </c>
      <c r="B137" s="587" t="s">
        <v>86</v>
      </c>
      <c r="C137" s="587" t="s">
        <v>9203</v>
      </c>
      <c r="D137" s="802">
        <v>10.0</v>
      </c>
      <c r="E137" s="803">
        <v>10.0</v>
      </c>
      <c r="F137" s="84" t="s">
        <v>3390</v>
      </c>
      <c r="G137" s="205"/>
    </row>
    <row r="138" ht="15.0" customHeight="1">
      <c r="A138" s="84" t="s">
        <v>101</v>
      </c>
      <c r="B138" s="84" t="s">
        <v>86</v>
      </c>
      <c r="C138" s="84" t="s">
        <v>9255</v>
      </c>
      <c r="D138" s="770">
        <v>8.0</v>
      </c>
      <c r="E138" s="771">
        <v>24.0</v>
      </c>
      <c r="F138" s="84" t="s">
        <v>546</v>
      </c>
      <c r="G138" s="205"/>
    </row>
    <row r="139" ht="15.0" customHeight="1">
      <c r="A139" s="587" t="s">
        <v>101</v>
      </c>
      <c r="B139" s="587" t="s">
        <v>86</v>
      </c>
      <c r="C139" s="587" t="s">
        <v>9256</v>
      </c>
      <c r="D139" s="802">
        <v>100.0</v>
      </c>
      <c r="E139" s="803">
        <v>100.0</v>
      </c>
      <c r="F139" s="84" t="s">
        <v>546</v>
      </c>
      <c r="G139" s="205"/>
    </row>
    <row r="140" ht="15.0" customHeight="1">
      <c r="A140" s="587" t="s">
        <v>101</v>
      </c>
      <c r="B140" s="590" t="s">
        <v>86</v>
      </c>
      <c r="C140" s="84" t="s">
        <v>9257</v>
      </c>
      <c r="D140" s="770">
        <v>10.0</v>
      </c>
      <c r="E140" s="771">
        <v>10.0</v>
      </c>
      <c r="F140" s="84" t="s">
        <v>546</v>
      </c>
      <c r="G140" s="205"/>
    </row>
    <row r="141" ht="15.0" customHeight="1">
      <c r="A141" s="587" t="s">
        <v>101</v>
      </c>
      <c r="B141" s="590" t="s">
        <v>86</v>
      </c>
      <c r="C141" s="84" t="s">
        <v>9258</v>
      </c>
      <c r="D141" s="770">
        <v>10.0</v>
      </c>
      <c r="E141" s="771">
        <v>10.0</v>
      </c>
      <c r="F141" s="84" t="s">
        <v>546</v>
      </c>
      <c r="G141" s="205"/>
    </row>
    <row r="142" ht="15.0" customHeight="1">
      <c r="A142" s="84" t="s">
        <v>7448</v>
      </c>
      <c r="B142" s="84" t="s">
        <v>86</v>
      </c>
      <c r="C142" s="84" t="s">
        <v>9259</v>
      </c>
      <c r="D142" s="770" t="s">
        <v>9260</v>
      </c>
      <c r="E142" s="771">
        <v>30.0</v>
      </c>
      <c r="F142" s="84" t="s">
        <v>3396</v>
      </c>
      <c r="G142" s="205"/>
    </row>
    <row r="143" ht="15.0" customHeight="1">
      <c r="A143" s="84" t="s">
        <v>7448</v>
      </c>
      <c r="B143" s="84" t="s">
        <v>86</v>
      </c>
      <c r="C143" s="84" t="s">
        <v>9261</v>
      </c>
      <c r="D143" s="770" t="s">
        <v>9262</v>
      </c>
      <c r="E143" s="771">
        <v>16.0</v>
      </c>
      <c r="F143" s="84" t="s">
        <v>3396</v>
      </c>
      <c r="G143" s="205"/>
    </row>
    <row r="144" ht="15.0" customHeight="1">
      <c r="A144" s="84" t="s">
        <v>7448</v>
      </c>
      <c r="B144" s="84" t="s">
        <v>86</v>
      </c>
      <c r="C144" s="84" t="s">
        <v>9263</v>
      </c>
      <c r="D144" s="770" t="s">
        <v>9264</v>
      </c>
      <c r="E144" s="771">
        <v>4.0</v>
      </c>
      <c r="F144" s="84" t="s">
        <v>3396</v>
      </c>
      <c r="G144" s="205"/>
    </row>
    <row r="145" ht="15.0" customHeight="1">
      <c r="A145" s="84" t="s">
        <v>7448</v>
      </c>
      <c r="B145" s="84" t="s">
        <v>86</v>
      </c>
      <c r="C145" s="84" t="s">
        <v>9184</v>
      </c>
      <c r="D145" s="770">
        <v>10.0</v>
      </c>
      <c r="E145" s="771">
        <v>10.0</v>
      </c>
      <c r="F145" s="84" t="s">
        <v>3396</v>
      </c>
      <c r="G145" s="205"/>
    </row>
    <row r="146" ht="15.0" customHeight="1">
      <c r="A146" s="84" t="s">
        <v>7448</v>
      </c>
      <c r="B146" s="587" t="s">
        <v>86</v>
      </c>
      <c r="C146" s="587" t="s">
        <v>9203</v>
      </c>
      <c r="D146" s="802">
        <v>10.0</v>
      </c>
      <c r="E146" s="803">
        <v>10.0</v>
      </c>
      <c r="F146" s="84" t="s">
        <v>3396</v>
      </c>
      <c r="G146" s="205"/>
    </row>
    <row r="147" ht="15.0" customHeight="1">
      <c r="A147" s="84" t="s">
        <v>103</v>
      </c>
      <c r="B147" s="84" t="s">
        <v>86</v>
      </c>
      <c r="C147" s="84" t="s">
        <v>9265</v>
      </c>
      <c r="D147" s="770">
        <v>100.0</v>
      </c>
      <c r="E147" s="771">
        <v>100.0</v>
      </c>
      <c r="F147" s="84" t="s">
        <v>2882</v>
      </c>
      <c r="G147" s="205"/>
    </row>
    <row r="148" ht="15.0" customHeight="1">
      <c r="A148" s="84" t="s">
        <v>103</v>
      </c>
      <c r="B148" s="84" t="s">
        <v>86</v>
      </c>
      <c r="C148" s="84" t="s">
        <v>9266</v>
      </c>
      <c r="D148" s="770">
        <v>30.0</v>
      </c>
      <c r="E148" s="771">
        <v>30.0</v>
      </c>
      <c r="F148" s="84" t="s">
        <v>2882</v>
      </c>
      <c r="G148" s="205"/>
    </row>
    <row r="149" ht="15.0" customHeight="1">
      <c r="A149" s="84" t="s">
        <v>103</v>
      </c>
      <c r="B149" s="84" t="s">
        <v>86</v>
      </c>
      <c r="C149" s="84" t="s">
        <v>9267</v>
      </c>
      <c r="D149" s="770">
        <v>30.0</v>
      </c>
      <c r="E149" s="771">
        <v>30.0</v>
      </c>
      <c r="F149" s="84" t="s">
        <v>2882</v>
      </c>
      <c r="G149" s="205"/>
    </row>
    <row r="150" ht="15.0" customHeight="1">
      <c r="A150" s="84" t="s">
        <v>103</v>
      </c>
      <c r="B150" s="84" t="s">
        <v>86</v>
      </c>
      <c r="C150" s="84" t="s">
        <v>9268</v>
      </c>
      <c r="D150" s="770">
        <v>20.0</v>
      </c>
      <c r="E150" s="771">
        <v>20.0</v>
      </c>
      <c r="F150" s="84" t="s">
        <v>2882</v>
      </c>
      <c r="G150" s="205"/>
    </row>
    <row r="151" ht="15.0" customHeight="1">
      <c r="A151" s="84" t="s">
        <v>103</v>
      </c>
      <c r="B151" s="84" t="s">
        <v>86</v>
      </c>
      <c r="C151" s="84" t="s">
        <v>9269</v>
      </c>
      <c r="D151" s="770">
        <v>96.0</v>
      </c>
      <c r="E151" s="771">
        <v>96.0</v>
      </c>
      <c r="F151" s="84" t="s">
        <v>2882</v>
      </c>
      <c r="G151" s="205"/>
    </row>
    <row r="152" ht="15.0" customHeight="1">
      <c r="A152" s="84" t="s">
        <v>103</v>
      </c>
      <c r="B152" s="84" t="s">
        <v>86</v>
      </c>
      <c r="C152" s="84" t="s">
        <v>9270</v>
      </c>
      <c r="D152" s="770">
        <v>96.0</v>
      </c>
      <c r="E152" s="771">
        <v>96.0</v>
      </c>
      <c r="F152" s="84" t="s">
        <v>2882</v>
      </c>
      <c r="G152" s="205"/>
    </row>
    <row r="153" ht="15.0" customHeight="1">
      <c r="A153" s="587" t="s">
        <v>103</v>
      </c>
      <c r="B153" s="587" t="s">
        <v>86</v>
      </c>
      <c r="C153" s="587" t="s">
        <v>9271</v>
      </c>
      <c r="D153" s="802">
        <v>96.0</v>
      </c>
      <c r="E153" s="803">
        <v>96.0</v>
      </c>
      <c r="F153" s="84" t="s">
        <v>2882</v>
      </c>
      <c r="G153" s="205"/>
    </row>
    <row r="154" ht="15.0" customHeight="1">
      <c r="A154" s="84" t="s">
        <v>103</v>
      </c>
      <c r="B154" s="84" t="s">
        <v>86</v>
      </c>
      <c r="C154" s="84" t="s">
        <v>9272</v>
      </c>
      <c r="D154" s="770">
        <v>10.0</v>
      </c>
      <c r="E154" s="771">
        <v>10.0</v>
      </c>
      <c r="F154" s="84" t="s">
        <v>2882</v>
      </c>
      <c r="G154" s="205"/>
    </row>
    <row r="155" ht="15.0" customHeight="1">
      <c r="A155" s="84" t="s">
        <v>103</v>
      </c>
      <c r="B155" s="84" t="s">
        <v>86</v>
      </c>
      <c r="C155" s="84" t="s">
        <v>9258</v>
      </c>
      <c r="D155" s="770">
        <v>10.0</v>
      </c>
      <c r="E155" s="771">
        <v>10.0</v>
      </c>
      <c r="F155" s="84" t="s">
        <v>2882</v>
      </c>
      <c r="G155" s="205"/>
    </row>
    <row r="156" ht="15.0" customHeight="1">
      <c r="A156" s="84" t="s">
        <v>103</v>
      </c>
      <c r="B156" s="84" t="s">
        <v>86</v>
      </c>
      <c r="C156" s="84" t="s">
        <v>9273</v>
      </c>
      <c r="D156" s="770">
        <v>3.0</v>
      </c>
      <c r="E156" s="771">
        <v>3.0</v>
      </c>
      <c r="F156" s="84" t="s">
        <v>2882</v>
      </c>
      <c r="G156" s="205"/>
    </row>
    <row r="157" ht="15.0" customHeight="1">
      <c r="A157" s="84" t="s">
        <v>716</v>
      </c>
      <c r="B157" s="84" t="s">
        <v>86</v>
      </c>
      <c r="C157" s="84" t="s">
        <v>9274</v>
      </c>
      <c r="D157" s="770">
        <v>96.0</v>
      </c>
      <c r="E157" s="771">
        <v>96.0</v>
      </c>
      <c r="F157" s="84" t="s">
        <v>554</v>
      </c>
      <c r="G157" s="205"/>
    </row>
    <row r="158" ht="15.0" customHeight="1">
      <c r="A158" s="84" t="s">
        <v>716</v>
      </c>
      <c r="B158" s="84" t="s">
        <v>86</v>
      </c>
      <c r="C158" s="84" t="s">
        <v>9275</v>
      </c>
      <c r="D158" s="770">
        <v>100.0</v>
      </c>
      <c r="E158" s="771">
        <v>100.0</v>
      </c>
      <c r="F158" s="84" t="s">
        <v>554</v>
      </c>
      <c r="G158" s="205"/>
    </row>
    <row r="159" ht="15.0" customHeight="1">
      <c r="A159" s="84" t="s">
        <v>716</v>
      </c>
      <c r="B159" s="84" t="s">
        <v>86</v>
      </c>
      <c r="C159" s="84" t="s">
        <v>9184</v>
      </c>
      <c r="D159" s="770">
        <v>10.0</v>
      </c>
      <c r="E159" s="771">
        <v>10.0</v>
      </c>
      <c r="F159" s="84" t="s">
        <v>554</v>
      </c>
      <c r="G159" s="205"/>
    </row>
    <row r="160" ht="15.0" customHeight="1">
      <c r="A160" s="587" t="s">
        <v>716</v>
      </c>
      <c r="B160" s="587" t="s">
        <v>86</v>
      </c>
      <c r="C160" s="587" t="s">
        <v>9203</v>
      </c>
      <c r="D160" s="802">
        <v>10.0</v>
      </c>
      <c r="E160" s="803">
        <v>10.0</v>
      </c>
      <c r="F160" s="84" t="s">
        <v>554</v>
      </c>
      <c r="G160" s="205"/>
    </row>
    <row r="161" ht="15.0" customHeight="1">
      <c r="A161" s="84" t="s">
        <v>716</v>
      </c>
      <c r="B161" s="84" t="s">
        <v>86</v>
      </c>
      <c r="C161" s="583" t="s">
        <v>9276</v>
      </c>
      <c r="D161" s="770">
        <v>8.0</v>
      </c>
      <c r="E161" s="771">
        <v>8.0</v>
      </c>
      <c r="F161" s="84" t="s">
        <v>554</v>
      </c>
      <c r="G161" s="205"/>
    </row>
    <row r="162" ht="15.0" customHeight="1">
      <c r="A162" s="84" t="s">
        <v>716</v>
      </c>
      <c r="B162" s="84" t="s">
        <v>86</v>
      </c>
      <c r="C162" s="84" t="s">
        <v>9277</v>
      </c>
      <c r="D162" s="770">
        <v>8.0</v>
      </c>
      <c r="E162" s="771">
        <v>16.0</v>
      </c>
      <c r="F162" s="84" t="s">
        <v>554</v>
      </c>
      <c r="G162" s="205"/>
    </row>
    <row r="163" ht="15.0" customHeight="1">
      <c r="A163" s="84" t="s">
        <v>105</v>
      </c>
      <c r="B163" s="84" t="s">
        <v>86</v>
      </c>
      <c r="C163" s="84" t="s">
        <v>9184</v>
      </c>
      <c r="D163" s="770">
        <v>10.0</v>
      </c>
      <c r="E163" s="771">
        <v>10.0</v>
      </c>
      <c r="F163" s="84" t="s">
        <v>559</v>
      </c>
      <c r="G163" s="205"/>
    </row>
    <row r="164" ht="15.0" customHeight="1">
      <c r="A164" s="84" t="s">
        <v>105</v>
      </c>
      <c r="B164" s="84" t="s">
        <v>86</v>
      </c>
      <c r="C164" s="84" t="s">
        <v>9203</v>
      </c>
      <c r="D164" s="770">
        <v>10.0</v>
      </c>
      <c r="E164" s="771">
        <v>10.0</v>
      </c>
      <c r="F164" s="84" t="s">
        <v>559</v>
      </c>
      <c r="G164" s="205"/>
    </row>
    <row r="165" ht="15.0" customHeight="1">
      <c r="A165" s="84" t="s">
        <v>106</v>
      </c>
      <c r="B165" s="84" t="s">
        <v>86</v>
      </c>
      <c r="C165" s="84" t="s">
        <v>9278</v>
      </c>
      <c r="D165" s="770">
        <v>10.0</v>
      </c>
      <c r="E165" s="771">
        <v>10.0</v>
      </c>
      <c r="F165" s="84" t="s">
        <v>567</v>
      </c>
      <c r="G165" s="205"/>
    </row>
    <row r="166" ht="15.0" customHeight="1">
      <c r="A166" s="84" t="s">
        <v>106</v>
      </c>
      <c r="B166" s="84" t="s">
        <v>86</v>
      </c>
      <c r="C166" s="84" t="s">
        <v>9185</v>
      </c>
      <c r="D166" s="770">
        <v>10.0</v>
      </c>
      <c r="E166" s="771">
        <v>10.0</v>
      </c>
      <c r="F166" s="84" t="s">
        <v>567</v>
      </c>
      <c r="G166" s="205"/>
    </row>
    <row r="167" ht="15.0" customHeight="1">
      <c r="A167" s="84" t="s">
        <v>106</v>
      </c>
      <c r="B167" s="84" t="s">
        <v>86</v>
      </c>
      <c r="C167" s="84" t="s">
        <v>9273</v>
      </c>
      <c r="D167" s="770">
        <v>3.0</v>
      </c>
      <c r="E167" s="771">
        <v>3.0</v>
      </c>
      <c r="F167" s="84" t="s">
        <v>567</v>
      </c>
      <c r="G167" s="205"/>
    </row>
    <row r="168" ht="15.0" customHeight="1">
      <c r="A168" s="84" t="s">
        <v>9279</v>
      </c>
      <c r="B168" s="597" t="s">
        <v>86</v>
      </c>
      <c r="C168" s="597" t="s">
        <v>9184</v>
      </c>
      <c r="D168" s="781">
        <v>10.0</v>
      </c>
      <c r="E168" s="797">
        <v>10.0</v>
      </c>
      <c r="F168" s="84" t="s">
        <v>604</v>
      </c>
      <c r="G168" s="205"/>
    </row>
    <row r="169" ht="15.0" customHeight="1">
      <c r="A169" s="656" t="s">
        <v>9279</v>
      </c>
      <c r="B169" s="812" t="s">
        <v>86</v>
      </c>
      <c r="C169" s="812" t="s">
        <v>9203</v>
      </c>
      <c r="D169" s="799">
        <v>10.0</v>
      </c>
      <c r="E169" s="800">
        <v>10.0</v>
      </c>
      <c r="F169" s="84" t="s">
        <v>604</v>
      </c>
      <c r="G169" s="205"/>
    </row>
    <row r="170" ht="15.0" customHeight="1">
      <c r="A170" s="84" t="s">
        <v>9280</v>
      </c>
      <c r="B170" s="84" t="s">
        <v>86</v>
      </c>
      <c r="C170" s="84" t="s">
        <v>9184</v>
      </c>
      <c r="D170" s="770">
        <v>10.0</v>
      </c>
      <c r="E170" s="771">
        <v>10.0</v>
      </c>
      <c r="F170" s="84" t="s">
        <v>3032</v>
      </c>
      <c r="G170" s="205"/>
    </row>
    <row r="171" ht="15.0" customHeight="1">
      <c r="A171" s="84" t="s">
        <v>9280</v>
      </c>
      <c r="B171" s="84" t="s">
        <v>86</v>
      </c>
      <c r="C171" s="84" t="s">
        <v>9203</v>
      </c>
      <c r="D171" s="770">
        <v>10.0</v>
      </c>
      <c r="E171" s="771">
        <v>10.0</v>
      </c>
      <c r="F171" s="84" t="s">
        <v>3032</v>
      </c>
      <c r="G171" s="205"/>
    </row>
    <row r="172" ht="15.0" customHeight="1">
      <c r="A172" s="84" t="s">
        <v>3052</v>
      </c>
      <c r="B172" s="84" t="s">
        <v>86</v>
      </c>
      <c r="C172" s="84" t="s">
        <v>9281</v>
      </c>
      <c r="D172" s="770">
        <v>50.0</v>
      </c>
      <c r="E172" s="771">
        <v>50.0</v>
      </c>
      <c r="F172" s="84" t="s">
        <v>3040</v>
      </c>
      <c r="G172" s="205"/>
    </row>
    <row r="173" ht="15.0" customHeight="1">
      <c r="A173" s="84" t="s">
        <v>3052</v>
      </c>
      <c r="B173" s="84" t="s">
        <v>86</v>
      </c>
      <c r="C173" s="84" t="s">
        <v>9282</v>
      </c>
      <c r="D173" s="770">
        <v>96.0</v>
      </c>
      <c r="E173" s="771">
        <v>96.0</v>
      </c>
      <c r="F173" s="84" t="s">
        <v>3040</v>
      </c>
      <c r="G173" s="205"/>
    </row>
    <row r="174" ht="15.0" customHeight="1">
      <c r="A174" s="84" t="s">
        <v>3052</v>
      </c>
      <c r="B174" s="597" t="s">
        <v>86</v>
      </c>
      <c r="C174" s="597" t="s">
        <v>9184</v>
      </c>
      <c r="D174" s="781">
        <v>10.0</v>
      </c>
      <c r="E174" s="797">
        <v>10.0</v>
      </c>
      <c r="F174" s="84" t="s">
        <v>3040</v>
      </c>
      <c r="G174" s="205"/>
    </row>
    <row r="175" ht="15.0" customHeight="1">
      <c r="A175" s="656" t="s">
        <v>9283</v>
      </c>
      <c r="B175" s="812" t="s">
        <v>86</v>
      </c>
      <c r="C175" s="812" t="s">
        <v>9203</v>
      </c>
      <c r="D175" s="799">
        <v>10.0</v>
      </c>
      <c r="E175" s="800">
        <v>10.0</v>
      </c>
      <c r="F175" s="84" t="s">
        <v>3040</v>
      </c>
      <c r="G175" s="205"/>
    </row>
    <row r="176" ht="15.0" customHeight="1">
      <c r="A176" s="84" t="s">
        <v>3079</v>
      </c>
      <c r="B176" s="84" t="s">
        <v>86</v>
      </c>
      <c r="C176" s="84" t="s">
        <v>9284</v>
      </c>
      <c r="D176" s="770">
        <v>80.0</v>
      </c>
      <c r="E176" s="771">
        <v>80.0</v>
      </c>
      <c r="F176" s="84" t="s">
        <v>613</v>
      </c>
      <c r="G176" s="205"/>
    </row>
    <row r="177" ht="15.0" customHeight="1">
      <c r="A177" s="84" t="s">
        <v>9285</v>
      </c>
      <c r="B177" s="84" t="s">
        <v>86</v>
      </c>
      <c r="C177" s="84" t="s">
        <v>9286</v>
      </c>
      <c r="D177" s="770" t="s">
        <v>9287</v>
      </c>
      <c r="E177" s="771">
        <v>0.0</v>
      </c>
      <c r="F177" s="84" t="s">
        <v>613</v>
      </c>
      <c r="G177" s="205"/>
    </row>
    <row r="178" ht="15.0" customHeight="1">
      <c r="A178" s="84" t="s">
        <v>9285</v>
      </c>
      <c r="B178" s="84" t="s">
        <v>86</v>
      </c>
      <c r="C178" s="84" t="s">
        <v>9184</v>
      </c>
      <c r="D178" s="770">
        <v>10.0</v>
      </c>
      <c r="E178" s="771">
        <v>10.0</v>
      </c>
      <c r="F178" s="84" t="s">
        <v>613</v>
      </c>
      <c r="G178" s="205"/>
    </row>
    <row r="179" ht="15.0" customHeight="1">
      <c r="A179" s="84" t="s">
        <v>9285</v>
      </c>
      <c r="B179" s="587" t="s">
        <v>86</v>
      </c>
      <c r="C179" s="587" t="s">
        <v>9203</v>
      </c>
      <c r="D179" s="802">
        <v>10.0</v>
      </c>
      <c r="E179" s="803">
        <v>10.0</v>
      </c>
      <c r="F179" s="84" t="s">
        <v>613</v>
      </c>
      <c r="G179" s="205"/>
    </row>
    <row r="180" ht="15.0" customHeight="1">
      <c r="A180" s="84" t="s">
        <v>7271</v>
      </c>
      <c r="B180" s="84" t="s">
        <v>86</v>
      </c>
      <c r="C180" s="84" t="s">
        <v>9288</v>
      </c>
      <c r="D180" s="770">
        <v>80.0</v>
      </c>
      <c r="E180" s="771">
        <v>80.0</v>
      </c>
      <c r="F180" s="84" t="s">
        <v>3094</v>
      </c>
      <c r="G180" s="205"/>
    </row>
    <row r="181" ht="15.0" customHeight="1">
      <c r="A181" s="84" t="s">
        <v>7271</v>
      </c>
      <c r="B181" s="84" t="s">
        <v>86</v>
      </c>
      <c r="C181" s="84" t="s">
        <v>9289</v>
      </c>
      <c r="D181" s="770">
        <f>(8*8)</f>
        <v>64</v>
      </c>
      <c r="E181" s="771">
        <v>64.0</v>
      </c>
      <c r="F181" s="84" t="s">
        <v>3094</v>
      </c>
      <c r="G181" s="205"/>
    </row>
    <row r="182" ht="15.0" customHeight="1">
      <c r="A182" s="84" t="s">
        <v>7271</v>
      </c>
      <c r="B182" s="84" t="s">
        <v>86</v>
      </c>
      <c r="C182" s="84" t="s">
        <v>9184</v>
      </c>
      <c r="D182" s="770">
        <v>10.0</v>
      </c>
      <c r="E182" s="771">
        <v>10.0</v>
      </c>
      <c r="F182" s="84" t="s">
        <v>3094</v>
      </c>
      <c r="G182" s="205"/>
    </row>
    <row r="183" ht="15.0" customHeight="1">
      <c r="A183" s="84" t="s">
        <v>7271</v>
      </c>
      <c r="B183" s="587" t="s">
        <v>86</v>
      </c>
      <c r="C183" s="587" t="s">
        <v>9203</v>
      </c>
      <c r="D183" s="802">
        <v>10.0</v>
      </c>
      <c r="E183" s="803">
        <v>10.0</v>
      </c>
      <c r="F183" s="84" t="s">
        <v>3094</v>
      </c>
      <c r="G183" s="205"/>
    </row>
    <row r="184" ht="15.0" customHeight="1">
      <c r="A184" s="84" t="s">
        <v>97</v>
      </c>
      <c r="B184" s="84" t="s">
        <v>86</v>
      </c>
      <c r="C184" s="84" t="s">
        <v>9290</v>
      </c>
      <c r="D184" s="770">
        <v>8.0</v>
      </c>
      <c r="E184" s="771">
        <v>16.0</v>
      </c>
      <c r="F184" s="84" t="s">
        <v>614</v>
      </c>
      <c r="G184" s="205"/>
    </row>
    <row r="185" ht="15.0" customHeight="1">
      <c r="A185" s="84" t="s">
        <v>97</v>
      </c>
      <c r="B185" s="84" t="s">
        <v>86</v>
      </c>
      <c r="C185" s="84" t="s">
        <v>9291</v>
      </c>
      <c r="D185" s="770">
        <v>30.0</v>
      </c>
      <c r="E185" s="771">
        <v>30.0</v>
      </c>
      <c r="F185" s="84" t="s">
        <v>614</v>
      </c>
      <c r="G185" s="205"/>
    </row>
    <row r="186" ht="15.0" customHeight="1">
      <c r="A186" s="84" t="s">
        <v>97</v>
      </c>
      <c r="B186" s="84" t="s">
        <v>86</v>
      </c>
      <c r="C186" s="84" t="s">
        <v>9292</v>
      </c>
      <c r="D186" s="770">
        <v>80.0</v>
      </c>
      <c r="E186" s="771">
        <v>80.0</v>
      </c>
      <c r="F186" s="84" t="s">
        <v>614</v>
      </c>
      <c r="G186" s="205"/>
    </row>
    <row r="187" ht="15.0" customHeight="1">
      <c r="A187" s="84" t="s">
        <v>97</v>
      </c>
      <c r="B187" s="84" t="s">
        <v>86</v>
      </c>
      <c r="C187" s="84" t="s">
        <v>9293</v>
      </c>
      <c r="D187" s="770">
        <v>96.0</v>
      </c>
      <c r="E187" s="771">
        <v>96.0</v>
      </c>
      <c r="F187" s="84" t="s">
        <v>614</v>
      </c>
      <c r="G187" s="205"/>
    </row>
    <row r="188" ht="15.0" customHeight="1">
      <c r="A188" s="84" t="s">
        <v>97</v>
      </c>
      <c r="B188" s="84" t="s">
        <v>86</v>
      </c>
      <c r="C188" s="84" t="s">
        <v>9294</v>
      </c>
      <c r="D188" s="770">
        <v>96.0</v>
      </c>
      <c r="E188" s="771">
        <v>96.0</v>
      </c>
      <c r="F188" s="84" t="s">
        <v>614</v>
      </c>
      <c r="G188" s="205"/>
    </row>
    <row r="189" ht="15.0" customHeight="1">
      <c r="A189" s="84" t="s">
        <v>97</v>
      </c>
      <c r="B189" s="84" t="s">
        <v>86</v>
      </c>
      <c r="C189" s="587" t="s">
        <v>9295</v>
      </c>
      <c r="D189" s="802">
        <v>96.0</v>
      </c>
      <c r="E189" s="803">
        <v>96.0</v>
      </c>
      <c r="F189" s="84" t="s">
        <v>614</v>
      </c>
      <c r="G189" s="205"/>
    </row>
    <row r="190" ht="15.0" customHeight="1">
      <c r="A190" s="813" t="s">
        <v>97</v>
      </c>
      <c r="B190" s="814" t="s">
        <v>86</v>
      </c>
      <c r="C190" s="813" t="s">
        <v>9257</v>
      </c>
      <c r="D190" s="815">
        <v>10.0</v>
      </c>
      <c r="E190" s="816">
        <v>10.0</v>
      </c>
      <c r="F190" s="84" t="s">
        <v>614</v>
      </c>
      <c r="G190" s="205"/>
    </row>
    <row r="191" ht="15.0" customHeight="1">
      <c r="A191" s="813" t="s">
        <v>97</v>
      </c>
      <c r="B191" s="814" t="s">
        <v>86</v>
      </c>
      <c r="C191" s="813" t="s">
        <v>9296</v>
      </c>
      <c r="D191" s="815">
        <v>10.0</v>
      </c>
      <c r="E191" s="816">
        <v>10.0</v>
      </c>
      <c r="F191" s="84" t="s">
        <v>614</v>
      </c>
      <c r="G191" s="205"/>
    </row>
    <row r="192" ht="15.0" customHeight="1">
      <c r="A192" s="84" t="s">
        <v>7282</v>
      </c>
      <c r="B192" s="84" t="s">
        <v>86</v>
      </c>
      <c r="C192" s="84" t="s">
        <v>9184</v>
      </c>
      <c r="D192" s="770">
        <v>10.0</v>
      </c>
      <c r="E192" s="771">
        <v>10.0</v>
      </c>
      <c r="F192" s="84" t="s">
        <v>3435</v>
      </c>
      <c r="G192" s="205"/>
    </row>
    <row r="193" ht="15.0" customHeight="1">
      <c r="A193" s="84" t="s">
        <v>7282</v>
      </c>
      <c r="B193" s="84" t="s">
        <v>86</v>
      </c>
      <c r="C193" s="84" t="s">
        <v>9203</v>
      </c>
      <c r="D193" s="770">
        <v>10.0</v>
      </c>
      <c r="E193" s="771">
        <v>10.0</v>
      </c>
      <c r="F193" s="84" t="s">
        <v>3435</v>
      </c>
      <c r="G193" s="205"/>
    </row>
    <row r="194" ht="15.0" customHeight="1">
      <c r="A194" s="84" t="s">
        <v>7451</v>
      </c>
      <c r="B194" s="84" t="s">
        <v>86</v>
      </c>
      <c r="C194" s="578" t="s">
        <v>9184</v>
      </c>
      <c r="D194" s="629">
        <v>10.0</v>
      </c>
      <c r="E194" s="771">
        <v>10.0</v>
      </c>
      <c r="F194" s="84" t="s">
        <v>625</v>
      </c>
      <c r="G194" s="205"/>
    </row>
    <row r="195" ht="15.0" customHeight="1">
      <c r="A195" s="84" t="s">
        <v>7451</v>
      </c>
      <c r="B195" s="84" t="s">
        <v>86</v>
      </c>
      <c r="C195" s="578" t="s">
        <v>9203</v>
      </c>
      <c r="D195" s="629">
        <v>10.0</v>
      </c>
      <c r="E195" s="771">
        <v>10.0</v>
      </c>
      <c r="F195" s="84" t="s">
        <v>625</v>
      </c>
      <c r="G195" s="205"/>
    </row>
    <row r="196" ht="15.75" customHeight="1">
      <c r="A196" s="60"/>
      <c r="B196" s="370"/>
      <c r="C196" s="370"/>
      <c r="D196" s="660"/>
      <c r="E196" s="660">
        <f>SUM(E12:E195)</f>
        <v>5156.4</v>
      </c>
    </row>
    <row r="197" ht="15.75" customHeight="1">
      <c r="A197" s="46"/>
      <c r="B197" s="46"/>
      <c r="C197" s="47"/>
      <c r="D197" s="47"/>
      <c r="E197" s="47"/>
      <c r="F197" s="1"/>
      <c r="G197" s="1"/>
      <c r="H197" s="1"/>
    </row>
    <row r="198" ht="15.75" customHeight="1">
      <c r="A198" s="146" t="s">
        <v>627</v>
      </c>
      <c r="B198" s="147"/>
      <c r="C198" s="147"/>
      <c r="D198" s="147"/>
      <c r="E198" s="147"/>
      <c r="F198" s="147"/>
      <c r="G198" s="147"/>
      <c r="H198" s="147"/>
      <c r="I198" s="46"/>
      <c r="J198" s="46"/>
      <c r="K198" s="46"/>
      <c r="L198" s="46"/>
      <c r="M198" s="46"/>
      <c r="N198" s="46"/>
      <c r="O198" s="46"/>
      <c r="P198" s="46"/>
      <c r="Q198" s="46"/>
      <c r="R198" s="46"/>
      <c r="S198" s="46"/>
      <c r="T198" s="46"/>
      <c r="U198" s="46"/>
      <c r="V198" s="46"/>
      <c r="W198" s="46"/>
      <c r="X198" s="46"/>
      <c r="Y198" s="46"/>
    </row>
    <row r="199" ht="15.75" customHeight="1">
      <c r="A199" s="46"/>
      <c r="B199" s="46"/>
      <c r="C199" s="47"/>
      <c r="D199" s="47"/>
      <c r="E199" s="1"/>
      <c r="F199" s="1"/>
      <c r="G199" s="1"/>
      <c r="H199" s="1"/>
    </row>
    <row r="200" ht="15.75" customHeight="1">
      <c r="A200" s="46"/>
      <c r="B200" s="46"/>
      <c r="C200" s="47"/>
      <c r="D200" s="47"/>
      <c r="E200" s="47"/>
      <c r="F200" s="1"/>
      <c r="G200" s="1"/>
      <c r="H200" s="1"/>
    </row>
    <row r="201" ht="15.75" customHeight="1">
      <c r="A201" s="46"/>
      <c r="B201" s="46"/>
      <c r="C201" s="47"/>
      <c r="D201" s="47"/>
      <c r="E201" s="1"/>
      <c r="F201" s="1"/>
      <c r="G201" s="1"/>
      <c r="H201" s="1"/>
    </row>
    <row r="202" ht="15.75" customHeight="1">
      <c r="A202" s="46"/>
      <c r="B202" s="46"/>
      <c r="C202" s="47"/>
      <c r="D202" s="47"/>
      <c r="E202" s="47"/>
      <c r="F202" s="1"/>
      <c r="G202" s="1"/>
      <c r="H202" s="1"/>
    </row>
    <row r="203" ht="15.75" customHeight="1">
      <c r="A203" s="46"/>
      <c r="B203" s="46"/>
      <c r="C203" s="47"/>
      <c r="D203" s="47"/>
      <c r="E203" s="47"/>
      <c r="F203" s="1"/>
      <c r="G203" s="1"/>
      <c r="H203" s="1"/>
    </row>
    <row r="204" ht="15.75" customHeight="1">
      <c r="A204" s="46"/>
      <c r="B204" s="46"/>
      <c r="C204" s="47"/>
      <c r="D204" s="47"/>
      <c r="E204" s="47"/>
      <c r="F204" s="1"/>
      <c r="G204" s="1"/>
      <c r="H204" s="1"/>
    </row>
    <row r="205" ht="15.75" customHeight="1">
      <c r="A205" s="46"/>
      <c r="B205" s="46"/>
      <c r="C205" s="47"/>
      <c r="D205" s="47"/>
      <c r="E205" s="47"/>
      <c r="F205" s="1"/>
      <c r="G205" s="1"/>
      <c r="H205" s="1"/>
    </row>
    <row r="206" ht="15.75" customHeight="1">
      <c r="A206" s="46"/>
      <c r="B206" s="46"/>
      <c r="C206" s="47"/>
      <c r="D206" s="47"/>
      <c r="E206" s="47"/>
      <c r="F206" s="1"/>
      <c r="G206" s="1"/>
      <c r="H206" s="1"/>
    </row>
    <row r="207" ht="15.75" customHeight="1">
      <c r="A207" s="46"/>
      <c r="B207" s="46"/>
      <c r="C207" s="47"/>
      <c r="D207" s="47"/>
      <c r="E207" s="47"/>
      <c r="F207" s="1"/>
      <c r="G207" s="1"/>
      <c r="H207" s="1"/>
    </row>
    <row r="208" ht="15.75" customHeight="1">
      <c r="A208" s="46"/>
      <c r="B208" s="46"/>
      <c r="C208" s="47"/>
      <c r="D208" s="47"/>
      <c r="E208" s="47"/>
      <c r="F208" s="1"/>
      <c r="G208" s="1"/>
      <c r="H208" s="1"/>
    </row>
    <row r="209" ht="15.75" customHeight="1">
      <c r="A209" s="46"/>
      <c r="B209" s="46"/>
      <c r="C209" s="47"/>
      <c r="D209" s="47"/>
      <c r="E209" s="47"/>
      <c r="F209" s="1"/>
      <c r="G209" s="1"/>
      <c r="H209" s="1"/>
    </row>
    <row r="210" ht="15.75" customHeight="1">
      <c r="A210" s="46"/>
      <c r="B210" s="46"/>
      <c r="C210" s="47"/>
      <c r="D210" s="47"/>
      <c r="E210" s="47"/>
      <c r="F210" s="1"/>
      <c r="G210" s="1"/>
      <c r="H210" s="1"/>
    </row>
    <row r="211" ht="15.75" customHeight="1">
      <c r="A211" s="46"/>
      <c r="B211" s="46"/>
      <c r="C211" s="47"/>
      <c r="D211" s="47"/>
      <c r="E211" s="47"/>
      <c r="F211" s="1"/>
      <c r="G211" s="1"/>
      <c r="H211" s="1"/>
    </row>
    <row r="212" ht="15.75" customHeight="1">
      <c r="A212" s="46"/>
      <c r="B212" s="46"/>
      <c r="C212" s="47"/>
      <c r="D212" s="47"/>
      <c r="E212" s="47"/>
      <c r="F212" s="1"/>
      <c r="G212" s="1"/>
      <c r="H212" s="1"/>
    </row>
    <row r="213" ht="15.75" customHeight="1">
      <c r="A213" s="46"/>
      <c r="B213" s="46"/>
      <c r="C213" s="47"/>
      <c r="D213" s="47"/>
      <c r="E213" s="47"/>
      <c r="F213" s="1"/>
      <c r="G213" s="1"/>
      <c r="H213" s="1"/>
    </row>
    <row r="214" ht="15.75" customHeight="1">
      <c r="A214" s="46"/>
      <c r="B214" s="46"/>
      <c r="C214" s="47"/>
      <c r="D214" s="47"/>
      <c r="E214" s="47"/>
      <c r="F214" s="1"/>
      <c r="G214" s="1"/>
      <c r="H214" s="1"/>
    </row>
    <row r="215" ht="15.75" customHeight="1">
      <c r="A215" s="46"/>
      <c r="B215" s="46"/>
      <c r="C215" s="47"/>
      <c r="D215" s="47"/>
      <c r="E215" s="47"/>
      <c r="F215" s="1"/>
      <c r="G215" s="1"/>
      <c r="H215" s="1"/>
    </row>
    <row r="216" ht="15.75" customHeight="1">
      <c r="A216" s="46"/>
      <c r="B216" s="46"/>
      <c r="C216" s="47"/>
      <c r="D216" s="47"/>
      <c r="E216" s="47"/>
      <c r="F216" s="1"/>
      <c r="G216" s="1"/>
      <c r="H216" s="1"/>
    </row>
    <row r="217" ht="15.75" customHeight="1">
      <c r="A217" s="46"/>
      <c r="B217" s="46"/>
      <c r="C217" s="47"/>
      <c r="D217" s="47"/>
      <c r="E217" s="47"/>
      <c r="F217" s="1"/>
      <c r="G217" s="1"/>
      <c r="H217" s="1"/>
    </row>
    <row r="218" ht="15.75" customHeight="1">
      <c r="A218" s="46"/>
      <c r="B218" s="46"/>
      <c r="C218" s="47"/>
      <c r="D218" s="47"/>
      <c r="E218" s="47"/>
      <c r="F218" s="1"/>
      <c r="G218" s="1"/>
      <c r="H218" s="1"/>
    </row>
    <row r="219" ht="15.75" customHeight="1">
      <c r="A219" s="46"/>
      <c r="B219" s="46"/>
      <c r="C219" s="47"/>
      <c r="D219" s="47"/>
      <c r="E219" s="47"/>
      <c r="F219" s="1"/>
      <c r="G219" s="1"/>
      <c r="H219" s="1"/>
    </row>
    <row r="220" ht="15.75" customHeight="1">
      <c r="A220" s="46"/>
      <c r="B220" s="46"/>
      <c r="C220" s="47"/>
      <c r="D220" s="47"/>
      <c r="E220" s="47"/>
      <c r="F220" s="1"/>
      <c r="G220" s="1"/>
      <c r="H220" s="1"/>
    </row>
    <row r="221" ht="15.75" customHeight="1">
      <c r="A221" s="46"/>
      <c r="B221" s="46"/>
      <c r="C221" s="47"/>
      <c r="D221" s="47"/>
      <c r="E221" s="47"/>
      <c r="F221" s="1"/>
      <c r="G221" s="1"/>
      <c r="H221" s="1"/>
    </row>
    <row r="222" ht="15.75" customHeight="1">
      <c r="A222" s="46"/>
      <c r="B222" s="46"/>
      <c r="C222" s="47"/>
      <c r="D222" s="47"/>
      <c r="E222" s="47"/>
      <c r="F222" s="1"/>
      <c r="G222" s="1"/>
      <c r="H222" s="1"/>
    </row>
    <row r="223" ht="15.75" customHeight="1">
      <c r="A223" s="46"/>
      <c r="B223" s="46"/>
      <c r="C223" s="47"/>
      <c r="D223" s="47"/>
      <c r="E223" s="47"/>
      <c r="F223" s="1"/>
      <c r="G223" s="1"/>
      <c r="H223" s="1"/>
    </row>
    <row r="224" ht="15.75" customHeight="1">
      <c r="A224" s="46"/>
      <c r="B224" s="46"/>
      <c r="C224" s="47"/>
      <c r="D224" s="47"/>
      <c r="E224" s="47"/>
      <c r="F224" s="1"/>
      <c r="G224" s="1"/>
      <c r="H224" s="1"/>
    </row>
    <row r="225" ht="15.75" customHeight="1">
      <c r="A225" s="46"/>
      <c r="B225" s="46"/>
      <c r="C225" s="47"/>
      <c r="D225" s="47"/>
      <c r="E225" s="47"/>
      <c r="F225" s="1"/>
      <c r="G225" s="1"/>
      <c r="H225" s="1"/>
    </row>
    <row r="226" ht="15.75" customHeight="1">
      <c r="A226" s="46"/>
      <c r="B226" s="46"/>
      <c r="C226" s="47"/>
      <c r="D226" s="47"/>
      <c r="E226" s="47"/>
      <c r="F226" s="1"/>
      <c r="G226" s="1"/>
      <c r="H226" s="1"/>
    </row>
    <row r="227" ht="15.75" customHeight="1">
      <c r="A227" s="46"/>
      <c r="B227" s="46"/>
      <c r="C227" s="47"/>
      <c r="D227" s="47"/>
      <c r="E227" s="47"/>
      <c r="F227" s="1"/>
      <c r="G227" s="1"/>
      <c r="H227" s="1"/>
    </row>
    <row r="228" ht="15.75" customHeight="1">
      <c r="A228" s="46"/>
      <c r="B228" s="46"/>
      <c r="C228" s="47"/>
      <c r="D228" s="47"/>
      <c r="E228" s="47"/>
      <c r="F228" s="1"/>
      <c r="G228" s="1"/>
      <c r="H228" s="1"/>
    </row>
    <row r="229" ht="15.75" customHeight="1">
      <c r="A229" s="46"/>
      <c r="B229" s="46"/>
      <c r="C229" s="47"/>
      <c r="D229" s="47"/>
      <c r="E229" s="47"/>
      <c r="F229" s="1"/>
      <c r="G229" s="1"/>
      <c r="H229" s="1"/>
    </row>
    <row r="230" ht="15.75" customHeight="1">
      <c r="A230" s="46"/>
      <c r="B230" s="46"/>
      <c r="C230" s="47"/>
      <c r="D230" s="47"/>
      <c r="E230" s="47"/>
      <c r="F230" s="1"/>
      <c r="G230" s="1"/>
      <c r="H230" s="1"/>
    </row>
    <row r="231" ht="15.75" customHeight="1">
      <c r="A231" s="46"/>
      <c r="B231" s="46"/>
      <c r="C231" s="47"/>
      <c r="D231" s="47"/>
      <c r="E231" s="47"/>
      <c r="F231" s="1"/>
      <c r="G231" s="1"/>
      <c r="H231" s="1"/>
    </row>
    <row r="232" ht="15.75" customHeight="1">
      <c r="A232" s="46"/>
      <c r="B232" s="46"/>
      <c r="C232" s="47"/>
      <c r="D232" s="47"/>
      <c r="E232" s="47"/>
      <c r="F232" s="1"/>
      <c r="G232" s="1"/>
      <c r="H232" s="1"/>
    </row>
    <row r="233" ht="15.75" customHeight="1">
      <c r="A233" s="46"/>
      <c r="B233" s="46"/>
      <c r="C233" s="47"/>
      <c r="D233" s="47"/>
      <c r="E233" s="47"/>
      <c r="F233" s="1"/>
      <c r="G233" s="1"/>
      <c r="H233" s="1"/>
    </row>
    <row r="234" ht="15.75" customHeight="1">
      <c r="A234" s="46"/>
      <c r="B234" s="46"/>
      <c r="C234" s="47"/>
      <c r="D234" s="47"/>
      <c r="E234" s="47"/>
      <c r="F234" s="1"/>
      <c r="G234" s="1"/>
      <c r="H234" s="1"/>
    </row>
    <row r="235" ht="15.75" customHeight="1">
      <c r="A235" s="46"/>
      <c r="B235" s="46"/>
      <c r="C235" s="47"/>
      <c r="D235" s="47"/>
      <c r="E235" s="47"/>
      <c r="F235" s="1"/>
      <c r="G235" s="1"/>
      <c r="H235" s="1"/>
    </row>
    <row r="236" ht="15.75" customHeight="1">
      <c r="A236" s="46"/>
      <c r="B236" s="46"/>
      <c r="C236" s="47"/>
      <c r="D236" s="47"/>
      <c r="E236" s="47"/>
      <c r="F236" s="1"/>
      <c r="G236" s="1"/>
      <c r="H236" s="1"/>
    </row>
    <row r="237" ht="15.75" customHeight="1">
      <c r="A237" s="46"/>
      <c r="B237" s="46"/>
      <c r="C237" s="47"/>
      <c r="D237" s="47"/>
      <c r="E237" s="47"/>
      <c r="F237" s="1"/>
      <c r="G237" s="1"/>
      <c r="H237" s="1"/>
    </row>
    <row r="238" ht="15.75" customHeight="1">
      <c r="A238" s="46"/>
      <c r="B238" s="46"/>
      <c r="C238" s="47"/>
      <c r="D238" s="47"/>
      <c r="E238" s="47"/>
      <c r="F238" s="1"/>
      <c r="G238" s="1"/>
      <c r="H238" s="1"/>
    </row>
    <row r="239" ht="15.75" customHeight="1">
      <c r="A239" s="46"/>
      <c r="B239" s="46"/>
      <c r="C239" s="47"/>
      <c r="D239" s="47"/>
      <c r="E239" s="47"/>
      <c r="F239" s="1"/>
      <c r="G239" s="1"/>
      <c r="H239" s="1"/>
    </row>
    <row r="240" ht="15.75" customHeight="1">
      <c r="A240" s="46"/>
      <c r="B240" s="46"/>
      <c r="C240" s="47"/>
      <c r="D240" s="47"/>
      <c r="E240" s="47"/>
      <c r="F240" s="1"/>
      <c r="G240" s="1"/>
      <c r="H240" s="1"/>
    </row>
    <row r="241" ht="15.75" customHeight="1">
      <c r="A241" s="46"/>
      <c r="B241" s="46"/>
      <c r="C241" s="47"/>
      <c r="D241" s="47"/>
      <c r="E241" s="47"/>
      <c r="F241" s="1"/>
      <c r="G241" s="1"/>
      <c r="H241" s="1"/>
    </row>
    <row r="242" ht="15.75" customHeight="1">
      <c r="A242" s="46"/>
      <c r="B242" s="46"/>
      <c r="C242" s="47"/>
      <c r="D242" s="47"/>
      <c r="E242" s="47"/>
      <c r="F242" s="1"/>
      <c r="G242" s="1"/>
      <c r="H242" s="1"/>
    </row>
    <row r="243" ht="15.75" customHeight="1">
      <c r="A243" s="46"/>
      <c r="B243" s="46"/>
      <c r="C243" s="47"/>
      <c r="D243" s="47"/>
      <c r="E243" s="47"/>
      <c r="F243" s="1"/>
      <c r="G243" s="1"/>
      <c r="H243" s="1"/>
    </row>
    <row r="244" ht="15.75" customHeight="1">
      <c r="A244" s="46"/>
      <c r="B244" s="46"/>
      <c r="C244" s="47"/>
      <c r="D244" s="47"/>
      <c r="E244" s="47"/>
      <c r="F244" s="1"/>
      <c r="G244" s="1"/>
      <c r="H244" s="1"/>
    </row>
    <row r="245" ht="15.75" customHeight="1">
      <c r="A245" s="46"/>
      <c r="B245" s="46"/>
      <c r="C245" s="47"/>
      <c r="D245" s="47"/>
      <c r="E245" s="47"/>
      <c r="F245" s="1"/>
      <c r="G245" s="1"/>
      <c r="H245" s="1"/>
    </row>
    <row r="246" ht="15.75" customHeight="1">
      <c r="A246" s="46"/>
      <c r="B246" s="46"/>
      <c r="C246" s="47"/>
      <c r="D246" s="47"/>
      <c r="E246" s="47"/>
      <c r="F246" s="1"/>
      <c r="G246" s="1"/>
      <c r="H246" s="1"/>
    </row>
    <row r="247" ht="15.75" customHeight="1">
      <c r="A247" s="46"/>
      <c r="B247" s="46"/>
      <c r="C247" s="47"/>
      <c r="D247" s="47"/>
      <c r="E247" s="47"/>
      <c r="F247" s="1"/>
      <c r="G247" s="1"/>
      <c r="H247" s="1"/>
    </row>
    <row r="248" ht="15.75" customHeight="1">
      <c r="A248" s="46"/>
      <c r="B248" s="46"/>
      <c r="C248" s="47"/>
      <c r="D248" s="47"/>
      <c r="E248" s="47"/>
      <c r="F248" s="1"/>
      <c r="G248" s="1"/>
      <c r="H248" s="1"/>
    </row>
    <row r="249" ht="15.75" customHeight="1">
      <c r="A249" s="46"/>
      <c r="B249" s="46"/>
      <c r="C249" s="47"/>
      <c r="D249" s="47"/>
      <c r="E249" s="47"/>
      <c r="F249" s="1"/>
      <c r="G249" s="1"/>
      <c r="H249" s="1"/>
    </row>
    <row r="250" ht="15.75" customHeight="1">
      <c r="A250" s="46"/>
      <c r="B250" s="46"/>
      <c r="C250" s="47"/>
      <c r="D250" s="47"/>
      <c r="E250" s="47"/>
      <c r="F250" s="1"/>
      <c r="G250" s="1"/>
      <c r="H250" s="1"/>
    </row>
    <row r="251" ht="15.75" customHeight="1">
      <c r="A251" s="46"/>
      <c r="B251" s="46"/>
      <c r="C251" s="47"/>
      <c r="D251" s="47"/>
      <c r="E251" s="47"/>
      <c r="F251" s="1"/>
      <c r="G251" s="1"/>
      <c r="H251" s="1"/>
    </row>
    <row r="252" ht="15.75" customHeight="1">
      <c r="A252" s="46"/>
      <c r="B252" s="46"/>
      <c r="C252" s="47"/>
      <c r="D252" s="47"/>
      <c r="E252" s="47"/>
      <c r="F252" s="1"/>
      <c r="G252" s="1"/>
      <c r="H252" s="1"/>
    </row>
    <row r="253" ht="15.75" customHeight="1">
      <c r="A253" s="46"/>
      <c r="B253" s="46"/>
      <c r="C253" s="47"/>
      <c r="D253" s="47"/>
      <c r="E253" s="47"/>
      <c r="F253" s="1"/>
      <c r="G253" s="1"/>
      <c r="H253" s="1"/>
    </row>
    <row r="254" ht="15.75" customHeight="1">
      <c r="A254" s="46"/>
      <c r="B254" s="46"/>
      <c r="C254" s="47"/>
      <c r="D254" s="47"/>
      <c r="E254" s="47"/>
      <c r="F254" s="1"/>
      <c r="G254" s="1"/>
      <c r="H254" s="1"/>
    </row>
    <row r="255" ht="15.75" customHeight="1">
      <c r="A255" s="46"/>
      <c r="B255" s="46"/>
      <c r="C255" s="47"/>
      <c r="D255" s="47"/>
      <c r="E255" s="47"/>
      <c r="F255" s="1"/>
      <c r="G255" s="1"/>
      <c r="H255" s="1"/>
    </row>
    <row r="256" ht="15.75" customHeight="1">
      <c r="A256" s="46"/>
      <c r="B256" s="46"/>
      <c r="C256" s="47"/>
      <c r="D256" s="47"/>
      <c r="E256" s="47"/>
      <c r="F256" s="1"/>
      <c r="G256" s="1"/>
      <c r="H256" s="1"/>
    </row>
    <row r="257" ht="15.75" customHeight="1">
      <c r="A257" s="46"/>
      <c r="B257" s="46"/>
      <c r="C257" s="47"/>
      <c r="D257" s="47"/>
      <c r="E257" s="47"/>
      <c r="F257" s="1"/>
      <c r="G257" s="1"/>
      <c r="H257" s="1"/>
    </row>
    <row r="258" ht="15.75" customHeight="1">
      <c r="A258" s="46"/>
      <c r="B258" s="46"/>
      <c r="C258" s="47"/>
      <c r="D258" s="47"/>
      <c r="E258" s="47"/>
      <c r="F258" s="1"/>
      <c r="G258" s="1"/>
      <c r="H258" s="1"/>
    </row>
    <row r="259" ht="15.75" customHeight="1">
      <c r="A259" s="46"/>
      <c r="B259" s="46"/>
      <c r="C259" s="47"/>
      <c r="D259" s="47"/>
      <c r="E259" s="47"/>
      <c r="F259" s="1"/>
      <c r="G259" s="1"/>
      <c r="H259" s="1"/>
    </row>
    <row r="260" ht="15.75" customHeight="1">
      <c r="A260" s="46"/>
      <c r="B260" s="46"/>
      <c r="C260" s="47"/>
      <c r="D260" s="47"/>
      <c r="E260" s="47"/>
      <c r="F260" s="1"/>
      <c r="G260" s="1"/>
      <c r="H260" s="1"/>
    </row>
    <row r="261" ht="15.75" customHeight="1">
      <c r="A261" s="46"/>
      <c r="B261" s="46"/>
      <c r="C261" s="47"/>
      <c r="D261" s="47"/>
      <c r="E261" s="47"/>
      <c r="F261" s="1"/>
      <c r="G261" s="1"/>
      <c r="H261" s="1"/>
    </row>
    <row r="262" ht="15.75" customHeight="1">
      <c r="A262" s="46"/>
      <c r="B262" s="46"/>
      <c r="C262" s="47"/>
      <c r="D262" s="47"/>
      <c r="E262" s="47"/>
      <c r="F262" s="1"/>
      <c r="G262" s="1"/>
      <c r="H262" s="1"/>
    </row>
    <row r="263" ht="15.75" customHeight="1">
      <c r="A263" s="46"/>
      <c r="B263" s="46"/>
      <c r="C263" s="47"/>
      <c r="D263" s="47"/>
      <c r="E263" s="47"/>
      <c r="F263" s="1"/>
      <c r="G263" s="1"/>
      <c r="H263" s="1"/>
    </row>
    <row r="264" ht="15.75" customHeight="1">
      <c r="A264" s="46"/>
      <c r="B264" s="46"/>
      <c r="C264" s="47"/>
      <c r="D264" s="47"/>
      <c r="E264" s="47"/>
      <c r="F264" s="1"/>
      <c r="G264" s="1"/>
      <c r="H264" s="1"/>
    </row>
    <row r="265" ht="15.75" customHeight="1">
      <c r="A265" s="46"/>
      <c r="B265" s="46"/>
      <c r="C265" s="47"/>
      <c r="D265" s="47"/>
      <c r="E265" s="47"/>
      <c r="F265" s="1"/>
      <c r="G265" s="1"/>
      <c r="H265" s="1"/>
    </row>
    <row r="266" ht="15.75" customHeight="1">
      <c r="A266" s="46"/>
      <c r="B266" s="46"/>
      <c r="C266" s="47"/>
      <c r="D266" s="47"/>
      <c r="E266" s="47"/>
      <c r="F266" s="1"/>
      <c r="G266" s="1"/>
      <c r="H266" s="1"/>
    </row>
    <row r="267" ht="15.75" customHeight="1">
      <c r="A267" s="46"/>
      <c r="B267" s="46"/>
      <c r="C267" s="47"/>
      <c r="D267" s="47"/>
      <c r="E267" s="47"/>
      <c r="F267" s="1"/>
      <c r="G267" s="1"/>
      <c r="H267" s="1"/>
    </row>
    <row r="268" ht="15.75" customHeight="1">
      <c r="A268" s="46"/>
      <c r="B268" s="46"/>
      <c r="C268" s="47"/>
      <c r="D268" s="47"/>
      <c r="E268" s="47"/>
      <c r="F268" s="1"/>
      <c r="G268" s="1"/>
      <c r="H268" s="1"/>
    </row>
    <row r="269" ht="15.75" customHeight="1">
      <c r="A269" s="46"/>
      <c r="B269" s="46"/>
      <c r="C269" s="47"/>
      <c r="D269" s="47"/>
      <c r="E269" s="47"/>
      <c r="F269" s="1"/>
      <c r="G269" s="1"/>
      <c r="H269" s="1"/>
    </row>
    <row r="270" ht="15.75" customHeight="1">
      <c r="A270" s="46"/>
      <c r="B270" s="46"/>
      <c r="C270" s="47"/>
      <c r="D270" s="47"/>
      <c r="E270" s="47"/>
      <c r="F270" s="1"/>
      <c r="G270" s="1"/>
      <c r="H270" s="1"/>
    </row>
    <row r="271" ht="15.75" customHeight="1">
      <c r="A271" s="46"/>
      <c r="B271" s="46"/>
      <c r="C271" s="47"/>
      <c r="D271" s="47"/>
      <c r="E271" s="47"/>
      <c r="F271" s="1"/>
      <c r="G271" s="1"/>
      <c r="H271" s="1"/>
    </row>
    <row r="272" ht="15.75" customHeight="1">
      <c r="A272" s="46"/>
      <c r="B272" s="46"/>
      <c r="C272" s="47"/>
      <c r="D272" s="47"/>
      <c r="E272" s="47"/>
      <c r="F272" s="1"/>
      <c r="G272" s="1"/>
      <c r="H272" s="1"/>
    </row>
    <row r="273" ht="15.75" customHeight="1">
      <c r="A273" s="46"/>
      <c r="B273" s="46"/>
      <c r="C273" s="47"/>
      <c r="D273" s="47"/>
      <c r="E273" s="47"/>
      <c r="F273" s="1"/>
      <c r="G273" s="1"/>
      <c r="H273" s="1"/>
    </row>
    <row r="274" ht="15.75" customHeight="1">
      <c r="A274" s="46"/>
      <c r="B274" s="46"/>
      <c r="C274" s="47"/>
      <c r="D274" s="47"/>
      <c r="E274" s="47"/>
      <c r="F274" s="1"/>
      <c r="G274" s="1"/>
      <c r="H274" s="1"/>
    </row>
    <row r="275" ht="15.75" customHeight="1">
      <c r="A275" s="46"/>
      <c r="B275" s="46"/>
      <c r="C275" s="47"/>
      <c r="D275" s="47"/>
      <c r="E275" s="47"/>
      <c r="F275" s="1"/>
      <c r="G275" s="1"/>
      <c r="H275" s="1"/>
    </row>
    <row r="276" ht="15.75" customHeight="1">
      <c r="A276" s="46"/>
      <c r="B276" s="46"/>
      <c r="C276" s="47"/>
      <c r="D276" s="47"/>
      <c r="E276" s="47"/>
      <c r="F276" s="1"/>
      <c r="G276" s="1"/>
      <c r="H276" s="1"/>
    </row>
    <row r="277" ht="15.75" customHeight="1">
      <c r="A277" s="46"/>
      <c r="B277" s="46"/>
      <c r="C277" s="47"/>
      <c r="D277" s="47"/>
      <c r="E277" s="47"/>
      <c r="F277" s="1"/>
      <c r="G277" s="1"/>
      <c r="H277" s="1"/>
    </row>
    <row r="278" ht="15.75" customHeight="1">
      <c r="A278" s="46"/>
      <c r="B278" s="46"/>
      <c r="C278" s="47"/>
      <c r="D278" s="47"/>
      <c r="E278" s="47"/>
      <c r="F278" s="1"/>
      <c r="G278" s="1"/>
      <c r="H278" s="1"/>
    </row>
    <row r="279" ht="15.75" customHeight="1">
      <c r="A279" s="46"/>
      <c r="B279" s="46"/>
      <c r="C279" s="47"/>
      <c r="D279" s="47"/>
      <c r="E279" s="47"/>
      <c r="F279" s="1"/>
      <c r="G279" s="1"/>
      <c r="H279" s="1"/>
    </row>
    <row r="280" ht="15.75" customHeight="1">
      <c r="A280" s="46"/>
      <c r="B280" s="46"/>
      <c r="C280" s="47"/>
      <c r="D280" s="47"/>
      <c r="E280" s="47"/>
      <c r="F280" s="1"/>
      <c r="G280" s="1"/>
      <c r="H280" s="1"/>
    </row>
    <row r="281" ht="15.75" customHeight="1">
      <c r="A281" s="46"/>
      <c r="B281" s="46"/>
      <c r="C281" s="47"/>
      <c r="D281" s="47"/>
      <c r="E281" s="47"/>
      <c r="F281" s="1"/>
      <c r="G281" s="1"/>
      <c r="H281" s="1"/>
    </row>
    <row r="282" ht="15.75" customHeight="1">
      <c r="A282" s="46"/>
      <c r="B282" s="46"/>
      <c r="C282" s="47"/>
      <c r="D282" s="47"/>
      <c r="E282" s="47"/>
      <c r="F282" s="1"/>
      <c r="G282" s="1"/>
      <c r="H282" s="1"/>
    </row>
    <row r="283" ht="15.75" customHeight="1">
      <c r="A283" s="46"/>
      <c r="B283" s="46"/>
      <c r="C283" s="47"/>
      <c r="D283" s="47"/>
      <c r="E283" s="47"/>
      <c r="F283" s="1"/>
      <c r="G283" s="1"/>
      <c r="H283" s="1"/>
    </row>
    <row r="284" ht="15.75" customHeight="1">
      <c r="A284" s="46"/>
      <c r="B284" s="46"/>
      <c r="C284" s="47"/>
      <c r="D284" s="47"/>
      <c r="E284" s="47"/>
      <c r="F284" s="1"/>
      <c r="G284" s="1"/>
      <c r="H284" s="1"/>
    </row>
    <row r="285" ht="15.75" customHeight="1">
      <c r="A285" s="46"/>
      <c r="B285" s="46"/>
      <c r="C285" s="47"/>
      <c r="D285" s="47"/>
      <c r="E285" s="47"/>
      <c r="F285" s="1"/>
      <c r="G285" s="1"/>
      <c r="H285" s="1"/>
    </row>
    <row r="286" ht="15.75" customHeight="1">
      <c r="A286" s="46"/>
      <c r="B286" s="46"/>
      <c r="C286" s="47"/>
      <c r="D286" s="47"/>
      <c r="E286" s="47"/>
      <c r="F286" s="1"/>
      <c r="G286" s="1"/>
      <c r="H286" s="1"/>
    </row>
    <row r="287" ht="15.75" customHeight="1">
      <c r="A287" s="46"/>
      <c r="B287" s="46"/>
      <c r="C287" s="47"/>
      <c r="D287" s="47"/>
      <c r="E287" s="47"/>
      <c r="F287" s="1"/>
      <c r="G287" s="1"/>
      <c r="H287" s="1"/>
    </row>
    <row r="288" ht="15.75" customHeight="1">
      <c r="A288" s="46"/>
      <c r="B288" s="46"/>
      <c r="C288" s="47"/>
      <c r="D288" s="47"/>
      <c r="E288" s="47"/>
      <c r="F288" s="1"/>
      <c r="G288" s="1"/>
      <c r="H288" s="1"/>
    </row>
    <row r="289" ht="15.75" customHeight="1">
      <c r="A289" s="46"/>
      <c r="B289" s="46"/>
      <c r="C289" s="47"/>
      <c r="D289" s="47"/>
      <c r="E289" s="47"/>
      <c r="F289" s="1"/>
      <c r="G289" s="1"/>
      <c r="H289" s="1"/>
    </row>
    <row r="290" ht="15.75" customHeight="1">
      <c r="A290" s="46"/>
      <c r="B290" s="46"/>
      <c r="C290" s="47"/>
      <c r="D290" s="47"/>
      <c r="E290" s="47"/>
      <c r="F290" s="1"/>
      <c r="G290" s="1"/>
      <c r="H290" s="1"/>
    </row>
    <row r="291" ht="15.75" customHeight="1">
      <c r="A291" s="46"/>
      <c r="B291" s="46"/>
      <c r="C291" s="47"/>
      <c r="D291" s="47"/>
      <c r="E291" s="47"/>
      <c r="F291" s="1"/>
      <c r="G291" s="1"/>
      <c r="H291" s="1"/>
    </row>
    <row r="292" ht="15.75" customHeight="1">
      <c r="A292" s="46"/>
      <c r="B292" s="46"/>
      <c r="C292" s="47"/>
      <c r="D292" s="47"/>
      <c r="E292" s="47"/>
      <c r="F292" s="1"/>
      <c r="G292" s="1"/>
      <c r="H292" s="1"/>
    </row>
    <row r="293" ht="15.75" customHeight="1">
      <c r="A293" s="46"/>
      <c r="B293" s="46"/>
      <c r="C293" s="47"/>
      <c r="D293" s="47"/>
      <c r="E293" s="47"/>
      <c r="F293" s="1"/>
      <c r="G293" s="1"/>
      <c r="H293" s="1"/>
    </row>
    <row r="294" ht="15.75" customHeight="1">
      <c r="A294" s="46"/>
      <c r="B294" s="46"/>
      <c r="C294" s="47"/>
      <c r="D294" s="47"/>
      <c r="E294" s="47"/>
      <c r="F294" s="1"/>
      <c r="G294" s="1"/>
      <c r="H294" s="1"/>
    </row>
    <row r="295" ht="15.75" customHeight="1">
      <c r="A295" s="46"/>
      <c r="B295" s="46"/>
      <c r="C295" s="47"/>
      <c r="D295" s="47"/>
      <c r="E295" s="47"/>
      <c r="F295" s="1"/>
      <c r="G295" s="1"/>
      <c r="H295" s="1"/>
    </row>
    <row r="296" ht="15.75" customHeight="1">
      <c r="A296" s="46"/>
      <c r="B296" s="46"/>
      <c r="C296" s="47"/>
      <c r="D296" s="47"/>
      <c r="E296" s="47"/>
      <c r="F296" s="1"/>
      <c r="G296" s="1"/>
      <c r="H296" s="1"/>
    </row>
    <row r="297" ht="15.75" customHeight="1">
      <c r="A297" s="46"/>
      <c r="B297" s="46"/>
      <c r="C297" s="47"/>
      <c r="D297" s="47"/>
      <c r="E297" s="47"/>
      <c r="F297" s="1"/>
      <c r="G297" s="1"/>
      <c r="H297" s="1"/>
    </row>
    <row r="298" ht="15.75" customHeight="1">
      <c r="A298" s="46"/>
      <c r="B298" s="46"/>
      <c r="C298" s="47"/>
      <c r="D298" s="47"/>
      <c r="E298" s="47"/>
      <c r="F298" s="1"/>
      <c r="G298" s="1"/>
      <c r="H298" s="1"/>
    </row>
    <row r="299" ht="15.75" customHeight="1">
      <c r="A299" s="46"/>
      <c r="B299" s="46"/>
      <c r="C299" s="47"/>
      <c r="D299" s="47"/>
      <c r="E299" s="47"/>
      <c r="F299" s="1"/>
      <c r="G299" s="1"/>
      <c r="H299" s="1"/>
    </row>
    <row r="300" ht="15.75" customHeight="1">
      <c r="A300" s="46"/>
      <c r="B300" s="46"/>
      <c r="C300" s="47"/>
      <c r="D300" s="47"/>
      <c r="E300" s="47"/>
      <c r="F300" s="1"/>
      <c r="G300" s="1"/>
      <c r="H300" s="1"/>
    </row>
    <row r="301" ht="15.75" customHeight="1">
      <c r="A301" s="46"/>
      <c r="B301" s="46"/>
      <c r="C301" s="47"/>
      <c r="D301" s="47"/>
      <c r="E301" s="47"/>
      <c r="F301" s="1"/>
      <c r="G301" s="1"/>
      <c r="H301" s="1"/>
    </row>
    <row r="302" ht="15.75" customHeight="1">
      <c r="A302" s="46"/>
      <c r="B302" s="46"/>
      <c r="C302" s="47"/>
      <c r="D302" s="47"/>
      <c r="E302" s="47"/>
      <c r="F302" s="1"/>
      <c r="G302" s="1"/>
      <c r="H302" s="1"/>
    </row>
    <row r="303" ht="15.75" customHeight="1">
      <c r="A303" s="46"/>
      <c r="B303" s="46"/>
      <c r="C303" s="47"/>
      <c r="D303" s="47"/>
      <c r="E303" s="47"/>
      <c r="F303" s="1"/>
      <c r="G303" s="1"/>
      <c r="H303" s="1"/>
    </row>
    <row r="304" ht="15.75" customHeight="1">
      <c r="A304" s="46"/>
      <c r="B304" s="46"/>
      <c r="C304" s="47"/>
      <c r="D304" s="47"/>
      <c r="E304" s="47"/>
      <c r="F304" s="1"/>
      <c r="G304" s="1"/>
      <c r="H304" s="1"/>
    </row>
    <row r="305" ht="15.75" customHeight="1">
      <c r="A305" s="46"/>
      <c r="B305" s="46"/>
      <c r="C305" s="47"/>
      <c r="D305" s="47"/>
      <c r="E305" s="47"/>
      <c r="F305" s="1"/>
      <c r="G305" s="1"/>
      <c r="H305" s="1"/>
    </row>
    <row r="306" ht="15.75" customHeight="1">
      <c r="A306" s="46"/>
      <c r="B306" s="46"/>
      <c r="C306" s="47"/>
      <c r="D306" s="47"/>
      <c r="E306" s="47"/>
      <c r="F306" s="1"/>
      <c r="G306" s="1"/>
      <c r="H306" s="1"/>
    </row>
    <row r="307" ht="15.75" customHeight="1">
      <c r="A307" s="46"/>
      <c r="B307" s="46"/>
      <c r="C307" s="47"/>
      <c r="D307" s="47"/>
      <c r="E307" s="47"/>
      <c r="F307" s="1"/>
      <c r="G307" s="1"/>
      <c r="H307" s="1"/>
    </row>
    <row r="308" ht="15.75" customHeight="1">
      <c r="A308" s="46"/>
      <c r="B308" s="46"/>
      <c r="C308" s="47"/>
      <c r="D308" s="47"/>
      <c r="E308" s="47"/>
      <c r="F308" s="1"/>
      <c r="G308" s="1"/>
      <c r="H308" s="1"/>
    </row>
    <row r="309" ht="15.75" customHeight="1">
      <c r="A309" s="46"/>
      <c r="B309" s="46"/>
      <c r="C309" s="47"/>
      <c r="D309" s="47"/>
      <c r="E309" s="47"/>
      <c r="F309" s="1"/>
      <c r="G309" s="1"/>
      <c r="H309" s="1"/>
    </row>
    <row r="310" ht="15.75" customHeight="1">
      <c r="A310" s="46"/>
      <c r="B310" s="46"/>
      <c r="C310" s="47"/>
      <c r="D310" s="47"/>
      <c r="E310" s="47"/>
      <c r="F310" s="1"/>
      <c r="G310" s="1"/>
      <c r="H310" s="1"/>
    </row>
    <row r="311" ht="15.75" customHeight="1">
      <c r="A311" s="46"/>
      <c r="B311" s="46"/>
      <c r="C311" s="47"/>
      <c r="D311" s="47"/>
      <c r="E311" s="47"/>
      <c r="F311" s="1"/>
      <c r="G311" s="1"/>
      <c r="H311" s="1"/>
    </row>
    <row r="312" ht="15.75" customHeight="1">
      <c r="A312" s="46"/>
      <c r="B312" s="46"/>
      <c r="C312" s="47"/>
      <c r="D312" s="47"/>
      <c r="E312" s="47"/>
      <c r="F312" s="1"/>
      <c r="G312" s="1"/>
      <c r="H312" s="1"/>
    </row>
    <row r="313" ht="15.75" customHeight="1">
      <c r="A313" s="46"/>
      <c r="B313" s="46"/>
      <c r="C313" s="47"/>
      <c r="D313" s="47"/>
      <c r="E313" s="47"/>
      <c r="F313" s="1"/>
      <c r="G313" s="1"/>
      <c r="H313" s="1"/>
    </row>
    <row r="314" ht="15.75" customHeight="1">
      <c r="A314" s="46"/>
      <c r="B314" s="46"/>
      <c r="C314" s="47"/>
      <c r="D314" s="47"/>
      <c r="E314" s="47"/>
      <c r="F314" s="1"/>
      <c r="G314" s="1"/>
      <c r="H314" s="1"/>
    </row>
    <row r="315" ht="15.75" customHeight="1">
      <c r="A315" s="46"/>
      <c r="B315" s="46"/>
      <c r="C315" s="47"/>
      <c r="D315" s="47"/>
      <c r="E315" s="47"/>
      <c r="F315" s="1"/>
      <c r="G315" s="1"/>
      <c r="H315" s="1"/>
    </row>
    <row r="316" ht="15.75" customHeight="1">
      <c r="A316" s="46"/>
      <c r="B316" s="46"/>
      <c r="C316" s="47"/>
      <c r="D316" s="47"/>
      <c r="E316" s="47"/>
      <c r="F316" s="1"/>
      <c r="G316" s="1"/>
      <c r="H316" s="1"/>
    </row>
    <row r="317" ht="15.75" customHeight="1">
      <c r="A317" s="46"/>
      <c r="B317" s="46"/>
      <c r="C317" s="47"/>
      <c r="D317" s="47"/>
      <c r="E317" s="47"/>
      <c r="F317" s="1"/>
      <c r="G317" s="1"/>
      <c r="H317" s="1"/>
    </row>
    <row r="318" ht="15.75" customHeight="1">
      <c r="A318" s="46"/>
      <c r="B318" s="46"/>
      <c r="C318" s="47"/>
      <c r="D318" s="47"/>
      <c r="E318" s="47"/>
      <c r="F318" s="1"/>
      <c r="G318" s="1"/>
      <c r="H318" s="1"/>
    </row>
    <row r="319" ht="15.75" customHeight="1">
      <c r="A319" s="46"/>
      <c r="B319" s="46"/>
      <c r="C319" s="47"/>
      <c r="D319" s="47"/>
      <c r="E319" s="47"/>
      <c r="F319" s="1"/>
      <c r="G319" s="1"/>
      <c r="H319" s="1"/>
    </row>
    <row r="320" ht="15.75" customHeight="1">
      <c r="A320" s="46"/>
      <c r="B320" s="46"/>
      <c r="C320" s="47"/>
      <c r="D320" s="47"/>
      <c r="E320" s="47"/>
      <c r="F320" s="1"/>
      <c r="G320" s="1"/>
      <c r="H320" s="1"/>
    </row>
    <row r="321" ht="15.75" customHeight="1">
      <c r="A321" s="46"/>
      <c r="B321" s="46"/>
      <c r="C321" s="47"/>
      <c r="D321" s="47"/>
      <c r="E321" s="47"/>
      <c r="F321" s="1"/>
      <c r="G321" s="1"/>
      <c r="H321" s="1"/>
    </row>
    <row r="322" ht="15.75" customHeight="1">
      <c r="A322" s="46"/>
      <c r="B322" s="46"/>
      <c r="C322" s="47"/>
      <c r="D322" s="47"/>
      <c r="E322" s="47"/>
      <c r="F322" s="1"/>
      <c r="G322" s="1"/>
      <c r="H322" s="1"/>
    </row>
    <row r="323" ht="15.75" customHeight="1">
      <c r="A323" s="46"/>
      <c r="B323" s="46"/>
      <c r="C323" s="47"/>
      <c r="D323" s="47"/>
      <c r="E323" s="47"/>
      <c r="F323" s="1"/>
      <c r="G323" s="1"/>
      <c r="H323" s="1"/>
    </row>
    <row r="324" ht="15.75" customHeight="1">
      <c r="A324" s="46"/>
      <c r="B324" s="46"/>
      <c r="C324" s="47"/>
      <c r="D324" s="47"/>
      <c r="E324" s="47"/>
      <c r="F324" s="1"/>
      <c r="G324" s="1"/>
      <c r="H324" s="1"/>
    </row>
    <row r="325" ht="15.75" customHeight="1">
      <c r="A325" s="46"/>
      <c r="B325" s="46"/>
      <c r="C325" s="47"/>
      <c r="D325" s="47"/>
      <c r="E325" s="47"/>
      <c r="F325" s="1"/>
      <c r="G325" s="1"/>
      <c r="H325" s="1"/>
    </row>
    <row r="326" ht="15.75" customHeight="1">
      <c r="A326" s="46"/>
      <c r="B326" s="46"/>
      <c r="C326" s="47"/>
      <c r="D326" s="47"/>
      <c r="E326" s="47"/>
      <c r="F326" s="1"/>
      <c r="G326" s="1"/>
      <c r="H326" s="1"/>
    </row>
    <row r="327" ht="15.75" customHeight="1">
      <c r="A327" s="46"/>
      <c r="B327" s="46"/>
      <c r="C327" s="47"/>
      <c r="D327" s="47"/>
      <c r="E327" s="47"/>
      <c r="F327" s="1"/>
      <c r="G327" s="1"/>
      <c r="H327" s="1"/>
    </row>
    <row r="328" ht="15.75" customHeight="1">
      <c r="A328" s="46"/>
      <c r="B328" s="46"/>
      <c r="C328" s="47"/>
      <c r="D328" s="47"/>
      <c r="E328" s="47"/>
      <c r="F328" s="1"/>
      <c r="G328" s="1"/>
      <c r="H328" s="1"/>
    </row>
    <row r="329" ht="15.75" customHeight="1">
      <c r="A329" s="46"/>
      <c r="B329" s="46"/>
      <c r="C329" s="47"/>
      <c r="D329" s="47"/>
      <c r="E329" s="47"/>
      <c r="F329" s="1"/>
      <c r="G329" s="1"/>
      <c r="H329" s="1"/>
    </row>
    <row r="330" ht="15.75" customHeight="1">
      <c r="A330" s="46"/>
      <c r="B330" s="46"/>
      <c r="C330" s="47"/>
      <c r="D330" s="47"/>
      <c r="E330" s="47"/>
      <c r="F330" s="1"/>
      <c r="G330" s="1"/>
      <c r="H330" s="1"/>
    </row>
    <row r="331" ht="15.75" customHeight="1">
      <c r="A331" s="46"/>
      <c r="B331" s="46"/>
      <c r="C331" s="47"/>
      <c r="D331" s="47"/>
      <c r="E331" s="47"/>
      <c r="F331" s="1"/>
      <c r="G331" s="1"/>
      <c r="H331" s="1"/>
    </row>
    <row r="332" ht="15.75" customHeight="1">
      <c r="A332" s="46"/>
      <c r="B332" s="46"/>
      <c r="C332" s="47"/>
      <c r="D332" s="47"/>
      <c r="E332" s="47"/>
      <c r="F332" s="1"/>
      <c r="G332" s="1"/>
      <c r="H332" s="1"/>
    </row>
    <row r="333" ht="15.75" customHeight="1">
      <c r="A333" s="46"/>
      <c r="B333" s="46"/>
      <c r="C333" s="47"/>
      <c r="D333" s="47"/>
      <c r="E333" s="47"/>
      <c r="F333" s="1"/>
      <c r="G333" s="1"/>
      <c r="H333" s="1"/>
    </row>
    <row r="334" ht="15.75" customHeight="1">
      <c r="A334" s="46"/>
      <c r="B334" s="46"/>
      <c r="C334" s="47"/>
      <c r="D334" s="47"/>
      <c r="E334" s="47"/>
      <c r="F334" s="1"/>
      <c r="G334" s="1"/>
      <c r="H334" s="1"/>
    </row>
    <row r="335" ht="15.75" customHeight="1">
      <c r="A335" s="46"/>
      <c r="B335" s="46"/>
      <c r="C335" s="47"/>
      <c r="D335" s="47"/>
      <c r="E335" s="47"/>
      <c r="F335" s="1"/>
      <c r="G335" s="1"/>
      <c r="H335" s="1"/>
    </row>
    <row r="336" ht="15.75" customHeight="1">
      <c r="A336" s="46"/>
      <c r="B336" s="46"/>
      <c r="C336" s="47"/>
      <c r="D336" s="47"/>
      <c r="E336" s="47"/>
      <c r="F336" s="1"/>
      <c r="G336" s="1"/>
      <c r="H336" s="1"/>
    </row>
    <row r="337" ht="15.75" customHeight="1">
      <c r="A337" s="46"/>
      <c r="B337" s="46"/>
      <c r="C337" s="47"/>
      <c r="D337" s="47"/>
      <c r="E337" s="47"/>
      <c r="F337" s="1"/>
      <c r="G337" s="1"/>
      <c r="H337" s="1"/>
    </row>
    <row r="338" ht="15.75" customHeight="1">
      <c r="A338" s="46"/>
      <c r="B338" s="46"/>
      <c r="C338" s="47"/>
      <c r="D338" s="47"/>
      <c r="E338" s="47"/>
      <c r="F338" s="1"/>
      <c r="G338" s="1"/>
      <c r="H338" s="1"/>
    </row>
    <row r="339" ht="15.75" customHeight="1">
      <c r="A339" s="46"/>
      <c r="B339" s="46"/>
      <c r="C339" s="47"/>
      <c r="D339" s="47"/>
      <c r="E339" s="47"/>
      <c r="F339" s="1"/>
      <c r="G339" s="1"/>
      <c r="H339" s="1"/>
    </row>
    <row r="340" ht="15.75" customHeight="1">
      <c r="A340" s="46"/>
      <c r="B340" s="46"/>
      <c r="C340" s="47"/>
      <c r="D340" s="47"/>
      <c r="E340" s="47"/>
      <c r="F340" s="1"/>
      <c r="G340" s="1"/>
      <c r="H340" s="1"/>
    </row>
    <row r="341" ht="15.75" customHeight="1">
      <c r="A341" s="46"/>
      <c r="B341" s="46"/>
      <c r="C341" s="47"/>
      <c r="D341" s="47"/>
      <c r="E341" s="47"/>
      <c r="F341" s="1"/>
      <c r="G341" s="1"/>
      <c r="H341" s="1"/>
    </row>
    <row r="342" ht="15.75" customHeight="1">
      <c r="A342" s="46"/>
      <c r="B342" s="46"/>
      <c r="C342" s="47"/>
      <c r="D342" s="47"/>
      <c r="E342" s="47"/>
      <c r="F342" s="1"/>
      <c r="G342" s="1"/>
      <c r="H342" s="1"/>
    </row>
    <row r="343" ht="15.75" customHeight="1">
      <c r="A343" s="46"/>
      <c r="B343" s="46"/>
      <c r="C343" s="47"/>
      <c r="D343" s="47"/>
      <c r="E343" s="47"/>
      <c r="F343" s="1"/>
      <c r="G343" s="1"/>
      <c r="H343" s="1"/>
    </row>
    <row r="344" ht="15.75" customHeight="1">
      <c r="A344" s="46"/>
      <c r="B344" s="46"/>
      <c r="C344" s="47"/>
      <c r="D344" s="47"/>
      <c r="E344" s="47"/>
      <c r="F344" s="1"/>
      <c r="G344" s="1"/>
      <c r="H344" s="1"/>
    </row>
    <row r="345" ht="15.75" customHeight="1">
      <c r="A345" s="46"/>
      <c r="B345" s="46"/>
      <c r="C345" s="47"/>
      <c r="D345" s="47"/>
      <c r="E345" s="47"/>
      <c r="F345" s="1"/>
      <c r="G345" s="1"/>
      <c r="H345" s="1"/>
    </row>
    <row r="346" ht="15.75" customHeight="1">
      <c r="A346" s="46"/>
      <c r="B346" s="46"/>
      <c r="C346" s="47"/>
      <c r="D346" s="47"/>
      <c r="E346" s="47"/>
      <c r="F346" s="1"/>
      <c r="G346" s="1"/>
      <c r="H346" s="1"/>
    </row>
    <row r="347" ht="15.75" customHeight="1">
      <c r="A347" s="46"/>
      <c r="B347" s="46"/>
      <c r="C347" s="47"/>
      <c r="D347" s="47"/>
      <c r="E347" s="47"/>
      <c r="F347" s="1"/>
      <c r="G347" s="1"/>
      <c r="H347" s="1"/>
    </row>
    <row r="348" ht="15.75" customHeight="1">
      <c r="A348" s="46"/>
      <c r="B348" s="46"/>
      <c r="C348" s="47"/>
      <c r="D348" s="47"/>
      <c r="E348" s="47"/>
      <c r="F348" s="1"/>
      <c r="G348" s="1"/>
      <c r="H348" s="1"/>
    </row>
    <row r="349" ht="15.75" customHeight="1">
      <c r="A349" s="46"/>
      <c r="B349" s="46"/>
      <c r="C349" s="47"/>
      <c r="D349" s="47"/>
      <c r="E349" s="47"/>
      <c r="F349" s="1"/>
      <c r="G349" s="1"/>
      <c r="H349" s="1"/>
    </row>
    <row r="350" ht="15.75" customHeight="1">
      <c r="A350" s="46"/>
      <c r="B350" s="46"/>
      <c r="C350" s="47"/>
      <c r="D350" s="47"/>
      <c r="E350" s="47"/>
      <c r="F350" s="1"/>
      <c r="G350" s="1"/>
      <c r="H350" s="1"/>
    </row>
    <row r="351" ht="15.75" customHeight="1">
      <c r="A351" s="46"/>
      <c r="B351" s="46"/>
      <c r="C351" s="47"/>
      <c r="D351" s="47"/>
      <c r="E351" s="47"/>
      <c r="F351" s="1"/>
      <c r="G351" s="1"/>
      <c r="H351" s="1"/>
    </row>
    <row r="352" ht="15.75" customHeight="1">
      <c r="A352" s="46"/>
      <c r="B352" s="46"/>
      <c r="C352" s="47"/>
      <c r="D352" s="47"/>
      <c r="E352" s="47"/>
      <c r="F352" s="1"/>
      <c r="G352" s="1"/>
      <c r="H352" s="1"/>
    </row>
    <row r="353" ht="15.75" customHeight="1">
      <c r="A353" s="46"/>
      <c r="B353" s="46"/>
      <c r="C353" s="47"/>
      <c r="D353" s="47"/>
      <c r="E353" s="47"/>
      <c r="F353" s="1"/>
      <c r="G353" s="1"/>
      <c r="H353" s="1"/>
    </row>
    <row r="354" ht="15.75" customHeight="1">
      <c r="A354" s="46"/>
      <c r="B354" s="46"/>
      <c r="C354" s="47"/>
      <c r="D354" s="47"/>
      <c r="E354" s="47"/>
      <c r="F354" s="1"/>
      <c r="G354" s="1"/>
      <c r="H354" s="1"/>
    </row>
    <row r="355" ht="15.75" customHeight="1">
      <c r="A355" s="46"/>
      <c r="B355" s="46"/>
      <c r="C355" s="47"/>
      <c r="D355" s="47"/>
      <c r="E355" s="47"/>
      <c r="F355" s="1"/>
      <c r="G355" s="1"/>
      <c r="H355" s="1"/>
    </row>
    <row r="356" ht="15.75" customHeight="1">
      <c r="A356" s="46"/>
      <c r="B356" s="46"/>
      <c r="C356" s="47"/>
      <c r="D356" s="47"/>
      <c r="E356" s="47"/>
      <c r="F356" s="1"/>
      <c r="G356" s="1"/>
      <c r="H356" s="1"/>
    </row>
    <row r="357" ht="15.75" customHeight="1">
      <c r="A357" s="46"/>
      <c r="B357" s="46"/>
      <c r="C357" s="47"/>
      <c r="D357" s="47"/>
      <c r="E357" s="47"/>
      <c r="F357" s="1"/>
      <c r="G357" s="1"/>
      <c r="H357" s="1"/>
    </row>
    <row r="358" ht="15.75" customHeight="1">
      <c r="A358" s="46"/>
      <c r="B358" s="46"/>
      <c r="C358" s="47"/>
      <c r="D358" s="47"/>
      <c r="E358" s="47"/>
      <c r="F358" s="1"/>
      <c r="G358" s="1"/>
      <c r="H358" s="1"/>
    </row>
    <row r="359" ht="15.75" customHeight="1">
      <c r="A359" s="46"/>
      <c r="B359" s="46"/>
      <c r="C359" s="47"/>
      <c r="D359" s="47"/>
      <c r="E359" s="47"/>
      <c r="F359" s="1"/>
      <c r="G359" s="1"/>
      <c r="H359" s="1"/>
    </row>
    <row r="360" ht="15.75" customHeight="1">
      <c r="A360" s="46"/>
      <c r="B360" s="46"/>
      <c r="C360" s="47"/>
      <c r="D360" s="47"/>
      <c r="E360" s="47"/>
      <c r="F360" s="1"/>
      <c r="G360" s="1"/>
      <c r="H360" s="1"/>
    </row>
    <row r="361" ht="15.75" customHeight="1">
      <c r="A361" s="46"/>
      <c r="B361" s="46"/>
      <c r="C361" s="47"/>
      <c r="D361" s="47"/>
      <c r="E361" s="47"/>
      <c r="F361" s="1"/>
      <c r="G361" s="1"/>
      <c r="H361" s="1"/>
    </row>
    <row r="362" ht="15.75" customHeight="1">
      <c r="A362" s="46"/>
      <c r="B362" s="46"/>
      <c r="C362" s="47"/>
      <c r="D362" s="47"/>
      <c r="E362" s="47"/>
      <c r="F362" s="1"/>
      <c r="G362" s="1"/>
      <c r="H362" s="1"/>
    </row>
    <row r="363" ht="15.75" customHeight="1">
      <c r="A363" s="46"/>
      <c r="B363" s="46"/>
      <c r="C363" s="47"/>
      <c r="D363" s="47"/>
      <c r="E363" s="47"/>
      <c r="F363" s="1"/>
      <c r="G363" s="1"/>
      <c r="H363" s="1"/>
    </row>
    <row r="364" ht="15.75" customHeight="1">
      <c r="A364" s="46"/>
      <c r="B364" s="46"/>
      <c r="C364" s="47"/>
      <c r="D364" s="47"/>
      <c r="E364" s="47"/>
      <c r="F364" s="1"/>
      <c r="G364" s="1"/>
      <c r="H364" s="1"/>
    </row>
    <row r="365" ht="15.75" customHeight="1">
      <c r="A365" s="46"/>
      <c r="B365" s="46"/>
      <c r="C365" s="47"/>
      <c r="D365" s="47"/>
      <c r="E365" s="47"/>
      <c r="F365" s="1"/>
      <c r="G365" s="1"/>
      <c r="H365" s="1"/>
    </row>
    <row r="366" ht="15.75" customHeight="1">
      <c r="A366" s="46"/>
      <c r="B366" s="46"/>
      <c r="C366" s="47"/>
      <c r="D366" s="47"/>
      <c r="E366" s="47"/>
      <c r="F366" s="1"/>
      <c r="G366" s="1"/>
      <c r="H366" s="1"/>
    </row>
    <row r="367" ht="15.75" customHeight="1">
      <c r="A367" s="46"/>
      <c r="B367" s="46"/>
      <c r="C367" s="47"/>
      <c r="D367" s="47"/>
      <c r="E367" s="47"/>
      <c r="F367" s="1"/>
      <c r="G367" s="1"/>
      <c r="H367" s="1"/>
    </row>
    <row r="368" ht="15.75" customHeight="1">
      <c r="A368" s="46"/>
      <c r="B368" s="46"/>
      <c r="C368" s="47"/>
      <c r="D368" s="47"/>
      <c r="E368" s="47"/>
      <c r="F368" s="1"/>
      <c r="G368" s="1"/>
      <c r="H368" s="1"/>
    </row>
    <row r="369" ht="15.75" customHeight="1">
      <c r="A369" s="46"/>
      <c r="B369" s="46"/>
      <c r="C369" s="47"/>
      <c r="D369" s="47"/>
      <c r="E369" s="47"/>
      <c r="F369" s="1"/>
      <c r="G369" s="1"/>
      <c r="H369" s="1"/>
    </row>
    <row r="370" ht="15.75" customHeight="1">
      <c r="A370" s="46"/>
      <c r="B370" s="46"/>
      <c r="C370" s="47"/>
      <c r="D370" s="47"/>
      <c r="E370" s="47"/>
      <c r="F370" s="1"/>
      <c r="G370" s="1"/>
      <c r="H370" s="1"/>
    </row>
    <row r="371" ht="15.75" customHeight="1">
      <c r="A371" s="46"/>
      <c r="B371" s="46"/>
      <c r="C371" s="47"/>
      <c r="D371" s="47"/>
      <c r="E371" s="47"/>
      <c r="F371" s="1"/>
      <c r="G371" s="1"/>
      <c r="H371" s="1"/>
    </row>
    <row r="372" ht="15.75" customHeight="1">
      <c r="A372" s="46"/>
      <c r="B372" s="46"/>
      <c r="C372" s="47"/>
      <c r="D372" s="47"/>
      <c r="E372" s="47"/>
      <c r="F372" s="1"/>
      <c r="G372" s="1"/>
      <c r="H372" s="1"/>
    </row>
    <row r="373" ht="15.75" customHeight="1">
      <c r="A373" s="46"/>
      <c r="B373" s="46"/>
      <c r="C373" s="47"/>
      <c r="D373" s="47"/>
      <c r="E373" s="47"/>
      <c r="F373" s="1"/>
      <c r="G373" s="1"/>
      <c r="H373" s="1"/>
    </row>
    <row r="374" ht="15.75" customHeight="1">
      <c r="A374" s="46"/>
      <c r="B374" s="46"/>
      <c r="C374" s="47"/>
      <c r="D374" s="47"/>
      <c r="E374" s="47"/>
      <c r="F374" s="1"/>
      <c r="G374" s="1"/>
      <c r="H374" s="1"/>
    </row>
    <row r="375" ht="15.75" customHeight="1">
      <c r="A375" s="46"/>
      <c r="B375" s="46"/>
      <c r="C375" s="47"/>
      <c r="D375" s="47"/>
      <c r="E375" s="47"/>
      <c r="F375" s="1"/>
      <c r="G375" s="1"/>
      <c r="H375" s="1"/>
    </row>
    <row r="376" ht="15.75" customHeight="1">
      <c r="A376" s="46"/>
      <c r="B376" s="46"/>
      <c r="C376" s="47"/>
      <c r="D376" s="47"/>
      <c r="E376" s="47"/>
      <c r="F376" s="1"/>
      <c r="G376" s="1"/>
      <c r="H376" s="1"/>
    </row>
    <row r="377" ht="15.75" customHeight="1">
      <c r="A377" s="46"/>
      <c r="B377" s="46"/>
      <c r="C377" s="47"/>
      <c r="D377" s="47"/>
      <c r="E377" s="47"/>
      <c r="F377" s="1"/>
      <c r="G377" s="1"/>
      <c r="H377" s="1"/>
    </row>
    <row r="378" ht="15.75" customHeight="1">
      <c r="A378" s="46"/>
      <c r="B378" s="46"/>
      <c r="C378" s="47"/>
      <c r="D378" s="47"/>
      <c r="E378" s="47"/>
      <c r="F378" s="1"/>
      <c r="G378" s="1"/>
      <c r="H378" s="1"/>
    </row>
    <row r="379" ht="15.75" customHeight="1">
      <c r="A379" s="46"/>
      <c r="B379" s="46"/>
      <c r="C379" s="47"/>
      <c r="D379" s="47"/>
      <c r="E379" s="47"/>
      <c r="F379" s="1"/>
      <c r="G379" s="1"/>
      <c r="H379" s="1"/>
    </row>
    <row r="380" ht="15.75" customHeight="1">
      <c r="A380" s="46"/>
      <c r="B380" s="46"/>
      <c r="C380" s="47"/>
      <c r="D380" s="47"/>
      <c r="E380" s="47"/>
      <c r="F380" s="1"/>
      <c r="G380" s="1"/>
      <c r="H380" s="1"/>
    </row>
    <row r="381" ht="15.75" customHeight="1">
      <c r="A381" s="46"/>
      <c r="B381" s="46"/>
      <c r="C381" s="47"/>
      <c r="D381" s="47"/>
      <c r="E381" s="47"/>
      <c r="F381" s="1"/>
      <c r="G381" s="1"/>
      <c r="H381" s="1"/>
    </row>
    <row r="382" ht="15.75" customHeight="1">
      <c r="A382" s="46"/>
      <c r="B382" s="46"/>
      <c r="C382" s="47"/>
      <c r="D382" s="47"/>
      <c r="E382" s="47"/>
      <c r="F382" s="1"/>
      <c r="G382" s="1"/>
      <c r="H382" s="1"/>
    </row>
    <row r="383" ht="15.75" customHeight="1">
      <c r="A383" s="46"/>
      <c r="B383" s="46"/>
      <c r="C383" s="47"/>
      <c r="D383" s="47"/>
      <c r="E383" s="47"/>
      <c r="F383" s="1"/>
      <c r="G383" s="1"/>
      <c r="H383" s="1"/>
    </row>
    <row r="384" ht="15.75" customHeight="1">
      <c r="A384" s="46"/>
      <c r="B384" s="46"/>
      <c r="C384" s="47"/>
      <c r="D384" s="47"/>
      <c r="E384" s="47"/>
      <c r="F384" s="1"/>
      <c r="G384" s="1"/>
      <c r="H384" s="1"/>
    </row>
    <row r="385" ht="15.75" customHeight="1">
      <c r="A385" s="46"/>
      <c r="B385" s="46"/>
      <c r="C385" s="47"/>
      <c r="D385" s="47"/>
      <c r="E385" s="47"/>
      <c r="F385" s="1"/>
      <c r="G385" s="1"/>
      <c r="H385" s="1"/>
    </row>
    <row r="386" ht="15.75" customHeight="1">
      <c r="A386" s="46"/>
      <c r="B386" s="46"/>
      <c r="C386" s="47"/>
      <c r="D386" s="47"/>
      <c r="E386" s="47"/>
      <c r="F386" s="1"/>
      <c r="G386" s="1"/>
      <c r="H386" s="1"/>
    </row>
    <row r="387" ht="15.75" customHeight="1">
      <c r="A387" s="46"/>
      <c r="B387" s="46"/>
      <c r="C387" s="47"/>
      <c r="D387" s="47"/>
      <c r="E387" s="47"/>
      <c r="F387" s="1"/>
      <c r="G387" s="1"/>
      <c r="H387" s="1"/>
    </row>
    <row r="388" ht="15.75" customHeight="1">
      <c r="A388" s="46"/>
      <c r="B388" s="46"/>
      <c r="C388" s="47"/>
      <c r="D388" s="47"/>
      <c r="E388" s="47"/>
      <c r="F388" s="1"/>
      <c r="G388" s="1"/>
      <c r="H388" s="1"/>
    </row>
    <row r="389" ht="15.75" customHeight="1">
      <c r="A389" s="46"/>
      <c r="B389" s="46"/>
      <c r="C389" s="47"/>
      <c r="D389" s="47"/>
      <c r="E389" s="47"/>
      <c r="F389" s="1"/>
      <c r="G389" s="1"/>
      <c r="H389" s="1"/>
    </row>
    <row r="390" ht="15.75" customHeight="1">
      <c r="A390" s="46"/>
      <c r="B390" s="46"/>
      <c r="C390" s="47"/>
      <c r="D390" s="47"/>
      <c r="E390" s="47"/>
      <c r="F390" s="1"/>
      <c r="G390" s="1"/>
      <c r="H390" s="1"/>
    </row>
    <row r="391" ht="15.75" customHeight="1">
      <c r="A391" s="46"/>
      <c r="B391" s="46"/>
      <c r="C391" s="47"/>
      <c r="D391" s="47"/>
      <c r="E391" s="47"/>
      <c r="F391" s="1"/>
      <c r="G391" s="1"/>
      <c r="H391" s="1"/>
    </row>
    <row r="392" ht="15.75" customHeight="1">
      <c r="A392" s="46"/>
      <c r="B392" s="46"/>
      <c r="C392" s="47"/>
      <c r="D392" s="47"/>
      <c r="E392" s="47"/>
      <c r="F392" s="1"/>
      <c r="G392" s="1"/>
      <c r="H392" s="1"/>
    </row>
    <row r="393" ht="15.75" customHeight="1">
      <c r="A393" s="46"/>
      <c r="B393" s="46"/>
      <c r="C393" s="47"/>
      <c r="D393" s="47"/>
      <c r="E393" s="47"/>
      <c r="F393" s="1"/>
      <c r="G393" s="1"/>
      <c r="H393" s="1"/>
    </row>
    <row r="394" ht="15.75" customHeight="1">
      <c r="A394" s="46"/>
      <c r="B394" s="46"/>
      <c r="C394" s="47"/>
      <c r="D394" s="47"/>
      <c r="E394" s="47"/>
      <c r="F394" s="1"/>
      <c r="G394" s="1"/>
      <c r="H394" s="1"/>
    </row>
    <row r="395" ht="15.75" customHeight="1">
      <c r="A395" s="46"/>
      <c r="B395" s="46"/>
      <c r="C395" s="47"/>
      <c r="D395" s="47"/>
      <c r="E395" s="47"/>
      <c r="F395" s="1"/>
      <c r="G395" s="1"/>
      <c r="H395" s="1"/>
    </row>
    <row r="396" ht="15.75" customHeight="1">
      <c r="A396" s="46"/>
      <c r="B396" s="46"/>
      <c r="C396" s="47"/>
      <c r="D396" s="47"/>
      <c r="E396" s="47"/>
      <c r="F396" s="1"/>
      <c r="G396" s="1"/>
      <c r="H396" s="1"/>
    </row>
    <row r="397" ht="15.75" customHeight="1">
      <c r="A397" s="46"/>
      <c r="B397" s="46"/>
      <c r="C397" s="47"/>
      <c r="D397" s="47"/>
      <c r="E397" s="47"/>
      <c r="F397" s="1"/>
      <c r="G397" s="1"/>
      <c r="H397" s="1"/>
    </row>
    <row r="398" ht="15.75" customHeight="1">
      <c r="A398" s="46"/>
      <c r="B398" s="46"/>
      <c r="C398" s="47"/>
      <c r="D398" s="47"/>
      <c r="E398" s="47"/>
      <c r="F398" s="1"/>
      <c r="G398" s="1"/>
      <c r="H398" s="1"/>
    </row>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8">
    <mergeCell ref="A2:E2"/>
    <mergeCell ref="A4:E4"/>
    <mergeCell ref="A5:E5"/>
    <mergeCell ref="A6:E6"/>
    <mergeCell ref="A7:E7"/>
    <mergeCell ref="A8:E8"/>
    <mergeCell ref="A9:E9"/>
    <mergeCell ref="A198:H198"/>
  </mergeCells>
  <printOptions/>
  <pageMargins bottom="0.75" footer="0.0" header="0.0" left="0.7" right="0.7" top="0.75"/>
  <pageSetup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14.14"/>
    <col customWidth="1" min="14" max="14" width="8.14"/>
    <col customWidth="1" min="15" max="15" width="10.14"/>
    <col customWidth="1" min="16" max="20" width="8.86"/>
    <col customWidth="1" min="21" max="28" width="8.0"/>
  </cols>
  <sheetData>
    <row r="1">
      <c r="A1" s="46"/>
      <c r="B1" s="47"/>
      <c r="C1" s="1"/>
      <c r="D1" s="1"/>
      <c r="E1" s="1"/>
      <c r="F1" s="1"/>
      <c r="G1" s="1"/>
      <c r="H1" s="1"/>
      <c r="I1" s="1"/>
      <c r="J1" s="1"/>
      <c r="K1" s="1"/>
      <c r="L1" s="1"/>
      <c r="M1" s="1"/>
      <c r="N1" s="1"/>
    </row>
    <row r="2" ht="21.75" customHeight="1">
      <c r="A2" s="149" t="s">
        <v>688</v>
      </c>
      <c r="B2" s="49"/>
      <c r="C2" s="49"/>
      <c r="D2" s="49"/>
      <c r="E2" s="49"/>
      <c r="F2" s="49"/>
      <c r="G2" s="49"/>
      <c r="H2" s="49"/>
      <c r="I2" s="49"/>
      <c r="J2" s="49"/>
      <c r="K2" s="49"/>
      <c r="L2" s="49"/>
      <c r="M2" s="169"/>
      <c r="N2" s="3"/>
      <c r="O2" s="3"/>
      <c r="P2" s="3"/>
      <c r="Q2" s="170"/>
      <c r="R2" s="170"/>
      <c r="S2" s="170"/>
      <c r="T2" s="170"/>
      <c r="U2" s="170"/>
      <c r="V2" s="170"/>
      <c r="W2" s="170"/>
      <c r="X2" s="170"/>
      <c r="Y2" s="170"/>
      <c r="Z2" s="170"/>
      <c r="AA2" s="170"/>
      <c r="AB2" s="170"/>
    </row>
    <row r="3" ht="18.0" customHeight="1">
      <c r="A3" s="171"/>
      <c r="B3" s="171"/>
      <c r="C3" s="171"/>
      <c r="D3" s="171"/>
      <c r="E3" s="171"/>
      <c r="F3" s="171"/>
      <c r="G3" s="171"/>
      <c r="H3" s="52"/>
      <c r="I3" s="52"/>
      <c r="J3" s="52"/>
      <c r="K3" s="52"/>
      <c r="L3" s="52"/>
      <c r="M3" s="172"/>
      <c r="N3" s="52"/>
      <c r="O3" s="53"/>
      <c r="P3" s="53"/>
      <c r="Q3" s="53"/>
      <c r="R3" s="53"/>
      <c r="S3" s="53"/>
      <c r="T3" s="53"/>
      <c r="U3" s="53"/>
      <c r="V3" s="53"/>
      <c r="W3" s="53"/>
      <c r="X3" s="53"/>
      <c r="Y3" s="53"/>
      <c r="Z3" s="53"/>
      <c r="AA3" s="53"/>
      <c r="AB3" s="53"/>
    </row>
    <row r="4" ht="41.25" customHeight="1">
      <c r="A4" s="173" t="s">
        <v>689</v>
      </c>
      <c r="B4" s="49"/>
      <c r="C4" s="49"/>
      <c r="D4" s="49"/>
      <c r="E4" s="49"/>
      <c r="F4" s="49"/>
      <c r="G4" s="49"/>
      <c r="H4" s="49"/>
      <c r="I4" s="49"/>
      <c r="J4" s="49"/>
      <c r="K4" s="49"/>
      <c r="L4" s="49"/>
      <c r="M4" s="169"/>
      <c r="N4" s="3"/>
      <c r="O4" s="3"/>
      <c r="P4" s="3"/>
      <c r="Q4" s="53"/>
      <c r="R4" s="53"/>
      <c r="S4" s="53"/>
      <c r="T4" s="53"/>
      <c r="U4" s="53"/>
      <c r="V4" s="53"/>
      <c r="W4" s="53"/>
      <c r="X4" s="53"/>
      <c r="Y4" s="53"/>
      <c r="Z4" s="53"/>
      <c r="AA4" s="53"/>
      <c r="AB4" s="53"/>
    </row>
    <row r="5" ht="13.5" customHeight="1">
      <c r="A5" s="174" t="s">
        <v>690</v>
      </c>
      <c r="B5" s="49"/>
      <c r="C5" s="49"/>
      <c r="D5" s="49"/>
      <c r="E5" s="49"/>
      <c r="F5" s="49"/>
      <c r="G5" s="49"/>
      <c r="H5" s="49"/>
      <c r="I5" s="49"/>
      <c r="J5" s="49"/>
      <c r="K5" s="49"/>
      <c r="L5" s="49"/>
      <c r="M5" s="169"/>
      <c r="N5" s="3"/>
      <c r="O5" s="3"/>
      <c r="P5" s="3"/>
      <c r="Q5" s="53"/>
      <c r="R5" s="53"/>
      <c r="S5" s="53"/>
      <c r="T5" s="53"/>
      <c r="U5" s="53"/>
      <c r="V5" s="53"/>
      <c r="W5" s="53"/>
      <c r="X5" s="53"/>
      <c r="Y5" s="53"/>
      <c r="Z5" s="53"/>
      <c r="AA5" s="53"/>
      <c r="AB5" s="53"/>
    </row>
    <row r="6" ht="14.25" customHeight="1">
      <c r="A6" s="173" t="s">
        <v>691</v>
      </c>
      <c r="B6" s="49"/>
      <c r="C6" s="49"/>
      <c r="D6" s="49"/>
      <c r="E6" s="49"/>
      <c r="F6" s="49"/>
      <c r="G6" s="49"/>
      <c r="H6" s="49"/>
      <c r="I6" s="49"/>
      <c r="J6" s="49"/>
      <c r="K6" s="49"/>
      <c r="L6" s="49"/>
      <c r="M6" s="169"/>
      <c r="N6" s="3"/>
      <c r="O6" s="3"/>
      <c r="P6" s="3"/>
      <c r="Q6" s="53"/>
      <c r="R6" s="53"/>
      <c r="S6" s="53"/>
      <c r="T6" s="53"/>
      <c r="U6" s="53"/>
      <c r="V6" s="53"/>
      <c r="W6" s="53"/>
      <c r="X6" s="53"/>
      <c r="Y6" s="53"/>
      <c r="Z6" s="53"/>
      <c r="AA6" s="53"/>
      <c r="AB6" s="53"/>
    </row>
    <row r="7" ht="14.25" customHeight="1">
      <c r="A7" s="54" t="s">
        <v>692</v>
      </c>
      <c r="B7" s="49"/>
      <c r="C7" s="49"/>
      <c r="D7" s="49"/>
      <c r="E7" s="49"/>
      <c r="F7" s="49"/>
      <c r="G7" s="49"/>
      <c r="H7" s="49"/>
      <c r="I7" s="49"/>
      <c r="J7" s="49"/>
      <c r="K7" s="49"/>
      <c r="L7" s="49"/>
      <c r="M7" s="169"/>
      <c r="N7" s="3"/>
      <c r="O7" s="3"/>
      <c r="P7" s="3"/>
      <c r="Q7" s="52"/>
      <c r="R7" s="52"/>
      <c r="S7" s="52"/>
      <c r="T7" s="52"/>
      <c r="U7" s="53"/>
      <c r="V7" s="53"/>
      <c r="W7" s="53"/>
      <c r="X7" s="53"/>
      <c r="Y7" s="53"/>
      <c r="Z7" s="53"/>
      <c r="AA7" s="53"/>
      <c r="AB7" s="53"/>
    </row>
    <row r="8" ht="15.0" customHeight="1">
      <c r="A8" s="174" t="s">
        <v>693</v>
      </c>
      <c r="B8" s="49"/>
      <c r="C8" s="49"/>
      <c r="D8" s="49"/>
      <c r="E8" s="49"/>
      <c r="F8" s="49"/>
      <c r="G8" s="49"/>
      <c r="H8" s="49"/>
      <c r="I8" s="49"/>
      <c r="J8" s="49"/>
      <c r="K8" s="49"/>
      <c r="L8" s="49"/>
      <c r="M8" s="169"/>
      <c r="N8" s="3"/>
      <c r="O8" s="3"/>
      <c r="P8" s="3"/>
      <c r="Q8" s="52"/>
      <c r="R8" s="52"/>
      <c r="S8" s="52"/>
      <c r="T8" s="52"/>
      <c r="U8" s="53"/>
      <c r="V8" s="53"/>
      <c r="W8" s="53"/>
      <c r="X8" s="53"/>
      <c r="Y8" s="53"/>
      <c r="Z8" s="53"/>
      <c r="AA8" s="53"/>
      <c r="AB8" s="53"/>
    </row>
    <row r="9" ht="14.25" customHeight="1">
      <c r="A9" s="54" t="s">
        <v>694</v>
      </c>
      <c r="B9" s="49"/>
      <c r="C9" s="49"/>
      <c r="D9" s="49"/>
      <c r="E9" s="49"/>
      <c r="F9" s="49"/>
      <c r="G9" s="49"/>
      <c r="H9" s="49"/>
      <c r="I9" s="49"/>
      <c r="J9" s="49"/>
      <c r="K9" s="49"/>
      <c r="L9" s="49"/>
      <c r="M9" s="169"/>
      <c r="N9" s="3"/>
      <c r="O9" s="3"/>
      <c r="P9" s="3"/>
      <c r="Q9" s="52"/>
      <c r="R9" s="52"/>
      <c r="S9" s="52"/>
      <c r="T9" s="52"/>
      <c r="U9" s="53"/>
      <c r="V9" s="53"/>
      <c r="W9" s="53"/>
      <c r="X9" s="53"/>
      <c r="Y9" s="53"/>
      <c r="Z9" s="53"/>
      <c r="AA9" s="53"/>
      <c r="AB9" s="53"/>
    </row>
    <row r="10" ht="14.25" customHeight="1">
      <c r="A10" s="54" t="s">
        <v>695</v>
      </c>
      <c r="B10" s="49"/>
      <c r="C10" s="49"/>
      <c r="D10" s="49"/>
      <c r="E10" s="49"/>
      <c r="F10" s="49"/>
      <c r="G10" s="49"/>
      <c r="H10" s="49"/>
      <c r="I10" s="49"/>
      <c r="J10" s="49"/>
      <c r="K10" s="49"/>
      <c r="L10" s="49"/>
      <c r="M10" s="169"/>
      <c r="N10" s="3"/>
      <c r="O10" s="3"/>
      <c r="P10" s="3"/>
      <c r="Q10" s="52"/>
      <c r="R10" s="52"/>
      <c r="S10" s="52"/>
      <c r="T10" s="52"/>
      <c r="U10" s="53"/>
      <c r="V10" s="53"/>
      <c r="W10" s="53"/>
      <c r="X10" s="53"/>
      <c r="Y10" s="53"/>
      <c r="Z10" s="53"/>
      <c r="AA10" s="53"/>
      <c r="AB10" s="53"/>
    </row>
    <row r="11" ht="66.75" customHeight="1">
      <c r="A11" s="58" t="s">
        <v>696</v>
      </c>
      <c r="B11" s="49"/>
      <c r="C11" s="49"/>
      <c r="D11" s="49"/>
      <c r="E11" s="49"/>
      <c r="F11" s="49"/>
      <c r="G11" s="49"/>
      <c r="H11" s="49"/>
      <c r="I11" s="49"/>
      <c r="J11" s="49"/>
      <c r="K11" s="49"/>
      <c r="L11" s="49"/>
      <c r="M11" s="169"/>
      <c r="N11" s="3"/>
      <c r="O11" s="3"/>
      <c r="P11" s="3"/>
      <c r="Q11" s="53"/>
      <c r="R11" s="53"/>
      <c r="S11" s="53"/>
      <c r="T11" s="53"/>
      <c r="U11" s="53"/>
      <c r="V11" s="53"/>
      <c r="W11" s="53"/>
      <c r="X11" s="53"/>
      <c r="Y11" s="53"/>
      <c r="Z11" s="53"/>
      <c r="AA11" s="53"/>
      <c r="AB11" s="53"/>
    </row>
    <row r="12">
      <c r="A12" s="175"/>
      <c r="B12" s="175"/>
      <c r="C12" s="175"/>
      <c r="D12" s="175"/>
      <c r="E12" s="175"/>
      <c r="F12" s="175"/>
      <c r="G12" s="175"/>
      <c r="H12" s="175"/>
      <c r="I12" s="175"/>
      <c r="J12" s="175"/>
      <c r="K12" s="175"/>
      <c r="L12" s="175"/>
      <c r="M12" s="175"/>
      <c r="N12" s="175"/>
      <c r="O12" s="53"/>
      <c r="P12" s="53"/>
      <c r="Q12" s="53"/>
      <c r="R12" s="53"/>
      <c r="S12" s="53"/>
      <c r="T12" s="53"/>
      <c r="U12" s="53"/>
      <c r="V12" s="53"/>
      <c r="W12" s="53"/>
      <c r="X12" s="53"/>
      <c r="Y12" s="53"/>
      <c r="Z12" s="53"/>
      <c r="AA12" s="53"/>
      <c r="AB12" s="53"/>
    </row>
    <row r="13">
      <c r="A13" s="176" t="s">
        <v>6</v>
      </c>
      <c r="B13" s="176" t="s">
        <v>697</v>
      </c>
      <c r="C13" s="176" t="s">
        <v>698</v>
      </c>
      <c r="D13" s="176" t="s">
        <v>699</v>
      </c>
      <c r="E13" s="176" t="s">
        <v>700</v>
      </c>
      <c r="F13" s="63" t="s">
        <v>7</v>
      </c>
      <c r="G13" s="176" t="s">
        <v>701</v>
      </c>
      <c r="H13" s="176" t="s">
        <v>702</v>
      </c>
      <c r="I13" s="176" t="s">
        <v>703</v>
      </c>
      <c r="J13" s="176" t="s">
        <v>704</v>
      </c>
      <c r="K13" s="176" t="s">
        <v>705</v>
      </c>
      <c r="L13" s="177" t="s">
        <v>148</v>
      </c>
      <c r="M13" s="150" t="s">
        <v>149</v>
      </c>
      <c r="N13" s="175"/>
      <c r="O13" s="53"/>
      <c r="P13" s="53"/>
    </row>
    <row r="14" ht="15.0" customHeight="1">
      <c r="A14" s="178" t="s">
        <v>706</v>
      </c>
      <c r="B14" s="179" t="s">
        <v>707</v>
      </c>
      <c r="C14" s="179" t="s">
        <v>708</v>
      </c>
      <c r="D14" s="179" t="s">
        <v>709</v>
      </c>
      <c r="E14" s="179" t="s">
        <v>710</v>
      </c>
      <c r="F14" s="180" t="s">
        <v>51</v>
      </c>
      <c r="G14" s="179"/>
      <c r="H14" s="179">
        <v>2023.0</v>
      </c>
      <c r="I14" s="179"/>
      <c r="J14" s="179"/>
      <c r="K14" s="179">
        <v>400.0</v>
      </c>
      <c r="L14" s="181">
        <v>133.33</v>
      </c>
      <c r="M14" s="182" t="s">
        <v>67</v>
      </c>
      <c r="N14" s="183"/>
      <c r="O14" s="184"/>
      <c r="P14" s="184"/>
      <c r="Q14" s="185"/>
      <c r="R14" s="185"/>
      <c r="S14" s="185"/>
      <c r="T14" s="185"/>
      <c r="U14" s="185"/>
      <c r="V14" s="185"/>
      <c r="W14" s="185"/>
      <c r="X14" s="185"/>
      <c r="Y14" s="185"/>
      <c r="Z14" s="185"/>
      <c r="AA14" s="185"/>
      <c r="AB14" s="185"/>
    </row>
    <row r="15" ht="15.0" customHeight="1">
      <c r="A15" s="178" t="s">
        <v>706</v>
      </c>
      <c r="B15" s="179" t="s">
        <v>711</v>
      </c>
      <c r="C15" s="179" t="s">
        <v>712</v>
      </c>
      <c r="D15" s="179" t="s">
        <v>709</v>
      </c>
      <c r="E15" s="179" t="s">
        <v>713</v>
      </c>
      <c r="F15" s="180" t="s">
        <v>51</v>
      </c>
      <c r="G15" s="186" t="s">
        <v>714</v>
      </c>
      <c r="H15" s="179">
        <v>2022.0</v>
      </c>
      <c r="I15" s="179">
        <v>2023.0</v>
      </c>
      <c r="J15" s="179" t="s">
        <v>715</v>
      </c>
      <c r="K15" s="179">
        <v>2000.0</v>
      </c>
      <c r="L15" s="181">
        <v>500.0</v>
      </c>
      <c r="M15" s="182" t="s">
        <v>67</v>
      </c>
      <c r="N15" s="183"/>
      <c r="O15" s="184"/>
      <c r="P15" s="184"/>
      <c r="Q15" s="185"/>
      <c r="R15" s="185"/>
      <c r="S15" s="185"/>
      <c r="T15" s="185"/>
      <c r="U15" s="185"/>
      <c r="V15" s="185"/>
      <c r="W15" s="185"/>
      <c r="X15" s="185"/>
      <c r="Y15" s="185"/>
      <c r="Z15" s="185"/>
      <c r="AA15" s="185"/>
      <c r="AB15" s="185"/>
    </row>
    <row r="16" ht="15.0" customHeight="1">
      <c r="A16" s="151" t="s">
        <v>716</v>
      </c>
      <c r="B16" s="187" t="s">
        <v>707</v>
      </c>
      <c r="C16" s="187" t="s">
        <v>708</v>
      </c>
      <c r="D16" s="187" t="s">
        <v>717</v>
      </c>
      <c r="E16" s="187" t="s">
        <v>710</v>
      </c>
      <c r="F16" s="187" t="s">
        <v>51</v>
      </c>
      <c r="G16" s="187"/>
      <c r="H16" s="187">
        <v>2023.0</v>
      </c>
      <c r="I16" s="187"/>
      <c r="J16" s="187"/>
      <c r="K16" s="187">
        <v>400.0</v>
      </c>
      <c r="L16" s="188">
        <v>133.33</v>
      </c>
      <c r="M16" s="151" t="s">
        <v>554</v>
      </c>
      <c r="N16" s="183"/>
      <c r="O16" s="184"/>
      <c r="P16" s="184"/>
      <c r="Q16" s="185"/>
      <c r="R16" s="185"/>
      <c r="S16" s="185"/>
      <c r="T16" s="185"/>
      <c r="U16" s="185"/>
      <c r="V16" s="185"/>
      <c r="W16" s="185"/>
      <c r="X16" s="185"/>
      <c r="Y16" s="185"/>
      <c r="Z16" s="185"/>
      <c r="AA16" s="185"/>
      <c r="AB16" s="185"/>
    </row>
    <row r="17" ht="15.0" customHeight="1">
      <c r="A17" s="182" t="s">
        <v>718</v>
      </c>
      <c r="B17" s="187" t="s">
        <v>707</v>
      </c>
      <c r="C17" s="187" t="s">
        <v>708</v>
      </c>
      <c r="D17" s="187" t="s">
        <v>717</v>
      </c>
      <c r="E17" s="187" t="s">
        <v>710</v>
      </c>
      <c r="F17" s="187" t="s">
        <v>51</v>
      </c>
      <c r="G17" s="187"/>
      <c r="H17" s="187">
        <v>2023.0</v>
      </c>
      <c r="I17" s="187"/>
      <c r="J17" s="187"/>
      <c r="K17" s="187">
        <v>400.0</v>
      </c>
      <c r="L17" s="189">
        <v>133.33</v>
      </c>
      <c r="M17" s="151" t="s">
        <v>84</v>
      </c>
      <c r="N17" s="183"/>
      <c r="O17" s="184"/>
      <c r="P17" s="184"/>
      <c r="Q17" s="185"/>
      <c r="R17" s="185"/>
      <c r="S17" s="185"/>
      <c r="T17" s="185"/>
      <c r="U17" s="185"/>
      <c r="V17" s="185"/>
      <c r="W17" s="185"/>
      <c r="X17" s="185"/>
      <c r="Y17" s="185"/>
      <c r="Z17" s="185"/>
      <c r="AA17" s="185"/>
      <c r="AB17" s="185"/>
    </row>
    <row r="18">
      <c r="A18" s="190" t="s">
        <v>719</v>
      </c>
      <c r="B18" s="190"/>
      <c r="C18" s="190"/>
      <c r="D18" s="190"/>
      <c r="E18" s="190"/>
      <c r="F18" s="190"/>
      <c r="G18" s="190"/>
      <c r="H18" s="190"/>
      <c r="I18" s="190"/>
      <c r="J18" s="190"/>
      <c r="K18" s="190"/>
      <c r="L18" s="191">
        <f>SUM(L14:L17)</f>
        <v>899.99</v>
      </c>
      <c r="M18" s="192"/>
      <c r="N18" s="175"/>
      <c r="O18" s="53"/>
      <c r="P18" s="53"/>
    </row>
    <row r="19" ht="14.25" customHeight="1">
      <c r="A19" s="146" t="s">
        <v>627</v>
      </c>
      <c r="B19" s="147"/>
      <c r="C19" s="147"/>
      <c r="D19" s="147"/>
      <c r="E19" s="147"/>
      <c r="F19" s="147"/>
      <c r="G19" s="147"/>
      <c r="H19" s="147"/>
      <c r="I19" s="147"/>
      <c r="J19" s="147"/>
      <c r="K19" s="147"/>
      <c r="L19" s="147"/>
      <c r="M19" s="3"/>
      <c r="N19" s="3"/>
      <c r="O19" s="3"/>
      <c r="P19" s="3"/>
    </row>
    <row r="20">
      <c r="A20" s="46"/>
      <c r="B20" s="47"/>
      <c r="C20" s="1"/>
      <c r="D20" s="1"/>
      <c r="E20" s="1"/>
      <c r="F20" s="1"/>
      <c r="G20" s="1"/>
      <c r="H20" s="1"/>
      <c r="I20" s="1"/>
      <c r="J20" s="1"/>
      <c r="K20" s="1"/>
      <c r="L20" s="1"/>
      <c r="M20" s="1"/>
      <c r="N20" s="1"/>
    </row>
    <row r="21" ht="15.75" customHeight="1">
      <c r="A21" s="46"/>
      <c r="B21" s="47"/>
      <c r="C21" s="1"/>
      <c r="D21" s="1"/>
      <c r="E21" s="1"/>
      <c r="F21" s="1"/>
      <c r="G21" s="1"/>
      <c r="H21" s="1"/>
      <c r="I21" s="1"/>
      <c r="J21" s="1"/>
      <c r="K21" s="1"/>
      <c r="L21" s="1"/>
      <c r="M21" s="1"/>
      <c r="N21" s="1"/>
    </row>
    <row r="22" ht="15.75" customHeight="1">
      <c r="A22" s="46"/>
      <c r="B22" s="47"/>
      <c r="C22" s="1"/>
      <c r="D22" s="1"/>
      <c r="E22" s="1"/>
      <c r="F22" s="1"/>
      <c r="G22" s="1"/>
      <c r="H22" s="1"/>
      <c r="I22" s="1"/>
      <c r="J22" s="1"/>
      <c r="K22" s="1"/>
      <c r="L22" s="1"/>
      <c r="M22" s="1"/>
      <c r="N22" s="1"/>
    </row>
    <row r="23" ht="15.75" customHeight="1">
      <c r="A23" s="46"/>
      <c r="B23" s="47"/>
      <c r="C23" s="1"/>
      <c r="D23" s="1"/>
      <c r="E23" s="1"/>
      <c r="F23" s="1"/>
      <c r="G23" s="1"/>
      <c r="H23" s="1"/>
      <c r="I23" s="1"/>
      <c r="J23" s="1"/>
      <c r="K23" s="1"/>
      <c r="L23" s="1"/>
      <c r="M23" s="1"/>
      <c r="N23" s="1"/>
    </row>
    <row r="24" ht="15.75" customHeight="1">
      <c r="A24" s="46"/>
      <c r="B24" s="47"/>
      <c r="C24" s="1"/>
      <c r="D24" s="1"/>
      <c r="E24" s="1"/>
      <c r="F24" s="1"/>
      <c r="G24" s="1"/>
      <c r="H24" s="1"/>
      <c r="I24" s="1"/>
      <c r="J24" s="1"/>
      <c r="K24" s="1"/>
      <c r="L24" s="1"/>
      <c r="M24" s="1"/>
      <c r="N24" s="1"/>
    </row>
    <row r="25" ht="15.75" customHeight="1">
      <c r="A25" s="46"/>
      <c r="B25" s="47"/>
      <c r="C25" s="1"/>
      <c r="D25" s="1"/>
      <c r="E25" s="1"/>
      <c r="F25" s="1"/>
      <c r="G25" s="1"/>
      <c r="H25" s="1"/>
      <c r="I25" s="1"/>
      <c r="J25" s="1"/>
      <c r="K25" s="1"/>
      <c r="L25" s="1"/>
      <c r="M25" s="1"/>
      <c r="N25" s="1"/>
    </row>
    <row r="26" ht="15.75" customHeight="1">
      <c r="A26" s="46"/>
      <c r="B26" s="47"/>
      <c r="C26" s="1"/>
      <c r="D26" s="1"/>
      <c r="E26" s="1"/>
      <c r="F26" s="1"/>
      <c r="G26" s="1"/>
      <c r="H26" s="1"/>
      <c r="I26" s="1"/>
      <c r="J26" s="1"/>
      <c r="K26" s="1"/>
      <c r="L26" s="1"/>
      <c r="M26" s="1"/>
      <c r="N26" s="1"/>
    </row>
    <row r="27" ht="15.75" customHeight="1">
      <c r="A27" s="46"/>
      <c r="B27" s="47"/>
      <c r="C27" s="1"/>
      <c r="D27" s="1"/>
      <c r="E27" s="1"/>
      <c r="F27" s="1"/>
      <c r="G27" s="1"/>
      <c r="H27" s="1"/>
      <c r="I27" s="1"/>
      <c r="J27" s="1"/>
      <c r="K27" s="1"/>
      <c r="L27" s="1"/>
      <c r="M27" s="1"/>
      <c r="N27" s="1"/>
    </row>
    <row r="28" ht="15.75" customHeight="1">
      <c r="A28" s="46"/>
      <c r="B28" s="47"/>
      <c r="C28" s="1"/>
      <c r="D28" s="1"/>
      <c r="E28" s="1"/>
      <c r="F28" s="1"/>
      <c r="G28" s="1"/>
      <c r="H28" s="1"/>
      <c r="I28" s="1"/>
      <c r="J28" s="1"/>
      <c r="K28" s="1"/>
      <c r="L28" s="1"/>
      <c r="M28" s="1"/>
      <c r="N28" s="1"/>
    </row>
    <row r="29" ht="15.75" customHeight="1">
      <c r="A29" s="46"/>
      <c r="B29" s="47"/>
      <c r="C29" s="1"/>
      <c r="D29" s="1"/>
      <c r="E29" s="1"/>
      <c r="F29" s="1"/>
      <c r="G29" s="1"/>
      <c r="H29" s="1"/>
      <c r="I29" s="1"/>
      <c r="J29" s="1"/>
      <c r="K29" s="1"/>
      <c r="L29" s="1"/>
      <c r="M29" s="1"/>
      <c r="N29" s="1"/>
    </row>
    <row r="30" ht="15.75" customHeight="1">
      <c r="A30" s="46"/>
      <c r="B30" s="47"/>
      <c r="C30" s="1"/>
      <c r="D30" s="1"/>
      <c r="E30" s="1"/>
      <c r="F30" s="1"/>
      <c r="G30" s="1"/>
      <c r="H30" s="1"/>
      <c r="I30" s="1"/>
      <c r="J30" s="1"/>
      <c r="K30" s="1"/>
      <c r="L30" s="1"/>
      <c r="M30" s="1"/>
      <c r="N30" s="1"/>
    </row>
    <row r="31" ht="15.75" customHeight="1">
      <c r="A31" s="46"/>
      <c r="B31" s="47"/>
      <c r="C31" s="1"/>
      <c r="D31" s="1"/>
      <c r="E31" s="1"/>
      <c r="F31" s="1"/>
      <c r="G31" s="1"/>
      <c r="H31" s="1"/>
      <c r="I31" s="1"/>
      <c r="J31" s="1"/>
      <c r="K31" s="1"/>
      <c r="L31" s="1"/>
      <c r="M31" s="1"/>
      <c r="N31" s="1"/>
    </row>
    <row r="32" ht="15.75" customHeight="1">
      <c r="A32" s="46"/>
      <c r="B32" s="47"/>
      <c r="C32" s="1"/>
      <c r="D32" s="1"/>
      <c r="E32" s="1"/>
      <c r="F32" s="1"/>
      <c r="G32" s="1"/>
      <c r="H32" s="1"/>
      <c r="I32" s="1"/>
      <c r="J32" s="1"/>
      <c r="K32" s="1"/>
      <c r="L32" s="1"/>
      <c r="M32" s="1"/>
      <c r="N32" s="1"/>
    </row>
    <row r="33" ht="15.75" customHeight="1">
      <c r="A33" s="46"/>
      <c r="B33" s="47"/>
      <c r="C33" s="1"/>
      <c r="D33" s="1"/>
      <c r="E33" s="1"/>
      <c r="F33" s="1"/>
      <c r="G33" s="1"/>
      <c r="H33" s="1"/>
      <c r="I33" s="1"/>
      <c r="J33" s="1"/>
      <c r="K33" s="1"/>
      <c r="L33" s="1"/>
      <c r="M33" s="1"/>
      <c r="N33" s="1"/>
    </row>
    <row r="34" ht="15.75" customHeight="1">
      <c r="A34" s="46"/>
      <c r="B34" s="47"/>
      <c r="C34" s="1"/>
      <c r="D34" s="1"/>
      <c r="E34" s="1"/>
      <c r="F34" s="1"/>
      <c r="G34" s="1"/>
      <c r="H34" s="1"/>
      <c r="I34" s="1"/>
      <c r="J34" s="1"/>
      <c r="K34" s="1"/>
      <c r="L34" s="1"/>
      <c r="M34" s="1"/>
      <c r="N34" s="1"/>
    </row>
    <row r="35" ht="15.75" customHeight="1">
      <c r="A35" s="46"/>
      <c r="B35" s="47"/>
      <c r="C35" s="1"/>
      <c r="D35" s="1"/>
      <c r="E35" s="1"/>
      <c r="F35" s="1"/>
      <c r="G35" s="1"/>
      <c r="H35" s="1"/>
      <c r="I35" s="1"/>
      <c r="J35" s="1"/>
      <c r="K35" s="1"/>
      <c r="L35" s="1"/>
      <c r="M35" s="1"/>
      <c r="N35" s="1"/>
    </row>
    <row r="36" ht="15.75" customHeight="1">
      <c r="A36" s="46"/>
      <c r="B36" s="47"/>
      <c r="C36" s="1"/>
      <c r="D36" s="1"/>
      <c r="E36" s="1"/>
      <c r="F36" s="1"/>
      <c r="G36" s="1"/>
      <c r="H36" s="1"/>
      <c r="I36" s="1"/>
      <c r="J36" s="1"/>
      <c r="K36" s="1"/>
      <c r="L36" s="1"/>
      <c r="M36" s="1"/>
      <c r="N36" s="1"/>
    </row>
    <row r="37" ht="15.75" customHeight="1">
      <c r="A37" s="46"/>
      <c r="B37" s="47"/>
      <c r="C37" s="1"/>
      <c r="D37" s="1"/>
      <c r="E37" s="1"/>
      <c r="F37" s="1"/>
      <c r="G37" s="1"/>
      <c r="H37" s="1"/>
      <c r="I37" s="1"/>
      <c r="J37" s="1"/>
      <c r="K37" s="1"/>
      <c r="L37" s="1"/>
      <c r="M37" s="1"/>
      <c r="N37" s="1"/>
    </row>
    <row r="38" ht="15.75" customHeight="1">
      <c r="A38" s="46"/>
      <c r="B38" s="47"/>
      <c r="C38" s="1"/>
      <c r="D38" s="1"/>
      <c r="E38" s="1"/>
      <c r="F38" s="1"/>
      <c r="G38" s="1"/>
      <c r="H38" s="1"/>
      <c r="I38" s="1"/>
      <c r="J38" s="1"/>
      <c r="K38" s="1"/>
      <c r="L38" s="1"/>
      <c r="M38" s="1"/>
      <c r="N38" s="1"/>
    </row>
    <row r="39" ht="15.75" customHeight="1">
      <c r="A39" s="46"/>
      <c r="B39" s="47"/>
      <c r="C39" s="1"/>
      <c r="D39" s="1"/>
      <c r="E39" s="1"/>
      <c r="F39" s="1"/>
      <c r="G39" s="1"/>
      <c r="H39" s="1"/>
      <c r="I39" s="1"/>
      <c r="J39" s="1"/>
      <c r="K39" s="1"/>
      <c r="L39" s="1"/>
      <c r="M39" s="1"/>
      <c r="N39" s="1"/>
    </row>
    <row r="40" ht="15.75" customHeight="1">
      <c r="A40" s="46"/>
      <c r="B40" s="47"/>
      <c r="C40" s="1"/>
      <c r="D40" s="1"/>
      <c r="E40" s="1"/>
      <c r="F40" s="1"/>
      <c r="G40" s="1"/>
      <c r="H40" s="1"/>
      <c r="I40" s="1"/>
      <c r="J40" s="1"/>
      <c r="K40" s="1"/>
      <c r="L40" s="1"/>
      <c r="M40" s="1"/>
      <c r="N40" s="1"/>
    </row>
    <row r="41" ht="15.75" customHeight="1">
      <c r="A41" s="46"/>
      <c r="B41" s="47"/>
      <c r="C41" s="1"/>
      <c r="D41" s="1"/>
      <c r="E41" s="1"/>
      <c r="F41" s="1"/>
      <c r="G41" s="1"/>
      <c r="H41" s="1"/>
      <c r="I41" s="1"/>
      <c r="J41" s="1"/>
      <c r="K41" s="1"/>
      <c r="L41" s="1"/>
      <c r="M41" s="1"/>
      <c r="N41" s="1"/>
    </row>
    <row r="42" ht="15.75" customHeight="1">
      <c r="A42" s="46"/>
      <c r="B42" s="47"/>
      <c r="C42" s="1"/>
      <c r="D42" s="1"/>
      <c r="E42" s="1"/>
      <c r="F42" s="1"/>
      <c r="G42" s="1"/>
      <c r="H42" s="1"/>
      <c r="I42" s="1"/>
      <c r="J42" s="1"/>
      <c r="K42" s="1"/>
      <c r="L42" s="1"/>
      <c r="M42" s="1"/>
      <c r="N42" s="1"/>
    </row>
    <row r="43" ht="15.75" customHeight="1">
      <c r="A43" s="46"/>
      <c r="B43" s="47"/>
      <c r="C43" s="1"/>
      <c r="D43" s="1"/>
      <c r="E43" s="1"/>
      <c r="F43" s="1"/>
      <c r="G43" s="1"/>
      <c r="H43" s="1"/>
      <c r="I43" s="1"/>
      <c r="J43" s="1"/>
      <c r="K43" s="1"/>
      <c r="L43" s="1"/>
      <c r="M43" s="1"/>
      <c r="N43" s="1"/>
    </row>
    <row r="44" ht="15.75" customHeight="1">
      <c r="A44" s="46"/>
      <c r="B44" s="47"/>
      <c r="C44" s="1"/>
      <c r="D44" s="1"/>
      <c r="E44" s="1"/>
      <c r="F44" s="1"/>
      <c r="G44" s="1"/>
      <c r="H44" s="1"/>
      <c r="I44" s="1"/>
      <c r="J44" s="1"/>
      <c r="K44" s="1"/>
      <c r="L44" s="1"/>
      <c r="M44" s="1"/>
      <c r="N44" s="1"/>
    </row>
    <row r="45" ht="15.75" customHeight="1">
      <c r="A45" s="46"/>
      <c r="B45" s="47"/>
      <c r="C45" s="1"/>
      <c r="D45" s="1"/>
      <c r="E45" s="1"/>
      <c r="F45" s="1"/>
      <c r="G45" s="1"/>
      <c r="H45" s="1"/>
      <c r="I45" s="1"/>
      <c r="J45" s="1"/>
      <c r="K45" s="1"/>
      <c r="L45" s="1"/>
      <c r="M45" s="1"/>
      <c r="N45" s="1"/>
    </row>
    <row r="46" ht="15.75" customHeight="1">
      <c r="A46" s="46"/>
      <c r="B46" s="47"/>
      <c r="C46" s="1"/>
      <c r="D46" s="1"/>
      <c r="E46" s="1"/>
      <c r="F46" s="1"/>
      <c r="G46" s="1"/>
      <c r="H46" s="1"/>
      <c r="I46" s="1"/>
      <c r="J46" s="1"/>
      <c r="K46" s="1"/>
      <c r="L46" s="1"/>
      <c r="M46" s="1"/>
      <c r="N46" s="1"/>
    </row>
    <row r="47" ht="15.75" customHeight="1">
      <c r="A47" s="46"/>
      <c r="B47" s="47"/>
      <c r="C47" s="1"/>
      <c r="D47" s="1"/>
      <c r="E47" s="1"/>
      <c r="F47" s="1"/>
      <c r="G47" s="1"/>
      <c r="H47" s="1"/>
      <c r="I47" s="1"/>
      <c r="J47" s="1"/>
      <c r="K47" s="1"/>
      <c r="L47" s="1"/>
      <c r="M47" s="1"/>
      <c r="N47" s="1"/>
    </row>
    <row r="48" ht="15.75" customHeight="1">
      <c r="A48" s="46"/>
      <c r="B48" s="47"/>
      <c r="C48" s="1"/>
      <c r="D48" s="1"/>
      <c r="E48" s="1"/>
      <c r="F48" s="1"/>
      <c r="G48" s="1"/>
      <c r="H48" s="1"/>
      <c r="I48" s="1"/>
      <c r="J48" s="1"/>
      <c r="K48" s="1"/>
      <c r="L48" s="1"/>
      <c r="M48" s="1"/>
      <c r="N48" s="1"/>
    </row>
    <row r="49" ht="15.75" customHeight="1">
      <c r="A49" s="46"/>
      <c r="B49" s="47"/>
      <c r="C49" s="1"/>
      <c r="D49" s="1"/>
      <c r="E49" s="1"/>
      <c r="F49" s="1"/>
      <c r="G49" s="1"/>
      <c r="H49" s="1"/>
      <c r="I49" s="1"/>
      <c r="J49" s="1"/>
      <c r="K49" s="1"/>
      <c r="L49" s="1"/>
      <c r="M49" s="1"/>
      <c r="N49" s="1"/>
    </row>
    <row r="50" ht="15.75" customHeight="1">
      <c r="A50" s="46"/>
      <c r="B50" s="47"/>
      <c r="C50" s="1"/>
      <c r="D50" s="1"/>
      <c r="E50" s="1"/>
      <c r="F50" s="1"/>
      <c r="G50" s="1"/>
      <c r="H50" s="1"/>
      <c r="I50" s="1"/>
      <c r="J50" s="1"/>
      <c r="K50" s="1"/>
      <c r="L50" s="1"/>
      <c r="M50" s="1"/>
      <c r="N50" s="1"/>
    </row>
    <row r="51" ht="15.75" customHeight="1">
      <c r="A51" s="46"/>
      <c r="B51" s="47"/>
      <c r="C51" s="1"/>
      <c r="D51" s="1"/>
      <c r="E51" s="1"/>
      <c r="F51" s="1"/>
      <c r="G51" s="1"/>
      <c r="H51" s="1"/>
      <c r="I51" s="1"/>
      <c r="J51" s="1"/>
      <c r="K51" s="1"/>
      <c r="L51" s="1"/>
      <c r="M51" s="1"/>
      <c r="N51" s="1"/>
    </row>
    <row r="52" ht="15.75" customHeight="1">
      <c r="A52" s="46"/>
      <c r="B52" s="47"/>
      <c r="C52" s="1"/>
      <c r="D52" s="1"/>
      <c r="E52" s="1"/>
      <c r="F52" s="1"/>
      <c r="G52" s="1"/>
      <c r="H52" s="1"/>
      <c r="I52" s="1"/>
      <c r="J52" s="1"/>
      <c r="K52" s="1"/>
      <c r="L52" s="1"/>
      <c r="M52" s="1"/>
      <c r="N52" s="1"/>
    </row>
    <row r="53" ht="15.75" customHeight="1">
      <c r="A53" s="46"/>
      <c r="B53" s="47"/>
      <c r="C53" s="1"/>
      <c r="D53" s="1"/>
      <c r="E53" s="1"/>
      <c r="F53" s="1"/>
      <c r="G53" s="1"/>
      <c r="H53" s="1"/>
      <c r="I53" s="1"/>
      <c r="J53" s="1"/>
      <c r="K53" s="1"/>
      <c r="L53" s="1"/>
      <c r="M53" s="1"/>
      <c r="N53" s="1"/>
    </row>
    <row r="54" ht="15.75" customHeight="1">
      <c r="A54" s="46"/>
      <c r="B54" s="47"/>
      <c r="C54" s="1"/>
      <c r="D54" s="1"/>
      <c r="E54" s="1"/>
      <c r="F54" s="1"/>
      <c r="G54" s="1"/>
      <c r="H54" s="1"/>
      <c r="I54" s="1"/>
      <c r="J54" s="1"/>
      <c r="K54" s="1"/>
      <c r="L54" s="1"/>
      <c r="M54" s="1"/>
      <c r="N54" s="1"/>
    </row>
    <row r="55" ht="15.75" customHeight="1">
      <c r="A55" s="46"/>
      <c r="B55" s="47"/>
      <c r="C55" s="1"/>
      <c r="D55" s="1"/>
      <c r="E55" s="1"/>
      <c r="F55" s="1"/>
      <c r="G55" s="1"/>
      <c r="H55" s="1"/>
      <c r="I55" s="1"/>
      <c r="J55" s="1"/>
      <c r="K55" s="1"/>
      <c r="L55" s="1"/>
      <c r="M55" s="1"/>
      <c r="N55" s="1"/>
    </row>
    <row r="56" ht="15.75" customHeight="1">
      <c r="A56" s="46"/>
      <c r="B56" s="47"/>
      <c r="C56" s="1"/>
      <c r="D56" s="1"/>
      <c r="E56" s="1"/>
      <c r="F56" s="1"/>
      <c r="G56" s="1"/>
      <c r="H56" s="1"/>
      <c r="I56" s="1"/>
      <c r="J56" s="1"/>
      <c r="K56" s="1"/>
      <c r="L56" s="1"/>
      <c r="M56" s="1"/>
      <c r="N56" s="1"/>
    </row>
    <row r="57" ht="15.75" customHeight="1">
      <c r="A57" s="46"/>
      <c r="B57" s="47"/>
      <c r="C57" s="1"/>
      <c r="D57" s="1"/>
      <c r="E57" s="1"/>
      <c r="F57" s="1"/>
      <c r="G57" s="1"/>
      <c r="H57" s="1"/>
      <c r="I57" s="1"/>
      <c r="J57" s="1"/>
      <c r="K57" s="1"/>
      <c r="L57" s="1"/>
      <c r="M57" s="1"/>
      <c r="N57" s="1"/>
    </row>
    <row r="58" ht="15.75" customHeight="1">
      <c r="A58" s="46"/>
      <c r="B58" s="47"/>
      <c r="C58" s="1"/>
      <c r="D58" s="1"/>
      <c r="E58" s="1"/>
      <c r="F58" s="1"/>
      <c r="G58" s="1"/>
      <c r="H58" s="1"/>
      <c r="I58" s="1"/>
      <c r="J58" s="1"/>
      <c r="K58" s="1"/>
      <c r="L58" s="1"/>
      <c r="M58" s="1"/>
      <c r="N58" s="1"/>
    </row>
    <row r="59" ht="15.75" customHeight="1">
      <c r="A59" s="46"/>
      <c r="B59" s="47"/>
      <c r="C59" s="1"/>
      <c r="D59" s="1"/>
      <c r="E59" s="1"/>
      <c r="F59" s="1"/>
      <c r="G59" s="1"/>
      <c r="H59" s="1"/>
      <c r="I59" s="1"/>
      <c r="J59" s="1"/>
      <c r="K59" s="1"/>
      <c r="L59" s="1"/>
      <c r="M59" s="1"/>
      <c r="N59" s="1"/>
    </row>
    <row r="60" ht="15.75" customHeight="1">
      <c r="A60" s="46"/>
      <c r="B60" s="47"/>
      <c r="C60" s="1"/>
      <c r="D60" s="1"/>
      <c r="E60" s="1"/>
      <c r="F60" s="1"/>
      <c r="G60" s="1"/>
      <c r="H60" s="1"/>
      <c r="I60" s="1"/>
      <c r="J60" s="1"/>
      <c r="K60" s="1"/>
      <c r="L60" s="1"/>
      <c r="M60" s="1"/>
      <c r="N60" s="1"/>
    </row>
    <row r="61" ht="15.75" customHeight="1">
      <c r="A61" s="46"/>
      <c r="B61" s="47"/>
      <c r="C61" s="1"/>
      <c r="D61" s="1"/>
      <c r="E61" s="1"/>
      <c r="F61" s="1"/>
      <c r="G61" s="1"/>
      <c r="H61" s="1"/>
      <c r="I61" s="1"/>
      <c r="J61" s="1"/>
      <c r="K61" s="1"/>
      <c r="L61" s="1"/>
      <c r="M61" s="1"/>
      <c r="N61" s="1"/>
    </row>
    <row r="62" ht="15.75" customHeight="1">
      <c r="A62" s="46"/>
      <c r="B62" s="47"/>
      <c r="C62" s="1"/>
      <c r="D62" s="1"/>
      <c r="E62" s="1"/>
      <c r="F62" s="1"/>
      <c r="G62" s="1"/>
      <c r="H62" s="1"/>
      <c r="I62" s="1"/>
      <c r="J62" s="1"/>
      <c r="K62" s="1"/>
      <c r="L62" s="1"/>
      <c r="M62" s="1"/>
      <c r="N62" s="1"/>
    </row>
    <row r="63" ht="15.75" customHeight="1">
      <c r="A63" s="46"/>
      <c r="B63" s="47"/>
      <c r="C63" s="1"/>
      <c r="D63" s="1"/>
      <c r="E63" s="1"/>
      <c r="F63" s="1"/>
      <c r="G63" s="1"/>
      <c r="H63" s="1"/>
      <c r="I63" s="1"/>
      <c r="J63" s="1"/>
      <c r="K63" s="1"/>
      <c r="L63" s="1"/>
      <c r="M63" s="1"/>
      <c r="N63" s="1"/>
    </row>
    <row r="64" ht="15.75" customHeight="1">
      <c r="A64" s="46"/>
      <c r="B64" s="47"/>
      <c r="C64" s="1"/>
      <c r="D64" s="1"/>
      <c r="E64" s="1"/>
      <c r="F64" s="1"/>
      <c r="G64" s="1"/>
      <c r="H64" s="1"/>
      <c r="I64" s="1"/>
      <c r="J64" s="1"/>
      <c r="K64" s="1"/>
      <c r="L64" s="1"/>
      <c r="M64" s="1"/>
      <c r="N64" s="1"/>
    </row>
    <row r="65" ht="15.75" customHeight="1">
      <c r="A65" s="46"/>
      <c r="B65" s="47"/>
      <c r="C65" s="1"/>
      <c r="D65" s="1"/>
      <c r="E65" s="1"/>
      <c r="F65" s="1"/>
      <c r="G65" s="1"/>
      <c r="H65" s="1"/>
      <c r="I65" s="1"/>
      <c r="J65" s="1"/>
      <c r="K65" s="1"/>
      <c r="L65" s="1"/>
      <c r="M65" s="1"/>
      <c r="N65" s="1"/>
    </row>
    <row r="66" ht="15.75" customHeight="1">
      <c r="A66" s="46"/>
      <c r="B66" s="47"/>
      <c r="C66" s="1"/>
      <c r="D66" s="1"/>
      <c r="E66" s="1"/>
      <c r="F66" s="1"/>
      <c r="G66" s="1"/>
      <c r="H66" s="1"/>
      <c r="I66" s="1"/>
      <c r="J66" s="1"/>
      <c r="K66" s="1"/>
      <c r="L66" s="1"/>
      <c r="M66" s="1"/>
      <c r="N66" s="1"/>
    </row>
    <row r="67" ht="15.75" customHeight="1">
      <c r="A67" s="46"/>
      <c r="B67" s="47"/>
      <c r="C67" s="1"/>
      <c r="D67" s="1"/>
      <c r="E67" s="1"/>
      <c r="F67" s="1"/>
      <c r="G67" s="1"/>
      <c r="H67" s="1"/>
      <c r="I67" s="1"/>
      <c r="J67" s="1"/>
      <c r="K67" s="1"/>
      <c r="L67" s="1"/>
      <c r="M67" s="1"/>
      <c r="N67" s="1"/>
    </row>
    <row r="68" ht="15.75" customHeight="1">
      <c r="A68" s="46"/>
      <c r="B68" s="47"/>
      <c r="C68" s="1"/>
      <c r="D68" s="1"/>
      <c r="E68" s="1"/>
      <c r="F68" s="1"/>
      <c r="G68" s="1"/>
      <c r="H68" s="1"/>
      <c r="I68" s="1"/>
      <c r="J68" s="1"/>
      <c r="K68" s="1"/>
      <c r="L68" s="1"/>
      <c r="M68" s="1"/>
      <c r="N68" s="1"/>
    </row>
    <row r="69" ht="15.75" customHeight="1">
      <c r="A69" s="46"/>
      <c r="B69" s="47"/>
      <c r="C69" s="1"/>
      <c r="D69" s="1"/>
      <c r="E69" s="1"/>
      <c r="F69" s="1"/>
      <c r="G69" s="1"/>
      <c r="H69" s="1"/>
      <c r="I69" s="1"/>
      <c r="J69" s="1"/>
      <c r="K69" s="1"/>
      <c r="L69" s="1"/>
      <c r="M69" s="1"/>
      <c r="N69" s="1"/>
    </row>
    <row r="70" ht="15.75" customHeight="1">
      <c r="A70" s="46"/>
      <c r="B70" s="47"/>
      <c r="C70" s="1"/>
      <c r="D70" s="1"/>
      <c r="E70" s="1"/>
      <c r="F70" s="1"/>
      <c r="G70" s="1"/>
      <c r="H70" s="1"/>
      <c r="I70" s="1"/>
      <c r="J70" s="1"/>
      <c r="K70" s="1"/>
      <c r="L70" s="1"/>
      <c r="M70" s="1"/>
      <c r="N70" s="1"/>
    </row>
    <row r="71" ht="15.75" customHeight="1">
      <c r="A71" s="46"/>
      <c r="B71" s="47"/>
      <c r="C71" s="1"/>
      <c r="D71" s="1"/>
      <c r="E71" s="1"/>
      <c r="F71" s="1"/>
      <c r="G71" s="1"/>
      <c r="H71" s="1"/>
      <c r="I71" s="1"/>
      <c r="J71" s="1"/>
      <c r="K71" s="1"/>
      <c r="L71" s="1"/>
      <c r="M71" s="1"/>
      <c r="N71" s="1"/>
    </row>
    <row r="72" ht="15.75" customHeight="1">
      <c r="A72" s="46"/>
      <c r="B72" s="47"/>
      <c r="C72" s="1"/>
      <c r="D72" s="1"/>
      <c r="E72" s="1"/>
      <c r="F72" s="1"/>
      <c r="G72" s="1"/>
      <c r="H72" s="1"/>
      <c r="I72" s="1"/>
      <c r="J72" s="1"/>
      <c r="K72" s="1"/>
      <c r="L72" s="1"/>
      <c r="M72" s="1"/>
      <c r="N72" s="1"/>
    </row>
    <row r="73" ht="15.75" customHeight="1">
      <c r="A73" s="46"/>
      <c r="B73" s="47"/>
      <c r="C73" s="1"/>
      <c r="D73" s="1"/>
      <c r="E73" s="1"/>
      <c r="F73" s="1"/>
      <c r="G73" s="1"/>
      <c r="H73" s="1"/>
      <c r="I73" s="1"/>
      <c r="J73" s="1"/>
      <c r="K73" s="1"/>
      <c r="L73" s="1"/>
      <c r="M73" s="1"/>
      <c r="N73" s="1"/>
    </row>
    <row r="74" ht="15.75" customHeight="1">
      <c r="A74" s="46"/>
      <c r="B74" s="47"/>
      <c r="C74" s="1"/>
      <c r="D74" s="1"/>
      <c r="E74" s="1"/>
      <c r="F74" s="1"/>
      <c r="G74" s="1"/>
      <c r="H74" s="1"/>
      <c r="I74" s="1"/>
      <c r="J74" s="1"/>
      <c r="K74" s="1"/>
      <c r="L74" s="1"/>
      <c r="M74" s="1"/>
      <c r="N74" s="1"/>
    </row>
    <row r="75" ht="15.75" customHeight="1">
      <c r="A75" s="46"/>
      <c r="B75" s="47"/>
      <c r="C75" s="1"/>
      <c r="D75" s="1"/>
      <c r="E75" s="1"/>
      <c r="F75" s="1"/>
      <c r="G75" s="1"/>
      <c r="H75" s="1"/>
      <c r="I75" s="1"/>
      <c r="J75" s="1"/>
      <c r="K75" s="1"/>
      <c r="L75" s="1"/>
      <c r="M75" s="1"/>
      <c r="N75" s="1"/>
    </row>
    <row r="76" ht="15.75" customHeight="1">
      <c r="A76" s="46"/>
      <c r="B76" s="47"/>
      <c r="C76" s="1"/>
      <c r="D76" s="1"/>
      <c r="E76" s="1"/>
      <c r="F76" s="1"/>
      <c r="G76" s="1"/>
      <c r="H76" s="1"/>
      <c r="I76" s="1"/>
      <c r="J76" s="1"/>
      <c r="K76" s="1"/>
      <c r="L76" s="1"/>
      <c r="M76" s="1"/>
      <c r="N76" s="1"/>
    </row>
    <row r="77" ht="15.75" customHeight="1">
      <c r="A77" s="46"/>
      <c r="B77" s="47"/>
      <c r="C77" s="1"/>
      <c r="D77" s="1"/>
      <c r="E77" s="1"/>
      <c r="F77" s="1"/>
      <c r="G77" s="1"/>
      <c r="H77" s="1"/>
      <c r="I77" s="1"/>
      <c r="J77" s="1"/>
      <c r="K77" s="1"/>
      <c r="L77" s="1"/>
      <c r="M77" s="1"/>
      <c r="N77" s="1"/>
    </row>
    <row r="78" ht="15.75" customHeight="1">
      <c r="A78" s="46"/>
      <c r="B78" s="47"/>
      <c r="C78" s="1"/>
      <c r="D78" s="1"/>
      <c r="E78" s="1"/>
      <c r="F78" s="1"/>
      <c r="G78" s="1"/>
      <c r="H78" s="1"/>
      <c r="I78" s="1"/>
      <c r="J78" s="1"/>
      <c r="K78" s="1"/>
      <c r="L78" s="1"/>
      <c r="M78" s="1"/>
      <c r="N78" s="1"/>
    </row>
    <row r="79" ht="15.75" customHeight="1">
      <c r="A79" s="46"/>
      <c r="B79" s="47"/>
      <c r="C79" s="1"/>
      <c r="D79" s="1"/>
      <c r="E79" s="1"/>
      <c r="F79" s="1"/>
      <c r="G79" s="1"/>
      <c r="H79" s="1"/>
      <c r="I79" s="1"/>
      <c r="J79" s="1"/>
      <c r="K79" s="1"/>
      <c r="L79" s="1"/>
      <c r="M79" s="1"/>
      <c r="N79" s="1"/>
    </row>
    <row r="80" ht="15.75" customHeight="1">
      <c r="A80" s="46"/>
      <c r="B80" s="47"/>
      <c r="C80" s="1"/>
      <c r="D80" s="1"/>
      <c r="E80" s="1"/>
      <c r="F80" s="1"/>
      <c r="G80" s="1"/>
      <c r="H80" s="1"/>
      <c r="I80" s="1"/>
      <c r="J80" s="1"/>
      <c r="K80" s="1"/>
      <c r="L80" s="1"/>
      <c r="M80" s="1"/>
      <c r="N80" s="1"/>
    </row>
    <row r="81" ht="15.75" customHeight="1">
      <c r="A81" s="46"/>
      <c r="B81" s="47"/>
      <c r="C81" s="1"/>
      <c r="D81" s="1"/>
      <c r="E81" s="1"/>
      <c r="F81" s="1"/>
      <c r="G81" s="1"/>
      <c r="H81" s="1"/>
      <c r="I81" s="1"/>
      <c r="J81" s="1"/>
      <c r="K81" s="1"/>
      <c r="L81" s="1"/>
      <c r="M81" s="1"/>
      <c r="N81" s="1"/>
    </row>
    <row r="82" ht="15.75" customHeight="1">
      <c r="A82" s="46"/>
      <c r="B82" s="47"/>
      <c r="C82" s="1"/>
      <c r="D82" s="1"/>
      <c r="E82" s="1"/>
      <c r="F82" s="1"/>
      <c r="G82" s="1"/>
      <c r="H82" s="1"/>
      <c r="I82" s="1"/>
      <c r="J82" s="1"/>
      <c r="K82" s="1"/>
      <c r="L82" s="1"/>
      <c r="M82" s="1"/>
      <c r="N82" s="1"/>
    </row>
    <row r="83" ht="15.75" customHeight="1">
      <c r="A83" s="46"/>
      <c r="B83" s="47"/>
      <c r="C83" s="1"/>
      <c r="D83" s="1"/>
      <c r="E83" s="1"/>
      <c r="F83" s="1"/>
      <c r="G83" s="1"/>
      <c r="H83" s="1"/>
      <c r="I83" s="1"/>
      <c r="J83" s="1"/>
      <c r="K83" s="1"/>
      <c r="L83" s="1"/>
      <c r="M83" s="1"/>
      <c r="N83" s="1"/>
    </row>
    <row r="84" ht="15.75" customHeight="1">
      <c r="A84" s="46"/>
      <c r="B84" s="47"/>
      <c r="C84" s="1"/>
      <c r="D84" s="1"/>
      <c r="E84" s="1"/>
      <c r="F84" s="1"/>
      <c r="G84" s="1"/>
      <c r="H84" s="1"/>
      <c r="I84" s="1"/>
      <c r="J84" s="1"/>
      <c r="K84" s="1"/>
      <c r="L84" s="1"/>
      <c r="M84" s="1"/>
      <c r="N84" s="1"/>
    </row>
    <row r="85" ht="15.75" customHeight="1">
      <c r="A85" s="46"/>
      <c r="B85" s="47"/>
      <c r="C85" s="1"/>
      <c r="D85" s="1"/>
      <c r="E85" s="1"/>
      <c r="F85" s="1"/>
      <c r="G85" s="1"/>
      <c r="H85" s="1"/>
      <c r="I85" s="1"/>
      <c r="J85" s="1"/>
      <c r="K85" s="1"/>
      <c r="L85" s="1"/>
      <c r="M85" s="1"/>
      <c r="N85" s="1"/>
    </row>
    <row r="86" ht="15.75" customHeight="1">
      <c r="A86" s="46"/>
      <c r="B86" s="47"/>
      <c r="C86" s="1"/>
      <c r="D86" s="1"/>
      <c r="E86" s="1"/>
      <c r="F86" s="1"/>
      <c r="G86" s="1"/>
      <c r="H86" s="1"/>
      <c r="I86" s="1"/>
      <c r="J86" s="1"/>
      <c r="K86" s="1"/>
      <c r="L86" s="1"/>
      <c r="M86" s="1"/>
      <c r="N86" s="1"/>
    </row>
    <row r="87" ht="15.75" customHeight="1">
      <c r="A87" s="46"/>
      <c r="B87" s="47"/>
      <c r="C87" s="1"/>
      <c r="D87" s="1"/>
      <c r="E87" s="1"/>
      <c r="F87" s="1"/>
      <c r="G87" s="1"/>
      <c r="H87" s="1"/>
      <c r="I87" s="1"/>
      <c r="J87" s="1"/>
      <c r="K87" s="1"/>
      <c r="L87" s="1"/>
      <c r="M87" s="1"/>
      <c r="N87" s="1"/>
    </row>
    <row r="88" ht="15.75" customHeight="1">
      <c r="A88" s="46"/>
      <c r="B88" s="47"/>
      <c r="C88" s="1"/>
      <c r="D88" s="1"/>
      <c r="E88" s="1"/>
      <c r="F88" s="1"/>
      <c r="G88" s="1"/>
      <c r="H88" s="1"/>
      <c r="I88" s="1"/>
      <c r="J88" s="1"/>
      <c r="K88" s="1"/>
      <c r="L88" s="1"/>
      <c r="M88" s="1"/>
      <c r="N88" s="1"/>
    </row>
    <row r="89" ht="15.75" customHeight="1">
      <c r="A89" s="46"/>
      <c r="B89" s="47"/>
      <c r="C89" s="1"/>
      <c r="D89" s="1"/>
      <c r="E89" s="1"/>
      <c r="F89" s="1"/>
      <c r="G89" s="1"/>
      <c r="H89" s="1"/>
      <c r="I89" s="1"/>
      <c r="J89" s="1"/>
      <c r="K89" s="1"/>
      <c r="L89" s="1"/>
      <c r="M89" s="1"/>
      <c r="N89" s="1"/>
    </row>
    <row r="90" ht="15.75" customHeight="1">
      <c r="A90" s="46"/>
      <c r="B90" s="47"/>
      <c r="C90" s="1"/>
      <c r="D90" s="1"/>
      <c r="E90" s="1"/>
      <c r="F90" s="1"/>
      <c r="G90" s="1"/>
      <c r="H90" s="1"/>
      <c r="I90" s="1"/>
      <c r="J90" s="1"/>
      <c r="K90" s="1"/>
      <c r="L90" s="1"/>
      <c r="M90" s="1"/>
      <c r="N90" s="1"/>
    </row>
    <row r="91" ht="15.75" customHeight="1">
      <c r="A91" s="46"/>
      <c r="B91" s="47"/>
      <c r="C91" s="1"/>
      <c r="D91" s="1"/>
      <c r="E91" s="1"/>
      <c r="F91" s="1"/>
      <c r="G91" s="1"/>
      <c r="H91" s="1"/>
      <c r="I91" s="1"/>
      <c r="J91" s="1"/>
      <c r="K91" s="1"/>
      <c r="L91" s="1"/>
      <c r="M91" s="1"/>
      <c r="N91" s="1"/>
    </row>
    <row r="92" ht="15.75" customHeight="1">
      <c r="A92" s="46"/>
      <c r="B92" s="47"/>
      <c r="C92" s="1"/>
      <c r="D92" s="1"/>
      <c r="E92" s="1"/>
      <c r="F92" s="1"/>
      <c r="G92" s="1"/>
      <c r="H92" s="1"/>
      <c r="I92" s="1"/>
      <c r="J92" s="1"/>
      <c r="K92" s="1"/>
      <c r="L92" s="1"/>
      <c r="M92" s="1"/>
      <c r="N92" s="1"/>
    </row>
    <row r="93" ht="15.75" customHeight="1">
      <c r="A93" s="46"/>
      <c r="B93" s="47"/>
      <c r="C93" s="1"/>
      <c r="D93" s="1"/>
      <c r="E93" s="1"/>
      <c r="F93" s="1"/>
      <c r="G93" s="1"/>
      <c r="H93" s="1"/>
      <c r="I93" s="1"/>
      <c r="J93" s="1"/>
      <c r="K93" s="1"/>
      <c r="L93" s="1"/>
      <c r="M93" s="1"/>
      <c r="N93" s="1"/>
    </row>
    <row r="94" ht="15.75" customHeight="1">
      <c r="A94" s="46"/>
      <c r="B94" s="47"/>
      <c r="C94" s="1"/>
      <c r="D94" s="1"/>
      <c r="E94" s="1"/>
      <c r="F94" s="1"/>
      <c r="G94" s="1"/>
      <c r="H94" s="1"/>
      <c r="I94" s="1"/>
      <c r="J94" s="1"/>
      <c r="K94" s="1"/>
      <c r="L94" s="1"/>
      <c r="M94" s="1"/>
      <c r="N94" s="1"/>
    </row>
    <row r="95" ht="15.75" customHeight="1">
      <c r="A95" s="46"/>
      <c r="B95" s="47"/>
      <c r="C95" s="1"/>
      <c r="D95" s="1"/>
      <c r="E95" s="1"/>
      <c r="F95" s="1"/>
      <c r="G95" s="1"/>
      <c r="H95" s="1"/>
      <c r="I95" s="1"/>
      <c r="J95" s="1"/>
      <c r="K95" s="1"/>
      <c r="L95" s="1"/>
      <c r="M95" s="1"/>
      <c r="N95" s="1"/>
    </row>
    <row r="96" ht="15.75" customHeight="1">
      <c r="A96" s="46"/>
      <c r="B96" s="47"/>
      <c r="C96" s="1"/>
      <c r="D96" s="1"/>
      <c r="E96" s="1"/>
      <c r="F96" s="1"/>
      <c r="G96" s="1"/>
      <c r="H96" s="1"/>
      <c r="I96" s="1"/>
      <c r="J96" s="1"/>
      <c r="K96" s="1"/>
      <c r="L96" s="1"/>
      <c r="M96" s="1"/>
      <c r="N96" s="1"/>
    </row>
    <row r="97" ht="15.75" customHeight="1">
      <c r="A97" s="46"/>
      <c r="B97" s="47"/>
      <c r="C97" s="1"/>
      <c r="D97" s="1"/>
      <c r="E97" s="1"/>
      <c r="F97" s="1"/>
      <c r="G97" s="1"/>
      <c r="H97" s="1"/>
      <c r="I97" s="1"/>
      <c r="J97" s="1"/>
      <c r="K97" s="1"/>
      <c r="L97" s="1"/>
      <c r="M97" s="1"/>
      <c r="N97" s="1"/>
    </row>
    <row r="98" ht="15.75" customHeight="1">
      <c r="A98" s="46"/>
      <c r="B98" s="47"/>
      <c r="C98" s="1"/>
      <c r="D98" s="1"/>
      <c r="E98" s="1"/>
      <c r="F98" s="1"/>
      <c r="G98" s="1"/>
      <c r="H98" s="1"/>
      <c r="I98" s="1"/>
      <c r="J98" s="1"/>
      <c r="K98" s="1"/>
      <c r="L98" s="1"/>
      <c r="M98" s="1"/>
      <c r="N98" s="1"/>
    </row>
    <row r="99" ht="15.75" customHeight="1">
      <c r="A99" s="46"/>
      <c r="B99" s="47"/>
      <c r="C99" s="1"/>
      <c r="D99" s="1"/>
      <c r="E99" s="1"/>
      <c r="F99" s="1"/>
      <c r="G99" s="1"/>
      <c r="H99" s="1"/>
      <c r="I99" s="1"/>
      <c r="J99" s="1"/>
      <c r="K99" s="1"/>
      <c r="L99" s="1"/>
      <c r="M99" s="1"/>
      <c r="N99" s="1"/>
    </row>
    <row r="100" ht="15.75" customHeight="1">
      <c r="A100" s="46"/>
      <c r="B100" s="47"/>
      <c r="C100" s="1"/>
      <c r="D100" s="1"/>
      <c r="E100" s="1"/>
      <c r="F100" s="1"/>
      <c r="G100" s="1"/>
      <c r="H100" s="1"/>
      <c r="I100" s="1"/>
      <c r="J100" s="1"/>
      <c r="K100" s="1"/>
      <c r="L100" s="1"/>
      <c r="M100" s="1"/>
      <c r="N100" s="1"/>
    </row>
    <row r="101" ht="15.75" customHeight="1">
      <c r="A101" s="46"/>
      <c r="B101" s="47"/>
      <c r="C101" s="1"/>
      <c r="D101" s="1"/>
      <c r="E101" s="1"/>
      <c r="F101" s="1"/>
      <c r="G101" s="1"/>
      <c r="H101" s="1"/>
      <c r="I101" s="1"/>
      <c r="J101" s="1"/>
      <c r="K101" s="1"/>
      <c r="L101" s="1"/>
      <c r="M101" s="1"/>
      <c r="N101" s="1"/>
    </row>
    <row r="102" ht="15.75" customHeight="1">
      <c r="A102" s="46"/>
      <c r="B102" s="47"/>
      <c r="C102" s="1"/>
      <c r="D102" s="1"/>
      <c r="E102" s="1"/>
      <c r="F102" s="1"/>
      <c r="G102" s="1"/>
      <c r="H102" s="1"/>
      <c r="I102" s="1"/>
      <c r="J102" s="1"/>
      <c r="K102" s="1"/>
      <c r="L102" s="1"/>
      <c r="M102" s="1"/>
      <c r="N102" s="1"/>
    </row>
    <row r="103" ht="15.75" customHeight="1">
      <c r="A103" s="46"/>
      <c r="B103" s="47"/>
      <c r="C103" s="1"/>
      <c r="D103" s="1"/>
      <c r="E103" s="1"/>
      <c r="F103" s="1"/>
      <c r="G103" s="1"/>
      <c r="H103" s="1"/>
      <c r="I103" s="1"/>
      <c r="J103" s="1"/>
      <c r="K103" s="1"/>
      <c r="L103" s="1"/>
      <c r="M103" s="1"/>
      <c r="N103" s="1"/>
    </row>
    <row r="104" ht="15.75" customHeight="1">
      <c r="A104" s="46"/>
      <c r="B104" s="47"/>
      <c r="C104" s="1"/>
      <c r="D104" s="1"/>
      <c r="E104" s="1"/>
      <c r="F104" s="1"/>
      <c r="G104" s="1"/>
      <c r="H104" s="1"/>
      <c r="I104" s="1"/>
      <c r="J104" s="1"/>
      <c r="K104" s="1"/>
      <c r="L104" s="1"/>
      <c r="M104" s="1"/>
      <c r="N104" s="1"/>
    </row>
    <row r="105" ht="15.75" customHeight="1">
      <c r="A105" s="46"/>
      <c r="B105" s="47"/>
      <c r="C105" s="1"/>
      <c r="D105" s="1"/>
      <c r="E105" s="1"/>
      <c r="F105" s="1"/>
      <c r="G105" s="1"/>
      <c r="H105" s="1"/>
      <c r="I105" s="1"/>
      <c r="J105" s="1"/>
      <c r="K105" s="1"/>
      <c r="L105" s="1"/>
      <c r="M105" s="1"/>
      <c r="N105" s="1"/>
    </row>
    <row r="106" ht="15.75" customHeight="1">
      <c r="A106" s="46"/>
      <c r="B106" s="47"/>
      <c r="C106" s="1"/>
      <c r="D106" s="1"/>
      <c r="E106" s="1"/>
      <c r="F106" s="1"/>
      <c r="G106" s="1"/>
      <c r="H106" s="1"/>
      <c r="I106" s="1"/>
      <c r="J106" s="1"/>
      <c r="K106" s="1"/>
      <c r="L106" s="1"/>
      <c r="M106" s="1"/>
      <c r="N106" s="1"/>
    </row>
    <row r="107" ht="15.75" customHeight="1">
      <c r="A107" s="46"/>
      <c r="B107" s="47"/>
      <c r="C107" s="1"/>
      <c r="D107" s="1"/>
      <c r="E107" s="1"/>
      <c r="F107" s="1"/>
      <c r="G107" s="1"/>
      <c r="H107" s="1"/>
      <c r="I107" s="1"/>
      <c r="J107" s="1"/>
      <c r="K107" s="1"/>
      <c r="L107" s="1"/>
      <c r="M107" s="1"/>
      <c r="N107" s="1"/>
    </row>
    <row r="108" ht="15.75" customHeight="1">
      <c r="A108" s="46"/>
      <c r="B108" s="47"/>
      <c r="C108" s="1"/>
      <c r="D108" s="1"/>
      <c r="E108" s="1"/>
      <c r="F108" s="1"/>
      <c r="G108" s="1"/>
      <c r="H108" s="1"/>
      <c r="I108" s="1"/>
      <c r="J108" s="1"/>
      <c r="K108" s="1"/>
      <c r="L108" s="1"/>
      <c r="M108" s="1"/>
      <c r="N108" s="1"/>
    </row>
    <row r="109" ht="15.75" customHeight="1">
      <c r="A109" s="46"/>
      <c r="B109" s="47"/>
      <c r="C109" s="1"/>
      <c r="D109" s="1"/>
      <c r="E109" s="1"/>
      <c r="F109" s="1"/>
      <c r="G109" s="1"/>
      <c r="H109" s="1"/>
      <c r="I109" s="1"/>
      <c r="J109" s="1"/>
      <c r="K109" s="1"/>
      <c r="L109" s="1"/>
      <c r="M109" s="1"/>
      <c r="N109" s="1"/>
    </row>
    <row r="110" ht="15.75" customHeight="1">
      <c r="A110" s="46"/>
      <c r="B110" s="47"/>
      <c r="C110" s="1"/>
      <c r="D110" s="1"/>
      <c r="E110" s="1"/>
      <c r="F110" s="1"/>
      <c r="G110" s="1"/>
      <c r="H110" s="1"/>
      <c r="I110" s="1"/>
      <c r="J110" s="1"/>
      <c r="K110" s="1"/>
      <c r="L110" s="1"/>
      <c r="M110" s="1"/>
      <c r="N110" s="1"/>
    </row>
    <row r="111" ht="15.75" customHeight="1">
      <c r="A111" s="46"/>
      <c r="B111" s="47"/>
      <c r="C111" s="1"/>
      <c r="D111" s="1"/>
      <c r="E111" s="1"/>
      <c r="F111" s="1"/>
      <c r="G111" s="1"/>
      <c r="H111" s="1"/>
      <c r="I111" s="1"/>
      <c r="J111" s="1"/>
      <c r="K111" s="1"/>
      <c r="L111" s="1"/>
      <c r="M111" s="1"/>
      <c r="N111" s="1"/>
    </row>
    <row r="112" ht="15.75" customHeight="1">
      <c r="A112" s="46"/>
      <c r="B112" s="47"/>
      <c r="C112" s="1"/>
      <c r="D112" s="1"/>
      <c r="E112" s="1"/>
      <c r="F112" s="1"/>
      <c r="G112" s="1"/>
      <c r="H112" s="1"/>
      <c r="I112" s="1"/>
      <c r="J112" s="1"/>
      <c r="K112" s="1"/>
      <c r="L112" s="1"/>
      <c r="M112" s="1"/>
      <c r="N112" s="1"/>
    </row>
    <row r="113" ht="15.75" customHeight="1">
      <c r="A113" s="46"/>
      <c r="B113" s="47"/>
      <c r="C113" s="1"/>
      <c r="D113" s="1"/>
      <c r="E113" s="1"/>
      <c r="F113" s="1"/>
      <c r="G113" s="1"/>
      <c r="H113" s="1"/>
      <c r="I113" s="1"/>
      <c r="J113" s="1"/>
      <c r="K113" s="1"/>
      <c r="L113" s="1"/>
      <c r="M113" s="1"/>
      <c r="N113" s="1"/>
    </row>
    <row r="114" ht="15.75" customHeight="1">
      <c r="A114" s="46"/>
      <c r="B114" s="47"/>
      <c r="C114" s="1"/>
      <c r="D114" s="1"/>
      <c r="E114" s="1"/>
      <c r="F114" s="1"/>
      <c r="G114" s="1"/>
      <c r="H114" s="1"/>
      <c r="I114" s="1"/>
      <c r="J114" s="1"/>
      <c r="K114" s="1"/>
      <c r="L114" s="1"/>
      <c r="M114" s="1"/>
      <c r="N114" s="1"/>
    </row>
    <row r="115" ht="15.75" customHeight="1">
      <c r="A115" s="46"/>
      <c r="B115" s="47"/>
      <c r="C115" s="1"/>
      <c r="D115" s="1"/>
      <c r="E115" s="1"/>
      <c r="F115" s="1"/>
      <c r="G115" s="1"/>
      <c r="H115" s="1"/>
      <c r="I115" s="1"/>
      <c r="J115" s="1"/>
      <c r="K115" s="1"/>
      <c r="L115" s="1"/>
      <c r="M115" s="1"/>
      <c r="N115" s="1"/>
    </row>
    <row r="116" ht="15.75" customHeight="1">
      <c r="A116" s="46"/>
      <c r="B116" s="47"/>
      <c r="C116" s="1"/>
      <c r="D116" s="1"/>
      <c r="E116" s="1"/>
      <c r="F116" s="1"/>
      <c r="G116" s="1"/>
      <c r="H116" s="1"/>
      <c r="I116" s="1"/>
      <c r="J116" s="1"/>
      <c r="K116" s="1"/>
      <c r="L116" s="1"/>
      <c r="M116" s="1"/>
      <c r="N116" s="1"/>
    </row>
    <row r="117" ht="15.75" customHeight="1">
      <c r="A117" s="46"/>
      <c r="B117" s="47"/>
      <c r="C117" s="1"/>
      <c r="D117" s="1"/>
      <c r="E117" s="1"/>
      <c r="F117" s="1"/>
      <c r="G117" s="1"/>
      <c r="H117" s="1"/>
      <c r="I117" s="1"/>
      <c r="J117" s="1"/>
      <c r="K117" s="1"/>
      <c r="L117" s="1"/>
      <c r="M117" s="1"/>
      <c r="N117" s="1"/>
    </row>
    <row r="118" ht="15.75" customHeight="1">
      <c r="A118" s="46"/>
      <c r="B118" s="47"/>
      <c r="C118" s="1"/>
      <c r="D118" s="1"/>
      <c r="E118" s="1"/>
      <c r="F118" s="1"/>
      <c r="G118" s="1"/>
      <c r="H118" s="1"/>
      <c r="I118" s="1"/>
      <c r="J118" s="1"/>
      <c r="K118" s="1"/>
      <c r="L118" s="1"/>
      <c r="M118" s="1"/>
      <c r="N118" s="1"/>
    </row>
    <row r="119" ht="15.75" customHeight="1">
      <c r="A119" s="46"/>
      <c r="B119" s="47"/>
      <c r="C119" s="1"/>
      <c r="D119" s="1"/>
      <c r="E119" s="1"/>
      <c r="F119" s="1"/>
      <c r="G119" s="1"/>
      <c r="H119" s="1"/>
      <c r="I119" s="1"/>
      <c r="J119" s="1"/>
      <c r="K119" s="1"/>
      <c r="L119" s="1"/>
      <c r="M119" s="1"/>
      <c r="N119" s="1"/>
    </row>
    <row r="120" ht="15.75" customHeight="1">
      <c r="A120" s="46"/>
      <c r="B120" s="47"/>
      <c r="C120" s="1"/>
      <c r="D120" s="1"/>
      <c r="E120" s="1"/>
      <c r="F120" s="1"/>
      <c r="G120" s="1"/>
      <c r="H120" s="1"/>
      <c r="I120" s="1"/>
      <c r="J120" s="1"/>
      <c r="K120" s="1"/>
      <c r="L120" s="1"/>
      <c r="M120" s="1"/>
      <c r="N120" s="1"/>
    </row>
    <row r="121" ht="15.75" customHeight="1">
      <c r="A121" s="46"/>
      <c r="B121" s="47"/>
      <c r="C121" s="1"/>
      <c r="D121" s="1"/>
      <c r="E121" s="1"/>
      <c r="F121" s="1"/>
      <c r="G121" s="1"/>
      <c r="H121" s="1"/>
      <c r="I121" s="1"/>
      <c r="J121" s="1"/>
      <c r="K121" s="1"/>
      <c r="L121" s="1"/>
      <c r="M121" s="1"/>
      <c r="N121" s="1"/>
    </row>
    <row r="122" ht="15.75" customHeight="1">
      <c r="A122" s="46"/>
      <c r="B122" s="47"/>
      <c r="C122" s="1"/>
      <c r="D122" s="1"/>
      <c r="E122" s="1"/>
      <c r="F122" s="1"/>
      <c r="G122" s="1"/>
      <c r="H122" s="1"/>
      <c r="I122" s="1"/>
      <c r="J122" s="1"/>
      <c r="K122" s="1"/>
      <c r="L122" s="1"/>
      <c r="M122" s="1"/>
      <c r="N122" s="1"/>
    </row>
    <row r="123" ht="15.75" customHeight="1">
      <c r="A123" s="46"/>
      <c r="B123" s="47"/>
      <c r="C123" s="1"/>
      <c r="D123" s="1"/>
      <c r="E123" s="1"/>
      <c r="F123" s="1"/>
      <c r="G123" s="1"/>
      <c r="H123" s="1"/>
      <c r="I123" s="1"/>
      <c r="J123" s="1"/>
      <c r="K123" s="1"/>
      <c r="L123" s="1"/>
      <c r="M123" s="1"/>
      <c r="N123" s="1"/>
    </row>
    <row r="124" ht="15.75" customHeight="1">
      <c r="A124" s="46"/>
      <c r="B124" s="47"/>
      <c r="C124" s="1"/>
      <c r="D124" s="1"/>
      <c r="E124" s="1"/>
      <c r="F124" s="1"/>
      <c r="G124" s="1"/>
      <c r="H124" s="1"/>
      <c r="I124" s="1"/>
      <c r="J124" s="1"/>
      <c r="K124" s="1"/>
      <c r="L124" s="1"/>
      <c r="M124" s="1"/>
      <c r="N124" s="1"/>
    </row>
    <row r="125" ht="15.75" customHeight="1">
      <c r="A125" s="46"/>
      <c r="B125" s="47"/>
      <c r="C125" s="1"/>
      <c r="D125" s="1"/>
      <c r="E125" s="1"/>
      <c r="F125" s="1"/>
      <c r="G125" s="1"/>
      <c r="H125" s="1"/>
      <c r="I125" s="1"/>
      <c r="J125" s="1"/>
      <c r="K125" s="1"/>
      <c r="L125" s="1"/>
      <c r="M125" s="1"/>
      <c r="N125" s="1"/>
    </row>
    <row r="126" ht="15.75" customHeight="1">
      <c r="A126" s="46"/>
      <c r="B126" s="47"/>
      <c r="C126" s="1"/>
      <c r="D126" s="1"/>
      <c r="E126" s="1"/>
      <c r="F126" s="1"/>
      <c r="G126" s="1"/>
      <c r="H126" s="1"/>
      <c r="I126" s="1"/>
      <c r="J126" s="1"/>
      <c r="K126" s="1"/>
      <c r="L126" s="1"/>
      <c r="M126" s="1"/>
      <c r="N126" s="1"/>
    </row>
    <row r="127" ht="15.75" customHeight="1">
      <c r="A127" s="46"/>
      <c r="B127" s="47"/>
      <c r="C127" s="1"/>
      <c r="D127" s="1"/>
      <c r="E127" s="1"/>
      <c r="F127" s="1"/>
      <c r="G127" s="1"/>
      <c r="H127" s="1"/>
      <c r="I127" s="1"/>
      <c r="J127" s="1"/>
      <c r="K127" s="1"/>
      <c r="L127" s="1"/>
      <c r="M127" s="1"/>
      <c r="N127" s="1"/>
    </row>
    <row r="128" ht="15.75" customHeight="1">
      <c r="A128" s="46"/>
      <c r="B128" s="47"/>
      <c r="C128" s="1"/>
      <c r="D128" s="1"/>
      <c r="E128" s="1"/>
      <c r="F128" s="1"/>
      <c r="G128" s="1"/>
      <c r="H128" s="1"/>
      <c r="I128" s="1"/>
      <c r="J128" s="1"/>
      <c r="K128" s="1"/>
      <c r="L128" s="1"/>
      <c r="M128" s="1"/>
      <c r="N128" s="1"/>
    </row>
    <row r="129" ht="15.75" customHeight="1">
      <c r="A129" s="46"/>
      <c r="B129" s="47"/>
      <c r="C129" s="1"/>
      <c r="D129" s="1"/>
      <c r="E129" s="1"/>
      <c r="F129" s="1"/>
      <c r="G129" s="1"/>
      <c r="H129" s="1"/>
      <c r="I129" s="1"/>
      <c r="J129" s="1"/>
      <c r="K129" s="1"/>
      <c r="L129" s="1"/>
      <c r="M129" s="1"/>
      <c r="N129" s="1"/>
    </row>
    <row r="130" ht="15.75" customHeight="1">
      <c r="A130" s="46"/>
      <c r="B130" s="47"/>
      <c r="C130" s="1"/>
      <c r="D130" s="1"/>
      <c r="E130" s="1"/>
      <c r="F130" s="1"/>
      <c r="G130" s="1"/>
      <c r="H130" s="1"/>
      <c r="I130" s="1"/>
      <c r="J130" s="1"/>
      <c r="K130" s="1"/>
      <c r="L130" s="1"/>
      <c r="M130" s="1"/>
      <c r="N130" s="1"/>
    </row>
    <row r="131" ht="15.75" customHeight="1">
      <c r="A131" s="46"/>
      <c r="B131" s="47"/>
      <c r="C131" s="1"/>
      <c r="D131" s="1"/>
      <c r="E131" s="1"/>
      <c r="F131" s="1"/>
      <c r="G131" s="1"/>
      <c r="H131" s="1"/>
      <c r="I131" s="1"/>
      <c r="J131" s="1"/>
      <c r="K131" s="1"/>
      <c r="L131" s="1"/>
      <c r="M131" s="1"/>
      <c r="N131" s="1"/>
    </row>
    <row r="132" ht="15.75" customHeight="1">
      <c r="A132" s="46"/>
      <c r="B132" s="47"/>
      <c r="C132" s="1"/>
      <c r="D132" s="1"/>
      <c r="E132" s="1"/>
      <c r="F132" s="1"/>
      <c r="G132" s="1"/>
      <c r="H132" s="1"/>
      <c r="I132" s="1"/>
      <c r="J132" s="1"/>
      <c r="K132" s="1"/>
      <c r="L132" s="1"/>
      <c r="M132" s="1"/>
      <c r="N132" s="1"/>
    </row>
    <row r="133" ht="15.75" customHeight="1">
      <c r="A133" s="46"/>
      <c r="B133" s="47"/>
      <c r="C133" s="1"/>
      <c r="D133" s="1"/>
      <c r="E133" s="1"/>
      <c r="F133" s="1"/>
      <c r="G133" s="1"/>
      <c r="H133" s="1"/>
      <c r="I133" s="1"/>
      <c r="J133" s="1"/>
      <c r="K133" s="1"/>
      <c r="L133" s="1"/>
      <c r="M133" s="1"/>
      <c r="N133" s="1"/>
    </row>
    <row r="134" ht="15.75" customHeight="1">
      <c r="A134" s="46"/>
      <c r="B134" s="47"/>
      <c r="C134" s="1"/>
      <c r="D134" s="1"/>
      <c r="E134" s="1"/>
      <c r="F134" s="1"/>
      <c r="G134" s="1"/>
      <c r="H134" s="1"/>
      <c r="I134" s="1"/>
      <c r="J134" s="1"/>
      <c r="K134" s="1"/>
      <c r="L134" s="1"/>
      <c r="M134" s="1"/>
      <c r="N134" s="1"/>
    </row>
    <row r="135" ht="15.75" customHeight="1">
      <c r="A135" s="46"/>
      <c r="B135" s="47"/>
      <c r="C135" s="1"/>
      <c r="D135" s="1"/>
      <c r="E135" s="1"/>
      <c r="F135" s="1"/>
      <c r="G135" s="1"/>
      <c r="H135" s="1"/>
      <c r="I135" s="1"/>
      <c r="J135" s="1"/>
      <c r="K135" s="1"/>
      <c r="L135" s="1"/>
      <c r="M135" s="1"/>
      <c r="N135" s="1"/>
    </row>
    <row r="136" ht="15.75" customHeight="1">
      <c r="A136" s="46"/>
      <c r="B136" s="47"/>
      <c r="C136" s="1"/>
      <c r="D136" s="1"/>
      <c r="E136" s="1"/>
      <c r="F136" s="1"/>
      <c r="G136" s="1"/>
      <c r="H136" s="1"/>
      <c r="I136" s="1"/>
      <c r="J136" s="1"/>
      <c r="K136" s="1"/>
      <c r="L136" s="1"/>
      <c r="M136" s="1"/>
      <c r="N136" s="1"/>
    </row>
    <row r="137" ht="15.75" customHeight="1">
      <c r="A137" s="46"/>
      <c r="B137" s="47"/>
      <c r="C137" s="1"/>
      <c r="D137" s="1"/>
      <c r="E137" s="1"/>
      <c r="F137" s="1"/>
      <c r="G137" s="1"/>
      <c r="H137" s="1"/>
      <c r="I137" s="1"/>
      <c r="J137" s="1"/>
      <c r="K137" s="1"/>
      <c r="L137" s="1"/>
      <c r="M137" s="1"/>
      <c r="N137" s="1"/>
    </row>
    <row r="138" ht="15.75" customHeight="1">
      <c r="A138" s="46"/>
      <c r="B138" s="47"/>
      <c r="C138" s="1"/>
      <c r="D138" s="1"/>
      <c r="E138" s="1"/>
      <c r="F138" s="1"/>
      <c r="G138" s="1"/>
      <c r="H138" s="1"/>
      <c r="I138" s="1"/>
      <c r="J138" s="1"/>
      <c r="K138" s="1"/>
      <c r="L138" s="1"/>
      <c r="M138" s="1"/>
      <c r="N138" s="1"/>
    </row>
    <row r="139" ht="15.75" customHeight="1">
      <c r="A139" s="46"/>
      <c r="B139" s="47"/>
      <c r="C139" s="1"/>
      <c r="D139" s="1"/>
      <c r="E139" s="1"/>
      <c r="F139" s="1"/>
      <c r="G139" s="1"/>
      <c r="H139" s="1"/>
      <c r="I139" s="1"/>
      <c r="J139" s="1"/>
      <c r="K139" s="1"/>
      <c r="L139" s="1"/>
      <c r="M139" s="1"/>
      <c r="N139" s="1"/>
    </row>
    <row r="140" ht="15.75" customHeight="1">
      <c r="A140" s="46"/>
      <c r="B140" s="47"/>
      <c r="C140" s="1"/>
      <c r="D140" s="1"/>
      <c r="E140" s="1"/>
      <c r="F140" s="1"/>
      <c r="G140" s="1"/>
      <c r="H140" s="1"/>
      <c r="I140" s="1"/>
      <c r="J140" s="1"/>
      <c r="K140" s="1"/>
      <c r="L140" s="1"/>
      <c r="M140" s="1"/>
      <c r="N140" s="1"/>
    </row>
    <row r="141" ht="15.75" customHeight="1">
      <c r="A141" s="46"/>
      <c r="B141" s="47"/>
      <c r="C141" s="1"/>
      <c r="D141" s="1"/>
      <c r="E141" s="1"/>
      <c r="F141" s="1"/>
      <c r="G141" s="1"/>
      <c r="H141" s="1"/>
      <c r="I141" s="1"/>
      <c r="J141" s="1"/>
      <c r="K141" s="1"/>
      <c r="L141" s="1"/>
      <c r="M141" s="1"/>
      <c r="N141" s="1"/>
    </row>
    <row r="142" ht="15.75" customHeight="1">
      <c r="A142" s="46"/>
      <c r="B142" s="47"/>
      <c r="C142" s="1"/>
      <c r="D142" s="1"/>
      <c r="E142" s="1"/>
      <c r="F142" s="1"/>
      <c r="G142" s="1"/>
      <c r="H142" s="1"/>
      <c r="I142" s="1"/>
      <c r="J142" s="1"/>
      <c r="K142" s="1"/>
      <c r="L142" s="1"/>
      <c r="M142" s="1"/>
      <c r="N142" s="1"/>
    </row>
    <row r="143" ht="15.75" customHeight="1">
      <c r="A143" s="46"/>
      <c r="B143" s="47"/>
      <c r="C143" s="1"/>
      <c r="D143" s="1"/>
      <c r="E143" s="1"/>
      <c r="F143" s="1"/>
      <c r="G143" s="1"/>
      <c r="H143" s="1"/>
      <c r="I143" s="1"/>
      <c r="J143" s="1"/>
      <c r="K143" s="1"/>
      <c r="L143" s="1"/>
      <c r="M143" s="1"/>
      <c r="N143" s="1"/>
    </row>
    <row r="144" ht="15.75" customHeight="1">
      <c r="A144" s="46"/>
      <c r="B144" s="47"/>
      <c r="C144" s="1"/>
      <c r="D144" s="1"/>
      <c r="E144" s="1"/>
      <c r="F144" s="1"/>
      <c r="G144" s="1"/>
      <c r="H144" s="1"/>
      <c r="I144" s="1"/>
      <c r="J144" s="1"/>
      <c r="K144" s="1"/>
      <c r="L144" s="1"/>
      <c r="M144" s="1"/>
      <c r="N144" s="1"/>
    </row>
    <row r="145" ht="15.75" customHeight="1">
      <c r="A145" s="46"/>
      <c r="B145" s="47"/>
      <c r="C145" s="1"/>
      <c r="D145" s="1"/>
      <c r="E145" s="1"/>
      <c r="F145" s="1"/>
      <c r="G145" s="1"/>
      <c r="H145" s="1"/>
      <c r="I145" s="1"/>
      <c r="J145" s="1"/>
      <c r="K145" s="1"/>
      <c r="L145" s="1"/>
      <c r="M145" s="1"/>
      <c r="N145" s="1"/>
    </row>
    <row r="146" ht="15.75" customHeight="1">
      <c r="A146" s="46"/>
      <c r="B146" s="47"/>
      <c r="C146" s="1"/>
      <c r="D146" s="1"/>
      <c r="E146" s="1"/>
      <c r="F146" s="1"/>
      <c r="G146" s="1"/>
      <c r="H146" s="1"/>
      <c r="I146" s="1"/>
      <c r="J146" s="1"/>
      <c r="K146" s="1"/>
      <c r="L146" s="1"/>
      <c r="M146" s="1"/>
      <c r="N146" s="1"/>
    </row>
    <row r="147" ht="15.75" customHeight="1">
      <c r="A147" s="46"/>
      <c r="B147" s="47"/>
      <c r="C147" s="1"/>
      <c r="D147" s="1"/>
      <c r="E147" s="1"/>
      <c r="F147" s="1"/>
      <c r="G147" s="1"/>
      <c r="H147" s="1"/>
      <c r="I147" s="1"/>
      <c r="J147" s="1"/>
      <c r="K147" s="1"/>
      <c r="L147" s="1"/>
      <c r="M147" s="1"/>
      <c r="N147" s="1"/>
    </row>
    <row r="148" ht="15.75" customHeight="1">
      <c r="A148" s="46"/>
      <c r="B148" s="47"/>
      <c r="C148" s="1"/>
      <c r="D148" s="1"/>
      <c r="E148" s="1"/>
      <c r="F148" s="1"/>
      <c r="G148" s="1"/>
      <c r="H148" s="1"/>
      <c r="I148" s="1"/>
      <c r="J148" s="1"/>
      <c r="K148" s="1"/>
      <c r="L148" s="1"/>
      <c r="M148" s="1"/>
      <c r="N148" s="1"/>
    </row>
    <row r="149" ht="15.75" customHeight="1">
      <c r="A149" s="46"/>
      <c r="B149" s="47"/>
      <c r="C149" s="1"/>
      <c r="D149" s="1"/>
      <c r="E149" s="1"/>
      <c r="F149" s="1"/>
      <c r="G149" s="1"/>
      <c r="H149" s="1"/>
      <c r="I149" s="1"/>
      <c r="J149" s="1"/>
      <c r="K149" s="1"/>
      <c r="L149" s="1"/>
      <c r="M149" s="1"/>
      <c r="N149" s="1"/>
    </row>
    <row r="150" ht="15.75" customHeight="1">
      <c r="A150" s="46"/>
      <c r="B150" s="47"/>
      <c r="C150" s="1"/>
      <c r="D150" s="1"/>
      <c r="E150" s="1"/>
      <c r="F150" s="1"/>
      <c r="G150" s="1"/>
      <c r="H150" s="1"/>
      <c r="I150" s="1"/>
      <c r="J150" s="1"/>
      <c r="K150" s="1"/>
      <c r="L150" s="1"/>
      <c r="M150" s="1"/>
      <c r="N150" s="1"/>
    </row>
    <row r="151" ht="15.75" customHeight="1">
      <c r="A151" s="46"/>
      <c r="B151" s="47"/>
      <c r="C151" s="1"/>
      <c r="D151" s="1"/>
      <c r="E151" s="1"/>
      <c r="F151" s="1"/>
      <c r="G151" s="1"/>
      <c r="H151" s="1"/>
      <c r="I151" s="1"/>
      <c r="J151" s="1"/>
      <c r="K151" s="1"/>
      <c r="L151" s="1"/>
      <c r="M151" s="1"/>
      <c r="N151" s="1"/>
    </row>
    <row r="152" ht="15.75" customHeight="1">
      <c r="A152" s="46"/>
      <c r="B152" s="47"/>
      <c r="C152" s="1"/>
      <c r="D152" s="1"/>
      <c r="E152" s="1"/>
      <c r="F152" s="1"/>
      <c r="G152" s="1"/>
      <c r="H152" s="1"/>
      <c r="I152" s="1"/>
      <c r="J152" s="1"/>
      <c r="K152" s="1"/>
      <c r="L152" s="1"/>
      <c r="M152" s="1"/>
      <c r="N152" s="1"/>
    </row>
    <row r="153" ht="15.75" customHeight="1">
      <c r="A153" s="46"/>
      <c r="B153" s="47"/>
      <c r="C153" s="1"/>
      <c r="D153" s="1"/>
      <c r="E153" s="1"/>
      <c r="F153" s="1"/>
      <c r="G153" s="1"/>
      <c r="H153" s="1"/>
      <c r="I153" s="1"/>
      <c r="J153" s="1"/>
      <c r="K153" s="1"/>
      <c r="L153" s="1"/>
      <c r="M153" s="1"/>
      <c r="N153" s="1"/>
    </row>
    <row r="154" ht="15.75" customHeight="1">
      <c r="A154" s="46"/>
      <c r="B154" s="47"/>
      <c r="C154" s="1"/>
      <c r="D154" s="1"/>
      <c r="E154" s="1"/>
      <c r="F154" s="1"/>
      <c r="G154" s="1"/>
      <c r="H154" s="1"/>
      <c r="I154" s="1"/>
      <c r="J154" s="1"/>
      <c r="K154" s="1"/>
      <c r="L154" s="1"/>
      <c r="M154" s="1"/>
      <c r="N154" s="1"/>
    </row>
    <row r="155" ht="15.75" customHeight="1">
      <c r="A155" s="46"/>
      <c r="B155" s="47"/>
      <c r="C155" s="1"/>
      <c r="D155" s="1"/>
      <c r="E155" s="1"/>
      <c r="F155" s="1"/>
      <c r="G155" s="1"/>
      <c r="H155" s="1"/>
      <c r="I155" s="1"/>
      <c r="J155" s="1"/>
      <c r="K155" s="1"/>
      <c r="L155" s="1"/>
      <c r="M155" s="1"/>
      <c r="N155" s="1"/>
    </row>
    <row r="156" ht="15.75" customHeight="1">
      <c r="A156" s="46"/>
      <c r="B156" s="47"/>
      <c r="C156" s="1"/>
      <c r="D156" s="1"/>
      <c r="E156" s="1"/>
      <c r="F156" s="1"/>
      <c r="G156" s="1"/>
      <c r="H156" s="1"/>
      <c r="I156" s="1"/>
      <c r="J156" s="1"/>
      <c r="K156" s="1"/>
      <c r="L156" s="1"/>
      <c r="M156" s="1"/>
      <c r="N156" s="1"/>
    </row>
    <row r="157" ht="15.75" customHeight="1">
      <c r="A157" s="46"/>
      <c r="B157" s="47"/>
      <c r="C157" s="1"/>
      <c r="D157" s="1"/>
      <c r="E157" s="1"/>
      <c r="F157" s="1"/>
      <c r="G157" s="1"/>
      <c r="H157" s="1"/>
      <c r="I157" s="1"/>
      <c r="J157" s="1"/>
      <c r="K157" s="1"/>
      <c r="L157" s="1"/>
      <c r="M157" s="1"/>
      <c r="N157" s="1"/>
    </row>
    <row r="158" ht="15.75" customHeight="1">
      <c r="A158" s="46"/>
      <c r="B158" s="47"/>
      <c r="C158" s="1"/>
      <c r="D158" s="1"/>
      <c r="E158" s="1"/>
      <c r="F158" s="1"/>
      <c r="G158" s="1"/>
      <c r="H158" s="1"/>
      <c r="I158" s="1"/>
      <c r="J158" s="1"/>
      <c r="K158" s="1"/>
      <c r="L158" s="1"/>
      <c r="M158" s="1"/>
      <c r="N158" s="1"/>
    </row>
    <row r="159" ht="15.75" customHeight="1">
      <c r="A159" s="46"/>
      <c r="B159" s="47"/>
      <c r="C159" s="1"/>
      <c r="D159" s="1"/>
      <c r="E159" s="1"/>
      <c r="F159" s="1"/>
      <c r="G159" s="1"/>
      <c r="H159" s="1"/>
      <c r="I159" s="1"/>
      <c r="J159" s="1"/>
      <c r="K159" s="1"/>
      <c r="L159" s="1"/>
      <c r="M159" s="1"/>
      <c r="N159" s="1"/>
    </row>
    <row r="160" ht="15.75" customHeight="1">
      <c r="A160" s="46"/>
      <c r="B160" s="47"/>
      <c r="C160" s="1"/>
      <c r="D160" s="1"/>
      <c r="E160" s="1"/>
      <c r="F160" s="1"/>
      <c r="G160" s="1"/>
      <c r="H160" s="1"/>
      <c r="I160" s="1"/>
      <c r="J160" s="1"/>
      <c r="K160" s="1"/>
      <c r="L160" s="1"/>
      <c r="M160" s="1"/>
      <c r="N160" s="1"/>
    </row>
    <row r="161" ht="15.75" customHeight="1">
      <c r="A161" s="46"/>
      <c r="B161" s="47"/>
      <c r="C161" s="1"/>
      <c r="D161" s="1"/>
      <c r="E161" s="1"/>
      <c r="F161" s="1"/>
      <c r="G161" s="1"/>
      <c r="H161" s="1"/>
      <c r="I161" s="1"/>
      <c r="J161" s="1"/>
      <c r="K161" s="1"/>
      <c r="L161" s="1"/>
      <c r="M161" s="1"/>
      <c r="N161" s="1"/>
    </row>
    <row r="162" ht="15.75" customHeight="1">
      <c r="A162" s="46"/>
      <c r="B162" s="47"/>
      <c r="C162" s="1"/>
      <c r="D162" s="1"/>
      <c r="E162" s="1"/>
      <c r="F162" s="1"/>
      <c r="G162" s="1"/>
      <c r="H162" s="1"/>
      <c r="I162" s="1"/>
      <c r="J162" s="1"/>
      <c r="K162" s="1"/>
      <c r="L162" s="1"/>
      <c r="M162" s="1"/>
      <c r="N162" s="1"/>
    </row>
    <row r="163" ht="15.75" customHeight="1">
      <c r="A163" s="46"/>
      <c r="B163" s="47"/>
      <c r="C163" s="1"/>
      <c r="D163" s="1"/>
      <c r="E163" s="1"/>
      <c r="F163" s="1"/>
      <c r="G163" s="1"/>
      <c r="H163" s="1"/>
      <c r="I163" s="1"/>
      <c r="J163" s="1"/>
      <c r="K163" s="1"/>
      <c r="L163" s="1"/>
      <c r="M163" s="1"/>
      <c r="N163" s="1"/>
    </row>
    <row r="164" ht="15.75" customHeight="1">
      <c r="A164" s="46"/>
      <c r="B164" s="47"/>
      <c r="C164" s="1"/>
      <c r="D164" s="1"/>
      <c r="E164" s="1"/>
      <c r="F164" s="1"/>
      <c r="G164" s="1"/>
      <c r="H164" s="1"/>
      <c r="I164" s="1"/>
      <c r="J164" s="1"/>
      <c r="K164" s="1"/>
      <c r="L164" s="1"/>
      <c r="M164" s="1"/>
      <c r="N164" s="1"/>
    </row>
    <row r="165" ht="15.75" customHeight="1">
      <c r="A165" s="46"/>
      <c r="B165" s="47"/>
      <c r="C165" s="1"/>
      <c r="D165" s="1"/>
      <c r="E165" s="1"/>
      <c r="F165" s="1"/>
      <c r="G165" s="1"/>
      <c r="H165" s="1"/>
      <c r="I165" s="1"/>
      <c r="J165" s="1"/>
      <c r="K165" s="1"/>
      <c r="L165" s="1"/>
      <c r="M165" s="1"/>
      <c r="N165" s="1"/>
    </row>
    <row r="166" ht="15.75" customHeight="1">
      <c r="A166" s="46"/>
      <c r="B166" s="47"/>
      <c r="C166" s="1"/>
      <c r="D166" s="1"/>
      <c r="E166" s="1"/>
      <c r="F166" s="1"/>
      <c r="G166" s="1"/>
      <c r="H166" s="1"/>
      <c r="I166" s="1"/>
      <c r="J166" s="1"/>
      <c r="K166" s="1"/>
      <c r="L166" s="1"/>
      <c r="M166" s="1"/>
      <c r="N166" s="1"/>
    </row>
    <row r="167" ht="15.75" customHeight="1">
      <c r="A167" s="46"/>
      <c r="B167" s="47"/>
      <c r="C167" s="1"/>
      <c r="D167" s="1"/>
      <c r="E167" s="1"/>
      <c r="F167" s="1"/>
      <c r="G167" s="1"/>
      <c r="H167" s="1"/>
      <c r="I167" s="1"/>
      <c r="J167" s="1"/>
      <c r="K167" s="1"/>
      <c r="L167" s="1"/>
      <c r="M167" s="1"/>
      <c r="N167" s="1"/>
    </row>
    <row r="168" ht="15.75" customHeight="1">
      <c r="A168" s="46"/>
      <c r="B168" s="47"/>
      <c r="C168" s="1"/>
      <c r="D168" s="1"/>
      <c r="E168" s="1"/>
      <c r="F168" s="1"/>
      <c r="G168" s="1"/>
      <c r="H168" s="1"/>
      <c r="I168" s="1"/>
      <c r="J168" s="1"/>
      <c r="K168" s="1"/>
      <c r="L168" s="1"/>
      <c r="M168" s="1"/>
      <c r="N168" s="1"/>
    </row>
    <row r="169" ht="15.75" customHeight="1">
      <c r="A169" s="46"/>
      <c r="B169" s="47"/>
      <c r="C169" s="1"/>
      <c r="D169" s="1"/>
      <c r="E169" s="1"/>
      <c r="F169" s="1"/>
      <c r="G169" s="1"/>
      <c r="H169" s="1"/>
      <c r="I169" s="1"/>
      <c r="J169" s="1"/>
      <c r="K169" s="1"/>
      <c r="L169" s="1"/>
      <c r="M169" s="1"/>
      <c r="N169" s="1"/>
    </row>
    <row r="170" ht="15.75" customHeight="1">
      <c r="A170" s="46"/>
      <c r="B170" s="47"/>
      <c r="C170" s="1"/>
      <c r="D170" s="1"/>
      <c r="E170" s="1"/>
      <c r="F170" s="1"/>
      <c r="G170" s="1"/>
      <c r="H170" s="1"/>
      <c r="I170" s="1"/>
      <c r="J170" s="1"/>
      <c r="K170" s="1"/>
      <c r="L170" s="1"/>
      <c r="M170" s="1"/>
      <c r="N170" s="1"/>
    </row>
    <row r="171" ht="15.75" customHeight="1">
      <c r="A171" s="46"/>
      <c r="B171" s="47"/>
      <c r="C171" s="1"/>
      <c r="D171" s="1"/>
      <c r="E171" s="1"/>
      <c r="F171" s="1"/>
      <c r="G171" s="1"/>
      <c r="H171" s="1"/>
      <c r="I171" s="1"/>
      <c r="J171" s="1"/>
      <c r="K171" s="1"/>
      <c r="L171" s="1"/>
      <c r="M171" s="1"/>
      <c r="N171" s="1"/>
    </row>
    <row r="172" ht="15.75" customHeight="1">
      <c r="A172" s="46"/>
      <c r="B172" s="47"/>
      <c r="C172" s="1"/>
      <c r="D172" s="1"/>
      <c r="E172" s="1"/>
      <c r="F172" s="1"/>
      <c r="G172" s="1"/>
      <c r="H172" s="1"/>
      <c r="I172" s="1"/>
      <c r="J172" s="1"/>
      <c r="K172" s="1"/>
      <c r="L172" s="1"/>
      <c r="M172" s="1"/>
      <c r="N172" s="1"/>
    </row>
    <row r="173" ht="15.75" customHeight="1">
      <c r="A173" s="46"/>
      <c r="B173" s="47"/>
      <c r="C173" s="1"/>
      <c r="D173" s="1"/>
      <c r="E173" s="1"/>
      <c r="F173" s="1"/>
      <c r="G173" s="1"/>
      <c r="H173" s="1"/>
      <c r="I173" s="1"/>
      <c r="J173" s="1"/>
      <c r="K173" s="1"/>
      <c r="L173" s="1"/>
      <c r="M173" s="1"/>
      <c r="N173" s="1"/>
    </row>
    <row r="174" ht="15.75" customHeight="1">
      <c r="A174" s="46"/>
      <c r="B174" s="47"/>
      <c r="C174" s="1"/>
      <c r="D174" s="1"/>
      <c r="E174" s="1"/>
      <c r="F174" s="1"/>
      <c r="G174" s="1"/>
      <c r="H174" s="1"/>
      <c r="I174" s="1"/>
      <c r="J174" s="1"/>
      <c r="K174" s="1"/>
      <c r="L174" s="1"/>
      <c r="M174" s="1"/>
      <c r="N174" s="1"/>
    </row>
    <row r="175" ht="15.75" customHeight="1">
      <c r="A175" s="46"/>
      <c r="B175" s="47"/>
      <c r="C175" s="1"/>
      <c r="D175" s="1"/>
      <c r="E175" s="1"/>
      <c r="F175" s="1"/>
      <c r="G175" s="1"/>
      <c r="H175" s="1"/>
      <c r="I175" s="1"/>
      <c r="J175" s="1"/>
      <c r="K175" s="1"/>
      <c r="L175" s="1"/>
      <c r="M175" s="1"/>
      <c r="N175" s="1"/>
    </row>
    <row r="176" ht="15.75" customHeight="1">
      <c r="A176" s="46"/>
      <c r="B176" s="47"/>
      <c r="C176" s="1"/>
      <c r="D176" s="1"/>
      <c r="E176" s="1"/>
      <c r="F176" s="1"/>
      <c r="G176" s="1"/>
      <c r="H176" s="1"/>
      <c r="I176" s="1"/>
      <c r="J176" s="1"/>
      <c r="K176" s="1"/>
      <c r="L176" s="1"/>
      <c r="M176" s="1"/>
      <c r="N176" s="1"/>
    </row>
    <row r="177" ht="15.75" customHeight="1">
      <c r="A177" s="46"/>
      <c r="B177" s="47"/>
      <c r="C177" s="1"/>
      <c r="D177" s="1"/>
      <c r="E177" s="1"/>
      <c r="F177" s="1"/>
      <c r="G177" s="1"/>
      <c r="H177" s="1"/>
      <c r="I177" s="1"/>
      <c r="J177" s="1"/>
      <c r="K177" s="1"/>
      <c r="L177" s="1"/>
      <c r="M177" s="1"/>
      <c r="N177" s="1"/>
    </row>
    <row r="178" ht="15.75" customHeight="1">
      <c r="A178" s="46"/>
      <c r="B178" s="47"/>
      <c r="C178" s="1"/>
      <c r="D178" s="1"/>
      <c r="E178" s="1"/>
      <c r="F178" s="1"/>
      <c r="G178" s="1"/>
      <c r="H178" s="1"/>
      <c r="I178" s="1"/>
      <c r="J178" s="1"/>
      <c r="K178" s="1"/>
      <c r="L178" s="1"/>
      <c r="M178" s="1"/>
      <c r="N178" s="1"/>
    </row>
    <row r="179" ht="15.75" customHeight="1">
      <c r="A179" s="46"/>
      <c r="B179" s="47"/>
      <c r="C179" s="1"/>
      <c r="D179" s="1"/>
      <c r="E179" s="1"/>
      <c r="F179" s="1"/>
      <c r="G179" s="1"/>
      <c r="H179" s="1"/>
      <c r="I179" s="1"/>
      <c r="J179" s="1"/>
      <c r="K179" s="1"/>
      <c r="L179" s="1"/>
      <c r="M179" s="1"/>
      <c r="N179" s="1"/>
    </row>
    <row r="180" ht="15.75" customHeight="1">
      <c r="A180" s="46"/>
      <c r="B180" s="47"/>
      <c r="C180" s="1"/>
      <c r="D180" s="1"/>
      <c r="E180" s="1"/>
      <c r="F180" s="1"/>
      <c r="G180" s="1"/>
      <c r="H180" s="1"/>
      <c r="I180" s="1"/>
      <c r="J180" s="1"/>
      <c r="K180" s="1"/>
      <c r="L180" s="1"/>
      <c r="M180" s="1"/>
      <c r="N180" s="1"/>
    </row>
    <row r="181" ht="15.75" customHeight="1">
      <c r="A181" s="46"/>
      <c r="B181" s="47"/>
      <c r="C181" s="1"/>
      <c r="D181" s="1"/>
      <c r="E181" s="1"/>
      <c r="F181" s="1"/>
      <c r="G181" s="1"/>
      <c r="H181" s="1"/>
      <c r="I181" s="1"/>
      <c r="J181" s="1"/>
      <c r="K181" s="1"/>
      <c r="L181" s="1"/>
      <c r="M181" s="1"/>
      <c r="N181" s="1"/>
    </row>
    <row r="182" ht="15.75" customHeight="1">
      <c r="A182" s="46"/>
      <c r="B182" s="47"/>
      <c r="C182" s="1"/>
      <c r="D182" s="1"/>
      <c r="E182" s="1"/>
      <c r="F182" s="1"/>
      <c r="G182" s="1"/>
      <c r="H182" s="1"/>
      <c r="I182" s="1"/>
      <c r="J182" s="1"/>
      <c r="K182" s="1"/>
      <c r="L182" s="1"/>
      <c r="M182" s="1"/>
      <c r="N182" s="1"/>
    </row>
    <row r="183" ht="15.75" customHeight="1">
      <c r="A183" s="46"/>
      <c r="B183" s="47"/>
      <c r="C183" s="1"/>
      <c r="D183" s="1"/>
      <c r="E183" s="1"/>
      <c r="F183" s="1"/>
      <c r="G183" s="1"/>
      <c r="H183" s="1"/>
      <c r="I183" s="1"/>
      <c r="J183" s="1"/>
      <c r="K183" s="1"/>
      <c r="L183" s="1"/>
      <c r="M183" s="1"/>
      <c r="N183" s="1"/>
    </row>
    <row r="184" ht="15.75" customHeight="1">
      <c r="A184" s="46"/>
      <c r="B184" s="47"/>
      <c r="C184" s="1"/>
      <c r="D184" s="1"/>
      <c r="E184" s="1"/>
      <c r="F184" s="1"/>
      <c r="G184" s="1"/>
      <c r="H184" s="1"/>
      <c r="I184" s="1"/>
      <c r="J184" s="1"/>
      <c r="K184" s="1"/>
      <c r="L184" s="1"/>
      <c r="M184" s="1"/>
      <c r="N184" s="1"/>
    </row>
    <row r="185" ht="15.75" customHeight="1">
      <c r="A185" s="46"/>
      <c r="B185" s="47"/>
      <c r="C185" s="1"/>
      <c r="D185" s="1"/>
      <c r="E185" s="1"/>
      <c r="F185" s="1"/>
      <c r="G185" s="1"/>
      <c r="H185" s="1"/>
      <c r="I185" s="1"/>
      <c r="J185" s="1"/>
      <c r="K185" s="1"/>
      <c r="L185" s="1"/>
      <c r="M185" s="1"/>
      <c r="N185" s="1"/>
    </row>
    <row r="186" ht="15.75" customHeight="1">
      <c r="A186" s="46"/>
      <c r="B186" s="47"/>
      <c r="C186" s="1"/>
      <c r="D186" s="1"/>
      <c r="E186" s="1"/>
      <c r="F186" s="1"/>
      <c r="G186" s="1"/>
      <c r="H186" s="1"/>
      <c r="I186" s="1"/>
      <c r="J186" s="1"/>
      <c r="K186" s="1"/>
      <c r="L186" s="1"/>
      <c r="M186" s="1"/>
      <c r="N186" s="1"/>
    </row>
    <row r="187" ht="15.75" customHeight="1">
      <c r="A187" s="46"/>
      <c r="B187" s="47"/>
      <c r="C187" s="1"/>
      <c r="D187" s="1"/>
      <c r="E187" s="1"/>
      <c r="F187" s="1"/>
      <c r="G187" s="1"/>
      <c r="H187" s="1"/>
      <c r="I187" s="1"/>
      <c r="J187" s="1"/>
      <c r="K187" s="1"/>
      <c r="L187" s="1"/>
      <c r="M187" s="1"/>
      <c r="N187" s="1"/>
    </row>
    <row r="188" ht="15.75" customHeight="1">
      <c r="A188" s="46"/>
      <c r="B188" s="47"/>
      <c r="C188" s="1"/>
      <c r="D188" s="1"/>
      <c r="E188" s="1"/>
      <c r="F188" s="1"/>
      <c r="G188" s="1"/>
      <c r="H188" s="1"/>
      <c r="I188" s="1"/>
      <c r="J188" s="1"/>
      <c r="K188" s="1"/>
      <c r="L188" s="1"/>
      <c r="M188" s="1"/>
      <c r="N188" s="1"/>
    </row>
    <row r="189" ht="15.75" customHeight="1">
      <c r="A189" s="46"/>
      <c r="B189" s="47"/>
      <c r="C189" s="1"/>
      <c r="D189" s="1"/>
      <c r="E189" s="1"/>
      <c r="F189" s="1"/>
      <c r="G189" s="1"/>
      <c r="H189" s="1"/>
      <c r="I189" s="1"/>
      <c r="J189" s="1"/>
      <c r="K189" s="1"/>
      <c r="L189" s="1"/>
      <c r="M189" s="1"/>
      <c r="N189" s="1"/>
    </row>
    <row r="190" ht="15.75" customHeight="1">
      <c r="A190" s="46"/>
      <c r="B190" s="47"/>
      <c r="C190" s="1"/>
      <c r="D190" s="1"/>
      <c r="E190" s="1"/>
      <c r="F190" s="1"/>
      <c r="G190" s="1"/>
      <c r="H190" s="1"/>
      <c r="I190" s="1"/>
      <c r="J190" s="1"/>
      <c r="K190" s="1"/>
      <c r="L190" s="1"/>
      <c r="M190" s="1"/>
      <c r="N190" s="1"/>
    </row>
    <row r="191" ht="15.75" customHeight="1">
      <c r="A191" s="46"/>
      <c r="B191" s="47"/>
      <c r="C191" s="1"/>
      <c r="D191" s="1"/>
      <c r="E191" s="1"/>
      <c r="F191" s="1"/>
      <c r="G191" s="1"/>
      <c r="H191" s="1"/>
      <c r="I191" s="1"/>
      <c r="J191" s="1"/>
      <c r="K191" s="1"/>
      <c r="L191" s="1"/>
      <c r="M191" s="1"/>
      <c r="N191" s="1"/>
    </row>
    <row r="192" ht="15.75" customHeight="1">
      <c r="A192" s="46"/>
      <c r="B192" s="47"/>
      <c r="C192" s="1"/>
      <c r="D192" s="1"/>
      <c r="E192" s="1"/>
      <c r="F192" s="1"/>
      <c r="G192" s="1"/>
      <c r="H192" s="1"/>
      <c r="I192" s="1"/>
      <c r="J192" s="1"/>
      <c r="K192" s="1"/>
      <c r="L192" s="1"/>
      <c r="M192" s="1"/>
      <c r="N192" s="1"/>
    </row>
    <row r="193" ht="15.75" customHeight="1">
      <c r="A193" s="46"/>
      <c r="B193" s="47"/>
      <c r="C193" s="1"/>
      <c r="D193" s="1"/>
      <c r="E193" s="1"/>
      <c r="F193" s="1"/>
      <c r="G193" s="1"/>
      <c r="H193" s="1"/>
      <c r="I193" s="1"/>
      <c r="J193" s="1"/>
      <c r="K193" s="1"/>
      <c r="L193" s="1"/>
      <c r="M193" s="1"/>
      <c r="N193" s="1"/>
    </row>
    <row r="194" ht="15.75" customHeight="1">
      <c r="A194" s="46"/>
      <c r="B194" s="47"/>
      <c r="C194" s="1"/>
      <c r="D194" s="1"/>
      <c r="E194" s="1"/>
      <c r="F194" s="1"/>
      <c r="G194" s="1"/>
      <c r="H194" s="1"/>
      <c r="I194" s="1"/>
      <c r="J194" s="1"/>
      <c r="K194" s="1"/>
      <c r="L194" s="1"/>
      <c r="M194" s="1"/>
      <c r="N194" s="1"/>
    </row>
    <row r="195" ht="15.75" customHeight="1">
      <c r="A195" s="46"/>
      <c r="B195" s="47"/>
      <c r="C195" s="1"/>
      <c r="D195" s="1"/>
      <c r="E195" s="1"/>
      <c r="F195" s="1"/>
      <c r="G195" s="1"/>
      <c r="H195" s="1"/>
      <c r="I195" s="1"/>
      <c r="J195" s="1"/>
      <c r="K195" s="1"/>
      <c r="L195" s="1"/>
      <c r="M195" s="1"/>
      <c r="N195" s="1"/>
    </row>
    <row r="196" ht="15.75" customHeight="1">
      <c r="A196" s="46"/>
      <c r="B196" s="47"/>
      <c r="C196" s="1"/>
      <c r="D196" s="1"/>
      <c r="E196" s="1"/>
      <c r="F196" s="1"/>
      <c r="G196" s="1"/>
      <c r="H196" s="1"/>
      <c r="I196" s="1"/>
      <c r="J196" s="1"/>
      <c r="K196" s="1"/>
      <c r="L196" s="1"/>
      <c r="M196" s="1"/>
      <c r="N196" s="1"/>
    </row>
    <row r="197" ht="15.75" customHeight="1">
      <c r="A197" s="46"/>
      <c r="B197" s="47"/>
      <c r="C197" s="1"/>
      <c r="D197" s="1"/>
      <c r="E197" s="1"/>
      <c r="F197" s="1"/>
      <c r="G197" s="1"/>
      <c r="H197" s="1"/>
      <c r="I197" s="1"/>
      <c r="J197" s="1"/>
      <c r="K197" s="1"/>
      <c r="L197" s="1"/>
      <c r="M197" s="1"/>
      <c r="N197" s="1"/>
    </row>
    <row r="198" ht="15.75" customHeight="1">
      <c r="A198" s="46"/>
      <c r="B198" s="47"/>
      <c r="C198" s="1"/>
      <c r="D198" s="1"/>
      <c r="E198" s="1"/>
      <c r="F198" s="1"/>
      <c r="G198" s="1"/>
      <c r="H198" s="1"/>
      <c r="I198" s="1"/>
      <c r="J198" s="1"/>
      <c r="K198" s="1"/>
      <c r="L198" s="1"/>
      <c r="M198" s="1"/>
      <c r="N198" s="1"/>
    </row>
    <row r="199" ht="15.75" customHeight="1">
      <c r="A199" s="46"/>
      <c r="B199" s="47"/>
      <c r="C199" s="1"/>
      <c r="D199" s="1"/>
      <c r="E199" s="1"/>
      <c r="F199" s="1"/>
      <c r="G199" s="1"/>
      <c r="H199" s="1"/>
      <c r="I199" s="1"/>
      <c r="J199" s="1"/>
      <c r="K199" s="1"/>
      <c r="L199" s="1"/>
      <c r="M199" s="1"/>
      <c r="N199" s="1"/>
    </row>
    <row r="200" ht="15.75" customHeight="1">
      <c r="A200" s="46"/>
      <c r="B200" s="47"/>
      <c r="C200" s="1"/>
      <c r="D200" s="1"/>
      <c r="E200" s="1"/>
      <c r="F200" s="1"/>
      <c r="G200" s="1"/>
      <c r="H200" s="1"/>
      <c r="I200" s="1"/>
      <c r="J200" s="1"/>
      <c r="K200" s="1"/>
      <c r="L200" s="1"/>
      <c r="M200" s="1"/>
      <c r="N200" s="1"/>
    </row>
    <row r="201" ht="15.75" customHeight="1">
      <c r="A201" s="46"/>
      <c r="B201" s="47"/>
      <c r="C201" s="1"/>
      <c r="D201" s="1"/>
      <c r="E201" s="1"/>
      <c r="F201" s="1"/>
      <c r="G201" s="1"/>
      <c r="H201" s="1"/>
      <c r="I201" s="1"/>
      <c r="J201" s="1"/>
      <c r="K201" s="1"/>
      <c r="L201" s="1"/>
      <c r="M201" s="1"/>
      <c r="N201" s="1"/>
    </row>
    <row r="202" ht="15.75" customHeight="1">
      <c r="A202" s="46"/>
      <c r="B202" s="47"/>
      <c r="C202" s="1"/>
      <c r="D202" s="1"/>
      <c r="E202" s="1"/>
      <c r="F202" s="1"/>
      <c r="G202" s="1"/>
      <c r="H202" s="1"/>
      <c r="I202" s="1"/>
      <c r="J202" s="1"/>
      <c r="K202" s="1"/>
      <c r="L202" s="1"/>
      <c r="M202" s="1"/>
      <c r="N202" s="1"/>
    </row>
    <row r="203" ht="15.75" customHeight="1">
      <c r="A203" s="46"/>
      <c r="B203" s="47"/>
      <c r="C203" s="1"/>
      <c r="D203" s="1"/>
      <c r="E203" s="1"/>
      <c r="F203" s="1"/>
      <c r="G203" s="1"/>
      <c r="H203" s="1"/>
      <c r="I203" s="1"/>
      <c r="J203" s="1"/>
      <c r="K203" s="1"/>
      <c r="L203" s="1"/>
      <c r="M203" s="1"/>
      <c r="N203" s="1"/>
    </row>
    <row r="204" ht="15.75" customHeight="1">
      <c r="A204" s="46"/>
      <c r="B204" s="47"/>
      <c r="C204" s="1"/>
      <c r="D204" s="1"/>
      <c r="E204" s="1"/>
      <c r="F204" s="1"/>
      <c r="G204" s="1"/>
      <c r="H204" s="1"/>
      <c r="I204" s="1"/>
      <c r="J204" s="1"/>
      <c r="K204" s="1"/>
      <c r="L204" s="1"/>
      <c r="M204" s="1"/>
      <c r="N204" s="1"/>
    </row>
    <row r="205" ht="15.75" customHeight="1">
      <c r="A205" s="46"/>
      <c r="B205" s="47"/>
      <c r="C205" s="1"/>
      <c r="D205" s="1"/>
      <c r="E205" s="1"/>
      <c r="F205" s="1"/>
      <c r="G205" s="1"/>
      <c r="H205" s="1"/>
      <c r="I205" s="1"/>
      <c r="J205" s="1"/>
      <c r="K205" s="1"/>
      <c r="L205" s="1"/>
      <c r="M205" s="1"/>
      <c r="N205" s="1"/>
    </row>
    <row r="206" ht="15.75" customHeight="1">
      <c r="A206" s="46"/>
      <c r="B206" s="47"/>
      <c r="C206" s="1"/>
      <c r="D206" s="1"/>
      <c r="E206" s="1"/>
      <c r="F206" s="1"/>
      <c r="G206" s="1"/>
      <c r="H206" s="1"/>
      <c r="I206" s="1"/>
      <c r="J206" s="1"/>
      <c r="K206" s="1"/>
      <c r="L206" s="1"/>
      <c r="M206" s="1"/>
      <c r="N206" s="1"/>
    </row>
    <row r="207" ht="15.75" customHeight="1">
      <c r="A207" s="46"/>
      <c r="B207" s="47"/>
      <c r="C207" s="1"/>
      <c r="D207" s="1"/>
      <c r="E207" s="1"/>
      <c r="F207" s="1"/>
      <c r="G207" s="1"/>
      <c r="H207" s="1"/>
      <c r="I207" s="1"/>
      <c r="J207" s="1"/>
      <c r="K207" s="1"/>
      <c r="L207" s="1"/>
      <c r="M207" s="1"/>
      <c r="N207" s="1"/>
    </row>
    <row r="208" ht="15.75" customHeight="1">
      <c r="A208" s="46"/>
      <c r="B208" s="47"/>
      <c r="C208" s="1"/>
      <c r="D208" s="1"/>
      <c r="E208" s="1"/>
      <c r="F208" s="1"/>
      <c r="G208" s="1"/>
      <c r="H208" s="1"/>
      <c r="I208" s="1"/>
      <c r="J208" s="1"/>
      <c r="K208" s="1"/>
      <c r="L208" s="1"/>
      <c r="M208" s="1"/>
      <c r="N208" s="1"/>
    </row>
    <row r="209" ht="15.75" customHeight="1">
      <c r="A209" s="46"/>
      <c r="B209" s="47"/>
      <c r="C209" s="1"/>
      <c r="D209" s="1"/>
      <c r="E209" s="1"/>
      <c r="F209" s="1"/>
      <c r="G209" s="1"/>
      <c r="H209" s="1"/>
      <c r="I209" s="1"/>
      <c r="J209" s="1"/>
      <c r="K209" s="1"/>
      <c r="L209" s="1"/>
      <c r="M209" s="1"/>
      <c r="N209" s="1"/>
    </row>
    <row r="210" ht="15.75" customHeight="1">
      <c r="A210" s="46"/>
      <c r="B210" s="47"/>
      <c r="C210" s="1"/>
      <c r="D210" s="1"/>
      <c r="E210" s="1"/>
      <c r="F210" s="1"/>
      <c r="G210" s="1"/>
      <c r="H210" s="1"/>
      <c r="I210" s="1"/>
      <c r="J210" s="1"/>
      <c r="K210" s="1"/>
      <c r="L210" s="1"/>
      <c r="M210" s="1"/>
      <c r="N210" s="1"/>
    </row>
    <row r="211" ht="15.75" customHeight="1">
      <c r="A211" s="46"/>
      <c r="B211" s="47"/>
      <c r="C211" s="1"/>
      <c r="D211" s="1"/>
      <c r="E211" s="1"/>
      <c r="F211" s="1"/>
      <c r="G211" s="1"/>
      <c r="H211" s="1"/>
      <c r="I211" s="1"/>
      <c r="J211" s="1"/>
      <c r="K211" s="1"/>
      <c r="L211" s="1"/>
      <c r="M211" s="1"/>
      <c r="N211" s="1"/>
    </row>
    <row r="212" ht="15.75" customHeight="1">
      <c r="A212" s="46"/>
      <c r="B212" s="47"/>
      <c r="C212" s="1"/>
      <c r="D212" s="1"/>
      <c r="E212" s="1"/>
      <c r="F212" s="1"/>
      <c r="G212" s="1"/>
      <c r="H212" s="1"/>
      <c r="I212" s="1"/>
      <c r="J212" s="1"/>
      <c r="K212" s="1"/>
      <c r="L212" s="1"/>
      <c r="M212" s="1"/>
      <c r="N212" s="1"/>
    </row>
    <row r="213" ht="15.75" customHeight="1">
      <c r="A213" s="46"/>
      <c r="B213" s="47"/>
      <c r="C213" s="1"/>
      <c r="D213" s="1"/>
      <c r="E213" s="1"/>
      <c r="F213" s="1"/>
      <c r="G213" s="1"/>
      <c r="H213" s="1"/>
      <c r="I213" s="1"/>
      <c r="J213" s="1"/>
      <c r="K213" s="1"/>
      <c r="L213" s="1"/>
      <c r="M213" s="1"/>
      <c r="N213" s="1"/>
    </row>
    <row r="214" ht="15.75" customHeight="1">
      <c r="A214" s="46"/>
      <c r="B214" s="47"/>
      <c r="C214" s="1"/>
      <c r="D214" s="1"/>
      <c r="E214" s="1"/>
      <c r="F214" s="1"/>
      <c r="G214" s="1"/>
      <c r="H214" s="1"/>
      <c r="I214" s="1"/>
      <c r="J214" s="1"/>
      <c r="K214" s="1"/>
      <c r="L214" s="1"/>
      <c r="M214" s="1"/>
      <c r="N214" s="1"/>
    </row>
    <row r="215" ht="15.75" customHeight="1">
      <c r="A215" s="46"/>
      <c r="B215" s="47"/>
      <c r="C215" s="1"/>
      <c r="D215" s="1"/>
      <c r="E215" s="1"/>
      <c r="F215" s="1"/>
      <c r="G215" s="1"/>
      <c r="H215" s="1"/>
      <c r="I215" s="1"/>
      <c r="J215" s="1"/>
      <c r="K215" s="1"/>
      <c r="L215" s="1"/>
      <c r="M215" s="1"/>
      <c r="N215" s="1"/>
    </row>
    <row r="216" ht="15.75" customHeight="1">
      <c r="A216" s="46"/>
      <c r="B216" s="47"/>
      <c r="C216" s="1"/>
      <c r="D216" s="1"/>
      <c r="E216" s="1"/>
      <c r="F216" s="1"/>
      <c r="G216" s="1"/>
      <c r="H216" s="1"/>
      <c r="I216" s="1"/>
      <c r="J216" s="1"/>
      <c r="K216" s="1"/>
      <c r="L216" s="1"/>
      <c r="M216" s="1"/>
      <c r="N216" s="1"/>
    </row>
    <row r="217" ht="15.75" customHeight="1">
      <c r="A217" s="46"/>
      <c r="B217" s="47"/>
      <c r="C217" s="1"/>
      <c r="D217" s="1"/>
      <c r="E217" s="1"/>
      <c r="F217" s="1"/>
      <c r="G217" s="1"/>
      <c r="H217" s="1"/>
      <c r="I217" s="1"/>
      <c r="J217" s="1"/>
      <c r="K217" s="1"/>
      <c r="L217" s="1"/>
      <c r="M217" s="1"/>
      <c r="N217" s="1"/>
    </row>
    <row r="218" ht="15.75" customHeight="1">
      <c r="A218" s="46"/>
      <c r="B218" s="47"/>
      <c r="C218" s="1"/>
      <c r="D218" s="1"/>
      <c r="E218" s="1"/>
      <c r="F218" s="1"/>
      <c r="G218" s="1"/>
      <c r="H218" s="1"/>
      <c r="I218" s="1"/>
      <c r="J218" s="1"/>
      <c r="K218" s="1"/>
      <c r="L218" s="1"/>
      <c r="M218" s="1"/>
      <c r="N218" s="1"/>
    </row>
    <row r="219" ht="15.75" customHeight="1">
      <c r="A219" s="46"/>
      <c r="B219" s="47"/>
      <c r="C219" s="1"/>
      <c r="D219" s="1"/>
      <c r="E219" s="1"/>
      <c r="F219" s="1"/>
      <c r="G219" s="1"/>
      <c r="H219" s="1"/>
      <c r="I219" s="1"/>
      <c r="J219" s="1"/>
      <c r="K219" s="1"/>
      <c r="L219" s="1"/>
      <c r="M219" s="1"/>
      <c r="N219" s="1"/>
    </row>
    <row r="220" ht="15.75" customHeight="1">
      <c r="A220" s="46"/>
      <c r="B220" s="47"/>
      <c r="C220" s="1"/>
      <c r="D220" s="1"/>
      <c r="E220" s="1"/>
      <c r="F220" s="1"/>
      <c r="G220" s="1"/>
      <c r="H220" s="1"/>
      <c r="I220" s="1"/>
      <c r="J220" s="1"/>
      <c r="K220" s="1"/>
      <c r="L220" s="1"/>
      <c r="M220" s="1"/>
      <c r="N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19:L19"/>
    <mergeCell ref="A2:L2"/>
    <mergeCell ref="A4:L4"/>
    <mergeCell ref="A5:L5"/>
    <mergeCell ref="A6:L6"/>
    <mergeCell ref="A7:L7"/>
    <mergeCell ref="A8:L8"/>
    <mergeCell ref="A9:L9"/>
  </mergeCells>
  <hyperlinks>
    <hyperlink r:id="rId1" ref="G15"/>
  </hyperlinks>
  <printOptions/>
  <pageMargins bottom="0.75" footer="0.0" header="0.0" left="0.7" right="0.7" top="0.75"/>
  <pageSetup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9.71"/>
    <col customWidth="1" min="2" max="2" width="15.43"/>
    <col customWidth="1" min="3" max="3" width="8.29"/>
    <col customWidth="1" min="4" max="4" width="17.43"/>
    <col customWidth="1" min="5" max="5" width="12.0"/>
    <col customWidth="1" min="6" max="6" width="20.43"/>
    <col customWidth="1" min="7" max="7" width="13.71"/>
    <col customWidth="1" min="8" max="9" width="7.86"/>
    <col customWidth="1" min="10" max="10" width="8.86"/>
    <col customWidth="1" min="11" max="11" width="9.14"/>
    <col customWidth="1" min="12" max="12" width="19.14"/>
    <col customWidth="1" min="13" max="24" width="8.0"/>
  </cols>
  <sheetData>
    <row r="1">
      <c r="A1" s="47"/>
      <c r="B1" s="47"/>
      <c r="C1" s="1"/>
      <c r="D1" s="1"/>
      <c r="E1" s="1"/>
      <c r="F1" s="7"/>
      <c r="G1" s="2"/>
      <c r="H1" s="1"/>
      <c r="I1" s="1"/>
      <c r="J1" s="1"/>
      <c r="K1" s="2"/>
      <c r="L1" s="193"/>
    </row>
    <row r="2" ht="15.75" customHeight="1">
      <c r="A2" s="194" t="s">
        <v>720</v>
      </c>
      <c r="B2" s="49"/>
      <c r="C2" s="49"/>
      <c r="D2" s="49"/>
      <c r="E2" s="49"/>
      <c r="F2" s="49"/>
      <c r="G2" s="49"/>
      <c r="H2" s="49"/>
      <c r="I2" s="49"/>
      <c r="J2" s="49"/>
      <c r="K2" s="50"/>
      <c r="L2" s="195"/>
      <c r="M2" s="53"/>
      <c r="N2" s="53"/>
      <c r="O2" s="53"/>
      <c r="P2" s="53"/>
      <c r="Q2" s="53"/>
      <c r="R2" s="53"/>
      <c r="S2" s="53"/>
      <c r="T2" s="53"/>
      <c r="U2" s="53"/>
      <c r="V2" s="53"/>
      <c r="W2" s="53"/>
      <c r="X2" s="53"/>
    </row>
    <row r="3" ht="15.75" customHeight="1">
      <c r="A3" s="196"/>
      <c r="B3" s="197"/>
      <c r="C3" s="197"/>
      <c r="D3" s="197"/>
      <c r="E3" s="197"/>
      <c r="F3" s="197"/>
      <c r="G3" s="197"/>
      <c r="H3" s="197"/>
      <c r="I3" s="197"/>
      <c r="J3" s="197"/>
      <c r="K3" s="198"/>
      <c r="L3" s="195"/>
      <c r="M3" s="53"/>
      <c r="N3" s="53"/>
      <c r="O3" s="53"/>
      <c r="P3" s="53"/>
      <c r="Q3" s="53"/>
      <c r="R3" s="53"/>
      <c r="S3" s="53"/>
      <c r="T3" s="53"/>
      <c r="U3" s="53"/>
      <c r="V3" s="53"/>
      <c r="W3" s="53"/>
      <c r="X3" s="53"/>
    </row>
    <row r="4" ht="28.5" customHeight="1">
      <c r="A4" s="58" t="s">
        <v>721</v>
      </c>
      <c r="B4" s="49"/>
      <c r="C4" s="49"/>
      <c r="D4" s="49"/>
      <c r="E4" s="49"/>
      <c r="F4" s="49"/>
      <c r="G4" s="49"/>
      <c r="H4" s="49"/>
      <c r="I4" s="49"/>
      <c r="J4" s="49"/>
      <c r="K4" s="50"/>
      <c r="L4" s="195"/>
      <c r="M4" s="53"/>
      <c r="N4" s="53"/>
      <c r="O4" s="53"/>
      <c r="P4" s="53"/>
      <c r="Q4" s="53"/>
      <c r="R4" s="53"/>
      <c r="S4" s="53"/>
      <c r="T4" s="53"/>
      <c r="U4" s="53"/>
      <c r="V4" s="53"/>
      <c r="W4" s="53"/>
      <c r="X4" s="53"/>
    </row>
    <row r="5" ht="23.25" customHeight="1">
      <c r="A5" s="54" t="s">
        <v>722</v>
      </c>
      <c r="B5" s="49"/>
      <c r="C5" s="49"/>
      <c r="D5" s="49"/>
      <c r="E5" s="49"/>
      <c r="F5" s="49"/>
      <c r="G5" s="49"/>
      <c r="H5" s="49"/>
      <c r="I5" s="49"/>
      <c r="J5" s="49"/>
      <c r="K5" s="50"/>
      <c r="L5" s="195"/>
      <c r="M5" s="53"/>
      <c r="N5" s="53"/>
      <c r="O5" s="53"/>
      <c r="P5" s="53"/>
      <c r="Q5" s="53"/>
      <c r="R5" s="53"/>
      <c r="S5" s="53"/>
      <c r="T5" s="53"/>
      <c r="U5" s="53"/>
      <c r="V5" s="53"/>
      <c r="W5" s="53"/>
      <c r="X5" s="53"/>
    </row>
    <row r="6">
      <c r="A6" s="54" t="s">
        <v>723</v>
      </c>
      <c r="B6" s="49"/>
      <c r="C6" s="49"/>
      <c r="D6" s="49"/>
      <c r="E6" s="49"/>
      <c r="F6" s="49"/>
      <c r="G6" s="49"/>
      <c r="H6" s="49"/>
      <c r="I6" s="49"/>
      <c r="J6" s="49"/>
      <c r="K6" s="50"/>
      <c r="L6" s="195"/>
      <c r="M6" s="53"/>
      <c r="N6" s="53"/>
      <c r="O6" s="53"/>
      <c r="P6" s="53"/>
      <c r="Q6" s="53"/>
      <c r="R6" s="53"/>
      <c r="S6" s="53"/>
      <c r="T6" s="53"/>
      <c r="U6" s="53"/>
      <c r="V6" s="53"/>
      <c r="W6" s="53"/>
      <c r="X6" s="53"/>
    </row>
    <row r="7">
      <c r="A7" s="54" t="s">
        <v>724</v>
      </c>
      <c r="B7" s="49"/>
      <c r="C7" s="49"/>
      <c r="D7" s="49"/>
      <c r="E7" s="49"/>
      <c r="F7" s="49"/>
      <c r="G7" s="49"/>
      <c r="H7" s="49"/>
      <c r="I7" s="49"/>
      <c r="J7" s="49"/>
      <c r="K7" s="50"/>
      <c r="L7" s="195"/>
      <c r="M7" s="53"/>
      <c r="N7" s="53"/>
      <c r="O7" s="53"/>
      <c r="P7" s="53"/>
      <c r="Q7" s="53"/>
      <c r="R7" s="53"/>
      <c r="S7" s="53"/>
      <c r="T7" s="53"/>
      <c r="U7" s="53"/>
      <c r="V7" s="53"/>
      <c r="W7" s="53"/>
      <c r="X7" s="53"/>
    </row>
    <row r="8">
      <c r="A8" s="54" t="s">
        <v>725</v>
      </c>
      <c r="B8" s="49"/>
      <c r="C8" s="49"/>
      <c r="D8" s="49"/>
      <c r="E8" s="49"/>
      <c r="F8" s="49"/>
      <c r="G8" s="49"/>
      <c r="H8" s="49"/>
      <c r="I8" s="49"/>
      <c r="J8" s="49"/>
      <c r="K8" s="50"/>
      <c r="L8" s="195"/>
      <c r="M8" s="53"/>
      <c r="N8" s="53"/>
      <c r="O8" s="53"/>
      <c r="P8" s="53"/>
      <c r="Q8" s="53"/>
      <c r="R8" s="53"/>
      <c r="S8" s="53"/>
      <c r="T8" s="53"/>
      <c r="U8" s="53"/>
      <c r="V8" s="53"/>
      <c r="W8" s="53"/>
      <c r="X8" s="53"/>
    </row>
    <row r="9">
      <c r="A9" s="199" t="s">
        <v>726</v>
      </c>
      <c r="B9" s="49"/>
      <c r="C9" s="49"/>
      <c r="D9" s="49"/>
      <c r="E9" s="49"/>
      <c r="F9" s="49"/>
      <c r="G9" s="49"/>
      <c r="H9" s="49"/>
      <c r="I9" s="49"/>
      <c r="J9" s="49"/>
      <c r="K9" s="50"/>
      <c r="L9" s="195"/>
      <c r="M9" s="53"/>
      <c r="N9" s="53"/>
      <c r="O9" s="53"/>
      <c r="P9" s="53"/>
      <c r="Q9" s="53"/>
      <c r="R9" s="53"/>
      <c r="S9" s="53"/>
      <c r="T9" s="53"/>
      <c r="U9" s="53"/>
      <c r="V9" s="53"/>
      <c r="W9" s="53"/>
      <c r="X9" s="53"/>
    </row>
    <row r="10" ht="27.0" customHeight="1">
      <c r="A10" s="54" t="s">
        <v>727</v>
      </c>
      <c r="B10" s="49"/>
      <c r="C10" s="49"/>
      <c r="D10" s="49"/>
      <c r="E10" s="49"/>
      <c r="F10" s="49"/>
      <c r="G10" s="49"/>
      <c r="H10" s="49"/>
      <c r="I10" s="49"/>
      <c r="J10" s="49"/>
      <c r="K10" s="50"/>
      <c r="L10" s="195"/>
      <c r="M10" s="53"/>
      <c r="N10" s="53"/>
      <c r="O10" s="53"/>
      <c r="P10" s="53"/>
      <c r="Q10" s="53"/>
      <c r="R10" s="53"/>
      <c r="S10" s="53"/>
      <c r="T10" s="53"/>
      <c r="U10" s="53"/>
      <c r="V10" s="53"/>
      <c r="W10" s="53"/>
      <c r="X10" s="53"/>
    </row>
    <row r="11">
      <c r="A11" s="54" t="s">
        <v>728</v>
      </c>
      <c r="B11" s="49"/>
      <c r="C11" s="49"/>
      <c r="D11" s="49"/>
      <c r="E11" s="49"/>
      <c r="F11" s="49"/>
      <c r="G11" s="49"/>
      <c r="H11" s="49"/>
      <c r="I11" s="49"/>
      <c r="J11" s="49"/>
      <c r="K11" s="50"/>
      <c r="L11" s="195"/>
      <c r="M11" s="53"/>
      <c r="N11" s="53"/>
      <c r="O11" s="53"/>
      <c r="P11" s="53"/>
      <c r="Q11" s="53"/>
      <c r="R11" s="53"/>
      <c r="S11" s="53"/>
      <c r="T11" s="53"/>
      <c r="U11" s="53"/>
      <c r="V11" s="53"/>
      <c r="W11" s="53"/>
      <c r="X11" s="53"/>
    </row>
    <row r="12">
      <c r="A12" s="54" t="s">
        <v>729</v>
      </c>
      <c r="B12" s="49"/>
      <c r="C12" s="49"/>
      <c r="D12" s="49"/>
      <c r="E12" s="49"/>
      <c r="F12" s="49"/>
      <c r="G12" s="49"/>
      <c r="H12" s="49"/>
      <c r="I12" s="49"/>
      <c r="J12" s="49"/>
      <c r="K12" s="50"/>
      <c r="L12" s="195"/>
      <c r="M12" s="53"/>
      <c r="N12" s="53"/>
      <c r="O12" s="53"/>
      <c r="P12" s="53"/>
      <c r="Q12" s="53"/>
      <c r="R12" s="53"/>
      <c r="S12" s="53"/>
      <c r="T12" s="53"/>
      <c r="U12" s="53"/>
      <c r="V12" s="53"/>
      <c r="W12" s="53"/>
      <c r="X12" s="53"/>
    </row>
    <row r="13" ht="30.0" customHeight="1">
      <c r="A13" s="58" t="s">
        <v>730</v>
      </c>
      <c r="B13" s="49"/>
      <c r="C13" s="49"/>
      <c r="D13" s="49"/>
      <c r="E13" s="49"/>
      <c r="F13" s="49"/>
      <c r="G13" s="49"/>
      <c r="H13" s="49"/>
      <c r="I13" s="49"/>
      <c r="J13" s="49"/>
      <c r="K13" s="50"/>
      <c r="L13" s="195"/>
      <c r="M13" s="53"/>
      <c r="N13" s="53"/>
      <c r="O13" s="53"/>
      <c r="P13" s="53"/>
      <c r="Q13" s="53"/>
      <c r="R13" s="53"/>
      <c r="S13" s="53"/>
      <c r="T13" s="53"/>
      <c r="U13" s="53"/>
      <c r="V13" s="53"/>
      <c r="W13" s="53"/>
      <c r="X13" s="53"/>
    </row>
    <row r="14">
      <c r="A14" s="47"/>
      <c r="B14" s="47"/>
      <c r="C14" s="1"/>
      <c r="D14" s="1"/>
      <c r="E14" s="1"/>
      <c r="F14" s="7"/>
      <c r="G14" s="2"/>
      <c r="H14" s="1"/>
      <c r="I14" s="1"/>
      <c r="J14" s="1"/>
      <c r="K14" s="2"/>
      <c r="L14" s="193"/>
    </row>
    <row r="15" ht="63.75" customHeight="1">
      <c r="A15" s="200" t="s">
        <v>731</v>
      </c>
      <c r="B15" s="201" t="s">
        <v>732</v>
      </c>
      <c r="C15" s="201" t="s">
        <v>7</v>
      </c>
      <c r="D15" s="202" t="s">
        <v>733</v>
      </c>
      <c r="E15" s="203" t="s">
        <v>734</v>
      </c>
      <c r="F15" s="202" t="s">
        <v>735</v>
      </c>
      <c r="G15" s="201" t="s">
        <v>736</v>
      </c>
      <c r="H15" s="201" t="s">
        <v>142</v>
      </c>
      <c r="I15" s="201" t="s">
        <v>143</v>
      </c>
      <c r="J15" s="204" t="s">
        <v>144</v>
      </c>
      <c r="K15" s="204" t="s">
        <v>148</v>
      </c>
      <c r="L15" s="203" t="s">
        <v>149</v>
      </c>
      <c r="M15" s="205"/>
      <c r="N15" s="205"/>
    </row>
    <row r="16">
      <c r="A16" s="206" t="s">
        <v>737</v>
      </c>
      <c r="B16" s="206" t="s">
        <v>738</v>
      </c>
      <c r="C16" s="98" t="s">
        <v>51</v>
      </c>
      <c r="D16" s="207" t="s">
        <v>739</v>
      </c>
      <c r="E16" s="208" t="s">
        <v>740</v>
      </c>
      <c r="F16" s="77" t="s">
        <v>741</v>
      </c>
      <c r="G16" s="98">
        <v>4.0</v>
      </c>
      <c r="H16" s="98">
        <v>3.0</v>
      </c>
      <c r="I16" s="98">
        <v>4.0</v>
      </c>
      <c r="J16" s="98">
        <v>50.0</v>
      </c>
      <c r="K16" s="98">
        <v>12.5</v>
      </c>
      <c r="L16" s="206" t="s">
        <v>50</v>
      </c>
      <c r="M16" s="205"/>
      <c r="N16" s="205"/>
    </row>
    <row r="17">
      <c r="A17" s="206" t="s">
        <v>737</v>
      </c>
      <c r="B17" s="206" t="s">
        <v>738</v>
      </c>
      <c r="C17" s="98" t="s">
        <v>51</v>
      </c>
      <c r="D17" s="207" t="s">
        <v>742</v>
      </c>
      <c r="E17" s="208" t="s">
        <v>743</v>
      </c>
      <c r="F17" s="77" t="s">
        <v>741</v>
      </c>
      <c r="G17" s="98">
        <v>4.0</v>
      </c>
      <c r="H17" s="98">
        <v>3.0</v>
      </c>
      <c r="I17" s="98">
        <v>4.0</v>
      </c>
      <c r="J17" s="98">
        <v>50.0</v>
      </c>
      <c r="K17" s="98">
        <v>12.5</v>
      </c>
      <c r="L17" s="206" t="s">
        <v>50</v>
      </c>
      <c r="M17" s="205"/>
      <c r="N17" s="205"/>
    </row>
    <row r="18">
      <c r="A18" s="206" t="s">
        <v>737</v>
      </c>
      <c r="B18" s="206" t="s">
        <v>738</v>
      </c>
      <c r="C18" s="98" t="s">
        <v>51</v>
      </c>
      <c r="D18" s="207" t="s">
        <v>744</v>
      </c>
      <c r="E18" s="208" t="s">
        <v>745</v>
      </c>
      <c r="F18" s="77" t="s">
        <v>741</v>
      </c>
      <c r="G18" s="98">
        <v>4.0</v>
      </c>
      <c r="H18" s="98">
        <v>3.0</v>
      </c>
      <c r="I18" s="98">
        <v>4.0</v>
      </c>
      <c r="J18" s="98">
        <v>50.0</v>
      </c>
      <c r="K18" s="98">
        <v>12.5</v>
      </c>
      <c r="L18" s="206" t="s">
        <v>50</v>
      </c>
      <c r="M18" s="205"/>
      <c r="N18" s="205"/>
    </row>
    <row r="19">
      <c r="A19" s="206" t="s">
        <v>737</v>
      </c>
      <c r="B19" s="206" t="s">
        <v>738</v>
      </c>
      <c r="C19" s="98" t="s">
        <v>51</v>
      </c>
      <c r="D19" s="207" t="s">
        <v>746</v>
      </c>
      <c r="E19" s="208" t="s">
        <v>747</v>
      </c>
      <c r="F19" s="77" t="s">
        <v>239</v>
      </c>
      <c r="G19" s="98">
        <v>4.0</v>
      </c>
      <c r="H19" s="98">
        <v>3.0</v>
      </c>
      <c r="I19" s="98">
        <v>4.0</v>
      </c>
      <c r="J19" s="98">
        <v>50.0</v>
      </c>
      <c r="K19" s="98">
        <v>12.5</v>
      </c>
      <c r="L19" s="206" t="s">
        <v>50</v>
      </c>
      <c r="M19" s="205"/>
      <c r="N19" s="205"/>
    </row>
    <row r="20">
      <c r="A20" s="206" t="s">
        <v>737</v>
      </c>
      <c r="B20" s="206" t="s">
        <v>738</v>
      </c>
      <c r="C20" s="98" t="s">
        <v>51</v>
      </c>
      <c r="D20" s="207" t="s">
        <v>748</v>
      </c>
      <c r="E20" s="208" t="s">
        <v>749</v>
      </c>
      <c r="F20" s="77" t="s">
        <v>741</v>
      </c>
      <c r="G20" s="98">
        <v>4.0</v>
      </c>
      <c r="H20" s="98">
        <v>3.0</v>
      </c>
      <c r="I20" s="98">
        <v>4.0</v>
      </c>
      <c r="J20" s="98">
        <v>50.0</v>
      </c>
      <c r="K20" s="98">
        <v>12.5</v>
      </c>
      <c r="L20" s="206" t="s">
        <v>50</v>
      </c>
      <c r="M20" s="205"/>
      <c r="N20" s="205"/>
    </row>
    <row r="21" ht="15.75" customHeight="1">
      <c r="A21" s="206" t="s">
        <v>737</v>
      </c>
      <c r="B21" s="206" t="s">
        <v>738</v>
      </c>
      <c r="C21" s="98" t="s">
        <v>51</v>
      </c>
      <c r="D21" s="207" t="s">
        <v>750</v>
      </c>
      <c r="E21" s="208" t="s">
        <v>751</v>
      </c>
      <c r="F21" s="77" t="s">
        <v>239</v>
      </c>
      <c r="G21" s="98">
        <v>4.0</v>
      </c>
      <c r="H21" s="98">
        <v>3.0</v>
      </c>
      <c r="I21" s="98">
        <v>4.0</v>
      </c>
      <c r="J21" s="98">
        <v>50.0</v>
      </c>
      <c r="K21" s="98">
        <v>12.5</v>
      </c>
      <c r="L21" s="206" t="s">
        <v>50</v>
      </c>
      <c r="M21" s="205"/>
      <c r="N21" s="205"/>
    </row>
    <row r="22" ht="15.75" customHeight="1">
      <c r="A22" s="206" t="s">
        <v>737</v>
      </c>
      <c r="B22" s="206" t="s">
        <v>738</v>
      </c>
      <c r="C22" s="98" t="s">
        <v>51</v>
      </c>
      <c r="D22" s="207" t="s">
        <v>752</v>
      </c>
      <c r="E22" s="208" t="s">
        <v>753</v>
      </c>
      <c r="F22" s="77" t="s">
        <v>239</v>
      </c>
      <c r="G22" s="98">
        <v>4.0</v>
      </c>
      <c r="H22" s="98">
        <v>3.0</v>
      </c>
      <c r="I22" s="98">
        <v>4.0</v>
      </c>
      <c r="J22" s="98">
        <v>50.0</v>
      </c>
      <c r="K22" s="98">
        <v>12.5</v>
      </c>
      <c r="L22" s="206" t="s">
        <v>50</v>
      </c>
      <c r="M22" s="205"/>
      <c r="N22" s="205"/>
    </row>
    <row r="23" ht="15.75" customHeight="1">
      <c r="A23" s="206" t="s">
        <v>737</v>
      </c>
      <c r="B23" s="206" t="s">
        <v>738</v>
      </c>
      <c r="C23" s="98" t="s">
        <v>51</v>
      </c>
      <c r="D23" s="207" t="s">
        <v>754</v>
      </c>
      <c r="E23" s="208" t="s">
        <v>755</v>
      </c>
      <c r="F23" s="77" t="s">
        <v>239</v>
      </c>
      <c r="G23" s="98">
        <v>4.0</v>
      </c>
      <c r="H23" s="98">
        <v>3.0</v>
      </c>
      <c r="I23" s="98">
        <v>4.0</v>
      </c>
      <c r="J23" s="98">
        <v>50.0</v>
      </c>
      <c r="K23" s="98">
        <v>12.5</v>
      </c>
      <c r="L23" s="206" t="s">
        <v>50</v>
      </c>
      <c r="M23" s="205"/>
      <c r="N23" s="205"/>
    </row>
    <row r="24" ht="15.75" customHeight="1">
      <c r="A24" s="206" t="s">
        <v>737</v>
      </c>
      <c r="B24" s="206" t="s">
        <v>738</v>
      </c>
      <c r="C24" s="98" t="s">
        <v>51</v>
      </c>
      <c r="D24" s="207" t="s">
        <v>756</v>
      </c>
      <c r="E24" s="208" t="s">
        <v>757</v>
      </c>
      <c r="F24" s="77" t="s">
        <v>741</v>
      </c>
      <c r="G24" s="98">
        <v>4.0</v>
      </c>
      <c r="H24" s="98">
        <v>3.0</v>
      </c>
      <c r="I24" s="98">
        <v>4.0</v>
      </c>
      <c r="J24" s="98">
        <v>50.0</v>
      </c>
      <c r="K24" s="98">
        <v>12.5</v>
      </c>
      <c r="L24" s="206" t="s">
        <v>50</v>
      </c>
      <c r="M24" s="205"/>
      <c r="N24" s="205"/>
    </row>
    <row r="25" ht="15.75" customHeight="1">
      <c r="A25" s="206" t="s">
        <v>737</v>
      </c>
      <c r="B25" s="206" t="s">
        <v>738</v>
      </c>
      <c r="C25" s="98" t="s">
        <v>51</v>
      </c>
      <c r="D25" s="207" t="s">
        <v>758</v>
      </c>
      <c r="E25" s="208" t="s">
        <v>759</v>
      </c>
      <c r="F25" s="77" t="s">
        <v>741</v>
      </c>
      <c r="G25" s="98">
        <v>4.0</v>
      </c>
      <c r="H25" s="98">
        <v>3.0</v>
      </c>
      <c r="I25" s="98">
        <v>4.0</v>
      </c>
      <c r="J25" s="98">
        <v>50.0</v>
      </c>
      <c r="K25" s="98">
        <v>12.5</v>
      </c>
      <c r="L25" s="206" t="s">
        <v>50</v>
      </c>
      <c r="M25" s="205"/>
      <c r="N25" s="205"/>
    </row>
    <row r="26" ht="15.75" customHeight="1">
      <c r="A26" s="206" t="s">
        <v>737</v>
      </c>
      <c r="B26" s="206" t="s">
        <v>738</v>
      </c>
      <c r="C26" s="98" t="s">
        <v>51</v>
      </c>
      <c r="D26" s="207" t="s">
        <v>760</v>
      </c>
      <c r="E26" s="208" t="s">
        <v>761</v>
      </c>
      <c r="F26" s="77" t="s">
        <v>239</v>
      </c>
      <c r="G26" s="98">
        <v>4.0</v>
      </c>
      <c r="H26" s="98">
        <v>3.0</v>
      </c>
      <c r="I26" s="98">
        <v>4.0</v>
      </c>
      <c r="J26" s="98">
        <v>50.0</v>
      </c>
      <c r="K26" s="98">
        <v>12.5</v>
      </c>
      <c r="L26" s="206" t="s">
        <v>50</v>
      </c>
      <c r="M26" s="205"/>
      <c r="N26" s="205"/>
    </row>
    <row r="27" ht="15.75" customHeight="1">
      <c r="A27" s="206" t="s">
        <v>737</v>
      </c>
      <c r="B27" s="206" t="s">
        <v>738</v>
      </c>
      <c r="C27" s="98" t="s">
        <v>51</v>
      </c>
      <c r="D27" s="207" t="s">
        <v>762</v>
      </c>
      <c r="E27" s="208" t="s">
        <v>763</v>
      </c>
      <c r="F27" s="77" t="s">
        <v>239</v>
      </c>
      <c r="G27" s="98">
        <v>4.0</v>
      </c>
      <c r="H27" s="98">
        <v>3.0</v>
      </c>
      <c r="I27" s="98">
        <v>4.0</v>
      </c>
      <c r="J27" s="98">
        <v>50.0</v>
      </c>
      <c r="K27" s="98">
        <v>12.5</v>
      </c>
      <c r="L27" s="206" t="s">
        <v>50</v>
      </c>
      <c r="M27" s="205"/>
      <c r="N27" s="205"/>
    </row>
    <row r="28" ht="15.75" customHeight="1">
      <c r="A28" s="206" t="s">
        <v>737</v>
      </c>
      <c r="B28" s="206" t="s">
        <v>738</v>
      </c>
      <c r="C28" s="98" t="s">
        <v>51</v>
      </c>
      <c r="D28" s="207" t="s">
        <v>764</v>
      </c>
      <c r="E28" s="208" t="s">
        <v>765</v>
      </c>
      <c r="F28" s="77" t="s">
        <v>741</v>
      </c>
      <c r="G28" s="98">
        <v>4.0</v>
      </c>
      <c r="H28" s="98">
        <v>3.0</v>
      </c>
      <c r="I28" s="98">
        <v>4.0</v>
      </c>
      <c r="J28" s="98">
        <v>50.0</v>
      </c>
      <c r="K28" s="98">
        <v>12.5</v>
      </c>
      <c r="L28" s="206" t="s">
        <v>50</v>
      </c>
      <c r="M28" s="205"/>
      <c r="N28" s="205"/>
    </row>
    <row r="29" ht="15.75" customHeight="1">
      <c r="A29" s="206" t="s">
        <v>737</v>
      </c>
      <c r="B29" s="206" t="s">
        <v>738</v>
      </c>
      <c r="C29" s="98" t="s">
        <v>51</v>
      </c>
      <c r="D29" s="207" t="s">
        <v>766</v>
      </c>
      <c r="E29" s="208" t="s">
        <v>767</v>
      </c>
      <c r="F29" s="77" t="s">
        <v>239</v>
      </c>
      <c r="G29" s="98">
        <v>4.0</v>
      </c>
      <c r="H29" s="98">
        <v>3.0</v>
      </c>
      <c r="I29" s="98">
        <v>4.0</v>
      </c>
      <c r="J29" s="98">
        <v>50.0</v>
      </c>
      <c r="K29" s="98">
        <v>12.5</v>
      </c>
      <c r="L29" s="206" t="s">
        <v>50</v>
      </c>
      <c r="M29" s="205"/>
      <c r="N29" s="205"/>
    </row>
    <row r="30" ht="15.75" customHeight="1">
      <c r="A30" s="206" t="s">
        <v>737</v>
      </c>
      <c r="B30" s="206" t="s">
        <v>738</v>
      </c>
      <c r="C30" s="98" t="s">
        <v>51</v>
      </c>
      <c r="D30" s="207" t="s">
        <v>768</v>
      </c>
      <c r="E30" s="208" t="s">
        <v>769</v>
      </c>
      <c r="F30" s="77" t="s">
        <v>239</v>
      </c>
      <c r="G30" s="98">
        <v>4.0</v>
      </c>
      <c r="H30" s="98">
        <v>3.0</v>
      </c>
      <c r="I30" s="98">
        <v>4.0</v>
      </c>
      <c r="J30" s="98">
        <v>50.0</v>
      </c>
      <c r="K30" s="98">
        <v>12.5</v>
      </c>
      <c r="L30" s="206" t="s">
        <v>50</v>
      </c>
      <c r="M30" s="205"/>
      <c r="N30" s="205"/>
    </row>
    <row r="31" ht="15.75" customHeight="1">
      <c r="A31" s="206" t="s">
        <v>737</v>
      </c>
      <c r="B31" s="206" t="s">
        <v>738</v>
      </c>
      <c r="C31" s="98" t="s">
        <v>51</v>
      </c>
      <c r="D31" s="207" t="s">
        <v>770</v>
      </c>
      <c r="E31" s="208" t="s">
        <v>771</v>
      </c>
      <c r="F31" s="77" t="s">
        <v>741</v>
      </c>
      <c r="G31" s="98">
        <v>4.0</v>
      </c>
      <c r="H31" s="98">
        <v>3.0</v>
      </c>
      <c r="I31" s="98">
        <v>4.0</v>
      </c>
      <c r="J31" s="98">
        <v>50.0</v>
      </c>
      <c r="K31" s="98">
        <v>12.5</v>
      </c>
      <c r="L31" s="206" t="s">
        <v>50</v>
      </c>
      <c r="M31" s="205"/>
      <c r="N31" s="205"/>
    </row>
    <row r="32" ht="15.75" customHeight="1">
      <c r="A32" s="206" t="s">
        <v>737</v>
      </c>
      <c r="B32" s="206" t="s">
        <v>738</v>
      </c>
      <c r="C32" s="98" t="s">
        <v>51</v>
      </c>
      <c r="D32" s="207" t="s">
        <v>772</v>
      </c>
      <c r="E32" s="208" t="s">
        <v>773</v>
      </c>
      <c r="F32" s="77" t="s">
        <v>239</v>
      </c>
      <c r="G32" s="98">
        <v>4.0</v>
      </c>
      <c r="H32" s="98">
        <v>3.0</v>
      </c>
      <c r="I32" s="98">
        <v>4.0</v>
      </c>
      <c r="J32" s="98">
        <v>50.0</v>
      </c>
      <c r="K32" s="98">
        <v>12.5</v>
      </c>
      <c r="L32" s="206" t="s">
        <v>50</v>
      </c>
      <c r="M32" s="205"/>
      <c r="N32" s="205"/>
    </row>
    <row r="33" ht="15.75" customHeight="1">
      <c r="A33" s="206" t="s">
        <v>737</v>
      </c>
      <c r="B33" s="206" t="s">
        <v>738</v>
      </c>
      <c r="C33" s="98" t="s">
        <v>51</v>
      </c>
      <c r="D33" s="207" t="s">
        <v>774</v>
      </c>
      <c r="E33" s="208" t="s">
        <v>775</v>
      </c>
      <c r="F33" s="77" t="s">
        <v>239</v>
      </c>
      <c r="G33" s="98">
        <v>4.0</v>
      </c>
      <c r="H33" s="98">
        <v>3.0</v>
      </c>
      <c r="I33" s="98">
        <v>4.0</v>
      </c>
      <c r="J33" s="98">
        <v>50.0</v>
      </c>
      <c r="K33" s="98">
        <v>12.5</v>
      </c>
      <c r="L33" s="206" t="s">
        <v>50</v>
      </c>
      <c r="M33" s="205"/>
      <c r="N33" s="205"/>
    </row>
    <row r="34" ht="15.75" customHeight="1">
      <c r="A34" s="206" t="s">
        <v>737</v>
      </c>
      <c r="B34" s="206" t="s">
        <v>738</v>
      </c>
      <c r="C34" s="98" t="s">
        <v>51</v>
      </c>
      <c r="D34" s="207" t="s">
        <v>776</v>
      </c>
      <c r="E34" s="208" t="s">
        <v>777</v>
      </c>
      <c r="F34" s="77" t="s">
        <v>741</v>
      </c>
      <c r="G34" s="98">
        <v>4.0</v>
      </c>
      <c r="H34" s="98">
        <v>3.0</v>
      </c>
      <c r="I34" s="98">
        <v>4.0</v>
      </c>
      <c r="J34" s="98">
        <v>50.0</v>
      </c>
      <c r="K34" s="98">
        <v>12.5</v>
      </c>
      <c r="L34" s="206" t="s">
        <v>50</v>
      </c>
      <c r="M34" s="205"/>
      <c r="N34" s="205"/>
    </row>
    <row r="35" ht="15.75" customHeight="1">
      <c r="A35" s="206" t="s">
        <v>737</v>
      </c>
      <c r="B35" s="206" t="s">
        <v>738</v>
      </c>
      <c r="C35" s="98" t="s">
        <v>51</v>
      </c>
      <c r="D35" s="207" t="s">
        <v>778</v>
      </c>
      <c r="E35" s="208" t="s">
        <v>779</v>
      </c>
      <c r="F35" s="77" t="s">
        <v>239</v>
      </c>
      <c r="G35" s="98">
        <v>4.0</v>
      </c>
      <c r="H35" s="98">
        <v>3.0</v>
      </c>
      <c r="I35" s="98">
        <v>4.0</v>
      </c>
      <c r="J35" s="98">
        <v>50.0</v>
      </c>
      <c r="K35" s="98">
        <v>12.5</v>
      </c>
      <c r="L35" s="206" t="s">
        <v>50</v>
      </c>
      <c r="M35" s="205"/>
      <c r="N35" s="205"/>
    </row>
    <row r="36" ht="15.75" customHeight="1">
      <c r="A36" s="206" t="s">
        <v>737</v>
      </c>
      <c r="B36" s="206" t="s">
        <v>738</v>
      </c>
      <c r="C36" s="98" t="s">
        <v>51</v>
      </c>
      <c r="D36" s="207" t="s">
        <v>780</v>
      </c>
      <c r="E36" s="208" t="s">
        <v>781</v>
      </c>
      <c r="F36" s="77" t="s">
        <v>741</v>
      </c>
      <c r="G36" s="98">
        <v>4.0</v>
      </c>
      <c r="H36" s="98">
        <v>3.0</v>
      </c>
      <c r="I36" s="98">
        <v>4.0</v>
      </c>
      <c r="J36" s="98">
        <v>50.0</v>
      </c>
      <c r="K36" s="98">
        <v>12.5</v>
      </c>
      <c r="L36" s="206" t="s">
        <v>50</v>
      </c>
      <c r="M36" s="205"/>
      <c r="N36" s="205"/>
    </row>
    <row r="37" ht="15.75" customHeight="1">
      <c r="A37" s="206" t="s">
        <v>737</v>
      </c>
      <c r="B37" s="206" t="s">
        <v>738</v>
      </c>
      <c r="C37" s="98" t="s">
        <v>51</v>
      </c>
      <c r="D37" s="207" t="s">
        <v>782</v>
      </c>
      <c r="E37" s="208" t="s">
        <v>783</v>
      </c>
      <c r="F37" s="77" t="s">
        <v>741</v>
      </c>
      <c r="G37" s="98">
        <v>4.0</v>
      </c>
      <c r="H37" s="98">
        <v>3.0</v>
      </c>
      <c r="I37" s="98">
        <v>4.0</v>
      </c>
      <c r="J37" s="98">
        <v>50.0</v>
      </c>
      <c r="K37" s="98">
        <v>12.5</v>
      </c>
      <c r="L37" s="206" t="s">
        <v>50</v>
      </c>
      <c r="M37" s="205"/>
      <c r="N37" s="205"/>
    </row>
    <row r="38" ht="15.75" customHeight="1">
      <c r="A38" s="206" t="s">
        <v>737</v>
      </c>
      <c r="B38" s="206" t="s">
        <v>738</v>
      </c>
      <c r="C38" s="98" t="s">
        <v>51</v>
      </c>
      <c r="D38" s="207" t="s">
        <v>784</v>
      </c>
      <c r="E38" s="208" t="s">
        <v>785</v>
      </c>
      <c r="F38" s="77" t="s">
        <v>741</v>
      </c>
      <c r="G38" s="98">
        <v>4.0</v>
      </c>
      <c r="H38" s="98">
        <v>3.0</v>
      </c>
      <c r="I38" s="98">
        <v>4.0</v>
      </c>
      <c r="J38" s="98">
        <v>50.0</v>
      </c>
      <c r="K38" s="98">
        <v>12.5</v>
      </c>
      <c r="L38" s="206" t="s">
        <v>50</v>
      </c>
      <c r="M38" s="205"/>
      <c r="N38" s="205"/>
    </row>
    <row r="39" ht="15.75" customHeight="1">
      <c r="A39" s="206" t="s">
        <v>737</v>
      </c>
      <c r="B39" s="206" t="s">
        <v>738</v>
      </c>
      <c r="C39" s="98" t="s">
        <v>51</v>
      </c>
      <c r="D39" s="207" t="s">
        <v>786</v>
      </c>
      <c r="E39" s="208" t="s">
        <v>787</v>
      </c>
      <c r="F39" s="77" t="s">
        <v>741</v>
      </c>
      <c r="G39" s="98">
        <v>4.0</v>
      </c>
      <c r="H39" s="98">
        <v>3.0</v>
      </c>
      <c r="I39" s="98">
        <v>4.0</v>
      </c>
      <c r="J39" s="98">
        <v>50.0</v>
      </c>
      <c r="K39" s="98">
        <v>12.5</v>
      </c>
      <c r="L39" s="206" t="s">
        <v>50</v>
      </c>
      <c r="M39" s="205"/>
      <c r="N39" s="205"/>
    </row>
    <row r="40" ht="15.75" customHeight="1">
      <c r="A40" s="206" t="s">
        <v>737</v>
      </c>
      <c r="B40" s="206" t="s">
        <v>738</v>
      </c>
      <c r="C40" s="98" t="s">
        <v>51</v>
      </c>
      <c r="D40" s="207" t="s">
        <v>788</v>
      </c>
      <c r="E40" s="208" t="s">
        <v>789</v>
      </c>
      <c r="F40" s="77" t="s">
        <v>741</v>
      </c>
      <c r="G40" s="98">
        <v>4.0</v>
      </c>
      <c r="H40" s="98">
        <v>3.0</v>
      </c>
      <c r="I40" s="98">
        <v>4.0</v>
      </c>
      <c r="J40" s="98">
        <v>50.0</v>
      </c>
      <c r="K40" s="98">
        <v>12.5</v>
      </c>
      <c r="L40" s="206" t="s">
        <v>50</v>
      </c>
      <c r="M40" s="205"/>
      <c r="N40" s="205"/>
    </row>
    <row r="41" ht="15.75" customHeight="1">
      <c r="A41" s="206" t="s">
        <v>737</v>
      </c>
      <c r="B41" s="206" t="s">
        <v>738</v>
      </c>
      <c r="C41" s="98" t="s">
        <v>51</v>
      </c>
      <c r="D41" s="207" t="s">
        <v>790</v>
      </c>
      <c r="E41" s="208" t="s">
        <v>791</v>
      </c>
      <c r="F41" s="77" t="s">
        <v>741</v>
      </c>
      <c r="G41" s="98">
        <v>4.0</v>
      </c>
      <c r="H41" s="98">
        <v>3.0</v>
      </c>
      <c r="I41" s="98">
        <v>4.0</v>
      </c>
      <c r="J41" s="98">
        <v>50.0</v>
      </c>
      <c r="K41" s="98">
        <v>12.5</v>
      </c>
      <c r="L41" s="206" t="s">
        <v>50</v>
      </c>
      <c r="M41" s="205"/>
      <c r="N41" s="205"/>
    </row>
    <row r="42" ht="15.75" customHeight="1">
      <c r="A42" s="206" t="s">
        <v>737</v>
      </c>
      <c r="B42" s="206" t="s">
        <v>738</v>
      </c>
      <c r="C42" s="98" t="s">
        <v>51</v>
      </c>
      <c r="D42" s="207" t="s">
        <v>792</v>
      </c>
      <c r="E42" s="208" t="s">
        <v>793</v>
      </c>
      <c r="F42" s="77" t="s">
        <v>239</v>
      </c>
      <c r="G42" s="98">
        <v>4.0</v>
      </c>
      <c r="H42" s="98">
        <v>3.0</v>
      </c>
      <c r="I42" s="98">
        <v>4.0</v>
      </c>
      <c r="J42" s="98">
        <v>50.0</v>
      </c>
      <c r="K42" s="98">
        <v>12.5</v>
      </c>
      <c r="L42" s="206" t="s">
        <v>50</v>
      </c>
      <c r="M42" s="205"/>
      <c r="N42" s="205"/>
    </row>
    <row r="43" ht="15.75" customHeight="1">
      <c r="A43" s="206" t="s">
        <v>737</v>
      </c>
      <c r="B43" s="206" t="s">
        <v>738</v>
      </c>
      <c r="C43" s="98" t="s">
        <v>51</v>
      </c>
      <c r="D43" s="207" t="s">
        <v>794</v>
      </c>
      <c r="E43" s="208" t="s">
        <v>795</v>
      </c>
      <c r="F43" s="77" t="s">
        <v>239</v>
      </c>
      <c r="G43" s="98">
        <v>4.0</v>
      </c>
      <c r="H43" s="98">
        <v>3.0</v>
      </c>
      <c r="I43" s="98">
        <v>4.0</v>
      </c>
      <c r="J43" s="98">
        <v>50.0</v>
      </c>
      <c r="K43" s="98">
        <v>12.5</v>
      </c>
      <c r="L43" s="206" t="s">
        <v>50</v>
      </c>
      <c r="M43" s="205"/>
      <c r="N43" s="205"/>
    </row>
    <row r="44" ht="15.75" customHeight="1">
      <c r="A44" s="206" t="s">
        <v>737</v>
      </c>
      <c r="B44" s="206" t="s">
        <v>738</v>
      </c>
      <c r="C44" s="98" t="s">
        <v>51</v>
      </c>
      <c r="D44" s="207" t="s">
        <v>796</v>
      </c>
      <c r="E44" s="208" t="s">
        <v>797</v>
      </c>
      <c r="F44" s="77" t="s">
        <v>741</v>
      </c>
      <c r="G44" s="98">
        <v>4.0</v>
      </c>
      <c r="H44" s="98">
        <v>3.0</v>
      </c>
      <c r="I44" s="98">
        <v>4.0</v>
      </c>
      <c r="J44" s="98">
        <v>50.0</v>
      </c>
      <c r="K44" s="98">
        <v>12.5</v>
      </c>
      <c r="L44" s="206" t="s">
        <v>50</v>
      </c>
      <c r="M44" s="205"/>
      <c r="N44" s="205"/>
    </row>
    <row r="45" ht="15.75" customHeight="1">
      <c r="A45" s="206" t="s">
        <v>737</v>
      </c>
      <c r="B45" s="206" t="s">
        <v>738</v>
      </c>
      <c r="C45" s="98" t="s">
        <v>51</v>
      </c>
      <c r="D45" s="207" t="s">
        <v>798</v>
      </c>
      <c r="E45" s="208" t="s">
        <v>799</v>
      </c>
      <c r="F45" s="77" t="s">
        <v>239</v>
      </c>
      <c r="G45" s="98">
        <v>4.0</v>
      </c>
      <c r="H45" s="98">
        <v>3.0</v>
      </c>
      <c r="I45" s="98">
        <v>4.0</v>
      </c>
      <c r="J45" s="98">
        <v>50.0</v>
      </c>
      <c r="K45" s="98">
        <v>12.5</v>
      </c>
      <c r="L45" s="206" t="s">
        <v>50</v>
      </c>
      <c r="M45" s="205"/>
      <c r="N45" s="205"/>
    </row>
    <row r="46" ht="15.75" customHeight="1">
      <c r="A46" s="206" t="s">
        <v>737</v>
      </c>
      <c r="B46" s="206" t="s">
        <v>738</v>
      </c>
      <c r="C46" s="98" t="s">
        <v>51</v>
      </c>
      <c r="D46" s="207" t="s">
        <v>800</v>
      </c>
      <c r="E46" s="208" t="s">
        <v>801</v>
      </c>
      <c r="F46" s="77" t="s">
        <v>239</v>
      </c>
      <c r="G46" s="98">
        <v>4.0</v>
      </c>
      <c r="H46" s="98">
        <v>3.0</v>
      </c>
      <c r="I46" s="98">
        <v>4.0</v>
      </c>
      <c r="J46" s="98">
        <v>50.0</v>
      </c>
      <c r="K46" s="98">
        <v>12.5</v>
      </c>
      <c r="L46" s="206" t="s">
        <v>50</v>
      </c>
      <c r="M46" s="205"/>
      <c r="N46" s="205"/>
    </row>
    <row r="47" ht="15.75" customHeight="1">
      <c r="A47" s="206" t="s">
        <v>737</v>
      </c>
      <c r="B47" s="206" t="s">
        <v>738</v>
      </c>
      <c r="C47" s="98" t="s">
        <v>51</v>
      </c>
      <c r="D47" s="207" t="s">
        <v>802</v>
      </c>
      <c r="E47" s="208" t="s">
        <v>803</v>
      </c>
      <c r="F47" s="77" t="s">
        <v>239</v>
      </c>
      <c r="G47" s="98">
        <v>4.0</v>
      </c>
      <c r="H47" s="98">
        <v>3.0</v>
      </c>
      <c r="I47" s="98">
        <v>4.0</v>
      </c>
      <c r="J47" s="98">
        <v>50.0</v>
      </c>
      <c r="K47" s="98">
        <v>12.5</v>
      </c>
      <c r="L47" s="206" t="s">
        <v>50</v>
      </c>
      <c r="M47" s="205"/>
      <c r="N47" s="205"/>
    </row>
    <row r="48" ht="15.75" customHeight="1">
      <c r="A48" s="206" t="s">
        <v>737</v>
      </c>
      <c r="B48" s="206" t="s">
        <v>738</v>
      </c>
      <c r="C48" s="98" t="s">
        <v>51</v>
      </c>
      <c r="D48" s="207" t="s">
        <v>804</v>
      </c>
      <c r="E48" s="208" t="s">
        <v>805</v>
      </c>
      <c r="F48" s="77" t="s">
        <v>239</v>
      </c>
      <c r="G48" s="98">
        <v>4.0</v>
      </c>
      <c r="H48" s="98">
        <v>3.0</v>
      </c>
      <c r="I48" s="98">
        <v>4.0</v>
      </c>
      <c r="J48" s="98">
        <v>50.0</v>
      </c>
      <c r="K48" s="98">
        <v>12.5</v>
      </c>
      <c r="L48" s="206" t="s">
        <v>50</v>
      </c>
      <c r="M48" s="205"/>
      <c r="N48" s="205"/>
    </row>
    <row r="49" ht="15.75" customHeight="1">
      <c r="A49" s="206" t="s">
        <v>737</v>
      </c>
      <c r="B49" s="206" t="s">
        <v>738</v>
      </c>
      <c r="C49" s="98" t="s">
        <v>51</v>
      </c>
      <c r="D49" s="207" t="s">
        <v>806</v>
      </c>
      <c r="E49" s="208" t="s">
        <v>807</v>
      </c>
      <c r="F49" s="77" t="s">
        <v>239</v>
      </c>
      <c r="G49" s="98">
        <v>4.0</v>
      </c>
      <c r="H49" s="98">
        <v>3.0</v>
      </c>
      <c r="I49" s="98">
        <v>4.0</v>
      </c>
      <c r="J49" s="98">
        <v>50.0</v>
      </c>
      <c r="K49" s="98">
        <v>12.5</v>
      </c>
      <c r="L49" s="206" t="s">
        <v>50</v>
      </c>
      <c r="M49" s="205"/>
      <c r="N49" s="205"/>
    </row>
    <row r="50" ht="15.75" customHeight="1">
      <c r="A50" s="206" t="s">
        <v>737</v>
      </c>
      <c r="B50" s="206" t="s">
        <v>738</v>
      </c>
      <c r="C50" s="98" t="s">
        <v>51</v>
      </c>
      <c r="D50" s="207" t="s">
        <v>808</v>
      </c>
      <c r="E50" s="208" t="s">
        <v>809</v>
      </c>
      <c r="F50" s="77" t="s">
        <v>239</v>
      </c>
      <c r="G50" s="98">
        <v>4.0</v>
      </c>
      <c r="H50" s="98">
        <v>3.0</v>
      </c>
      <c r="I50" s="98">
        <v>4.0</v>
      </c>
      <c r="J50" s="98">
        <v>50.0</v>
      </c>
      <c r="K50" s="98">
        <v>12.5</v>
      </c>
      <c r="L50" s="206" t="s">
        <v>50</v>
      </c>
      <c r="M50" s="205"/>
      <c r="N50" s="205"/>
    </row>
    <row r="51" ht="15.75" customHeight="1">
      <c r="A51" s="206" t="s">
        <v>737</v>
      </c>
      <c r="B51" s="206" t="s">
        <v>738</v>
      </c>
      <c r="C51" s="98" t="s">
        <v>51</v>
      </c>
      <c r="D51" s="207" t="s">
        <v>810</v>
      </c>
      <c r="E51" s="208" t="s">
        <v>811</v>
      </c>
      <c r="F51" s="77" t="s">
        <v>239</v>
      </c>
      <c r="G51" s="98">
        <v>4.0</v>
      </c>
      <c r="H51" s="98">
        <v>3.0</v>
      </c>
      <c r="I51" s="98">
        <v>4.0</v>
      </c>
      <c r="J51" s="98">
        <v>50.0</v>
      </c>
      <c r="K51" s="98">
        <v>12.5</v>
      </c>
      <c r="L51" s="206" t="s">
        <v>50</v>
      </c>
      <c r="M51" s="205"/>
      <c r="N51" s="205"/>
    </row>
    <row r="52" ht="15.75" customHeight="1">
      <c r="A52" s="206" t="s">
        <v>737</v>
      </c>
      <c r="B52" s="206" t="s">
        <v>738</v>
      </c>
      <c r="C52" s="98" t="s">
        <v>51</v>
      </c>
      <c r="D52" s="207" t="s">
        <v>812</v>
      </c>
      <c r="E52" s="208" t="s">
        <v>813</v>
      </c>
      <c r="F52" s="77" t="s">
        <v>741</v>
      </c>
      <c r="G52" s="98">
        <v>4.0</v>
      </c>
      <c r="H52" s="98">
        <v>3.0</v>
      </c>
      <c r="I52" s="98">
        <v>4.0</v>
      </c>
      <c r="J52" s="98">
        <v>50.0</v>
      </c>
      <c r="K52" s="98">
        <v>12.5</v>
      </c>
      <c r="L52" s="206" t="s">
        <v>50</v>
      </c>
      <c r="M52" s="205"/>
      <c r="N52" s="205"/>
    </row>
    <row r="53" ht="15.75" customHeight="1">
      <c r="A53" s="206" t="s">
        <v>737</v>
      </c>
      <c r="B53" s="206" t="s">
        <v>738</v>
      </c>
      <c r="C53" s="98" t="s">
        <v>51</v>
      </c>
      <c r="D53" s="207" t="s">
        <v>814</v>
      </c>
      <c r="E53" s="209" t="s">
        <v>815</v>
      </c>
      <c r="F53" s="77" t="s">
        <v>741</v>
      </c>
      <c r="G53" s="98">
        <v>4.0</v>
      </c>
      <c r="H53" s="98">
        <v>3.0</v>
      </c>
      <c r="I53" s="98">
        <v>4.0</v>
      </c>
      <c r="J53" s="98">
        <v>50.0</v>
      </c>
      <c r="K53" s="98">
        <v>12.5</v>
      </c>
      <c r="L53" s="206" t="s">
        <v>50</v>
      </c>
      <c r="M53" s="205"/>
      <c r="N53" s="205"/>
    </row>
    <row r="54" ht="15.75" customHeight="1">
      <c r="A54" s="206" t="s">
        <v>737</v>
      </c>
      <c r="B54" s="206" t="s">
        <v>738</v>
      </c>
      <c r="C54" s="98" t="s">
        <v>51</v>
      </c>
      <c r="D54" s="207" t="s">
        <v>816</v>
      </c>
      <c r="E54" s="209" t="s">
        <v>817</v>
      </c>
      <c r="F54" s="77" t="s">
        <v>741</v>
      </c>
      <c r="G54" s="98">
        <v>4.0</v>
      </c>
      <c r="H54" s="98">
        <v>3.0</v>
      </c>
      <c r="I54" s="98">
        <v>4.0</v>
      </c>
      <c r="J54" s="98">
        <v>50.0</v>
      </c>
      <c r="K54" s="98">
        <v>12.5</v>
      </c>
      <c r="L54" s="206" t="s">
        <v>50</v>
      </c>
      <c r="M54" s="210"/>
      <c r="N54" s="210"/>
      <c r="O54" s="211"/>
      <c r="P54" s="211"/>
      <c r="Q54" s="211"/>
      <c r="R54" s="211"/>
      <c r="S54" s="211"/>
      <c r="T54" s="211"/>
      <c r="U54" s="211"/>
      <c r="V54" s="211"/>
      <c r="W54" s="211"/>
      <c r="X54" s="211"/>
    </row>
    <row r="55" ht="15.75" customHeight="1">
      <c r="A55" s="206" t="s">
        <v>737</v>
      </c>
      <c r="B55" s="206" t="s">
        <v>738</v>
      </c>
      <c r="C55" s="98" t="s">
        <v>51</v>
      </c>
      <c r="D55" s="207" t="s">
        <v>818</v>
      </c>
      <c r="E55" s="209" t="s">
        <v>819</v>
      </c>
      <c r="F55" s="77" t="s">
        <v>741</v>
      </c>
      <c r="G55" s="98">
        <v>4.0</v>
      </c>
      <c r="H55" s="98">
        <v>3.0</v>
      </c>
      <c r="I55" s="98">
        <v>4.0</v>
      </c>
      <c r="J55" s="98">
        <v>50.0</v>
      </c>
      <c r="K55" s="98">
        <v>12.5</v>
      </c>
      <c r="L55" s="206" t="s">
        <v>50</v>
      </c>
      <c r="M55" s="210"/>
      <c r="N55" s="210"/>
      <c r="O55" s="211"/>
      <c r="P55" s="211"/>
      <c r="Q55" s="211"/>
      <c r="R55" s="211"/>
      <c r="S55" s="211"/>
      <c r="T55" s="211"/>
      <c r="U55" s="211"/>
      <c r="V55" s="211"/>
      <c r="W55" s="211"/>
      <c r="X55" s="211"/>
    </row>
    <row r="56" ht="15.75" customHeight="1">
      <c r="A56" s="206" t="s">
        <v>737</v>
      </c>
      <c r="B56" s="206" t="s">
        <v>738</v>
      </c>
      <c r="C56" s="98" t="s">
        <v>51</v>
      </c>
      <c r="D56" s="207" t="s">
        <v>820</v>
      </c>
      <c r="E56" s="209" t="s">
        <v>821</v>
      </c>
      <c r="F56" s="77" t="s">
        <v>741</v>
      </c>
      <c r="G56" s="98">
        <v>4.0</v>
      </c>
      <c r="H56" s="98">
        <v>3.0</v>
      </c>
      <c r="I56" s="98">
        <v>4.0</v>
      </c>
      <c r="J56" s="98">
        <v>50.0</v>
      </c>
      <c r="K56" s="98">
        <v>12.5</v>
      </c>
      <c r="L56" s="206" t="s">
        <v>50</v>
      </c>
      <c r="M56" s="210"/>
      <c r="N56" s="210"/>
      <c r="O56" s="211"/>
      <c r="P56" s="211"/>
      <c r="Q56" s="211"/>
      <c r="R56" s="211"/>
      <c r="S56" s="211"/>
      <c r="T56" s="211"/>
      <c r="U56" s="211"/>
      <c r="V56" s="211"/>
      <c r="W56" s="211"/>
      <c r="X56" s="211"/>
    </row>
    <row r="57" ht="15.75" customHeight="1">
      <c r="A57" s="206" t="s">
        <v>737</v>
      </c>
      <c r="B57" s="206" t="s">
        <v>738</v>
      </c>
      <c r="C57" s="98" t="s">
        <v>51</v>
      </c>
      <c r="D57" s="207" t="s">
        <v>822</v>
      </c>
      <c r="E57" s="208" t="s">
        <v>823</v>
      </c>
      <c r="F57" s="77" t="s">
        <v>824</v>
      </c>
      <c r="G57" s="98">
        <v>4.0</v>
      </c>
      <c r="H57" s="98">
        <v>3.0</v>
      </c>
      <c r="I57" s="98">
        <v>4.0</v>
      </c>
      <c r="J57" s="98">
        <v>50.0</v>
      </c>
      <c r="K57" s="98">
        <v>12.5</v>
      </c>
      <c r="L57" s="206" t="s">
        <v>50</v>
      </c>
      <c r="M57" s="205"/>
      <c r="N57" s="205"/>
    </row>
    <row r="58" ht="15.0" customHeight="1">
      <c r="A58" s="75" t="s">
        <v>825</v>
      </c>
      <c r="B58" s="212" t="s">
        <v>826</v>
      </c>
      <c r="C58" s="77" t="s">
        <v>51</v>
      </c>
      <c r="D58" s="75" t="s">
        <v>827</v>
      </c>
      <c r="E58" s="213" t="s">
        <v>828</v>
      </c>
      <c r="F58" s="77" t="s">
        <v>829</v>
      </c>
      <c r="G58" s="214">
        <v>2.0</v>
      </c>
      <c r="H58" s="214">
        <v>2.0</v>
      </c>
      <c r="I58" s="214">
        <v>2.0</v>
      </c>
      <c r="J58" s="98">
        <v>50.0</v>
      </c>
      <c r="K58" s="98">
        <v>25.0</v>
      </c>
      <c r="L58" s="206" t="s">
        <v>50</v>
      </c>
      <c r="M58" s="205"/>
      <c r="N58" s="205"/>
    </row>
    <row r="59" ht="15.0" customHeight="1">
      <c r="A59" s="75" t="s">
        <v>830</v>
      </c>
      <c r="B59" s="212" t="s">
        <v>831</v>
      </c>
      <c r="C59" s="77" t="s">
        <v>51</v>
      </c>
      <c r="D59" s="75" t="s">
        <v>832</v>
      </c>
      <c r="E59" s="213" t="s">
        <v>833</v>
      </c>
      <c r="F59" s="77" t="s">
        <v>834</v>
      </c>
      <c r="G59" s="214">
        <v>2.0</v>
      </c>
      <c r="H59" s="214">
        <v>2.0</v>
      </c>
      <c r="I59" s="214">
        <v>2.0</v>
      </c>
      <c r="J59" s="98">
        <v>50.0</v>
      </c>
      <c r="K59" s="98">
        <v>25.0</v>
      </c>
      <c r="L59" s="206" t="s">
        <v>50</v>
      </c>
      <c r="M59" s="205"/>
      <c r="N59" s="205"/>
    </row>
    <row r="60" ht="15.0" customHeight="1">
      <c r="A60" s="75" t="s">
        <v>835</v>
      </c>
      <c r="B60" s="85" t="s">
        <v>836</v>
      </c>
      <c r="C60" s="77" t="s">
        <v>51</v>
      </c>
      <c r="D60" s="75" t="s">
        <v>837</v>
      </c>
      <c r="E60" s="213" t="s">
        <v>838</v>
      </c>
      <c r="F60" s="77" t="s">
        <v>834</v>
      </c>
      <c r="G60" s="214">
        <v>3.0</v>
      </c>
      <c r="H60" s="214">
        <v>3.0</v>
      </c>
      <c r="I60" s="214">
        <v>3.0</v>
      </c>
      <c r="J60" s="98">
        <v>50.0</v>
      </c>
      <c r="K60" s="98">
        <v>16.66</v>
      </c>
      <c r="L60" s="206" t="s">
        <v>50</v>
      </c>
      <c r="M60" s="205"/>
      <c r="N60" s="205"/>
    </row>
    <row r="61" ht="15.75" customHeight="1">
      <c r="A61" s="206" t="s">
        <v>737</v>
      </c>
      <c r="B61" s="206" t="s">
        <v>738</v>
      </c>
      <c r="C61" s="98" t="s">
        <v>51</v>
      </c>
      <c r="D61" s="207" t="s">
        <v>839</v>
      </c>
      <c r="E61" s="209" t="s">
        <v>840</v>
      </c>
      <c r="F61" s="77" t="s">
        <v>239</v>
      </c>
      <c r="G61" s="98">
        <v>4.0</v>
      </c>
      <c r="H61" s="98">
        <v>3.0</v>
      </c>
      <c r="I61" s="98">
        <v>4.0</v>
      </c>
      <c r="J61" s="98">
        <v>50.0</v>
      </c>
      <c r="K61" s="98">
        <v>12.5</v>
      </c>
      <c r="L61" s="206" t="s">
        <v>50</v>
      </c>
      <c r="M61" s="205"/>
      <c r="N61" s="205"/>
    </row>
    <row r="62" ht="15.75" customHeight="1">
      <c r="A62" s="207" t="s">
        <v>841</v>
      </c>
      <c r="B62" s="206" t="s">
        <v>842</v>
      </c>
      <c r="C62" s="98" t="s">
        <v>51</v>
      </c>
      <c r="D62" s="207" t="s">
        <v>843</v>
      </c>
      <c r="E62" s="207" t="s">
        <v>844</v>
      </c>
      <c r="F62" s="77" t="s">
        <v>845</v>
      </c>
      <c r="G62" s="98">
        <v>3.0</v>
      </c>
      <c r="H62" s="98">
        <v>3.0</v>
      </c>
      <c r="I62" s="98">
        <v>3.0</v>
      </c>
      <c r="J62" s="98">
        <v>50.0</v>
      </c>
      <c r="K62" s="215">
        <v>16.67</v>
      </c>
      <c r="L62" s="206" t="s">
        <v>179</v>
      </c>
      <c r="M62" s="205"/>
      <c r="N62" s="205"/>
    </row>
    <row r="63" ht="15.75" customHeight="1">
      <c r="A63" s="216" t="s">
        <v>841</v>
      </c>
      <c r="B63" s="217" t="s">
        <v>842</v>
      </c>
      <c r="C63" s="218" t="s">
        <v>51</v>
      </c>
      <c r="D63" s="216" t="s">
        <v>846</v>
      </c>
      <c r="E63" s="218" t="s">
        <v>847</v>
      </c>
      <c r="F63" s="76" t="s">
        <v>848</v>
      </c>
      <c r="G63" s="98">
        <v>3.0</v>
      </c>
      <c r="H63" s="98">
        <v>3.0</v>
      </c>
      <c r="I63" s="98">
        <v>3.0</v>
      </c>
      <c r="J63" s="98">
        <v>50.0</v>
      </c>
      <c r="K63" s="215">
        <v>16.66</v>
      </c>
      <c r="L63" s="206" t="s">
        <v>179</v>
      </c>
      <c r="M63" s="205"/>
      <c r="N63" s="205"/>
    </row>
    <row r="64" ht="15.75" customHeight="1">
      <c r="A64" s="207" t="s">
        <v>849</v>
      </c>
      <c r="B64" s="206" t="s">
        <v>850</v>
      </c>
      <c r="C64" s="98" t="s">
        <v>51</v>
      </c>
      <c r="D64" s="207" t="s">
        <v>851</v>
      </c>
      <c r="E64" s="98" t="s">
        <v>852</v>
      </c>
      <c r="F64" s="219" t="s">
        <v>845</v>
      </c>
      <c r="G64" s="98">
        <v>4.0</v>
      </c>
      <c r="H64" s="98">
        <v>2.0</v>
      </c>
      <c r="I64" s="98">
        <v>4.0</v>
      </c>
      <c r="J64" s="98">
        <v>50.0</v>
      </c>
      <c r="K64" s="215">
        <f t="shared" ref="K64:K73" si="1">J64/G64</f>
        <v>12.5</v>
      </c>
      <c r="L64" s="206" t="s">
        <v>179</v>
      </c>
      <c r="M64" s="205"/>
      <c r="N64" s="205"/>
    </row>
    <row r="65" ht="15.75" customHeight="1">
      <c r="A65" s="207" t="s">
        <v>849</v>
      </c>
      <c r="B65" s="206" t="s">
        <v>850</v>
      </c>
      <c r="C65" s="98" t="s">
        <v>51</v>
      </c>
      <c r="D65" s="207" t="s">
        <v>853</v>
      </c>
      <c r="E65" s="98" t="s">
        <v>854</v>
      </c>
      <c r="F65" s="219" t="s">
        <v>845</v>
      </c>
      <c r="G65" s="98">
        <v>4.0</v>
      </c>
      <c r="H65" s="98">
        <v>2.0</v>
      </c>
      <c r="I65" s="98">
        <v>4.0</v>
      </c>
      <c r="J65" s="98">
        <v>50.0</v>
      </c>
      <c r="K65" s="215">
        <f t="shared" si="1"/>
        <v>12.5</v>
      </c>
      <c r="L65" s="206" t="s">
        <v>179</v>
      </c>
      <c r="M65" s="205"/>
      <c r="N65" s="205"/>
    </row>
    <row r="66" ht="15.75" customHeight="1">
      <c r="A66" s="207" t="s">
        <v>849</v>
      </c>
      <c r="B66" s="206" t="s">
        <v>850</v>
      </c>
      <c r="C66" s="98" t="s">
        <v>51</v>
      </c>
      <c r="D66" s="207" t="s">
        <v>855</v>
      </c>
      <c r="E66" s="98" t="s">
        <v>856</v>
      </c>
      <c r="F66" s="219" t="s">
        <v>845</v>
      </c>
      <c r="G66" s="98">
        <v>4.0</v>
      </c>
      <c r="H66" s="98">
        <v>2.0</v>
      </c>
      <c r="I66" s="98">
        <v>4.0</v>
      </c>
      <c r="J66" s="98">
        <v>50.0</v>
      </c>
      <c r="K66" s="215">
        <f t="shared" si="1"/>
        <v>12.5</v>
      </c>
      <c r="L66" s="206" t="s">
        <v>179</v>
      </c>
      <c r="M66" s="205"/>
      <c r="N66" s="205"/>
    </row>
    <row r="67" ht="15.75" customHeight="1">
      <c r="A67" s="207" t="s">
        <v>849</v>
      </c>
      <c r="B67" s="206" t="s">
        <v>850</v>
      </c>
      <c r="C67" s="98" t="s">
        <v>51</v>
      </c>
      <c r="D67" s="207" t="s">
        <v>857</v>
      </c>
      <c r="E67" s="207" t="s">
        <v>858</v>
      </c>
      <c r="F67" s="77" t="s">
        <v>239</v>
      </c>
      <c r="G67" s="98">
        <v>4.0</v>
      </c>
      <c r="H67" s="98">
        <v>2.0</v>
      </c>
      <c r="I67" s="98">
        <v>4.0</v>
      </c>
      <c r="J67" s="98">
        <v>50.0</v>
      </c>
      <c r="K67" s="215">
        <f t="shared" si="1"/>
        <v>12.5</v>
      </c>
      <c r="L67" s="206" t="s">
        <v>179</v>
      </c>
      <c r="M67" s="205"/>
      <c r="N67" s="205"/>
    </row>
    <row r="68" ht="15.75" customHeight="1">
      <c r="A68" s="207" t="s">
        <v>849</v>
      </c>
      <c r="B68" s="206" t="s">
        <v>850</v>
      </c>
      <c r="C68" s="98" t="s">
        <v>51</v>
      </c>
      <c r="D68" s="207" t="s">
        <v>859</v>
      </c>
      <c r="E68" s="207" t="s">
        <v>860</v>
      </c>
      <c r="F68" s="77" t="s">
        <v>845</v>
      </c>
      <c r="G68" s="98">
        <v>4.0</v>
      </c>
      <c r="H68" s="98">
        <v>2.0</v>
      </c>
      <c r="I68" s="98">
        <v>4.0</v>
      </c>
      <c r="J68" s="98">
        <v>50.0</v>
      </c>
      <c r="K68" s="215">
        <f t="shared" si="1"/>
        <v>12.5</v>
      </c>
      <c r="L68" s="206" t="s">
        <v>179</v>
      </c>
      <c r="M68" s="205"/>
      <c r="N68" s="205"/>
    </row>
    <row r="69" ht="15.75" customHeight="1">
      <c r="A69" s="207" t="s">
        <v>849</v>
      </c>
      <c r="B69" s="206" t="s">
        <v>850</v>
      </c>
      <c r="C69" s="98" t="s">
        <v>51</v>
      </c>
      <c r="D69" s="207" t="s">
        <v>861</v>
      </c>
      <c r="E69" s="207" t="s">
        <v>862</v>
      </c>
      <c r="F69" s="77" t="s">
        <v>863</v>
      </c>
      <c r="G69" s="98">
        <v>4.0</v>
      </c>
      <c r="H69" s="98">
        <v>2.0</v>
      </c>
      <c r="I69" s="98">
        <v>4.0</v>
      </c>
      <c r="J69" s="98">
        <v>50.0</v>
      </c>
      <c r="K69" s="215">
        <f t="shared" si="1"/>
        <v>12.5</v>
      </c>
      <c r="L69" s="206" t="s">
        <v>179</v>
      </c>
      <c r="M69" s="205"/>
      <c r="N69" s="205"/>
    </row>
    <row r="70" ht="15.75" customHeight="1">
      <c r="A70" s="207" t="s">
        <v>849</v>
      </c>
      <c r="B70" s="206" t="s">
        <v>850</v>
      </c>
      <c r="C70" s="98" t="s">
        <v>51</v>
      </c>
      <c r="D70" s="207" t="s">
        <v>864</v>
      </c>
      <c r="E70" s="207" t="s">
        <v>865</v>
      </c>
      <c r="F70" s="77" t="s">
        <v>845</v>
      </c>
      <c r="G70" s="98">
        <v>4.0</v>
      </c>
      <c r="H70" s="98">
        <v>2.0</v>
      </c>
      <c r="I70" s="98">
        <v>4.0</v>
      </c>
      <c r="J70" s="98">
        <v>50.0</v>
      </c>
      <c r="K70" s="215">
        <f t="shared" si="1"/>
        <v>12.5</v>
      </c>
      <c r="L70" s="206" t="s">
        <v>179</v>
      </c>
      <c r="M70" s="205"/>
      <c r="N70" s="205"/>
    </row>
    <row r="71" ht="15.75" customHeight="1">
      <c r="A71" s="207" t="s">
        <v>849</v>
      </c>
      <c r="B71" s="206" t="s">
        <v>850</v>
      </c>
      <c r="C71" s="98" t="s">
        <v>51</v>
      </c>
      <c r="D71" s="207" t="s">
        <v>866</v>
      </c>
      <c r="E71" s="207" t="s">
        <v>867</v>
      </c>
      <c r="F71" s="77" t="s">
        <v>868</v>
      </c>
      <c r="G71" s="98">
        <v>4.0</v>
      </c>
      <c r="H71" s="98">
        <v>2.0</v>
      </c>
      <c r="I71" s="98">
        <v>4.0</v>
      </c>
      <c r="J71" s="98">
        <v>50.0</v>
      </c>
      <c r="K71" s="215">
        <f t="shared" si="1"/>
        <v>12.5</v>
      </c>
      <c r="L71" s="206" t="s">
        <v>179</v>
      </c>
      <c r="M71" s="205"/>
      <c r="N71" s="205"/>
    </row>
    <row r="72" ht="15.75" customHeight="1">
      <c r="A72" s="207" t="s">
        <v>849</v>
      </c>
      <c r="B72" s="206" t="s">
        <v>850</v>
      </c>
      <c r="C72" s="98" t="s">
        <v>51</v>
      </c>
      <c r="D72" s="207" t="s">
        <v>869</v>
      </c>
      <c r="E72" s="207" t="s">
        <v>870</v>
      </c>
      <c r="F72" s="77" t="s">
        <v>871</v>
      </c>
      <c r="G72" s="98">
        <v>4.0</v>
      </c>
      <c r="H72" s="98">
        <v>2.0</v>
      </c>
      <c r="I72" s="98">
        <v>4.0</v>
      </c>
      <c r="J72" s="98">
        <v>50.0</v>
      </c>
      <c r="K72" s="215">
        <f t="shared" si="1"/>
        <v>12.5</v>
      </c>
      <c r="L72" s="206" t="s">
        <v>179</v>
      </c>
      <c r="M72" s="205"/>
      <c r="N72" s="205"/>
    </row>
    <row r="73" ht="15.75" customHeight="1">
      <c r="A73" s="207" t="s">
        <v>849</v>
      </c>
      <c r="B73" s="206" t="s">
        <v>850</v>
      </c>
      <c r="C73" s="98" t="s">
        <v>51</v>
      </c>
      <c r="D73" s="207" t="s">
        <v>872</v>
      </c>
      <c r="E73" s="207" t="s">
        <v>873</v>
      </c>
      <c r="F73" s="77" t="s">
        <v>239</v>
      </c>
      <c r="G73" s="98">
        <v>4.0</v>
      </c>
      <c r="H73" s="98">
        <v>2.0</v>
      </c>
      <c r="I73" s="98">
        <v>4.0</v>
      </c>
      <c r="J73" s="98">
        <v>50.0</v>
      </c>
      <c r="K73" s="215">
        <f t="shared" si="1"/>
        <v>12.5</v>
      </c>
      <c r="L73" s="206" t="s">
        <v>179</v>
      </c>
      <c r="M73" s="205"/>
      <c r="N73" s="205"/>
    </row>
    <row r="74" ht="15.0" customHeight="1">
      <c r="A74" s="75" t="s">
        <v>874</v>
      </c>
      <c r="B74" s="85" t="s">
        <v>875</v>
      </c>
      <c r="C74" s="77" t="s">
        <v>51</v>
      </c>
      <c r="D74" s="75" t="s">
        <v>876</v>
      </c>
      <c r="E74" s="75" t="s">
        <v>877</v>
      </c>
      <c r="F74" s="77" t="s">
        <v>239</v>
      </c>
      <c r="G74" s="77">
        <v>6.0</v>
      </c>
      <c r="H74" s="77">
        <v>1.0</v>
      </c>
      <c r="I74" s="77">
        <v>6.0</v>
      </c>
      <c r="J74" s="77">
        <v>50.0</v>
      </c>
      <c r="K74" s="88">
        <v>8.33</v>
      </c>
      <c r="L74" s="206" t="s">
        <v>179</v>
      </c>
      <c r="M74" s="205"/>
      <c r="N74" s="205"/>
    </row>
    <row r="75" ht="15.0" customHeight="1">
      <c r="A75" s="75" t="s">
        <v>874</v>
      </c>
      <c r="B75" s="85" t="s">
        <v>875</v>
      </c>
      <c r="C75" s="77" t="s">
        <v>51</v>
      </c>
      <c r="D75" s="75" t="s">
        <v>878</v>
      </c>
      <c r="E75" s="75" t="s">
        <v>879</v>
      </c>
      <c r="F75" s="77" t="s">
        <v>845</v>
      </c>
      <c r="G75" s="77">
        <v>6.0</v>
      </c>
      <c r="H75" s="77">
        <v>1.0</v>
      </c>
      <c r="I75" s="77">
        <v>6.0</v>
      </c>
      <c r="J75" s="77">
        <v>50.0</v>
      </c>
      <c r="K75" s="88">
        <v>8.33</v>
      </c>
      <c r="L75" s="206" t="s">
        <v>179</v>
      </c>
      <c r="M75" s="205"/>
      <c r="N75" s="205"/>
    </row>
    <row r="76" ht="15.0" customHeight="1">
      <c r="A76" s="75" t="s">
        <v>874</v>
      </c>
      <c r="B76" s="85" t="s">
        <v>875</v>
      </c>
      <c r="C76" s="77" t="s">
        <v>51</v>
      </c>
      <c r="D76" s="75" t="s">
        <v>880</v>
      </c>
      <c r="E76" s="75" t="s">
        <v>881</v>
      </c>
      <c r="F76" s="77" t="s">
        <v>239</v>
      </c>
      <c r="G76" s="77">
        <v>6.0</v>
      </c>
      <c r="H76" s="77">
        <v>1.0</v>
      </c>
      <c r="I76" s="77">
        <v>6.0</v>
      </c>
      <c r="J76" s="77">
        <v>50.0</v>
      </c>
      <c r="K76" s="88">
        <v>8.33</v>
      </c>
      <c r="L76" s="206" t="s">
        <v>179</v>
      </c>
      <c r="M76" s="205"/>
      <c r="N76" s="205"/>
    </row>
    <row r="77" ht="15.0" customHeight="1">
      <c r="A77" s="75" t="s">
        <v>874</v>
      </c>
      <c r="B77" s="85" t="s">
        <v>875</v>
      </c>
      <c r="C77" s="77" t="s">
        <v>51</v>
      </c>
      <c r="D77" s="75" t="s">
        <v>882</v>
      </c>
      <c r="E77" s="75" t="s">
        <v>883</v>
      </c>
      <c r="F77" s="77" t="s">
        <v>239</v>
      </c>
      <c r="G77" s="77">
        <v>6.0</v>
      </c>
      <c r="H77" s="77">
        <v>1.0</v>
      </c>
      <c r="I77" s="77">
        <v>6.0</v>
      </c>
      <c r="J77" s="77">
        <v>50.0</v>
      </c>
      <c r="K77" s="88">
        <v>8.33</v>
      </c>
      <c r="L77" s="206" t="s">
        <v>179</v>
      </c>
      <c r="M77" s="205"/>
      <c r="N77" s="205"/>
    </row>
    <row r="78" ht="15.0" customHeight="1">
      <c r="A78" s="75" t="s">
        <v>874</v>
      </c>
      <c r="B78" s="85" t="s">
        <v>875</v>
      </c>
      <c r="C78" s="77" t="s">
        <v>51</v>
      </c>
      <c r="D78" s="75" t="s">
        <v>884</v>
      </c>
      <c r="E78" s="75" t="s">
        <v>885</v>
      </c>
      <c r="F78" s="77" t="s">
        <v>845</v>
      </c>
      <c r="G78" s="77">
        <v>6.0</v>
      </c>
      <c r="H78" s="77">
        <v>1.0</v>
      </c>
      <c r="I78" s="77">
        <v>6.0</v>
      </c>
      <c r="J78" s="77">
        <v>50.0</v>
      </c>
      <c r="K78" s="88">
        <v>8.34</v>
      </c>
      <c r="L78" s="206" t="s">
        <v>179</v>
      </c>
      <c r="M78" s="205"/>
      <c r="N78" s="205"/>
    </row>
    <row r="79" ht="15.0" customHeight="1">
      <c r="A79" s="75" t="s">
        <v>874</v>
      </c>
      <c r="B79" s="85" t="s">
        <v>875</v>
      </c>
      <c r="C79" s="77" t="s">
        <v>51</v>
      </c>
      <c r="D79" s="75" t="s">
        <v>886</v>
      </c>
      <c r="E79" s="75" t="s">
        <v>887</v>
      </c>
      <c r="F79" s="77" t="s">
        <v>239</v>
      </c>
      <c r="G79" s="77">
        <v>6.0</v>
      </c>
      <c r="H79" s="77">
        <v>1.0</v>
      </c>
      <c r="I79" s="77">
        <v>6.0</v>
      </c>
      <c r="J79" s="77">
        <v>50.0</v>
      </c>
      <c r="K79" s="88">
        <v>8.34</v>
      </c>
      <c r="L79" s="206" t="s">
        <v>179</v>
      </c>
      <c r="M79" s="205"/>
      <c r="N79" s="205"/>
    </row>
    <row r="80" ht="15.0" customHeight="1">
      <c r="A80" s="75" t="s">
        <v>874</v>
      </c>
      <c r="B80" s="85" t="s">
        <v>875</v>
      </c>
      <c r="C80" s="77" t="s">
        <v>51</v>
      </c>
      <c r="D80" s="75" t="s">
        <v>888</v>
      </c>
      <c r="E80" s="213" t="s">
        <v>889</v>
      </c>
      <c r="F80" s="77" t="s">
        <v>845</v>
      </c>
      <c r="G80" s="77">
        <v>6.0</v>
      </c>
      <c r="H80" s="77">
        <v>1.0</v>
      </c>
      <c r="I80" s="77">
        <v>6.0</v>
      </c>
      <c r="J80" s="77">
        <v>50.0</v>
      </c>
      <c r="K80" s="88">
        <v>8.34</v>
      </c>
      <c r="L80" s="206" t="s">
        <v>179</v>
      </c>
      <c r="M80" s="205"/>
      <c r="N80" s="205"/>
    </row>
    <row r="81" ht="15.0" customHeight="1">
      <c r="A81" s="75" t="s">
        <v>890</v>
      </c>
      <c r="B81" s="85" t="s">
        <v>891</v>
      </c>
      <c r="C81" s="77" t="s">
        <v>51</v>
      </c>
      <c r="D81" s="75" t="s">
        <v>892</v>
      </c>
      <c r="E81" s="213" t="s">
        <v>893</v>
      </c>
      <c r="F81" s="77" t="s">
        <v>845</v>
      </c>
      <c r="G81" s="77">
        <v>6.0</v>
      </c>
      <c r="H81" s="77">
        <v>1.0</v>
      </c>
      <c r="I81" s="77">
        <v>6.0</v>
      </c>
      <c r="J81" s="77">
        <v>50.0</v>
      </c>
      <c r="K81" s="88">
        <v>8.34</v>
      </c>
      <c r="L81" s="206" t="s">
        <v>179</v>
      </c>
      <c r="M81" s="205"/>
      <c r="N81" s="205"/>
    </row>
    <row r="82" ht="15.0" customHeight="1">
      <c r="A82" s="75" t="s">
        <v>890</v>
      </c>
      <c r="B82" s="85" t="s">
        <v>891</v>
      </c>
      <c r="C82" s="77" t="s">
        <v>51</v>
      </c>
      <c r="D82" s="75" t="s">
        <v>894</v>
      </c>
      <c r="E82" s="213" t="s">
        <v>895</v>
      </c>
      <c r="F82" s="77" t="s">
        <v>845</v>
      </c>
      <c r="G82" s="77">
        <v>6.0</v>
      </c>
      <c r="H82" s="77">
        <v>1.0</v>
      </c>
      <c r="I82" s="77">
        <v>6.0</v>
      </c>
      <c r="J82" s="77">
        <v>50.0</v>
      </c>
      <c r="K82" s="88">
        <v>8.34</v>
      </c>
      <c r="L82" s="206" t="s">
        <v>179</v>
      </c>
      <c r="M82" s="205"/>
      <c r="N82" s="205"/>
    </row>
    <row r="83" ht="15.0" customHeight="1">
      <c r="A83" s="75" t="s">
        <v>890</v>
      </c>
      <c r="B83" s="85" t="s">
        <v>891</v>
      </c>
      <c r="C83" s="77" t="s">
        <v>51</v>
      </c>
      <c r="D83" s="75" t="s">
        <v>896</v>
      </c>
      <c r="E83" s="75" t="s">
        <v>897</v>
      </c>
      <c r="F83" s="77" t="s">
        <v>845</v>
      </c>
      <c r="G83" s="77">
        <v>6.0</v>
      </c>
      <c r="H83" s="77">
        <v>1.0</v>
      </c>
      <c r="I83" s="77">
        <v>6.0</v>
      </c>
      <c r="J83" s="77">
        <v>50.0</v>
      </c>
      <c r="K83" s="88">
        <v>8.34</v>
      </c>
      <c r="L83" s="206" t="s">
        <v>179</v>
      </c>
      <c r="M83" s="205"/>
      <c r="N83" s="205"/>
    </row>
    <row r="84" ht="15.0" customHeight="1">
      <c r="A84" s="75" t="s">
        <v>890</v>
      </c>
      <c r="B84" s="85" t="s">
        <v>891</v>
      </c>
      <c r="C84" s="77" t="s">
        <v>51</v>
      </c>
      <c r="D84" s="75" t="s">
        <v>898</v>
      </c>
      <c r="E84" s="213" t="s">
        <v>899</v>
      </c>
      <c r="F84" s="77" t="s">
        <v>868</v>
      </c>
      <c r="G84" s="77">
        <v>6.0</v>
      </c>
      <c r="H84" s="77">
        <v>1.0</v>
      </c>
      <c r="I84" s="77">
        <v>6.0</v>
      </c>
      <c r="J84" s="77">
        <v>50.0</v>
      </c>
      <c r="K84" s="88">
        <v>8.33</v>
      </c>
      <c r="L84" s="206" t="s">
        <v>179</v>
      </c>
      <c r="M84" s="205"/>
      <c r="N84" s="205"/>
    </row>
    <row r="85" ht="15.0" customHeight="1">
      <c r="A85" s="75" t="s">
        <v>900</v>
      </c>
      <c r="B85" s="85" t="s">
        <v>901</v>
      </c>
      <c r="C85" s="77" t="s">
        <v>51</v>
      </c>
      <c r="D85" s="75" t="s">
        <v>902</v>
      </c>
      <c r="E85" s="75" t="s">
        <v>903</v>
      </c>
      <c r="F85" s="77" t="s">
        <v>845</v>
      </c>
      <c r="G85" s="77">
        <v>4.0</v>
      </c>
      <c r="H85" s="77">
        <v>2.0</v>
      </c>
      <c r="I85" s="77">
        <v>4.0</v>
      </c>
      <c r="J85" s="77">
        <v>50.0</v>
      </c>
      <c r="K85" s="88">
        <f t="shared" ref="K85:K89" si="2">J85/G85</f>
        <v>12.5</v>
      </c>
      <c r="L85" s="206" t="s">
        <v>179</v>
      </c>
      <c r="M85" s="205"/>
      <c r="N85" s="205"/>
    </row>
    <row r="86" ht="15.0" customHeight="1">
      <c r="A86" s="75" t="s">
        <v>900</v>
      </c>
      <c r="B86" s="85" t="s">
        <v>901</v>
      </c>
      <c r="C86" s="77" t="s">
        <v>51</v>
      </c>
      <c r="D86" s="75" t="s">
        <v>904</v>
      </c>
      <c r="E86" s="213" t="s">
        <v>905</v>
      </c>
      <c r="F86" s="77" t="s">
        <v>239</v>
      </c>
      <c r="G86" s="77">
        <v>4.0</v>
      </c>
      <c r="H86" s="77">
        <v>2.0</v>
      </c>
      <c r="I86" s="77">
        <v>4.0</v>
      </c>
      <c r="J86" s="77">
        <v>50.0</v>
      </c>
      <c r="K86" s="88">
        <f t="shared" si="2"/>
        <v>12.5</v>
      </c>
      <c r="L86" s="206" t="s">
        <v>179</v>
      </c>
      <c r="M86" s="205"/>
      <c r="N86" s="205"/>
    </row>
    <row r="87" ht="15.0" customHeight="1">
      <c r="A87" s="75" t="s">
        <v>900</v>
      </c>
      <c r="B87" s="85" t="s">
        <v>901</v>
      </c>
      <c r="C87" s="77" t="s">
        <v>51</v>
      </c>
      <c r="D87" s="75" t="s">
        <v>906</v>
      </c>
      <c r="E87" s="213" t="s">
        <v>907</v>
      </c>
      <c r="F87" s="77" t="s">
        <v>845</v>
      </c>
      <c r="G87" s="77">
        <v>4.0</v>
      </c>
      <c r="H87" s="77">
        <v>2.0</v>
      </c>
      <c r="I87" s="77">
        <v>4.0</v>
      </c>
      <c r="J87" s="77">
        <v>50.0</v>
      </c>
      <c r="K87" s="88">
        <f t="shared" si="2"/>
        <v>12.5</v>
      </c>
      <c r="L87" s="206" t="s">
        <v>179</v>
      </c>
      <c r="M87" s="205"/>
      <c r="N87" s="205"/>
    </row>
    <row r="88" ht="15.0" customHeight="1">
      <c r="A88" s="75" t="s">
        <v>900</v>
      </c>
      <c r="B88" s="85" t="s">
        <v>901</v>
      </c>
      <c r="C88" s="77" t="s">
        <v>51</v>
      </c>
      <c r="D88" s="75" t="s">
        <v>908</v>
      </c>
      <c r="E88" s="213" t="s">
        <v>909</v>
      </c>
      <c r="F88" s="77" t="s">
        <v>845</v>
      </c>
      <c r="G88" s="77">
        <v>4.0</v>
      </c>
      <c r="H88" s="77">
        <v>2.0</v>
      </c>
      <c r="I88" s="77">
        <v>4.0</v>
      </c>
      <c r="J88" s="77">
        <v>50.0</v>
      </c>
      <c r="K88" s="88">
        <f t="shared" si="2"/>
        <v>12.5</v>
      </c>
      <c r="L88" s="206" t="s">
        <v>179</v>
      </c>
      <c r="M88" s="205"/>
      <c r="N88" s="205"/>
    </row>
    <row r="89" ht="15.0" customHeight="1">
      <c r="A89" s="75" t="s">
        <v>910</v>
      </c>
      <c r="B89" s="85" t="s">
        <v>911</v>
      </c>
      <c r="C89" s="77" t="s">
        <v>51</v>
      </c>
      <c r="D89" s="75" t="s">
        <v>912</v>
      </c>
      <c r="E89" s="75" t="s">
        <v>913</v>
      </c>
      <c r="F89" s="77" t="s">
        <v>845</v>
      </c>
      <c r="G89" s="77">
        <v>4.0</v>
      </c>
      <c r="H89" s="77">
        <v>1.0</v>
      </c>
      <c r="I89" s="77">
        <v>4.0</v>
      </c>
      <c r="J89" s="77">
        <v>50.0</v>
      </c>
      <c r="K89" s="88">
        <f t="shared" si="2"/>
        <v>12.5</v>
      </c>
      <c r="L89" s="206" t="s">
        <v>179</v>
      </c>
      <c r="M89" s="205"/>
      <c r="N89" s="205"/>
    </row>
    <row r="90" ht="15.0" customHeight="1">
      <c r="A90" s="75" t="s">
        <v>910</v>
      </c>
      <c r="B90" s="85" t="s">
        <v>911</v>
      </c>
      <c r="C90" s="77" t="s">
        <v>51</v>
      </c>
      <c r="D90" s="75" t="s">
        <v>914</v>
      </c>
      <c r="E90" s="75" t="s">
        <v>915</v>
      </c>
      <c r="F90" s="77" t="s">
        <v>239</v>
      </c>
      <c r="G90" s="77">
        <v>4.0</v>
      </c>
      <c r="H90" s="77">
        <v>1.0</v>
      </c>
      <c r="I90" s="77">
        <v>4.0</v>
      </c>
      <c r="J90" s="77">
        <v>50.0</v>
      </c>
      <c r="K90" s="88"/>
      <c r="L90" s="206" t="s">
        <v>179</v>
      </c>
      <c r="M90" s="205"/>
      <c r="N90" s="205"/>
    </row>
    <row r="91" ht="15.0" customHeight="1">
      <c r="A91" s="75" t="s">
        <v>910</v>
      </c>
      <c r="B91" s="85" t="s">
        <v>911</v>
      </c>
      <c r="C91" s="77" t="s">
        <v>51</v>
      </c>
      <c r="D91" s="75" t="s">
        <v>916</v>
      </c>
      <c r="E91" s="75" t="s">
        <v>420</v>
      </c>
      <c r="F91" s="77" t="s">
        <v>868</v>
      </c>
      <c r="G91" s="77">
        <v>4.0</v>
      </c>
      <c r="H91" s="77">
        <v>1.0</v>
      </c>
      <c r="I91" s="77">
        <v>4.0</v>
      </c>
      <c r="J91" s="77">
        <v>50.0</v>
      </c>
      <c r="K91" s="88">
        <f t="shared" ref="K91:K92" si="3">J91/G91</f>
        <v>12.5</v>
      </c>
      <c r="L91" s="206" t="s">
        <v>179</v>
      </c>
      <c r="M91" s="205"/>
      <c r="N91" s="205"/>
    </row>
    <row r="92" ht="15.0" customHeight="1">
      <c r="A92" s="75" t="s">
        <v>910</v>
      </c>
      <c r="B92" s="85" t="s">
        <v>911</v>
      </c>
      <c r="C92" s="77" t="s">
        <v>51</v>
      </c>
      <c r="D92" s="75" t="s">
        <v>917</v>
      </c>
      <c r="E92" s="75" t="s">
        <v>918</v>
      </c>
      <c r="F92" s="77" t="s">
        <v>239</v>
      </c>
      <c r="G92" s="77">
        <v>4.0</v>
      </c>
      <c r="H92" s="77">
        <v>1.0</v>
      </c>
      <c r="I92" s="77">
        <v>4.0</v>
      </c>
      <c r="J92" s="77">
        <v>50.0</v>
      </c>
      <c r="K92" s="88">
        <f t="shared" si="3"/>
        <v>12.5</v>
      </c>
      <c r="L92" s="206" t="s">
        <v>179</v>
      </c>
      <c r="M92" s="205"/>
      <c r="N92" s="205"/>
    </row>
    <row r="93" ht="15.0" customHeight="1">
      <c r="A93" s="75" t="s">
        <v>919</v>
      </c>
      <c r="B93" s="85" t="s">
        <v>920</v>
      </c>
      <c r="C93" s="77" t="s">
        <v>51</v>
      </c>
      <c r="D93" s="75" t="s">
        <v>921</v>
      </c>
      <c r="E93" s="213" t="s">
        <v>922</v>
      </c>
      <c r="F93" s="77" t="s">
        <v>845</v>
      </c>
      <c r="G93" s="77">
        <v>4.0</v>
      </c>
      <c r="H93" s="77">
        <v>1.0</v>
      </c>
      <c r="I93" s="77">
        <v>4.0</v>
      </c>
      <c r="J93" s="77">
        <v>50.0</v>
      </c>
      <c r="K93" s="88"/>
      <c r="L93" s="206" t="s">
        <v>179</v>
      </c>
      <c r="M93" s="205"/>
      <c r="N93" s="205"/>
    </row>
    <row r="94" ht="15.0" customHeight="1">
      <c r="A94" s="75" t="s">
        <v>919</v>
      </c>
      <c r="B94" s="85" t="s">
        <v>920</v>
      </c>
      <c r="C94" s="77" t="s">
        <v>51</v>
      </c>
      <c r="D94" s="75" t="s">
        <v>923</v>
      </c>
      <c r="E94" s="75" t="s">
        <v>924</v>
      </c>
      <c r="F94" s="77" t="s">
        <v>925</v>
      </c>
      <c r="G94" s="77">
        <v>4.0</v>
      </c>
      <c r="H94" s="77">
        <v>1.0</v>
      </c>
      <c r="I94" s="77">
        <v>4.0</v>
      </c>
      <c r="J94" s="77">
        <v>50.0</v>
      </c>
      <c r="K94" s="88">
        <f>J94/G94</f>
        <v>12.5</v>
      </c>
      <c r="L94" s="206" t="s">
        <v>179</v>
      </c>
      <c r="M94" s="205"/>
      <c r="N94" s="205"/>
    </row>
    <row r="95" ht="15.0" customHeight="1">
      <c r="A95" s="75" t="s">
        <v>926</v>
      </c>
      <c r="B95" s="85" t="s">
        <v>927</v>
      </c>
      <c r="C95" s="77" t="s">
        <v>51</v>
      </c>
      <c r="D95" s="75" t="s">
        <v>928</v>
      </c>
      <c r="E95" s="75" t="s">
        <v>929</v>
      </c>
      <c r="F95" s="77" t="s">
        <v>845</v>
      </c>
      <c r="G95" s="77">
        <v>3.0</v>
      </c>
      <c r="H95" s="77">
        <v>1.0</v>
      </c>
      <c r="I95" s="77">
        <v>3.0</v>
      </c>
      <c r="J95" s="77">
        <v>50.0</v>
      </c>
      <c r="K95" s="88">
        <v>16.67</v>
      </c>
      <c r="L95" s="206" t="s">
        <v>179</v>
      </c>
      <c r="M95" s="205"/>
      <c r="N95" s="205"/>
    </row>
    <row r="96" ht="15.0" customHeight="1">
      <c r="A96" s="75" t="s">
        <v>930</v>
      </c>
      <c r="B96" s="85" t="s">
        <v>931</v>
      </c>
      <c r="C96" s="77" t="s">
        <v>51</v>
      </c>
      <c r="D96" s="75" t="s">
        <v>932</v>
      </c>
      <c r="E96" s="75" t="s">
        <v>933</v>
      </c>
      <c r="F96" s="77" t="s">
        <v>845</v>
      </c>
      <c r="G96" s="77">
        <v>3.0</v>
      </c>
      <c r="H96" s="77">
        <v>1.0</v>
      </c>
      <c r="I96" s="77">
        <v>3.0</v>
      </c>
      <c r="J96" s="77">
        <v>50.0</v>
      </c>
      <c r="K96" s="88">
        <v>16.66</v>
      </c>
      <c r="L96" s="206" t="s">
        <v>179</v>
      </c>
      <c r="M96" s="205"/>
      <c r="N96" s="205"/>
    </row>
    <row r="97" ht="15.0" customHeight="1">
      <c r="A97" s="75" t="s">
        <v>930</v>
      </c>
      <c r="B97" s="85" t="s">
        <v>931</v>
      </c>
      <c r="C97" s="77" t="s">
        <v>51</v>
      </c>
      <c r="D97" s="75" t="s">
        <v>934</v>
      </c>
      <c r="E97" s="75" t="s">
        <v>935</v>
      </c>
      <c r="F97" s="77" t="s">
        <v>845</v>
      </c>
      <c r="G97" s="77">
        <v>3.0</v>
      </c>
      <c r="H97" s="77">
        <v>1.0</v>
      </c>
      <c r="I97" s="77">
        <v>3.0</v>
      </c>
      <c r="J97" s="77">
        <v>50.0</v>
      </c>
      <c r="K97" s="88">
        <v>16.67</v>
      </c>
      <c r="L97" s="206" t="s">
        <v>179</v>
      </c>
      <c r="M97" s="205"/>
      <c r="N97" s="205"/>
    </row>
    <row r="98" ht="15.0" customHeight="1">
      <c r="A98" s="75" t="s">
        <v>930</v>
      </c>
      <c r="B98" s="85" t="s">
        <v>931</v>
      </c>
      <c r="C98" s="77" t="s">
        <v>51</v>
      </c>
      <c r="D98" s="75" t="s">
        <v>936</v>
      </c>
      <c r="E98" s="75" t="s">
        <v>937</v>
      </c>
      <c r="F98" s="77" t="s">
        <v>845</v>
      </c>
      <c r="G98" s="77">
        <v>3.0</v>
      </c>
      <c r="H98" s="77">
        <v>1.0</v>
      </c>
      <c r="I98" s="77">
        <v>3.0</v>
      </c>
      <c r="J98" s="77">
        <v>50.0</v>
      </c>
      <c r="K98" s="88">
        <v>16.66</v>
      </c>
      <c r="L98" s="206" t="s">
        <v>179</v>
      </c>
      <c r="M98" s="205"/>
      <c r="N98" s="205"/>
    </row>
    <row r="99" ht="15.0" customHeight="1">
      <c r="A99" s="75" t="s">
        <v>938</v>
      </c>
      <c r="B99" s="85" t="s">
        <v>939</v>
      </c>
      <c r="C99" s="77" t="s">
        <v>51</v>
      </c>
      <c r="D99" s="75" t="s">
        <v>940</v>
      </c>
      <c r="E99" s="75" t="s">
        <v>941</v>
      </c>
      <c r="F99" s="77" t="s">
        <v>845</v>
      </c>
      <c r="G99" s="77">
        <v>4.0</v>
      </c>
      <c r="H99" s="77">
        <v>1.0</v>
      </c>
      <c r="I99" s="77">
        <v>4.0</v>
      </c>
      <c r="J99" s="77">
        <v>50.0</v>
      </c>
      <c r="K99" s="88">
        <f t="shared" ref="K99:K104" si="4">J99/G99</f>
        <v>12.5</v>
      </c>
      <c r="L99" s="206" t="s">
        <v>179</v>
      </c>
      <c r="M99" s="205"/>
      <c r="N99" s="205"/>
    </row>
    <row r="100" ht="15.0" customHeight="1">
      <c r="A100" s="75" t="s">
        <v>938</v>
      </c>
      <c r="B100" s="85" t="s">
        <v>939</v>
      </c>
      <c r="C100" s="77" t="s">
        <v>51</v>
      </c>
      <c r="D100" s="75" t="s">
        <v>942</v>
      </c>
      <c r="E100" s="75" t="s">
        <v>943</v>
      </c>
      <c r="F100" s="77" t="s">
        <v>845</v>
      </c>
      <c r="G100" s="77">
        <v>4.0</v>
      </c>
      <c r="H100" s="77">
        <v>1.0</v>
      </c>
      <c r="I100" s="77">
        <v>4.0</v>
      </c>
      <c r="J100" s="77">
        <v>50.0</v>
      </c>
      <c r="K100" s="88">
        <f t="shared" si="4"/>
        <v>12.5</v>
      </c>
      <c r="L100" s="206" t="s">
        <v>179</v>
      </c>
      <c r="M100" s="205"/>
      <c r="N100" s="205"/>
    </row>
    <row r="101" ht="15.0" customHeight="1">
      <c r="A101" s="75" t="s">
        <v>938</v>
      </c>
      <c r="B101" s="85" t="s">
        <v>939</v>
      </c>
      <c r="C101" s="77" t="s">
        <v>51</v>
      </c>
      <c r="D101" s="75" t="s">
        <v>944</v>
      </c>
      <c r="E101" s="75" t="s">
        <v>945</v>
      </c>
      <c r="F101" s="77" t="s">
        <v>845</v>
      </c>
      <c r="G101" s="77">
        <v>4.0</v>
      </c>
      <c r="H101" s="77">
        <v>1.0</v>
      </c>
      <c r="I101" s="77">
        <v>4.0</v>
      </c>
      <c r="J101" s="77">
        <v>50.0</v>
      </c>
      <c r="K101" s="88">
        <f t="shared" si="4"/>
        <v>12.5</v>
      </c>
      <c r="L101" s="206" t="s">
        <v>179</v>
      </c>
      <c r="M101" s="205"/>
      <c r="N101" s="205"/>
    </row>
    <row r="102" ht="15.0" customHeight="1">
      <c r="A102" s="75" t="s">
        <v>938</v>
      </c>
      <c r="B102" s="85" t="s">
        <v>939</v>
      </c>
      <c r="C102" s="77" t="s">
        <v>51</v>
      </c>
      <c r="D102" s="75" t="s">
        <v>946</v>
      </c>
      <c r="E102" s="75" t="s">
        <v>947</v>
      </c>
      <c r="F102" s="77" t="s">
        <v>845</v>
      </c>
      <c r="G102" s="77">
        <v>4.0</v>
      </c>
      <c r="H102" s="77">
        <v>1.0</v>
      </c>
      <c r="I102" s="77">
        <v>4.0</v>
      </c>
      <c r="J102" s="77">
        <v>50.0</v>
      </c>
      <c r="K102" s="88">
        <f t="shared" si="4"/>
        <v>12.5</v>
      </c>
      <c r="L102" s="206" t="s">
        <v>179</v>
      </c>
      <c r="M102" s="205"/>
      <c r="N102" s="205"/>
    </row>
    <row r="103" ht="15.0" customHeight="1">
      <c r="A103" s="75" t="s">
        <v>938</v>
      </c>
      <c r="B103" s="85" t="s">
        <v>939</v>
      </c>
      <c r="C103" s="77" t="s">
        <v>51</v>
      </c>
      <c r="D103" s="75" t="s">
        <v>948</v>
      </c>
      <c r="E103" s="75" t="s">
        <v>949</v>
      </c>
      <c r="F103" s="77" t="s">
        <v>845</v>
      </c>
      <c r="G103" s="77">
        <v>4.0</v>
      </c>
      <c r="H103" s="77">
        <v>1.0</v>
      </c>
      <c r="I103" s="77">
        <v>4.0</v>
      </c>
      <c r="J103" s="77">
        <v>50.0</v>
      </c>
      <c r="K103" s="88">
        <f t="shared" si="4"/>
        <v>12.5</v>
      </c>
      <c r="L103" s="206" t="s">
        <v>179</v>
      </c>
      <c r="M103" s="205"/>
      <c r="N103" s="205"/>
    </row>
    <row r="104" ht="15.0" customHeight="1">
      <c r="A104" s="75" t="s">
        <v>950</v>
      </c>
      <c r="B104" s="85" t="s">
        <v>951</v>
      </c>
      <c r="C104" s="77" t="s">
        <v>51</v>
      </c>
      <c r="D104" s="75" t="s">
        <v>952</v>
      </c>
      <c r="E104" s="75" t="s">
        <v>953</v>
      </c>
      <c r="F104" s="77" t="s">
        <v>845</v>
      </c>
      <c r="G104" s="77">
        <v>4.0</v>
      </c>
      <c r="H104" s="77">
        <v>1.0</v>
      </c>
      <c r="I104" s="77">
        <v>4.0</v>
      </c>
      <c r="J104" s="77">
        <v>50.0</v>
      </c>
      <c r="K104" s="88">
        <f t="shared" si="4"/>
        <v>12.5</v>
      </c>
      <c r="L104" s="206" t="s">
        <v>179</v>
      </c>
      <c r="M104" s="205"/>
      <c r="N104" s="205"/>
    </row>
    <row r="105" ht="15.0" customHeight="1">
      <c r="A105" s="75" t="s">
        <v>841</v>
      </c>
      <c r="B105" s="85" t="s">
        <v>954</v>
      </c>
      <c r="C105" s="77" t="s">
        <v>51</v>
      </c>
      <c r="D105" s="75" t="s">
        <v>955</v>
      </c>
      <c r="E105" s="75" t="s">
        <v>956</v>
      </c>
      <c r="F105" s="77" t="s">
        <v>239</v>
      </c>
      <c r="G105" s="77">
        <v>3.0</v>
      </c>
      <c r="H105" s="77">
        <v>2.0</v>
      </c>
      <c r="I105" s="77">
        <v>3.0</v>
      </c>
      <c r="J105" s="77">
        <v>50.0</v>
      </c>
      <c r="K105" s="88"/>
      <c r="L105" s="206" t="s">
        <v>179</v>
      </c>
      <c r="M105" s="205"/>
      <c r="N105" s="205"/>
    </row>
    <row r="106" ht="15.0" customHeight="1">
      <c r="A106" s="75" t="s">
        <v>957</v>
      </c>
      <c r="B106" s="85" t="s">
        <v>958</v>
      </c>
      <c r="C106" s="77" t="s">
        <v>51</v>
      </c>
      <c r="D106" s="75" t="s">
        <v>959</v>
      </c>
      <c r="E106" s="75" t="s">
        <v>960</v>
      </c>
      <c r="F106" s="77" t="s">
        <v>845</v>
      </c>
      <c r="G106" s="77">
        <v>4.0</v>
      </c>
      <c r="H106" s="77">
        <v>1.0</v>
      </c>
      <c r="I106" s="77">
        <v>4.0</v>
      </c>
      <c r="J106" s="77">
        <v>50.0</v>
      </c>
      <c r="K106" s="88">
        <f t="shared" ref="K106:K108" si="5">J106/G106</f>
        <v>12.5</v>
      </c>
      <c r="L106" s="206" t="s">
        <v>179</v>
      </c>
      <c r="M106" s="205"/>
      <c r="N106" s="205"/>
    </row>
    <row r="107" ht="15.0" customHeight="1">
      <c r="A107" s="75" t="s">
        <v>957</v>
      </c>
      <c r="B107" s="85" t="s">
        <v>958</v>
      </c>
      <c r="C107" s="77" t="s">
        <v>51</v>
      </c>
      <c r="D107" s="75" t="s">
        <v>961</v>
      </c>
      <c r="E107" s="213" t="s">
        <v>962</v>
      </c>
      <c r="F107" s="77" t="s">
        <v>845</v>
      </c>
      <c r="G107" s="77">
        <v>4.0</v>
      </c>
      <c r="H107" s="77">
        <v>1.0</v>
      </c>
      <c r="I107" s="77">
        <v>4.0</v>
      </c>
      <c r="J107" s="77">
        <v>50.0</v>
      </c>
      <c r="K107" s="88">
        <f t="shared" si="5"/>
        <v>12.5</v>
      </c>
      <c r="L107" s="206" t="s">
        <v>179</v>
      </c>
      <c r="M107" s="205"/>
      <c r="N107" s="205"/>
    </row>
    <row r="108" ht="15.0" customHeight="1">
      <c r="A108" s="75" t="s">
        <v>957</v>
      </c>
      <c r="B108" s="85" t="s">
        <v>958</v>
      </c>
      <c r="C108" s="77" t="s">
        <v>51</v>
      </c>
      <c r="D108" s="75" t="s">
        <v>963</v>
      </c>
      <c r="E108" s="75" t="s">
        <v>964</v>
      </c>
      <c r="F108" s="77" t="s">
        <v>845</v>
      </c>
      <c r="G108" s="77">
        <v>4.0</v>
      </c>
      <c r="H108" s="77">
        <v>1.0</v>
      </c>
      <c r="I108" s="77">
        <v>4.0</v>
      </c>
      <c r="J108" s="77">
        <v>50.0</v>
      </c>
      <c r="K108" s="88">
        <f t="shared" si="5"/>
        <v>12.5</v>
      </c>
      <c r="L108" s="206" t="s">
        <v>179</v>
      </c>
      <c r="M108" s="205"/>
      <c r="N108" s="205"/>
    </row>
    <row r="109" ht="15.0" customHeight="1">
      <c r="A109" s="75" t="s">
        <v>965</v>
      </c>
      <c r="B109" s="85" t="s">
        <v>966</v>
      </c>
      <c r="C109" s="77" t="s">
        <v>51</v>
      </c>
      <c r="D109" s="75" t="s">
        <v>967</v>
      </c>
      <c r="E109" s="75" t="s">
        <v>968</v>
      </c>
      <c r="F109" s="77" t="s">
        <v>845</v>
      </c>
      <c r="G109" s="77">
        <v>3.0</v>
      </c>
      <c r="H109" s="77">
        <v>1.0</v>
      </c>
      <c r="I109" s="77">
        <v>3.0</v>
      </c>
      <c r="J109" s="77">
        <v>50.0</v>
      </c>
      <c r="K109" s="88">
        <v>16.66</v>
      </c>
      <c r="L109" s="206" t="s">
        <v>179</v>
      </c>
      <c r="M109" s="205"/>
      <c r="N109" s="205"/>
    </row>
    <row r="110" ht="15.0" customHeight="1">
      <c r="A110" s="75" t="s">
        <v>965</v>
      </c>
      <c r="B110" s="85" t="s">
        <v>966</v>
      </c>
      <c r="C110" s="77" t="s">
        <v>51</v>
      </c>
      <c r="D110" s="75" t="s">
        <v>969</v>
      </c>
      <c r="E110" s="75" t="s">
        <v>970</v>
      </c>
      <c r="F110" s="77" t="s">
        <v>239</v>
      </c>
      <c r="G110" s="77">
        <v>3.0</v>
      </c>
      <c r="H110" s="77">
        <v>1.0</v>
      </c>
      <c r="I110" s="77">
        <v>3.0</v>
      </c>
      <c r="J110" s="77">
        <v>50.0</v>
      </c>
      <c r="K110" s="88">
        <v>16.67</v>
      </c>
      <c r="L110" s="206" t="s">
        <v>179</v>
      </c>
      <c r="M110" s="205"/>
      <c r="N110" s="205"/>
    </row>
    <row r="111" ht="15.0" customHeight="1">
      <c r="A111" s="75" t="s">
        <v>965</v>
      </c>
      <c r="B111" s="85" t="s">
        <v>966</v>
      </c>
      <c r="C111" s="77" t="s">
        <v>51</v>
      </c>
      <c r="D111" s="75" t="s">
        <v>971</v>
      </c>
      <c r="E111" s="75" t="s">
        <v>972</v>
      </c>
      <c r="F111" s="77" t="s">
        <v>239</v>
      </c>
      <c r="G111" s="77">
        <v>3.0</v>
      </c>
      <c r="H111" s="77">
        <v>1.0</v>
      </c>
      <c r="I111" s="77">
        <v>3.0</v>
      </c>
      <c r="J111" s="77">
        <v>50.0</v>
      </c>
      <c r="K111" s="88"/>
      <c r="L111" s="206" t="s">
        <v>179</v>
      </c>
      <c r="M111" s="205"/>
      <c r="N111" s="205"/>
    </row>
    <row r="112" ht="15.0" customHeight="1">
      <c r="A112" s="75" t="s">
        <v>973</v>
      </c>
      <c r="B112" s="85" t="s">
        <v>974</v>
      </c>
      <c r="C112" s="77" t="s">
        <v>51</v>
      </c>
      <c r="D112" s="75" t="s">
        <v>975</v>
      </c>
      <c r="E112" s="75" t="s">
        <v>976</v>
      </c>
      <c r="F112" s="77" t="s">
        <v>845</v>
      </c>
      <c r="G112" s="77">
        <v>5.0</v>
      </c>
      <c r="H112" s="77">
        <v>1.0</v>
      </c>
      <c r="I112" s="77">
        <v>5.0</v>
      </c>
      <c r="J112" s="77">
        <v>50.0</v>
      </c>
      <c r="K112" s="88">
        <f t="shared" ref="K112:K115" si="6">J112/G112</f>
        <v>10</v>
      </c>
      <c r="L112" s="206" t="s">
        <v>179</v>
      </c>
      <c r="M112" s="205"/>
      <c r="N112" s="205"/>
    </row>
    <row r="113" ht="15.0" customHeight="1">
      <c r="A113" s="75" t="s">
        <v>977</v>
      </c>
      <c r="B113" s="85" t="s">
        <v>978</v>
      </c>
      <c r="C113" s="77" t="s">
        <v>51</v>
      </c>
      <c r="D113" s="75" t="s">
        <v>979</v>
      </c>
      <c r="E113" s="75" t="s">
        <v>889</v>
      </c>
      <c r="F113" s="77" t="s">
        <v>845</v>
      </c>
      <c r="G113" s="77">
        <v>5.0</v>
      </c>
      <c r="H113" s="77">
        <v>1.0</v>
      </c>
      <c r="I113" s="77">
        <v>5.0</v>
      </c>
      <c r="J113" s="77">
        <v>50.0</v>
      </c>
      <c r="K113" s="88">
        <f t="shared" si="6"/>
        <v>10</v>
      </c>
      <c r="L113" s="206" t="s">
        <v>179</v>
      </c>
      <c r="M113" s="205"/>
      <c r="N113" s="205"/>
    </row>
    <row r="114" ht="15.0" customHeight="1">
      <c r="A114" s="75" t="s">
        <v>977</v>
      </c>
      <c r="B114" s="85" t="s">
        <v>978</v>
      </c>
      <c r="C114" s="77" t="s">
        <v>51</v>
      </c>
      <c r="D114" s="75" t="s">
        <v>980</v>
      </c>
      <c r="E114" s="75" t="s">
        <v>981</v>
      </c>
      <c r="F114" s="77" t="s">
        <v>845</v>
      </c>
      <c r="G114" s="77">
        <v>5.0</v>
      </c>
      <c r="H114" s="77">
        <v>1.0</v>
      </c>
      <c r="I114" s="77">
        <v>5.0</v>
      </c>
      <c r="J114" s="77">
        <v>50.0</v>
      </c>
      <c r="K114" s="88">
        <f t="shared" si="6"/>
        <v>10</v>
      </c>
      <c r="L114" s="206" t="s">
        <v>179</v>
      </c>
      <c r="M114" s="205"/>
      <c r="N114" s="205"/>
    </row>
    <row r="115" ht="15.0" customHeight="1">
      <c r="A115" s="75" t="s">
        <v>977</v>
      </c>
      <c r="B115" s="85" t="s">
        <v>978</v>
      </c>
      <c r="C115" s="77" t="s">
        <v>51</v>
      </c>
      <c r="D115" s="75" t="s">
        <v>982</v>
      </c>
      <c r="E115" s="75" t="s">
        <v>983</v>
      </c>
      <c r="F115" s="77" t="s">
        <v>845</v>
      </c>
      <c r="G115" s="77">
        <v>5.0</v>
      </c>
      <c r="H115" s="77">
        <v>1.0</v>
      </c>
      <c r="I115" s="77">
        <v>5.0</v>
      </c>
      <c r="J115" s="77">
        <v>50.0</v>
      </c>
      <c r="K115" s="88">
        <f t="shared" si="6"/>
        <v>10</v>
      </c>
      <c r="L115" s="206" t="s">
        <v>179</v>
      </c>
      <c r="M115" s="205"/>
      <c r="N115" s="205"/>
    </row>
    <row r="116" ht="15.0" customHeight="1">
      <c r="A116" s="75" t="s">
        <v>977</v>
      </c>
      <c r="B116" s="85" t="s">
        <v>978</v>
      </c>
      <c r="C116" s="77" t="s">
        <v>51</v>
      </c>
      <c r="D116" s="75" t="s">
        <v>984</v>
      </c>
      <c r="E116" s="213" t="s">
        <v>375</v>
      </c>
      <c r="F116" s="77" t="s">
        <v>239</v>
      </c>
      <c r="G116" s="77">
        <v>5.0</v>
      </c>
      <c r="H116" s="77">
        <v>1.0</v>
      </c>
      <c r="I116" s="77">
        <v>5.0</v>
      </c>
      <c r="J116" s="77">
        <v>50.0</v>
      </c>
      <c r="K116" s="88"/>
      <c r="L116" s="206" t="s">
        <v>179</v>
      </c>
      <c r="M116" s="205"/>
      <c r="N116" s="205"/>
    </row>
    <row r="117" ht="15.0" customHeight="1">
      <c r="A117" s="75" t="s">
        <v>985</v>
      </c>
      <c r="B117" s="85" t="s">
        <v>986</v>
      </c>
      <c r="C117" s="77" t="s">
        <v>51</v>
      </c>
      <c r="D117" s="75" t="s">
        <v>987</v>
      </c>
      <c r="E117" s="75" t="s">
        <v>988</v>
      </c>
      <c r="F117" s="77" t="s">
        <v>845</v>
      </c>
      <c r="G117" s="77">
        <v>3.0</v>
      </c>
      <c r="H117" s="77">
        <v>1.0</v>
      </c>
      <c r="I117" s="77">
        <v>3.0</v>
      </c>
      <c r="J117" s="77">
        <v>50.0</v>
      </c>
      <c r="K117" s="88">
        <v>16.66</v>
      </c>
      <c r="L117" s="206" t="s">
        <v>179</v>
      </c>
      <c r="M117" s="205"/>
      <c r="N117" s="205"/>
    </row>
    <row r="118" ht="15.0" customHeight="1">
      <c r="A118" s="75" t="s">
        <v>985</v>
      </c>
      <c r="B118" s="85" t="s">
        <v>986</v>
      </c>
      <c r="C118" s="77" t="s">
        <v>51</v>
      </c>
      <c r="D118" s="75" t="s">
        <v>989</v>
      </c>
      <c r="E118" s="213" t="s">
        <v>990</v>
      </c>
      <c r="F118" s="77" t="s">
        <v>239</v>
      </c>
      <c r="G118" s="77">
        <v>3.0</v>
      </c>
      <c r="H118" s="77">
        <v>1.0</v>
      </c>
      <c r="I118" s="77">
        <v>3.0</v>
      </c>
      <c r="J118" s="77">
        <v>50.0</v>
      </c>
      <c r="K118" s="88">
        <v>16.67</v>
      </c>
      <c r="L118" s="206" t="s">
        <v>179</v>
      </c>
      <c r="M118" s="205"/>
      <c r="N118" s="205"/>
    </row>
    <row r="119" ht="15.0" customHeight="1">
      <c r="A119" s="75" t="s">
        <v>985</v>
      </c>
      <c r="B119" s="85" t="s">
        <v>991</v>
      </c>
      <c r="C119" s="77" t="s">
        <v>51</v>
      </c>
      <c r="D119" s="75" t="s">
        <v>992</v>
      </c>
      <c r="E119" s="75" t="s">
        <v>993</v>
      </c>
      <c r="F119" s="77" t="s">
        <v>845</v>
      </c>
      <c r="G119" s="77">
        <v>3.0</v>
      </c>
      <c r="H119" s="77">
        <v>1.0</v>
      </c>
      <c r="I119" s="77">
        <v>3.0</v>
      </c>
      <c r="J119" s="77">
        <v>50.0</v>
      </c>
      <c r="K119" s="88">
        <v>16.66</v>
      </c>
      <c r="L119" s="206" t="s">
        <v>179</v>
      </c>
      <c r="M119" s="205"/>
      <c r="N119" s="205"/>
    </row>
    <row r="120" ht="15.0" customHeight="1">
      <c r="A120" s="75" t="s">
        <v>994</v>
      </c>
      <c r="B120" s="85" t="s">
        <v>995</v>
      </c>
      <c r="C120" s="77" t="s">
        <v>51</v>
      </c>
      <c r="D120" s="75" t="s">
        <v>996</v>
      </c>
      <c r="E120" s="213" t="s">
        <v>997</v>
      </c>
      <c r="F120" s="77" t="s">
        <v>239</v>
      </c>
      <c r="G120" s="77">
        <v>2.0</v>
      </c>
      <c r="H120" s="77">
        <v>1.0</v>
      </c>
      <c r="I120" s="77">
        <v>2.0</v>
      </c>
      <c r="J120" s="77">
        <v>50.0</v>
      </c>
      <c r="K120" s="88"/>
      <c r="L120" s="206" t="s">
        <v>179</v>
      </c>
      <c r="M120" s="205"/>
      <c r="N120" s="205"/>
    </row>
    <row r="121" ht="15.0" customHeight="1">
      <c r="A121" s="75" t="s">
        <v>998</v>
      </c>
      <c r="B121" s="85" t="s">
        <v>999</v>
      </c>
      <c r="C121" s="77" t="s">
        <v>51</v>
      </c>
      <c r="D121" s="75" t="s">
        <v>1000</v>
      </c>
      <c r="E121" s="75" t="s">
        <v>1001</v>
      </c>
      <c r="F121" s="77" t="s">
        <v>845</v>
      </c>
      <c r="G121" s="77">
        <v>4.0</v>
      </c>
      <c r="H121" s="77">
        <v>1.0</v>
      </c>
      <c r="I121" s="77">
        <v>4.0</v>
      </c>
      <c r="J121" s="77">
        <v>50.0</v>
      </c>
      <c r="K121" s="88">
        <f t="shared" ref="K121:K122" si="7">J121/G121</f>
        <v>12.5</v>
      </c>
      <c r="L121" s="206" t="s">
        <v>179</v>
      </c>
      <c r="M121" s="205"/>
      <c r="N121" s="205"/>
    </row>
    <row r="122" ht="15.0" customHeight="1">
      <c r="A122" s="75" t="s">
        <v>1002</v>
      </c>
      <c r="B122" s="85" t="s">
        <v>1003</v>
      </c>
      <c r="C122" s="77" t="s">
        <v>51</v>
      </c>
      <c r="D122" s="75" t="s">
        <v>1004</v>
      </c>
      <c r="E122" s="75" t="s">
        <v>1005</v>
      </c>
      <c r="F122" s="77" t="s">
        <v>845</v>
      </c>
      <c r="G122" s="77">
        <v>4.0</v>
      </c>
      <c r="H122" s="77">
        <v>1.0</v>
      </c>
      <c r="I122" s="77">
        <v>4.0</v>
      </c>
      <c r="J122" s="77">
        <v>50.0</v>
      </c>
      <c r="K122" s="88">
        <f t="shared" si="7"/>
        <v>12.5</v>
      </c>
      <c r="L122" s="206" t="s">
        <v>179</v>
      </c>
      <c r="M122" s="205"/>
      <c r="N122" s="205"/>
    </row>
    <row r="123" ht="15.0" customHeight="1">
      <c r="A123" s="75" t="s">
        <v>1006</v>
      </c>
      <c r="B123" s="85" t="s">
        <v>1007</v>
      </c>
      <c r="C123" s="77" t="s">
        <v>51</v>
      </c>
      <c r="D123" s="75" t="s">
        <v>1008</v>
      </c>
      <c r="E123" s="75" t="s">
        <v>1009</v>
      </c>
      <c r="F123" s="77" t="s">
        <v>845</v>
      </c>
      <c r="G123" s="77">
        <v>3.0</v>
      </c>
      <c r="H123" s="77">
        <v>1.0</v>
      </c>
      <c r="I123" s="77">
        <v>3.0</v>
      </c>
      <c r="J123" s="77">
        <v>50.0</v>
      </c>
      <c r="K123" s="88"/>
      <c r="L123" s="206" t="s">
        <v>179</v>
      </c>
      <c r="M123" s="205"/>
      <c r="N123" s="205"/>
    </row>
    <row r="124" ht="15.0" customHeight="1">
      <c r="A124" s="75" t="s">
        <v>1006</v>
      </c>
      <c r="B124" s="85" t="s">
        <v>1007</v>
      </c>
      <c r="C124" s="77" t="s">
        <v>51</v>
      </c>
      <c r="D124" s="75" t="s">
        <v>1010</v>
      </c>
      <c r="E124" s="75" t="s">
        <v>1011</v>
      </c>
      <c r="F124" s="77" t="s">
        <v>845</v>
      </c>
      <c r="G124" s="77">
        <v>3.0</v>
      </c>
      <c r="H124" s="77">
        <v>1.0</v>
      </c>
      <c r="I124" s="77">
        <v>3.0</v>
      </c>
      <c r="J124" s="77">
        <v>50.0</v>
      </c>
      <c r="K124" s="88"/>
      <c r="L124" s="206" t="s">
        <v>179</v>
      </c>
      <c r="M124" s="205"/>
      <c r="N124" s="205"/>
    </row>
    <row r="125" ht="15.0" customHeight="1">
      <c r="A125" s="75" t="s">
        <v>1012</v>
      </c>
      <c r="B125" s="85" t="s">
        <v>1013</v>
      </c>
      <c r="C125" s="77" t="s">
        <v>51</v>
      </c>
      <c r="D125" s="75" t="s">
        <v>1014</v>
      </c>
      <c r="E125" s="213" t="s">
        <v>1015</v>
      </c>
      <c r="F125" s="77" t="s">
        <v>845</v>
      </c>
      <c r="G125" s="77">
        <v>4.0</v>
      </c>
      <c r="H125" s="77">
        <v>1.0</v>
      </c>
      <c r="I125" s="77">
        <v>4.0</v>
      </c>
      <c r="J125" s="77">
        <v>50.0</v>
      </c>
      <c r="K125" s="88">
        <f t="shared" ref="K125:K126" si="8">J125/G125</f>
        <v>12.5</v>
      </c>
      <c r="L125" s="206" t="s">
        <v>179</v>
      </c>
      <c r="M125" s="205"/>
      <c r="N125" s="205"/>
    </row>
    <row r="126" ht="15.0" customHeight="1">
      <c r="A126" s="75" t="s">
        <v>1012</v>
      </c>
      <c r="B126" s="85" t="s">
        <v>1013</v>
      </c>
      <c r="C126" s="77" t="s">
        <v>51</v>
      </c>
      <c r="D126" s="75" t="s">
        <v>1016</v>
      </c>
      <c r="E126" s="213" t="s">
        <v>1017</v>
      </c>
      <c r="F126" s="77" t="s">
        <v>845</v>
      </c>
      <c r="G126" s="77">
        <v>4.0</v>
      </c>
      <c r="H126" s="77">
        <v>1.0</v>
      </c>
      <c r="I126" s="77">
        <v>4.0</v>
      </c>
      <c r="J126" s="77">
        <v>50.0</v>
      </c>
      <c r="K126" s="88">
        <f t="shared" si="8"/>
        <v>12.5</v>
      </c>
      <c r="L126" s="206" t="s">
        <v>179</v>
      </c>
      <c r="M126" s="205"/>
      <c r="N126" s="205"/>
    </row>
    <row r="127" ht="15.0" customHeight="1">
      <c r="A127" s="75" t="s">
        <v>1018</v>
      </c>
      <c r="B127" s="85" t="s">
        <v>1019</v>
      </c>
      <c r="C127" s="77" t="s">
        <v>51</v>
      </c>
      <c r="D127" s="75" t="s">
        <v>1020</v>
      </c>
      <c r="E127" s="213" t="s">
        <v>1021</v>
      </c>
      <c r="F127" s="77" t="s">
        <v>845</v>
      </c>
      <c r="G127" s="77">
        <v>3.0</v>
      </c>
      <c r="H127" s="77">
        <v>1.0</v>
      </c>
      <c r="I127" s="77">
        <v>3.0</v>
      </c>
      <c r="J127" s="77">
        <v>50.0</v>
      </c>
      <c r="K127" s="88">
        <v>16.67</v>
      </c>
      <c r="L127" s="206" t="s">
        <v>179</v>
      </c>
      <c r="M127" s="205"/>
      <c r="N127" s="205"/>
    </row>
    <row r="128" ht="15.0" customHeight="1">
      <c r="A128" s="75" t="s">
        <v>1018</v>
      </c>
      <c r="B128" s="85" t="s">
        <v>1019</v>
      </c>
      <c r="C128" s="77" t="s">
        <v>51</v>
      </c>
      <c r="D128" s="75" t="s">
        <v>1022</v>
      </c>
      <c r="E128" s="75" t="s">
        <v>1023</v>
      </c>
      <c r="F128" s="77" t="s">
        <v>868</v>
      </c>
      <c r="G128" s="77">
        <v>3.0</v>
      </c>
      <c r="H128" s="77">
        <v>1.0</v>
      </c>
      <c r="I128" s="77">
        <v>3.0</v>
      </c>
      <c r="J128" s="77">
        <v>50.0</v>
      </c>
      <c r="K128" s="88">
        <v>16.66</v>
      </c>
      <c r="L128" s="206" t="s">
        <v>179</v>
      </c>
      <c r="M128" s="205"/>
      <c r="N128" s="205"/>
    </row>
    <row r="129" ht="15.0" customHeight="1">
      <c r="A129" s="75" t="s">
        <v>1018</v>
      </c>
      <c r="B129" s="85" t="s">
        <v>1019</v>
      </c>
      <c r="C129" s="77" t="s">
        <v>51</v>
      </c>
      <c r="D129" s="75" t="s">
        <v>1024</v>
      </c>
      <c r="E129" s="75" t="s">
        <v>1025</v>
      </c>
      <c r="F129" s="77" t="s">
        <v>868</v>
      </c>
      <c r="G129" s="77">
        <v>3.0</v>
      </c>
      <c r="H129" s="77">
        <v>1.0</v>
      </c>
      <c r="I129" s="77">
        <v>3.0</v>
      </c>
      <c r="J129" s="77">
        <v>50.0</v>
      </c>
      <c r="K129" s="88"/>
      <c r="L129" s="206" t="s">
        <v>179</v>
      </c>
      <c r="M129" s="205"/>
      <c r="N129" s="205"/>
    </row>
    <row r="130" ht="15.0" customHeight="1">
      <c r="A130" s="75" t="s">
        <v>1026</v>
      </c>
      <c r="B130" s="85" t="s">
        <v>213</v>
      </c>
      <c r="C130" s="77" t="s">
        <v>51</v>
      </c>
      <c r="D130" s="75" t="s">
        <v>1027</v>
      </c>
      <c r="E130" s="75" t="s">
        <v>1028</v>
      </c>
      <c r="F130" s="77" t="s">
        <v>239</v>
      </c>
      <c r="G130" s="77">
        <v>4.0</v>
      </c>
      <c r="H130" s="77">
        <v>1.0</v>
      </c>
      <c r="I130" s="77">
        <v>4.0</v>
      </c>
      <c r="J130" s="77">
        <v>50.0</v>
      </c>
      <c r="K130" s="88"/>
      <c r="L130" s="206" t="s">
        <v>179</v>
      </c>
      <c r="M130" s="205"/>
      <c r="N130" s="205"/>
    </row>
    <row r="131" ht="15.0" customHeight="1">
      <c r="A131" s="75" t="s">
        <v>1029</v>
      </c>
      <c r="B131" s="85" t="s">
        <v>1030</v>
      </c>
      <c r="C131" s="77" t="s">
        <v>51</v>
      </c>
      <c r="D131" s="75" t="s">
        <v>1031</v>
      </c>
      <c r="E131" s="213" t="s">
        <v>1032</v>
      </c>
      <c r="F131" s="77" t="s">
        <v>845</v>
      </c>
      <c r="G131" s="77">
        <v>5.0</v>
      </c>
      <c r="H131" s="77">
        <v>1.0</v>
      </c>
      <c r="I131" s="77">
        <v>5.0</v>
      </c>
      <c r="J131" s="77">
        <v>50.0</v>
      </c>
      <c r="K131" s="88">
        <f t="shared" ref="K131:K133" si="9">J131/G131</f>
        <v>10</v>
      </c>
      <c r="L131" s="206" t="s">
        <v>179</v>
      </c>
      <c r="M131" s="205"/>
      <c r="N131" s="205"/>
    </row>
    <row r="132" ht="15.0" customHeight="1">
      <c r="A132" s="75" t="s">
        <v>1029</v>
      </c>
      <c r="B132" s="85" t="s">
        <v>1030</v>
      </c>
      <c r="C132" s="77" t="s">
        <v>51</v>
      </c>
      <c r="D132" s="75" t="s">
        <v>1033</v>
      </c>
      <c r="E132" s="75" t="s">
        <v>1034</v>
      </c>
      <c r="F132" s="77" t="s">
        <v>845</v>
      </c>
      <c r="G132" s="77">
        <v>5.0</v>
      </c>
      <c r="H132" s="77">
        <v>1.0</v>
      </c>
      <c r="I132" s="77">
        <v>5.0</v>
      </c>
      <c r="J132" s="77">
        <v>50.0</v>
      </c>
      <c r="K132" s="88">
        <f t="shared" si="9"/>
        <v>10</v>
      </c>
      <c r="L132" s="206" t="s">
        <v>179</v>
      </c>
      <c r="M132" s="205"/>
      <c r="N132" s="205"/>
    </row>
    <row r="133" ht="15.0" customHeight="1">
      <c r="A133" s="75" t="s">
        <v>1035</v>
      </c>
      <c r="B133" s="85" t="s">
        <v>1036</v>
      </c>
      <c r="C133" s="77" t="s">
        <v>51</v>
      </c>
      <c r="D133" s="75" t="s">
        <v>1037</v>
      </c>
      <c r="E133" s="75" t="s">
        <v>1038</v>
      </c>
      <c r="F133" s="77" t="s">
        <v>845</v>
      </c>
      <c r="G133" s="77">
        <v>3.0</v>
      </c>
      <c r="H133" s="77">
        <v>1.0</v>
      </c>
      <c r="I133" s="77">
        <v>3.0</v>
      </c>
      <c r="J133" s="77">
        <v>50.0</v>
      </c>
      <c r="K133" s="88">
        <f t="shared" si="9"/>
        <v>16.66666667</v>
      </c>
      <c r="L133" s="206" t="s">
        <v>179</v>
      </c>
      <c r="M133" s="205"/>
      <c r="N133" s="205"/>
    </row>
    <row r="134" ht="15.0" customHeight="1">
      <c r="A134" s="75" t="s">
        <v>1035</v>
      </c>
      <c r="B134" s="85" t="s">
        <v>1036</v>
      </c>
      <c r="C134" s="77" t="s">
        <v>51</v>
      </c>
      <c r="D134" s="75" t="s">
        <v>1039</v>
      </c>
      <c r="E134" s="75" t="s">
        <v>1040</v>
      </c>
      <c r="F134" s="77" t="s">
        <v>845</v>
      </c>
      <c r="G134" s="77">
        <v>3.0</v>
      </c>
      <c r="H134" s="77">
        <v>1.0</v>
      </c>
      <c r="I134" s="77">
        <v>3.0</v>
      </c>
      <c r="J134" s="77">
        <v>50.0</v>
      </c>
      <c r="K134" s="88">
        <v>16.67</v>
      </c>
      <c r="L134" s="206" t="s">
        <v>179</v>
      </c>
      <c r="M134" s="205"/>
      <c r="N134" s="205"/>
    </row>
    <row r="135" ht="15.0" customHeight="1">
      <c r="A135" s="75" t="s">
        <v>938</v>
      </c>
      <c r="B135" s="85" t="s">
        <v>1041</v>
      </c>
      <c r="C135" s="77" t="s">
        <v>51</v>
      </c>
      <c r="D135" s="75" t="s">
        <v>1042</v>
      </c>
      <c r="E135" s="75" t="s">
        <v>1043</v>
      </c>
      <c r="F135" s="77" t="s">
        <v>863</v>
      </c>
      <c r="G135" s="77">
        <v>4.0</v>
      </c>
      <c r="H135" s="77">
        <v>1.0</v>
      </c>
      <c r="I135" s="77">
        <v>4.0</v>
      </c>
      <c r="J135" s="77">
        <v>50.0</v>
      </c>
      <c r="K135" s="88">
        <f>J135/G135</f>
        <v>12.5</v>
      </c>
      <c r="L135" s="206" t="s">
        <v>179</v>
      </c>
      <c r="M135" s="205"/>
      <c r="N135" s="205"/>
    </row>
    <row r="136" ht="15.0" customHeight="1">
      <c r="A136" s="75" t="s">
        <v>1044</v>
      </c>
      <c r="B136" s="85" t="s">
        <v>231</v>
      </c>
      <c r="C136" s="77" t="s">
        <v>51</v>
      </c>
      <c r="D136" s="75" t="s">
        <v>984</v>
      </c>
      <c r="E136" s="75" t="s">
        <v>375</v>
      </c>
      <c r="F136" s="77" t="s">
        <v>239</v>
      </c>
      <c r="G136" s="77">
        <v>5.0</v>
      </c>
      <c r="H136" s="77">
        <v>1.0</v>
      </c>
      <c r="I136" s="77">
        <v>5.0</v>
      </c>
      <c r="J136" s="77">
        <v>50.0</v>
      </c>
      <c r="K136" s="88"/>
      <c r="L136" s="206" t="s">
        <v>179</v>
      </c>
      <c r="M136" s="205"/>
      <c r="N136" s="205"/>
    </row>
    <row r="137" ht="15.0" customHeight="1">
      <c r="A137" s="75" t="s">
        <v>1045</v>
      </c>
      <c r="B137" s="85" t="s">
        <v>1046</v>
      </c>
      <c r="C137" s="77" t="s">
        <v>51</v>
      </c>
      <c r="D137" s="75" t="s">
        <v>1047</v>
      </c>
      <c r="E137" s="75" t="s">
        <v>1048</v>
      </c>
      <c r="F137" s="77" t="s">
        <v>845</v>
      </c>
      <c r="G137" s="77">
        <v>4.0</v>
      </c>
      <c r="H137" s="77">
        <v>1.0</v>
      </c>
      <c r="I137" s="77">
        <v>4.0</v>
      </c>
      <c r="J137" s="77">
        <v>50.0</v>
      </c>
      <c r="K137" s="88">
        <f t="shared" ref="K137:K139" si="10">J137/G137</f>
        <v>12.5</v>
      </c>
      <c r="L137" s="206" t="s">
        <v>179</v>
      </c>
      <c r="M137" s="205"/>
      <c r="N137" s="205"/>
    </row>
    <row r="138" ht="15.0" customHeight="1">
      <c r="A138" s="75" t="s">
        <v>1049</v>
      </c>
      <c r="B138" s="85" t="s">
        <v>1050</v>
      </c>
      <c r="C138" s="77" t="s">
        <v>51</v>
      </c>
      <c r="D138" s="75" t="s">
        <v>1051</v>
      </c>
      <c r="E138" s="75" t="s">
        <v>1052</v>
      </c>
      <c r="F138" s="77" t="s">
        <v>239</v>
      </c>
      <c r="G138" s="77">
        <v>5.0</v>
      </c>
      <c r="H138" s="77">
        <v>1.0</v>
      </c>
      <c r="I138" s="77">
        <v>5.0</v>
      </c>
      <c r="J138" s="77">
        <v>50.0</v>
      </c>
      <c r="K138" s="88">
        <f t="shared" si="10"/>
        <v>10</v>
      </c>
      <c r="L138" s="206" t="s">
        <v>179</v>
      </c>
      <c r="M138" s="205"/>
      <c r="N138" s="205"/>
    </row>
    <row r="139" ht="15.0" customHeight="1">
      <c r="A139" s="75" t="s">
        <v>938</v>
      </c>
      <c r="B139" s="85" t="s">
        <v>1053</v>
      </c>
      <c r="C139" s="77" t="s">
        <v>51</v>
      </c>
      <c r="D139" s="75" t="s">
        <v>1054</v>
      </c>
      <c r="E139" s="75" t="s">
        <v>1055</v>
      </c>
      <c r="F139" s="77" t="s">
        <v>845</v>
      </c>
      <c r="G139" s="77">
        <v>4.0</v>
      </c>
      <c r="H139" s="77">
        <v>1.0</v>
      </c>
      <c r="I139" s="77">
        <v>4.0</v>
      </c>
      <c r="J139" s="77">
        <v>50.0</v>
      </c>
      <c r="K139" s="88">
        <f t="shared" si="10"/>
        <v>12.5</v>
      </c>
      <c r="L139" s="206" t="s">
        <v>179</v>
      </c>
      <c r="M139" s="205"/>
      <c r="N139" s="205"/>
    </row>
    <row r="140" ht="15.0" customHeight="1">
      <c r="A140" s="75" t="s">
        <v>890</v>
      </c>
      <c r="B140" s="85" t="s">
        <v>891</v>
      </c>
      <c r="C140" s="77" t="s">
        <v>51</v>
      </c>
      <c r="D140" s="75" t="s">
        <v>1056</v>
      </c>
      <c r="E140" s="75" t="s">
        <v>1057</v>
      </c>
      <c r="F140" s="77" t="s">
        <v>239</v>
      </c>
      <c r="G140" s="77">
        <v>6.0</v>
      </c>
      <c r="H140" s="77">
        <v>1.0</v>
      </c>
      <c r="I140" s="77">
        <v>6.0</v>
      </c>
      <c r="J140" s="77">
        <v>50.0</v>
      </c>
      <c r="K140" s="88">
        <v>8.33</v>
      </c>
      <c r="L140" s="206" t="s">
        <v>179</v>
      </c>
      <c r="M140" s="205"/>
      <c r="N140" s="205"/>
    </row>
    <row r="141" ht="15.0" customHeight="1">
      <c r="A141" s="75" t="s">
        <v>1058</v>
      </c>
      <c r="B141" s="85" t="s">
        <v>1059</v>
      </c>
      <c r="C141" s="77" t="s">
        <v>51</v>
      </c>
      <c r="D141" s="75" t="s">
        <v>1060</v>
      </c>
      <c r="E141" s="213" t="s">
        <v>1061</v>
      </c>
      <c r="F141" s="77" t="s">
        <v>239</v>
      </c>
      <c r="G141" s="77">
        <v>4.0</v>
      </c>
      <c r="H141" s="77">
        <v>1.0</v>
      </c>
      <c r="I141" s="77">
        <v>4.0</v>
      </c>
      <c r="J141" s="77">
        <v>50.0</v>
      </c>
      <c r="K141" s="88">
        <f>J141/G141</f>
        <v>12.5</v>
      </c>
      <c r="L141" s="206" t="s">
        <v>179</v>
      </c>
      <c r="M141" s="205"/>
      <c r="N141" s="205"/>
    </row>
    <row r="142" ht="15.0" customHeight="1">
      <c r="A142" s="75" t="s">
        <v>985</v>
      </c>
      <c r="B142" s="85" t="s">
        <v>986</v>
      </c>
      <c r="C142" s="77" t="s">
        <v>51</v>
      </c>
      <c r="D142" s="75" t="s">
        <v>1062</v>
      </c>
      <c r="E142" s="75" t="s">
        <v>1063</v>
      </c>
      <c r="F142" s="77" t="s">
        <v>848</v>
      </c>
      <c r="G142" s="77">
        <v>3.0</v>
      </c>
      <c r="H142" s="77">
        <v>1.0</v>
      </c>
      <c r="I142" s="77">
        <v>3.0</v>
      </c>
      <c r="J142" s="77">
        <v>50.0</v>
      </c>
      <c r="K142" s="88">
        <v>16.66</v>
      </c>
      <c r="L142" s="206" t="s">
        <v>179</v>
      </c>
      <c r="M142" s="205"/>
      <c r="N142" s="205"/>
    </row>
    <row r="143" ht="15.0" customHeight="1">
      <c r="A143" s="75" t="s">
        <v>874</v>
      </c>
      <c r="B143" s="85" t="s">
        <v>875</v>
      </c>
      <c r="C143" s="77" t="s">
        <v>51</v>
      </c>
      <c r="D143" s="75" t="s">
        <v>1064</v>
      </c>
      <c r="E143" s="75" t="s">
        <v>1065</v>
      </c>
      <c r="F143" s="77" t="s">
        <v>1066</v>
      </c>
      <c r="G143" s="77">
        <v>6.0</v>
      </c>
      <c r="H143" s="77">
        <v>1.0</v>
      </c>
      <c r="I143" s="77">
        <v>6.0</v>
      </c>
      <c r="J143" s="77">
        <v>50.0</v>
      </c>
      <c r="K143" s="88">
        <f>J143/G143</f>
        <v>8.333333333</v>
      </c>
      <c r="L143" s="206" t="s">
        <v>179</v>
      </c>
      <c r="M143" s="205"/>
      <c r="N143" s="205"/>
    </row>
    <row r="144" ht="15.0" customHeight="1">
      <c r="A144" s="75" t="s">
        <v>998</v>
      </c>
      <c r="B144" s="85" t="s">
        <v>999</v>
      </c>
      <c r="C144" s="77" t="s">
        <v>51</v>
      </c>
      <c r="D144" s="75" t="s">
        <v>1067</v>
      </c>
      <c r="E144" s="75" t="s">
        <v>1068</v>
      </c>
      <c r="F144" s="77" t="s">
        <v>741</v>
      </c>
      <c r="G144" s="77">
        <v>4.0</v>
      </c>
      <c r="H144" s="77">
        <v>1.0</v>
      </c>
      <c r="I144" s="77">
        <v>4.0</v>
      </c>
      <c r="J144" s="77">
        <v>50.0</v>
      </c>
      <c r="K144" s="88"/>
      <c r="L144" s="206" t="s">
        <v>179</v>
      </c>
      <c r="M144" s="205"/>
      <c r="N144" s="205"/>
    </row>
    <row r="145" ht="15.0" customHeight="1">
      <c r="A145" s="75" t="s">
        <v>1029</v>
      </c>
      <c r="B145" s="85" t="s">
        <v>1069</v>
      </c>
      <c r="C145" s="77" t="s">
        <v>51</v>
      </c>
      <c r="D145" s="75" t="s">
        <v>1070</v>
      </c>
      <c r="E145" s="75" t="s">
        <v>1071</v>
      </c>
      <c r="F145" s="77" t="s">
        <v>239</v>
      </c>
      <c r="G145" s="77">
        <v>5.0</v>
      </c>
      <c r="H145" s="77">
        <v>1.0</v>
      </c>
      <c r="I145" s="77">
        <v>5.0</v>
      </c>
      <c r="J145" s="77">
        <v>50.0</v>
      </c>
      <c r="K145" s="88">
        <f t="shared" ref="K145:K146" si="11">J145/G145</f>
        <v>10</v>
      </c>
      <c r="L145" s="206" t="s">
        <v>179</v>
      </c>
      <c r="M145" s="205"/>
      <c r="N145" s="205"/>
    </row>
    <row r="146" ht="15.0" customHeight="1">
      <c r="A146" s="75" t="s">
        <v>849</v>
      </c>
      <c r="B146" s="85" t="s">
        <v>850</v>
      </c>
      <c r="C146" s="77" t="s">
        <v>51</v>
      </c>
      <c r="D146" s="75" t="s">
        <v>1072</v>
      </c>
      <c r="E146" s="75" t="s">
        <v>1073</v>
      </c>
      <c r="F146" s="77" t="s">
        <v>239</v>
      </c>
      <c r="G146" s="77">
        <v>4.0</v>
      </c>
      <c r="H146" s="77">
        <v>1.0</v>
      </c>
      <c r="I146" s="77">
        <v>4.0</v>
      </c>
      <c r="J146" s="77">
        <v>50.0</v>
      </c>
      <c r="K146" s="88">
        <f t="shared" si="11"/>
        <v>12.5</v>
      </c>
      <c r="L146" s="206" t="s">
        <v>179</v>
      </c>
      <c r="M146" s="205"/>
      <c r="N146" s="205"/>
    </row>
    <row r="147" ht="15.0" customHeight="1">
      <c r="A147" s="75" t="s">
        <v>890</v>
      </c>
      <c r="B147" s="85" t="s">
        <v>891</v>
      </c>
      <c r="C147" s="77" t="s">
        <v>51</v>
      </c>
      <c r="D147" s="75" t="s">
        <v>1074</v>
      </c>
      <c r="E147" s="75" t="s">
        <v>1075</v>
      </c>
      <c r="F147" s="77" t="s">
        <v>239</v>
      </c>
      <c r="G147" s="77">
        <v>6.0</v>
      </c>
      <c r="H147" s="77">
        <v>1.0</v>
      </c>
      <c r="I147" s="77">
        <v>6.0</v>
      </c>
      <c r="J147" s="77">
        <v>50.0</v>
      </c>
      <c r="K147" s="88">
        <v>8.33</v>
      </c>
      <c r="L147" s="206" t="s">
        <v>179</v>
      </c>
      <c r="M147" s="205"/>
      <c r="N147" s="205"/>
    </row>
    <row r="148" ht="15.0" customHeight="1">
      <c r="A148" s="75" t="s">
        <v>919</v>
      </c>
      <c r="B148" s="85" t="s">
        <v>920</v>
      </c>
      <c r="C148" s="77" t="s">
        <v>51</v>
      </c>
      <c r="D148" s="75" t="s">
        <v>1076</v>
      </c>
      <c r="E148" s="75" t="s">
        <v>1077</v>
      </c>
      <c r="F148" s="77" t="s">
        <v>239</v>
      </c>
      <c r="G148" s="77">
        <v>4.0</v>
      </c>
      <c r="H148" s="77">
        <v>1.0</v>
      </c>
      <c r="I148" s="77">
        <v>4.0</v>
      </c>
      <c r="J148" s="77">
        <v>50.0</v>
      </c>
      <c r="K148" s="88">
        <f>J148/G148</f>
        <v>12.5</v>
      </c>
      <c r="L148" s="206" t="s">
        <v>179</v>
      </c>
      <c r="M148" s="205"/>
      <c r="N148" s="205"/>
    </row>
    <row r="149" ht="15.0" customHeight="1">
      <c r="A149" s="75" t="s">
        <v>900</v>
      </c>
      <c r="B149" s="85" t="s">
        <v>901</v>
      </c>
      <c r="C149" s="77" t="s">
        <v>51</v>
      </c>
      <c r="D149" s="75" t="s">
        <v>1078</v>
      </c>
      <c r="E149" s="213" t="s">
        <v>1079</v>
      </c>
      <c r="F149" s="77" t="s">
        <v>845</v>
      </c>
      <c r="G149" s="77">
        <v>4.0</v>
      </c>
      <c r="H149" s="77">
        <v>1.0</v>
      </c>
      <c r="I149" s="77">
        <v>4.0</v>
      </c>
      <c r="J149" s="77">
        <v>50.0</v>
      </c>
      <c r="K149" s="88"/>
      <c r="L149" s="206" t="s">
        <v>179</v>
      </c>
      <c r="M149" s="205"/>
      <c r="N149" s="205"/>
    </row>
    <row r="150" ht="15.0" customHeight="1">
      <c r="A150" s="206" t="s">
        <v>737</v>
      </c>
      <c r="B150" s="206" t="s">
        <v>738</v>
      </c>
      <c r="C150" s="98" t="s">
        <v>51</v>
      </c>
      <c r="D150" s="207" t="s">
        <v>1080</v>
      </c>
      <c r="E150" s="207" t="s">
        <v>740</v>
      </c>
      <c r="F150" s="77" t="s">
        <v>741</v>
      </c>
      <c r="G150" s="98">
        <v>4.0</v>
      </c>
      <c r="H150" s="98">
        <v>3.0</v>
      </c>
      <c r="I150" s="98">
        <v>4.0</v>
      </c>
      <c r="J150" s="98">
        <v>50.0</v>
      </c>
      <c r="K150" s="98">
        <f t="shared" ref="K150:K199" si="12">J150/G150</f>
        <v>12.5</v>
      </c>
      <c r="L150" s="206" t="s">
        <v>55</v>
      </c>
      <c r="M150" s="205"/>
      <c r="N150" s="205"/>
    </row>
    <row r="151" ht="15.0" customHeight="1">
      <c r="A151" s="206" t="s">
        <v>737</v>
      </c>
      <c r="B151" s="206" t="s">
        <v>738</v>
      </c>
      <c r="C151" s="98" t="s">
        <v>51</v>
      </c>
      <c r="D151" s="207" t="s">
        <v>1081</v>
      </c>
      <c r="E151" s="207" t="s">
        <v>743</v>
      </c>
      <c r="F151" s="77" t="s">
        <v>741</v>
      </c>
      <c r="G151" s="98">
        <v>4.0</v>
      </c>
      <c r="H151" s="98">
        <v>3.0</v>
      </c>
      <c r="I151" s="98">
        <v>4.0</v>
      </c>
      <c r="J151" s="98">
        <v>50.0</v>
      </c>
      <c r="K151" s="98">
        <f t="shared" si="12"/>
        <v>12.5</v>
      </c>
      <c r="L151" s="206" t="s">
        <v>55</v>
      </c>
      <c r="M151" s="205"/>
      <c r="N151" s="205"/>
    </row>
    <row r="152" ht="15.0" customHeight="1">
      <c r="A152" s="206" t="s">
        <v>737</v>
      </c>
      <c r="B152" s="206" t="s">
        <v>738</v>
      </c>
      <c r="C152" s="98" t="s">
        <v>51</v>
      </c>
      <c r="D152" s="207" t="s">
        <v>1082</v>
      </c>
      <c r="E152" s="207" t="s">
        <v>745</v>
      </c>
      <c r="F152" s="77" t="s">
        <v>741</v>
      </c>
      <c r="G152" s="98">
        <v>4.0</v>
      </c>
      <c r="H152" s="98">
        <v>3.0</v>
      </c>
      <c r="I152" s="98">
        <v>4.0</v>
      </c>
      <c r="J152" s="98">
        <v>50.0</v>
      </c>
      <c r="K152" s="98">
        <f t="shared" si="12"/>
        <v>12.5</v>
      </c>
      <c r="L152" s="206" t="s">
        <v>55</v>
      </c>
      <c r="M152" s="205"/>
      <c r="N152" s="205"/>
    </row>
    <row r="153" ht="15.0" customHeight="1">
      <c r="A153" s="206" t="s">
        <v>737</v>
      </c>
      <c r="B153" s="206" t="s">
        <v>738</v>
      </c>
      <c r="C153" s="98" t="s">
        <v>51</v>
      </c>
      <c r="D153" s="207" t="s">
        <v>1083</v>
      </c>
      <c r="E153" s="207" t="s">
        <v>747</v>
      </c>
      <c r="F153" s="77" t="s">
        <v>239</v>
      </c>
      <c r="G153" s="98">
        <v>4.0</v>
      </c>
      <c r="H153" s="98">
        <v>3.0</v>
      </c>
      <c r="I153" s="98">
        <v>4.0</v>
      </c>
      <c r="J153" s="98">
        <v>50.0</v>
      </c>
      <c r="K153" s="98">
        <f t="shared" si="12"/>
        <v>12.5</v>
      </c>
      <c r="L153" s="206" t="s">
        <v>55</v>
      </c>
      <c r="M153" s="205"/>
      <c r="N153" s="205"/>
    </row>
    <row r="154" ht="15.0" customHeight="1">
      <c r="A154" s="206" t="s">
        <v>737</v>
      </c>
      <c r="B154" s="206" t="s">
        <v>738</v>
      </c>
      <c r="C154" s="98" t="s">
        <v>51</v>
      </c>
      <c r="D154" s="207" t="s">
        <v>1084</v>
      </c>
      <c r="E154" s="207" t="s">
        <v>749</v>
      </c>
      <c r="F154" s="77" t="s">
        <v>741</v>
      </c>
      <c r="G154" s="98">
        <v>4.0</v>
      </c>
      <c r="H154" s="98">
        <v>3.0</v>
      </c>
      <c r="I154" s="98">
        <v>4.0</v>
      </c>
      <c r="J154" s="98">
        <v>50.0</v>
      </c>
      <c r="K154" s="98">
        <f t="shared" si="12"/>
        <v>12.5</v>
      </c>
      <c r="L154" s="206" t="s">
        <v>55</v>
      </c>
      <c r="M154" s="205"/>
      <c r="N154" s="205"/>
    </row>
    <row r="155" ht="15.0" customHeight="1">
      <c r="A155" s="206" t="s">
        <v>737</v>
      </c>
      <c r="B155" s="206" t="s">
        <v>738</v>
      </c>
      <c r="C155" s="98" t="s">
        <v>51</v>
      </c>
      <c r="D155" s="207" t="s">
        <v>1085</v>
      </c>
      <c r="E155" s="207" t="s">
        <v>751</v>
      </c>
      <c r="F155" s="77" t="s">
        <v>239</v>
      </c>
      <c r="G155" s="98">
        <v>4.0</v>
      </c>
      <c r="H155" s="98">
        <v>3.0</v>
      </c>
      <c r="I155" s="98">
        <v>4.0</v>
      </c>
      <c r="J155" s="98">
        <v>50.0</v>
      </c>
      <c r="K155" s="98">
        <f t="shared" si="12"/>
        <v>12.5</v>
      </c>
      <c r="L155" s="206" t="s">
        <v>55</v>
      </c>
      <c r="M155" s="205"/>
      <c r="N155" s="205"/>
    </row>
    <row r="156" ht="15.0" customHeight="1">
      <c r="A156" s="206" t="s">
        <v>737</v>
      </c>
      <c r="B156" s="206" t="s">
        <v>738</v>
      </c>
      <c r="C156" s="98" t="s">
        <v>51</v>
      </c>
      <c r="D156" s="207" t="s">
        <v>1086</v>
      </c>
      <c r="E156" s="207" t="s">
        <v>753</v>
      </c>
      <c r="F156" s="77" t="s">
        <v>239</v>
      </c>
      <c r="G156" s="98">
        <v>4.0</v>
      </c>
      <c r="H156" s="98">
        <v>3.0</v>
      </c>
      <c r="I156" s="98">
        <v>4.0</v>
      </c>
      <c r="J156" s="98">
        <v>50.0</v>
      </c>
      <c r="K156" s="98">
        <f t="shared" si="12"/>
        <v>12.5</v>
      </c>
      <c r="L156" s="206" t="s">
        <v>55</v>
      </c>
      <c r="M156" s="205"/>
      <c r="N156" s="205"/>
    </row>
    <row r="157" ht="15.0" customHeight="1">
      <c r="A157" s="206" t="s">
        <v>737</v>
      </c>
      <c r="B157" s="206" t="s">
        <v>738</v>
      </c>
      <c r="C157" s="98" t="s">
        <v>51</v>
      </c>
      <c r="D157" s="207" t="s">
        <v>1087</v>
      </c>
      <c r="E157" s="207" t="s">
        <v>755</v>
      </c>
      <c r="F157" s="77" t="s">
        <v>239</v>
      </c>
      <c r="G157" s="98">
        <v>4.0</v>
      </c>
      <c r="H157" s="98">
        <v>3.0</v>
      </c>
      <c r="I157" s="98">
        <v>4.0</v>
      </c>
      <c r="J157" s="98">
        <v>50.0</v>
      </c>
      <c r="K157" s="98">
        <f t="shared" si="12"/>
        <v>12.5</v>
      </c>
      <c r="L157" s="206" t="s">
        <v>55</v>
      </c>
      <c r="M157" s="205"/>
      <c r="N157" s="205"/>
    </row>
    <row r="158" ht="15.0" customHeight="1">
      <c r="A158" s="206" t="s">
        <v>737</v>
      </c>
      <c r="B158" s="206" t="s">
        <v>738</v>
      </c>
      <c r="C158" s="98" t="s">
        <v>51</v>
      </c>
      <c r="D158" s="207" t="s">
        <v>1088</v>
      </c>
      <c r="E158" s="207" t="s">
        <v>757</v>
      </c>
      <c r="F158" s="77" t="s">
        <v>741</v>
      </c>
      <c r="G158" s="98">
        <v>4.0</v>
      </c>
      <c r="H158" s="98">
        <v>3.0</v>
      </c>
      <c r="I158" s="98">
        <v>4.0</v>
      </c>
      <c r="J158" s="98">
        <v>50.0</v>
      </c>
      <c r="K158" s="98">
        <f t="shared" si="12"/>
        <v>12.5</v>
      </c>
      <c r="L158" s="206" t="s">
        <v>55</v>
      </c>
      <c r="M158" s="205"/>
      <c r="N158" s="205"/>
    </row>
    <row r="159" ht="15.0" customHeight="1">
      <c r="A159" s="206" t="s">
        <v>737</v>
      </c>
      <c r="B159" s="206" t="s">
        <v>738</v>
      </c>
      <c r="C159" s="98" t="s">
        <v>51</v>
      </c>
      <c r="D159" s="207" t="s">
        <v>1089</v>
      </c>
      <c r="E159" s="207" t="s">
        <v>759</v>
      </c>
      <c r="F159" s="77" t="s">
        <v>741</v>
      </c>
      <c r="G159" s="98">
        <v>4.0</v>
      </c>
      <c r="H159" s="98">
        <v>3.0</v>
      </c>
      <c r="I159" s="98">
        <v>4.0</v>
      </c>
      <c r="J159" s="98">
        <v>50.0</v>
      </c>
      <c r="K159" s="98">
        <f t="shared" si="12"/>
        <v>12.5</v>
      </c>
      <c r="L159" s="206" t="s">
        <v>55</v>
      </c>
      <c r="M159" s="205"/>
      <c r="N159" s="205"/>
    </row>
    <row r="160" ht="15.0" customHeight="1">
      <c r="A160" s="206" t="s">
        <v>737</v>
      </c>
      <c r="B160" s="206" t="s">
        <v>738</v>
      </c>
      <c r="C160" s="98" t="s">
        <v>51</v>
      </c>
      <c r="D160" s="207" t="s">
        <v>1090</v>
      </c>
      <c r="E160" s="207" t="s">
        <v>761</v>
      </c>
      <c r="F160" s="77" t="s">
        <v>239</v>
      </c>
      <c r="G160" s="98">
        <v>4.0</v>
      </c>
      <c r="H160" s="98">
        <v>3.0</v>
      </c>
      <c r="I160" s="98">
        <v>4.0</v>
      </c>
      <c r="J160" s="98">
        <v>50.0</v>
      </c>
      <c r="K160" s="98">
        <f t="shared" si="12"/>
        <v>12.5</v>
      </c>
      <c r="L160" s="206" t="s">
        <v>55</v>
      </c>
      <c r="M160" s="205"/>
      <c r="N160" s="205"/>
    </row>
    <row r="161" ht="15.0" customHeight="1">
      <c r="A161" s="206" t="s">
        <v>737</v>
      </c>
      <c r="B161" s="206" t="s">
        <v>738</v>
      </c>
      <c r="C161" s="98" t="s">
        <v>51</v>
      </c>
      <c r="D161" s="207" t="s">
        <v>1091</v>
      </c>
      <c r="E161" s="207" t="s">
        <v>763</v>
      </c>
      <c r="F161" s="77" t="s">
        <v>239</v>
      </c>
      <c r="G161" s="98">
        <v>4.0</v>
      </c>
      <c r="H161" s="98">
        <v>3.0</v>
      </c>
      <c r="I161" s="98">
        <v>4.0</v>
      </c>
      <c r="J161" s="98">
        <v>50.0</v>
      </c>
      <c r="K161" s="98">
        <f t="shared" si="12"/>
        <v>12.5</v>
      </c>
      <c r="L161" s="206" t="s">
        <v>55</v>
      </c>
      <c r="M161" s="205"/>
      <c r="N161" s="205"/>
    </row>
    <row r="162" ht="15.0" customHeight="1">
      <c r="A162" s="206" t="s">
        <v>737</v>
      </c>
      <c r="B162" s="206" t="s">
        <v>738</v>
      </c>
      <c r="C162" s="98" t="s">
        <v>51</v>
      </c>
      <c r="D162" s="207" t="s">
        <v>1092</v>
      </c>
      <c r="E162" s="207" t="s">
        <v>765</v>
      </c>
      <c r="F162" s="77" t="s">
        <v>741</v>
      </c>
      <c r="G162" s="98">
        <v>4.0</v>
      </c>
      <c r="H162" s="98">
        <v>3.0</v>
      </c>
      <c r="I162" s="98">
        <v>4.0</v>
      </c>
      <c r="J162" s="98">
        <v>50.0</v>
      </c>
      <c r="K162" s="98">
        <f t="shared" si="12"/>
        <v>12.5</v>
      </c>
      <c r="L162" s="206" t="s">
        <v>55</v>
      </c>
      <c r="M162" s="205"/>
      <c r="N162" s="205"/>
    </row>
    <row r="163" ht="15.0" customHeight="1">
      <c r="A163" s="206" t="s">
        <v>737</v>
      </c>
      <c r="B163" s="206" t="s">
        <v>738</v>
      </c>
      <c r="C163" s="98" t="s">
        <v>51</v>
      </c>
      <c r="D163" s="207" t="s">
        <v>1093</v>
      </c>
      <c r="E163" s="207" t="s">
        <v>767</v>
      </c>
      <c r="F163" s="77" t="s">
        <v>239</v>
      </c>
      <c r="G163" s="98">
        <v>4.0</v>
      </c>
      <c r="H163" s="98">
        <v>3.0</v>
      </c>
      <c r="I163" s="98">
        <v>4.0</v>
      </c>
      <c r="J163" s="98">
        <v>50.0</v>
      </c>
      <c r="K163" s="98">
        <f t="shared" si="12"/>
        <v>12.5</v>
      </c>
      <c r="L163" s="206" t="s">
        <v>55</v>
      </c>
      <c r="M163" s="205"/>
      <c r="N163" s="205"/>
    </row>
    <row r="164" ht="15.0" customHeight="1">
      <c r="A164" s="206" t="s">
        <v>737</v>
      </c>
      <c r="B164" s="206" t="s">
        <v>738</v>
      </c>
      <c r="C164" s="98" t="s">
        <v>51</v>
      </c>
      <c r="D164" s="207" t="s">
        <v>1094</v>
      </c>
      <c r="E164" s="207" t="s">
        <v>769</v>
      </c>
      <c r="F164" s="77" t="s">
        <v>239</v>
      </c>
      <c r="G164" s="98">
        <v>4.0</v>
      </c>
      <c r="H164" s="98">
        <v>3.0</v>
      </c>
      <c r="I164" s="98">
        <v>4.0</v>
      </c>
      <c r="J164" s="98">
        <v>50.0</v>
      </c>
      <c r="K164" s="98">
        <f t="shared" si="12"/>
        <v>12.5</v>
      </c>
      <c r="L164" s="206" t="s">
        <v>55</v>
      </c>
      <c r="M164" s="205"/>
      <c r="N164" s="205"/>
    </row>
    <row r="165" ht="15.0" customHeight="1">
      <c r="A165" s="206" t="s">
        <v>737</v>
      </c>
      <c r="B165" s="206" t="s">
        <v>738</v>
      </c>
      <c r="C165" s="98" t="s">
        <v>51</v>
      </c>
      <c r="D165" s="207" t="s">
        <v>1095</v>
      </c>
      <c r="E165" s="207" t="s">
        <v>771</v>
      </c>
      <c r="F165" s="77" t="s">
        <v>741</v>
      </c>
      <c r="G165" s="98">
        <v>4.0</v>
      </c>
      <c r="H165" s="98">
        <v>3.0</v>
      </c>
      <c r="I165" s="98">
        <v>4.0</v>
      </c>
      <c r="J165" s="98">
        <v>50.0</v>
      </c>
      <c r="K165" s="98">
        <f t="shared" si="12"/>
        <v>12.5</v>
      </c>
      <c r="L165" s="206" t="s">
        <v>55</v>
      </c>
      <c r="M165" s="205"/>
      <c r="N165" s="205"/>
    </row>
    <row r="166" ht="15.0" customHeight="1">
      <c r="A166" s="206" t="s">
        <v>737</v>
      </c>
      <c r="B166" s="206" t="s">
        <v>738</v>
      </c>
      <c r="C166" s="98" t="s">
        <v>51</v>
      </c>
      <c r="D166" s="207" t="s">
        <v>1096</v>
      </c>
      <c r="E166" s="207" t="s">
        <v>773</v>
      </c>
      <c r="F166" s="77" t="s">
        <v>239</v>
      </c>
      <c r="G166" s="98">
        <v>4.0</v>
      </c>
      <c r="H166" s="98">
        <v>3.0</v>
      </c>
      <c r="I166" s="98">
        <v>4.0</v>
      </c>
      <c r="J166" s="98">
        <v>50.0</v>
      </c>
      <c r="K166" s="98">
        <f t="shared" si="12"/>
        <v>12.5</v>
      </c>
      <c r="L166" s="206" t="s">
        <v>55</v>
      </c>
      <c r="M166" s="205"/>
      <c r="N166" s="205"/>
    </row>
    <row r="167" ht="15.0" customHeight="1">
      <c r="A167" s="206" t="s">
        <v>737</v>
      </c>
      <c r="B167" s="206" t="s">
        <v>738</v>
      </c>
      <c r="C167" s="98" t="s">
        <v>51</v>
      </c>
      <c r="D167" s="207" t="s">
        <v>1097</v>
      </c>
      <c r="E167" s="207" t="s">
        <v>775</v>
      </c>
      <c r="F167" s="77" t="s">
        <v>239</v>
      </c>
      <c r="G167" s="98">
        <v>4.0</v>
      </c>
      <c r="H167" s="98">
        <v>3.0</v>
      </c>
      <c r="I167" s="98">
        <v>4.0</v>
      </c>
      <c r="J167" s="98">
        <v>50.0</v>
      </c>
      <c r="K167" s="98">
        <f t="shared" si="12"/>
        <v>12.5</v>
      </c>
      <c r="L167" s="206" t="s">
        <v>55</v>
      </c>
      <c r="M167" s="205"/>
      <c r="N167" s="205"/>
    </row>
    <row r="168" ht="15.0" customHeight="1">
      <c r="A168" s="206" t="s">
        <v>737</v>
      </c>
      <c r="B168" s="206" t="s">
        <v>738</v>
      </c>
      <c r="C168" s="98" t="s">
        <v>51</v>
      </c>
      <c r="D168" s="207" t="s">
        <v>1098</v>
      </c>
      <c r="E168" s="207" t="s">
        <v>777</v>
      </c>
      <c r="F168" s="77" t="s">
        <v>741</v>
      </c>
      <c r="G168" s="98">
        <v>4.0</v>
      </c>
      <c r="H168" s="98">
        <v>3.0</v>
      </c>
      <c r="I168" s="98">
        <v>4.0</v>
      </c>
      <c r="J168" s="98">
        <v>50.0</v>
      </c>
      <c r="K168" s="98">
        <f t="shared" si="12"/>
        <v>12.5</v>
      </c>
      <c r="L168" s="206" t="s">
        <v>55</v>
      </c>
      <c r="M168" s="205"/>
      <c r="N168" s="205"/>
    </row>
    <row r="169" ht="15.0" customHeight="1">
      <c r="A169" s="206" t="s">
        <v>737</v>
      </c>
      <c r="B169" s="206" t="s">
        <v>738</v>
      </c>
      <c r="C169" s="98" t="s">
        <v>51</v>
      </c>
      <c r="D169" s="207" t="s">
        <v>1099</v>
      </c>
      <c r="E169" s="207" t="s">
        <v>779</v>
      </c>
      <c r="F169" s="77" t="s">
        <v>239</v>
      </c>
      <c r="G169" s="98">
        <v>4.0</v>
      </c>
      <c r="H169" s="98">
        <v>3.0</v>
      </c>
      <c r="I169" s="98">
        <v>4.0</v>
      </c>
      <c r="J169" s="98">
        <v>50.0</v>
      </c>
      <c r="K169" s="98">
        <f t="shared" si="12"/>
        <v>12.5</v>
      </c>
      <c r="L169" s="206" t="s">
        <v>55</v>
      </c>
      <c r="M169" s="205"/>
      <c r="N169" s="205"/>
    </row>
    <row r="170" ht="15.0" customHeight="1">
      <c r="A170" s="206" t="s">
        <v>737</v>
      </c>
      <c r="B170" s="206" t="s">
        <v>738</v>
      </c>
      <c r="C170" s="98" t="s">
        <v>51</v>
      </c>
      <c r="D170" s="207" t="s">
        <v>1100</v>
      </c>
      <c r="E170" s="207" t="s">
        <v>781</v>
      </c>
      <c r="F170" s="77" t="s">
        <v>741</v>
      </c>
      <c r="G170" s="98">
        <v>4.0</v>
      </c>
      <c r="H170" s="98">
        <v>3.0</v>
      </c>
      <c r="I170" s="98">
        <v>4.0</v>
      </c>
      <c r="J170" s="98">
        <v>50.0</v>
      </c>
      <c r="K170" s="98">
        <f t="shared" si="12"/>
        <v>12.5</v>
      </c>
      <c r="L170" s="206" t="s">
        <v>55</v>
      </c>
      <c r="M170" s="205"/>
      <c r="N170" s="205"/>
    </row>
    <row r="171" ht="15.0" customHeight="1">
      <c r="A171" s="206" t="s">
        <v>737</v>
      </c>
      <c r="B171" s="206" t="s">
        <v>738</v>
      </c>
      <c r="C171" s="98" t="s">
        <v>51</v>
      </c>
      <c r="D171" s="207" t="s">
        <v>1101</v>
      </c>
      <c r="E171" s="207" t="s">
        <v>783</v>
      </c>
      <c r="F171" s="77" t="s">
        <v>741</v>
      </c>
      <c r="G171" s="98">
        <v>4.0</v>
      </c>
      <c r="H171" s="98">
        <v>3.0</v>
      </c>
      <c r="I171" s="98">
        <v>4.0</v>
      </c>
      <c r="J171" s="98">
        <v>50.0</v>
      </c>
      <c r="K171" s="98">
        <f t="shared" si="12"/>
        <v>12.5</v>
      </c>
      <c r="L171" s="206" t="s">
        <v>55</v>
      </c>
      <c r="M171" s="205"/>
      <c r="N171" s="205"/>
    </row>
    <row r="172" ht="15.0" customHeight="1">
      <c r="A172" s="206" t="s">
        <v>737</v>
      </c>
      <c r="B172" s="206" t="s">
        <v>738</v>
      </c>
      <c r="C172" s="98" t="s">
        <v>51</v>
      </c>
      <c r="D172" s="207" t="s">
        <v>1102</v>
      </c>
      <c r="E172" s="207" t="s">
        <v>785</v>
      </c>
      <c r="F172" s="77" t="s">
        <v>741</v>
      </c>
      <c r="G172" s="98">
        <v>4.0</v>
      </c>
      <c r="H172" s="98">
        <v>3.0</v>
      </c>
      <c r="I172" s="98">
        <v>4.0</v>
      </c>
      <c r="J172" s="98">
        <v>50.0</v>
      </c>
      <c r="K172" s="98">
        <f t="shared" si="12"/>
        <v>12.5</v>
      </c>
      <c r="L172" s="206" t="s">
        <v>55</v>
      </c>
      <c r="M172" s="205"/>
      <c r="N172" s="205"/>
    </row>
    <row r="173" ht="15.0" customHeight="1">
      <c r="A173" s="206" t="s">
        <v>737</v>
      </c>
      <c r="B173" s="206" t="s">
        <v>738</v>
      </c>
      <c r="C173" s="98" t="s">
        <v>51</v>
      </c>
      <c r="D173" s="207" t="s">
        <v>1103</v>
      </c>
      <c r="E173" s="207" t="s">
        <v>787</v>
      </c>
      <c r="F173" s="77" t="s">
        <v>741</v>
      </c>
      <c r="G173" s="98">
        <v>4.0</v>
      </c>
      <c r="H173" s="98">
        <v>3.0</v>
      </c>
      <c r="I173" s="98">
        <v>4.0</v>
      </c>
      <c r="J173" s="98">
        <v>50.0</v>
      </c>
      <c r="K173" s="98">
        <f t="shared" si="12"/>
        <v>12.5</v>
      </c>
      <c r="L173" s="206" t="s">
        <v>55</v>
      </c>
      <c r="M173" s="205"/>
      <c r="N173" s="205"/>
    </row>
    <row r="174" ht="15.0" customHeight="1">
      <c r="A174" s="206" t="s">
        <v>737</v>
      </c>
      <c r="B174" s="206" t="s">
        <v>738</v>
      </c>
      <c r="C174" s="98" t="s">
        <v>51</v>
      </c>
      <c r="D174" s="207" t="s">
        <v>1104</v>
      </c>
      <c r="E174" s="207" t="s">
        <v>789</v>
      </c>
      <c r="F174" s="77" t="s">
        <v>741</v>
      </c>
      <c r="G174" s="98">
        <v>4.0</v>
      </c>
      <c r="H174" s="98">
        <v>3.0</v>
      </c>
      <c r="I174" s="98">
        <v>4.0</v>
      </c>
      <c r="J174" s="98">
        <v>50.0</v>
      </c>
      <c r="K174" s="98">
        <f t="shared" si="12"/>
        <v>12.5</v>
      </c>
      <c r="L174" s="206" t="s">
        <v>55</v>
      </c>
      <c r="M174" s="205"/>
      <c r="N174" s="205"/>
    </row>
    <row r="175" ht="15.0" customHeight="1">
      <c r="A175" s="206" t="s">
        <v>737</v>
      </c>
      <c r="B175" s="206" t="s">
        <v>738</v>
      </c>
      <c r="C175" s="98" t="s">
        <v>51</v>
      </c>
      <c r="D175" s="207" t="s">
        <v>1105</v>
      </c>
      <c r="E175" s="207" t="s">
        <v>791</v>
      </c>
      <c r="F175" s="77" t="s">
        <v>741</v>
      </c>
      <c r="G175" s="98">
        <v>4.0</v>
      </c>
      <c r="H175" s="98">
        <v>3.0</v>
      </c>
      <c r="I175" s="98">
        <v>4.0</v>
      </c>
      <c r="J175" s="98">
        <v>50.0</v>
      </c>
      <c r="K175" s="98">
        <f t="shared" si="12"/>
        <v>12.5</v>
      </c>
      <c r="L175" s="206" t="s">
        <v>55</v>
      </c>
      <c r="M175" s="205"/>
      <c r="N175" s="205"/>
    </row>
    <row r="176" ht="15.0" customHeight="1">
      <c r="A176" s="206" t="s">
        <v>737</v>
      </c>
      <c r="B176" s="206" t="s">
        <v>738</v>
      </c>
      <c r="C176" s="98" t="s">
        <v>51</v>
      </c>
      <c r="D176" s="207" t="s">
        <v>1106</v>
      </c>
      <c r="E176" s="208" t="s">
        <v>793</v>
      </c>
      <c r="F176" s="77" t="s">
        <v>239</v>
      </c>
      <c r="G176" s="98">
        <v>4.0</v>
      </c>
      <c r="H176" s="98">
        <v>3.0</v>
      </c>
      <c r="I176" s="98">
        <v>4.0</v>
      </c>
      <c r="J176" s="98">
        <v>50.0</v>
      </c>
      <c r="K176" s="98">
        <f t="shared" si="12"/>
        <v>12.5</v>
      </c>
      <c r="L176" s="206" t="s">
        <v>55</v>
      </c>
      <c r="M176" s="205"/>
      <c r="N176" s="205"/>
    </row>
    <row r="177" ht="15.0" customHeight="1">
      <c r="A177" s="206" t="s">
        <v>737</v>
      </c>
      <c r="B177" s="206" t="s">
        <v>738</v>
      </c>
      <c r="C177" s="98" t="s">
        <v>51</v>
      </c>
      <c r="D177" s="207" t="s">
        <v>1107</v>
      </c>
      <c r="E177" s="207" t="s">
        <v>795</v>
      </c>
      <c r="F177" s="77" t="s">
        <v>239</v>
      </c>
      <c r="G177" s="98">
        <v>4.0</v>
      </c>
      <c r="H177" s="98">
        <v>3.0</v>
      </c>
      <c r="I177" s="98">
        <v>4.0</v>
      </c>
      <c r="J177" s="98">
        <v>50.0</v>
      </c>
      <c r="K177" s="98">
        <f t="shared" si="12"/>
        <v>12.5</v>
      </c>
      <c r="L177" s="206" t="s">
        <v>55</v>
      </c>
      <c r="M177" s="205"/>
      <c r="N177" s="205"/>
    </row>
    <row r="178" ht="15.0" customHeight="1">
      <c r="A178" s="206" t="s">
        <v>737</v>
      </c>
      <c r="B178" s="206" t="s">
        <v>738</v>
      </c>
      <c r="C178" s="98" t="s">
        <v>51</v>
      </c>
      <c r="D178" s="207" t="s">
        <v>1108</v>
      </c>
      <c r="E178" s="207" t="s">
        <v>797</v>
      </c>
      <c r="F178" s="77" t="s">
        <v>741</v>
      </c>
      <c r="G178" s="98">
        <v>4.0</v>
      </c>
      <c r="H178" s="98">
        <v>3.0</v>
      </c>
      <c r="I178" s="98">
        <v>4.0</v>
      </c>
      <c r="J178" s="98">
        <v>50.0</v>
      </c>
      <c r="K178" s="98">
        <f t="shared" si="12"/>
        <v>12.5</v>
      </c>
      <c r="L178" s="206" t="s">
        <v>55</v>
      </c>
      <c r="M178" s="205"/>
      <c r="N178" s="205"/>
    </row>
    <row r="179" ht="15.0" customHeight="1">
      <c r="A179" s="206" t="s">
        <v>737</v>
      </c>
      <c r="B179" s="206" t="s">
        <v>738</v>
      </c>
      <c r="C179" s="98" t="s">
        <v>51</v>
      </c>
      <c r="D179" s="207" t="s">
        <v>1109</v>
      </c>
      <c r="E179" s="207" t="s">
        <v>799</v>
      </c>
      <c r="F179" s="77" t="s">
        <v>239</v>
      </c>
      <c r="G179" s="98">
        <v>4.0</v>
      </c>
      <c r="H179" s="98">
        <v>3.0</v>
      </c>
      <c r="I179" s="98">
        <v>4.0</v>
      </c>
      <c r="J179" s="98">
        <v>50.0</v>
      </c>
      <c r="K179" s="98">
        <f t="shared" si="12"/>
        <v>12.5</v>
      </c>
      <c r="L179" s="206" t="s">
        <v>55</v>
      </c>
      <c r="M179" s="205"/>
      <c r="N179" s="205"/>
    </row>
    <row r="180" ht="15.0" customHeight="1">
      <c r="A180" s="206" t="s">
        <v>737</v>
      </c>
      <c r="B180" s="206" t="s">
        <v>738</v>
      </c>
      <c r="C180" s="98" t="s">
        <v>51</v>
      </c>
      <c r="D180" s="207" t="s">
        <v>1110</v>
      </c>
      <c r="E180" s="207" t="s">
        <v>801</v>
      </c>
      <c r="F180" s="77" t="s">
        <v>239</v>
      </c>
      <c r="G180" s="98">
        <v>4.0</v>
      </c>
      <c r="H180" s="98">
        <v>3.0</v>
      </c>
      <c r="I180" s="98">
        <v>4.0</v>
      </c>
      <c r="J180" s="98">
        <v>50.0</v>
      </c>
      <c r="K180" s="98">
        <f t="shared" si="12"/>
        <v>12.5</v>
      </c>
      <c r="L180" s="206" t="s">
        <v>55</v>
      </c>
      <c r="M180" s="205"/>
      <c r="N180" s="205"/>
    </row>
    <row r="181" ht="15.0" customHeight="1">
      <c r="A181" s="206" t="s">
        <v>737</v>
      </c>
      <c r="B181" s="206" t="s">
        <v>738</v>
      </c>
      <c r="C181" s="98" t="s">
        <v>51</v>
      </c>
      <c r="D181" s="207" t="s">
        <v>1111</v>
      </c>
      <c r="E181" s="207" t="s">
        <v>803</v>
      </c>
      <c r="F181" s="77" t="s">
        <v>239</v>
      </c>
      <c r="G181" s="98">
        <v>4.0</v>
      </c>
      <c r="H181" s="98">
        <v>3.0</v>
      </c>
      <c r="I181" s="98">
        <v>4.0</v>
      </c>
      <c r="J181" s="98">
        <v>50.0</v>
      </c>
      <c r="K181" s="98">
        <f t="shared" si="12"/>
        <v>12.5</v>
      </c>
      <c r="L181" s="206" t="s">
        <v>55</v>
      </c>
      <c r="M181" s="205"/>
      <c r="N181" s="205"/>
    </row>
    <row r="182" ht="15.0" customHeight="1">
      <c r="A182" s="206" t="s">
        <v>737</v>
      </c>
      <c r="B182" s="206" t="s">
        <v>738</v>
      </c>
      <c r="C182" s="98" t="s">
        <v>51</v>
      </c>
      <c r="D182" s="207" t="s">
        <v>1112</v>
      </c>
      <c r="E182" s="207" t="s">
        <v>805</v>
      </c>
      <c r="F182" s="77" t="s">
        <v>239</v>
      </c>
      <c r="G182" s="98">
        <v>4.0</v>
      </c>
      <c r="H182" s="98">
        <v>3.0</v>
      </c>
      <c r="I182" s="98">
        <v>4.0</v>
      </c>
      <c r="J182" s="98">
        <v>50.0</v>
      </c>
      <c r="K182" s="98">
        <f t="shared" si="12"/>
        <v>12.5</v>
      </c>
      <c r="L182" s="206" t="s">
        <v>55</v>
      </c>
      <c r="M182" s="205"/>
      <c r="N182" s="205"/>
    </row>
    <row r="183" ht="15.0" customHeight="1">
      <c r="A183" s="206" t="s">
        <v>737</v>
      </c>
      <c r="B183" s="206" t="s">
        <v>738</v>
      </c>
      <c r="C183" s="98" t="s">
        <v>51</v>
      </c>
      <c r="D183" s="207" t="s">
        <v>1113</v>
      </c>
      <c r="E183" s="207" t="s">
        <v>807</v>
      </c>
      <c r="F183" s="77" t="s">
        <v>239</v>
      </c>
      <c r="G183" s="98">
        <v>4.0</v>
      </c>
      <c r="H183" s="98">
        <v>3.0</v>
      </c>
      <c r="I183" s="98">
        <v>4.0</v>
      </c>
      <c r="J183" s="98">
        <v>50.0</v>
      </c>
      <c r="K183" s="98">
        <f t="shared" si="12"/>
        <v>12.5</v>
      </c>
      <c r="L183" s="206" t="s">
        <v>55</v>
      </c>
      <c r="M183" s="205"/>
      <c r="N183" s="205"/>
    </row>
    <row r="184" ht="15.0" customHeight="1">
      <c r="A184" s="206" t="s">
        <v>737</v>
      </c>
      <c r="B184" s="206" t="s">
        <v>738</v>
      </c>
      <c r="C184" s="98" t="s">
        <v>51</v>
      </c>
      <c r="D184" s="207" t="s">
        <v>1114</v>
      </c>
      <c r="E184" s="207" t="s">
        <v>809</v>
      </c>
      <c r="F184" s="77" t="s">
        <v>239</v>
      </c>
      <c r="G184" s="98">
        <v>4.0</v>
      </c>
      <c r="H184" s="98">
        <v>3.0</v>
      </c>
      <c r="I184" s="98">
        <v>4.0</v>
      </c>
      <c r="J184" s="98">
        <v>50.0</v>
      </c>
      <c r="K184" s="98">
        <f t="shared" si="12"/>
        <v>12.5</v>
      </c>
      <c r="L184" s="206" t="s">
        <v>55</v>
      </c>
      <c r="M184" s="205"/>
      <c r="N184" s="205"/>
    </row>
    <row r="185" ht="15.0" customHeight="1">
      <c r="A185" s="206" t="s">
        <v>737</v>
      </c>
      <c r="B185" s="206" t="s">
        <v>738</v>
      </c>
      <c r="C185" s="98" t="s">
        <v>51</v>
      </c>
      <c r="D185" s="207" t="s">
        <v>1115</v>
      </c>
      <c r="E185" s="207" t="s">
        <v>811</v>
      </c>
      <c r="F185" s="77" t="s">
        <v>239</v>
      </c>
      <c r="G185" s="98">
        <v>4.0</v>
      </c>
      <c r="H185" s="98">
        <v>3.0</v>
      </c>
      <c r="I185" s="98">
        <v>4.0</v>
      </c>
      <c r="J185" s="98">
        <v>50.0</v>
      </c>
      <c r="K185" s="98">
        <f t="shared" si="12"/>
        <v>12.5</v>
      </c>
      <c r="L185" s="206" t="s">
        <v>55</v>
      </c>
      <c r="M185" s="205"/>
      <c r="N185" s="205"/>
    </row>
    <row r="186" ht="15.0" customHeight="1">
      <c r="A186" s="206" t="s">
        <v>737</v>
      </c>
      <c r="B186" s="206" t="s">
        <v>738</v>
      </c>
      <c r="C186" s="98" t="s">
        <v>51</v>
      </c>
      <c r="D186" s="207" t="s">
        <v>1116</v>
      </c>
      <c r="E186" s="207" t="s">
        <v>823</v>
      </c>
      <c r="F186" s="77" t="s">
        <v>824</v>
      </c>
      <c r="G186" s="98">
        <v>4.0</v>
      </c>
      <c r="H186" s="98">
        <v>3.0</v>
      </c>
      <c r="I186" s="98">
        <v>4.0</v>
      </c>
      <c r="J186" s="98">
        <v>50.0</v>
      </c>
      <c r="K186" s="98">
        <f t="shared" si="12"/>
        <v>12.5</v>
      </c>
      <c r="L186" s="206" t="s">
        <v>55</v>
      </c>
      <c r="M186" s="205"/>
      <c r="N186" s="205"/>
    </row>
    <row r="187" ht="15.0" customHeight="1">
      <c r="A187" s="206" t="s">
        <v>737</v>
      </c>
      <c r="B187" s="206" t="s">
        <v>738</v>
      </c>
      <c r="C187" s="98" t="s">
        <v>51</v>
      </c>
      <c r="D187" s="207" t="s">
        <v>1117</v>
      </c>
      <c r="E187" s="208" t="s">
        <v>813</v>
      </c>
      <c r="F187" s="77" t="s">
        <v>741</v>
      </c>
      <c r="G187" s="98">
        <v>4.0</v>
      </c>
      <c r="H187" s="98">
        <v>3.0</v>
      </c>
      <c r="I187" s="98">
        <v>4.0</v>
      </c>
      <c r="J187" s="98">
        <v>50.0</v>
      </c>
      <c r="K187" s="98">
        <f t="shared" si="12"/>
        <v>12.5</v>
      </c>
      <c r="L187" s="206" t="s">
        <v>55</v>
      </c>
      <c r="M187" s="205"/>
      <c r="N187" s="205"/>
    </row>
    <row r="188" ht="15.0" customHeight="1">
      <c r="A188" s="206" t="s">
        <v>737</v>
      </c>
      <c r="B188" s="206" t="s">
        <v>738</v>
      </c>
      <c r="C188" s="98" t="s">
        <v>51</v>
      </c>
      <c r="D188" s="220" t="s">
        <v>814</v>
      </c>
      <c r="E188" s="221" t="s">
        <v>815</v>
      </c>
      <c r="F188" s="77" t="s">
        <v>741</v>
      </c>
      <c r="G188" s="98">
        <v>4.0</v>
      </c>
      <c r="H188" s="98">
        <v>3.0</v>
      </c>
      <c r="I188" s="98">
        <v>4.0</v>
      </c>
      <c r="J188" s="98">
        <v>50.0</v>
      </c>
      <c r="K188" s="98">
        <f t="shared" si="12"/>
        <v>12.5</v>
      </c>
      <c r="L188" s="206" t="s">
        <v>55</v>
      </c>
      <c r="M188" s="205"/>
      <c r="N188" s="205"/>
    </row>
    <row r="189" ht="15.0" customHeight="1">
      <c r="A189" s="206" t="s">
        <v>737</v>
      </c>
      <c r="B189" s="206" t="s">
        <v>738</v>
      </c>
      <c r="C189" s="98" t="s">
        <v>51</v>
      </c>
      <c r="D189" s="85" t="s">
        <v>816</v>
      </c>
      <c r="E189" s="222" t="s">
        <v>817</v>
      </c>
      <c r="F189" s="77" t="s">
        <v>741</v>
      </c>
      <c r="G189" s="98">
        <v>4.0</v>
      </c>
      <c r="H189" s="98">
        <v>3.0</v>
      </c>
      <c r="I189" s="98">
        <v>4.0</v>
      </c>
      <c r="J189" s="98">
        <v>50.0</v>
      </c>
      <c r="K189" s="98">
        <f t="shared" si="12"/>
        <v>12.5</v>
      </c>
      <c r="L189" s="206" t="s">
        <v>55</v>
      </c>
      <c r="M189" s="205"/>
      <c r="N189" s="205"/>
    </row>
    <row r="190" ht="15.0" customHeight="1">
      <c r="A190" s="206" t="s">
        <v>737</v>
      </c>
      <c r="B190" s="206" t="s">
        <v>738</v>
      </c>
      <c r="C190" s="98" t="s">
        <v>51</v>
      </c>
      <c r="D190" s="85" t="s">
        <v>818</v>
      </c>
      <c r="E190" s="222" t="s">
        <v>819</v>
      </c>
      <c r="F190" s="77" t="s">
        <v>741</v>
      </c>
      <c r="G190" s="98">
        <v>4.0</v>
      </c>
      <c r="H190" s="98">
        <v>3.0</v>
      </c>
      <c r="I190" s="98">
        <v>4.0</v>
      </c>
      <c r="J190" s="98">
        <v>50.0</v>
      </c>
      <c r="K190" s="98">
        <f t="shared" si="12"/>
        <v>12.5</v>
      </c>
      <c r="L190" s="206" t="s">
        <v>55</v>
      </c>
      <c r="M190" s="205"/>
      <c r="N190" s="205"/>
    </row>
    <row r="191" ht="15.0" customHeight="1">
      <c r="A191" s="206" t="s">
        <v>737</v>
      </c>
      <c r="B191" s="206" t="s">
        <v>738</v>
      </c>
      <c r="C191" s="98" t="s">
        <v>51</v>
      </c>
      <c r="D191" s="85" t="s">
        <v>820</v>
      </c>
      <c r="E191" s="206" t="s">
        <v>821</v>
      </c>
      <c r="F191" s="77" t="s">
        <v>741</v>
      </c>
      <c r="G191" s="98">
        <v>4.0</v>
      </c>
      <c r="H191" s="98">
        <v>3.0</v>
      </c>
      <c r="I191" s="98">
        <v>4.0</v>
      </c>
      <c r="J191" s="98">
        <v>50.0</v>
      </c>
      <c r="K191" s="98">
        <f t="shared" si="12"/>
        <v>12.5</v>
      </c>
      <c r="L191" s="206" t="s">
        <v>55</v>
      </c>
      <c r="M191" s="205"/>
      <c r="N191" s="205"/>
    </row>
    <row r="192" ht="15.0" customHeight="1">
      <c r="A192" s="206" t="s">
        <v>737</v>
      </c>
      <c r="B192" s="206" t="s">
        <v>738</v>
      </c>
      <c r="C192" s="98" t="s">
        <v>51</v>
      </c>
      <c r="D192" s="207" t="s">
        <v>1118</v>
      </c>
      <c r="E192" s="207" t="s">
        <v>840</v>
      </c>
      <c r="F192" s="77" t="s">
        <v>239</v>
      </c>
      <c r="G192" s="98">
        <v>4.0</v>
      </c>
      <c r="H192" s="98">
        <v>3.0</v>
      </c>
      <c r="I192" s="98">
        <v>4.0</v>
      </c>
      <c r="J192" s="98">
        <v>50.0</v>
      </c>
      <c r="K192" s="98">
        <f t="shared" si="12"/>
        <v>12.5</v>
      </c>
      <c r="L192" s="206" t="s">
        <v>55</v>
      </c>
      <c r="M192" s="205"/>
      <c r="N192" s="205"/>
    </row>
    <row r="193" ht="15.0" customHeight="1">
      <c r="A193" s="75" t="s">
        <v>1119</v>
      </c>
      <c r="B193" s="212" t="s">
        <v>1120</v>
      </c>
      <c r="C193" s="77" t="s">
        <v>51</v>
      </c>
      <c r="D193" s="85" t="s">
        <v>1121</v>
      </c>
      <c r="E193" s="223" t="s">
        <v>1122</v>
      </c>
      <c r="F193" s="77" t="s">
        <v>741</v>
      </c>
      <c r="G193" s="98">
        <v>1.0</v>
      </c>
      <c r="H193" s="98">
        <v>1.0</v>
      </c>
      <c r="I193" s="98">
        <v>1.0</v>
      </c>
      <c r="J193" s="98">
        <v>50.0</v>
      </c>
      <c r="K193" s="98">
        <f t="shared" si="12"/>
        <v>50</v>
      </c>
      <c r="L193" s="206" t="s">
        <v>55</v>
      </c>
      <c r="M193" s="205"/>
      <c r="N193" s="205"/>
    </row>
    <row r="194" ht="15.0" customHeight="1">
      <c r="A194" s="75" t="s">
        <v>1119</v>
      </c>
      <c r="B194" s="212" t="s">
        <v>1120</v>
      </c>
      <c r="C194" s="77" t="s">
        <v>51</v>
      </c>
      <c r="D194" s="85" t="s">
        <v>1123</v>
      </c>
      <c r="E194" s="223" t="s">
        <v>1124</v>
      </c>
      <c r="F194" s="77" t="s">
        <v>1125</v>
      </c>
      <c r="G194" s="98">
        <v>1.0</v>
      </c>
      <c r="H194" s="98">
        <v>1.0</v>
      </c>
      <c r="I194" s="98">
        <v>1.0</v>
      </c>
      <c r="J194" s="98">
        <v>50.0</v>
      </c>
      <c r="K194" s="98">
        <f t="shared" si="12"/>
        <v>50</v>
      </c>
      <c r="L194" s="206" t="s">
        <v>55</v>
      </c>
      <c r="M194" s="205"/>
      <c r="N194" s="205"/>
    </row>
    <row r="195" ht="15.0" customHeight="1">
      <c r="A195" s="75" t="s">
        <v>825</v>
      </c>
      <c r="B195" s="212" t="s">
        <v>826</v>
      </c>
      <c r="C195" s="77" t="s">
        <v>51</v>
      </c>
      <c r="D195" s="75" t="s">
        <v>827</v>
      </c>
      <c r="E195" s="213" t="s">
        <v>828</v>
      </c>
      <c r="F195" s="77" t="s">
        <v>829</v>
      </c>
      <c r="G195" s="214">
        <v>2.0</v>
      </c>
      <c r="H195" s="214">
        <v>2.0</v>
      </c>
      <c r="I195" s="214">
        <v>2.0</v>
      </c>
      <c r="J195" s="98">
        <v>50.0</v>
      </c>
      <c r="K195" s="98">
        <f t="shared" si="12"/>
        <v>25</v>
      </c>
      <c r="L195" s="206" t="s">
        <v>55</v>
      </c>
      <c r="M195" s="205"/>
      <c r="N195" s="205"/>
    </row>
    <row r="196" ht="15.0" customHeight="1">
      <c r="A196" s="75" t="s">
        <v>1119</v>
      </c>
      <c r="B196" s="212" t="s">
        <v>1126</v>
      </c>
      <c r="C196" s="77" t="s">
        <v>51</v>
      </c>
      <c r="D196" s="75" t="s">
        <v>1127</v>
      </c>
      <c r="E196" s="213" t="s">
        <v>1128</v>
      </c>
      <c r="F196" s="77" t="s">
        <v>239</v>
      </c>
      <c r="G196" s="214">
        <v>1.0</v>
      </c>
      <c r="H196" s="214">
        <v>1.0</v>
      </c>
      <c r="I196" s="214">
        <v>1.0</v>
      </c>
      <c r="J196" s="98">
        <v>50.0</v>
      </c>
      <c r="K196" s="98">
        <f t="shared" si="12"/>
        <v>50</v>
      </c>
      <c r="L196" s="206" t="s">
        <v>55</v>
      </c>
      <c r="M196" s="205"/>
      <c r="N196" s="205"/>
    </row>
    <row r="197" ht="15.0" customHeight="1">
      <c r="A197" s="75" t="s">
        <v>830</v>
      </c>
      <c r="B197" s="212" t="s">
        <v>831</v>
      </c>
      <c r="C197" s="77" t="s">
        <v>51</v>
      </c>
      <c r="D197" s="75" t="s">
        <v>832</v>
      </c>
      <c r="E197" s="213" t="s">
        <v>833</v>
      </c>
      <c r="F197" s="77" t="s">
        <v>834</v>
      </c>
      <c r="G197" s="214">
        <v>2.0</v>
      </c>
      <c r="H197" s="214">
        <v>2.0</v>
      </c>
      <c r="I197" s="214">
        <v>2.0</v>
      </c>
      <c r="J197" s="98">
        <v>50.0</v>
      </c>
      <c r="K197" s="98">
        <f t="shared" si="12"/>
        <v>25</v>
      </c>
      <c r="L197" s="206" t="s">
        <v>55</v>
      </c>
      <c r="M197" s="205"/>
      <c r="N197" s="205"/>
    </row>
    <row r="198" ht="15.0" customHeight="1">
      <c r="A198" s="224" t="s">
        <v>1129</v>
      </c>
      <c r="B198" s="212" t="s">
        <v>1130</v>
      </c>
      <c r="C198" s="225" t="s">
        <v>51</v>
      </c>
      <c r="D198" s="75" t="s">
        <v>1131</v>
      </c>
      <c r="E198" s="213" t="s">
        <v>1132</v>
      </c>
      <c r="F198" s="77" t="s">
        <v>239</v>
      </c>
      <c r="G198" s="214">
        <v>2.0</v>
      </c>
      <c r="H198" s="214">
        <v>2.0</v>
      </c>
      <c r="I198" s="214">
        <v>2.0</v>
      </c>
      <c r="J198" s="98">
        <v>50.0</v>
      </c>
      <c r="K198" s="98">
        <f t="shared" si="12"/>
        <v>25</v>
      </c>
      <c r="L198" s="206" t="s">
        <v>55</v>
      </c>
      <c r="M198" s="205"/>
      <c r="N198" s="205"/>
    </row>
    <row r="199" ht="15.0" customHeight="1">
      <c r="A199" s="75" t="s">
        <v>1133</v>
      </c>
      <c r="B199" s="85" t="s">
        <v>1134</v>
      </c>
      <c r="C199" s="77" t="s">
        <v>51</v>
      </c>
      <c r="D199" s="75" t="s">
        <v>1135</v>
      </c>
      <c r="E199" s="213" t="s">
        <v>1136</v>
      </c>
      <c r="F199" s="77" t="s">
        <v>834</v>
      </c>
      <c r="G199" s="214">
        <v>2.0</v>
      </c>
      <c r="H199" s="214">
        <v>2.0</v>
      </c>
      <c r="I199" s="214">
        <v>3.0</v>
      </c>
      <c r="J199" s="98">
        <v>50.0</v>
      </c>
      <c r="K199" s="98">
        <f t="shared" si="12"/>
        <v>25</v>
      </c>
      <c r="L199" s="206" t="s">
        <v>55</v>
      </c>
      <c r="M199" s="205"/>
      <c r="N199" s="205"/>
    </row>
    <row r="200" ht="15.0" customHeight="1">
      <c r="A200" s="75" t="s">
        <v>835</v>
      </c>
      <c r="B200" s="85" t="s">
        <v>836</v>
      </c>
      <c r="C200" s="77" t="s">
        <v>51</v>
      </c>
      <c r="D200" s="75" t="s">
        <v>837</v>
      </c>
      <c r="E200" s="213" t="s">
        <v>838</v>
      </c>
      <c r="F200" s="77" t="s">
        <v>834</v>
      </c>
      <c r="G200" s="214">
        <v>3.0</v>
      </c>
      <c r="H200" s="214">
        <v>3.0</v>
      </c>
      <c r="I200" s="214">
        <v>3.0</v>
      </c>
      <c r="J200" s="98">
        <v>50.0</v>
      </c>
      <c r="K200" s="98">
        <v>16.67</v>
      </c>
      <c r="L200" s="206" t="s">
        <v>55</v>
      </c>
      <c r="M200" s="205"/>
      <c r="N200" s="205"/>
    </row>
    <row r="201" ht="15.0" customHeight="1">
      <c r="A201" s="75" t="s">
        <v>1137</v>
      </c>
      <c r="B201" s="85" t="s">
        <v>1138</v>
      </c>
      <c r="C201" s="77" t="s">
        <v>51</v>
      </c>
      <c r="D201" s="75" t="s">
        <v>1139</v>
      </c>
      <c r="E201" s="213" t="s">
        <v>1140</v>
      </c>
      <c r="F201" s="77" t="s">
        <v>868</v>
      </c>
      <c r="G201" s="98">
        <v>1.0</v>
      </c>
      <c r="H201" s="98">
        <v>1.0</v>
      </c>
      <c r="I201" s="98">
        <v>1.0</v>
      </c>
      <c r="J201" s="98">
        <v>50.0</v>
      </c>
      <c r="K201" s="77">
        <v>50.0</v>
      </c>
      <c r="L201" s="206" t="s">
        <v>56</v>
      </c>
      <c r="M201" s="205"/>
      <c r="N201" s="205"/>
    </row>
    <row r="202" ht="15.0" customHeight="1">
      <c r="A202" s="75" t="s">
        <v>1137</v>
      </c>
      <c r="B202" s="85" t="s">
        <v>1138</v>
      </c>
      <c r="C202" s="77" t="s">
        <v>51</v>
      </c>
      <c r="D202" s="75" t="s">
        <v>1141</v>
      </c>
      <c r="E202" s="131" t="s">
        <v>1142</v>
      </c>
      <c r="F202" s="77" t="s">
        <v>868</v>
      </c>
      <c r="G202" s="98">
        <v>1.0</v>
      </c>
      <c r="H202" s="98">
        <v>1.0</v>
      </c>
      <c r="I202" s="98">
        <v>1.0</v>
      </c>
      <c r="J202" s="98">
        <v>50.0</v>
      </c>
      <c r="K202" s="77">
        <v>50.0</v>
      </c>
      <c r="L202" s="206" t="s">
        <v>56</v>
      </c>
      <c r="M202" s="205"/>
      <c r="N202" s="205"/>
    </row>
    <row r="203" ht="15.0" customHeight="1">
      <c r="A203" s="75" t="s">
        <v>1137</v>
      </c>
      <c r="B203" s="85" t="s">
        <v>1138</v>
      </c>
      <c r="C203" s="77" t="s">
        <v>51</v>
      </c>
      <c r="D203" s="75" t="s">
        <v>1143</v>
      </c>
      <c r="E203" s="131" t="s">
        <v>1144</v>
      </c>
      <c r="F203" s="77" t="s">
        <v>868</v>
      </c>
      <c r="G203" s="98">
        <v>1.0</v>
      </c>
      <c r="H203" s="98">
        <v>1.0</v>
      </c>
      <c r="I203" s="98">
        <v>1.0</v>
      </c>
      <c r="J203" s="98">
        <v>50.0</v>
      </c>
      <c r="K203" s="77">
        <v>50.0</v>
      </c>
      <c r="L203" s="206" t="s">
        <v>56</v>
      </c>
      <c r="M203" s="205"/>
      <c r="N203" s="205"/>
    </row>
    <row r="204" ht="15.0" customHeight="1">
      <c r="A204" s="75" t="s">
        <v>1137</v>
      </c>
      <c r="B204" s="85" t="s">
        <v>1138</v>
      </c>
      <c r="C204" s="77" t="s">
        <v>51</v>
      </c>
      <c r="D204" s="75" t="s">
        <v>1145</v>
      </c>
      <c r="E204" s="131" t="s">
        <v>1146</v>
      </c>
      <c r="F204" s="77" t="s">
        <v>868</v>
      </c>
      <c r="G204" s="98">
        <v>1.0</v>
      </c>
      <c r="H204" s="98">
        <v>1.0</v>
      </c>
      <c r="I204" s="98">
        <v>1.0</v>
      </c>
      <c r="J204" s="98">
        <v>50.0</v>
      </c>
      <c r="K204" s="77">
        <v>50.0</v>
      </c>
      <c r="L204" s="206" t="s">
        <v>56</v>
      </c>
      <c r="M204" s="205"/>
      <c r="N204" s="205"/>
    </row>
    <row r="205" ht="15.0" customHeight="1">
      <c r="A205" s="75" t="s">
        <v>1137</v>
      </c>
      <c r="B205" s="85" t="s">
        <v>1138</v>
      </c>
      <c r="C205" s="77" t="s">
        <v>51</v>
      </c>
      <c r="D205" s="75" t="s">
        <v>1147</v>
      </c>
      <c r="E205" s="131" t="s">
        <v>1148</v>
      </c>
      <c r="F205" s="77" t="s">
        <v>868</v>
      </c>
      <c r="G205" s="98">
        <v>1.0</v>
      </c>
      <c r="H205" s="98">
        <v>1.0</v>
      </c>
      <c r="I205" s="98">
        <v>1.0</v>
      </c>
      <c r="J205" s="98">
        <v>50.0</v>
      </c>
      <c r="K205" s="77">
        <v>50.0</v>
      </c>
      <c r="L205" s="206" t="s">
        <v>56</v>
      </c>
      <c r="M205" s="205"/>
      <c r="N205" s="205"/>
    </row>
    <row r="206" ht="15.0" customHeight="1">
      <c r="A206" s="75" t="s">
        <v>1137</v>
      </c>
      <c r="B206" s="85" t="s">
        <v>1138</v>
      </c>
      <c r="C206" s="77" t="s">
        <v>51</v>
      </c>
      <c r="D206" s="75" t="s">
        <v>1149</v>
      </c>
      <c r="E206" s="131" t="s">
        <v>1150</v>
      </c>
      <c r="F206" s="77" t="s">
        <v>868</v>
      </c>
      <c r="G206" s="98">
        <v>1.0</v>
      </c>
      <c r="H206" s="98">
        <v>1.0</v>
      </c>
      <c r="I206" s="98">
        <v>1.0</v>
      </c>
      <c r="J206" s="98">
        <v>50.0</v>
      </c>
      <c r="K206" s="77">
        <v>50.0</v>
      </c>
      <c r="L206" s="206" t="s">
        <v>56</v>
      </c>
      <c r="M206" s="205"/>
      <c r="N206" s="205"/>
    </row>
    <row r="207" ht="15.0" customHeight="1">
      <c r="A207" s="75" t="s">
        <v>1137</v>
      </c>
      <c r="B207" s="85" t="s">
        <v>1138</v>
      </c>
      <c r="C207" s="77" t="s">
        <v>51</v>
      </c>
      <c r="D207" s="75" t="s">
        <v>1151</v>
      </c>
      <c r="E207" s="131" t="s">
        <v>1152</v>
      </c>
      <c r="F207" s="77" t="s">
        <v>452</v>
      </c>
      <c r="G207" s="214">
        <v>1.0</v>
      </c>
      <c r="H207" s="214">
        <v>1.0</v>
      </c>
      <c r="I207" s="214">
        <v>1.0</v>
      </c>
      <c r="J207" s="98">
        <v>50.0</v>
      </c>
      <c r="K207" s="77">
        <v>50.0</v>
      </c>
      <c r="L207" s="206" t="s">
        <v>56</v>
      </c>
      <c r="M207" s="205"/>
      <c r="N207" s="205"/>
    </row>
    <row r="208" ht="15.0" customHeight="1">
      <c r="A208" s="75" t="s">
        <v>1137</v>
      </c>
      <c r="B208" s="85" t="s">
        <v>1138</v>
      </c>
      <c r="C208" s="77" t="s">
        <v>51</v>
      </c>
      <c r="D208" s="75" t="s">
        <v>1153</v>
      </c>
      <c r="E208" s="131" t="s">
        <v>1154</v>
      </c>
      <c r="F208" s="77" t="s">
        <v>452</v>
      </c>
      <c r="G208" s="214">
        <v>1.0</v>
      </c>
      <c r="H208" s="214">
        <v>1.0</v>
      </c>
      <c r="I208" s="214">
        <v>1.0</v>
      </c>
      <c r="J208" s="98">
        <v>50.0</v>
      </c>
      <c r="K208" s="77">
        <v>50.0</v>
      </c>
      <c r="L208" s="206" t="s">
        <v>56</v>
      </c>
      <c r="M208" s="205"/>
      <c r="N208" s="205"/>
    </row>
    <row r="209" ht="15.0" customHeight="1">
      <c r="A209" s="75" t="s">
        <v>1137</v>
      </c>
      <c r="B209" s="85" t="s">
        <v>1138</v>
      </c>
      <c r="C209" s="77" t="s">
        <v>51</v>
      </c>
      <c r="D209" s="75" t="s">
        <v>1155</v>
      </c>
      <c r="E209" s="131" t="s">
        <v>1156</v>
      </c>
      <c r="F209" s="77" t="s">
        <v>452</v>
      </c>
      <c r="G209" s="214">
        <v>1.0</v>
      </c>
      <c r="H209" s="214">
        <v>1.0</v>
      </c>
      <c r="I209" s="214">
        <v>1.0</v>
      </c>
      <c r="J209" s="98">
        <v>50.0</v>
      </c>
      <c r="K209" s="77">
        <v>50.0</v>
      </c>
      <c r="L209" s="206" t="s">
        <v>56</v>
      </c>
      <c r="M209" s="205"/>
      <c r="N209" s="205"/>
    </row>
    <row r="210" ht="15.0" customHeight="1">
      <c r="A210" s="75" t="s">
        <v>1137</v>
      </c>
      <c r="B210" s="85" t="s">
        <v>1138</v>
      </c>
      <c r="C210" s="77" t="s">
        <v>51</v>
      </c>
      <c r="D210" s="75" t="s">
        <v>1157</v>
      </c>
      <c r="E210" s="131" t="s">
        <v>1158</v>
      </c>
      <c r="F210" s="77" t="s">
        <v>452</v>
      </c>
      <c r="G210" s="214">
        <v>1.0</v>
      </c>
      <c r="H210" s="214">
        <v>1.0</v>
      </c>
      <c r="I210" s="214">
        <v>1.0</v>
      </c>
      <c r="J210" s="98">
        <v>50.0</v>
      </c>
      <c r="K210" s="77">
        <v>50.0</v>
      </c>
      <c r="L210" s="206" t="s">
        <v>56</v>
      </c>
      <c r="M210" s="205"/>
      <c r="N210" s="205"/>
    </row>
    <row r="211" ht="15.0" customHeight="1">
      <c r="A211" s="75" t="s">
        <v>1137</v>
      </c>
      <c r="B211" s="85" t="s">
        <v>1138</v>
      </c>
      <c r="C211" s="77" t="s">
        <v>51</v>
      </c>
      <c r="D211" s="75" t="s">
        <v>1159</v>
      </c>
      <c r="E211" s="131" t="s">
        <v>1160</v>
      </c>
      <c r="F211" s="77" t="s">
        <v>452</v>
      </c>
      <c r="G211" s="214">
        <v>1.0</v>
      </c>
      <c r="H211" s="214">
        <v>1.0</v>
      </c>
      <c r="I211" s="214">
        <v>1.0</v>
      </c>
      <c r="J211" s="98">
        <v>50.0</v>
      </c>
      <c r="K211" s="77">
        <v>50.0</v>
      </c>
      <c r="L211" s="206" t="s">
        <v>56</v>
      </c>
      <c r="M211" s="205"/>
      <c r="N211" s="205"/>
    </row>
    <row r="212" ht="15.0" customHeight="1">
      <c r="A212" s="75" t="s">
        <v>1137</v>
      </c>
      <c r="B212" s="85" t="s">
        <v>1161</v>
      </c>
      <c r="C212" s="77" t="s">
        <v>51</v>
      </c>
      <c r="D212" s="75" t="s">
        <v>1162</v>
      </c>
      <c r="E212" s="131" t="s">
        <v>1163</v>
      </c>
      <c r="F212" s="77" t="s">
        <v>868</v>
      </c>
      <c r="G212" s="98">
        <v>1.0</v>
      </c>
      <c r="H212" s="98">
        <v>1.0</v>
      </c>
      <c r="I212" s="98">
        <v>1.0</v>
      </c>
      <c r="J212" s="98">
        <v>50.0</v>
      </c>
      <c r="K212" s="77">
        <v>50.0</v>
      </c>
      <c r="L212" s="206" t="s">
        <v>56</v>
      </c>
      <c r="M212" s="205"/>
      <c r="N212" s="205"/>
    </row>
    <row r="213" ht="15.0" customHeight="1">
      <c r="A213" s="75" t="s">
        <v>1137</v>
      </c>
      <c r="B213" s="85" t="s">
        <v>1161</v>
      </c>
      <c r="C213" s="77" t="s">
        <v>51</v>
      </c>
      <c r="D213" s="75" t="s">
        <v>1164</v>
      </c>
      <c r="E213" s="131" t="s">
        <v>1165</v>
      </c>
      <c r="F213" s="77" t="s">
        <v>868</v>
      </c>
      <c r="G213" s="98">
        <v>1.0</v>
      </c>
      <c r="H213" s="98">
        <v>1.0</v>
      </c>
      <c r="I213" s="98">
        <v>1.0</v>
      </c>
      <c r="J213" s="98">
        <v>50.0</v>
      </c>
      <c r="K213" s="77">
        <v>50.0</v>
      </c>
      <c r="L213" s="206" t="s">
        <v>56</v>
      </c>
      <c r="M213" s="205"/>
      <c r="N213" s="205"/>
    </row>
    <row r="214" ht="15.0" customHeight="1">
      <c r="A214" s="75" t="s">
        <v>1137</v>
      </c>
      <c r="B214" s="85" t="s">
        <v>1161</v>
      </c>
      <c r="C214" s="77" t="s">
        <v>51</v>
      </c>
      <c r="D214" s="75" t="s">
        <v>1166</v>
      </c>
      <c r="E214" s="213" t="s">
        <v>1167</v>
      </c>
      <c r="F214" s="77" t="s">
        <v>452</v>
      </c>
      <c r="G214" s="214">
        <v>1.0</v>
      </c>
      <c r="H214" s="214">
        <v>1.0</v>
      </c>
      <c r="I214" s="214">
        <v>1.0</v>
      </c>
      <c r="J214" s="98">
        <v>50.0</v>
      </c>
      <c r="K214" s="77">
        <v>50.0</v>
      </c>
      <c r="L214" s="206" t="s">
        <v>56</v>
      </c>
      <c r="M214" s="205"/>
      <c r="N214" s="205"/>
    </row>
    <row r="215" ht="15.0" customHeight="1">
      <c r="A215" s="75" t="s">
        <v>1137</v>
      </c>
      <c r="B215" s="85" t="s">
        <v>1161</v>
      </c>
      <c r="C215" s="77" t="s">
        <v>51</v>
      </c>
      <c r="D215" s="75" t="s">
        <v>1168</v>
      </c>
      <c r="E215" s="131" t="s">
        <v>1169</v>
      </c>
      <c r="F215" s="77" t="s">
        <v>452</v>
      </c>
      <c r="G215" s="214">
        <v>1.0</v>
      </c>
      <c r="H215" s="214">
        <v>1.0</v>
      </c>
      <c r="I215" s="214">
        <v>1.0</v>
      </c>
      <c r="J215" s="98">
        <v>50.0</v>
      </c>
      <c r="K215" s="77">
        <v>50.0</v>
      </c>
      <c r="L215" s="206" t="s">
        <v>56</v>
      </c>
      <c r="M215" s="205"/>
      <c r="N215" s="205"/>
    </row>
    <row r="216" ht="15.0" customHeight="1">
      <c r="A216" s="224" t="s">
        <v>1170</v>
      </c>
      <c r="B216" s="226" t="s">
        <v>1171</v>
      </c>
      <c r="C216" s="227" t="s">
        <v>51</v>
      </c>
      <c r="D216" s="228" t="s">
        <v>1172</v>
      </c>
      <c r="E216" s="213" t="s">
        <v>1173</v>
      </c>
      <c r="F216" s="229" t="s">
        <v>452</v>
      </c>
      <c r="G216" s="214">
        <v>3.0</v>
      </c>
      <c r="H216" s="214">
        <v>3.0</v>
      </c>
      <c r="I216" s="214">
        <v>3.0</v>
      </c>
      <c r="J216" s="218">
        <v>50.0</v>
      </c>
      <c r="K216" s="225">
        <v>16.66</v>
      </c>
      <c r="L216" s="206" t="s">
        <v>1174</v>
      </c>
      <c r="M216" s="205"/>
      <c r="N216" s="205"/>
    </row>
    <row r="217" ht="15.0" customHeight="1">
      <c r="A217" s="75" t="s">
        <v>1175</v>
      </c>
      <c r="B217" s="85" t="s">
        <v>1176</v>
      </c>
      <c r="C217" s="77" t="s">
        <v>51</v>
      </c>
      <c r="D217" s="75" t="s">
        <v>1177</v>
      </c>
      <c r="E217" s="213" t="s">
        <v>1178</v>
      </c>
      <c r="F217" s="77" t="s">
        <v>452</v>
      </c>
      <c r="G217" s="98">
        <v>3.0</v>
      </c>
      <c r="H217" s="98">
        <v>3.0</v>
      </c>
      <c r="I217" s="98">
        <v>3.0</v>
      </c>
      <c r="J217" s="98">
        <v>50.0</v>
      </c>
      <c r="K217" s="77">
        <v>16.66</v>
      </c>
      <c r="L217" s="206" t="s">
        <v>1174</v>
      </c>
      <c r="M217" s="205"/>
      <c r="N217" s="205"/>
    </row>
    <row r="218" ht="15.0" customHeight="1">
      <c r="A218" s="75" t="s">
        <v>1179</v>
      </c>
      <c r="B218" s="85" t="s">
        <v>1180</v>
      </c>
      <c r="C218" s="77" t="s">
        <v>51</v>
      </c>
      <c r="D218" s="75" t="s">
        <v>1181</v>
      </c>
      <c r="E218" s="213" t="s">
        <v>1182</v>
      </c>
      <c r="F218" s="77" t="s">
        <v>834</v>
      </c>
      <c r="G218" s="98">
        <v>2.0</v>
      </c>
      <c r="H218" s="98">
        <v>2.0</v>
      </c>
      <c r="I218" s="98">
        <v>2.0</v>
      </c>
      <c r="J218" s="98">
        <v>50.0</v>
      </c>
      <c r="K218" s="77">
        <f>J218/I218</f>
        <v>25</v>
      </c>
      <c r="L218" s="206" t="s">
        <v>58</v>
      </c>
      <c r="M218" s="205"/>
      <c r="N218" s="205"/>
    </row>
    <row r="219" ht="15.0" customHeight="1">
      <c r="A219" s="75" t="s">
        <v>1183</v>
      </c>
      <c r="B219" s="212" t="s">
        <v>1184</v>
      </c>
      <c r="C219" s="77" t="s">
        <v>51</v>
      </c>
      <c r="D219" s="75" t="s">
        <v>1185</v>
      </c>
      <c r="E219" s="230" t="s">
        <v>1186</v>
      </c>
      <c r="F219" s="76" t="s">
        <v>834</v>
      </c>
      <c r="G219" s="227">
        <v>2.0</v>
      </c>
      <c r="H219" s="227">
        <v>1.0</v>
      </c>
      <c r="I219" s="227">
        <v>3.0</v>
      </c>
      <c r="J219" s="231">
        <v>50.0</v>
      </c>
      <c r="K219" s="79">
        <v>16.67</v>
      </c>
      <c r="L219" s="206" t="s">
        <v>58</v>
      </c>
      <c r="M219" s="205"/>
      <c r="N219" s="205"/>
    </row>
    <row r="220" ht="15.0" customHeight="1">
      <c r="A220" s="224" t="s">
        <v>1187</v>
      </c>
      <c r="B220" s="212" t="s">
        <v>1188</v>
      </c>
      <c r="C220" s="225" t="s">
        <v>51</v>
      </c>
      <c r="D220" s="75" t="s">
        <v>1189</v>
      </c>
      <c r="E220" s="230" t="s">
        <v>1190</v>
      </c>
      <c r="F220" s="76" t="s">
        <v>239</v>
      </c>
      <c r="G220" s="77">
        <v>2.0</v>
      </c>
      <c r="H220" s="77">
        <v>1.0</v>
      </c>
      <c r="I220" s="77">
        <v>3.0</v>
      </c>
      <c r="J220" s="231">
        <v>50.0</v>
      </c>
      <c r="K220" s="79">
        <v>16.67</v>
      </c>
      <c r="L220" s="206" t="s">
        <v>58</v>
      </c>
      <c r="M220" s="205"/>
      <c r="N220" s="205"/>
    </row>
    <row r="221" ht="15.0" customHeight="1">
      <c r="A221" s="85" t="s">
        <v>1191</v>
      </c>
      <c r="B221" s="75" t="s">
        <v>1192</v>
      </c>
      <c r="C221" s="227" t="s">
        <v>51</v>
      </c>
      <c r="D221" s="228" t="s">
        <v>1193</v>
      </c>
      <c r="E221" s="230" t="s">
        <v>1194</v>
      </c>
      <c r="F221" s="76" t="s">
        <v>1195</v>
      </c>
      <c r="G221" s="77">
        <v>2.0</v>
      </c>
      <c r="H221" s="77">
        <v>2.0</v>
      </c>
      <c r="I221" s="77">
        <v>2.0</v>
      </c>
      <c r="J221" s="231">
        <v>50.0</v>
      </c>
      <c r="K221" s="79">
        <f t="shared" ref="K221:K222" si="13">J221/2</f>
        <v>25</v>
      </c>
      <c r="L221" s="206" t="s">
        <v>58</v>
      </c>
      <c r="M221" s="205"/>
      <c r="N221" s="205"/>
    </row>
    <row r="222" ht="15.0" customHeight="1">
      <c r="A222" s="85" t="s">
        <v>1196</v>
      </c>
      <c r="B222" s="232"/>
      <c r="C222" s="227" t="s">
        <v>51</v>
      </c>
      <c r="D222" s="233" t="s">
        <v>1197</v>
      </c>
      <c r="E222" s="234" t="s">
        <v>1198</v>
      </c>
      <c r="F222" s="235" t="s">
        <v>848</v>
      </c>
      <c r="G222" s="225">
        <v>2.0</v>
      </c>
      <c r="H222" s="225">
        <v>2.0</v>
      </c>
      <c r="I222" s="225">
        <v>2.0</v>
      </c>
      <c r="J222" s="236">
        <v>50.0</v>
      </c>
      <c r="K222" s="237">
        <f t="shared" si="13"/>
        <v>25</v>
      </c>
      <c r="L222" s="206" t="s">
        <v>58</v>
      </c>
      <c r="M222" s="205"/>
      <c r="N222" s="205"/>
    </row>
    <row r="223" ht="15.0" customHeight="1">
      <c r="A223" s="85" t="s">
        <v>1196</v>
      </c>
      <c r="B223" s="85"/>
      <c r="C223" s="227" t="s">
        <v>51</v>
      </c>
      <c r="D223" s="77" t="s">
        <v>1199</v>
      </c>
      <c r="E223" s="238" t="s">
        <v>1200</v>
      </c>
      <c r="F223" s="77" t="s">
        <v>1201</v>
      </c>
      <c r="G223" s="77">
        <v>2.0</v>
      </c>
      <c r="H223" s="77">
        <v>2.0</v>
      </c>
      <c r="I223" s="77">
        <v>2.0</v>
      </c>
      <c r="J223" s="231">
        <v>50.0</v>
      </c>
      <c r="K223" s="79">
        <f>50/2</f>
        <v>25</v>
      </c>
      <c r="L223" s="206" t="s">
        <v>58</v>
      </c>
      <c r="M223" s="205"/>
      <c r="N223" s="205"/>
    </row>
    <row r="224" ht="15.0" customHeight="1">
      <c r="A224" s="85" t="s">
        <v>1196</v>
      </c>
      <c r="B224" s="75" t="s">
        <v>1202</v>
      </c>
      <c r="C224" s="227" t="s">
        <v>51</v>
      </c>
      <c r="D224" s="75" t="s">
        <v>1203</v>
      </c>
      <c r="E224" s="230" t="s">
        <v>1204</v>
      </c>
      <c r="F224" s="77" t="s">
        <v>1205</v>
      </c>
      <c r="G224" s="77">
        <v>1.0</v>
      </c>
      <c r="H224" s="77">
        <v>1.0</v>
      </c>
      <c r="I224" s="77">
        <v>1.0</v>
      </c>
      <c r="J224" s="231">
        <v>50.0</v>
      </c>
      <c r="K224" s="77">
        <v>50.0</v>
      </c>
      <c r="L224" s="206" t="s">
        <v>58</v>
      </c>
      <c r="M224" s="205"/>
      <c r="N224" s="205"/>
    </row>
    <row r="225" ht="15.0" customHeight="1">
      <c r="A225" s="85" t="s">
        <v>1196</v>
      </c>
      <c r="B225" s="75"/>
      <c r="C225" s="239" t="s">
        <v>51</v>
      </c>
      <c r="D225" s="77" t="s">
        <v>1206</v>
      </c>
      <c r="E225" s="230" t="s">
        <v>1207</v>
      </c>
      <c r="F225" s="77" t="s">
        <v>848</v>
      </c>
      <c r="G225" s="77">
        <v>1.0</v>
      </c>
      <c r="H225" s="77">
        <v>1.0</v>
      </c>
      <c r="I225" s="77">
        <v>1.0</v>
      </c>
      <c r="J225" s="231">
        <v>50.0</v>
      </c>
      <c r="K225" s="77">
        <v>50.0</v>
      </c>
      <c r="L225" s="206" t="s">
        <v>58</v>
      </c>
      <c r="M225" s="205"/>
      <c r="N225" s="205"/>
    </row>
    <row r="226" ht="15.0" customHeight="1">
      <c r="A226" s="85" t="s">
        <v>1196</v>
      </c>
      <c r="B226" s="220" t="s">
        <v>1180</v>
      </c>
      <c r="C226" s="98" t="s">
        <v>51</v>
      </c>
      <c r="D226" s="85" t="s">
        <v>1208</v>
      </c>
      <c r="E226" s="223" t="s">
        <v>1209</v>
      </c>
      <c r="F226" s="77" t="s">
        <v>834</v>
      </c>
      <c r="G226" s="77">
        <v>2.0</v>
      </c>
      <c r="H226" s="85">
        <v>2.0</v>
      </c>
      <c r="I226" s="85">
        <v>2.0</v>
      </c>
      <c r="J226" s="240">
        <v>50.0</v>
      </c>
      <c r="K226" s="241">
        <f>J226/I226</f>
        <v>25</v>
      </c>
      <c r="L226" s="206" t="s">
        <v>58</v>
      </c>
      <c r="M226" s="193"/>
      <c r="N226" s="193"/>
      <c r="O226" s="242"/>
      <c r="P226" s="242"/>
      <c r="Q226" s="242"/>
      <c r="R226" s="242"/>
      <c r="S226" s="242"/>
      <c r="T226" s="242"/>
      <c r="U226" s="242"/>
      <c r="V226" s="242"/>
      <c r="W226" s="242"/>
      <c r="X226" s="242"/>
    </row>
    <row r="227" ht="15.0" customHeight="1">
      <c r="A227" s="75" t="s">
        <v>1210</v>
      </c>
      <c r="B227" s="85" t="s">
        <v>1211</v>
      </c>
      <c r="C227" s="77" t="s">
        <v>51</v>
      </c>
      <c r="D227" s="75" t="s">
        <v>1212</v>
      </c>
      <c r="E227" s="74" t="s">
        <v>1213</v>
      </c>
      <c r="F227" s="77"/>
      <c r="G227" s="98">
        <v>2.0</v>
      </c>
      <c r="H227" s="98">
        <v>1.0</v>
      </c>
      <c r="I227" s="98">
        <v>3.0</v>
      </c>
      <c r="J227" s="98">
        <v>50.0</v>
      </c>
      <c r="K227" s="77">
        <v>16.67</v>
      </c>
      <c r="L227" s="206" t="s">
        <v>60</v>
      </c>
      <c r="M227" s="205"/>
      <c r="N227" s="205"/>
    </row>
    <row r="228" ht="15.0" customHeight="1">
      <c r="A228" s="75" t="s">
        <v>61</v>
      </c>
      <c r="B228" s="223" t="s">
        <v>1214</v>
      </c>
      <c r="C228" s="77" t="s">
        <v>51</v>
      </c>
      <c r="D228" s="75" t="s">
        <v>1215</v>
      </c>
      <c r="E228" s="213" t="s">
        <v>1216</v>
      </c>
      <c r="F228" s="77" t="s">
        <v>1217</v>
      </c>
      <c r="G228" s="98">
        <v>1.0</v>
      </c>
      <c r="H228" s="98">
        <v>1.0</v>
      </c>
      <c r="I228" s="98">
        <v>1.0</v>
      </c>
      <c r="J228" s="98">
        <v>50.0</v>
      </c>
      <c r="K228" s="229">
        <v>50.0</v>
      </c>
      <c r="L228" s="206" t="s">
        <v>61</v>
      </c>
      <c r="M228" s="205"/>
      <c r="N228" s="205"/>
    </row>
    <row r="229" ht="15.0" customHeight="1">
      <c r="A229" s="75" t="s">
        <v>61</v>
      </c>
      <c r="B229" s="223" t="s">
        <v>1214</v>
      </c>
      <c r="C229" s="77" t="s">
        <v>51</v>
      </c>
      <c r="D229" s="75" t="s">
        <v>1218</v>
      </c>
      <c r="E229" s="230" t="s">
        <v>1219</v>
      </c>
      <c r="F229" s="76" t="s">
        <v>1220</v>
      </c>
      <c r="G229" s="77">
        <v>1.0</v>
      </c>
      <c r="H229" s="77">
        <v>1.0</v>
      </c>
      <c r="I229" s="77">
        <v>1.0</v>
      </c>
      <c r="J229" s="231">
        <v>50.0</v>
      </c>
      <c r="K229" s="243">
        <v>50.0</v>
      </c>
      <c r="L229" s="206" t="s">
        <v>61</v>
      </c>
      <c r="M229" s="205"/>
      <c r="N229" s="205"/>
    </row>
    <row r="230" ht="15.0" customHeight="1">
      <c r="A230" s="75" t="s">
        <v>61</v>
      </c>
      <c r="B230" s="223" t="s">
        <v>1221</v>
      </c>
      <c r="C230" s="77" t="s">
        <v>51</v>
      </c>
      <c r="D230" s="75" t="s">
        <v>1222</v>
      </c>
      <c r="E230" s="230" t="s">
        <v>1223</v>
      </c>
      <c r="F230" s="76" t="s">
        <v>452</v>
      </c>
      <c r="G230" s="77">
        <v>1.0</v>
      </c>
      <c r="H230" s="77">
        <v>1.0</v>
      </c>
      <c r="I230" s="77">
        <v>1.0</v>
      </c>
      <c r="J230" s="231">
        <v>50.0</v>
      </c>
      <c r="K230" s="243">
        <v>50.0</v>
      </c>
      <c r="L230" s="206" t="s">
        <v>61</v>
      </c>
      <c r="M230" s="205"/>
      <c r="N230" s="205"/>
    </row>
    <row r="231" ht="15.0" customHeight="1">
      <c r="A231" s="75" t="s">
        <v>62</v>
      </c>
      <c r="B231" s="85" t="s">
        <v>1224</v>
      </c>
      <c r="C231" s="77" t="s">
        <v>51</v>
      </c>
      <c r="D231" s="75" t="s">
        <v>1225</v>
      </c>
      <c r="E231" s="213" t="s">
        <v>1226</v>
      </c>
      <c r="F231" s="77" t="s">
        <v>452</v>
      </c>
      <c r="G231" s="98">
        <v>1.0</v>
      </c>
      <c r="H231" s="98">
        <v>1.0</v>
      </c>
      <c r="I231" s="98">
        <v>1.0</v>
      </c>
      <c r="J231" s="98">
        <v>50.0</v>
      </c>
      <c r="K231" s="77">
        <v>50.0</v>
      </c>
      <c r="L231" s="206" t="s">
        <v>284</v>
      </c>
      <c r="M231" s="205"/>
      <c r="N231" s="205"/>
    </row>
    <row r="232" ht="15.0" customHeight="1">
      <c r="A232" s="75" t="s">
        <v>1227</v>
      </c>
      <c r="B232" s="212" t="s">
        <v>1228</v>
      </c>
      <c r="C232" s="77" t="s">
        <v>51</v>
      </c>
      <c r="D232" s="75" t="s">
        <v>1229</v>
      </c>
      <c r="E232" s="230" t="s">
        <v>1230</v>
      </c>
      <c r="F232" s="76" t="s">
        <v>1231</v>
      </c>
      <c r="G232" s="227">
        <v>2.0</v>
      </c>
      <c r="H232" s="227">
        <v>2.0</v>
      </c>
      <c r="I232" s="227">
        <v>2.0</v>
      </c>
      <c r="J232" s="231">
        <v>50.0</v>
      </c>
      <c r="K232" s="79">
        <v>25.0</v>
      </c>
      <c r="L232" s="206" t="s">
        <v>284</v>
      </c>
      <c r="M232" s="205"/>
      <c r="N232" s="205"/>
    </row>
    <row r="233" ht="15.0" customHeight="1">
      <c r="A233" s="75" t="s">
        <v>1232</v>
      </c>
      <c r="B233" s="85" t="s">
        <v>1233</v>
      </c>
      <c r="C233" s="77" t="s">
        <v>51</v>
      </c>
      <c r="D233" s="75" t="s">
        <v>1234</v>
      </c>
      <c r="E233" s="230" t="s">
        <v>1235</v>
      </c>
      <c r="F233" s="76" t="s">
        <v>452</v>
      </c>
      <c r="G233" s="77">
        <v>3.0</v>
      </c>
      <c r="H233" s="77">
        <v>3.0</v>
      </c>
      <c r="I233" s="77">
        <v>3.0</v>
      </c>
      <c r="J233" s="231">
        <v>50.0</v>
      </c>
      <c r="K233" s="79">
        <v>16.66</v>
      </c>
      <c r="L233" s="206" t="s">
        <v>284</v>
      </c>
      <c r="M233" s="205"/>
      <c r="N233" s="205"/>
    </row>
    <row r="234" ht="15.0" customHeight="1">
      <c r="A234" s="75" t="s">
        <v>1227</v>
      </c>
      <c r="B234" s="85" t="s">
        <v>1236</v>
      </c>
      <c r="C234" s="77" t="s">
        <v>51</v>
      </c>
      <c r="D234" s="75" t="s">
        <v>1237</v>
      </c>
      <c r="E234" s="230" t="s">
        <v>983</v>
      </c>
      <c r="F234" s="76" t="s">
        <v>1231</v>
      </c>
      <c r="G234" s="77">
        <v>2.0</v>
      </c>
      <c r="H234" s="77">
        <v>2.0</v>
      </c>
      <c r="I234" s="77">
        <v>2.0</v>
      </c>
      <c r="J234" s="231">
        <v>50.0</v>
      </c>
      <c r="K234" s="79">
        <v>25.0</v>
      </c>
      <c r="L234" s="206" t="s">
        <v>284</v>
      </c>
      <c r="M234" s="205"/>
      <c r="N234" s="205"/>
    </row>
    <row r="235" ht="15.0" customHeight="1">
      <c r="A235" s="75" t="s">
        <v>276</v>
      </c>
      <c r="B235" s="85" t="s">
        <v>1238</v>
      </c>
      <c r="C235" s="77" t="s">
        <v>51</v>
      </c>
      <c r="D235" s="75" t="s">
        <v>1239</v>
      </c>
      <c r="E235" s="230" t="s">
        <v>1240</v>
      </c>
      <c r="F235" s="76" t="s">
        <v>1241</v>
      </c>
      <c r="G235" s="77">
        <v>2.0</v>
      </c>
      <c r="H235" s="77">
        <v>2.0</v>
      </c>
      <c r="I235" s="77">
        <v>2.0</v>
      </c>
      <c r="J235" s="231">
        <v>50.0</v>
      </c>
      <c r="K235" s="79">
        <v>25.0</v>
      </c>
      <c r="L235" s="206" t="s">
        <v>284</v>
      </c>
      <c r="M235" s="205"/>
      <c r="N235" s="205"/>
    </row>
    <row r="236" ht="15.0" customHeight="1">
      <c r="A236" s="75" t="s">
        <v>1242</v>
      </c>
      <c r="B236" s="85" t="s">
        <v>1243</v>
      </c>
      <c r="C236" s="77" t="s">
        <v>51</v>
      </c>
      <c r="D236" s="75" t="s">
        <v>1244</v>
      </c>
      <c r="E236" s="230" t="s">
        <v>1245</v>
      </c>
      <c r="F236" s="76" t="s">
        <v>1246</v>
      </c>
      <c r="G236" s="77">
        <v>3.0</v>
      </c>
      <c r="H236" s="77">
        <v>3.0</v>
      </c>
      <c r="I236" s="77">
        <v>3.0</v>
      </c>
      <c r="J236" s="231">
        <v>50.0</v>
      </c>
      <c r="K236" s="79">
        <v>16.66</v>
      </c>
      <c r="L236" s="206" t="s">
        <v>284</v>
      </c>
      <c r="M236" s="205"/>
      <c r="N236" s="205"/>
    </row>
    <row r="237" ht="15.0" customHeight="1">
      <c r="A237" s="75" t="s">
        <v>1242</v>
      </c>
      <c r="B237" s="85" t="s">
        <v>1243</v>
      </c>
      <c r="C237" s="77" t="s">
        <v>51</v>
      </c>
      <c r="D237" s="75" t="s">
        <v>1247</v>
      </c>
      <c r="E237" s="230" t="s">
        <v>1248</v>
      </c>
      <c r="F237" s="76" t="s">
        <v>1241</v>
      </c>
      <c r="G237" s="77">
        <v>3.0</v>
      </c>
      <c r="H237" s="77">
        <v>3.0</v>
      </c>
      <c r="I237" s="77">
        <v>3.0</v>
      </c>
      <c r="J237" s="231">
        <v>50.0</v>
      </c>
      <c r="K237" s="79">
        <v>16.66</v>
      </c>
      <c r="L237" s="206" t="s">
        <v>284</v>
      </c>
      <c r="M237" s="205"/>
      <c r="N237" s="205"/>
    </row>
    <row r="238" ht="15.0" customHeight="1">
      <c r="A238" s="75" t="s">
        <v>62</v>
      </c>
      <c r="B238" s="85" t="s">
        <v>1249</v>
      </c>
      <c r="C238" s="77" t="s">
        <v>51</v>
      </c>
      <c r="D238" s="75" t="s">
        <v>1250</v>
      </c>
      <c r="E238" s="230" t="s">
        <v>1251</v>
      </c>
      <c r="F238" s="76" t="s">
        <v>452</v>
      </c>
      <c r="G238" s="77">
        <v>1.0</v>
      </c>
      <c r="H238" s="77">
        <v>1.0</v>
      </c>
      <c r="I238" s="77">
        <v>1.0</v>
      </c>
      <c r="J238" s="231">
        <v>50.0</v>
      </c>
      <c r="K238" s="79">
        <v>50.0</v>
      </c>
      <c r="L238" s="206" t="s">
        <v>284</v>
      </c>
      <c r="M238" s="205"/>
      <c r="N238" s="205"/>
    </row>
    <row r="239" ht="15.0" customHeight="1">
      <c r="A239" s="75" t="s">
        <v>62</v>
      </c>
      <c r="B239" s="85" t="s">
        <v>1252</v>
      </c>
      <c r="C239" s="77" t="s">
        <v>51</v>
      </c>
      <c r="D239" s="75" t="s">
        <v>1253</v>
      </c>
      <c r="E239" s="213" t="s">
        <v>1254</v>
      </c>
      <c r="F239" s="76" t="s">
        <v>452</v>
      </c>
      <c r="G239" s="77">
        <v>1.0</v>
      </c>
      <c r="H239" s="77">
        <v>1.0</v>
      </c>
      <c r="I239" s="77">
        <v>1.0</v>
      </c>
      <c r="J239" s="231">
        <v>50.0</v>
      </c>
      <c r="K239" s="79">
        <v>50.0</v>
      </c>
      <c r="L239" s="206" t="s">
        <v>284</v>
      </c>
      <c r="M239" s="205"/>
      <c r="N239" s="205"/>
    </row>
    <row r="240" ht="15.0" customHeight="1">
      <c r="A240" s="75" t="s">
        <v>1255</v>
      </c>
      <c r="B240" s="85" t="s">
        <v>1256</v>
      </c>
      <c r="C240" s="77" t="s">
        <v>51</v>
      </c>
      <c r="D240" s="75" t="s">
        <v>1257</v>
      </c>
      <c r="E240" s="213" t="s">
        <v>1258</v>
      </c>
      <c r="F240" s="76" t="s">
        <v>848</v>
      </c>
      <c r="G240" s="77">
        <v>2.0</v>
      </c>
      <c r="H240" s="77">
        <v>1.0</v>
      </c>
      <c r="I240" s="77">
        <v>2.0</v>
      </c>
      <c r="J240" s="231">
        <v>50.0</v>
      </c>
      <c r="K240" s="79">
        <v>25.0</v>
      </c>
      <c r="L240" s="206" t="s">
        <v>284</v>
      </c>
      <c r="M240" s="205"/>
      <c r="N240" s="205"/>
    </row>
    <row r="241" ht="15.0" customHeight="1">
      <c r="A241" s="75" t="s">
        <v>1259</v>
      </c>
      <c r="B241" s="85" t="s">
        <v>1260</v>
      </c>
      <c r="C241" s="229" t="s">
        <v>51</v>
      </c>
      <c r="D241" s="244" t="s">
        <v>1261</v>
      </c>
      <c r="E241" s="213" t="s">
        <v>1262</v>
      </c>
      <c r="F241" s="77" t="s">
        <v>868</v>
      </c>
      <c r="G241" s="98">
        <v>3.0</v>
      </c>
      <c r="H241" s="98">
        <v>3.0</v>
      </c>
      <c r="I241" s="98">
        <v>3.0</v>
      </c>
      <c r="J241" s="98">
        <v>50.0</v>
      </c>
      <c r="K241" s="77">
        <v>16.66</v>
      </c>
      <c r="L241" s="206" t="s">
        <v>284</v>
      </c>
      <c r="M241" s="205"/>
      <c r="N241" s="205"/>
    </row>
    <row r="242" ht="15.0" customHeight="1">
      <c r="A242" s="75" t="s">
        <v>1259</v>
      </c>
      <c r="B242" s="85" t="s">
        <v>1260</v>
      </c>
      <c r="C242" s="229" t="s">
        <v>51</v>
      </c>
      <c r="D242" s="75" t="s">
        <v>1263</v>
      </c>
      <c r="E242" s="230" t="s">
        <v>1264</v>
      </c>
      <c r="F242" s="77" t="s">
        <v>868</v>
      </c>
      <c r="G242" s="98">
        <v>3.0</v>
      </c>
      <c r="H242" s="98">
        <v>3.0</v>
      </c>
      <c r="I242" s="98">
        <v>3.0</v>
      </c>
      <c r="J242" s="231">
        <v>50.0</v>
      </c>
      <c r="K242" s="79">
        <v>16.66</v>
      </c>
      <c r="L242" s="206" t="s">
        <v>284</v>
      </c>
      <c r="M242" s="205"/>
      <c r="N242" s="205"/>
    </row>
    <row r="243" ht="15.0" customHeight="1">
      <c r="A243" s="224" t="s">
        <v>1259</v>
      </c>
      <c r="B243" s="212" t="s">
        <v>1260</v>
      </c>
      <c r="C243" s="227" t="s">
        <v>51</v>
      </c>
      <c r="D243" s="212" t="s">
        <v>1265</v>
      </c>
      <c r="E243" s="245" t="s">
        <v>1266</v>
      </c>
      <c r="F243" s="225" t="s">
        <v>1267</v>
      </c>
      <c r="G243" s="218">
        <v>3.0</v>
      </c>
      <c r="H243" s="218">
        <v>3.0</v>
      </c>
      <c r="I243" s="218">
        <v>3.0</v>
      </c>
      <c r="J243" s="236">
        <v>50.0</v>
      </c>
      <c r="K243" s="237">
        <v>16.66</v>
      </c>
      <c r="L243" s="206" t="s">
        <v>284</v>
      </c>
      <c r="M243" s="205"/>
      <c r="N243" s="205"/>
    </row>
    <row r="244" ht="15.0" customHeight="1">
      <c r="A244" s="75" t="s">
        <v>1259</v>
      </c>
      <c r="B244" s="85" t="s">
        <v>1260</v>
      </c>
      <c r="C244" s="77" t="s">
        <v>51</v>
      </c>
      <c r="D244" s="85" t="s">
        <v>1268</v>
      </c>
      <c r="E244" s="223" t="s">
        <v>1269</v>
      </c>
      <c r="F244" s="77" t="s">
        <v>1270</v>
      </c>
      <c r="G244" s="98">
        <v>3.0</v>
      </c>
      <c r="H244" s="98">
        <v>3.0</v>
      </c>
      <c r="I244" s="98">
        <v>3.0</v>
      </c>
      <c r="J244" s="231">
        <v>50.0</v>
      </c>
      <c r="K244" s="79">
        <v>16.66</v>
      </c>
      <c r="L244" s="206" t="s">
        <v>284</v>
      </c>
      <c r="M244" s="205"/>
      <c r="N244" s="205"/>
    </row>
    <row r="245" ht="15.0" customHeight="1">
      <c r="A245" s="75" t="s">
        <v>1259</v>
      </c>
      <c r="B245" s="85" t="s">
        <v>1260</v>
      </c>
      <c r="C245" s="77" t="s">
        <v>51</v>
      </c>
      <c r="D245" s="75" t="s">
        <v>1271</v>
      </c>
      <c r="E245" s="213" t="s">
        <v>1272</v>
      </c>
      <c r="F245" s="76" t="s">
        <v>1273</v>
      </c>
      <c r="G245" s="98">
        <v>3.0</v>
      </c>
      <c r="H245" s="98">
        <v>3.0</v>
      </c>
      <c r="I245" s="98">
        <v>3.0</v>
      </c>
      <c r="J245" s="231">
        <v>50.0</v>
      </c>
      <c r="K245" s="79">
        <v>16.66</v>
      </c>
      <c r="L245" s="206" t="s">
        <v>284</v>
      </c>
      <c r="M245" s="205"/>
      <c r="N245" s="205"/>
    </row>
    <row r="246" ht="15.0" customHeight="1">
      <c r="A246" s="75" t="s">
        <v>1274</v>
      </c>
      <c r="B246" s="85" t="s">
        <v>1275</v>
      </c>
      <c r="C246" s="77" t="s">
        <v>51</v>
      </c>
      <c r="D246" s="75" t="s">
        <v>1276</v>
      </c>
      <c r="E246" s="129" t="s">
        <v>1277</v>
      </c>
      <c r="F246" s="79" t="s">
        <v>1273</v>
      </c>
      <c r="G246" s="79">
        <v>3.0</v>
      </c>
      <c r="H246" s="79">
        <v>3.0</v>
      </c>
      <c r="I246" s="79">
        <v>3.0</v>
      </c>
      <c r="J246" s="79">
        <v>50.0</v>
      </c>
      <c r="K246" s="79">
        <v>16.66</v>
      </c>
      <c r="L246" s="206" t="s">
        <v>284</v>
      </c>
      <c r="M246" s="205"/>
      <c r="N246" s="205"/>
    </row>
    <row r="247" ht="15.0" customHeight="1">
      <c r="A247" s="85" t="s">
        <v>1278</v>
      </c>
      <c r="B247" s="223" t="s">
        <v>1279</v>
      </c>
      <c r="C247" s="77" t="s">
        <v>51</v>
      </c>
      <c r="D247" s="85" t="s">
        <v>1280</v>
      </c>
      <c r="E247" s="223" t="s">
        <v>1281</v>
      </c>
      <c r="F247" s="77"/>
      <c r="G247" s="78">
        <v>1.0</v>
      </c>
      <c r="H247" s="88">
        <v>1.0</v>
      </c>
      <c r="I247" s="77">
        <v>1.0</v>
      </c>
      <c r="J247" s="77">
        <v>50.0</v>
      </c>
      <c r="K247" s="77">
        <f>50/I247</f>
        <v>50</v>
      </c>
      <c r="L247" s="206" t="s">
        <v>1278</v>
      </c>
      <c r="M247" s="205"/>
      <c r="N247" s="205"/>
    </row>
    <row r="248" ht="15.0" customHeight="1">
      <c r="A248" s="75" t="s">
        <v>1282</v>
      </c>
      <c r="B248" s="85" t="s">
        <v>1283</v>
      </c>
      <c r="C248" s="77" t="s">
        <v>51</v>
      </c>
      <c r="D248" s="75" t="s">
        <v>1284</v>
      </c>
      <c r="E248" s="213" t="s">
        <v>1285</v>
      </c>
      <c r="F248" s="77" t="s">
        <v>294</v>
      </c>
      <c r="G248" s="98">
        <v>0.0</v>
      </c>
      <c r="H248" s="98">
        <v>1.0</v>
      </c>
      <c r="I248" s="98">
        <v>1.0</v>
      </c>
      <c r="J248" s="98">
        <v>50.0</v>
      </c>
      <c r="K248" s="77">
        <v>50.0</v>
      </c>
      <c r="L248" s="206" t="s">
        <v>64</v>
      </c>
      <c r="M248" s="205"/>
      <c r="N248" s="205"/>
    </row>
    <row r="249" ht="15.0" customHeight="1">
      <c r="A249" s="75" t="s">
        <v>1282</v>
      </c>
      <c r="B249" s="85" t="s">
        <v>1286</v>
      </c>
      <c r="C249" s="77" t="s">
        <v>51</v>
      </c>
      <c r="D249" s="75" t="s">
        <v>1287</v>
      </c>
      <c r="E249" s="230" t="s">
        <v>1288</v>
      </c>
      <c r="F249" s="76" t="s">
        <v>294</v>
      </c>
      <c r="G249" s="77">
        <v>0.0</v>
      </c>
      <c r="H249" s="77">
        <v>1.0</v>
      </c>
      <c r="I249" s="77">
        <v>1.0</v>
      </c>
      <c r="J249" s="231">
        <v>50.0</v>
      </c>
      <c r="K249" s="79">
        <v>50.0</v>
      </c>
      <c r="L249" s="206" t="s">
        <v>64</v>
      </c>
      <c r="M249" s="205"/>
      <c r="N249" s="205"/>
    </row>
    <row r="250" ht="15.0" customHeight="1">
      <c r="A250" s="75" t="s">
        <v>1282</v>
      </c>
      <c r="B250" s="85" t="s">
        <v>1289</v>
      </c>
      <c r="C250" s="77" t="s">
        <v>51</v>
      </c>
      <c r="D250" s="75" t="s">
        <v>1290</v>
      </c>
      <c r="E250" s="230" t="s">
        <v>1291</v>
      </c>
      <c r="F250" s="76" t="s">
        <v>294</v>
      </c>
      <c r="G250" s="77">
        <v>0.0</v>
      </c>
      <c r="H250" s="77">
        <v>1.0</v>
      </c>
      <c r="I250" s="77">
        <v>1.0</v>
      </c>
      <c r="J250" s="231">
        <v>50.0</v>
      </c>
      <c r="K250" s="79">
        <v>50.0</v>
      </c>
      <c r="L250" s="206" t="s">
        <v>64</v>
      </c>
      <c r="M250" s="205"/>
      <c r="N250" s="205"/>
    </row>
    <row r="251" ht="15.0" customHeight="1">
      <c r="A251" s="75" t="s">
        <v>1292</v>
      </c>
      <c r="B251" s="85" t="s">
        <v>1293</v>
      </c>
      <c r="C251" s="77" t="s">
        <v>51</v>
      </c>
      <c r="D251" s="75" t="s">
        <v>1294</v>
      </c>
      <c r="E251" s="230" t="s">
        <v>1295</v>
      </c>
      <c r="F251" s="76" t="s">
        <v>868</v>
      </c>
      <c r="G251" s="77">
        <v>0.0</v>
      </c>
      <c r="H251" s="77">
        <v>1.0</v>
      </c>
      <c r="I251" s="77">
        <v>2.0</v>
      </c>
      <c r="J251" s="231">
        <v>50.0</v>
      </c>
      <c r="K251" s="79">
        <v>50.0</v>
      </c>
      <c r="L251" s="206" t="s">
        <v>64</v>
      </c>
      <c r="M251" s="205"/>
      <c r="N251" s="205"/>
    </row>
    <row r="252" ht="15.0" customHeight="1">
      <c r="A252" s="75" t="s">
        <v>1292</v>
      </c>
      <c r="B252" s="85" t="s">
        <v>1286</v>
      </c>
      <c r="C252" s="77" t="s">
        <v>51</v>
      </c>
      <c r="D252" s="75" t="s">
        <v>1296</v>
      </c>
      <c r="E252" s="230" t="s">
        <v>1297</v>
      </c>
      <c r="F252" s="76" t="s">
        <v>868</v>
      </c>
      <c r="G252" s="77">
        <v>0.0</v>
      </c>
      <c r="H252" s="77">
        <v>1.0</v>
      </c>
      <c r="I252" s="77">
        <v>2.0</v>
      </c>
      <c r="J252" s="231">
        <v>50.0</v>
      </c>
      <c r="K252" s="79">
        <v>50.0</v>
      </c>
      <c r="L252" s="206" t="s">
        <v>64</v>
      </c>
      <c r="M252" s="205"/>
      <c r="N252" s="205"/>
    </row>
    <row r="253" ht="15.0" customHeight="1">
      <c r="A253" s="75" t="s">
        <v>1282</v>
      </c>
      <c r="B253" s="85" t="s">
        <v>1298</v>
      </c>
      <c r="C253" s="77" t="s">
        <v>51</v>
      </c>
      <c r="D253" s="75" t="s">
        <v>1299</v>
      </c>
      <c r="E253" s="230" t="s">
        <v>1300</v>
      </c>
      <c r="F253" s="76" t="s">
        <v>294</v>
      </c>
      <c r="G253" s="77">
        <v>0.0</v>
      </c>
      <c r="H253" s="77">
        <v>1.0</v>
      </c>
      <c r="I253" s="77">
        <v>1.0</v>
      </c>
      <c r="J253" s="231">
        <v>50.0</v>
      </c>
      <c r="K253" s="79">
        <v>50.0</v>
      </c>
      <c r="L253" s="206" t="s">
        <v>64</v>
      </c>
      <c r="M253" s="205"/>
      <c r="N253" s="205"/>
    </row>
    <row r="254" ht="15.0" customHeight="1">
      <c r="A254" s="75" t="s">
        <v>1282</v>
      </c>
      <c r="B254" s="85" t="s">
        <v>1286</v>
      </c>
      <c r="C254" s="77" t="s">
        <v>51</v>
      </c>
      <c r="D254" s="75" t="s">
        <v>1301</v>
      </c>
      <c r="E254" s="77" t="s">
        <v>1302</v>
      </c>
      <c r="F254" s="76" t="s">
        <v>294</v>
      </c>
      <c r="G254" s="77">
        <v>0.0</v>
      </c>
      <c r="H254" s="77">
        <v>1.0</v>
      </c>
      <c r="I254" s="77">
        <v>1.0</v>
      </c>
      <c r="J254" s="231">
        <v>50.0</v>
      </c>
      <c r="K254" s="79">
        <v>50.0</v>
      </c>
      <c r="L254" s="206" t="s">
        <v>64</v>
      </c>
      <c r="M254" s="205"/>
      <c r="N254" s="205"/>
    </row>
    <row r="255" ht="15.0" customHeight="1">
      <c r="A255" s="75" t="s">
        <v>1303</v>
      </c>
      <c r="B255" s="85" t="s">
        <v>1304</v>
      </c>
      <c r="C255" s="77" t="s">
        <v>51</v>
      </c>
      <c r="D255" s="75" t="s">
        <v>1305</v>
      </c>
      <c r="E255" s="230" t="s">
        <v>1306</v>
      </c>
      <c r="F255" s="76" t="s">
        <v>294</v>
      </c>
      <c r="G255" s="77">
        <v>0.0</v>
      </c>
      <c r="H255" s="77">
        <v>1.0</v>
      </c>
      <c r="I255" s="77">
        <v>2.0</v>
      </c>
      <c r="J255" s="231">
        <v>50.0</v>
      </c>
      <c r="K255" s="79">
        <v>50.0</v>
      </c>
      <c r="L255" s="206" t="s">
        <v>64</v>
      </c>
      <c r="M255" s="205"/>
      <c r="N255" s="205"/>
    </row>
    <row r="256" ht="15.0" customHeight="1">
      <c r="A256" s="75" t="s">
        <v>1282</v>
      </c>
      <c r="B256" s="85" t="s">
        <v>1307</v>
      </c>
      <c r="C256" s="77" t="s">
        <v>51</v>
      </c>
      <c r="D256" s="75" t="s">
        <v>1308</v>
      </c>
      <c r="E256" s="230" t="s">
        <v>1309</v>
      </c>
      <c r="F256" s="76" t="s">
        <v>294</v>
      </c>
      <c r="G256" s="77">
        <v>0.0</v>
      </c>
      <c r="H256" s="77">
        <v>1.0</v>
      </c>
      <c r="I256" s="77">
        <v>1.0</v>
      </c>
      <c r="J256" s="231">
        <v>50.0</v>
      </c>
      <c r="K256" s="79">
        <v>50.0</v>
      </c>
      <c r="L256" s="206" t="s">
        <v>64</v>
      </c>
      <c r="M256" s="205"/>
      <c r="N256" s="205"/>
    </row>
    <row r="257" ht="15.0" customHeight="1">
      <c r="A257" s="75" t="s">
        <v>1310</v>
      </c>
      <c r="B257" s="85" t="s">
        <v>1311</v>
      </c>
      <c r="C257" s="77" t="s">
        <v>51</v>
      </c>
      <c r="D257" s="75" t="s">
        <v>1312</v>
      </c>
      <c r="E257" s="230" t="s">
        <v>1300</v>
      </c>
      <c r="F257" s="76" t="s">
        <v>294</v>
      </c>
      <c r="G257" s="77">
        <v>0.0</v>
      </c>
      <c r="H257" s="77">
        <v>1.0</v>
      </c>
      <c r="I257" s="77">
        <v>1.0</v>
      </c>
      <c r="J257" s="231">
        <v>50.0</v>
      </c>
      <c r="K257" s="79">
        <v>50.0</v>
      </c>
      <c r="L257" s="206" t="s">
        <v>64</v>
      </c>
      <c r="M257" s="205"/>
      <c r="N257" s="205"/>
    </row>
    <row r="258" ht="15.0" customHeight="1">
      <c r="A258" s="75" t="s">
        <v>1313</v>
      </c>
      <c r="B258" s="85" t="s">
        <v>1314</v>
      </c>
      <c r="C258" s="77" t="s">
        <v>51</v>
      </c>
      <c r="D258" s="75" t="s">
        <v>1315</v>
      </c>
      <c r="E258" s="230" t="s">
        <v>1316</v>
      </c>
      <c r="F258" s="76" t="s">
        <v>868</v>
      </c>
      <c r="G258" s="77">
        <v>0.0</v>
      </c>
      <c r="H258" s="77">
        <v>1.0</v>
      </c>
      <c r="I258" s="77">
        <v>3.0</v>
      </c>
      <c r="J258" s="231">
        <v>50.0</v>
      </c>
      <c r="K258" s="79">
        <v>50.0</v>
      </c>
      <c r="L258" s="206" t="s">
        <v>64</v>
      </c>
      <c r="M258" s="205"/>
      <c r="N258" s="205"/>
    </row>
    <row r="259" ht="15.0" customHeight="1">
      <c r="A259" s="75" t="s">
        <v>1317</v>
      </c>
      <c r="B259" s="85" t="s">
        <v>1318</v>
      </c>
      <c r="C259" s="77" t="s">
        <v>51</v>
      </c>
      <c r="D259" s="75" t="s">
        <v>1319</v>
      </c>
      <c r="E259" s="129" t="s">
        <v>1320</v>
      </c>
      <c r="F259" s="76" t="s">
        <v>1321</v>
      </c>
      <c r="G259" s="77">
        <v>0.0</v>
      </c>
      <c r="H259" s="77">
        <v>1.0</v>
      </c>
      <c r="I259" s="77">
        <v>1.0</v>
      </c>
      <c r="J259" s="231">
        <v>20.0</v>
      </c>
      <c r="K259" s="79">
        <v>50.0</v>
      </c>
      <c r="L259" s="206" t="s">
        <v>64</v>
      </c>
      <c r="M259" s="205"/>
      <c r="N259" s="205"/>
    </row>
    <row r="260" ht="15.0" customHeight="1">
      <c r="A260" s="75" t="s">
        <v>1317</v>
      </c>
      <c r="B260" s="85" t="s">
        <v>1286</v>
      </c>
      <c r="C260" s="77" t="s">
        <v>51</v>
      </c>
      <c r="D260" s="75" t="s">
        <v>1322</v>
      </c>
      <c r="E260" s="129" t="s">
        <v>1323</v>
      </c>
      <c r="F260" s="76" t="s">
        <v>1324</v>
      </c>
      <c r="G260" s="77">
        <v>0.0</v>
      </c>
      <c r="H260" s="77">
        <v>1.0</v>
      </c>
      <c r="I260" s="77">
        <v>1.0</v>
      </c>
      <c r="J260" s="231">
        <v>20.0</v>
      </c>
      <c r="K260" s="79">
        <v>50.0</v>
      </c>
      <c r="L260" s="206" t="s">
        <v>64</v>
      </c>
      <c r="M260" s="205"/>
      <c r="N260" s="205"/>
    </row>
    <row r="261" ht="15.0" customHeight="1">
      <c r="A261" s="75" t="s">
        <v>1317</v>
      </c>
      <c r="B261" s="85" t="s">
        <v>1298</v>
      </c>
      <c r="C261" s="77" t="s">
        <v>51</v>
      </c>
      <c r="D261" s="75" t="s">
        <v>1319</v>
      </c>
      <c r="E261" s="129" t="s">
        <v>1320</v>
      </c>
      <c r="F261" s="76" t="s">
        <v>1324</v>
      </c>
      <c r="G261" s="77">
        <v>0.0</v>
      </c>
      <c r="H261" s="77">
        <v>1.0</v>
      </c>
      <c r="I261" s="77">
        <v>1.0</v>
      </c>
      <c r="J261" s="231">
        <v>20.0</v>
      </c>
      <c r="K261" s="79">
        <v>50.0</v>
      </c>
      <c r="L261" s="206" t="s">
        <v>64</v>
      </c>
      <c r="M261" s="205"/>
      <c r="N261" s="205"/>
    </row>
    <row r="262" ht="15.0" customHeight="1">
      <c r="A262" s="75" t="s">
        <v>1317</v>
      </c>
      <c r="B262" s="85" t="s">
        <v>1286</v>
      </c>
      <c r="C262" s="77" t="s">
        <v>51</v>
      </c>
      <c r="D262" s="75" t="s">
        <v>1325</v>
      </c>
      <c r="E262" s="129" t="s">
        <v>1326</v>
      </c>
      <c r="F262" s="76" t="s">
        <v>1327</v>
      </c>
      <c r="G262" s="77">
        <v>0.0</v>
      </c>
      <c r="H262" s="77">
        <v>1.0</v>
      </c>
      <c r="I262" s="77">
        <v>1.0</v>
      </c>
      <c r="J262" s="231">
        <v>20.0</v>
      </c>
      <c r="K262" s="79">
        <v>50.0</v>
      </c>
      <c r="L262" s="206" t="s">
        <v>64</v>
      </c>
      <c r="M262" s="205"/>
      <c r="N262" s="205"/>
    </row>
    <row r="263" ht="15.0" customHeight="1">
      <c r="A263" s="75" t="s">
        <v>1328</v>
      </c>
      <c r="B263" s="85" t="s">
        <v>1329</v>
      </c>
      <c r="C263" s="77" t="s">
        <v>51</v>
      </c>
      <c r="D263" s="75" t="s">
        <v>1330</v>
      </c>
      <c r="E263" s="129" t="s">
        <v>1331</v>
      </c>
      <c r="F263" s="76" t="s">
        <v>1332</v>
      </c>
      <c r="G263" s="77">
        <v>0.0</v>
      </c>
      <c r="H263" s="77">
        <v>1.0</v>
      </c>
      <c r="I263" s="77">
        <v>2.0</v>
      </c>
      <c r="J263" s="231">
        <v>20.0</v>
      </c>
      <c r="K263" s="79">
        <v>50.0</v>
      </c>
      <c r="L263" s="206" t="s">
        <v>64</v>
      </c>
      <c r="M263" s="205"/>
      <c r="N263" s="205"/>
    </row>
    <row r="264" ht="15.0" customHeight="1">
      <c r="A264" s="75" t="s">
        <v>1328</v>
      </c>
      <c r="B264" s="85" t="s">
        <v>1286</v>
      </c>
      <c r="C264" s="77" t="s">
        <v>51</v>
      </c>
      <c r="D264" s="75" t="s">
        <v>1333</v>
      </c>
      <c r="E264" s="129" t="s">
        <v>1334</v>
      </c>
      <c r="F264" s="76" t="s">
        <v>1324</v>
      </c>
      <c r="G264" s="77">
        <v>0.0</v>
      </c>
      <c r="H264" s="77">
        <v>1.0</v>
      </c>
      <c r="I264" s="77">
        <v>2.0</v>
      </c>
      <c r="J264" s="231">
        <v>20.0</v>
      </c>
      <c r="K264" s="79">
        <v>50.0</v>
      </c>
      <c r="L264" s="206" t="s">
        <v>64</v>
      </c>
      <c r="M264" s="205"/>
      <c r="N264" s="205"/>
    </row>
    <row r="265" ht="15.0" customHeight="1">
      <c r="A265" s="75" t="s">
        <v>1328</v>
      </c>
      <c r="B265" s="85" t="s">
        <v>1286</v>
      </c>
      <c r="C265" s="77" t="s">
        <v>51</v>
      </c>
      <c r="D265" s="75" t="s">
        <v>1335</v>
      </c>
      <c r="E265" s="129" t="s">
        <v>1336</v>
      </c>
      <c r="F265" s="76" t="s">
        <v>1337</v>
      </c>
      <c r="G265" s="77">
        <v>0.0</v>
      </c>
      <c r="H265" s="77">
        <v>1.0</v>
      </c>
      <c r="I265" s="77">
        <v>2.0</v>
      </c>
      <c r="J265" s="231">
        <v>20.0</v>
      </c>
      <c r="K265" s="79">
        <v>50.0</v>
      </c>
      <c r="L265" s="206" t="s">
        <v>64</v>
      </c>
      <c r="M265" s="205"/>
      <c r="N265" s="205"/>
    </row>
    <row r="266" ht="15.0" customHeight="1">
      <c r="A266" s="75" t="s">
        <v>1317</v>
      </c>
      <c r="B266" s="85" t="s">
        <v>1307</v>
      </c>
      <c r="C266" s="77" t="s">
        <v>51</v>
      </c>
      <c r="D266" s="75" t="s">
        <v>1319</v>
      </c>
      <c r="E266" s="129" t="s">
        <v>1320</v>
      </c>
      <c r="F266" s="76" t="s">
        <v>1338</v>
      </c>
      <c r="G266" s="77">
        <v>0.0</v>
      </c>
      <c r="H266" s="77">
        <v>1.0</v>
      </c>
      <c r="I266" s="77">
        <v>1.0</v>
      </c>
      <c r="J266" s="231">
        <v>20.0</v>
      </c>
      <c r="K266" s="79">
        <v>50.0</v>
      </c>
      <c r="L266" s="206" t="s">
        <v>64</v>
      </c>
      <c r="M266" s="205"/>
      <c r="N266" s="205"/>
    </row>
    <row r="267" ht="15.0" customHeight="1">
      <c r="A267" s="75" t="s">
        <v>1339</v>
      </c>
      <c r="B267" s="85" t="s">
        <v>1340</v>
      </c>
      <c r="C267" s="77" t="s">
        <v>51</v>
      </c>
      <c r="D267" s="75" t="s">
        <v>1341</v>
      </c>
      <c r="E267" s="129" t="s">
        <v>1342</v>
      </c>
      <c r="F267" s="76" t="s">
        <v>1343</v>
      </c>
      <c r="G267" s="77">
        <v>0.0</v>
      </c>
      <c r="H267" s="77">
        <v>1.0</v>
      </c>
      <c r="I267" s="77">
        <v>3.0</v>
      </c>
      <c r="J267" s="231">
        <v>20.0</v>
      </c>
      <c r="K267" s="79">
        <v>50.0</v>
      </c>
      <c r="L267" s="206" t="s">
        <v>64</v>
      </c>
      <c r="M267" s="205"/>
      <c r="N267" s="205"/>
    </row>
    <row r="268" ht="15.0" customHeight="1">
      <c r="A268" s="75" t="s">
        <v>1339</v>
      </c>
      <c r="B268" s="85" t="s">
        <v>1286</v>
      </c>
      <c r="C268" s="77" t="s">
        <v>51</v>
      </c>
      <c r="D268" s="75" t="s">
        <v>1315</v>
      </c>
      <c r="E268" s="129"/>
      <c r="F268" s="76"/>
      <c r="G268" s="77"/>
      <c r="H268" s="77"/>
      <c r="I268" s="77"/>
      <c r="J268" s="231"/>
      <c r="K268" s="79">
        <v>50.0</v>
      </c>
      <c r="L268" s="206" t="s">
        <v>64</v>
      </c>
      <c r="M268" s="205"/>
      <c r="N268" s="205"/>
    </row>
    <row r="269" ht="15.0" customHeight="1">
      <c r="A269" s="85" t="s">
        <v>1344</v>
      </c>
      <c r="B269" s="85" t="s">
        <v>1345</v>
      </c>
      <c r="C269" s="77" t="s">
        <v>51</v>
      </c>
      <c r="D269" s="77" t="s">
        <v>1346</v>
      </c>
      <c r="E269" s="230" t="s">
        <v>1347</v>
      </c>
      <c r="F269" s="77" t="s">
        <v>1348</v>
      </c>
      <c r="G269" s="98">
        <v>2.0</v>
      </c>
      <c r="H269" s="98">
        <v>2.0</v>
      </c>
      <c r="I269" s="98">
        <v>2.0</v>
      </c>
      <c r="J269" s="98">
        <v>50.0</v>
      </c>
      <c r="K269" s="77">
        <f>50/2</f>
        <v>25</v>
      </c>
      <c r="L269" s="206" t="s">
        <v>65</v>
      </c>
      <c r="M269" s="205"/>
      <c r="N269" s="205"/>
    </row>
    <row r="270" ht="15.0" customHeight="1">
      <c r="A270" s="85" t="s">
        <v>1349</v>
      </c>
      <c r="B270" s="85" t="s">
        <v>1350</v>
      </c>
      <c r="C270" s="77" t="s">
        <v>51</v>
      </c>
      <c r="D270" s="75" t="s">
        <v>1351</v>
      </c>
      <c r="E270" s="77" t="s">
        <v>1352</v>
      </c>
      <c r="F270" s="76" t="s">
        <v>1353</v>
      </c>
      <c r="G270" s="77">
        <v>3.0</v>
      </c>
      <c r="H270" s="77">
        <v>3.0</v>
      </c>
      <c r="I270" s="77">
        <v>3.0</v>
      </c>
      <c r="J270" s="231">
        <v>50.0</v>
      </c>
      <c r="K270" s="79">
        <f t="shared" ref="K270:K272" si="14">50/3</f>
        <v>16.66666667</v>
      </c>
      <c r="L270" s="206" t="s">
        <v>65</v>
      </c>
      <c r="M270" s="205"/>
      <c r="N270" s="205"/>
    </row>
    <row r="271" ht="15.0" customHeight="1">
      <c r="A271" s="85" t="s">
        <v>1349</v>
      </c>
      <c r="B271" s="85" t="s">
        <v>1350</v>
      </c>
      <c r="C271" s="77" t="s">
        <v>51</v>
      </c>
      <c r="D271" s="75" t="s">
        <v>1354</v>
      </c>
      <c r="E271" s="77" t="s">
        <v>1355</v>
      </c>
      <c r="F271" s="76" t="s">
        <v>239</v>
      </c>
      <c r="G271" s="77">
        <v>3.0</v>
      </c>
      <c r="H271" s="77">
        <v>3.0</v>
      </c>
      <c r="I271" s="77">
        <v>3.0</v>
      </c>
      <c r="J271" s="231">
        <v>50.0</v>
      </c>
      <c r="K271" s="79">
        <f t="shared" si="14"/>
        <v>16.66666667</v>
      </c>
      <c r="L271" s="206" t="s">
        <v>65</v>
      </c>
      <c r="M271" s="205"/>
      <c r="N271" s="205"/>
    </row>
    <row r="272" ht="15.0" customHeight="1">
      <c r="A272" s="85" t="s">
        <v>1349</v>
      </c>
      <c r="B272" s="85" t="s">
        <v>1350</v>
      </c>
      <c r="C272" s="77" t="s">
        <v>51</v>
      </c>
      <c r="D272" s="75" t="s">
        <v>1356</v>
      </c>
      <c r="E272" s="230" t="s">
        <v>1357</v>
      </c>
      <c r="F272" s="76" t="s">
        <v>1358</v>
      </c>
      <c r="G272" s="77">
        <v>3.0</v>
      </c>
      <c r="H272" s="77">
        <v>3.0</v>
      </c>
      <c r="I272" s="77">
        <v>3.0</v>
      </c>
      <c r="J272" s="231">
        <v>50.0</v>
      </c>
      <c r="K272" s="79">
        <f t="shared" si="14"/>
        <v>16.66666667</v>
      </c>
      <c r="L272" s="206" t="s">
        <v>65</v>
      </c>
      <c r="M272" s="205"/>
      <c r="N272" s="205"/>
    </row>
    <row r="273" ht="15.0" customHeight="1">
      <c r="A273" s="75" t="s">
        <v>1344</v>
      </c>
      <c r="B273" s="85" t="s">
        <v>1359</v>
      </c>
      <c r="C273" s="77" t="s">
        <v>51</v>
      </c>
      <c r="D273" s="75" t="s">
        <v>1360</v>
      </c>
      <c r="E273" s="230" t="s">
        <v>1361</v>
      </c>
      <c r="F273" s="76" t="s">
        <v>1362</v>
      </c>
      <c r="G273" s="77">
        <v>2.0</v>
      </c>
      <c r="H273" s="77">
        <v>2.0</v>
      </c>
      <c r="I273" s="77">
        <v>2.0</v>
      </c>
      <c r="J273" s="231">
        <v>50.0</v>
      </c>
      <c r="K273" s="79">
        <v>25.0</v>
      </c>
      <c r="L273" s="206" t="s">
        <v>65</v>
      </c>
      <c r="M273" s="205"/>
      <c r="N273" s="205"/>
    </row>
    <row r="274" ht="15.0" customHeight="1">
      <c r="A274" s="75" t="s">
        <v>1344</v>
      </c>
      <c r="B274" s="85" t="s">
        <v>1359</v>
      </c>
      <c r="C274" s="77" t="s">
        <v>51</v>
      </c>
      <c r="D274" s="75" t="s">
        <v>1363</v>
      </c>
      <c r="E274" s="230" t="s">
        <v>1364</v>
      </c>
      <c r="F274" s="76" t="s">
        <v>1365</v>
      </c>
      <c r="G274" s="77">
        <v>2.0</v>
      </c>
      <c r="H274" s="77">
        <v>2.0</v>
      </c>
      <c r="I274" s="77">
        <v>2.0</v>
      </c>
      <c r="J274" s="231">
        <v>50.0</v>
      </c>
      <c r="K274" s="79">
        <f>50/2</f>
        <v>25</v>
      </c>
      <c r="L274" s="206" t="s">
        <v>65</v>
      </c>
      <c r="M274" s="205"/>
      <c r="N274" s="205"/>
    </row>
    <row r="275" ht="15.0" customHeight="1">
      <c r="A275" s="75" t="s">
        <v>1366</v>
      </c>
      <c r="B275" s="85" t="s">
        <v>295</v>
      </c>
      <c r="C275" s="77" t="s">
        <v>51</v>
      </c>
      <c r="D275" s="75" t="s">
        <v>1367</v>
      </c>
      <c r="E275" s="230" t="s">
        <v>1364</v>
      </c>
      <c r="F275" s="129" t="s">
        <v>1368</v>
      </c>
      <c r="G275" s="77">
        <v>6.0</v>
      </c>
      <c r="H275" s="77">
        <v>1.0</v>
      </c>
      <c r="I275" s="77">
        <v>6.0</v>
      </c>
      <c r="J275" s="231">
        <v>50.0</v>
      </c>
      <c r="K275" s="79">
        <v>12.0</v>
      </c>
      <c r="L275" s="206" t="s">
        <v>65</v>
      </c>
      <c r="M275" s="205"/>
      <c r="N275" s="205"/>
    </row>
    <row r="276" ht="15.0" customHeight="1">
      <c r="A276" s="75" t="s">
        <v>1369</v>
      </c>
      <c r="B276" s="85" t="s">
        <v>1370</v>
      </c>
      <c r="C276" s="77" t="s">
        <v>51</v>
      </c>
      <c r="D276" s="75" t="s">
        <v>1371</v>
      </c>
      <c r="E276" s="230" t="s">
        <v>1372</v>
      </c>
      <c r="F276" s="76" t="s">
        <v>1368</v>
      </c>
      <c r="G276" s="77">
        <v>2.0</v>
      </c>
      <c r="H276" s="77">
        <v>2.0</v>
      </c>
      <c r="I276" s="77">
        <v>2.0</v>
      </c>
      <c r="J276" s="246">
        <v>50.0</v>
      </c>
      <c r="K276" s="79">
        <v>25.0</v>
      </c>
      <c r="L276" s="206" t="s">
        <v>65</v>
      </c>
      <c r="M276" s="205"/>
      <c r="N276" s="205"/>
    </row>
    <row r="277" ht="15.0" customHeight="1">
      <c r="A277" s="75" t="s">
        <v>1369</v>
      </c>
      <c r="B277" s="85" t="s">
        <v>1373</v>
      </c>
      <c r="C277" s="77" t="s">
        <v>51</v>
      </c>
      <c r="D277" s="75" t="s">
        <v>1374</v>
      </c>
      <c r="E277" s="230" t="s">
        <v>1375</v>
      </c>
      <c r="F277" s="76" t="s">
        <v>848</v>
      </c>
      <c r="G277" s="77">
        <v>2.0</v>
      </c>
      <c r="H277" s="77">
        <v>2.0</v>
      </c>
      <c r="I277" s="77">
        <v>2.0</v>
      </c>
      <c r="J277" s="246">
        <v>50.0</v>
      </c>
      <c r="K277" s="79">
        <v>25.0</v>
      </c>
      <c r="L277" s="206" t="s">
        <v>65</v>
      </c>
      <c r="M277" s="205"/>
      <c r="N277" s="205"/>
    </row>
    <row r="278" ht="15.0" customHeight="1">
      <c r="A278" s="75" t="s">
        <v>1369</v>
      </c>
      <c r="B278" s="85" t="s">
        <v>1373</v>
      </c>
      <c r="C278" s="77" t="s">
        <v>51</v>
      </c>
      <c r="D278" s="75" t="s">
        <v>1376</v>
      </c>
      <c r="E278" s="230" t="s">
        <v>1364</v>
      </c>
      <c r="F278" s="76" t="s">
        <v>239</v>
      </c>
      <c r="G278" s="77">
        <v>2.0</v>
      </c>
      <c r="H278" s="77">
        <v>2.0</v>
      </c>
      <c r="I278" s="77">
        <v>2.0</v>
      </c>
      <c r="J278" s="246">
        <v>50.0</v>
      </c>
      <c r="K278" s="79">
        <v>25.0</v>
      </c>
      <c r="L278" s="206" t="s">
        <v>65</v>
      </c>
      <c r="M278" s="205"/>
      <c r="N278" s="205"/>
    </row>
    <row r="279" ht="15.0" customHeight="1">
      <c r="A279" s="75" t="s">
        <v>1377</v>
      </c>
      <c r="B279" s="85" t="s">
        <v>1378</v>
      </c>
      <c r="C279" s="77" t="s">
        <v>51</v>
      </c>
      <c r="D279" s="75" t="s">
        <v>1379</v>
      </c>
      <c r="E279" s="129" t="s">
        <v>848</v>
      </c>
      <c r="F279" s="76" t="s">
        <v>1380</v>
      </c>
      <c r="G279" s="77">
        <v>2.0</v>
      </c>
      <c r="H279" s="77">
        <v>1.0</v>
      </c>
      <c r="I279" s="77">
        <v>3.0</v>
      </c>
      <c r="J279" s="246">
        <v>50.0</v>
      </c>
      <c r="K279" s="79">
        <v>25.0</v>
      </c>
      <c r="L279" s="206" t="s">
        <v>65</v>
      </c>
      <c r="M279" s="205"/>
      <c r="N279" s="205"/>
    </row>
    <row r="280" ht="15.0" customHeight="1">
      <c r="A280" s="75" t="s">
        <v>1377</v>
      </c>
      <c r="B280" s="85" t="s">
        <v>1378</v>
      </c>
      <c r="C280" s="77" t="s">
        <v>51</v>
      </c>
      <c r="D280" s="75" t="s">
        <v>1381</v>
      </c>
      <c r="E280" s="129" t="s">
        <v>848</v>
      </c>
      <c r="F280" s="76" t="s">
        <v>239</v>
      </c>
      <c r="G280" s="77">
        <v>2.0</v>
      </c>
      <c r="H280" s="77">
        <v>1.0</v>
      </c>
      <c r="I280" s="77">
        <v>3.0</v>
      </c>
      <c r="J280" s="246">
        <v>50.0</v>
      </c>
      <c r="K280" s="79">
        <v>25.0</v>
      </c>
      <c r="L280" s="206" t="s">
        <v>65</v>
      </c>
      <c r="M280" s="205"/>
      <c r="N280" s="205"/>
    </row>
    <row r="281" ht="15.0" customHeight="1">
      <c r="A281" s="75" t="s">
        <v>1377</v>
      </c>
      <c r="B281" s="85" t="s">
        <v>1378</v>
      </c>
      <c r="C281" s="77" t="s">
        <v>51</v>
      </c>
      <c r="D281" s="75" t="s">
        <v>1382</v>
      </c>
      <c r="E281" s="129" t="s">
        <v>871</v>
      </c>
      <c r="F281" s="76" t="s">
        <v>239</v>
      </c>
      <c r="G281" s="77">
        <v>2.0</v>
      </c>
      <c r="H281" s="77">
        <v>1.0</v>
      </c>
      <c r="I281" s="77">
        <v>3.0</v>
      </c>
      <c r="J281" s="246">
        <v>50.0</v>
      </c>
      <c r="K281" s="79">
        <v>25.0</v>
      </c>
      <c r="L281" s="206" t="s">
        <v>65</v>
      </c>
      <c r="M281" s="205"/>
      <c r="N281" s="205"/>
    </row>
    <row r="282" ht="15.0" customHeight="1">
      <c r="A282" s="75" t="s">
        <v>1377</v>
      </c>
      <c r="B282" s="85" t="s">
        <v>1378</v>
      </c>
      <c r="C282" s="77" t="s">
        <v>51</v>
      </c>
      <c r="D282" s="75" t="s">
        <v>1383</v>
      </c>
      <c r="E282" s="129" t="s">
        <v>871</v>
      </c>
      <c r="F282" s="76" t="s">
        <v>1384</v>
      </c>
      <c r="G282" s="77">
        <v>2.0</v>
      </c>
      <c r="H282" s="77">
        <v>1.0</v>
      </c>
      <c r="I282" s="77">
        <v>3.0</v>
      </c>
      <c r="J282" s="246">
        <v>50.0</v>
      </c>
      <c r="K282" s="79">
        <v>25.0</v>
      </c>
      <c r="L282" s="206" t="s">
        <v>65</v>
      </c>
      <c r="M282" s="205"/>
      <c r="N282" s="205"/>
    </row>
    <row r="283" ht="15.0" customHeight="1">
      <c r="A283" s="75" t="s">
        <v>1377</v>
      </c>
      <c r="B283" s="85" t="s">
        <v>1378</v>
      </c>
      <c r="C283" s="77" t="s">
        <v>51</v>
      </c>
      <c r="D283" s="75" t="s">
        <v>1385</v>
      </c>
      <c r="E283" s="129" t="s">
        <v>1386</v>
      </c>
      <c r="F283" s="76" t="s">
        <v>1387</v>
      </c>
      <c r="G283" s="77">
        <v>2.0</v>
      </c>
      <c r="H283" s="77">
        <v>1.0</v>
      </c>
      <c r="I283" s="77">
        <v>3.0</v>
      </c>
      <c r="J283" s="246">
        <v>50.0</v>
      </c>
      <c r="K283" s="79">
        <v>25.0</v>
      </c>
      <c r="L283" s="206" t="s">
        <v>65</v>
      </c>
      <c r="M283" s="205"/>
      <c r="N283" s="205"/>
    </row>
    <row r="284" ht="15.0" customHeight="1">
      <c r="A284" s="75" t="s">
        <v>1377</v>
      </c>
      <c r="B284" s="85" t="s">
        <v>1378</v>
      </c>
      <c r="C284" s="77" t="s">
        <v>51</v>
      </c>
      <c r="D284" s="75" t="s">
        <v>1388</v>
      </c>
      <c r="E284" s="129" t="s">
        <v>1389</v>
      </c>
      <c r="F284" s="76" t="s">
        <v>1390</v>
      </c>
      <c r="G284" s="77">
        <v>2.0</v>
      </c>
      <c r="H284" s="77">
        <v>1.0</v>
      </c>
      <c r="I284" s="77">
        <v>3.0</v>
      </c>
      <c r="J284" s="246">
        <v>50.0</v>
      </c>
      <c r="K284" s="79">
        <v>25.0</v>
      </c>
      <c r="L284" s="206" t="s">
        <v>65</v>
      </c>
      <c r="M284" s="205"/>
      <c r="N284" s="205"/>
    </row>
    <row r="285" ht="15.0" customHeight="1">
      <c r="A285" s="75" t="s">
        <v>1377</v>
      </c>
      <c r="B285" s="85" t="s">
        <v>1378</v>
      </c>
      <c r="C285" s="77" t="s">
        <v>51</v>
      </c>
      <c r="D285" s="75" t="s">
        <v>1391</v>
      </c>
      <c r="E285" s="129" t="s">
        <v>1386</v>
      </c>
      <c r="F285" s="76" t="s">
        <v>1392</v>
      </c>
      <c r="G285" s="77">
        <v>2.0</v>
      </c>
      <c r="H285" s="77">
        <v>1.0</v>
      </c>
      <c r="I285" s="77">
        <v>3.0</v>
      </c>
      <c r="J285" s="246">
        <v>50.0</v>
      </c>
      <c r="K285" s="79">
        <v>25.0</v>
      </c>
      <c r="L285" s="206" t="s">
        <v>65</v>
      </c>
      <c r="M285" s="205"/>
      <c r="N285" s="205"/>
    </row>
    <row r="286" ht="15.0" customHeight="1">
      <c r="A286" s="75" t="s">
        <v>1377</v>
      </c>
      <c r="B286" s="85" t="s">
        <v>1378</v>
      </c>
      <c r="C286" s="77" t="s">
        <v>51</v>
      </c>
      <c r="D286" s="75" t="s">
        <v>1393</v>
      </c>
      <c r="E286" s="129" t="s">
        <v>1394</v>
      </c>
      <c r="F286" s="76" t="s">
        <v>1395</v>
      </c>
      <c r="G286" s="77">
        <v>2.0</v>
      </c>
      <c r="H286" s="77">
        <v>1.0</v>
      </c>
      <c r="I286" s="77">
        <v>3.0</v>
      </c>
      <c r="J286" s="246">
        <v>50.0</v>
      </c>
      <c r="K286" s="79">
        <v>25.0</v>
      </c>
      <c r="L286" s="206" t="s">
        <v>65</v>
      </c>
      <c r="M286" s="205"/>
      <c r="N286" s="205"/>
    </row>
    <row r="287" ht="15.0" customHeight="1">
      <c r="A287" s="75" t="s">
        <v>1377</v>
      </c>
      <c r="B287" s="85" t="s">
        <v>1378</v>
      </c>
      <c r="C287" s="77" t="s">
        <v>51</v>
      </c>
      <c r="D287" s="75" t="s">
        <v>1396</v>
      </c>
      <c r="E287" s="129" t="s">
        <v>1386</v>
      </c>
      <c r="F287" s="76" t="s">
        <v>1380</v>
      </c>
      <c r="G287" s="77">
        <v>2.0</v>
      </c>
      <c r="H287" s="77">
        <v>1.0</v>
      </c>
      <c r="I287" s="77">
        <v>3.0</v>
      </c>
      <c r="J287" s="246">
        <v>50.0</v>
      </c>
      <c r="K287" s="79">
        <v>25.0</v>
      </c>
      <c r="L287" s="206" t="s">
        <v>65</v>
      </c>
      <c r="M287" s="205"/>
      <c r="N287" s="205"/>
    </row>
    <row r="288" ht="15.0" customHeight="1">
      <c r="A288" s="75" t="s">
        <v>1377</v>
      </c>
      <c r="B288" s="85" t="s">
        <v>1378</v>
      </c>
      <c r="C288" s="77" t="s">
        <v>51</v>
      </c>
      <c r="D288" s="75" t="s">
        <v>1397</v>
      </c>
      <c r="E288" s="207" t="s">
        <v>1398</v>
      </c>
      <c r="F288" s="76" t="s">
        <v>239</v>
      </c>
      <c r="G288" s="77">
        <v>2.0</v>
      </c>
      <c r="H288" s="77">
        <v>1.0</v>
      </c>
      <c r="I288" s="77">
        <v>3.0</v>
      </c>
      <c r="J288" s="246">
        <v>50.0</v>
      </c>
      <c r="K288" s="79" t="s">
        <v>1399</v>
      </c>
      <c r="L288" s="206" t="s">
        <v>65</v>
      </c>
      <c r="M288" s="205"/>
      <c r="N288" s="205"/>
    </row>
    <row r="289" ht="15.0" customHeight="1">
      <c r="A289" s="75" t="s">
        <v>1377</v>
      </c>
      <c r="B289" s="85" t="s">
        <v>1378</v>
      </c>
      <c r="C289" s="77" t="s">
        <v>51</v>
      </c>
      <c r="D289" s="75" t="s">
        <v>1400</v>
      </c>
      <c r="E289" s="230" t="s">
        <v>1401</v>
      </c>
      <c r="F289" s="76" t="s">
        <v>848</v>
      </c>
      <c r="G289" s="77">
        <v>2.0</v>
      </c>
      <c r="H289" s="77">
        <v>1.0</v>
      </c>
      <c r="I289" s="77">
        <v>3.0</v>
      </c>
      <c r="J289" s="246">
        <v>50.0</v>
      </c>
      <c r="K289" s="79">
        <v>25.0</v>
      </c>
      <c r="L289" s="206" t="s">
        <v>65</v>
      </c>
      <c r="M289" s="205"/>
      <c r="N289" s="205"/>
    </row>
    <row r="290" ht="15.0" customHeight="1">
      <c r="A290" s="75" t="s">
        <v>65</v>
      </c>
      <c r="B290" s="85"/>
      <c r="C290" s="77" t="s">
        <v>51</v>
      </c>
      <c r="D290" s="75" t="s">
        <v>1402</v>
      </c>
      <c r="E290" s="230" t="s">
        <v>1403</v>
      </c>
      <c r="F290" s="76" t="s">
        <v>871</v>
      </c>
      <c r="G290" s="77">
        <v>2.0</v>
      </c>
      <c r="H290" s="77">
        <v>1.0</v>
      </c>
      <c r="I290" s="77">
        <v>3.0</v>
      </c>
      <c r="J290" s="246">
        <v>50.0</v>
      </c>
      <c r="K290" s="79">
        <v>25.0</v>
      </c>
      <c r="L290" s="206" t="s">
        <v>65</v>
      </c>
      <c r="M290" s="205"/>
      <c r="N290" s="205"/>
      <c r="O290" s="3"/>
      <c r="P290" s="3"/>
      <c r="Q290" s="3"/>
      <c r="R290" s="3"/>
      <c r="S290" s="3"/>
      <c r="T290" s="3"/>
      <c r="U290" s="3"/>
      <c r="V290" s="3"/>
      <c r="W290" s="3"/>
      <c r="X290" s="3"/>
    </row>
    <row r="291" ht="15.0" customHeight="1">
      <c r="A291" s="206" t="s">
        <v>1404</v>
      </c>
      <c r="B291" s="206" t="s">
        <v>1405</v>
      </c>
      <c r="C291" s="98" t="s">
        <v>51</v>
      </c>
      <c r="D291" s="206" t="s">
        <v>1406</v>
      </c>
      <c r="E291" s="222" t="s">
        <v>356</v>
      </c>
      <c r="F291" s="77" t="s">
        <v>834</v>
      </c>
      <c r="G291" s="98">
        <v>2.0</v>
      </c>
      <c r="H291" s="98">
        <v>2.0</v>
      </c>
      <c r="I291" s="98">
        <v>2.0</v>
      </c>
      <c r="J291" s="98">
        <v>50.0</v>
      </c>
      <c r="K291" s="98">
        <f t="shared" ref="K291:K310" si="15">50/2</f>
        <v>25</v>
      </c>
      <c r="L291" s="206" t="s">
        <v>66</v>
      </c>
      <c r="M291" s="205"/>
      <c r="N291" s="205"/>
    </row>
    <row r="292" ht="15.0" customHeight="1">
      <c r="A292" s="206" t="s">
        <v>1404</v>
      </c>
      <c r="B292" s="206" t="s">
        <v>1405</v>
      </c>
      <c r="C292" s="98" t="s">
        <v>51</v>
      </c>
      <c r="D292" s="206" t="s">
        <v>1407</v>
      </c>
      <c r="E292" s="206" t="s">
        <v>1408</v>
      </c>
      <c r="F292" s="76" t="s">
        <v>834</v>
      </c>
      <c r="G292" s="98">
        <v>2.0</v>
      </c>
      <c r="H292" s="98">
        <v>2.0</v>
      </c>
      <c r="I292" s="98">
        <v>2.0</v>
      </c>
      <c r="J292" s="231">
        <v>50.0</v>
      </c>
      <c r="K292" s="247">
        <f t="shared" si="15"/>
        <v>25</v>
      </c>
      <c r="L292" s="206" t="s">
        <v>66</v>
      </c>
      <c r="M292" s="205"/>
      <c r="N292" s="205"/>
    </row>
    <row r="293" ht="15.0" customHeight="1">
      <c r="A293" s="206" t="s">
        <v>1404</v>
      </c>
      <c r="B293" s="206" t="s">
        <v>1405</v>
      </c>
      <c r="C293" s="98" t="s">
        <v>51</v>
      </c>
      <c r="D293" s="206" t="s">
        <v>1409</v>
      </c>
      <c r="E293" s="206" t="s">
        <v>1410</v>
      </c>
      <c r="F293" s="76" t="s">
        <v>834</v>
      </c>
      <c r="G293" s="98">
        <v>2.0</v>
      </c>
      <c r="H293" s="98">
        <v>2.0</v>
      </c>
      <c r="I293" s="98">
        <v>2.0</v>
      </c>
      <c r="J293" s="231">
        <v>50.0</v>
      </c>
      <c r="K293" s="247">
        <f t="shared" si="15"/>
        <v>25</v>
      </c>
      <c r="L293" s="206" t="s">
        <v>66</v>
      </c>
      <c r="M293" s="205"/>
      <c r="N293" s="205"/>
    </row>
    <row r="294" ht="15.0" customHeight="1">
      <c r="A294" s="206" t="s">
        <v>1404</v>
      </c>
      <c r="B294" s="206" t="s">
        <v>1405</v>
      </c>
      <c r="C294" s="98" t="s">
        <v>51</v>
      </c>
      <c r="D294" s="206" t="s">
        <v>1411</v>
      </c>
      <c r="E294" s="206" t="s">
        <v>1412</v>
      </c>
      <c r="F294" s="76" t="s">
        <v>834</v>
      </c>
      <c r="G294" s="98">
        <v>2.0</v>
      </c>
      <c r="H294" s="98">
        <v>2.0</v>
      </c>
      <c r="I294" s="98">
        <v>2.0</v>
      </c>
      <c r="J294" s="231">
        <v>50.0</v>
      </c>
      <c r="K294" s="247">
        <f t="shared" si="15"/>
        <v>25</v>
      </c>
      <c r="L294" s="206" t="s">
        <v>66</v>
      </c>
      <c r="M294" s="205"/>
      <c r="N294" s="205"/>
    </row>
    <row r="295" ht="15.0" customHeight="1">
      <c r="A295" s="206" t="s">
        <v>1404</v>
      </c>
      <c r="B295" s="206" t="s">
        <v>1405</v>
      </c>
      <c r="C295" s="98" t="s">
        <v>51</v>
      </c>
      <c r="D295" s="206" t="s">
        <v>1413</v>
      </c>
      <c r="E295" s="222" t="s">
        <v>1414</v>
      </c>
      <c r="F295" s="76" t="s">
        <v>834</v>
      </c>
      <c r="G295" s="98">
        <v>2.0</v>
      </c>
      <c r="H295" s="98">
        <v>2.0</v>
      </c>
      <c r="I295" s="98">
        <v>2.0</v>
      </c>
      <c r="J295" s="231">
        <v>50.0</v>
      </c>
      <c r="K295" s="247">
        <f t="shared" si="15"/>
        <v>25</v>
      </c>
      <c r="L295" s="206" t="s">
        <v>66</v>
      </c>
      <c r="M295" s="205"/>
      <c r="N295" s="205"/>
    </row>
    <row r="296" ht="15.0" customHeight="1">
      <c r="A296" s="206" t="s">
        <v>1404</v>
      </c>
      <c r="B296" s="206" t="s">
        <v>1405</v>
      </c>
      <c r="C296" s="98" t="s">
        <v>51</v>
      </c>
      <c r="D296" s="206" t="s">
        <v>1415</v>
      </c>
      <c r="E296" s="222" t="s">
        <v>1416</v>
      </c>
      <c r="F296" s="76" t="s">
        <v>834</v>
      </c>
      <c r="G296" s="98">
        <v>2.0</v>
      </c>
      <c r="H296" s="98">
        <v>2.0</v>
      </c>
      <c r="I296" s="98">
        <v>2.0</v>
      </c>
      <c r="J296" s="231">
        <v>50.0</v>
      </c>
      <c r="K296" s="247">
        <f t="shared" si="15"/>
        <v>25</v>
      </c>
      <c r="L296" s="206" t="s">
        <v>66</v>
      </c>
      <c r="M296" s="205"/>
      <c r="N296" s="205"/>
    </row>
    <row r="297" ht="15.0" customHeight="1">
      <c r="A297" s="206" t="s">
        <v>1404</v>
      </c>
      <c r="B297" s="206" t="s">
        <v>1417</v>
      </c>
      <c r="C297" s="98" t="s">
        <v>51</v>
      </c>
      <c r="D297" s="206" t="s">
        <v>1418</v>
      </c>
      <c r="E297" s="222" t="s">
        <v>1419</v>
      </c>
      <c r="F297" s="76" t="s">
        <v>834</v>
      </c>
      <c r="G297" s="98">
        <v>2.0</v>
      </c>
      <c r="H297" s="98">
        <v>2.0</v>
      </c>
      <c r="I297" s="98">
        <v>2.0</v>
      </c>
      <c r="J297" s="231">
        <v>50.0</v>
      </c>
      <c r="K297" s="247">
        <f t="shared" si="15"/>
        <v>25</v>
      </c>
      <c r="L297" s="206" t="s">
        <v>66</v>
      </c>
      <c r="M297" s="205"/>
      <c r="N297" s="205"/>
    </row>
    <row r="298" ht="15.0" customHeight="1">
      <c r="A298" s="206" t="s">
        <v>1404</v>
      </c>
      <c r="B298" s="206" t="s">
        <v>1417</v>
      </c>
      <c r="C298" s="98" t="s">
        <v>51</v>
      </c>
      <c r="D298" s="206" t="s">
        <v>1420</v>
      </c>
      <c r="E298" s="222" t="s">
        <v>1421</v>
      </c>
      <c r="F298" s="76" t="s">
        <v>834</v>
      </c>
      <c r="G298" s="98">
        <v>2.0</v>
      </c>
      <c r="H298" s="98">
        <v>2.0</v>
      </c>
      <c r="I298" s="98">
        <v>2.0</v>
      </c>
      <c r="J298" s="231">
        <v>50.0</v>
      </c>
      <c r="K298" s="247">
        <f t="shared" si="15"/>
        <v>25</v>
      </c>
      <c r="L298" s="206" t="s">
        <v>66</v>
      </c>
      <c r="M298" s="205"/>
      <c r="N298" s="205"/>
    </row>
    <row r="299" ht="15.0" customHeight="1">
      <c r="A299" s="206" t="s">
        <v>1404</v>
      </c>
      <c r="B299" s="206" t="s">
        <v>1417</v>
      </c>
      <c r="C299" s="98" t="s">
        <v>51</v>
      </c>
      <c r="D299" s="206" t="s">
        <v>1422</v>
      </c>
      <c r="E299" s="248" t="s">
        <v>1423</v>
      </c>
      <c r="F299" s="76" t="s">
        <v>834</v>
      </c>
      <c r="G299" s="98">
        <v>2.0</v>
      </c>
      <c r="H299" s="98">
        <v>2.0</v>
      </c>
      <c r="I299" s="98">
        <v>2.0</v>
      </c>
      <c r="J299" s="231">
        <v>50.0</v>
      </c>
      <c r="K299" s="247">
        <f t="shared" si="15"/>
        <v>25</v>
      </c>
      <c r="L299" s="206" t="s">
        <v>66</v>
      </c>
      <c r="M299" s="205"/>
      <c r="N299" s="205"/>
    </row>
    <row r="300" ht="15.0" customHeight="1">
      <c r="A300" s="206" t="s">
        <v>1404</v>
      </c>
      <c r="B300" s="206" t="s">
        <v>1417</v>
      </c>
      <c r="C300" s="98" t="s">
        <v>51</v>
      </c>
      <c r="D300" s="206" t="s">
        <v>1424</v>
      </c>
      <c r="E300" s="248" t="s">
        <v>1425</v>
      </c>
      <c r="F300" s="76" t="s">
        <v>452</v>
      </c>
      <c r="G300" s="98">
        <v>2.0</v>
      </c>
      <c r="H300" s="98">
        <v>2.0</v>
      </c>
      <c r="I300" s="98">
        <v>2.0</v>
      </c>
      <c r="J300" s="231">
        <v>50.0</v>
      </c>
      <c r="K300" s="247">
        <f t="shared" si="15"/>
        <v>25</v>
      </c>
      <c r="L300" s="206" t="s">
        <v>66</v>
      </c>
      <c r="M300" s="205"/>
      <c r="N300" s="205"/>
    </row>
    <row r="301" ht="15.0" customHeight="1">
      <c r="A301" s="206" t="s">
        <v>1404</v>
      </c>
      <c r="B301" s="206" t="s">
        <v>1426</v>
      </c>
      <c r="C301" s="98" t="s">
        <v>51</v>
      </c>
      <c r="D301" s="206" t="s">
        <v>1427</v>
      </c>
      <c r="E301" s="222" t="s">
        <v>1428</v>
      </c>
      <c r="F301" s="76" t="s">
        <v>834</v>
      </c>
      <c r="G301" s="98">
        <v>2.0</v>
      </c>
      <c r="H301" s="98">
        <v>2.0</v>
      </c>
      <c r="I301" s="98">
        <v>2.0</v>
      </c>
      <c r="J301" s="231">
        <v>50.0</v>
      </c>
      <c r="K301" s="247">
        <f t="shared" si="15"/>
        <v>25</v>
      </c>
      <c r="L301" s="206" t="s">
        <v>66</v>
      </c>
      <c r="M301" s="205"/>
      <c r="N301" s="205"/>
    </row>
    <row r="302" ht="15.0" customHeight="1">
      <c r="A302" s="206" t="s">
        <v>1404</v>
      </c>
      <c r="B302" s="206" t="s">
        <v>1426</v>
      </c>
      <c r="C302" s="98" t="s">
        <v>51</v>
      </c>
      <c r="D302" s="206" t="s">
        <v>1429</v>
      </c>
      <c r="E302" s="222" t="s">
        <v>1430</v>
      </c>
      <c r="F302" s="76" t="s">
        <v>834</v>
      </c>
      <c r="G302" s="98">
        <v>2.0</v>
      </c>
      <c r="H302" s="98">
        <v>2.0</v>
      </c>
      <c r="I302" s="98">
        <v>2.0</v>
      </c>
      <c r="J302" s="231">
        <v>50.0</v>
      </c>
      <c r="K302" s="247">
        <f t="shared" si="15"/>
        <v>25</v>
      </c>
      <c r="L302" s="206" t="s">
        <v>66</v>
      </c>
      <c r="M302" s="205"/>
      <c r="N302" s="205"/>
    </row>
    <row r="303" ht="15.0" customHeight="1">
      <c r="A303" s="206" t="s">
        <v>1404</v>
      </c>
      <c r="B303" s="206" t="s">
        <v>1426</v>
      </c>
      <c r="C303" s="98" t="s">
        <v>51</v>
      </c>
      <c r="D303" s="206" t="s">
        <v>1431</v>
      </c>
      <c r="E303" s="222" t="s">
        <v>1432</v>
      </c>
      <c r="F303" s="76" t="s">
        <v>834</v>
      </c>
      <c r="G303" s="98">
        <v>2.0</v>
      </c>
      <c r="H303" s="98">
        <v>2.0</v>
      </c>
      <c r="I303" s="98">
        <v>2.0</v>
      </c>
      <c r="J303" s="231">
        <v>50.0</v>
      </c>
      <c r="K303" s="247">
        <f t="shared" si="15"/>
        <v>25</v>
      </c>
      <c r="L303" s="206" t="s">
        <v>66</v>
      </c>
      <c r="M303" s="205"/>
      <c r="N303" s="205"/>
    </row>
    <row r="304" ht="15.0" customHeight="1">
      <c r="A304" s="206" t="s">
        <v>1404</v>
      </c>
      <c r="B304" s="206" t="s">
        <v>1426</v>
      </c>
      <c r="C304" s="98" t="s">
        <v>51</v>
      </c>
      <c r="D304" s="206" t="s">
        <v>1433</v>
      </c>
      <c r="E304" s="222" t="s">
        <v>1434</v>
      </c>
      <c r="F304" s="76" t="s">
        <v>452</v>
      </c>
      <c r="G304" s="98">
        <v>2.0</v>
      </c>
      <c r="H304" s="98">
        <v>2.0</v>
      </c>
      <c r="I304" s="98">
        <v>2.0</v>
      </c>
      <c r="J304" s="231">
        <v>50.0</v>
      </c>
      <c r="K304" s="247">
        <f t="shared" si="15"/>
        <v>25</v>
      </c>
      <c r="L304" s="206" t="s">
        <v>66</v>
      </c>
      <c r="M304" s="205"/>
      <c r="N304" s="205"/>
    </row>
    <row r="305" ht="15.0" customHeight="1">
      <c r="A305" s="206" t="s">
        <v>1435</v>
      </c>
      <c r="B305" s="206" t="s">
        <v>1436</v>
      </c>
      <c r="C305" s="98" t="s">
        <v>51</v>
      </c>
      <c r="D305" s="206" t="s">
        <v>1437</v>
      </c>
      <c r="E305" s="222" t="s">
        <v>1438</v>
      </c>
      <c r="F305" s="76" t="s">
        <v>834</v>
      </c>
      <c r="G305" s="98">
        <v>2.0</v>
      </c>
      <c r="H305" s="98">
        <v>2.0</v>
      </c>
      <c r="I305" s="98">
        <v>2.0</v>
      </c>
      <c r="J305" s="231">
        <v>50.0</v>
      </c>
      <c r="K305" s="247">
        <f t="shared" si="15"/>
        <v>25</v>
      </c>
      <c r="L305" s="206" t="s">
        <v>66</v>
      </c>
      <c r="M305" s="205"/>
      <c r="N305" s="205"/>
    </row>
    <row r="306" ht="15.0" customHeight="1">
      <c r="A306" s="206" t="s">
        <v>1435</v>
      </c>
      <c r="B306" s="206" t="s">
        <v>1439</v>
      </c>
      <c r="C306" s="98" t="s">
        <v>51</v>
      </c>
      <c r="D306" s="206" t="s">
        <v>1440</v>
      </c>
      <c r="E306" s="222" t="s">
        <v>1441</v>
      </c>
      <c r="F306" s="76" t="s">
        <v>834</v>
      </c>
      <c r="G306" s="98">
        <v>2.0</v>
      </c>
      <c r="H306" s="98">
        <v>2.0</v>
      </c>
      <c r="I306" s="98">
        <v>2.0</v>
      </c>
      <c r="J306" s="231">
        <v>50.0</v>
      </c>
      <c r="K306" s="247">
        <f t="shared" si="15"/>
        <v>25</v>
      </c>
      <c r="L306" s="206" t="s">
        <v>66</v>
      </c>
      <c r="M306" s="205"/>
      <c r="N306" s="205"/>
    </row>
    <row r="307" ht="15.0" customHeight="1">
      <c r="A307" s="206" t="s">
        <v>1404</v>
      </c>
      <c r="B307" s="206" t="s">
        <v>1442</v>
      </c>
      <c r="C307" s="98" t="s">
        <v>51</v>
      </c>
      <c r="D307" s="206" t="s">
        <v>1443</v>
      </c>
      <c r="E307" s="222" t="s">
        <v>1444</v>
      </c>
      <c r="F307" s="76" t="s">
        <v>834</v>
      </c>
      <c r="G307" s="98">
        <v>2.0</v>
      </c>
      <c r="H307" s="98">
        <v>2.0</v>
      </c>
      <c r="I307" s="98">
        <v>2.0</v>
      </c>
      <c r="J307" s="231">
        <v>50.0</v>
      </c>
      <c r="K307" s="247">
        <f t="shared" si="15"/>
        <v>25</v>
      </c>
      <c r="L307" s="206" t="s">
        <v>66</v>
      </c>
      <c r="M307" s="205"/>
      <c r="N307" s="205"/>
    </row>
    <row r="308" ht="15.0" customHeight="1">
      <c r="A308" s="206" t="s">
        <v>1404</v>
      </c>
      <c r="B308" s="206" t="s">
        <v>1442</v>
      </c>
      <c r="C308" s="98" t="s">
        <v>51</v>
      </c>
      <c r="D308" s="206" t="s">
        <v>1445</v>
      </c>
      <c r="E308" s="222" t="s">
        <v>1446</v>
      </c>
      <c r="F308" s="76" t="s">
        <v>834</v>
      </c>
      <c r="G308" s="98">
        <v>2.0</v>
      </c>
      <c r="H308" s="98">
        <v>2.0</v>
      </c>
      <c r="I308" s="98">
        <v>2.0</v>
      </c>
      <c r="J308" s="231">
        <v>50.0</v>
      </c>
      <c r="K308" s="247">
        <f t="shared" si="15"/>
        <v>25</v>
      </c>
      <c r="L308" s="206" t="s">
        <v>66</v>
      </c>
      <c r="M308" s="205"/>
      <c r="N308" s="205"/>
    </row>
    <row r="309" ht="15.0" customHeight="1">
      <c r="A309" s="206" t="s">
        <v>1404</v>
      </c>
      <c r="B309" s="206" t="s">
        <v>1442</v>
      </c>
      <c r="C309" s="98" t="s">
        <v>51</v>
      </c>
      <c r="D309" s="206" t="s">
        <v>1447</v>
      </c>
      <c r="E309" s="222" t="s">
        <v>1448</v>
      </c>
      <c r="F309" s="76" t="s">
        <v>834</v>
      </c>
      <c r="G309" s="98">
        <v>2.0</v>
      </c>
      <c r="H309" s="98">
        <v>2.0</v>
      </c>
      <c r="I309" s="98">
        <v>2.0</v>
      </c>
      <c r="J309" s="231">
        <v>50.0</v>
      </c>
      <c r="K309" s="247">
        <f t="shared" si="15"/>
        <v>25</v>
      </c>
      <c r="L309" s="206" t="s">
        <v>66</v>
      </c>
      <c r="M309" s="205"/>
      <c r="N309" s="205"/>
    </row>
    <row r="310" ht="15.0" customHeight="1">
      <c r="A310" s="206" t="s">
        <v>1435</v>
      </c>
      <c r="B310" s="206" t="s">
        <v>1449</v>
      </c>
      <c r="C310" s="98" t="s">
        <v>51</v>
      </c>
      <c r="D310" s="206" t="s">
        <v>1450</v>
      </c>
      <c r="E310" s="222" t="s">
        <v>1451</v>
      </c>
      <c r="F310" s="76" t="s">
        <v>834</v>
      </c>
      <c r="G310" s="98">
        <v>2.0</v>
      </c>
      <c r="H310" s="98">
        <v>2.0</v>
      </c>
      <c r="I310" s="98">
        <v>2.0</v>
      </c>
      <c r="J310" s="231">
        <v>50.0</v>
      </c>
      <c r="K310" s="247">
        <f t="shared" si="15"/>
        <v>25</v>
      </c>
      <c r="L310" s="206" t="s">
        <v>66</v>
      </c>
      <c r="M310" s="205"/>
      <c r="N310" s="205"/>
    </row>
    <row r="311" ht="15.0" customHeight="1">
      <c r="A311" s="206" t="s">
        <v>1435</v>
      </c>
      <c r="B311" s="206" t="s">
        <v>1449</v>
      </c>
      <c r="C311" s="98" t="s">
        <v>51</v>
      </c>
      <c r="D311" s="206" t="s">
        <v>1452</v>
      </c>
      <c r="E311" s="248" t="s">
        <v>1453</v>
      </c>
      <c r="F311" s="76" t="s">
        <v>1454</v>
      </c>
      <c r="G311" s="98">
        <v>2.0</v>
      </c>
      <c r="H311" s="98">
        <v>2.0</v>
      </c>
      <c r="I311" s="98">
        <v>2.0</v>
      </c>
      <c r="J311" s="231">
        <v>50.0</v>
      </c>
      <c r="K311" s="247">
        <v>25.0</v>
      </c>
      <c r="L311" s="206" t="s">
        <v>66</v>
      </c>
      <c r="M311" s="205"/>
      <c r="N311" s="205"/>
    </row>
    <row r="312" ht="15.0" customHeight="1">
      <c r="A312" s="206" t="s">
        <v>1404</v>
      </c>
      <c r="B312" s="206" t="s">
        <v>1455</v>
      </c>
      <c r="C312" s="98" t="s">
        <v>51</v>
      </c>
      <c r="D312" s="206" t="s">
        <v>1456</v>
      </c>
      <c r="E312" s="222" t="s">
        <v>1457</v>
      </c>
      <c r="F312" s="76" t="s">
        <v>834</v>
      </c>
      <c r="G312" s="98">
        <v>2.0</v>
      </c>
      <c r="H312" s="98">
        <v>2.0</v>
      </c>
      <c r="I312" s="98">
        <v>2.0</v>
      </c>
      <c r="J312" s="231">
        <v>50.0</v>
      </c>
      <c r="K312" s="247">
        <f t="shared" ref="K312:K313" si="16">50/2</f>
        <v>25</v>
      </c>
      <c r="L312" s="206" t="s">
        <v>66</v>
      </c>
      <c r="M312" s="205"/>
      <c r="N312" s="205"/>
    </row>
    <row r="313" ht="15.0" customHeight="1">
      <c r="A313" s="206" t="s">
        <v>1404</v>
      </c>
      <c r="B313" s="206" t="s">
        <v>1455</v>
      </c>
      <c r="C313" s="98" t="s">
        <v>51</v>
      </c>
      <c r="D313" s="206" t="s">
        <v>1458</v>
      </c>
      <c r="E313" s="222" t="s">
        <v>1459</v>
      </c>
      <c r="F313" s="76" t="s">
        <v>834</v>
      </c>
      <c r="G313" s="98">
        <v>2.0</v>
      </c>
      <c r="H313" s="98">
        <v>2.0</v>
      </c>
      <c r="I313" s="98">
        <v>2.0</v>
      </c>
      <c r="J313" s="231">
        <v>50.0</v>
      </c>
      <c r="K313" s="247">
        <f t="shared" si="16"/>
        <v>25</v>
      </c>
      <c r="L313" s="206" t="s">
        <v>66</v>
      </c>
      <c r="M313" s="205"/>
      <c r="N313" s="205"/>
    </row>
    <row r="314" ht="15.0" customHeight="1">
      <c r="A314" s="206" t="s">
        <v>1404</v>
      </c>
      <c r="B314" s="206" t="s">
        <v>1455</v>
      </c>
      <c r="C314" s="98" t="s">
        <v>51</v>
      </c>
      <c r="D314" s="249" t="s">
        <v>1460</v>
      </c>
      <c r="E314" s="222" t="s">
        <v>1461</v>
      </c>
      <c r="F314" s="76" t="s">
        <v>834</v>
      </c>
      <c r="G314" s="98">
        <v>2.0</v>
      </c>
      <c r="H314" s="98">
        <v>2.0</v>
      </c>
      <c r="I314" s="98">
        <v>2.0</v>
      </c>
      <c r="J314" s="231">
        <v>50.0</v>
      </c>
      <c r="K314" s="247">
        <v>25.0</v>
      </c>
      <c r="L314" s="206" t="s">
        <v>66</v>
      </c>
      <c r="M314" s="205"/>
      <c r="N314" s="205"/>
    </row>
    <row r="315" ht="15.0" customHeight="1">
      <c r="A315" s="206" t="s">
        <v>1435</v>
      </c>
      <c r="B315" s="206" t="s">
        <v>1462</v>
      </c>
      <c r="C315" s="98" t="s">
        <v>51</v>
      </c>
      <c r="D315" s="206" t="s">
        <v>1463</v>
      </c>
      <c r="E315" s="222" t="s">
        <v>1464</v>
      </c>
      <c r="F315" s="76" t="s">
        <v>834</v>
      </c>
      <c r="G315" s="98">
        <v>2.0</v>
      </c>
      <c r="H315" s="98">
        <v>2.0</v>
      </c>
      <c r="I315" s="98">
        <v>2.0</v>
      </c>
      <c r="J315" s="231">
        <v>50.0</v>
      </c>
      <c r="K315" s="247">
        <f t="shared" ref="K315:K316" si="17">50/2</f>
        <v>25</v>
      </c>
      <c r="L315" s="206" t="s">
        <v>66</v>
      </c>
      <c r="M315" s="205"/>
      <c r="N315" s="205"/>
    </row>
    <row r="316" ht="15.0" customHeight="1">
      <c r="A316" s="206" t="s">
        <v>1435</v>
      </c>
      <c r="B316" s="206" t="s">
        <v>1465</v>
      </c>
      <c r="C316" s="98" t="s">
        <v>51</v>
      </c>
      <c r="D316" s="206" t="s">
        <v>1466</v>
      </c>
      <c r="E316" s="222" t="s">
        <v>1467</v>
      </c>
      <c r="F316" s="76" t="s">
        <v>834</v>
      </c>
      <c r="G316" s="98">
        <v>2.0</v>
      </c>
      <c r="H316" s="98">
        <v>2.0</v>
      </c>
      <c r="I316" s="98">
        <v>2.0</v>
      </c>
      <c r="J316" s="231">
        <v>50.0</v>
      </c>
      <c r="K316" s="247">
        <f t="shared" si="17"/>
        <v>25</v>
      </c>
      <c r="L316" s="206" t="s">
        <v>66</v>
      </c>
      <c r="M316" s="205"/>
      <c r="N316" s="205"/>
    </row>
    <row r="317" ht="15.0" customHeight="1">
      <c r="A317" s="206" t="s">
        <v>1435</v>
      </c>
      <c r="B317" s="206" t="s">
        <v>1468</v>
      </c>
      <c r="C317" s="98" t="s">
        <v>51</v>
      </c>
      <c r="D317" s="206" t="s">
        <v>1469</v>
      </c>
      <c r="E317" s="248" t="s">
        <v>1470</v>
      </c>
      <c r="F317" s="76" t="s">
        <v>452</v>
      </c>
      <c r="G317" s="98">
        <v>2.0</v>
      </c>
      <c r="H317" s="98">
        <v>2.0</v>
      </c>
      <c r="I317" s="98">
        <v>2.0</v>
      </c>
      <c r="J317" s="231">
        <v>50.0</v>
      </c>
      <c r="K317" s="247">
        <v>25.0</v>
      </c>
      <c r="L317" s="206" t="s">
        <v>66</v>
      </c>
      <c r="M317" s="205"/>
      <c r="N317" s="205"/>
    </row>
    <row r="318" ht="15.0" customHeight="1">
      <c r="A318" s="206" t="s">
        <v>1435</v>
      </c>
      <c r="B318" s="206" t="s">
        <v>1471</v>
      </c>
      <c r="C318" s="98" t="s">
        <v>51</v>
      </c>
      <c r="D318" s="206" t="s">
        <v>1472</v>
      </c>
      <c r="E318" s="222" t="s">
        <v>1473</v>
      </c>
      <c r="F318" s="76" t="s">
        <v>452</v>
      </c>
      <c r="G318" s="98">
        <v>2.0</v>
      </c>
      <c r="H318" s="98">
        <v>2.0</v>
      </c>
      <c r="I318" s="98">
        <v>2.0</v>
      </c>
      <c r="J318" s="231">
        <v>50.0</v>
      </c>
      <c r="K318" s="247">
        <v>25.0</v>
      </c>
      <c r="L318" s="206" t="s">
        <v>66</v>
      </c>
      <c r="M318" s="205"/>
      <c r="N318" s="205"/>
    </row>
    <row r="319" ht="15.0" customHeight="1">
      <c r="A319" s="206" t="s">
        <v>1435</v>
      </c>
      <c r="B319" s="206" t="s">
        <v>1474</v>
      </c>
      <c r="C319" s="98" t="s">
        <v>51</v>
      </c>
      <c r="D319" s="206" t="s">
        <v>1475</v>
      </c>
      <c r="E319" s="248" t="s">
        <v>1476</v>
      </c>
      <c r="F319" s="76" t="s">
        <v>1454</v>
      </c>
      <c r="G319" s="98">
        <v>2.0</v>
      </c>
      <c r="H319" s="98">
        <v>2.0</v>
      </c>
      <c r="I319" s="98">
        <v>2.0</v>
      </c>
      <c r="J319" s="231">
        <v>50.0</v>
      </c>
      <c r="K319" s="247">
        <v>25.0</v>
      </c>
      <c r="L319" s="206" t="s">
        <v>66</v>
      </c>
      <c r="M319" s="205"/>
      <c r="N319" s="205"/>
    </row>
    <row r="320" ht="15.0" customHeight="1">
      <c r="A320" s="206" t="s">
        <v>1435</v>
      </c>
      <c r="B320" s="206" t="s">
        <v>1477</v>
      </c>
      <c r="C320" s="98" t="s">
        <v>51</v>
      </c>
      <c r="D320" s="206" t="s">
        <v>1478</v>
      </c>
      <c r="E320" s="248" t="s">
        <v>847</v>
      </c>
      <c r="F320" s="76" t="s">
        <v>1454</v>
      </c>
      <c r="G320" s="98">
        <v>2.0</v>
      </c>
      <c r="H320" s="98">
        <v>2.0</v>
      </c>
      <c r="I320" s="98">
        <v>2.0</v>
      </c>
      <c r="J320" s="231">
        <v>50.0</v>
      </c>
      <c r="K320" s="247">
        <v>25.0</v>
      </c>
      <c r="L320" s="206" t="s">
        <v>66</v>
      </c>
      <c r="M320" s="205"/>
      <c r="N320" s="205"/>
    </row>
    <row r="321" ht="15.0" customHeight="1">
      <c r="A321" s="206" t="s">
        <v>1435</v>
      </c>
      <c r="B321" s="206" t="s">
        <v>1479</v>
      </c>
      <c r="C321" s="98" t="s">
        <v>51</v>
      </c>
      <c r="D321" s="206" t="s">
        <v>1480</v>
      </c>
      <c r="E321" s="222" t="s">
        <v>1481</v>
      </c>
      <c r="F321" s="76" t="s">
        <v>834</v>
      </c>
      <c r="G321" s="98">
        <v>2.0</v>
      </c>
      <c r="H321" s="98">
        <v>2.0</v>
      </c>
      <c r="I321" s="98">
        <v>2.0</v>
      </c>
      <c r="J321" s="231">
        <v>50.0</v>
      </c>
      <c r="K321" s="247">
        <f t="shared" ref="K321:K322" si="18">50/2</f>
        <v>25</v>
      </c>
      <c r="L321" s="206" t="s">
        <v>66</v>
      </c>
      <c r="M321" s="205"/>
      <c r="N321" s="205"/>
    </row>
    <row r="322" ht="15.0" customHeight="1">
      <c r="A322" s="206" t="s">
        <v>1435</v>
      </c>
      <c r="B322" s="206" t="s">
        <v>1482</v>
      </c>
      <c r="C322" s="98" t="s">
        <v>51</v>
      </c>
      <c r="D322" s="206" t="s">
        <v>1483</v>
      </c>
      <c r="E322" s="222" t="s">
        <v>1484</v>
      </c>
      <c r="F322" s="76" t="s">
        <v>834</v>
      </c>
      <c r="G322" s="98">
        <v>2.0</v>
      </c>
      <c r="H322" s="98">
        <v>2.0</v>
      </c>
      <c r="I322" s="98">
        <v>2.0</v>
      </c>
      <c r="J322" s="231">
        <v>50.0</v>
      </c>
      <c r="K322" s="247">
        <f t="shared" si="18"/>
        <v>25</v>
      </c>
      <c r="L322" s="206" t="s">
        <v>66</v>
      </c>
      <c r="M322" s="205"/>
      <c r="N322" s="205"/>
    </row>
    <row r="323" ht="15.0" customHeight="1">
      <c r="A323" s="206" t="s">
        <v>1435</v>
      </c>
      <c r="B323" s="206" t="s">
        <v>1485</v>
      </c>
      <c r="C323" s="98" t="s">
        <v>51</v>
      </c>
      <c r="D323" s="206" t="s">
        <v>1486</v>
      </c>
      <c r="E323" s="248" t="s">
        <v>1487</v>
      </c>
      <c r="F323" s="76" t="s">
        <v>834</v>
      </c>
      <c r="G323" s="98">
        <v>2.0</v>
      </c>
      <c r="H323" s="98">
        <v>2.0</v>
      </c>
      <c r="I323" s="98">
        <v>2.0</v>
      </c>
      <c r="J323" s="231">
        <v>50.0</v>
      </c>
      <c r="K323" s="247">
        <v>25.0</v>
      </c>
      <c r="L323" s="206" t="s">
        <v>66</v>
      </c>
      <c r="M323" s="205"/>
      <c r="N323" s="205"/>
    </row>
    <row r="324" ht="15.0" customHeight="1">
      <c r="A324" s="206" t="s">
        <v>329</v>
      </c>
      <c r="B324" s="206" t="s">
        <v>1488</v>
      </c>
      <c r="C324" s="98" t="s">
        <v>51</v>
      </c>
      <c r="D324" s="206" t="s">
        <v>1489</v>
      </c>
      <c r="E324" s="222" t="s">
        <v>620</v>
      </c>
      <c r="F324" s="76" t="s">
        <v>834</v>
      </c>
      <c r="G324" s="98">
        <v>4.0</v>
      </c>
      <c r="H324" s="98">
        <v>4.0</v>
      </c>
      <c r="I324" s="98">
        <v>4.0</v>
      </c>
      <c r="J324" s="231">
        <v>50.0</v>
      </c>
      <c r="K324" s="247">
        <f>50/4</f>
        <v>12.5</v>
      </c>
      <c r="L324" s="206" t="s">
        <v>66</v>
      </c>
      <c r="M324" s="205"/>
      <c r="N324" s="205"/>
    </row>
    <row r="325" ht="15.0" customHeight="1">
      <c r="A325" s="206" t="s">
        <v>1404</v>
      </c>
      <c r="B325" s="206" t="s">
        <v>1490</v>
      </c>
      <c r="C325" s="98" t="s">
        <v>51</v>
      </c>
      <c r="D325" s="206" t="s">
        <v>1491</v>
      </c>
      <c r="E325" s="222" t="s">
        <v>1492</v>
      </c>
      <c r="F325" s="76" t="s">
        <v>834</v>
      </c>
      <c r="G325" s="98">
        <v>2.0</v>
      </c>
      <c r="H325" s="98">
        <v>2.0</v>
      </c>
      <c r="I325" s="98">
        <v>2.0</v>
      </c>
      <c r="J325" s="231">
        <v>50.0</v>
      </c>
      <c r="K325" s="247">
        <f t="shared" ref="K325:K327" si="19">50/2</f>
        <v>25</v>
      </c>
      <c r="L325" s="206" t="s">
        <v>66</v>
      </c>
      <c r="M325" s="205"/>
      <c r="N325" s="205"/>
    </row>
    <row r="326" ht="15.0" customHeight="1">
      <c r="A326" s="206" t="s">
        <v>1404</v>
      </c>
      <c r="B326" s="206" t="s">
        <v>1493</v>
      </c>
      <c r="C326" s="98" t="s">
        <v>51</v>
      </c>
      <c r="D326" s="206" t="s">
        <v>1494</v>
      </c>
      <c r="E326" s="222" t="s">
        <v>1410</v>
      </c>
      <c r="F326" s="76" t="s">
        <v>834</v>
      </c>
      <c r="G326" s="98">
        <v>2.0</v>
      </c>
      <c r="H326" s="98">
        <v>2.0</v>
      </c>
      <c r="I326" s="98">
        <v>2.0</v>
      </c>
      <c r="J326" s="231">
        <v>50.0</v>
      </c>
      <c r="K326" s="247">
        <f t="shared" si="19"/>
        <v>25</v>
      </c>
      <c r="L326" s="206" t="s">
        <v>66</v>
      </c>
      <c r="M326" s="205"/>
      <c r="N326" s="205"/>
    </row>
    <row r="327" ht="15.0" customHeight="1">
      <c r="A327" s="206" t="s">
        <v>1404</v>
      </c>
      <c r="B327" s="206" t="s">
        <v>1495</v>
      </c>
      <c r="C327" s="98" t="s">
        <v>51</v>
      </c>
      <c r="D327" s="206" t="s">
        <v>1496</v>
      </c>
      <c r="E327" s="222" t="s">
        <v>1497</v>
      </c>
      <c r="F327" s="76" t="s">
        <v>834</v>
      </c>
      <c r="G327" s="98">
        <v>2.0</v>
      </c>
      <c r="H327" s="98">
        <v>2.0</v>
      </c>
      <c r="I327" s="98">
        <v>2.0</v>
      </c>
      <c r="J327" s="231">
        <v>50.0</v>
      </c>
      <c r="K327" s="247">
        <f t="shared" si="19"/>
        <v>25</v>
      </c>
      <c r="L327" s="206" t="s">
        <v>66</v>
      </c>
      <c r="M327" s="205"/>
      <c r="N327" s="205"/>
    </row>
    <row r="328" ht="15.0" customHeight="1">
      <c r="A328" s="206" t="s">
        <v>1404</v>
      </c>
      <c r="B328" s="206" t="s">
        <v>1498</v>
      </c>
      <c r="C328" s="98" t="s">
        <v>51</v>
      </c>
      <c r="D328" s="206" t="s">
        <v>1499</v>
      </c>
      <c r="E328" s="248" t="s">
        <v>1500</v>
      </c>
      <c r="F328" s="76" t="s">
        <v>452</v>
      </c>
      <c r="G328" s="98">
        <v>2.0</v>
      </c>
      <c r="H328" s="98">
        <v>2.0</v>
      </c>
      <c r="I328" s="98">
        <v>2.0</v>
      </c>
      <c r="J328" s="231">
        <v>50.0</v>
      </c>
      <c r="K328" s="247">
        <v>25.0</v>
      </c>
      <c r="L328" s="206" t="s">
        <v>66</v>
      </c>
      <c r="M328" s="205"/>
      <c r="N328" s="205"/>
    </row>
    <row r="329" ht="15.0" customHeight="1">
      <c r="A329" s="206" t="s">
        <v>1404</v>
      </c>
      <c r="B329" s="206" t="s">
        <v>1501</v>
      </c>
      <c r="C329" s="98" t="s">
        <v>51</v>
      </c>
      <c r="D329" s="206" t="s">
        <v>1502</v>
      </c>
      <c r="E329" s="222" t="s">
        <v>1503</v>
      </c>
      <c r="F329" s="76" t="s">
        <v>834</v>
      </c>
      <c r="G329" s="98">
        <v>2.0</v>
      </c>
      <c r="H329" s="98">
        <v>2.0</v>
      </c>
      <c r="I329" s="98">
        <v>2.0</v>
      </c>
      <c r="J329" s="231">
        <v>50.0</v>
      </c>
      <c r="K329" s="247">
        <f>50/2</f>
        <v>25</v>
      </c>
      <c r="L329" s="206" t="s">
        <v>66</v>
      </c>
      <c r="M329" s="205"/>
      <c r="N329" s="205"/>
    </row>
    <row r="330" ht="15.0" customHeight="1">
      <c r="A330" s="206" t="s">
        <v>322</v>
      </c>
      <c r="B330" s="206" t="s">
        <v>1504</v>
      </c>
      <c r="C330" s="98" t="s">
        <v>51</v>
      </c>
      <c r="D330" s="206" t="s">
        <v>1505</v>
      </c>
      <c r="E330" s="222" t="s">
        <v>1506</v>
      </c>
      <c r="F330" s="76" t="s">
        <v>834</v>
      </c>
      <c r="G330" s="98">
        <v>1.0</v>
      </c>
      <c r="H330" s="98">
        <v>1.0</v>
      </c>
      <c r="I330" s="98">
        <v>1.0</v>
      </c>
      <c r="J330" s="231">
        <v>50.0</v>
      </c>
      <c r="K330" s="247">
        <v>50.0</v>
      </c>
      <c r="L330" s="206" t="s">
        <v>66</v>
      </c>
      <c r="M330" s="205"/>
      <c r="N330" s="205"/>
    </row>
    <row r="331" ht="15.0" customHeight="1">
      <c r="A331" s="206" t="s">
        <v>322</v>
      </c>
      <c r="B331" s="206" t="s">
        <v>1507</v>
      </c>
      <c r="C331" s="98" t="s">
        <v>51</v>
      </c>
      <c r="D331" s="206" t="s">
        <v>1508</v>
      </c>
      <c r="E331" s="222" t="s">
        <v>1509</v>
      </c>
      <c r="F331" s="76" t="s">
        <v>834</v>
      </c>
      <c r="G331" s="98">
        <v>1.0</v>
      </c>
      <c r="H331" s="98">
        <v>1.0</v>
      </c>
      <c r="I331" s="98">
        <v>1.0</v>
      </c>
      <c r="J331" s="231">
        <v>50.0</v>
      </c>
      <c r="K331" s="247">
        <v>50.0</v>
      </c>
      <c r="L331" s="206" t="s">
        <v>66</v>
      </c>
      <c r="M331" s="205"/>
      <c r="N331" s="205"/>
    </row>
    <row r="332" ht="15.0" customHeight="1">
      <c r="A332" s="206" t="s">
        <v>322</v>
      </c>
      <c r="B332" s="206" t="s">
        <v>1507</v>
      </c>
      <c r="C332" s="98" t="s">
        <v>51</v>
      </c>
      <c r="D332" s="206" t="s">
        <v>1510</v>
      </c>
      <c r="E332" s="222" t="s">
        <v>1511</v>
      </c>
      <c r="F332" s="76" t="s">
        <v>834</v>
      </c>
      <c r="G332" s="98">
        <v>1.0</v>
      </c>
      <c r="H332" s="98">
        <v>1.0</v>
      </c>
      <c r="I332" s="98">
        <v>1.0</v>
      </c>
      <c r="J332" s="231">
        <v>50.0</v>
      </c>
      <c r="K332" s="247">
        <v>50.0</v>
      </c>
      <c r="L332" s="206" t="s">
        <v>66</v>
      </c>
      <c r="M332" s="205"/>
      <c r="N332" s="205"/>
    </row>
    <row r="333" ht="15.0" customHeight="1">
      <c r="A333" s="206" t="s">
        <v>1512</v>
      </c>
      <c r="B333" s="206" t="s">
        <v>1513</v>
      </c>
      <c r="C333" s="98" t="s">
        <v>51</v>
      </c>
      <c r="D333" s="206" t="s">
        <v>1514</v>
      </c>
      <c r="E333" s="222" t="s">
        <v>1515</v>
      </c>
      <c r="F333" s="76" t="s">
        <v>834</v>
      </c>
      <c r="G333" s="98">
        <v>1.0</v>
      </c>
      <c r="H333" s="98">
        <v>1.0</v>
      </c>
      <c r="I333" s="98">
        <v>3.0</v>
      </c>
      <c r="J333" s="231">
        <v>50.0</v>
      </c>
      <c r="K333" s="247">
        <v>50.0</v>
      </c>
      <c r="L333" s="206" t="s">
        <v>66</v>
      </c>
      <c r="M333" s="205"/>
      <c r="N333" s="205"/>
    </row>
    <row r="334" ht="15.0" customHeight="1">
      <c r="A334" s="206" t="s">
        <v>1512</v>
      </c>
      <c r="B334" s="206" t="s">
        <v>1516</v>
      </c>
      <c r="C334" s="98" t="s">
        <v>51</v>
      </c>
      <c r="D334" s="206" t="s">
        <v>1517</v>
      </c>
      <c r="E334" s="222" t="s">
        <v>1518</v>
      </c>
      <c r="F334" s="76" t="s">
        <v>452</v>
      </c>
      <c r="G334" s="98">
        <v>1.0</v>
      </c>
      <c r="H334" s="98">
        <v>1.0</v>
      </c>
      <c r="I334" s="98">
        <v>3.0</v>
      </c>
      <c r="J334" s="231">
        <v>50.0</v>
      </c>
      <c r="K334" s="247">
        <v>50.0</v>
      </c>
      <c r="L334" s="206" t="s">
        <v>66</v>
      </c>
      <c r="M334" s="205"/>
      <c r="N334" s="205"/>
    </row>
    <row r="335" ht="15.0" customHeight="1">
      <c r="A335" s="206" t="s">
        <v>1512</v>
      </c>
      <c r="B335" s="206" t="s">
        <v>1519</v>
      </c>
      <c r="C335" s="98" t="s">
        <v>51</v>
      </c>
      <c r="D335" s="249" t="s">
        <v>1520</v>
      </c>
      <c r="E335" s="248" t="s">
        <v>1521</v>
      </c>
      <c r="F335" s="76" t="s">
        <v>834</v>
      </c>
      <c r="G335" s="98">
        <v>1.0</v>
      </c>
      <c r="H335" s="98">
        <v>1.0</v>
      </c>
      <c r="I335" s="98">
        <v>3.0</v>
      </c>
      <c r="J335" s="231">
        <v>50.0</v>
      </c>
      <c r="K335" s="247">
        <v>50.0</v>
      </c>
      <c r="L335" s="206" t="s">
        <v>66</v>
      </c>
      <c r="M335" s="205"/>
      <c r="N335" s="205"/>
    </row>
    <row r="336" ht="15.0" customHeight="1">
      <c r="A336" s="206" t="s">
        <v>322</v>
      </c>
      <c r="B336" s="206" t="s">
        <v>1522</v>
      </c>
      <c r="C336" s="98" t="s">
        <v>51</v>
      </c>
      <c r="D336" s="206" t="s">
        <v>1523</v>
      </c>
      <c r="E336" s="248" t="s">
        <v>1524</v>
      </c>
      <c r="F336" s="76" t="s">
        <v>834</v>
      </c>
      <c r="G336" s="98">
        <v>1.0</v>
      </c>
      <c r="H336" s="98">
        <v>1.0</v>
      </c>
      <c r="I336" s="98">
        <v>3.0</v>
      </c>
      <c r="J336" s="231">
        <v>50.0</v>
      </c>
      <c r="K336" s="247">
        <v>50.0</v>
      </c>
      <c r="L336" s="206" t="s">
        <v>66</v>
      </c>
      <c r="M336" s="205"/>
      <c r="N336" s="205"/>
    </row>
    <row r="337" ht="15.0" customHeight="1">
      <c r="A337" s="206" t="s">
        <v>1404</v>
      </c>
      <c r="B337" s="206" t="s">
        <v>1525</v>
      </c>
      <c r="C337" s="98" t="s">
        <v>51</v>
      </c>
      <c r="D337" s="206" t="s">
        <v>1526</v>
      </c>
      <c r="E337" s="222" t="s">
        <v>1527</v>
      </c>
      <c r="F337" s="76" t="s">
        <v>452</v>
      </c>
      <c r="G337" s="98">
        <v>2.0</v>
      </c>
      <c r="H337" s="98">
        <v>2.0</v>
      </c>
      <c r="I337" s="98">
        <v>2.0</v>
      </c>
      <c r="J337" s="231">
        <v>50.0</v>
      </c>
      <c r="K337" s="247">
        <f t="shared" ref="K337:K338" si="20">50/2</f>
        <v>25</v>
      </c>
      <c r="L337" s="206" t="s">
        <v>66</v>
      </c>
      <c r="M337" s="205"/>
      <c r="N337" s="205"/>
    </row>
    <row r="338" ht="15.0" customHeight="1">
      <c r="A338" s="206" t="s">
        <v>1404</v>
      </c>
      <c r="B338" s="206" t="s">
        <v>1528</v>
      </c>
      <c r="C338" s="98" t="s">
        <v>51</v>
      </c>
      <c r="D338" s="206" t="s">
        <v>1529</v>
      </c>
      <c r="E338" s="222" t="s">
        <v>1530</v>
      </c>
      <c r="F338" s="76" t="s">
        <v>452</v>
      </c>
      <c r="G338" s="98">
        <v>2.0</v>
      </c>
      <c r="H338" s="98">
        <v>2.0</v>
      </c>
      <c r="I338" s="98">
        <v>2.0</v>
      </c>
      <c r="J338" s="231">
        <v>50.0</v>
      </c>
      <c r="K338" s="247">
        <f t="shared" si="20"/>
        <v>25</v>
      </c>
      <c r="L338" s="206" t="s">
        <v>66</v>
      </c>
      <c r="M338" s="205"/>
      <c r="N338" s="205"/>
    </row>
    <row r="339" ht="15.0" customHeight="1">
      <c r="A339" s="206" t="s">
        <v>322</v>
      </c>
      <c r="B339" s="206" t="s">
        <v>1531</v>
      </c>
      <c r="C339" s="98" t="s">
        <v>51</v>
      </c>
      <c r="D339" s="206" t="s">
        <v>1532</v>
      </c>
      <c r="E339" s="222" t="s">
        <v>1533</v>
      </c>
      <c r="F339" s="76" t="s">
        <v>452</v>
      </c>
      <c r="G339" s="98">
        <v>1.0</v>
      </c>
      <c r="H339" s="98">
        <v>1.0</v>
      </c>
      <c r="I339" s="98">
        <v>1.0</v>
      </c>
      <c r="J339" s="231">
        <v>50.0</v>
      </c>
      <c r="K339" s="247">
        <v>50.0</v>
      </c>
      <c r="L339" s="206" t="s">
        <v>66</v>
      </c>
      <c r="M339" s="205"/>
      <c r="N339" s="205"/>
    </row>
    <row r="340" ht="15.0" customHeight="1">
      <c r="A340" s="206" t="s">
        <v>1534</v>
      </c>
      <c r="B340" s="206" t="s">
        <v>1535</v>
      </c>
      <c r="C340" s="98" t="s">
        <v>51</v>
      </c>
      <c r="D340" s="206" t="s">
        <v>1536</v>
      </c>
      <c r="E340" s="248" t="s">
        <v>1537</v>
      </c>
      <c r="F340" s="76" t="s">
        <v>452</v>
      </c>
      <c r="G340" s="98">
        <v>2.0</v>
      </c>
      <c r="H340" s="98">
        <v>2.0</v>
      </c>
      <c r="I340" s="98">
        <v>3.0</v>
      </c>
      <c r="J340" s="231">
        <v>50.0</v>
      </c>
      <c r="K340" s="247">
        <f>50/2</f>
        <v>25</v>
      </c>
      <c r="L340" s="206" t="s">
        <v>66</v>
      </c>
      <c r="M340" s="205"/>
      <c r="N340" s="205"/>
    </row>
    <row r="341" ht="15.0" customHeight="1">
      <c r="A341" s="206" t="s">
        <v>1538</v>
      </c>
      <c r="B341" s="206" t="s">
        <v>1539</v>
      </c>
      <c r="C341" s="98" t="s">
        <v>51</v>
      </c>
      <c r="D341" s="206" t="s">
        <v>1540</v>
      </c>
      <c r="E341" s="248" t="s">
        <v>1541</v>
      </c>
      <c r="F341" s="76" t="s">
        <v>452</v>
      </c>
      <c r="G341" s="98">
        <v>3.0</v>
      </c>
      <c r="H341" s="98">
        <v>3.0</v>
      </c>
      <c r="I341" s="98">
        <v>3.0</v>
      </c>
      <c r="J341" s="231">
        <v>50.0</v>
      </c>
      <c r="K341" s="247">
        <f t="shared" ref="K341:K342" si="21">50/3</f>
        <v>16.66666667</v>
      </c>
      <c r="L341" s="206" t="s">
        <v>66</v>
      </c>
      <c r="M341" s="205"/>
      <c r="N341" s="205"/>
    </row>
    <row r="342" ht="15.0" customHeight="1">
      <c r="A342" s="206" t="s">
        <v>1538</v>
      </c>
      <c r="B342" s="206" t="s">
        <v>1542</v>
      </c>
      <c r="C342" s="98" t="s">
        <v>51</v>
      </c>
      <c r="D342" s="206" t="s">
        <v>1543</v>
      </c>
      <c r="E342" s="248" t="s">
        <v>1544</v>
      </c>
      <c r="F342" s="76" t="s">
        <v>452</v>
      </c>
      <c r="G342" s="98">
        <v>3.0</v>
      </c>
      <c r="H342" s="98">
        <v>3.0</v>
      </c>
      <c r="I342" s="98">
        <v>3.0</v>
      </c>
      <c r="J342" s="231">
        <v>50.0</v>
      </c>
      <c r="K342" s="247">
        <f t="shared" si="21"/>
        <v>16.66666667</v>
      </c>
      <c r="L342" s="206" t="s">
        <v>66</v>
      </c>
      <c r="M342" s="205"/>
      <c r="N342" s="205"/>
    </row>
    <row r="343" ht="15.0" customHeight="1">
      <c r="A343" s="206" t="s">
        <v>1538</v>
      </c>
      <c r="B343" s="206" t="s">
        <v>1545</v>
      </c>
      <c r="C343" s="98" t="s">
        <v>51</v>
      </c>
      <c r="D343" s="206" t="s">
        <v>1546</v>
      </c>
      <c r="E343" s="248" t="s">
        <v>847</v>
      </c>
      <c r="F343" s="76" t="s">
        <v>1454</v>
      </c>
      <c r="G343" s="98">
        <v>3.0</v>
      </c>
      <c r="H343" s="98">
        <v>3.0</v>
      </c>
      <c r="I343" s="98">
        <v>3.0</v>
      </c>
      <c r="J343" s="231">
        <v>50.0</v>
      </c>
      <c r="K343" s="247">
        <f>J343/3</f>
        <v>16.66666667</v>
      </c>
      <c r="L343" s="206" t="s">
        <v>66</v>
      </c>
      <c r="M343" s="205"/>
      <c r="N343" s="205"/>
    </row>
    <row r="344" ht="15.0" customHeight="1">
      <c r="A344" s="206" t="s">
        <v>1547</v>
      </c>
      <c r="B344" s="206" t="s">
        <v>1548</v>
      </c>
      <c r="C344" s="77" t="s">
        <v>51</v>
      </c>
      <c r="D344" s="206" t="s">
        <v>1549</v>
      </c>
      <c r="E344" s="136" t="s">
        <v>1550</v>
      </c>
      <c r="F344" s="76" t="s">
        <v>834</v>
      </c>
      <c r="G344" s="77">
        <v>2.0</v>
      </c>
      <c r="H344" s="77">
        <v>2.0</v>
      </c>
      <c r="I344" s="77">
        <v>3.0</v>
      </c>
      <c r="J344" s="246">
        <v>50.0</v>
      </c>
      <c r="K344" s="79">
        <f>J344/2</f>
        <v>25</v>
      </c>
      <c r="L344" s="206" t="s">
        <v>66</v>
      </c>
      <c r="M344" s="205"/>
      <c r="N344" s="205"/>
    </row>
    <row r="345" ht="15.0" customHeight="1">
      <c r="A345" s="206" t="s">
        <v>322</v>
      </c>
      <c r="B345" s="206" t="s">
        <v>1551</v>
      </c>
      <c r="C345" s="77" t="s">
        <v>51</v>
      </c>
      <c r="D345" s="206" t="s">
        <v>1552</v>
      </c>
      <c r="E345" s="136" t="s">
        <v>1553</v>
      </c>
      <c r="F345" s="76" t="s">
        <v>452</v>
      </c>
      <c r="G345" s="77">
        <v>1.0</v>
      </c>
      <c r="H345" s="77">
        <v>1.0</v>
      </c>
      <c r="I345" s="77">
        <v>1.0</v>
      </c>
      <c r="J345" s="246">
        <v>50.0</v>
      </c>
      <c r="K345" s="79">
        <v>50.0</v>
      </c>
      <c r="L345" s="206" t="s">
        <v>66</v>
      </c>
      <c r="M345" s="205"/>
      <c r="N345" s="205"/>
    </row>
    <row r="346" ht="15.0" customHeight="1">
      <c r="A346" s="206" t="s">
        <v>322</v>
      </c>
      <c r="B346" s="206" t="s">
        <v>1554</v>
      </c>
      <c r="C346" s="77" t="s">
        <v>51</v>
      </c>
      <c r="D346" s="206" t="s">
        <v>1555</v>
      </c>
      <c r="E346" s="136" t="s">
        <v>1556</v>
      </c>
      <c r="F346" s="76" t="s">
        <v>452</v>
      </c>
      <c r="G346" s="77">
        <v>1.0</v>
      </c>
      <c r="H346" s="77">
        <v>1.0</v>
      </c>
      <c r="I346" s="77">
        <v>1.0</v>
      </c>
      <c r="J346" s="246">
        <v>50.0</v>
      </c>
      <c r="K346" s="79">
        <v>50.0</v>
      </c>
      <c r="L346" s="206" t="s">
        <v>66</v>
      </c>
      <c r="M346" s="205"/>
      <c r="N346" s="205"/>
    </row>
    <row r="347" ht="15.0" customHeight="1">
      <c r="A347" s="206" t="s">
        <v>322</v>
      </c>
      <c r="B347" s="206" t="s">
        <v>1557</v>
      </c>
      <c r="C347" s="77" t="s">
        <v>51</v>
      </c>
      <c r="D347" s="206" t="s">
        <v>1558</v>
      </c>
      <c r="E347" s="136" t="s">
        <v>1559</v>
      </c>
      <c r="F347" s="76" t="s">
        <v>834</v>
      </c>
      <c r="G347" s="77">
        <v>1.0</v>
      </c>
      <c r="H347" s="77">
        <v>1.0</v>
      </c>
      <c r="I347" s="77">
        <v>1.0</v>
      </c>
      <c r="J347" s="246">
        <v>50.0</v>
      </c>
      <c r="K347" s="79">
        <v>50.0</v>
      </c>
      <c r="L347" s="206" t="s">
        <v>66</v>
      </c>
      <c r="M347" s="205"/>
      <c r="N347" s="205"/>
    </row>
    <row r="348" ht="15.0" customHeight="1">
      <c r="A348" s="206" t="s">
        <v>322</v>
      </c>
      <c r="B348" s="206" t="s">
        <v>1560</v>
      </c>
      <c r="C348" s="77" t="s">
        <v>51</v>
      </c>
      <c r="D348" s="206" t="s">
        <v>1561</v>
      </c>
      <c r="E348" s="136" t="s">
        <v>1562</v>
      </c>
      <c r="F348" s="76" t="s">
        <v>452</v>
      </c>
      <c r="G348" s="77">
        <v>1.0</v>
      </c>
      <c r="H348" s="77">
        <v>1.0</v>
      </c>
      <c r="I348" s="77">
        <v>1.0</v>
      </c>
      <c r="J348" s="246">
        <v>50.0</v>
      </c>
      <c r="K348" s="79">
        <v>50.0</v>
      </c>
      <c r="L348" s="206" t="s">
        <v>66</v>
      </c>
      <c r="M348" s="205"/>
      <c r="N348" s="205"/>
    </row>
    <row r="349" ht="15.0" customHeight="1">
      <c r="A349" s="206" t="s">
        <v>1404</v>
      </c>
      <c r="B349" s="206" t="s">
        <v>1563</v>
      </c>
      <c r="C349" s="77" t="s">
        <v>51</v>
      </c>
      <c r="D349" s="206" t="s">
        <v>1564</v>
      </c>
      <c r="E349" s="136" t="s">
        <v>1565</v>
      </c>
      <c r="F349" s="76" t="s">
        <v>834</v>
      </c>
      <c r="G349" s="77">
        <v>2.0</v>
      </c>
      <c r="H349" s="77">
        <v>2.0</v>
      </c>
      <c r="I349" s="77">
        <v>2.0</v>
      </c>
      <c r="J349" s="246">
        <v>50.0</v>
      </c>
      <c r="K349" s="79">
        <v>25.0</v>
      </c>
      <c r="L349" s="206" t="s">
        <v>66</v>
      </c>
      <c r="M349" s="205"/>
      <c r="N349" s="205"/>
    </row>
    <row r="350" ht="15.0" customHeight="1">
      <c r="A350" s="206" t="s">
        <v>1404</v>
      </c>
      <c r="B350" s="206" t="s">
        <v>1566</v>
      </c>
      <c r="C350" s="77" t="s">
        <v>51</v>
      </c>
      <c r="D350" s="206" t="s">
        <v>1567</v>
      </c>
      <c r="E350" s="248" t="s">
        <v>1568</v>
      </c>
      <c r="F350" s="76" t="s">
        <v>452</v>
      </c>
      <c r="G350" s="77">
        <v>2.0</v>
      </c>
      <c r="H350" s="77">
        <v>2.0</v>
      </c>
      <c r="I350" s="77">
        <v>2.0</v>
      </c>
      <c r="J350" s="246">
        <v>50.0</v>
      </c>
      <c r="K350" s="79">
        <f>J350/2</f>
        <v>25</v>
      </c>
      <c r="L350" s="206" t="s">
        <v>66</v>
      </c>
      <c r="M350" s="205"/>
      <c r="N350" s="205"/>
    </row>
    <row r="351" ht="15.0" customHeight="1">
      <c r="A351" s="206" t="s">
        <v>322</v>
      </c>
      <c r="B351" s="206" t="s">
        <v>1569</v>
      </c>
      <c r="C351" s="77" t="s">
        <v>51</v>
      </c>
      <c r="D351" s="206" t="s">
        <v>1570</v>
      </c>
      <c r="E351" s="248" t="s">
        <v>1571</v>
      </c>
      <c r="F351" s="76" t="s">
        <v>452</v>
      </c>
      <c r="G351" s="77">
        <v>1.0</v>
      </c>
      <c r="H351" s="77">
        <v>1.0</v>
      </c>
      <c r="I351" s="77">
        <v>1.0</v>
      </c>
      <c r="J351" s="246">
        <v>50.0</v>
      </c>
      <c r="K351" s="79">
        <v>50.0</v>
      </c>
      <c r="L351" s="206" t="s">
        <v>66</v>
      </c>
      <c r="M351" s="205"/>
      <c r="N351" s="205"/>
    </row>
    <row r="352" ht="15.0" customHeight="1">
      <c r="A352" s="206" t="s">
        <v>1572</v>
      </c>
      <c r="B352" s="206" t="s">
        <v>1573</v>
      </c>
      <c r="C352" s="98" t="s">
        <v>51</v>
      </c>
      <c r="D352" s="207" t="s">
        <v>1574</v>
      </c>
      <c r="E352" s="208" t="s">
        <v>1575</v>
      </c>
      <c r="F352" s="77" t="s">
        <v>239</v>
      </c>
      <c r="G352" s="98">
        <v>2.0</v>
      </c>
      <c r="H352" s="98">
        <v>2.0</v>
      </c>
      <c r="I352" s="98">
        <v>2.0</v>
      </c>
      <c r="J352" s="98">
        <v>50.0</v>
      </c>
      <c r="K352" s="98">
        <v>25.0</v>
      </c>
      <c r="L352" s="85" t="s">
        <v>67</v>
      </c>
      <c r="M352" s="205"/>
      <c r="N352" s="205"/>
    </row>
    <row r="353" ht="15.0" customHeight="1">
      <c r="A353" s="206" t="s">
        <v>1576</v>
      </c>
      <c r="B353" s="206" t="s">
        <v>1577</v>
      </c>
      <c r="C353" s="98" t="s">
        <v>51</v>
      </c>
      <c r="D353" s="207" t="s">
        <v>1578</v>
      </c>
      <c r="E353" s="207" t="s">
        <v>1579</v>
      </c>
      <c r="F353" s="77" t="s">
        <v>741</v>
      </c>
      <c r="G353" s="98">
        <v>2.0</v>
      </c>
      <c r="H353" s="98">
        <v>2.0</v>
      </c>
      <c r="I353" s="98">
        <v>2.0</v>
      </c>
      <c r="J353" s="98">
        <v>50.0</v>
      </c>
      <c r="K353" s="98">
        <v>25.0</v>
      </c>
      <c r="L353" s="85" t="s">
        <v>67</v>
      </c>
      <c r="M353" s="205"/>
      <c r="N353" s="205"/>
    </row>
    <row r="354" ht="15.0" customHeight="1">
      <c r="A354" s="206" t="s">
        <v>1580</v>
      </c>
      <c r="B354" s="206" t="s">
        <v>1581</v>
      </c>
      <c r="C354" s="98" t="s">
        <v>51</v>
      </c>
      <c r="D354" s="207" t="s">
        <v>1582</v>
      </c>
      <c r="E354" s="207" t="s">
        <v>1583</v>
      </c>
      <c r="F354" s="77" t="s">
        <v>239</v>
      </c>
      <c r="G354" s="98">
        <v>2.0</v>
      </c>
      <c r="H354" s="98">
        <v>2.0</v>
      </c>
      <c r="I354" s="98">
        <v>2.0</v>
      </c>
      <c r="J354" s="98">
        <v>50.0</v>
      </c>
      <c r="K354" s="98">
        <v>25.0</v>
      </c>
      <c r="L354" s="85" t="s">
        <v>67</v>
      </c>
      <c r="M354" s="205"/>
      <c r="N354" s="205"/>
    </row>
    <row r="355" ht="15.0" customHeight="1">
      <c r="A355" s="206" t="s">
        <v>1584</v>
      </c>
      <c r="B355" s="206" t="s">
        <v>1585</v>
      </c>
      <c r="C355" s="98" t="s">
        <v>51</v>
      </c>
      <c r="D355" s="207" t="s">
        <v>1586</v>
      </c>
      <c r="E355" s="207" t="s">
        <v>1587</v>
      </c>
      <c r="F355" s="230" t="s">
        <v>239</v>
      </c>
      <c r="G355" s="98">
        <v>2.0</v>
      </c>
      <c r="H355" s="98">
        <v>2.0</v>
      </c>
      <c r="I355" s="98">
        <v>2.0</v>
      </c>
      <c r="J355" s="98">
        <v>50.0</v>
      </c>
      <c r="K355" s="98">
        <v>25.0</v>
      </c>
      <c r="L355" s="85" t="s">
        <v>67</v>
      </c>
      <c r="M355" s="205"/>
      <c r="N355" s="205"/>
    </row>
    <row r="356" ht="15.0" customHeight="1">
      <c r="A356" s="206" t="s">
        <v>1588</v>
      </c>
      <c r="B356" s="206" t="s">
        <v>1589</v>
      </c>
      <c r="C356" s="98" t="s">
        <v>51</v>
      </c>
      <c r="D356" s="207" t="s">
        <v>1590</v>
      </c>
      <c r="E356" s="207" t="s">
        <v>1591</v>
      </c>
      <c r="F356" s="77" t="s">
        <v>741</v>
      </c>
      <c r="G356" s="98">
        <v>2.0</v>
      </c>
      <c r="H356" s="98">
        <v>2.0</v>
      </c>
      <c r="I356" s="98">
        <v>2.0</v>
      </c>
      <c r="J356" s="98">
        <v>50.0</v>
      </c>
      <c r="K356" s="98">
        <v>25.0</v>
      </c>
      <c r="L356" s="85" t="s">
        <v>67</v>
      </c>
      <c r="M356" s="205"/>
      <c r="N356" s="205"/>
    </row>
    <row r="357" ht="15.0" customHeight="1">
      <c r="A357" s="206" t="s">
        <v>1592</v>
      </c>
      <c r="B357" s="206" t="s">
        <v>1593</v>
      </c>
      <c r="C357" s="98" t="s">
        <v>51</v>
      </c>
      <c r="D357" s="207" t="s">
        <v>1594</v>
      </c>
      <c r="E357" s="207" t="s">
        <v>1595</v>
      </c>
      <c r="F357" s="77" t="s">
        <v>1596</v>
      </c>
      <c r="G357" s="98">
        <v>2.0</v>
      </c>
      <c r="H357" s="98">
        <v>2.0</v>
      </c>
      <c r="I357" s="98">
        <v>2.0</v>
      </c>
      <c r="J357" s="98">
        <v>50.0</v>
      </c>
      <c r="K357" s="98">
        <v>25.0</v>
      </c>
      <c r="L357" s="85" t="s">
        <v>67</v>
      </c>
      <c r="M357" s="205"/>
      <c r="N357" s="205"/>
    </row>
    <row r="358" ht="15.0" customHeight="1">
      <c r="A358" s="206" t="s">
        <v>1597</v>
      </c>
      <c r="B358" s="206" t="s">
        <v>1598</v>
      </c>
      <c r="C358" s="98" t="s">
        <v>51</v>
      </c>
      <c r="D358" s="207" t="s">
        <v>1599</v>
      </c>
      <c r="E358" s="207" t="s">
        <v>1600</v>
      </c>
      <c r="F358" s="77" t="s">
        <v>239</v>
      </c>
      <c r="G358" s="98">
        <v>2.0</v>
      </c>
      <c r="H358" s="98">
        <v>2.0</v>
      </c>
      <c r="I358" s="98">
        <v>2.0</v>
      </c>
      <c r="J358" s="98">
        <v>50.0</v>
      </c>
      <c r="K358" s="98">
        <v>25.0</v>
      </c>
      <c r="L358" s="85" t="s">
        <v>67</v>
      </c>
      <c r="M358" s="205"/>
      <c r="N358" s="205"/>
    </row>
    <row r="359" ht="15.0" customHeight="1">
      <c r="A359" s="206" t="s">
        <v>1601</v>
      </c>
      <c r="B359" s="206" t="s">
        <v>1602</v>
      </c>
      <c r="C359" s="98" t="s">
        <v>51</v>
      </c>
      <c r="D359" s="207" t="s">
        <v>1603</v>
      </c>
      <c r="E359" s="207" t="s">
        <v>1604</v>
      </c>
      <c r="F359" s="77" t="s">
        <v>239</v>
      </c>
      <c r="G359" s="98">
        <v>2.0</v>
      </c>
      <c r="H359" s="98">
        <v>2.0</v>
      </c>
      <c r="I359" s="98">
        <v>2.0</v>
      </c>
      <c r="J359" s="98">
        <v>50.0</v>
      </c>
      <c r="K359" s="98">
        <v>25.0</v>
      </c>
      <c r="L359" s="85" t="s">
        <v>67</v>
      </c>
      <c r="M359" s="205"/>
      <c r="N359" s="205"/>
    </row>
    <row r="360" ht="15.0" customHeight="1">
      <c r="A360" s="206" t="s">
        <v>1605</v>
      </c>
      <c r="B360" s="206" t="s">
        <v>1606</v>
      </c>
      <c r="C360" s="98" t="s">
        <v>51</v>
      </c>
      <c r="D360" s="207" t="s">
        <v>1607</v>
      </c>
      <c r="E360" s="207" t="s">
        <v>1608</v>
      </c>
      <c r="F360" s="77" t="s">
        <v>1596</v>
      </c>
      <c r="G360" s="98">
        <v>2.0</v>
      </c>
      <c r="H360" s="98">
        <v>2.0</v>
      </c>
      <c r="I360" s="98">
        <v>2.0</v>
      </c>
      <c r="J360" s="98">
        <v>50.0</v>
      </c>
      <c r="K360" s="98">
        <v>25.0</v>
      </c>
      <c r="L360" s="85" t="s">
        <v>67</v>
      </c>
      <c r="M360" s="205"/>
      <c r="N360" s="205"/>
    </row>
    <row r="361" ht="15.0" customHeight="1">
      <c r="A361" s="206" t="s">
        <v>1609</v>
      </c>
      <c r="B361" s="206" t="s">
        <v>1610</v>
      </c>
      <c r="C361" s="98" t="s">
        <v>51</v>
      </c>
      <c r="D361" s="207" t="s">
        <v>1611</v>
      </c>
      <c r="E361" s="207" t="s">
        <v>1612</v>
      </c>
      <c r="F361" s="77" t="s">
        <v>741</v>
      </c>
      <c r="G361" s="98">
        <v>2.0</v>
      </c>
      <c r="H361" s="98">
        <v>2.0</v>
      </c>
      <c r="I361" s="98">
        <v>2.0</v>
      </c>
      <c r="J361" s="98">
        <v>50.0</v>
      </c>
      <c r="K361" s="98">
        <v>25.0</v>
      </c>
      <c r="L361" s="85" t="s">
        <v>67</v>
      </c>
      <c r="M361" s="205"/>
      <c r="N361" s="205"/>
    </row>
    <row r="362" ht="15.0" customHeight="1">
      <c r="A362" s="206" t="s">
        <v>1613</v>
      </c>
      <c r="B362" s="206" t="s">
        <v>1610</v>
      </c>
      <c r="C362" s="98" t="s">
        <v>51</v>
      </c>
      <c r="D362" s="207" t="s">
        <v>1614</v>
      </c>
      <c r="E362" s="207" t="s">
        <v>1615</v>
      </c>
      <c r="F362" s="77" t="s">
        <v>824</v>
      </c>
      <c r="G362" s="98">
        <v>2.0</v>
      </c>
      <c r="H362" s="98">
        <v>2.0</v>
      </c>
      <c r="I362" s="98">
        <v>2.0</v>
      </c>
      <c r="J362" s="98">
        <v>50.0</v>
      </c>
      <c r="K362" s="98">
        <v>25.0</v>
      </c>
      <c r="L362" s="85" t="s">
        <v>67</v>
      </c>
      <c r="M362" s="205"/>
      <c r="N362" s="205"/>
    </row>
    <row r="363" ht="15.0" customHeight="1">
      <c r="A363" s="206" t="s">
        <v>1616</v>
      </c>
      <c r="B363" s="206" t="s">
        <v>1610</v>
      </c>
      <c r="C363" s="98" t="s">
        <v>51</v>
      </c>
      <c r="D363" s="207" t="s">
        <v>1617</v>
      </c>
      <c r="E363" s="207" t="s">
        <v>1618</v>
      </c>
      <c r="F363" s="77" t="s">
        <v>239</v>
      </c>
      <c r="G363" s="98">
        <v>2.0</v>
      </c>
      <c r="H363" s="98">
        <v>2.0</v>
      </c>
      <c r="I363" s="98">
        <v>2.0</v>
      </c>
      <c r="J363" s="98">
        <v>50.0</v>
      </c>
      <c r="K363" s="98">
        <v>25.0</v>
      </c>
      <c r="L363" s="85" t="s">
        <v>67</v>
      </c>
      <c r="M363" s="205"/>
      <c r="N363" s="205"/>
    </row>
    <row r="364" ht="15.0" customHeight="1">
      <c r="A364" s="206" t="s">
        <v>1619</v>
      </c>
      <c r="B364" s="206" t="s">
        <v>1620</v>
      </c>
      <c r="C364" s="98" t="s">
        <v>51</v>
      </c>
      <c r="D364" s="207" t="s">
        <v>1621</v>
      </c>
      <c r="E364" s="207" t="s">
        <v>1622</v>
      </c>
      <c r="F364" s="77" t="s">
        <v>741</v>
      </c>
      <c r="G364" s="98">
        <v>2.0</v>
      </c>
      <c r="H364" s="98">
        <v>2.0</v>
      </c>
      <c r="I364" s="98">
        <v>2.0</v>
      </c>
      <c r="J364" s="98">
        <v>50.0</v>
      </c>
      <c r="K364" s="98">
        <v>25.0</v>
      </c>
      <c r="L364" s="85" t="s">
        <v>67</v>
      </c>
      <c r="M364" s="205"/>
      <c r="N364" s="205"/>
    </row>
    <row r="365" ht="15.0" customHeight="1">
      <c r="A365" s="206" t="s">
        <v>1623</v>
      </c>
      <c r="B365" s="206" t="s">
        <v>1624</v>
      </c>
      <c r="C365" s="98" t="s">
        <v>51</v>
      </c>
      <c r="D365" s="207" t="s">
        <v>1625</v>
      </c>
      <c r="E365" s="207" t="s">
        <v>1626</v>
      </c>
      <c r="F365" s="77" t="s">
        <v>741</v>
      </c>
      <c r="G365" s="98">
        <v>2.0</v>
      </c>
      <c r="H365" s="98">
        <v>2.0</v>
      </c>
      <c r="I365" s="98">
        <v>2.0</v>
      </c>
      <c r="J365" s="98">
        <v>50.0</v>
      </c>
      <c r="K365" s="98">
        <v>25.0</v>
      </c>
      <c r="L365" s="85" t="s">
        <v>67</v>
      </c>
      <c r="M365" s="205"/>
      <c r="N365" s="205"/>
    </row>
    <row r="366" ht="15.0" customHeight="1">
      <c r="A366" s="206" t="s">
        <v>1627</v>
      </c>
      <c r="B366" s="206" t="s">
        <v>1628</v>
      </c>
      <c r="C366" s="98" t="s">
        <v>51</v>
      </c>
      <c r="D366" s="207" t="s">
        <v>1629</v>
      </c>
      <c r="E366" s="207" t="s">
        <v>1630</v>
      </c>
      <c r="F366" s="77" t="s">
        <v>741</v>
      </c>
      <c r="G366" s="98">
        <v>5.0</v>
      </c>
      <c r="H366" s="98">
        <v>5.0</v>
      </c>
      <c r="I366" s="98">
        <v>5.0</v>
      </c>
      <c r="J366" s="98">
        <v>50.0</v>
      </c>
      <c r="K366" s="98">
        <v>10.0</v>
      </c>
      <c r="L366" s="85" t="s">
        <v>67</v>
      </c>
      <c r="M366" s="205"/>
      <c r="N366" s="205"/>
    </row>
    <row r="367" ht="15.0" customHeight="1">
      <c r="A367" s="206" t="s">
        <v>1631</v>
      </c>
      <c r="B367" s="206" t="s">
        <v>1632</v>
      </c>
      <c r="C367" s="98" t="s">
        <v>51</v>
      </c>
      <c r="D367" s="207" t="s">
        <v>1633</v>
      </c>
      <c r="E367" s="207" t="s">
        <v>1634</v>
      </c>
      <c r="F367" s="77" t="s">
        <v>741</v>
      </c>
      <c r="G367" s="98">
        <v>6.0</v>
      </c>
      <c r="H367" s="98">
        <v>2.0</v>
      </c>
      <c r="I367" s="98">
        <v>6.0</v>
      </c>
      <c r="J367" s="98">
        <v>50.0</v>
      </c>
      <c r="K367" s="98">
        <v>8.33</v>
      </c>
      <c r="L367" s="85" t="s">
        <v>67</v>
      </c>
      <c r="M367" s="205"/>
      <c r="N367" s="205"/>
    </row>
    <row r="368" ht="15.0" customHeight="1">
      <c r="A368" s="206" t="s">
        <v>1635</v>
      </c>
      <c r="B368" s="206" t="s">
        <v>1632</v>
      </c>
      <c r="C368" s="98" t="s">
        <v>51</v>
      </c>
      <c r="D368" s="207" t="s">
        <v>1636</v>
      </c>
      <c r="E368" s="207" t="s">
        <v>1637</v>
      </c>
      <c r="F368" s="77" t="s">
        <v>239</v>
      </c>
      <c r="G368" s="98">
        <v>6.0</v>
      </c>
      <c r="H368" s="98">
        <v>2.0</v>
      </c>
      <c r="I368" s="98">
        <v>6.0</v>
      </c>
      <c r="J368" s="98">
        <v>50.0</v>
      </c>
      <c r="K368" s="98">
        <v>8.33</v>
      </c>
      <c r="L368" s="85" t="s">
        <v>67</v>
      </c>
      <c r="M368" s="205"/>
      <c r="N368" s="205"/>
    </row>
    <row r="369" ht="15.0" customHeight="1">
      <c r="A369" s="206" t="s">
        <v>1638</v>
      </c>
      <c r="B369" s="206" t="s">
        <v>1632</v>
      </c>
      <c r="C369" s="98" t="s">
        <v>51</v>
      </c>
      <c r="D369" s="207" t="s">
        <v>1639</v>
      </c>
      <c r="E369" s="207" t="s">
        <v>1640</v>
      </c>
      <c r="F369" s="77" t="s">
        <v>824</v>
      </c>
      <c r="G369" s="98">
        <v>6.0</v>
      </c>
      <c r="H369" s="98">
        <v>2.0</v>
      </c>
      <c r="I369" s="98">
        <v>6.0</v>
      </c>
      <c r="J369" s="98">
        <v>50.0</v>
      </c>
      <c r="K369" s="98">
        <v>8.33</v>
      </c>
      <c r="L369" s="85" t="s">
        <v>67</v>
      </c>
      <c r="M369" s="205"/>
      <c r="N369" s="205"/>
    </row>
    <row r="370" ht="15.0" customHeight="1">
      <c r="A370" s="85" t="s">
        <v>1641</v>
      </c>
      <c r="B370" s="206" t="s">
        <v>1642</v>
      </c>
      <c r="C370" s="98" t="s">
        <v>51</v>
      </c>
      <c r="D370" s="207" t="s">
        <v>1643</v>
      </c>
      <c r="E370" s="207" t="s">
        <v>1644</v>
      </c>
      <c r="F370" s="77" t="s">
        <v>741</v>
      </c>
      <c r="G370" s="98">
        <v>2.0</v>
      </c>
      <c r="H370" s="98">
        <v>2.0</v>
      </c>
      <c r="I370" s="98">
        <v>2.0</v>
      </c>
      <c r="J370" s="98">
        <v>50.0</v>
      </c>
      <c r="K370" s="98">
        <v>25.0</v>
      </c>
      <c r="L370" s="85" t="s">
        <v>67</v>
      </c>
      <c r="M370" s="205"/>
      <c r="N370" s="205"/>
    </row>
    <row r="371" ht="15.0" customHeight="1">
      <c r="A371" s="85" t="s">
        <v>1645</v>
      </c>
      <c r="B371" s="206" t="s">
        <v>1642</v>
      </c>
      <c r="C371" s="98" t="s">
        <v>51</v>
      </c>
      <c r="D371" s="207" t="s">
        <v>1646</v>
      </c>
      <c r="E371" s="207" t="s">
        <v>1647</v>
      </c>
      <c r="F371" s="77" t="s">
        <v>239</v>
      </c>
      <c r="G371" s="98">
        <v>2.0</v>
      </c>
      <c r="H371" s="98">
        <v>2.0</v>
      </c>
      <c r="I371" s="98">
        <v>2.0</v>
      </c>
      <c r="J371" s="98">
        <v>50.0</v>
      </c>
      <c r="K371" s="98">
        <v>25.0</v>
      </c>
      <c r="L371" s="85" t="s">
        <v>67</v>
      </c>
      <c r="M371" s="205"/>
      <c r="N371" s="205"/>
    </row>
    <row r="372" ht="15.0" customHeight="1">
      <c r="A372" s="98" t="s">
        <v>1648</v>
      </c>
      <c r="B372" s="206" t="s">
        <v>1649</v>
      </c>
      <c r="C372" s="98" t="s">
        <v>51</v>
      </c>
      <c r="D372" s="207" t="s">
        <v>1650</v>
      </c>
      <c r="E372" s="207" t="s">
        <v>1651</v>
      </c>
      <c r="F372" s="77" t="s">
        <v>741</v>
      </c>
      <c r="G372" s="98">
        <v>4.0</v>
      </c>
      <c r="H372" s="98">
        <v>4.0</v>
      </c>
      <c r="I372" s="98">
        <v>4.0</v>
      </c>
      <c r="J372" s="98">
        <v>50.0</v>
      </c>
      <c r="K372" s="98">
        <v>12.5</v>
      </c>
      <c r="L372" s="85" t="s">
        <v>67</v>
      </c>
      <c r="M372" s="205"/>
      <c r="N372" s="205"/>
    </row>
    <row r="373" ht="15.0" customHeight="1">
      <c r="A373" s="98" t="s">
        <v>1652</v>
      </c>
      <c r="B373" s="206" t="s">
        <v>1653</v>
      </c>
      <c r="C373" s="98" t="s">
        <v>51</v>
      </c>
      <c r="D373" s="207" t="s">
        <v>1654</v>
      </c>
      <c r="E373" s="207" t="s">
        <v>1655</v>
      </c>
      <c r="F373" s="77" t="s">
        <v>741</v>
      </c>
      <c r="G373" s="98">
        <v>4.0</v>
      </c>
      <c r="H373" s="98">
        <v>4.0</v>
      </c>
      <c r="I373" s="98">
        <v>4.0</v>
      </c>
      <c r="J373" s="98">
        <v>50.0</v>
      </c>
      <c r="K373" s="98">
        <v>12.5</v>
      </c>
      <c r="L373" s="85" t="s">
        <v>67</v>
      </c>
      <c r="M373" s="205"/>
      <c r="N373" s="205"/>
    </row>
    <row r="374" ht="15.0" customHeight="1">
      <c r="A374" s="98" t="s">
        <v>1656</v>
      </c>
      <c r="B374" s="206" t="s">
        <v>1657</v>
      </c>
      <c r="C374" s="98" t="s">
        <v>51</v>
      </c>
      <c r="D374" s="207" t="s">
        <v>1658</v>
      </c>
      <c r="E374" s="207" t="s">
        <v>1659</v>
      </c>
      <c r="F374" s="77" t="s">
        <v>239</v>
      </c>
      <c r="G374" s="98">
        <v>4.0</v>
      </c>
      <c r="H374" s="98">
        <v>4.0</v>
      </c>
      <c r="I374" s="98">
        <v>4.0</v>
      </c>
      <c r="J374" s="98">
        <v>50.0</v>
      </c>
      <c r="K374" s="98">
        <v>12.5</v>
      </c>
      <c r="L374" s="85" t="s">
        <v>67</v>
      </c>
      <c r="M374" s="205"/>
      <c r="N374" s="205"/>
    </row>
    <row r="375" ht="15.0" customHeight="1">
      <c r="A375" s="98" t="s">
        <v>1660</v>
      </c>
      <c r="B375" s="206" t="s">
        <v>1661</v>
      </c>
      <c r="C375" s="98" t="s">
        <v>51</v>
      </c>
      <c r="D375" s="207" t="s">
        <v>1662</v>
      </c>
      <c r="E375" s="207" t="s">
        <v>1663</v>
      </c>
      <c r="F375" s="77" t="s">
        <v>239</v>
      </c>
      <c r="G375" s="98">
        <v>4.0</v>
      </c>
      <c r="H375" s="98">
        <v>4.0</v>
      </c>
      <c r="I375" s="98">
        <v>4.0</v>
      </c>
      <c r="J375" s="98">
        <v>50.0</v>
      </c>
      <c r="K375" s="98">
        <v>12.5</v>
      </c>
      <c r="L375" s="85" t="s">
        <v>67</v>
      </c>
      <c r="M375" s="205"/>
      <c r="N375" s="205"/>
    </row>
    <row r="376" ht="15.0" customHeight="1">
      <c r="A376" s="98" t="s">
        <v>1664</v>
      </c>
      <c r="B376" s="206" t="s">
        <v>1665</v>
      </c>
      <c r="C376" s="98" t="s">
        <v>51</v>
      </c>
      <c r="D376" s="207" t="s">
        <v>1666</v>
      </c>
      <c r="E376" s="207" t="s">
        <v>1667</v>
      </c>
      <c r="F376" s="77" t="s">
        <v>741</v>
      </c>
      <c r="G376" s="98">
        <v>4.0</v>
      </c>
      <c r="H376" s="98">
        <v>4.0</v>
      </c>
      <c r="I376" s="98">
        <v>4.0</v>
      </c>
      <c r="J376" s="98">
        <v>50.0</v>
      </c>
      <c r="K376" s="98">
        <v>12.5</v>
      </c>
      <c r="L376" s="85" t="s">
        <v>67</v>
      </c>
      <c r="M376" s="205"/>
      <c r="N376" s="205"/>
    </row>
    <row r="377" ht="15.0" customHeight="1">
      <c r="A377" s="98" t="s">
        <v>1668</v>
      </c>
      <c r="B377" s="206" t="s">
        <v>1669</v>
      </c>
      <c r="C377" s="98" t="s">
        <v>51</v>
      </c>
      <c r="D377" s="207" t="s">
        <v>1670</v>
      </c>
      <c r="E377" s="207" t="s">
        <v>1671</v>
      </c>
      <c r="F377" s="77" t="s">
        <v>741</v>
      </c>
      <c r="G377" s="98">
        <v>4.0</v>
      </c>
      <c r="H377" s="98">
        <v>4.0</v>
      </c>
      <c r="I377" s="98">
        <v>4.0</v>
      </c>
      <c r="J377" s="98">
        <v>50.0</v>
      </c>
      <c r="K377" s="98">
        <v>12.5</v>
      </c>
      <c r="L377" s="85" t="s">
        <v>67</v>
      </c>
      <c r="M377" s="205"/>
      <c r="N377" s="205"/>
    </row>
    <row r="378" ht="15.0" customHeight="1">
      <c r="A378" s="98" t="s">
        <v>1672</v>
      </c>
      <c r="B378" s="206" t="s">
        <v>1673</v>
      </c>
      <c r="C378" s="98" t="s">
        <v>51</v>
      </c>
      <c r="D378" s="207" t="s">
        <v>1674</v>
      </c>
      <c r="E378" s="207" t="s">
        <v>1675</v>
      </c>
      <c r="F378" s="77" t="s">
        <v>741</v>
      </c>
      <c r="G378" s="98">
        <v>4.0</v>
      </c>
      <c r="H378" s="98">
        <v>4.0</v>
      </c>
      <c r="I378" s="98">
        <v>4.0</v>
      </c>
      <c r="J378" s="98">
        <v>50.0</v>
      </c>
      <c r="K378" s="98">
        <v>12.5</v>
      </c>
      <c r="L378" s="85" t="s">
        <v>67</v>
      </c>
      <c r="M378" s="205"/>
      <c r="N378" s="205"/>
    </row>
    <row r="379" ht="15.0" customHeight="1">
      <c r="A379" s="98" t="s">
        <v>1676</v>
      </c>
      <c r="B379" s="206" t="s">
        <v>1677</v>
      </c>
      <c r="C379" s="98" t="s">
        <v>51</v>
      </c>
      <c r="D379" s="207" t="s">
        <v>1678</v>
      </c>
      <c r="E379" s="207" t="s">
        <v>1679</v>
      </c>
      <c r="F379" s="77" t="s">
        <v>741</v>
      </c>
      <c r="G379" s="98">
        <v>4.0</v>
      </c>
      <c r="H379" s="98">
        <v>4.0</v>
      </c>
      <c r="I379" s="98">
        <v>4.0</v>
      </c>
      <c r="J379" s="98">
        <v>50.0</v>
      </c>
      <c r="K379" s="98">
        <v>12.5</v>
      </c>
      <c r="L379" s="85" t="s">
        <v>67</v>
      </c>
      <c r="M379" s="205"/>
      <c r="N379" s="205"/>
    </row>
    <row r="380" ht="15.0" customHeight="1">
      <c r="A380" s="98" t="s">
        <v>1680</v>
      </c>
      <c r="B380" s="206" t="s">
        <v>1681</v>
      </c>
      <c r="C380" s="98" t="s">
        <v>51</v>
      </c>
      <c r="D380" s="207" t="s">
        <v>1682</v>
      </c>
      <c r="E380" s="207" t="s">
        <v>1683</v>
      </c>
      <c r="F380" s="77" t="s">
        <v>741</v>
      </c>
      <c r="G380" s="98">
        <v>4.0</v>
      </c>
      <c r="H380" s="98">
        <v>4.0</v>
      </c>
      <c r="I380" s="98">
        <v>4.0</v>
      </c>
      <c r="J380" s="98">
        <v>50.0</v>
      </c>
      <c r="K380" s="98">
        <v>12.5</v>
      </c>
      <c r="L380" s="85" t="s">
        <v>67</v>
      </c>
      <c r="M380" s="205"/>
      <c r="N380" s="205"/>
    </row>
    <row r="381" ht="15.0" customHeight="1">
      <c r="A381" s="98" t="s">
        <v>1684</v>
      </c>
      <c r="B381" s="206" t="s">
        <v>1685</v>
      </c>
      <c r="C381" s="98" t="s">
        <v>51</v>
      </c>
      <c r="D381" s="207" t="s">
        <v>1686</v>
      </c>
      <c r="E381" s="207" t="s">
        <v>1687</v>
      </c>
      <c r="F381" s="77" t="s">
        <v>834</v>
      </c>
      <c r="G381" s="98">
        <v>4.0</v>
      </c>
      <c r="H381" s="98">
        <v>4.0</v>
      </c>
      <c r="I381" s="98">
        <v>4.0</v>
      </c>
      <c r="J381" s="98">
        <v>50.0</v>
      </c>
      <c r="K381" s="98">
        <v>12.5</v>
      </c>
      <c r="L381" s="85" t="s">
        <v>67</v>
      </c>
      <c r="M381" s="205"/>
      <c r="N381" s="205"/>
    </row>
    <row r="382" ht="15.0" customHeight="1">
      <c r="A382" s="98" t="s">
        <v>1688</v>
      </c>
      <c r="B382" s="206" t="s">
        <v>1689</v>
      </c>
      <c r="C382" s="98" t="s">
        <v>51</v>
      </c>
      <c r="D382" s="207" t="s">
        <v>1690</v>
      </c>
      <c r="E382" s="207" t="s">
        <v>1691</v>
      </c>
      <c r="F382" s="77" t="s">
        <v>834</v>
      </c>
      <c r="G382" s="98">
        <v>4.0</v>
      </c>
      <c r="H382" s="98">
        <v>4.0</v>
      </c>
      <c r="I382" s="98">
        <v>4.0</v>
      </c>
      <c r="J382" s="98">
        <v>50.0</v>
      </c>
      <c r="K382" s="98">
        <v>12.5</v>
      </c>
      <c r="L382" s="85" t="s">
        <v>67</v>
      </c>
      <c r="M382" s="205"/>
      <c r="N382" s="205"/>
    </row>
    <row r="383" ht="15.0" customHeight="1">
      <c r="A383" s="98" t="s">
        <v>1692</v>
      </c>
      <c r="B383" s="206" t="s">
        <v>1693</v>
      </c>
      <c r="C383" s="98" t="s">
        <v>51</v>
      </c>
      <c r="D383" s="207" t="s">
        <v>1694</v>
      </c>
      <c r="E383" s="207" t="s">
        <v>1695</v>
      </c>
      <c r="F383" s="77" t="s">
        <v>741</v>
      </c>
      <c r="G383" s="98">
        <v>4.0</v>
      </c>
      <c r="H383" s="98">
        <v>4.0</v>
      </c>
      <c r="I383" s="98">
        <v>4.0</v>
      </c>
      <c r="J383" s="98">
        <v>50.0</v>
      </c>
      <c r="K383" s="98">
        <v>12.5</v>
      </c>
      <c r="L383" s="85" t="s">
        <v>67</v>
      </c>
      <c r="M383" s="205"/>
      <c r="N383" s="205"/>
    </row>
    <row r="384" ht="15.0" customHeight="1">
      <c r="A384" s="206" t="s">
        <v>1696</v>
      </c>
      <c r="B384" s="206" t="s">
        <v>1697</v>
      </c>
      <c r="C384" s="98" t="s">
        <v>51</v>
      </c>
      <c r="D384" s="207" t="s">
        <v>1698</v>
      </c>
      <c r="E384" s="207" t="s">
        <v>1699</v>
      </c>
      <c r="F384" s="77" t="s">
        <v>741</v>
      </c>
      <c r="G384" s="98">
        <v>2.0</v>
      </c>
      <c r="H384" s="98">
        <v>2.0</v>
      </c>
      <c r="I384" s="98">
        <v>2.0</v>
      </c>
      <c r="J384" s="98">
        <v>50.0</v>
      </c>
      <c r="K384" s="98">
        <v>25.0</v>
      </c>
      <c r="L384" s="85" t="s">
        <v>67</v>
      </c>
      <c r="M384" s="205"/>
      <c r="N384" s="205"/>
    </row>
    <row r="385" ht="15.0" customHeight="1">
      <c r="A385" s="206" t="s">
        <v>1700</v>
      </c>
      <c r="B385" s="206" t="s">
        <v>1701</v>
      </c>
      <c r="C385" s="98" t="s">
        <v>51</v>
      </c>
      <c r="D385" s="207" t="s">
        <v>1702</v>
      </c>
      <c r="E385" s="207" t="s">
        <v>1703</v>
      </c>
      <c r="F385" s="77" t="s">
        <v>741</v>
      </c>
      <c r="G385" s="98">
        <v>2.0</v>
      </c>
      <c r="H385" s="98">
        <v>2.0</v>
      </c>
      <c r="I385" s="98">
        <v>2.0</v>
      </c>
      <c r="J385" s="98">
        <v>50.0</v>
      </c>
      <c r="K385" s="98">
        <v>25.0</v>
      </c>
      <c r="L385" s="85" t="s">
        <v>67</v>
      </c>
      <c r="M385" s="205"/>
      <c r="N385" s="205"/>
    </row>
    <row r="386" ht="15.0" customHeight="1">
      <c r="A386" s="206" t="s">
        <v>1704</v>
      </c>
      <c r="B386" s="206" t="s">
        <v>1705</v>
      </c>
      <c r="C386" s="98" t="s">
        <v>51</v>
      </c>
      <c r="D386" s="207" t="s">
        <v>1706</v>
      </c>
      <c r="E386" s="207" t="s">
        <v>1707</v>
      </c>
      <c r="F386" s="77" t="s">
        <v>741</v>
      </c>
      <c r="G386" s="98">
        <v>2.0</v>
      </c>
      <c r="H386" s="98">
        <v>2.0</v>
      </c>
      <c r="I386" s="98">
        <v>2.0</v>
      </c>
      <c r="J386" s="98">
        <v>50.0</v>
      </c>
      <c r="K386" s="98">
        <v>25.0</v>
      </c>
      <c r="L386" s="85" t="s">
        <v>67</v>
      </c>
      <c r="M386" s="205"/>
      <c r="N386" s="205"/>
    </row>
    <row r="387" ht="15.0" customHeight="1">
      <c r="A387" s="206" t="s">
        <v>1708</v>
      </c>
      <c r="B387" s="206" t="s">
        <v>1709</v>
      </c>
      <c r="C387" s="98" t="s">
        <v>51</v>
      </c>
      <c r="D387" s="207" t="s">
        <v>1710</v>
      </c>
      <c r="E387" s="207" t="s">
        <v>1707</v>
      </c>
      <c r="F387" s="77" t="s">
        <v>239</v>
      </c>
      <c r="G387" s="98">
        <v>2.0</v>
      </c>
      <c r="H387" s="98">
        <v>2.0</v>
      </c>
      <c r="I387" s="98">
        <v>2.0</v>
      </c>
      <c r="J387" s="98">
        <v>50.0</v>
      </c>
      <c r="K387" s="98">
        <v>25.0</v>
      </c>
      <c r="L387" s="85" t="s">
        <v>67</v>
      </c>
      <c r="M387" s="205"/>
      <c r="N387" s="205"/>
    </row>
    <row r="388" ht="15.0" customHeight="1">
      <c r="A388" s="206" t="s">
        <v>1711</v>
      </c>
      <c r="B388" s="206" t="s">
        <v>1712</v>
      </c>
      <c r="C388" s="98" t="s">
        <v>51</v>
      </c>
      <c r="D388" s="207" t="s">
        <v>1713</v>
      </c>
      <c r="E388" s="207" t="s">
        <v>1714</v>
      </c>
      <c r="F388" s="77" t="s">
        <v>741</v>
      </c>
      <c r="G388" s="98">
        <v>2.0</v>
      </c>
      <c r="H388" s="98">
        <v>2.0</v>
      </c>
      <c r="I388" s="98">
        <v>2.0</v>
      </c>
      <c r="J388" s="98">
        <v>50.0</v>
      </c>
      <c r="K388" s="98">
        <v>25.0</v>
      </c>
      <c r="L388" s="85" t="s">
        <v>67</v>
      </c>
      <c r="M388" s="205"/>
      <c r="N388" s="205"/>
    </row>
    <row r="389" ht="15.0" customHeight="1">
      <c r="A389" s="206" t="s">
        <v>1715</v>
      </c>
      <c r="B389" s="206" t="s">
        <v>1716</v>
      </c>
      <c r="C389" s="98" t="s">
        <v>51</v>
      </c>
      <c r="D389" s="207" t="s">
        <v>1717</v>
      </c>
      <c r="E389" s="207" t="s">
        <v>1718</v>
      </c>
      <c r="F389" s="77" t="s">
        <v>741</v>
      </c>
      <c r="G389" s="98">
        <v>2.0</v>
      </c>
      <c r="H389" s="98">
        <v>2.0</v>
      </c>
      <c r="I389" s="98">
        <v>2.0</v>
      </c>
      <c r="J389" s="98">
        <v>50.0</v>
      </c>
      <c r="K389" s="98">
        <v>25.0</v>
      </c>
      <c r="L389" s="85" t="s">
        <v>67</v>
      </c>
      <c r="M389" s="205"/>
      <c r="N389" s="205"/>
    </row>
    <row r="390" ht="15.0" customHeight="1">
      <c r="A390" s="206" t="s">
        <v>1719</v>
      </c>
      <c r="B390" s="206" t="s">
        <v>1720</v>
      </c>
      <c r="C390" s="98" t="s">
        <v>51</v>
      </c>
      <c r="D390" s="207" t="s">
        <v>1721</v>
      </c>
      <c r="E390" s="207" t="s">
        <v>1722</v>
      </c>
      <c r="F390" s="77" t="s">
        <v>239</v>
      </c>
      <c r="G390" s="98">
        <v>2.0</v>
      </c>
      <c r="H390" s="98">
        <v>2.0</v>
      </c>
      <c r="I390" s="98">
        <v>2.0</v>
      </c>
      <c r="J390" s="98">
        <v>50.0</v>
      </c>
      <c r="K390" s="98">
        <v>25.0</v>
      </c>
      <c r="L390" s="85" t="s">
        <v>67</v>
      </c>
      <c r="M390" s="205"/>
      <c r="N390" s="205"/>
    </row>
    <row r="391" ht="15.0" customHeight="1">
      <c r="A391" s="206" t="s">
        <v>1723</v>
      </c>
      <c r="B391" s="206" t="s">
        <v>1724</v>
      </c>
      <c r="C391" s="98" t="s">
        <v>51</v>
      </c>
      <c r="D391" s="207" t="s">
        <v>1725</v>
      </c>
      <c r="E391" s="207" t="s">
        <v>1726</v>
      </c>
      <c r="F391" s="77" t="s">
        <v>741</v>
      </c>
      <c r="G391" s="98">
        <v>2.0</v>
      </c>
      <c r="H391" s="98">
        <v>2.0</v>
      </c>
      <c r="I391" s="98">
        <v>2.0</v>
      </c>
      <c r="J391" s="98">
        <v>50.0</v>
      </c>
      <c r="K391" s="98">
        <v>25.0</v>
      </c>
      <c r="L391" s="85" t="s">
        <v>67</v>
      </c>
      <c r="M391" s="205"/>
      <c r="N391" s="205"/>
    </row>
    <row r="392" ht="15.0" customHeight="1">
      <c r="A392" s="206" t="s">
        <v>1727</v>
      </c>
      <c r="B392" s="206" t="s">
        <v>1728</v>
      </c>
      <c r="C392" s="98" t="s">
        <v>51</v>
      </c>
      <c r="D392" s="207" t="s">
        <v>1729</v>
      </c>
      <c r="E392" s="207" t="s">
        <v>1730</v>
      </c>
      <c r="F392" s="77" t="s">
        <v>824</v>
      </c>
      <c r="G392" s="98">
        <v>2.0</v>
      </c>
      <c r="H392" s="98">
        <v>2.0</v>
      </c>
      <c r="I392" s="98">
        <v>2.0</v>
      </c>
      <c r="J392" s="98">
        <v>50.0</v>
      </c>
      <c r="K392" s="98">
        <v>25.0</v>
      </c>
      <c r="L392" s="85" t="s">
        <v>67</v>
      </c>
      <c r="M392" s="205"/>
      <c r="N392" s="205"/>
    </row>
    <row r="393" ht="15.0" customHeight="1">
      <c r="A393" s="206" t="s">
        <v>1731</v>
      </c>
      <c r="B393" s="206" t="s">
        <v>1732</v>
      </c>
      <c r="C393" s="98" t="s">
        <v>51</v>
      </c>
      <c r="D393" s="207" t="s">
        <v>1733</v>
      </c>
      <c r="E393" s="207" t="s">
        <v>1734</v>
      </c>
      <c r="F393" s="77" t="s">
        <v>239</v>
      </c>
      <c r="G393" s="98">
        <v>2.0</v>
      </c>
      <c r="H393" s="98">
        <v>2.0</v>
      </c>
      <c r="I393" s="98">
        <v>2.0</v>
      </c>
      <c r="J393" s="98">
        <v>50.0</v>
      </c>
      <c r="K393" s="98">
        <v>25.0</v>
      </c>
      <c r="L393" s="85" t="s">
        <v>67</v>
      </c>
      <c r="M393" s="205"/>
      <c r="N393" s="205"/>
    </row>
    <row r="394" ht="15.0" customHeight="1">
      <c r="A394" s="206" t="s">
        <v>1735</v>
      </c>
      <c r="B394" s="206" t="s">
        <v>1732</v>
      </c>
      <c r="C394" s="98" t="s">
        <v>51</v>
      </c>
      <c r="D394" s="207" t="s">
        <v>1736</v>
      </c>
      <c r="E394" s="207" t="s">
        <v>1737</v>
      </c>
      <c r="F394" s="77" t="s">
        <v>239</v>
      </c>
      <c r="G394" s="98">
        <v>2.0</v>
      </c>
      <c r="H394" s="98">
        <v>2.0</v>
      </c>
      <c r="I394" s="98">
        <v>2.0</v>
      </c>
      <c r="J394" s="98">
        <v>50.0</v>
      </c>
      <c r="K394" s="98">
        <v>25.0</v>
      </c>
      <c r="L394" s="85" t="s">
        <v>67</v>
      </c>
      <c r="M394" s="205"/>
      <c r="N394" s="205"/>
    </row>
    <row r="395" ht="15.0" customHeight="1">
      <c r="A395" s="206" t="s">
        <v>1738</v>
      </c>
      <c r="B395" s="206" t="s">
        <v>1739</v>
      </c>
      <c r="C395" s="98" t="s">
        <v>51</v>
      </c>
      <c r="D395" s="207" t="s">
        <v>1740</v>
      </c>
      <c r="E395" s="207" t="s">
        <v>1741</v>
      </c>
      <c r="F395" s="77" t="s">
        <v>741</v>
      </c>
      <c r="G395" s="98">
        <v>2.0</v>
      </c>
      <c r="H395" s="98">
        <v>2.0</v>
      </c>
      <c r="I395" s="98">
        <v>2.0</v>
      </c>
      <c r="J395" s="98">
        <v>50.0</v>
      </c>
      <c r="K395" s="98">
        <v>25.0</v>
      </c>
      <c r="L395" s="85" t="s">
        <v>67</v>
      </c>
      <c r="M395" s="205"/>
      <c r="N395" s="205"/>
    </row>
    <row r="396" ht="15.0" customHeight="1">
      <c r="A396" s="75" t="s">
        <v>1742</v>
      </c>
      <c r="B396" s="85" t="s">
        <v>1743</v>
      </c>
      <c r="C396" s="77" t="s">
        <v>86</v>
      </c>
      <c r="D396" s="77" t="s">
        <v>1744</v>
      </c>
      <c r="E396" s="75" t="s">
        <v>1745</v>
      </c>
      <c r="F396" s="77" t="s">
        <v>452</v>
      </c>
      <c r="G396" s="98">
        <v>3.0</v>
      </c>
      <c r="H396" s="98">
        <v>3.0</v>
      </c>
      <c r="I396" s="98">
        <v>3.0</v>
      </c>
      <c r="J396" s="98">
        <v>50.0</v>
      </c>
      <c r="K396" s="77">
        <v>16.66</v>
      </c>
      <c r="L396" s="85" t="s">
        <v>67</v>
      </c>
      <c r="M396" s="205"/>
      <c r="N396" s="205"/>
    </row>
    <row r="397" ht="15.0" customHeight="1">
      <c r="A397" s="75" t="s">
        <v>1746</v>
      </c>
      <c r="B397" s="85" t="s">
        <v>1743</v>
      </c>
      <c r="C397" s="77" t="s">
        <v>86</v>
      </c>
      <c r="D397" s="77" t="s">
        <v>1747</v>
      </c>
      <c r="E397" s="75" t="s">
        <v>1748</v>
      </c>
      <c r="F397" s="77" t="s">
        <v>868</v>
      </c>
      <c r="G397" s="98">
        <v>3.0</v>
      </c>
      <c r="H397" s="98">
        <v>3.0</v>
      </c>
      <c r="I397" s="98">
        <v>3.0</v>
      </c>
      <c r="J397" s="98">
        <v>50.0</v>
      </c>
      <c r="K397" s="77">
        <v>16.66</v>
      </c>
      <c r="L397" s="85" t="s">
        <v>67</v>
      </c>
      <c r="M397" s="205"/>
      <c r="N397" s="205"/>
    </row>
    <row r="398" ht="15.0" customHeight="1">
      <c r="A398" s="75" t="s">
        <v>1749</v>
      </c>
      <c r="B398" s="85" t="s">
        <v>1743</v>
      </c>
      <c r="C398" s="77" t="s">
        <v>86</v>
      </c>
      <c r="D398" s="77" t="s">
        <v>1750</v>
      </c>
      <c r="E398" s="75" t="s">
        <v>1751</v>
      </c>
      <c r="F398" s="77" t="s">
        <v>452</v>
      </c>
      <c r="G398" s="98">
        <v>3.0</v>
      </c>
      <c r="H398" s="98">
        <v>3.0</v>
      </c>
      <c r="I398" s="98">
        <v>3.0</v>
      </c>
      <c r="J398" s="98">
        <v>50.0</v>
      </c>
      <c r="K398" s="77">
        <v>16.66</v>
      </c>
      <c r="L398" s="85" t="s">
        <v>67</v>
      </c>
      <c r="M398" s="205"/>
      <c r="N398" s="205"/>
    </row>
    <row r="399" ht="15.0" customHeight="1">
      <c r="A399" s="75" t="s">
        <v>1752</v>
      </c>
      <c r="B399" s="85" t="s">
        <v>1743</v>
      </c>
      <c r="C399" s="77" t="s">
        <v>86</v>
      </c>
      <c r="D399" s="77" t="s">
        <v>1753</v>
      </c>
      <c r="E399" s="75" t="s">
        <v>1754</v>
      </c>
      <c r="F399" s="77" t="s">
        <v>868</v>
      </c>
      <c r="G399" s="98">
        <v>3.0</v>
      </c>
      <c r="H399" s="98">
        <v>3.0</v>
      </c>
      <c r="I399" s="98">
        <v>3.0</v>
      </c>
      <c r="J399" s="98">
        <v>50.0</v>
      </c>
      <c r="K399" s="77">
        <v>16.66</v>
      </c>
      <c r="L399" s="85" t="s">
        <v>67</v>
      </c>
      <c r="M399" s="205"/>
      <c r="N399" s="205"/>
    </row>
    <row r="400" ht="15.0" customHeight="1">
      <c r="A400" s="75" t="s">
        <v>1755</v>
      </c>
      <c r="B400" s="85" t="s">
        <v>1743</v>
      </c>
      <c r="C400" s="77" t="s">
        <v>86</v>
      </c>
      <c r="D400" s="77" t="s">
        <v>1756</v>
      </c>
      <c r="E400" s="75" t="s">
        <v>1757</v>
      </c>
      <c r="F400" s="77" t="s">
        <v>452</v>
      </c>
      <c r="G400" s="98">
        <v>3.0</v>
      </c>
      <c r="H400" s="98">
        <v>3.0</v>
      </c>
      <c r="I400" s="98">
        <v>3.0</v>
      </c>
      <c r="J400" s="98">
        <v>50.0</v>
      </c>
      <c r="K400" s="77">
        <v>16.66</v>
      </c>
      <c r="L400" s="85" t="s">
        <v>67</v>
      </c>
      <c r="M400" s="205"/>
      <c r="N400" s="205"/>
    </row>
    <row r="401" ht="15.0" customHeight="1">
      <c r="A401" s="75" t="s">
        <v>1758</v>
      </c>
      <c r="B401" s="85" t="s">
        <v>1743</v>
      </c>
      <c r="C401" s="77" t="s">
        <v>86</v>
      </c>
      <c r="D401" s="77" t="s">
        <v>1759</v>
      </c>
      <c r="E401" s="75" t="s">
        <v>1760</v>
      </c>
      <c r="F401" s="77" t="s">
        <v>452</v>
      </c>
      <c r="G401" s="98">
        <v>3.0</v>
      </c>
      <c r="H401" s="98">
        <v>3.0</v>
      </c>
      <c r="I401" s="98">
        <v>3.0</v>
      </c>
      <c r="J401" s="98">
        <v>50.0</v>
      </c>
      <c r="K401" s="77">
        <v>16.66</v>
      </c>
      <c r="L401" s="85" t="s">
        <v>67</v>
      </c>
      <c r="M401" s="205"/>
      <c r="N401" s="205"/>
    </row>
    <row r="402" ht="15.0" customHeight="1">
      <c r="A402" s="75" t="s">
        <v>1761</v>
      </c>
      <c r="B402" s="212" t="s">
        <v>1762</v>
      </c>
      <c r="C402" s="77" t="s">
        <v>51</v>
      </c>
      <c r="D402" s="75" t="s">
        <v>1763</v>
      </c>
      <c r="E402" s="213" t="s">
        <v>1764</v>
      </c>
      <c r="F402" s="77" t="s">
        <v>452</v>
      </c>
      <c r="G402" s="214">
        <v>2.0</v>
      </c>
      <c r="H402" s="214">
        <v>2.0</v>
      </c>
      <c r="I402" s="214">
        <v>2.0</v>
      </c>
      <c r="J402" s="98">
        <v>50.0</v>
      </c>
      <c r="K402" s="77">
        <v>25.0</v>
      </c>
      <c r="L402" s="85" t="s">
        <v>67</v>
      </c>
      <c r="M402" s="205"/>
      <c r="N402" s="205"/>
    </row>
    <row r="403" ht="15.0" customHeight="1">
      <c r="A403" s="75" t="s">
        <v>1765</v>
      </c>
      <c r="B403" s="212" t="s">
        <v>1766</v>
      </c>
      <c r="C403" s="77" t="s">
        <v>86</v>
      </c>
      <c r="D403" s="75" t="s">
        <v>1767</v>
      </c>
      <c r="E403" s="75" t="s">
        <v>1768</v>
      </c>
      <c r="F403" s="77" t="s">
        <v>845</v>
      </c>
      <c r="G403" s="214">
        <v>4.0</v>
      </c>
      <c r="H403" s="214">
        <v>4.0</v>
      </c>
      <c r="I403" s="214">
        <v>4.0</v>
      </c>
      <c r="J403" s="98">
        <v>50.0</v>
      </c>
      <c r="K403" s="77">
        <v>12.5</v>
      </c>
      <c r="L403" s="85" t="s">
        <v>67</v>
      </c>
      <c r="M403" s="205"/>
      <c r="N403" s="205"/>
    </row>
    <row r="404" ht="15.0" customHeight="1">
      <c r="A404" s="75" t="s">
        <v>1765</v>
      </c>
      <c r="B404" s="212" t="s">
        <v>1766</v>
      </c>
      <c r="C404" s="77" t="s">
        <v>86</v>
      </c>
      <c r="D404" s="75" t="s">
        <v>1769</v>
      </c>
      <c r="E404" s="75" t="s">
        <v>1770</v>
      </c>
      <c r="F404" s="77" t="s">
        <v>868</v>
      </c>
      <c r="G404" s="214">
        <v>4.0</v>
      </c>
      <c r="H404" s="214">
        <v>4.0</v>
      </c>
      <c r="I404" s="214">
        <v>4.0</v>
      </c>
      <c r="J404" s="98">
        <v>50.0</v>
      </c>
      <c r="K404" s="77">
        <v>12.5</v>
      </c>
      <c r="L404" s="85" t="s">
        <v>67</v>
      </c>
      <c r="M404" s="205"/>
      <c r="N404" s="205"/>
    </row>
    <row r="405" ht="15.0" customHeight="1">
      <c r="A405" s="75" t="s">
        <v>1771</v>
      </c>
      <c r="B405" s="212" t="s">
        <v>1766</v>
      </c>
      <c r="C405" s="77" t="s">
        <v>86</v>
      </c>
      <c r="D405" s="75" t="s">
        <v>1772</v>
      </c>
      <c r="E405" s="75" t="s">
        <v>1773</v>
      </c>
      <c r="F405" s="77" t="s">
        <v>845</v>
      </c>
      <c r="G405" s="214">
        <v>4.0</v>
      </c>
      <c r="H405" s="214">
        <v>4.0</v>
      </c>
      <c r="I405" s="214">
        <v>4.0</v>
      </c>
      <c r="J405" s="98">
        <v>50.0</v>
      </c>
      <c r="K405" s="77">
        <v>12.5</v>
      </c>
      <c r="L405" s="85" t="s">
        <v>67</v>
      </c>
      <c r="M405" s="205"/>
      <c r="N405" s="205"/>
    </row>
    <row r="406" ht="15.0" customHeight="1">
      <c r="A406" s="75" t="s">
        <v>1771</v>
      </c>
      <c r="B406" s="212" t="s">
        <v>1766</v>
      </c>
      <c r="C406" s="77" t="s">
        <v>86</v>
      </c>
      <c r="D406" s="75" t="s">
        <v>1774</v>
      </c>
      <c r="E406" s="75" t="s">
        <v>1775</v>
      </c>
      <c r="F406" s="77" t="s">
        <v>868</v>
      </c>
      <c r="G406" s="214">
        <v>4.0</v>
      </c>
      <c r="H406" s="214">
        <v>4.0</v>
      </c>
      <c r="I406" s="214">
        <v>4.0</v>
      </c>
      <c r="J406" s="98">
        <v>50.0</v>
      </c>
      <c r="K406" s="77">
        <v>12.5</v>
      </c>
      <c r="L406" s="85" t="s">
        <v>67</v>
      </c>
      <c r="M406" s="205"/>
      <c r="N406" s="205"/>
    </row>
    <row r="407" ht="15.0" customHeight="1">
      <c r="A407" s="75" t="s">
        <v>1771</v>
      </c>
      <c r="B407" s="212" t="s">
        <v>1766</v>
      </c>
      <c r="C407" s="77" t="s">
        <v>86</v>
      </c>
      <c r="D407" s="75" t="s">
        <v>1776</v>
      </c>
      <c r="E407" s="75" t="s">
        <v>1777</v>
      </c>
      <c r="F407" s="77" t="s">
        <v>868</v>
      </c>
      <c r="G407" s="214">
        <v>4.0</v>
      </c>
      <c r="H407" s="214">
        <v>4.0</v>
      </c>
      <c r="I407" s="214">
        <v>4.0</v>
      </c>
      <c r="J407" s="98">
        <v>50.0</v>
      </c>
      <c r="K407" s="77">
        <v>12.5</v>
      </c>
      <c r="L407" s="85" t="s">
        <v>67</v>
      </c>
      <c r="M407" s="205"/>
      <c r="N407" s="205"/>
    </row>
    <row r="408" ht="15.0" customHeight="1">
      <c r="A408" s="75" t="s">
        <v>1771</v>
      </c>
      <c r="B408" s="212" t="s">
        <v>1766</v>
      </c>
      <c r="C408" s="77" t="s">
        <v>86</v>
      </c>
      <c r="D408" s="75" t="s">
        <v>1778</v>
      </c>
      <c r="E408" s="75" t="s">
        <v>1779</v>
      </c>
      <c r="F408" s="77" t="s">
        <v>868</v>
      </c>
      <c r="G408" s="214">
        <v>4.0</v>
      </c>
      <c r="H408" s="214">
        <v>4.0</v>
      </c>
      <c r="I408" s="214">
        <v>4.0</v>
      </c>
      <c r="J408" s="98">
        <v>50.0</v>
      </c>
      <c r="K408" s="77">
        <v>12.5</v>
      </c>
      <c r="L408" s="85" t="s">
        <v>67</v>
      </c>
      <c r="M408" s="205"/>
      <c r="N408" s="205"/>
    </row>
    <row r="409" ht="15.0" customHeight="1">
      <c r="A409" s="75" t="s">
        <v>1780</v>
      </c>
      <c r="B409" s="212" t="s">
        <v>1781</v>
      </c>
      <c r="C409" s="77"/>
      <c r="D409" s="75" t="s">
        <v>1782</v>
      </c>
      <c r="E409" s="213" t="s">
        <v>1783</v>
      </c>
      <c r="F409" s="77" t="s">
        <v>452</v>
      </c>
      <c r="G409" s="214">
        <v>4.0</v>
      </c>
      <c r="H409" s="214">
        <v>4.0</v>
      </c>
      <c r="I409" s="214">
        <v>4.0</v>
      </c>
      <c r="J409" s="98">
        <v>50.0</v>
      </c>
      <c r="K409" s="77">
        <v>12.5</v>
      </c>
      <c r="L409" s="85" t="s">
        <v>67</v>
      </c>
      <c r="M409" s="205"/>
      <c r="N409" s="205"/>
    </row>
    <row r="410" ht="15.0" customHeight="1">
      <c r="A410" s="85" t="s">
        <v>1784</v>
      </c>
      <c r="B410" s="85" t="s">
        <v>1785</v>
      </c>
      <c r="C410" s="77" t="s">
        <v>51</v>
      </c>
      <c r="D410" s="77" t="s">
        <v>1786</v>
      </c>
      <c r="E410" s="230" t="s">
        <v>1787</v>
      </c>
      <c r="F410" s="77" t="s">
        <v>868</v>
      </c>
      <c r="G410" s="98">
        <v>1.0</v>
      </c>
      <c r="H410" s="98">
        <v>1.0</v>
      </c>
      <c r="I410" s="98">
        <v>1.0</v>
      </c>
      <c r="J410" s="98">
        <v>50.0</v>
      </c>
      <c r="K410" s="88">
        <v>50.0</v>
      </c>
      <c r="L410" s="206" t="s">
        <v>362</v>
      </c>
      <c r="M410" s="205"/>
      <c r="N410" s="205"/>
    </row>
    <row r="411" ht="15.0" customHeight="1">
      <c r="A411" s="85" t="s">
        <v>1784</v>
      </c>
      <c r="B411" s="212" t="s">
        <v>1785</v>
      </c>
      <c r="C411" s="77" t="s">
        <v>51</v>
      </c>
      <c r="D411" s="77" t="s">
        <v>1788</v>
      </c>
      <c r="E411" s="129" t="s">
        <v>1789</v>
      </c>
      <c r="F411" s="76" t="s">
        <v>868</v>
      </c>
      <c r="G411" s="227">
        <v>1.0</v>
      </c>
      <c r="H411" s="227">
        <v>1.0</v>
      </c>
      <c r="I411" s="227">
        <v>1.0</v>
      </c>
      <c r="J411" s="231">
        <v>50.0</v>
      </c>
      <c r="K411" s="79">
        <v>50.0</v>
      </c>
      <c r="L411" s="206" t="s">
        <v>362</v>
      </c>
      <c r="M411" s="205"/>
      <c r="N411" s="205"/>
    </row>
    <row r="412" ht="15.0" customHeight="1">
      <c r="A412" s="85" t="s">
        <v>1784</v>
      </c>
      <c r="B412" s="85" t="s">
        <v>1790</v>
      </c>
      <c r="C412" s="77" t="s">
        <v>51</v>
      </c>
      <c r="D412" s="77" t="s">
        <v>1791</v>
      </c>
      <c r="E412" s="77" t="s">
        <v>1792</v>
      </c>
      <c r="F412" s="76" t="s">
        <v>868</v>
      </c>
      <c r="G412" s="77">
        <v>1.0</v>
      </c>
      <c r="H412" s="77">
        <v>1.0</v>
      </c>
      <c r="I412" s="77">
        <v>1.0</v>
      </c>
      <c r="J412" s="231">
        <v>50.0</v>
      </c>
      <c r="K412" s="79">
        <v>50.0</v>
      </c>
      <c r="L412" s="206" t="s">
        <v>362</v>
      </c>
      <c r="M412" s="205"/>
      <c r="N412" s="205"/>
    </row>
    <row r="413" ht="15.0" customHeight="1">
      <c r="A413" s="85" t="s">
        <v>1793</v>
      </c>
      <c r="B413" s="250" t="s">
        <v>1794</v>
      </c>
      <c r="C413" s="77" t="s">
        <v>51</v>
      </c>
      <c r="D413" s="77" t="s">
        <v>1795</v>
      </c>
      <c r="E413" s="77" t="s">
        <v>1796</v>
      </c>
      <c r="F413" s="76" t="s">
        <v>868</v>
      </c>
      <c r="G413" s="77">
        <v>1.0</v>
      </c>
      <c r="H413" s="77">
        <v>2.0</v>
      </c>
      <c r="I413" s="77">
        <v>2.0</v>
      </c>
      <c r="J413" s="231">
        <v>50.0</v>
      </c>
      <c r="K413" s="79">
        <v>25.0</v>
      </c>
      <c r="L413" s="206" t="s">
        <v>362</v>
      </c>
      <c r="M413" s="205"/>
      <c r="N413" s="205"/>
    </row>
    <row r="414" ht="15.0" customHeight="1">
      <c r="A414" s="75" t="s">
        <v>1797</v>
      </c>
      <c r="B414" s="85" t="s">
        <v>1798</v>
      </c>
      <c r="C414" s="77" t="s">
        <v>51</v>
      </c>
      <c r="D414" s="85" t="s">
        <v>1799</v>
      </c>
      <c r="E414" s="230" t="s">
        <v>1800</v>
      </c>
      <c r="F414" s="229" t="s">
        <v>868</v>
      </c>
      <c r="G414" s="227">
        <v>4.0</v>
      </c>
      <c r="H414" s="227">
        <v>2.0</v>
      </c>
      <c r="I414" s="227">
        <v>4.0</v>
      </c>
      <c r="J414" s="225">
        <v>50.0</v>
      </c>
      <c r="K414" s="251">
        <f t="shared" ref="K414:K416" si="22">J414/4</f>
        <v>12.5</v>
      </c>
      <c r="L414" s="206" t="s">
        <v>70</v>
      </c>
      <c r="M414" s="205"/>
      <c r="N414" s="205"/>
    </row>
    <row r="415" ht="15.0" customHeight="1">
      <c r="A415" s="75" t="s">
        <v>1801</v>
      </c>
      <c r="B415" s="85" t="s">
        <v>1798</v>
      </c>
      <c r="C415" s="77" t="s">
        <v>51</v>
      </c>
      <c r="D415" s="252" t="s">
        <v>1802</v>
      </c>
      <c r="E415" s="230" t="s">
        <v>1803</v>
      </c>
      <c r="F415" s="229" t="s">
        <v>868</v>
      </c>
      <c r="G415" s="227">
        <v>4.0</v>
      </c>
      <c r="H415" s="227">
        <v>2.0</v>
      </c>
      <c r="I415" s="227">
        <v>4.0</v>
      </c>
      <c r="J415" s="225">
        <v>50.0</v>
      </c>
      <c r="K415" s="251">
        <f t="shared" si="22"/>
        <v>12.5</v>
      </c>
      <c r="L415" s="206" t="s">
        <v>70</v>
      </c>
      <c r="M415" s="205"/>
      <c r="N415" s="205"/>
    </row>
    <row r="416" ht="15.0" customHeight="1">
      <c r="A416" s="75" t="s">
        <v>1804</v>
      </c>
      <c r="B416" s="85" t="s">
        <v>1798</v>
      </c>
      <c r="C416" s="77" t="s">
        <v>51</v>
      </c>
      <c r="D416" s="252" t="s">
        <v>1805</v>
      </c>
      <c r="E416" s="230" t="s">
        <v>1806</v>
      </c>
      <c r="F416" s="229" t="s">
        <v>868</v>
      </c>
      <c r="G416" s="227">
        <v>4.0</v>
      </c>
      <c r="H416" s="227">
        <v>2.0</v>
      </c>
      <c r="I416" s="227">
        <v>4.0</v>
      </c>
      <c r="J416" s="225">
        <v>50.0</v>
      </c>
      <c r="K416" s="251">
        <f t="shared" si="22"/>
        <v>12.5</v>
      </c>
      <c r="L416" s="206" t="s">
        <v>70</v>
      </c>
      <c r="M416" s="205"/>
      <c r="N416" s="205"/>
    </row>
    <row r="417" ht="15.0" customHeight="1">
      <c r="A417" s="75" t="s">
        <v>1807</v>
      </c>
      <c r="B417" s="85" t="s">
        <v>1798</v>
      </c>
      <c r="C417" s="77" t="s">
        <v>51</v>
      </c>
      <c r="D417" s="252" t="s">
        <v>1808</v>
      </c>
      <c r="E417" s="230" t="s">
        <v>1809</v>
      </c>
      <c r="F417" s="229" t="s">
        <v>868</v>
      </c>
      <c r="G417" s="227">
        <v>4.0</v>
      </c>
      <c r="H417" s="227">
        <v>2.0</v>
      </c>
      <c r="I417" s="227">
        <v>4.0</v>
      </c>
      <c r="J417" s="225">
        <v>50.0</v>
      </c>
      <c r="K417" s="251">
        <v>12.5</v>
      </c>
      <c r="L417" s="206" t="s">
        <v>70</v>
      </c>
      <c r="M417" s="205"/>
      <c r="N417" s="205"/>
    </row>
    <row r="418" ht="15.0" customHeight="1">
      <c r="A418" s="75" t="s">
        <v>1810</v>
      </c>
      <c r="B418" s="85" t="s">
        <v>1798</v>
      </c>
      <c r="C418" s="77" t="s">
        <v>51</v>
      </c>
      <c r="D418" s="252" t="s">
        <v>1811</v>
      </c>
      <c r="E418" s="230" t="s">
        <v>1812</v>
      </c>
      <c r="F418" s="229" t="s">
        <v>868</v>
      </c>
      <c r="G418" s="227">
        <v>4.0</v>
      </c>
      <c r="H418" s="227">
        <v>2.0</v>
      </c>
      <c r="I418" s="227">
        <v>4.0</v>
      </c>
      <c r="J418" s="225">
        <v>50.0</v>
      </c>
      <c r="K418" s="251">
        <f t="shared" ref="K418:K421" si="23">J418/4</f>
        <v>12.5</v>
      </c>
      <c r="L418" s="206" t="s">
        <v>70</v>
      </c>
      <c r="M418" s="205"/>
      <c r="N418" s="205"/>
    </row>
    <row r="419" ht="15.0" customHeight="1">
      <c r="A419" s="75" t="s">
        <v>1813</v>
      </c>
      <c r="B419" s="85" t="s">
        <v>1814</v>
      </c>
      <c r="C419" s="225" t="s">
        <v>51</v>
      </c>
      <c r="D419" s="252" t="s">
        <v>1815</v>
      </c>
      <c r="E419" s="230" t="s">
        <v>1816</v>
      </c>
      <c r="F419" s="229" t="s">
        <v>868</v>
      </c>
      <c r="G419" s="77">
        <v>4.0</v>
      </c>
      <c r="H419" s="77">
        <v>1.0</v>
      </c>
      <c r="I419" s="77">
        <v>4.0</v>
      </c>
      <c r="J419" s="231">
        <v>50.0</v>
      </c>
      <c r="K419" s="79">
        <f t="shared" si="23"/>
        <v>12.5</v>
      </c>
      <c r="L419" s="206" t="s">
        <v>70</v>
      </c>
      <c r="M419" s="205"/>
      <c r="N419" s="205"/>
    </row>
    <row r="420" ht="15.0" customHeight="1">
      <c r="A420" s="75" t="s">
        <v>1817</v>
      </c>
      <c r="B420" s="85" t="s">
        <v>1814</v>
      </c>
      <c r="C420" s="225" t="s">
        <v>51</v>
      </c>
      <c r="D420" s="252" t="s">
        <v>1818</v>
      </c>
      <c r="E420" s="230" t="s">
        <v>1819</v>
      </c>
      <c r="F420" s="229" t="s">
        <v>868</v>
      </c>
      <c r="G420" s="77">
        <v>4.0</v>
      </c>
      <c r="H420" s="77">
        <v>1.0</v>
      </c>
      <c r="I420" s="77">
        <v>4.0</v>
      </c>
      <c r="J420" s="231">
        <v>50.0</v>
      </c>
      <c r="K420" s="79">
        <f t="shared" si="23"/>
        <v>12.5</v>
      </c>
      <c r="L420" s="206" t="s">
        <v>70</v>
      </c>
      <c r="M420" s="205"/>
      <c r="N420" s="205"/>
    </row>
    <row r="421" ht="15.0" customHeight="1">
      <c r="A421" s="75" t="s">
        <v>1820</v>
      </c>
      <c r="B421" s="85" t="s">
        <v>1814</v>
      </c>
      <c r="C421" s="225" t="s">
        <v>51</v>
      </c>
      <c r="D421" s="250" t="s">
        <v>1821</v>
      </c>
      <c r="E421" s="230" t="s">
        <v>1822</v>
      </c>
      <c r="F421" s="229" t="s">
        <v>239</v>
      </c>
      <c r="G421" s="77">
        <v>4.0</v>
      </c>
      <c r="H421" s="77">
        <v>1.0</v>
      </c>
      <c r="I421" s="77">
        <v>4.0</v>
      </c>
      <c r="J421" s="231">
        <v>50.0</v>
      </c>
      <c r="K421" s="79">
        <f t="shared" si="23"/>
        <v>12.5</v>
      </c>
      <c r="L421" s="206" t="s">
        <v>70</v>
      </c>
      <c r="M421" s="205"/>
      <c r="N421" s="205"/>
    </row>
    <row r="422" ht="15.0" customHeight="1">
      <c r="A422" s="253" t="s">
        <v>1823</v>
      </c>
      <c r="B422" s="212" t="s">
        <v>1824</v>
      </c>
      <c r="C422" s="225" t="s">
        <v>51</v>
      </c>
      <c r="D422" s="254" t="s">
        <v>1825</v>
      </c>
      <c r="E422" s="255" t="s">
        <v>1826</v>
      </c>
      <c r="F422" s="227" t="s">
        <v>868</v>
      </c>
      <c r="G422" s="225">
        <v>3.0</v>
      </c>
      <c r="H422" s="225">
        <v>3.0</v>
      </c>
      <c r="I422" s="225">
        <v>3.0</v>
      </c>
      <c r="J422" s="236">
        <v>50.0</v>
      </c>
      <c r="K422" s="237">
        <f>J422/3</f>
        <v>16.66666667</v>
      </c>
      <c r="L422" s="206" t="s">
        <v>70</v>
      </c>
      <c r="M422" s="205"/>
      <c r="N422" s="205"/>
    </row>
    <row r="423" ht="15.0" customHeight="1">
      <c r="A423" s="75" t="s">
        <v>384</v>
      </c>
      <c r="B423" s="85" t="s">
        <v>1827</v>
      </c>
      <c r="C423" s="77" t="s">
        <v>51</v>
      </c>
      <c r="D423" s="85" t="s">
        <v>1828</v>
      </c>
      <c r="E423" s="230" t="s">
        <v>1829</v>
      </c>
      <c r="F423" s="77" t="s">
        <v>1830</v>
      </c>
      <c r="G423" s="77">
        <v>1.0</v>
      </c>
      <c r="H423" s="77">
        <v>1.0</v>
      </c>
      <c r="I423" s="77">
        <v>1.0</v>
      </c>
      <c r="J423" s="231">
        <v>50.0</v>
      </c>
      <c r="K423" s="79">
        <v>50.0</v>
      </c>
      <c r="L423" s="206" t="s">
        <v>70</v>
      </c>
      <c r="M423" s="205"/>
      <c r="N423" s="205"/>
    </row>
    <row r="424" ht="15.0" customHeight="1">
      <c r="A424" s="75" t="s">
        <v>1831</v>
      </c>
      <c r="B424" s="85" t="s">
        <v>1832</v>
      </c>
      <c r="C424" s="77" t="s">
        <v>51</v>
      </c>
      <c r="D424" s="85" t="s">
        <v>1833</v>
      </c>
      <c r="E424" s="230" t="s">
        <v>1834</v>
      </c>
      <c r="F424" s="77" t="s">
        <v>1830</v>
      </c>
      <c r="G424" s="77">
        <v>3.0</v>
      </c>
      <c r="H424" s="77">
        <v>1.0</v>
      </c>
      <c r="I424" s="77">
        <v>3.0</v>
      </c>
      <c r="J424" s="231">
        <v>50.0</v>
      </c>
      <c r="K424" s="79">
        <f>J424/3</f>
        <v>16.66666667</v>
      </c>
      <c r="L424" s="206" t="s">
        <v>70</v>
      </c>
      <c r="M424" s="205"/>
      <c r="N424" s="205"/>
    </row>
    <row r="425" ht="15.0" customHeight="1">
      <c r="A425" s="77" t="s">
        <v>1835</v>
      </c>
      <c r="B425" s="85" t="s">
        <v>1836</v>
      </c>
      <c r="C425" s="77" t="s">
        <v>51</v>
      </c>
      <c r="D425" s="75" t="s">
        <v>1837</v>
      </c>
      <c r="E425" s="223" t="s">
        <v>1838</v>
      </c>
      <c r="F425" s="77" t="s">
        <v>1839</v>
      </c>
      <c r="G425" s="98">
        <v>1.0</v>
      </c>
      <c r="H425" s="98">
        <v>1.0</v>
      </c>
      <c r="I425" s="98">
        <v>1.0</v>
      </c>
      <c r="J425" s="98">
        <v>50.0</v>
      </c>
      <c r="K425" s="77">
        <v>50.0</v>
      </c>
      <c r="L425" s="206" t="s">
        <v>71</v>
      </c>
      <c r="M425" s="205"/>
      <c r="N425" s="205"/>
    </row>
    <row r="426" ht="15.0" customHeight="1">
      <c r="A426" s="77" t="s">
        <v>1835</v>
      </c>
      <c r="B426" s="85" t="s">
        <v>1840</v>
      </c>
      <c r="C426" s="77" t="s">
        <v>51</v>
      </c>
      <c r="D426" s="75" t="s">
        <v>1841</v>
      </c>
      <c r="E426" s="223" t="s">
        <v>1842</v>
      </c>
      <c r="F426" s="76" t="s">
        <v>1843</v>
      </c>
      <c r="G426" s="227">
        <v>1.0</v>
      </c>
      <c r="H426" s="227">
        <v>1.0</v>
      </c>
      <c r="I426" s="227">
        <v>1.0</v>
      </c>
      <c r="J426" s="231">
        <v>50.0</v>
      </c>
      <c r="K426" s="79">
        <v>50.0</v>
      </c>
      <c r="L426" s="206" t="s">
        <v>71</v>
      </c>
      <c r="M426" s="205"/>
      <c r="N426" s="205"/>
    </row>
    <row r="427" ht="15.0" customHeight="1">
      <c r="A427" s="75" t="s">
        <v>1844</v>
      </c>
      <c r="B427" s="85" t="s">
        <v>1845</v>
      </c>
      <c r="C427" s="77" t="s">
        <v>51</v>
      </c>
      <c r="D427" s="85" t="s">
        <v>1846</v>
      </c>
      <c r="E427" s="213" t="s">
        <v>1847</v>
      </c>
      <c r="F427" s="77" t="s">
        <v>452</v>
      </c>
      <c r="G427" s="98">
        <v>1.0</v>
      </c>
      <c r="H427" s="98">
        <v>1.0</v>
      </c>
      <c r="I427" s="98">
        <v>1.0</v>
      </c>
      <c r="J427" s="98">
        <v>50.0</v>
      </c>
      <c r="K427" s="79">
        <v>50.0</v>
      </c>
      <c r="L427" s="206" t="s">
        <v>72</v>
      </c>
      <c r="M427" s="205"/>
      <c r="N427" s="205"/>
    </row>
    <row r="428" ht="15.0" customHeight="1">
      <c r="A428" s="75" t="s">
        <v>1848</v>
      </c>
      <c r="B428" s="85" t="s">
        <v>1849</v>
      </c>
      <c r="C428" s="77" t="s">
        <v>51</v>
      </c>
      <c r="D428" s="75" t="s">
        <v>1850</v>
      </c>
      <c r="E428" s="129" t="s">
        <v>184</v>
      </c>
      <c r="F428" s="76" t="s">
        <v>1851</v>
      </c>
      <c r="G428" s="227">
        <v>2.0</v>
      </c>
      <c r="H428" s="227">
        <v>2.0</v>
      </c>
      <c r="I428" s="227">
        <v>2.0</v>
      </c>
      <c r="J428" s="231">
        <v>50.0</v>
      </c>
      <c r="K428" s="79">
        <v>0.0</v>
      </c>
      <c r="L428" s="206" t="s">
        <v>72</v>
      </c>
      <c r="M428" s="205"/>
      <c r="N428" s="205"/>
    </row>
    <row r="429" ht="15.0" customHeight="1">
      <c r="A429" s="75" t="s">
        <v>1852</v>
      </c>
      <c r="B429" s="85" t="s">
        <v>1853</v>
      </c>
      <c r="C429" s="77" t="s">
        <v>51</v>
      </c>
      <c r="D429" s="244" t="s">
        <v>1854</v>
      </c>
      <c r="E429" s="75" t="s">
        <v>1855</v>
      </c>
      <c r="F429" s="77" t="s">
        <v>1856</v>
      </c>
      <c r="G429" s="98">
        <v>1.0</v>
      </c>
      <c r="H429" s="98">
        <v>1.0</v>
      </c>
      <c r="I429" s="98">
        <v>1.0</v>
      </c>
      <c r="J429" s="98"/>
      <c r="K429" s="77">
        <v>50.0</v>
      </c>
      <c r="L429" s="206" t="s">
        <v>73</v>
      </c>
      <c r="M429" s="205"/>
      <c r="N429" s="205"/>
    </row>
    <row r="430" ht="15.0" customHeight="1">
      <c r="A430" s="75" t="s">
        <v>1852</v>
      </c>
      <c r="B430" s="85" t="s">
        <v>1853</v>
      </c>
      <c r="C430" s="256" t="s">
        <v>51</v>
      </c>
      <c r="D430" s="75" t="s">
        <v>1857</v>
      </c>
      <c r="E430" s="257" t="s">
        <v>1858</v>
      </c>
      <c r="F430" s="76" t="s">
        <v>925</v>
      </c>
      <c r="G430" s="98">
        <v>1.0</v>
      </c>
      <c r="H430" s="98">
        <v>1.0</v>
      </c>
      <c r="I430" s="98">
        <v>1.0</v>
      </c>
      <c r="J430" s="98"/>
      <c r="K430" s="77">
        <v>50.0</v>
      </c>
      <c r="L430" s="206" t="s">
        <v>73</v>
      </c>
      <c r="M430" s="205"/>
      <c r="N430" s="205"/>
    </row>
    <row r="431" ht="15.0" customHeight="1">
      <c r="A431" s="85" t="s">
        <v>1344</v>
      </c>
      <c r="B431" s="85" t="s">
        <v>1345</v>
      </c>
      <c r="C431" s="77" t="s">
        <v>51</v>
      </c>
      <c r="D431" s="77" t="s">
        <v>1346</v>
      </c>
      <c r="E431" s="230" t="s">
        <v>1347</v>
      </c>
      <c r="F431" s="77" t="s">
        <v>1348</v>
      </c>
      <c r="G431" s="98">
        <v>2.0</v>
      </c>
      <c r="H431" s="98">
        <v>2.0</v>
      </c>
      <c r="I431" s="98">
        <v>2.0</v>
      </c>
      <c r="J431" s="98">
        <v>50.0</v>
      </c>
      <c r="K431" s="77">
        <v>25.0</v>
      </c>
      <c r="L431" s="206" t="s">
        <v>1859</v>
      </c>
      <c r="M431" s="205"/>
      <c r="N431" s="205"/>
    </row>
    <row r="432" ht="15.0" customHeight="1">
      <c r="A432" s="85" t="s">
        <v>1349</v>
      </c>
      <c r="B432" s="82" t="s">
        <v>1350</v>
      </c>
      <c r="C432" s="77" t="s">
        <v>51</v>
      </c>
      <c r="D432" s="258" t="s">
        <v>1351</v>
      </c>
      <c r="E432" s="259" t="s">
        <v>1352</v>
      </c>
      <c r="F432" s="260" t="s">
        <v>1353</v>
      </c>
      <c r="G432" s="261">
        <v>3.0</v>
      </c>
      <c r="H432" s="261">
        <v>3.0</v>
      </c>
      <c r="I432" s="261">
        <v>3.0</v>
      </c>
      <c r="J432" s="262">
        <v>50.0</v>
      </c>
      <c r="K432" s="263">
        <v>16.66666667</v>
      </c>
      <c r="L432" s="206" t="s">
        <v>1859</v>
      </c>
      <c r="M432" s="205"/>
      <c r="N432" s="205"/>
    </row>
    <row r="433" ht="15.0" customHeight="1">
      <c r="A433" s="212" t="s">
        <v>1349</v>
      </c>
      <c r="B433" s="114" t="s">
        <v>1350</v>
      </c>
      <c r="C433" s="225" t="s">
        <v>51</v>
      </c>
      <c r="D433" s="224" t="s">
        <v>1354</v>
      </c>
      <c r="E433" s="77" t="s">
        <v>1355</v>
      </c>
      <c r="F433" s="76" t="s">
        <v>239</v>
      </c>
      <c r="G433" s="77">
        <v>3.0</v>
      </c>
      <c r="H433" s="77">
        <v>3.0</v>
      </c>
      <c r="I433" s="77">
        <v>3.0</v>
      </c>
      <c r="J433" s="231">
        <v>50.0</v>
      </c>
      <c r="K433" s="79">
        <v>16.66666667</v>
      </c>
      <c r="L433" s="206" t="s">
        <v>1859</v>
      </c>
      <c r="M433" s="205"/>
      <c r="N433" s="205"/>
    </row>
    <row r="434" ht="15.0" customHeight="1">
      <c r="A434" s="212" t="s">
        <v>1349</v>
      </c>
      <c r="B434" s="114" t="s">
        <v>1350</v>
      </c>
      <c r="C434" s="225" t="s">
        <v>51</v>
      </c>
      <c r="D434" s="75" t="s">
        <v>1356</v>
      </c>
      <c r="E434" s="230" t="s">
        <v>1357</v>
      </c>
      <c r="F434" s="235" t="s">
        <v>1358</v>
      </c>
      <c r="G434" s="77">
        <v>3.0</v>
      </c>
      <c r="H434" s="77">
        <v>3.0</v>
      </c>
      <c r="I434" s="77">
        <v>3.0</v>
      </c>
      <c r="J434" s="231">
        <v>50.0</v>
      </c>
      <c r="K434" s="79">
        <v>16.66666667</v>
      </c>
      <c r="L434" s="206" t="s">
        <v>1859</v>
      </c>
      <c r="M434" s="205"/>
      <c r="N434" s="205"/>
    </row>
    <row r="435" ht="15.0" customHeight="1">
      <c r="A435" s="75" t="s">
        <v>1344</v>
      </c>
      <c r="B435" s="212" t="s">
        <v>1359</v>
      </c>
      <c r="C435" s="225" t="s">
        <v>51</v>
      </c>
      <c r="D435" s="75" t="s">
        <v>1360</v>
      </c>
      <c r="E435" s="257" t="s">
        <v>1361</v>
      </c>
      <c r="F435" s="76" t="s">
        <v>1362</v>
      </c>
      <c r="G435" s="229">
        <v>2.0</v>
      </c>
      <c r="H435" s="77">
        <v>2.0</v>
      </c>
      <c r="I435" s="77">
        <v>2.0</v>
      </c>
      <c r="J435" s="231">
        <v>50.0</v>
      </c>
      <c r="K435" s="79">
        <v>25.0</v>
      </c>
      <c r="L435" s="206" t="s">
        <v>1859</v>
      </c>
      <c r="M435" s="205"/>
      <c r="N435" s="205"/>
    </row>
    <row r="436" ht="15.0" customHeight="1">
      <c r="A436" s="75" t="s">
        <v>1344</v>
      </c>
      <c r="B436" s="212" t="s">
        <v>1359</v>
      </c>
      <c r="C436" s="225" t="s">
        <v>51</v>
      </c>
      <c r="D436" s="75" t="s">
        <v>1363</v>
      </c>
      <c r="E436" s="264" t="s">
        <v>1364</v>
      </c>
      <c r="F436" s="76" t="s">
        <v>1365</v>
      </c>
      <c r="G436" s="229">
        <v>2.0</v>
      </c>
      <c r="H436" s="77">
        <v>2.0</v>
      </c>
      <c r="I436" s="77">
        <v>2.0</v>
      </c>
      <c r="J436" s="231">
        <v>50.0</v>
      </c>
      <c r="K436" s="79">
        <v>25.0</v>
      </c>
      <c r="L436" s="206" t="s">
        <v>1859</v>
      </c>
      <c r="M436" s="205"/>
      <c r="N436" s="205"/>
    </row>
    <row r="437" ht="15.0" customHeight="1">
      <c r="A437" s="85" t="s">
        <v>1860</v>
      </c>
      <c r="B437" s="252" t="s">
        <v>1861</v>
      </c>
      <c r="C437" s="77" t="s">
        <v>51</v>
      </c>
      <c r="D437" s="75" t="s">
        <v>1862</v>
      </c>
      <c r="E437" s="264" t="s">
        <v>1863</v>
      </c>
      <c r="F437" s="76" t="s">
        <v>452</v>
      </c>
      <c r="G437" s="229">
        <v>4.0</v>
      </c>
      <c r="H437" s="77">
        <v>4.0</v>
      </c>
      <c r="I437" s="77">
        <v>4.0</v>
      </c>
      <c r="J437" s="231">
        <v>50.0</v>
      </c>
      <c r="K437" s="79">
        <v>12.5</v>
      </c>
      <c r="L437" s="206" t="s">
        <v>1859</v>
      </c>
      <c r="M437" s="205"/>
      <c r="N437" s="205"/>
    </row>
    <row r="438" ht="15.0" customHeight="1">
      <c r="A438" s="85" t="s">
        <v>1860</v>
      </c>
      <c r="B438" s="252" t="s">
        <v>1861</v>
      </c>
      <c r="C438" s="77" t="s">
        <v>51</v>
      </c>
      <c r="D438" s="75" t="s">
        <v>1864</v>
      </c>
      <c r="E438" s="257" t="s">
        <v>1865</v>
      </c>
      <c r="F438" s="76" t="s">
        <v>1866</v>
      </c>
      <c r="G438" s="229">
        <v>4.0</v>
      </c>
      <c r="H438" s="77">
        <v>4.0</v>
      </c>
      <c r="I438" s="77">
        <v>4.0</v>
      </c>
      <c r="J438" s="231">
        <v>50.0</v>
      </c>
      <c r="K438" s="79">
        <v>12.5</v>
      </c>
      <c r="L438" s="206" t="s">
        <v>1859</v>
      </c>
      <c r="M438" s="205"/>
      <c r="N438" s="205"/>
    </row>
    <row r="439" ht="15.0" customHeight="1">
      <c r="A439" s="85" t="s">
        <v>1860</v>
      </c>
      <c r="B439" s="252" t="s">
        <v>1861</v>
      </c>
      <c r="C439" s="77" t="s">
        <v>51</v>
      </c>
      <c r="D439" s="75" t="s">
        <v>1867</v>
      </c>
      <c r="E439" s="264" t="s">
        <v>1868</v>
      </c>
      <c r="F439" s="260" t="s">
        <v>1353</v>
      </c>
      <c r="G439" s="229">
        <v>4.0</v>
      </c>
      <c r="H439" s="77">
        <v>4.0</v>
      </c>
      <c r="I439" s="77">
        <v>4.0</v>
      </c>
      <c r="J439" s="231">
        <v>50.0</v>
      </c>
      <c r="K439" s="79">
        <v>12.5</v>
      </c>
      <c r="L439" s="206" t="s">
        <v>1859</v>
      </c>
      <c r="M439" s="205"/>
      <c r="N439" s="205"/>
    </row>
    <row r="440" ht="15.0" customHeight="1">
      <c r="A440" s="212" t="s">
        <v>1860</v>
      </c>
      <c r="B440" s="226" t="s">
        <v>1861</v>
      </c>
      <c r="C440" s="225" t="s">
        <v>51</v>
      </c>
      <c r="D440" s="224" t="s">
        <v>1869</v>
      </c>
      <c r="E440" s="227" t="s">
        <v>1870</v>
      </c>
      <c r="F440" s="235" t="s">
        <v>1871</v>
      </c>
      <c r="G440" s="227">
        <v>4.0</v>
      </c>
      <c r="H440" s="77">
        <v>4.0</v>
      </c>
      <c r="I440" s="77">
        <v>4.0</v>
      </c>
      <c r="J440" s="231">
        <v>50.0</v>
      </c>
      <c r="K440" s="79">
        <v>12.5</v>
      </c>
      <c r="L440" s="206" t="s">
        <v>1859</v>
      </c>
      <c r="M440" s="205"/>
      <c r="N440" s="205"/>
    </row>
    <row r="441" ht="15.0" customHeight="1">
      <c r="A441" s="85" t="s">
        <v>1860</v>
      </c>
      <c r="B441" s="85" t="s">
        <v>1861</v>
      </c>
      <c r="C441" s="77" t="s">
        <v>51</v>
      </c>
      <c r="D441" s="75" t="s">
        <v>1872</v>
      </c>
      <c r="E441" s="75" t="s">
        <v>1873</v>
      </c>
      <c r="F441" s="76" t="s">
        <v>1874</v>
      </c>
      <c r="G441" s="77">
        <v>4.0</v>
      </c>
      <c r="H441" s="229">
        <v>4.0</v>
      </c>
      <c r="I441" s="77">
        <v>4.0</v>
      </c>
      <c r="J441" s="231">
        <v>50.0</v>
      </c>
      <c r="K441" s="79">
        <v>12.5</v>
      </c>
      <c r="L441" s="206" t="s">
        <v>1859</v>
      </c>
      <c r="M441" s="205"/>
      <c r="N441" s="205"/>
    </row>
    <row r="442" ht="15.0" customHeight="1">
      <c r="A442" s="85" t="s">
        <v>1860</v>
      </c>
      <c r="B442" s="85" t="s">
        <v>1861</v>
      </c>
      <c r="C442" s="77" t="s">
        <v>51</v>
      </c>
      <c r="D442" s="75" t="s">
        <v>1875</v>
      </c>
      <c r="E442" s="230" t="s">
        <v>1876</v>
      </c>
      <c r="F442" s="76" t="s">
        <v>1874</v>
      </c>
      <c r="G442" s="265">
        <v>4.0</v>
      </c>
      <c r="H442" s="77">
        <v>4.0</v>
      </c>
      <c r="I442" s="77">
        <v>4.0</v>
      </c>
      <c r="J442" s="231">
        <v>50.0</v>
      </c>
      <c r="K442" s="79">
        <v>12.5</v>
      </c>
      <c r="L442" s="206" t="s">
        <v>1859</v>
      </c>
      <c r="M442" s="205"/>
      <c r="N442" s="205"/>
    </row>
    <row r="443" ht="15.0" customHeight="1">
      <c r="A443" s="85" t="s">
        <v>1860</v>
      </c>
      <c r="B443" s="85" t="s">
        <v>1861</v>
      </c>
      <c r="C443" s="77" t="s">
        <v>51</v>
      </c>
      <c r="D443" s="75" t="s">
        <v>1877</v>
      </c>
      <c r="E443" s="230" t="s">
        <v>1878</v>
      </c>
      <c r="F443" s="76" t="s">
        <v>1874</v>
      </c>
      <c r="G443" s="229">
        <v>4.0</v>
      </c>
      <c r="H443" s="77">
        <v>4.0</v>
      </c>
      <c r="I443" s="77">
        <v>4.0</v>
      </c>
      <c r="J443" s="231">
        <v>50.0</v>
      </c>
      <c r="K443" s="79">
        <v>12.5</v>
      </c>
      <c r="L443" s="206" t="s">
        <v>1859</v>
      </c>
      <c r="M443" s="205"/>
      <c r="N443" s="205"/>
    </row>
    <row r="444" ht="15.0" customHeight="1">
      <c r="A444" s="85" t="s">
        <v>1860</v>
      </c>
      <c r="B444" s="85" t="s">
        <v>1861</v>
      </c>
      <c r="C444" s="77" t="s">
        <v>51</v>
      </c>
      <c r="D444" s="75" t="s">
        <v>1879</v>
      </c>
      <c r="E444" s="129" t="s">
        <v>1880</v>
      </c>
      <c r="F444" s="76" t="s">
        <v>1881</v>
      </c>
      <c r="G444" s="229">
        <v>4.0</v>
      </c>
      <c r="H444" s="77">
        <v>4.0</v>
      </c>
      <c r="I444" s="77">
        <v>4.0</v>
      </c>
      <c r="J444" s="231">
        <v>50.0</v>
      </c>
      <c r="K444" s="79">
        <v>12.5</v>
      </c>
      <c r="L444" s="206" t="s">
        <v>1859</v>
      </c>
      <c r="M444" s="205"/>
      <c r="N444" s="205"/>
    </row>
    <row r="445" ht="15.0" customHeight="1">
      <c r="A445" s="85" t="s">
        <v>1860</v>
      </c>
      <c r="B445" s="85" t="s">
        <v>1861</v>
      </c>
      <c r="C445" s="77" t="s">
        <v>51</v>
      </c>
      <c r="D445" s="75" t="s">
        <v>1882</v>
      </c>
      <c r="E445" s="230" t="s">
        <v>1883</v>
      </c>
      <c r="F445" s="76" t="s">
        <v>1884</v>
      </c>
      <c r="G445" s="229">
        <v>4.0</v>
      </c>
      <c r="H445" s="77">
        <v>4.0</v>
      </c>
      <c r="I445" s="77">
        <v>4.0</v>
      </c>
      <c r="J445" s="231">
        <v>50.0</v>
      </c>
      <c r="K445" s="79">
        <v>12.5</v>
      </c>
      <c r="L445" s="206" t="s">
        <v>1859</v>
      </c>
      <c r="M445" s="205"/>
      <c r="N445" s="205"/>
    </row>
    <row r="446" ht="15.0" customHeight="1">
      <c r="A446" s="85" t="s">
        <v>1860</v>
      </c>
      <c r="B446" s="85" t="s">
        <v>1861</v>
      </c>
      <c r="C446" s="77" t="s">
        <v>51</v>
      </c>
      <c r="D446" s="75" t="s">
        <v>1885</v>
      </c>
      <c r="E446" s="230" t="s">
        <v>1886</v>
      </c>
      <c r="F446" s="77" t="s">
        <v>1887</v>
      </c>
      <c r="G446" s="229">
        <v>4.0</v>
      </c>
      <c r="H446" s="77">
        <v>4.0</v>
      </c>
      <c r="I446" s="77">
        <v>4.0</v>
      </c>
      <c r="J446" s="231">
        <v>50.0</v>
      </c>
      <c r="K446" s="79">
        <v>12.5</v>
      </c>
      <c r="L446" s="206" t="s">
        <v>1859</v>
      </c>
      <c r="M446" s="205"/>
      <c r="N446" s="205"/>
    </row>
    <row r="447" ht="15.0" customHeight="1">
      <c r="A447" s="85" t="s">
        <v>1888</v>
      </c>
      <c r="B447" s="85" t="s">
        <v>1889</v>
      </c>
      <c r="C447" s="77" t="s">
        <v>51</v>
      </c>
      <c r="D447" s="75" t="s">
        <v>1890</v>
      </c>
      <c r="E447" s="230" t="s">
        <v>1891</v>
      </c>
      <c r="F447" s="76" t="s">
        <v>1892</v>
      </c>
      <c r="G447" s="229">
        <v>2.0</v>
      </c>
      <c r="H447" s="77">
        <v>2.0</v>
      </c>
      <c r="I447" s="77">
        <v>2.0</v>
      </c>
      <c r="J447" s="231">
        <v>50.0</v>
      </c>
      <c r="K447" s="79">
        <v>50.0</v>
      </c>
      <c r="L447" s="206" t="s">
        <v>1859</v>
      </c>
      <c r="M447" s="205"/>
      <c r="N447" s="205"/>
    </row>
    <row r="448" ht="15.0" customHeight="1">
      <c r="A448" s="85" t="s">
        <v>1893</v>
      </c>
      <c r="B448" s="85" t="s">
        <v>1894</v>
      </c>
      <c r="C448" s="77" t="s">
        <v>51</v>
      </c>
      <c r="D448" s="75" t="s">
        <v>1895</v>
      </c>
      <c r="E448" s="213" t="s">
        <v>1896</v>
      </c>
      <c r="F448" s="77" t="s">
        <v>868</v>
      </c>
      <c r="G448" s="98">
        <v>4.0</v>
      </c>
      <c r="H448" s="98">
        <v>1.0</v>
      </c>
      <c r="I448" s="98">
        <v>4.0</v>
      </c>
      <c r="J448" s="98">
        <v>50.0</v>
      </c>
      <c r="K448" s="77">
        <v>12.5</v>
      </c>
      <c r="L448" s="206" t="s">
        <v>75</v>
      </c>
      <c r="M448" s="205"/>
      <c r="N448" s="205"/>
    </row>
    <row r="449" ht="15.0" customHeight="1">
      <c r="A449" s="85" t="s">
        <v>1893</v>
      </c>
      <c r="B449" s="85" t="s">
        <v>1894</v>
      </c>
      <c r="C449" s="77" t="s">
        <v>51</v>
      </c>
      <c r="D449" s="75" t="s">
        <v>1897</v>
      </c>
      <c r="E449" s="230" t="s">
        <v>1898</v>
      </c>
      <c r="F449" s="76" t="s">
        <v>1205</v>
      </c>
      <c r="G449" s="227">
        <v>4.0</v>
      </c>
      <c r="H449" s="227">
        <v>1.0</v>
      </c>
      <c r="I449" s="227">
        <v>4.0</v>
      </c>
      <c r="J449" s="231">
        <v>50.0</v>
      </c>
      <c r="K449" s="77">
        <v>12.5</v>
      </c>
      <c r="L449" s="206" t="s">
        <v>75</v>
      </c>
      <c r="M449" s="205"/>
      <c r="N449" s="205"/>
    </row>
    <row r="450" ht="15.0" customHeight="1">
      <c r="A450" s="85" t="s">
        <v>1893</v>
      </c>
      <c r="B450" s="85" t="s">
        <v>1894</v>
      </c>
      <c r="C450" s="77" t="s">
        <v>51</v>
      </c>
      <c r="D450" s="75" t="s">
        <v>1899</v>
      </c>
      <c r="E450" s="230" t="s">
        <v>1900</v>
      </c>
      <c r="F450" s="266" t="s">
        <v>1205</v>
      </c>
      <c r="G450" s="77">
        <v>4.0</v>
      </c>
      <c r="H450" s="77">
        <v>1.0</v>
      </c>
      <c r="I450" s="77">
        <v>4.0</v>
      </c>
      <c r="J450" s="231">
        <v>50.0</v>
      </c>
      <c r="K450" s="77">
        <v>12.5</v>
      </c>
      <c r="L450" s="206" t="s">
        <v>75</v>
      </c>
      <c r="M450" s="205"/>
      <c r="N450" s="205"/>
    </row>
    <row r="451" ht="15.0" customHeight="1">
      <c r="A451" s="207" t="s">
        <v>1901</v>
      </c>
      <c r="B451" s="206" t="s">
        <v>1902</v>
      </c>
      <c r="C451" s="98" t="s">
        <v>51</v>
      </c>
      <c r="D451" s="75" t="s">
        <v>1903</v>
      </c>
      <c r="E451" s="230" t="s">
        <v>1904</v>
      </c>
      <c r="F451" s="76" t="s">
        <v>1905</v>
      </c>
      <c r="G451" s="77">
        <v>2.0</v>
      </c>
      <c r="H451" s="77">
        <v>2.0</v>
      </c>
      <c r="I451" s="77">
        <v>2.0</v>
      </c>
      <c r="J451" s="231">
        <v>50.0</v>
      </c>
      <c r="K451" s="77">
        <v>25.0</v>
      </c>
      <c r="L451" s="206" t="s">
        <v>75</v>
      </c>
      <c r="M451" s="205"/>
      <c r="N451" s="205"/>
    </row>
    <row r="452" ht="15.0" customHeight="1">
      <c r="A452" s="207" t="s">
        <v>1901</v>
      </c>
      <c r="B452" s="206" t="s">
        <v>1902</v>
      </c>
      <c r="C452" s="98" t="s">
        <v>51</v>
      </c>
      <c r="D452" s="75" t="s">
        <v>1906</v>
      </c>
      <c r="E452" s="230" t="s">
        <v>1907</v>
      </c>
      <c r="F452" s="76" t="s">
        <v>1205</v>
      </c>
      <c r="G452" s="77">
        <v>2.0</v>
      </c>
      <c r="H452" s="77">
        <v>2.0</v>
      </c>
      <c r="I452" s="77">
        <v>2.0</v>
      </c>
      <c r="J452" s="231">
        <v>50.0</v>
      </c>
      <c r="K452" s="77">
        <v>25.0</v>
      </c>
      <c r="L452" s="206" t="s">
        <v>75</v>
      </c>
      <c r="M452" s="205"/>
      <c r="N452" s="205"/>
    </row>
    <row r="453" ht="15.0" customHeight="1">
      <c r="A453" s="206" t="s">
        <v>1901</v>
      </c>
      <c r="B453" s="206" t="s">
        <v>1902</v>
      </c>
      <c r="C453" s="98" t="s">
        <v>51</v>
      </c>
      <c r="D453" s="75" t="s">
        <v>1908</v>
      </c>
      <c r="E453" s="230" t="s">
        <v>1909</v>
      </c>
      <c r="F453" s="76" t="s">
        <v>1910</v>
      </c>
      <c r="G453" s="77">
        <v>2.0</v>
      </c>
      <c r="H453" s="77">
        <v>2.0</v>
      </c>
      <c r="I453" s="77">
        <v>2.0</v>
      </c>
      <c r="J453" s="231">
        <v>50.0</v>
      </c>
      <c r="K453" s="77">
        <v>25.0</v>
      </c>
      <c r="L453" s="206" t="s">
        <v>75</v>
      </c>
      <c r="M453" s="205"/>
      <c r="N453" s="205"/>
    </row>
    <row r="454" ht="15.0" customHeight="1">
      <c r="A454" s="85" t="s">
        <v>1911</v>
      </c>
      <c r="B454" s="85" t="s">
        <v>1912</v>
      </c>
      <c r="C454" s="77" t="s">
        <v>51</v>
      </c>
      <c r="D454" s="77" t="s">
        <v>1913</v>
      </c>
      <c r="E454" s="230" t="s">
        <v>1914</v>
      </c>
      <c r="F454" s="77" t="s">
        <v>868</v>
      </c>
      <c r="G454" s="98">
        <v>1.0</v>
      </c>
      <c r="H454" s="98">
        <v>1.0</v>
      </c>
      <c r="I454" s="98">
        <v>1.0</v>
      </c>
      <c r="J454" s="98">
        <v>50.0</v>
      </c>
      <c r="K454" s="77">
        <v>50.0</v>
      </c>
      <c r="L454" s="206" t="s">
        <v>396</v>
      </c>
      <c r="M454" s="205"/>
      <c r="N454" s="205"/>
    </row>
    <row r="455" ht="15.0" customHeight="1">
      <c r="A455" s="85" t="s">
        <v>1911</v>
      </c>
      <c r="B455" s="85" t="s">
        <v>1912</v>
      </c>
      <c r="C455" s="77" t="s">
        <v>51</v>
      </c>
      <c r="D455" s="77" t="s">
        <v>1915</v>
      </c>
      <c r="E455" s="230" t="s">
        <v>1916</v>
      </c>
      <c r="F455" s="77" t="s">
        <v>868</v>
      </c>
      <c r="G455" s="98">
        <v>1.0</v>
      </c>
      <c r="H455" s="98">
        <v>1.0</v>
      </c>
      <c r="I455" s="98">
        <v>1.0</v>
      </c>
      <c r="J455" s="98">
        <v>50.0</v>
      </c>
      <c r="K455" s="77">
        <v>50.0</v>
      </c>
      <c r="L455" s="206" t="s">
        <v>396</v>
      </c>
      <c r="M455" s="205"/>
      <c r="N455" s="205"/>
    </row>
    <row r="456" ht="15.0" customHeight="1">
      <c r="A456" s="85" t="s">
        <v>1917</v>
      </c>
      <c r="B456" s="85" t="s">
        <v>1918</v>
      </c>
      <c r="C456" s="77" t="s">
        <v>51</v>
      </c>
      <c r="D456" s="75" t="s">
        <v>1919</v>
      </c>
      <c r="E456" s="213" t="s">
        <v>1920</v>
      </c>
      <c r="F456" s="77" t="s">
        <v>868</v>
      </c>
      <c r="G456" s="98">
        <v>2.0</v>
      </c>
      <c r="H456" s="98">
        <v>2.0</v>
      </c>
      <c r="I456" s="98">
        <v>2.0</v>
      </c>
      <c r="J456" s="98">
        <v>50.0</v>
      </c>
      <c r="K456" s="77">
        <v>25.0</v>
      </c>
      <c r="L456" s="206" t="s">
        <v>396</v>
      </c>
      <c r="M456" s="205"/>
      <c r="N456" s="205"/>
    </row>
    <row r="457" ht="15.0" customHeight="1">
      <c r="A457" s="85" t="s">
        <v>1921</v>
      </c>
      <c r="B457" s="85" t="s">
        <v>1922</v>
      </c>
      <c r="C457" s="77" t="s">
        <v>51</v>
      </c>
      <c r="D457" s="75" t="s">
        <v>1923</v>
      </c>
      <c r="E457" s="213" t="s">
        <v>1924</v>
      </c>
      <c r="F457" s="77" t="s">
        <v>868</v>
      </c>
      <c r="G457" s="98">
        <v>2.0</v>
      </c>
      <c r="H457" s="98">
        <v>2.0</v>
      </c>
      <c r="I457" s="98">
        <v>2.0</v>
      </c>
      <c r="J457" s="98">
        <v>50.0</v>
      </c>
      <c r="K457" s="77">
        <v>25.0</v>
      </c>
      <c r="L457" s="206" t="s">
        <v>396</v>
      </c>
      <c r="M457" s="205"/>
      <c r="N457" s="205"/>
    </row>
    <row r="458" ht="15.0" customHeight="1">
      <c r="A458" s="85" t="s">
        <v>1921</v>
      </c>
      <c r="B458" s="85" t="s">
        <v>1922</v>
      </c>
      <c r="C458" s="77" t="s">
        <v>51</v>
      </c>
      <c r="D458" s="75" t="s">
        <v>1925</v>
      </c>
      <c r="E458" s="213" t="s">
        <v>1926</v>
      </c>
      <c r="F458" s="77" t="s">
        <v>868</v>
      </c>
      <c r="G458" s="98">
        <v>2.0</v>
      </c>
      <c r="H458" s="98">
        <v>2.0</v>
      </c>
      <c r="I458" s="98">
        <v>2.0</v>
      </c>
      <c r="J458" s="98">
        <v>50.0</v>
      </c>
      <c r="K458" s="77">
        <v>25.0</v>
      </c>
      <c r="L458" s="206" t="s">
        <v>396</v>
      </c>
      <c r="M458" s="205"/>
      <c r="N458" s="205"/>
    </row>
    <row r="459" ht="15.0" customHeight="1">
      <c r="A459" s="85" t="s">
        <v>1927</v>
      </c>
      <c r="B459" s="85" t="s">
        <v>1928</v>
      </c>
      <c r="C459" s="77" t="s">
        <v>51</v>
      </c>
      <c r="D459" s="75" t="s">
        <v>1929</v>
      </c>
      <c r="E459" s="131" t="s">
        <v>1930</v>
      </c>
      <c r="F459" s="77" t="s">
        <v>868</v>
      </c>
      <c r="G459" s="98">
        <v>4.0</v>
      </c>
      <c r="H459" s="98">
        <v>4.0</v>
      </c>
      <c r="I459" s="98">
        <v>4.0</v>
      </c>
      <c r="J459" s="98">
        <v>50.0</v>
      </c>
      <c r="K459" s="77">
        <v>12.5</v>
      </c>
      <c r="L459" s="206" t="s">
        <v>396</v>
      </c>
      <c r="M459" s="205"/>
      <c r="N459" s="205"/>
    </row>
    <row r="460" ht="15.0" customHeight="1">
      <c r="A460" s="85" t="s">
        <v>1927</v>
      </c>
      <c r="B460" s="85" t="s">
        <v>1928</v>
      </c>
      <c r="C460" s="77" t="s">
        <v>51</v>
      </c>
      <c r="D460" s="75" t="s">
        <v>1931</v>
      </c>
      <c r="E460" s="213" t="s">
        <v>1932</v>
      </c>
      <c r="F460" s="77" t="s">
        <v>868</v>
      </c>
      <c r="G460" s="98">
        <v>4.0</v>
      </c>
      <c r="H460" s="98">
        <v>4.0</v>
      </c>
      <c r="I460" s="98">
        <v>4.0</v>
      </c>
      <c r="J460" s="98">
        <v>50.0</v>
      </c>
      <c r="K460" s="77">
        <v>12.5</v>
      </c>
      <c r="L460" s="206" t="s">
        <v>396</v>
      </c>
      <c r="M460" s="205"/>
      <c r="N460" s="205"/>
    </row>
    <row r="461" ht="15.0" customHeight="1">
      <c r="A461" s="85" t="s">
        <v>1927</v>
      </c>
      <c r="B461" s="85" t="s">
        <v>1928</v>
      </c>
      <c r="C461" s="77" t="s">
        <v>51</v>
      </c>
      <c r="D461" s="75" t="s">
        <v>1933</v>
      </c>
      <c r="E461" s="131" t="s">
        <v>1934</v>
      </c>
      <c r="F461" s="77" t="s">
        <v>868</v>
      </c>
      <c r="G461" s="98">
        <v>4.0</v>
      </c>
      <c r="H461" s="98">
        <v>4.0</v>
      </c>
      <c r="I461" s="98">
        <v>4.0</v>
      </c>
      <c r="J461" s="98">
        <v>50.0</v>
      </c>
      <c r="K461" s="77">
        <v>12.5</v>
      </c>
      <c r="L461" s="206" t="s">
        <v>396</v>
      </c>
      <c r="M461" s="205"/>
      <c r="N461" s="205"/>
    </row>
    <row r="462" ht="15.0" customHeight="1">
      <c r="A462" s="85" t="s">
        <v>1927</v>
      </c>
      <c r="B462" s="85" t="s">
        <v>1928</v>
      </c>
      <c r="C462" s="77" t="s">
        <v>51</v>
      </c>
      <c r="D462" s="75" t="s">
        <v>1935</v>
      </c>
      <c r="E462" s="213" t="s">
        <v>1936</v>
      </c>
      <c r="F462" s="77" t="s">
        <v>868</v>
      </c>
      <c r="G462" s="98">
        <v>4.0</v>
      </c>
      <c r="H462" s="98">
        <v>4.0</v>
      </c>
      <c r="I462" s="98">
        <v>4.0</v>
      </c>
      <c r="J462" s="98">
        <v>50.0</v>
      </c>
      <c r="K462" s="77">
        <v>12.5</v>
      </c>
      <c r="L462" s="206" t="s">
        <v>396</v>
      </c>
      <c r="M462" s="205"/>
      <c r="N462" s="205"/>
    </row>
    <row r="463" ht="15.0" customHeight="1">
      <c r="A463" s="85" t="s">
        <v>1927</v>
      </c>
      <c r="B463" s="85" t="s">
        <v>1928</v>
      </c>
      <c r="C463" s="77" t="s">
        <v>51</v>
      </c>
      <c r="D463" s="75" t="s">
        <v>1937</v>
      </c>
      <c r="E463" s="213" t="s">
        <v>1938</v>
      </c>
      <c r="F463" s="77" t="s">
        <v>868</v>
      </c>
      <c r="G463" s="98">
        <v>4.0</v>
      </c>
      <c r="H463" s="98">
        <v>4.0</v>
      </c>
      <c r="I463" s="98">
        <v>4.0</v>
      </c>
      <c r="J463" s="98">
        <v>50.0</v>
      </c>
      <c r="K463" s="77">
        <v>12.5</v>
      </c>
      <c r="L463" s="206" t="s">
        <v>396</v>
      </c>
      <c r="M463" s="205"/>
      <c r="N463" s="205"/>
    </row>
    <row r="464" ht="15.0" customHeight="1">
      <c r="A464" s="85" t="s">
        <v>1927</v>
      </c>
      <c r="B464" s="85" t="s">
        <v>1928</v>
      </c>
      <c r="C464" s="77" t="s">
        <v>51</v>
      </c>
      <c r="D464" s="75" t="s">
        <v>1939</v>
      </c>
      <c r="E464" s="213" t="s">
        <v>1940</v>
      </c>
      <c r="F464" s="77" t="s">
        <v>868</v>
      </c>
      <c r="G464" s="98">
        <v>4.0</v>
      </c>
      <c r="H464" s="98">
        <v>4.0</v>
      </c>
      <c r="I464" s="98">
        <v>4.0</v>
      </c>
      <c r="J464" s="98">
        <v>50.0</v>
      </c>
      <c r="K464" s="77">
        <v>12.5</v>
      </c>
      <c r="L464" s="206" t="s">
        <v>396</v>
      </c>
      <c r="M464" s="205"/>
      <c r="N464" s="205"/>
    </row>
    <row r="465" ht="15.0" customHeight="1">
      <c r="A465" s="85" t="s">
        <v>1941</v>
      </c>
      <c r="B465" s="85" t="s">
        <v>1942</v>
      </c>
      <c r="C465" s="77" t="s">
        <v>51</v>
      </c>
      <c r="D465" s="75" t="s">
        <v>1943</v>
      </c>
      <c r="E465" s="213" t="s">
        <v>1944</v>
      </c>
      <c r="F465" s="77" t="s">
        <v>868</v>
      </c>
      <c r="G465" s="98">
        <v>3.0</v>
      </c>
      <c r="H465" s="98">
        <v>3.0</v>
      </c>
      <c r="I465" s="98">
        <v>3.0</v>
      </c>
      <c r="J465" s="98">
        <v>50.0</v>
      </c>
      <c r="K465" s="77">
        <v>16.66666667</v>
      </c>
      <c r="L465" s="206" t="s">
        <v>396</v>
      </c>
      <c r="M465" s="205"/>
      <c r="N465" s="205"/>
    </row>
    <row r="466" ht="15.0" customHeight="1">
      <c r="A466" s="85" t="s">
        <v>1941</v>
      </c>
      <c r="B466" s="85" t="s">
        <v>1942</v>
      </c>
      <c r="C466" s="77" t="s">
        <v>51</v>
      </c>
      <c r="D466" s="75" t="s">
        <v>1945</v>
      </c>
      <c r="E466" s="213" t="s">
        <v>1946</v>
      </c>
      <c r="F466" s="77" t="s">
        <v>868</v>
      </c>
      <c r="G466" s="98">
        <v>3.0</v>
      </c>
      <c r="H466" s="98">
        <v>3.0</v>
      </c>
      <c r="I466" s="98">
        <v>3.0</v>
      </c>
      <c r="J466" s="98">
        <v>50.0</v>
      </c>
      <c r="K466" s="77">
        <v>16.66666667</v>
      </c>
      <c r="L466" s="206" t="s">
        <v>396</v>
      </c>
      <c r="M466" s="205"/>
      <c r="N466" s="205"/>
    </row>
    <row r="467" ht="15.0" customHeight="1">
      <c r="A467" s="85" t="s">
        <v>1941</v>
      </c>
      <c r="B467" s="85" t="s">
        <v>1942</v>
      </c>
      <c r="C467" s="77" t="s">
        <v>51</v>
      </c>
      <c r="D467" s="75" t="s">
        <v>1947</v>
      </c>
      <c r="E467" s="213" t="s">
        <v>1948</v>
      </c>
      <c r="F467" s="77" t="s">
        <v>868</v>
      </c>
      <c r="G467" s="98">
        <v>3.0</v>
      </c>
      <c r="H467" s="98">
        <v>3.0</v>
      </c>
      <c r="I467" s="98">
        <v>3.0</v>
      </c>
      <c r="J467" s="98">
        <v>50.0</v>
      </c>
      <c r="K467" s="77">
        <v>16.66666667</v>
      </c>
      <c r="L467" s="206" t="s">
        <v>396</v>
      </c>
      <c r="M467" s="205"/>
      <c r="N467" s="205"/>
    </row>
    <row r="468" ht="15.0" customHeight="1">
      <c r="A468" s="85" t="s">
        <v>1941</v>
      </c>
      <c r="B468" s="85" t="s">
        <v>1942</v>
      </c>
      <c r="C468" s="77" t="s">
        <v>51</v>
      </c>
      <c r="D468" s="75" t="s">
        <v>1949</v>
      </c>
      <c r="E468" s="213" t="s">
        <v>1950</v>
      </c>
      <c r="F468" s="77" t="s">
        <v>868</v>
      </c>
      <c r="G468" s="98">
        <v>3.0</v>
      </c>
      <c r="H468" s="98">
        <v>3.0</v>
      </c>
      <c r="I468" s="98">
        <v>3.0</v>
      </c>
      <c r="J468" s="98">
        <v>50.0</v>
      </c>
      <c r="K468" s="77">
        <v>16.66666667</v>
      </c>
      <c r="L468" s="206" t="s">
        <v>396</v>
      </c>
      <c r="M468" s="205"/>
      <c r="N468" s="205"/>
    </row>
    <row r="469" ht="15.0" customHeight="1">
      <c r="A469" s="85" t="s">
        <v>345</v>
      </c>
      <c r="B469" s="85" t="s">
        <v>344</v>
      </c>
      <c r="C469" s="77" t="s">
        <v>51</v>
      </c>
      <c r="D469" s="75" t="s">
        <v>1951</v>
      </c>
      <c r="E469" s="129" t="s">
        <v>1630</v>
      </c>
      <c r="F469" s="77" t="s">
        <v>868</v>
      </c>
      <c r="G469" s="98">
        <v>5.0</v>
      </c>
      <c r="H469" s="98">
        <v>5.0</v>
      </c>
      <c r="I469" s="98">
        <v>5.0</v>
      </c>
      <c r="J469" s="98">
        <v>50.0</v>
      </c>
      <c r="K469" s="77">
        <v>10.0</v>
      </c>
      <c r="L469" s="206" t="s">
        <v>396</v>
      </c>
      <c r="M469" s="205"/>
      <c r="N469" s="205"/>
    </row>
    <row r="470" ht="15.0" customHeight="1">
      <c r="A470" s="85" t="s">
        <v>1952</v>
      </c>
      <c r="B470" s="85" t="s">
        <v>328</v>
      </c>
      <c r="C470" s="77" t="s">
        <v>51</v>
      </c>
      <c r="D470" s="75" t="s">
        <v>1953</v>
      </c>
      <c r="E470" s="129" t="s">
        <v>621</v>
      </c>
      <c r="F470" s="77" t="s">
        <v>868</v>
      </c>
      <c r="G470" s="98">
        <v>4.0</v>
      </c>
      <c r="H470" s="98">
        <v>4.0</v>
      </c>
      <c r="I470" s="98">
        <v>4.0</v>
      </c>
      <c r="J470" s="98">
        <v>50.0</v>
      </c>
      <c r="K470" s="77">
        <v>12.5</v>
      </c>
      <c r="L470" s="206" t="s">
        <v>396</v>
      </c>
      <c r="M470" s="205"/>
      <c r="N470" s="205"/>
    </row>
    <row r="471" ht="15.0" customHeight="1">
      <c r="A471" s="75" t="s">
        <v>1954</v>
      </c>
      <c r="B471" s="85" t="s">
        <v>1955</v>
      </c>
      <c r="C471" s="77" t="s">
        <v>51</v>
      </c>
      <c r="D471" s="75" t="s">
        <v>1956</v>
      </c>
      <c r="E471" s="213" t="s">
        <v>1957</v>
      </c>
      <c r="F471" s="77" t="s">
        <v>741</v>
      </c>
      <c r="G471" s="98">
        <v>4.0</v>
      </c>
      <c r="H471" s="98">
        <v>4.0</v>
      </c>
      <c r="I471" s="98">
        <v>4.0</v>
      </c>
      <c r="J471" s="98">
        <v>50.0</v>
      </c>
      <c r="K471" s="77">
        <v>12.5</v>
      </c>
      <c r="L471" s="206" t="s">
        <v>413</v>
      </c>
      <c r="M471" s="205"/>
      <c r="N471" s="205"/>
    </row>
    <row r="472" ht="15.0" customHeight="1">
      <c r="A472" s="75" t="s">
        <v>1958</v>
      </c>
      <c r="B472" s="85" t="s">
        <v>1959</v>
      </c>
      <c r="C472" s="77" t="s">
        <v>51</v>
      </c>
      <c r="D472" s="75" t="s">
        <v>1960</v>
      </c>
      <c r="E472" s="213" t="s">
        <v>1961</v>
      </c>
      <c r="F472" s="77" t="s">
        <v>1962</v>
      </c>
      <c r="G472" s="98">
        <v>3.0</v>
      </c>
      <c r="H472" s="98">
        <v>1.0</v>
      </c>
      <c r="I472" s="98">
        <v>3.0</v>
      </c>
      <c r="J472" s="98">
        <v>50.0</v>
      </c>
      <c r="K472" s="77">
        <v>16.67</v>
      </c>
      <c r="L472" s="206" t="s">
        <v>413</v>
      </c>
      <c r="M472" s="205"/>
      <c r="N472" s="205"/>
    </row>
    <row r="473" ht="15.0" customHeight="1">
      <c r="A473" s="75" t="s">
        <v>1963</v>
      </c>
      <c r="B473" s="85" t="s">
        <v>1964</v>
      </c>
      <c r="C473" s="77" t="s">
        <v>51</v>
      </c>
      <c r="D473" s="75" t="s">
        <v>1965</v>
      </c>
      <c r="E473" s="213" t="s">
        <v>1966</v>
      </c>
      <c r="F473" s="77" t="s">
        <v>741</v>
      </c>
      <c r="G473" s="98">
        <v>3.0</v>
      </c>
      <c r="H473" s="98">
        <v>3.0</v>
      </c>
      <c r="I473" s="98">
        <v>3.0</v>
      </c>
      <c r="J473" s="98">
        <v>50.0</v>
      </c>
      <c r="K473" s="77">
        <v>16.67</v>
      </c>
      <c r="L473" s="206" t="s">
        <v>413</v>
      </c>
      <c r="M473" s="205"/>
      <c r="N473" s="205"/>
    </row>
    <row r="474" ht="15.0" customHeight="1">
      <c r="A474" s="75" t="s">
        <v>1967</v>
      </c>
      <c r="B474" s="85" t="s">
        <v>1968</v>
      </c>
      <c r="C474" s="77" t="s">
        <v>51</v>
      </c>
      <c r="D474" s="75" t="s">
        <v>1969</v>
      </c>
      <c r="E474" s="213" t="s">
        <v>1970</v>
      </c>
      <c r="F474" s="77" t="s">
        <v>741</v>
      </c>
      <c r="G474" s="98">
        <v>5.0</v>
      </c>
      <c r="H474" s="98">
        <v>4.0</v>
      </c>
      <c r="I474" s="98">
        <v>5.0</v>
      </c>
      <c r="J474" s="98">
        <v>50.0</v>
      </c>
      <c r="K474" s="77">
        <v>10.0</v>
      </c>
      <c r="L474" s="206" t="s">
        <v>413</v>
      </c>
      <c r="M474" s="205"/>
      <c r="N474" s="205"/>
    </row>
    <row r="475" ht="15.0" customHeight="1">
      <c r="A475" s="75" t="s">
        <v>1967</v>
      </c>
      <c r="B475" s="85" t="s">
        <v>1968</v>
      </c>
      <c r="C475" s="77" t="s">
        <v>51</v>
      </c>
      <c r="D475" s="75" t="s">
        <v>1971</v>
      </c>
      <c r="E475" s="213" t="s">
        <v>1637</v>
      </c>
      <c r="F475" s="77" t="s">
        <v>239</v>
      </c>
      <c r="G475" s="98">
        <v>5.0</v>
      </c>
      <c r="H475" s="98">
        <v>4.0</v>
      </c>
      <c r="I475" s="98">
        <v>5.0</v>
      </c>
      <c r="J475" s="98">
        <v>50.0</v>
      </c>
      <c r="K475" s="77"/>
      <c r="L475" s="206" t="s">
        <v>413</v>
      </c>
      <c r="M475" s="205"/>
      <c r="N475" s="205"/>
    </row>
    <row r="476" ht="15.0" customHeight="1">
      <c r="A476" s="75" t="s">
        <v>1967</v>
      </c>
      <c r="B476" s="85" t="s">
        <v>1968</v>
      </c>
      <c r="C476" s="77" t="s">
        <v>51</v>
      </c>
      <c r="D476" s="75" t="s">
        <v>1972</v>
      </c>
      <c r="E476" s="267" t="s">
        <v>1973</v>
      </c>
      <c r="F476" s="77" t="s">
        <v>239</v>
      </c>
      <c r="G476" s="98">
        <v>5.0</v>
      </c>
      <c r="H476" s="98">
        <v>4.0</v>
      </c>
      <c r="I476" s="98">
        <v>5.0</v>
      </c>
      <c r="J476" s="98">
        <v>50.0</v>
      </c>
      <c r="K476" s="77">
        <v>10.0</v>
      </c>
      <c r="L476" s="206" t="s">
        <v>413</v>
      </c>
      <c r="M476" s="205"/>
      <c r="N476" s="205"/>
    </row>
    <row r="477" ht="15.0" customHeight="1">
      <c r="A477" s="75" t="s">
        <v>1967</v>
      </c>
      <c r="B477" s="85" t="s">
        <v>1968</v>
      </c>
      <c r="C477" s="77" t="s">
        <v>51</v>
      </c>
      <c r="D477" s="75" t="s">
        <v>1974</v>
      </c>
      <c r="E477" s="267" t="s">
        <v>1975</v>
      </c>
      <c r="F477" s="77" t="s">
        <v>239</v>
      </c>
      <c r="G477" s="98">
        <v>5.0</v>
      </c>
      <c r="H477" s="98">
        <v>4.0</v>
      </c>
      <c r="I477" s="98">
        <v>5.0</v>
      </c>
      <c r="J477" s="98">
        <v>50.0</v>
      </c>
      <c r="K477" s="77">
        <v>10.0</v>
      </c>
      <c r="L477" s="206" t="s">
        <v>413</v>
      </c>
      <c r="M477" s="205"/>
      <c r="N477" s="205"/>
    </row>
    <row r="478" ht="15.0" customHeight="1">
      <c r="A478" s="75" t="s">
        <v>1976</v>
      </c>
      <c r="B478" s="85" t="s">
        <v>414</v>
      </c>
      <c r="C478" s="77" t="s">
        <v>51</v>
      </c>
      <c r="D478" s="75" t="s">
        <v>1977</v>
      </c>
      <c r="E478" s="267" t="s">
        <v>1978</v>
      </c>
      <c r="F478" s="76" t="s">
        <v>834</v>
      </c>
      <c r="G478" s="77">
        <v>3.0</v>
      </c>
      <c r="H478" s="77">
        <v>3.0</v>
      </c>
      <c r="I478" s="77">
        <v>3.0</v>
      </c>
      <c r="J478" s="231">
        <v>50.0</v>
      </c>
      <c r="K478" s="79">
        <v>16.67</v>
      </c>
      <c r="L478" s="206" t="s">
        <v>413</v>
      </c>
      <c r="M478" s="205"/>
      <c r="N478" s="205"/>
    </row>
    <row r="479" ht="15.0" customHeight="1">
      <c r="A479" s="75" t="s">
        <v>413</v>
      </c>
      <c r="B479" s="85" t="s">
        <v>1979</v>
      </c>
      <c r="C479" s="77" t="s">
        <v>51</v>
      </c>
      <c r="D479" s="75" t="s">
        <v>1980</v>
      </c>
      <c r="E479" s="77" t="s">
        <v>1981</v>
      </c>
      <c r="F479" s="76" t="s">
        <v>848</v>
      </c>
      <c r="G479" s="77">
        <v>1.0</v>
      </c>
      <c r="H479" s="77">
        <v>1.0</v>
      </c>
      <c r="I479" s="77">
        <v>1.0</v>
      </c>
      <c r="J479" s="231">
        <v>50.0</v>
      </c>
      <c r="K479" s="79">
        <v>50.0</v>
      </c>
      <c r="L479" s="206" t="s">
        <v>413</v>
      </c>
      <c r="M479" s="205"/>
      <c r="N479" s="205"/>
    </row>
    <row r="480" ht="15.0" customHeight="1">
      <c r="A480" s="75" t="s">
        <v>1982</v>
      </c>
      <c r="B480" s="85" t="s">
        <v>1983</v>
      </c>
      <c r="C480" s="77" t="s">
        <v>51</v>
      </c>
      <c r="D480" s="75" t="s">
        <v>1984</v>
      </c>
      <c r="E480" s="77" t="s">
        <v>1985</v>
      </c>
      <c r="F480" s="76" t="s">
        <v>239</v>
      </c>
      <c r="G480" s="77">
        <v>2.0</v>
      </c>
      <c r="H480" s="77">
        <v>2.0</v>
      </c>
      <c r="I480" s="77">
        <v>2.0</v>
      </c>
      <c r="J480" s="246">
        <v>50.0</v>
      </c>
      <c r="K480" s="79">
        <v>25.0</v>
      </c>
      <c r="L480" s="206" t="s">
        <v>413</v>
      </c>
      <c r="M480" s="205"/>
      <c r="N480" s="205"/>
    </row>
    <row r="481" ht="15.0" customHeight="1">
      <c r="A481" s="75" t="s">
        <v>1986</v>
      </c>
      <c r="B481" s="85" t="s">
        <v>1987</v>
      </c>
      <c r="C481" s="77" t="s">
        <v>51</v>
      </c>
      <c r="D481" s="75" t="s">
        <v>1988</v>
      </c>
      <c r="E481" s="213" t="s">
        <v>1989</v>
      </c>
      <c r="F481" s="77" t="s">
        <v>868</v>
      </c>
      <c r="G481" s="98">
        <v>2.0</v>
      </c>
      <c r="H481" s="98">
        <v>2.0</v>
      </c>
      <c r="I481" s="98">
        <v>2.0</v>
      </c>
      <c r="J481" s="98">
        <v>50.0</v>
      </c>
      <c r="K481" s="77">
        <v>25.0</v>
      </c>
      <c r="L481" s="206" t="s">
        <v>437</v>
      </c>
      <c r="M481" s="205"/>
      <c r="N481" s="205"/>
    </row>
    <row r="482" ht="15.0" customHeight="1">
      <c r="A482" s="75" t="s">
        <v>1986</v>
      </c>
      <c r="B482" s="85" t="s">
        <v>1987</v>
      </c>
      <c r="C482" s="77" t="s">
        <v>51</v>
      </c>
      <c r="D482" s="75" t="s">
        <v>1990</v>
      </c>
      <c r="E482" s="230" t="s">
        <v>1991</v>
      </c>
      <c r="F482" s="76" t="s">
        <v>239</v>
      </c>
      <c r="G482" s="227">
        <v>2.0</v>
      </c>
      <c r="H482" s="227">
        <v>2.0</v>
      </c>
      <c r="I482" s="227">
        <v>2.0</v>
      </c>
      <c r="J482" s="231">
        <v>50.0</v>
      </c>
      <c r="K482" s="79">
        <v>25.0</v>
      </c>
      <c r="L482" s="206" t="s">
        <v>437</v>
      </c>
      <c r="M482" s="205"/>
      <c r="N482" s="205"/>
    </row>
    <row r="483" ht="15.0" customHeight="1">
      <c r="A483" s="75" t="s">
        <v>1992</v>
      </c>
      <c r="B483" s="85" t="s">
        <v>1993</v>
      </c>
      <c r="C483" s="77" t="s">
        <v>51</v>
      </c>
      <c r="D483" s="75" t="s">
        <v>1994</v>
      </c>
      <c r="E483" s="230" t="s">
        <v>1995</v>
      </c>
      <c r="F483" s="76" t="s">
        <v>868</v>
      </c>
      <c r="G483" s="77">
        <v>3.0</v>
      </c>
      <c r="H483" s="77">
        <v>1.0</v>
      </c>
      <c r="I483" s="77">
        <v>3.0</v>
      </c>
      <c r="J483" s="231">
        <v>50.0</v>
      </c>
      <c r="K483" s="79">
        <v>16.67</v>
      </c>
      <c r="L483" s="206" t="s">
        <v>437</v>
      </c>
      <c r="M483" s="205"/>
      <c r="N483" s="205"/>
    </row>
    <row r="484" ht="15.0" customHeight="1">
      <c r="A484" s="75" t="s">
        <v>1996</v>
      </c>
      <c r="B484" s="85" t="s">
        <v>1997</v>
      </c>
      <c r="C484" s="77" t="s">
        <v>51</v>
      </c>
      <c r="D484" s="75" t="s">
        <v>1998</v>
      </c>
      <c r="E484" s="77" t="s">
        <v>1999</v>
      </c>
      <c r="F484" s="76" t="s">
        <v>452</v>
      </c>
      <c r="G484" s="77">
        <v>2.0</v>
      </c>
      <c r="H484" s="77">
        <v>2.0</v>
      </c>
      <c r="I484" s="77">
        <v>2.0</v>
      </c>
      <c r="J484" s="231">
        <v>50.0</v>
      </c>
      <c r="K484" s="79">
        <v>25.0</v>
      </c>
      <c r="L484" s="206" t="s">
        <v>437</v>
      </c>
      <c r="M484" s="205"/>
      <c r="N484" s="205"/>
    </row>
    <row r="485" ht="15.0" customHeight="1">
      <c r="A485" s="75" t="s">
        <v>2000</v>
      </c>
      <c r="B485" s="85" t="s">
        <v>2001</v>
      </c>
      <c r="C485" s="77" t="s">
        <v>51</v>
      </c>
      <c r="D485" s="75" t="s">
        <v>2002</v>
      </c>
      <c r="E485" s="77" t="s">
        <v>2003</v>
      </c>
      <c r="F485" s="76" t="s">
        <v>2004</v>
      </c>
      <c r="G485" s="77">
        <v>5.0</v>
      </c>
      <c r="H485" s="77">
        <v>3.0</v>
      </c>
      <c r="I485" s="77">
        <v>5.0</v>
      </c>
      <c r="J485" s="231">
        <v>50.0</v>
      </c>
      <c r="K485" s="79">
        <v>10.0</v>
      </c>
      <c r="L485" s="206" t="s">
        <v>437</v>
      </c>
      <c r="M485" s="205"/>
      <c r="N485" s="205"/>
    </row>
    <row r="486" ht="15.0" customHeight="1">
      <c r="A486" s="75" t="s">
        <v>2000</v>
      </c>
      <c r="B486" s="85" t="s">
        <v>2001</v>
      </c>
      <c r="C486" s="77" t="s">
        <v>51</v>
      </c>
      <c r="D486" s="75" t="s">
        <v>2005</v>
      </c>
      <c r="E486" s="77" t="s">
        <v>2006</v>
      </c>
      <c r="F486" s="76" t="s">
        <v>2004</v>
      </c>
      <c r="G486" s="77">
        <v>5.0</v>
      </c>
      <c r="H486" s="77">
        <v>3.0</v>
      </c>
      <c r="I486" s="77">
        <v>5.0</v>
      </c>
      <c r="J486" s="231">
        <v>50.0</v>
      </c>
      <c r="K486" s="79">
        <v>10.0</v>
      </c>
      <c r="L486" s="206" t="s">
        <v>437</v>
      </c>
      <c r="M486" s="205"/>
      <c r="N486" s="205"/>
    </row>
    <row r="487" ht="15.0" customHeight="1">
      <c r="A487" s="75" t="s">
        <v>2007</v>
      </c>
      <c r="B487" s="85" t="s">
        <v>2008</v>
      </c>
      <c r="C487" s="77" t="s">
        <v>51</v>
      </c>
      <c r="D487" s="75" t="s">
        <v>2009</v>
      </c>
      <c r="E487" s="77" t="s">
        <v>2010</v>
      </c>
      <c r="F487" s="76" t="s">
        <v>2004</v>
      </c>
      <c r="G487" s="77">
        <v>2.0</v>
      </c>
      <c r="H487" s="77">
        <v>2.0</v>
      </c>
      <c r="I487" s="77">
        <v>2.0</v>
      </c>
      <c r="J487" s="231">
        <v>50.0</v>
      </c>
      <c r="K487" s="79">
        <v>25.0</v>
      </c>
      <c r="L487" s="206" t="s">
        <v>437</v>
      </c>
      <c r="M487" s="205"/>
      <c r="N487" s="205"/>
    </row>
    <row r="488" ht="15.0" customHeight="1">
      <c r="A488" s="75" t="s">
        <v>2011</v>
      </c>
      <c r="B488" s="85" t="s">
        <v>2012</v>
      </c>
      <c r="C488" s="77" t="s">
        <v>51</v>
      </c>
      <c r="D488" s="85" t="s">
        <v>2013</v>
      </c>
      <c r="E488" s="223" t="s">
        <v>2014</v>
      </c>
      <c r="F488" s="77" t="s">
        <v>294</v>
      </c>
      <c r="G488" s="77">
        <v>3.0</v>
      </c>
      <c r="H488" s="77">
        <v>3.0</v>
      </c>
      <c r="I488" s="77">
        <v>3.0</v>
      </c>
      <c r="J488" s="231">
        <v>50.0</v>
      </c>
      <c r="K488" s="79">
        <v>16.67</v>
      </c>
      <c r="L488" s="206" t="s">
        <v>437</v>
      </c>
      <c r="M488" s="205"/>
      <c r="N488" s="205"/>
    </row>
    <row r="489" ht="15.0" customHeight="1">
      <c r="A489" s="75" t="s">
        <v>2015</v>
      </c>
      <c r="B489" s="85" t="s">
        <v>2016</v>
      </c>
      <c r="C489" s="77" t="s">
        <v>51</v>
      </c>
      <c r="D489" s="75" t="s">
        <v>2017</v>
      </c>
      <c r="E489" s="230" t="s">
        <v>2018</v>
      </c>
      <c r="F489" s="76" t="s">
        <v>2004</v>
      </c>
      <c r="G489" s="77">
        <v>1.0</v>
      </c>
      <c r="H489" s="77">
        <v>1.0</v>
      </c>
      <c r="I489" s="77">
        <v>5.0</v>
      </c>
      <c r="J489" s="231">
        <v>50.0</v>
      </c>
      <c r="K489" s="79">
        <v>50.0</v>
      </c>
      <c r="L489" s="206" t="s">
        <v>437</v>
      </c>
      <c r="M489" s="205"/>
      <c r="N489" s="205"/>
    </row>
    <row r="490" ht="15.0" customHeight="1">
      <c r="A490" s="75" t="s">
        <v>1992</v>
      </c>
      <c r="B490" s="85" t="s">
        <v>2019</v>
      </c>
      <c r="C490" s="77" t="s">
        <v>51</v>
      </c>
      <c r="D490" s="75" t="s">
        <v>2020</v>
      </c>
      <c r="E490" s="77" t="s">
        <v>2021</v>
      </c>
      <c r="F490" s="76" t="s">
        <v>2004</v>
      </c>
      <c r="G490" s="77">
        <v>3.0</v>
      </c>
      <c r="H490" s="77">
        <v>1.0</v>
      </c>
      <c r="I490" s="77">
        <v>3.0</v>
      </c>
      <c r="J490" s="231">
        <v>50.0</v>
      </c>
      <c r="K490" s="79">
        <v>16.67</v>
      </c>
      <c r="L490" s="206" t="s">
        <v>437</v>
      </c>
      <c r="M490" s="205"/>
      <c r="N490" s="205"/>
    </row>
    <row r="491" ht="15.0" customHeight="1">
      <c r="A491" s="75" t="s">
        <v>2022</v>
      </c>
      <c r="B491" s="85" t="s">
        <v>2023</v>
      </c>
      <c r="C491" s="77" t="s">
        <v>51</v>
      </c>
      <c r="D491" s="85" t="s">
        <v>2024</v>
      </c>
      <c r="E491" s="223" t="s">
        <v>1865</v>
      </c>
      <c r="F491" s="77" t="s">
        <v>2025</v>
      </c>
      <c r="G491" s="77">
        <v>4.0</v>
      </c>
      <c r="H491" s="256">
        <v>4.0</v>
      </c>
      <c r="I491" s="98">
        <v>4.0</v>
      </c>
      <c r="J491" s="98">
        <v>50.0</v>
      </c>
      <c r="K491" s="77">
        <v>12.5</v>
      </c>
      <c r="L491" s="206" t="s">
        <v>462</v>
      </c>
      <c r="M491" s="205"/>
      <c r="N491" s="205"/>
    </row>
    <row r="492" ht="15.0" customHeight="1">
      <c r="A492" s="268" t="s">
        <v>2022</v>
      </c>
      <c r="B492" s="269" t="s">
        <v>2023</v>
      </c>
      <c r="C492" s="270" t="s">
        <v>51</v>
      </c>
      <c r="D492" s="269" t="s">
        <v>2026</v>
      </c>
      <c r="E492" s="250" t="s">
        <v>2027</v>
      </c>
      <c r="F492" s="270" t="s">
        <v>2028</v>
      </c>
      <c r="G492" s="270">
        <v>4.0</v>
      </c>
      <c r="H492" s="271">
        <v>4.0</v>
      </c>
      <c r="I492" s="272">
        <v>4.0</v>
      </c>
      <c r="J492" s="272">
        <v>50.0</v>
      </c>
      <c r="K492" s="273">
        <v>12.5</v>
      </c>
      <c r="L492" s="206" t="s">
        <v>462</v>
      </c>
      <c r="M492" s="205"/>
      <c r="N492" s="205"/>
    </row>
    <row r="493" ht="15.0" customHeight="1">
      <c r="A493" s="75" t="s">
        <v>2022</v>
      </c>
      <c r="B493" s="85" t="s">
        <v>2023</v>
      </c>
      <c r="C493" s="77" t="s">
        <v>51</v>
      </c>
      <c r="D493" s="85" t="s">
        <v>2029</v>
      </c>
      <c r="E493" s="223" t="s">
        <v>1863</v>
      </c>
      <c r="F493" s="77" t="s">
        <v>2030</v>
      </c>
      <c r="G493" s="77">
        <v>4.0</v>
      </c>
      <c r="H493" s="77">
        <v>4.0</v>
      </c>
      <c r="I493" s="98">
        <v>4.0</v>
      </c>
      <c r="J493" s="98">
        <v>50.0</v>
      </c>
      <c r="K493" s="214">
        <v>12.5</v>
      </c>
      <c r="L493" s="206" t="s">
        <v>462</v>
      </c>
      <c r="M493" s="205"/>
      <c r="N493" s="205"/>
    </row>
    <row r="494" ht="15.0" customHeight="1">
      <c r="A494" s="75" t="s">
        <v>2022</v>
      </c>
      <c r="B494" s="85" t="s">
        <v>2023</v>
      </c>
      <c r="C494" s="77" t="s">
        <v>51</v>
      </c>
      <c r="D494" s="85" t="s">
        <v>2031</v>
      </c>
      <c r="E494" s="223" t="s">
        <v>1870</v>
      </c>
      <c r="F494" s="77" t="s">
        <v>2032</v>
      </c>
      <c r="G494" s="77">
        <v>4.0</v>
      </c>
      <c r="H494" s="77">
        <v>4.0</v>
      </c>
      <c r="I494" s="98">
        <v>4.0</v>
      </c>
      <c r="J494" s="98">
        <v>50.0</v>
      </c>
      <c r="K494" s="77">
        <v>12.5</v>
      </c>
      <c r="L494" s="206" t="s">
        <v>462</v>
      </c>
      <c r="M494" s="205"/>
      <c r="N494" s="205"/>
    </row>
    <row r="495" ht="15.0" customHeight="1">
      <c r="A495" s="75" t="s">
        <v>2022</v>
      </c>
      <c r="B495" s="85" t="s">
        <v>2023</v>
      </c>
      <c r="C495" s="77" t="s">
        <v>51</v>
      </c>
      <c r="D495" s="85" t="s">
        <v>2033</v>
      </c>
      <c r="E495" s="223" t="s">
        <v>2034</v>
      </c>
      <c r="F495" s="77" t="s">
        <v>2035</v>
      </c>
      <c r="G495" s="77">
        <v>4.0</v>
      </c>
      <c r="H495" s="256">
        <v>4.0</v>
      </c>
      <c r="I495" s="98">
        <v>4.0</v>
      </c>
      <c r="J495" s="98">
        <v>50.0</v>
      </c>
      <c r="K495" s="77">
        <v>12.5</v>
      </c>
      <c r="L495" s="206" t="s">
        <v>462</v>
      </c>
      <c r="M495" s="205"/>
      <c r="N495" s="205"/>
    </row>
    <row r="496" ht="15.0" customHeight="1">
      <c r="A496" s="75" t="s">
        <v>2022</v>
      </c>
      <c r="B496" s="85" t="s">
        <v>2023</v>
      </c>
      <c r="C496" s="77" t="s">
        <v>51</v>
      </c>
      <c r="D496" s="85" t="s">
        <v>2036</v>
      </c>
      <c r="E496" s="223" t="s">
        <v>2037</v>
      </c>
      <c r="F496" s="77" t="s">
        <v>2030</v>
      </c>
      <c r="G496" s="77">
        <v>4.0</v>
      </c>
      <c r="H496" s="256">
        <v>4.0</v>
      </c>
      <c r="I496" s="98">
        <v>4.0</v>
      </c>
      <c r="J496" s="98">
        <v>50.0</v>
      </c>
      <c r="K496" s="98">
        <v>12.5</v>
      </c>
      <c r="L496" s="206" t="s">
        <v>462</v>
      </c>
      <c r="M496" s="205"/>
      <c r="N496" s="205"/>
    </row>
    <row r="497" ht="15.0" customHeight="1">
      <c r="A497" s="75" t="s">
        <v>2022</v>
      </c>
      <c r="B497" s="85" t="s">
        <v>2023</v>
      </c>
      <c r="C497" s="77" t="s">
        <v>51</v>
      </c>
      <c r="D497" s="85" t="s">
        <v>2038</v>
      </c>
      <c r="E497" s="223" t="s">
        <v>2039</v>
      </c>
      <c r="F497" s="77" t="s">
        <v>452</v>
      </c>
      <c r="G497" s="77">
        <v>4.0</v>
      </c>
      <c r="H497" s="256">
        <v>4.0</v>
      </c>
      <c r="I497" s="98">
        <v>4.0</v>
      </c>
      <c r="J497" s="98">
        <v>50.0</v>
      </c>
      <c r="K497" s="77">
        <v>12.5</v>
      </c>
      <c r="L497" s="206" t="s">
        <v>462</v>
      </c>
      <c r="M497" s="205"/>
      <c r="N497" s="205"/>
    </row>
    <row r="498" ht="15.0" customHeight="1">
      <c r="A498" s="75" t="s">
        <v>2022</v>
      </c>
      <c r="B498" s="85" t="s">
        <v>2023</v>
      </c>
      <c r="C498" s="77" t="s">
        <v>51</v>
      </c>
      <c r="D498" s="85" t="s">
        <v>2040</v>
      </c>
      <c r="E498" s="223" t="s">
        <v>1876</v>
      </c>
      <c r="F498" s="77" t="s">
        <v>2025</v>
      </c>
      <c r="G498" s="77">
        <v>4.0</v>
      </c>
      <c r="H498" s="256">
        <v>4.0</v>
      </c>
      <c r="I498" s="98">
        <v>4.0</v>
      </c>
      <c r="J498" s="98">
        <v>50.0</v>
      </c>
      <c r="K498" s="98">
        <v>12.5</v>
      </c>
      <c r="L498" s="206" t="s">
        <v>462</v>
      </c>
      <c r="M498" s="205"/>
      <c r="N498" s="205"/>
    </row>
    <row r="499" ht="15.0" customHeight="1">
      <c r="A499" s="75" t="s">
        <v>2022</v>
      </c>
      <c r="B499" s="85" t="s">
        <v>2023</v>
      </c>
      <c r="C499" s="77" t="s">
        <v>51</v>
      </c>
      <c r="D499" s="85" t="s">
        <v>2041</v>
      </c>
      <c r="E499" s="223" t="s">
        <v>2042</v>
      </c>
      <c r="F499" s="77" t="s">
        <v>2030</v>
      </c>
      <c r="G499" s="77">
        <v>4.0</v>
      </c>
      <c r="H499" s="256">
        <v>4.0</v>
      </c>
      <c r="I499" s="98">
        <v>4.0</v>
      </c>
      <c r="J499" s="98">
        <v>50.0</v>
      </c>
      <c r="K499" s="77">
        <v>12.5</v>
      </c>
      <c r="L499" s="206" t="s">
        <v>462</v>
      </c>
      <c r="M499" s="205"/>
      <c r="N499" s="205"/>
    </row>
    <row r="500" ht="15.0" customHeight="1">
      <c r="A500" s="75" t="s">
        <v>2022</v>
      </c>
      <c r="B500" s="85" t="s">
        <v>2023</v>
      </c>
      <c r="C500" s="77" t="s">
        <v>51</v>
      </c>
      <c r="D500" s="85" t="s">
        <v>2043</v>
      </c>
      <c r="E500" s="223" t="s">
        <v>1878</v>
      </c>
      <c r="F500" s="77" t="s">
        <v>2025</v>
      </c>
      <c r="G500" s="77">
        <v>4.0</v>
      </c>
      <c r="H500" s="256">
        <v>4.0</v>
      </c>
      <c r="I500" s="98">
        <v>4.0</v>
      </c>
      <c r="J500" s="98">
        <v>50.0</v>
      </c>
      <c r="K500" s="98">
        <v>12.5</v>
      </c>
      <c r="L500" s="206" t="s">
        <v>462</v>
      </c>
      <c r="M500" s="205"/>
      <c r="N500" s="205"/>
    </row>
    <row r="501" ht="15.0" customHeight="1">
      <c r="A501" s="75" t="s">
        <v>2022</v>
      </c>
      <c r="B501" s="85" t="s">
        <v>2023</v>
      </c>
      <c r="C501" s="77" t="s">
        <v>51</v>
      </c>
      <c r="D501" s="85" t="s">
        <v>2044</v>
      </c>
      <c r="E501" s="223" t="s">
        <v>2045</v>
      </c>
      <c r="F501" s="77" t="s">
        <v>2046</v>
      </c>
      <c r="G501" s="77">
        <v>4.0</v>
      </c>
      <c r="H501" s="256">
        <v>4.0</v>
      </c>
      <c r="I501" s="98">
        <v>4.0</v>
      </c>
      <c r="J501" s="98">
        <v>50.0</v>
      </c>
      <c r="K501" s="77">
        <v>12.5</v>
      </c>
      <c r="L501" s="206" t="s">
        <v>462</v>
      </c>
      <c r="M501" s="205"/>
      <c r="N501" s="205"/>
    </row>
    <row r="502" ht="15.0" customHeight="1">
      <c r="A502" s="75" t="s">
        <v>2022</v>
      </c>
      <c r="B502" s="85" t="s">
        <v>2023</v>
      </c>
      <c r="C502" s="77" t="s">
        <v>51</v>
      </c>
      <c r="D502" s="75" t="s">
        <v>2047</v>
      </c>
      <c r="E502" s="230" t="s">
        <v>1880</v>
      </c>
      <c r="F502" s="76" t="s">
        <v>2048</v>
      </c>
      <c r="G502" s="77">
        <v>4.0</v>
      </c>
      <c r="H502" s="256">
        <v>4.0</v>
      </c>
      <c r="I502" s="98">
        <v>4.0</v>
      </c>
      <c r="J502" s="98">
        <v>50.0</v>
      </c>
      <c r="K502" s="98">
        <v>12.5</v>
      </c>
      <c r="L502" s="206" t="s">
        <v>462</v>
      </c>
      <c r="M502" s="205"/>
      <c r="N502" s="205"/>
    </row>
    <row r="503" ht="15.0" customHeight="1">
      <c r="A503" s="75" t="s">
        <v>2022</v>
      </c>
      <c r="B503" s="85" t="s">
        <v>2023</v>
      </c>
      <c r="C503" s="77" t="s">
        <v>51</v>
      </c>
      <c r="D503" s="75" t="s">
        <v>2049</v>
      </c>
      <c r="E503" s="129"/>
      <c r="F503" s="76" t="s">
        <v>452</v>
      </c>
      <c r="G503" s="77">
        <v>4.0</v>
      </c>
      <c r="H503" s="256">
        <v>4.0</v>
      </c>
      <c r="I503" s="98">
        <v>4.0</v>
      </c>
      <c r="J503" s="98">
        <v>50.0</v>
      </c>
      <c r="K503" s="77">
        <v>12.5</v>
      </c>
      <c r="L503" s="206" t="s">
        <v>462</v>
      </c>
      <c r="M503" s="205"/>
      <c r="N503" s="205"/>
    </row>
    <row r="504" ht="15.0" customHeight="1">
      <c r="A504" s="75" t="s">
        <v>2050</v>
      </c>
      <c r="B504" s="85" t="s">
        <v>2051</v>
      </c>
      <c r="C504" s="77" t="s">
        <v>51</v>
      </c>
      <c r="D504" s="85" t="s">
        <v>2052</v>
      </c>
      <c r="E504" s="223" t="s">
        <v>2053</v>
      </c>
      <c r="F504" s="77" t="s">
        <v>2054</v>
      </c>
      <c r="G504" s="77">
        <v>3.0</v>
      </c>
      <c r="H504" s="256">
        <v>1.0</v>
      </c>
      <c r="I504" s="98">
        <v>3.0</v>
      </c>
      <c r="J504" s="98">
        <v>50.0</v>
      </c>
      <c r="K504" s="77">
        <v>16.66</v>
      </c>
      <c r="L504" s="206" t="s">
        <v>462</v>
      </c>
      <c r="M504" s="205"/>
      <c r="N504" s="205"/>
    </row>
    <row r="505" ht="15.0" customHeight="1">
      <c r="A505" s="75" t="s">
        <v>2050</v>
      </c>
      <c r="B505" s="85" t="s">
        <v>2051</v>
      </c>
      <c r="C505" s="77" t="s">
        <v>51</v>
      </c>
      <c r="D505" s="75" t="s">
        <v>2055</v>
      </c>
      <c r="E505" s="223" t="s">
        <v>2056</v>
      </c>
      <c r="F505" s="76" t="s">
        <v>2057</v>
      </c>
      <c r="G505" s="77">
        <v>3.0</v>
      </c>
      <c r="H505" s="256">
        <v>1.0</v>
      </c>
      <c r="I505" s="98">
        <v>3.0</v>
      </c>
      <c r="J505" s="98">
        <v>50.0</v>
      </c>
      <c r="K505" s="77">
        <v>16.66</v>
      </c>
      <c r="L505" s="206" t="s">
        <v>462</v>
      </c>
      <c r="M505" s="205"/>
      <c r="N505" s="205"/>
    </row>
    <row r="506" ht="15.0" customHeight="1">
      <c r="A506" s="75" t="s">
        <v>2058</v>
      </c>
      <c r="B506" s="85" t="s">
        <v>2059</v>
      </c>
      <c r="C506" s="77" t="s">
        <v>51</v>
      </c>
      <c r="D506" s="75" t="s">
        <v>2060</v>
      </c>
      <c r="E506" s="230" t="s">
        <v>2061</v>
      </c>
      <c r="F506" s="76" t="s">
        <v>2025</v>
      </c>
      <c r="G506" s="77">
        <v>2.0</v>
      </c>
      <c r="H506" s="256">
        <v>1.0</v>
      </c>
      <c r="I506" s="98">
        <v>2.0</v>
      </c>
      <c r="J506" s="98"/>
      <c r="K506" s="98">
        <v>25.0</v>
      </c>
      <c r="L506" s="206" t="s">
        <v>462</v>
      </c>
      <c r="M506" s="205"/>
      <c r="N506" s="205"/>
    </row>
    <row r="507" ht="15.0" customHeight="1">
      <c r="A507" s="75" t="s">
        <v>2062</v>
      </c>
      <c r="B507" s="85" t="s">
        <v>2063</v>
      </c>
      <c r="C507" s="98" t="s">
        <v>51</v>
      </c>
      <c r="D507" s="75" t="s">
        <v>2064</v>
      </c>
      <c r="E507" s="213" t="s">
        <v>2065</v>
      </c>
      <c r="F507" s="230" t="s">
        <v>2066</v>
      </c>
      <c r="G507" s="98">
        <v>2.0</v>
      </c>
      <c r="H507" s="98">
        <v>2.0</v>
      </c>
      <c r="I507" s="274">
        <v>2.0</v>
      </c>
      <c r="J507" s="98">
        <v>50.0</v>
      </c>
      <c r="K507" s="77">
        <v>25.0</v>
      </c>
      <c r="L507" s="206" t="s">
        <v>81</v>
      </c>
      <c r="M507" s="205"/>
      <c r="N507" s="205"/>
    </row>
    <row r="508" ht="15.0" customHeight="1">
      <c r="A508" s="75" t="s">
        <v>2062</v>
      </c>
      <c r="B508" s="212" t="s">
        <v>2067</v>
      </c>
      <c r="C508" s="98" t="s">
        <v>51</v>
      </c>
      <c r="D508" s="75" t="s">
        <v>2068</v>
      </c>
      <c r="E508" s="230" t="s">
        <v>2069</v>
      </c>
      <c r="F508" s="275" t="s">
        <v>2070</v>
      </c>
      <c r="G508" s="227">
        <v>2.0</v>
      </c>
      <c r="H508" s="227">
        <v>2.0</v>
      </c>
      <c r="I508" s="227">
        <v>2.0</v>
      </c>
      <c r="J508" s="231">
        <v>50.0</v>
      </c>
      <c r="K508" s="79">
        <v>25.0</v>
      </c>
      <c r="L508" s="206" t="s">
        <v>81</v>
      </c>
      <c r="M508" s="205"/>
      <c r="N508" s="205"/>
    </row>
    <row r="509" ht="15.0" customHeight="1">
      <c r="A509" s="75" t="s">
        <v>2062</v>
      </c>
      <c r="B509" s="85" t="s">
        <v>2067</v>
      </c>
      <c r="C509" s="98" t="s">
        <v>51</v>
      </c>
      <c r="D509" s="75" t="s">
        <v>2071</v>
      </c>
      <c r="E509" s="230" t="s">
        <v>2072</v>
      </c>
      <c r="F509" s="275" t="s">
        <v>2073</v>
      </c>
      <c r="G509" s="77">
        <v>2.0</v>
      </c>
      <c r="H509" s="77">
        <v>2.0</v>
      </c>
      <c r="I509" s="77">
        <v>2.0</v>
      </c>
      <c r="J509" s="231">
        <v>50.0</v>
      </c>
      <c r="K509" s="79">
        <v>25.0</v>
      </c>
      <c r="L509" s="206" t="s">
        <v>81</v>
      </c>
      <c r="M509" s="205"/>
      <c r="N509" s="205"/>
    </row>
    <row r="510" ht="15.0" customHeight="1">
      <c r="A510" s="75" t="s">
        <v>2062</v>
      </c>
      <c r="B510" s="85" t="s">
        <v>2067</v>
      </c>
      <c r="C510" s="98" t="s">
        <v>51</v>
      </c>
      <c r="D510" s="75" t="s">
        <v>2074</v>
      </c>
      <c r="E510" s="230" t="s">
        <v>2075</v>
      </c>
      <c r="F510" s="275" t="s">
        <v>2076</v>
      </c>
      <c r="G510" s="77">
        <v>2.0</v>
      </c>
      <c r="H510" s="77">
        <v>2.0</v>
      </c>
      <c r="I510" s="77">
        <v>2.0</v>
      </c>
      <c r="J510" s="231">
        <v>50.0</v>
      </c>
      <c r="K510" s="79">
        <v>25.0</v>
      </c>
      <c r="L510" s="206" t="s">
        <v>81</v>
      </c>
      <c r="M510" s="205"/>
      <c r="N510" s="205"/>
    </row>
    <row r="511" ht="15.0" customHeight="1">
      <c r="A511" s="75" t="s">
        <v>2062</v>
      </c>
      <c r="B511" s="85" t="s">
        <v>2067</v>
      </c>
      <c r="C511" s="98" t="s">
        <v>51</v>
      </c>
      <c r="D511" s="75" t="s">
        <v>2077</v>
      </c>
      <c r="E511" s="230" t="s">
        <v>2078</v>
      </c>
      <c r="F511" s="275" t="s">
        <v>2079</v>
      </c>
      <c r="G511" s="77">
        <v>2.0</v>
      </c>
      <c r="H511" s="77">
        <v>2.0</v>
      </c>
      <c r="I511" s="77">
        <v>2.0</v>
      </c>
      <c r="J511" s="231">
        <v>50.0</v>
      </c>
      <c r="K511" s="79">
        <v>25.0</v>
      </c>
      <c r="L511" s="206" t="s">
        <v>81</v>
      </c>
      <c r="M511" s="205"/>
      <c r="N511" s="205"/>
    </row>
    <row r="512" ht="15.0" customHeight="1">
      <c r="A512" s="224" t="s">
        <v>2062</v>
      </c>
      <c r="B512" s="85" t="s">
        <v>2067</v>
      </c>
      <c r="C512" s="98" t="s">
        <v>51</v>
      </c>
      <c r="D512" s="75" t="s">
        <v>2080</v>
      </c>
      <c r="E512" s="230" t="s">
        <v>2081</v>
      </c>
      <c r="F512" s="275" t="s">
        <v>2082</v>
      </c>
      <c r="G512" s="77">
        <v>2.0</v>
      </c>
      <c r="H512" s="77">
        <v>2.0</v>
      </c>
      <c r="I512" s="77">
        <v>2.0</v>
      </c>
      <c r="J512" s="231">
        <v>50.0</v>
      </c>
      <c r="K512" s="79">
        <v>25.0</v>
      </c>
      <c r="L512" s="206" t="s">
        <v>81</v>
      </c>
      <c r="M512" s="205"/>
      <c r="N512" s="205"/>
    </row>
    <row r="513" ht="15.0" customHeight="1">
      <c r="A513" s="207" t="s">
        <v>2083</v>
      </c>
      <c r="B513" s="252" t="s">
        <v>2084</v>
      </c>
      <c r="C513" s="98" t="s">
        <v>51</v>
      </c>
      <c r="D513" s="75" t="s">
        <v>2085</v>
      </c>
      <c r="E513" s="230" t="s">
        <v>2086</v>
      </c>
      <c r="F513" s="76" t="s">
        <v>452</v>
      </c>
      <c r="G513" s="77">
        <v>2.0</v>
      </c>
      <c r="H513" s="77">
        <v>2.0</v>
      </c>
      <c r="I513" s="77">
        <v>2.0</v>
      </c>
      <c r="J513" s="231">
        <v>50.0</v>
      </c>
      <c r="K513" s="79">
        <v>25.0</v>
      </c>
      <c r="L513" s="206" t="s">
        <v>81</v>
      </c>
      <c r="M513" s="205"/>
      <c r="N513" s="205"/>
    </row>
    <row r="514" ht="15.0" customHeight="1">
      <c r="A514" s="207" t="s">
        <v>2083</v>
      </c>
      <c r="B514" s="252" t="s">
        <v>2084</v>
      </c>
      <c r="C514" s="98" t="s">
        <v>51</v>
      </c>
      <c r="D514" s="75" t="s">
        <v>2087</v>
      </c>
      <c r="E514" s="230" t="s">
        <v>2088</v>
      </c>
      <c r="F514" s="76" t="s">
        <v>452</v>
      </c>
      <c r="G514" s="77">
        <v>2.0</v>
      </c>
      <c r="H514" s="77">
        <v>2.0</v>
      </c>
      <c r="I514" s="77">
        <v>2.0</v>
      </c>
      <c r="J514" s="231">
        <v>50.0</v>
      </c>
      <c r="K514" s="79">
        <v>25.0</v>
      </c>
      <c r="L514" s="206" t="s">
        <v>81</v>
      </c>
      <c r="M514" s="205"/>
      <c r="N514" s="205"/>
    </row>
    <row r="515" ht="15.0" customHeight="1">
      <c r="A515" s="207" t="s">
        <v>2083</v>
      </c>
      <c r="B515" s="252" t="s">
        <v>2084</v>
      </c>
      <c r="C515" s="98" t="s">
        <v>51</v>
      </c>
      <c r="D515" s="75" t="s">
        <v>2089</v>
      </c>
      <c r="E515" s="230" t="s">
        <v>2090</v>
      </c>
      <c r="F515" s="76" t="s">
        <v>452</v>
      </c>
      <c r="G515" s="77">
        <v>2.0</v>
      </c>
      <c r="H515" s="77">
        <v>2.0</v>
      </c>
      <c r="I515" s="77">
        <v>2.0</v>
      </c>
      <c r="J515" s="231">
        <v>50.0</v>
      </c>
      <c r="K515" s="79">
        <v>25.0</v>
      </c>
      <c r="L515" s="206" t="s">
        <v>81</v>
      </c>
      <c r="M515" s="205"/>
      <c r="N515" s="205"/>
    </row>
    <row r="516" ht="15.0" customHeight="1">
      <c r="A516" s="207" t="s">
        <v>2083</v>
      </c>
      <c r="B516" s="252" t="s">
        <v>2084</v>
      </c>
      <c r="C516" s="98" t="s">
        <v>51</v>
      </c>
      <c r="D516" s="75" t="s">
        <v>2091</v>
      </c>
      <c r="E516" s="230" t="s">
        <v>2092</v>
      </c>
      <c r="F516" s="76" t="s">
        <v>452</v>
      </c>
      <c r="G516" s="77">
        <v>2.0</v>
      </c>
      <c r="H516" s="77">
        <v>2.0</v>
      </c>
      <c r="I516" s="77">
        <v>2.0</v>
      </c>
      <c r="J516" s="231">
        <v>50.0</v>
      </c>
      <c r="K516" s="79">
        <v>50.0</v>
      </c>
      <c r="L516" s="206" t="s">
        <v>81</v>
      </c>
      <c r="M516" s="205"/>
      <c r="N516" s="205"/>
    </row>
    <row r="517" ht="15.0" customHeight="1">
      <c r="A517" s="207" t="s">
        <v>2083</v>
      </c>
      <c r="B517" s="252" t="s">
        <v>2084</v>
      </c>
      <c r="C517" s="98" t="s">
        <v>51</v>
      </c>
      <c r="D517" s="75" t="s">
        <v>2093</v>
      </c>
      <c r="E517" s="230" t="s">
        <v>2094</v>
      </c>
      <c r="F517" s="275" t="s">
        <v>2095</v>
      </c>
      <c r="G517" s="77">
        <v>2.0</v>
      </c>
      <c r="H517" s="77">
        <v>2.0</v>
      </c>
      <c r="I517" s="77">
        <v>2.0</v>
      </c>
      <c r="J517" s="231">
        <v>50.0</v>
      </c>
      <c r="K517" s="79">
        <v>25.0</v>
      </c>
      <c r="L517" s="206" t="s">
        <v>81</v>
      </c>
      <c r="M517" s="205"/>
      <c r="N517" s="205"/>
    </row>
    <row r="518" ht="15.0" customHeight="1">
      <c r="A518" s="207" t="s">
        <v>2083</v>
      </c>
      <c r="B518" s="252" t="s">
        <v>2084</v>
      </c>
      <c r="C518" s="98" t="s">
        <v>51</v>
      </c>
      <c r="D518" s="75" t="s">
        <v>2096</v>
      </c>
      <c r="E518" s="230" t="s">
        <v>2097</v>
      </c>
      <c r="F518" s="275" t="s">
        <v>2098</v>
      </c>
      <c r="G518" s="77">
        <v>2.0</v>
      </c>
      <c r="H518" s="77">
        <v>2.0</v>
      </c>
      <c r="I518" s="77">
        <v>2.0</v>
      </c>
      <c r="J518" s="231">
        <v>50.0</v>
      </c>
      <c r="K518" s="79">
        <v>25.0</v>
      </c>
      <c r="L518" s="206" t="s">
        <v>81</v>
      </c>
      <c r="M518" s="205"/>
      <c r="N518" s="205"/>
    </row>
    <row r="519" ht="15.0" customHeight="1">
      <c r="A519" s="207" t="s">
        <v>2083</v>
      </c>
      <c r="B519" s="252" t="s">
        <v>2084</v>
      </c>
      <c r="C519" s="98" t="s">
        <v>51</v>
      </c>
      <c r="D519" s="75" t="s">
        <v>2099</v>
      </c>
      <c r="E519" s="230" t="s">
        <v>2100</v>
      </c>
      <c r="F519" s="76" t="s">
        <v>2101</v>
      </c>
      <c r="G519" s="77">
        <v>2.0</v>
      </c>
      <c r="H519" s="77">
        <v>2.0</v>
      </c>
      <c r="I519" s="77">
        <v>2.0</v>
      </c>
      <c r="J519" s="231">
        <v>50.0</v>
      </c>
      <c r="K519" s="79">
        <v>25.0</v>
      </c>
      <c r="L519" s="206" t="s">
        <v>81</v>
      </c>
      <c r="M519" s="205"/>
      <c r="N519" s="205"/>
    </row>
    <row r="520" ht="15.0" customHeight="1">
      <c r="A520" s="207" t="s">
        <v>2083</v>
      </c>
      <c r="B520" s="252" t="s">
        <v>2084</v>
      </c>
      <c r="C520" s="98" t="s">
        <v>51</v>
      </c>
      <c r="D520" s="75" t="s">
        <v>2102</v>
      </c>
      <c r="E520" s="230" t="s">
        <v>2103</v>
      </c>
      <c r="F520" s="76" t="s">
        <v>452</v>
      </c>
      <c r="G520" s="77">
        <v>2.0</v>
      </c>
      <c r="H520" s="77">
        <v>2.0</v>
      </c>
      <c r="I520" s="77">
        <v>2.0</v>
      </c>
      <c r="J520" s="231">
        <v>50.0</v>
      </c>
      <c r="K520" s="79">
        <v>25.0</v>
      </c>
      <c r="L520" s="206" t="s">
        <v>81</v>
      </c>
      <c r="M520" s="205"/>
      <c r="N520" s="205"/>
    </row>
    <row r="521" ht="15.0" customHeight="1">
      <c r="A521" s="207" t="s">
        <v>2083</v>
      </c>
      <c r="B521" s="252" t="s">
        <v>2084</v>
      </c>
      <c r="C521" s="98" t="s">
        <v>51</v>
      </c>
      <c r="D521" s="75" t="s">
        <v>2104</v>
      </c>
      <c r="E521" s="230" t="s">
        <v>2105</v>
      </c>
      <c r="F521" s="76" t="s">
        <v>2106</v>
      </c>
      <c r="G521" s="77">
        <v>2.0</v>
      </c>
      <c r="H521" s="77">
        <v>2.0</v>
      </c>
      <c r="I521" s="77">
        <v>2.0</v>
      </c>
      <c r="J521" s="231">
        <v>50.0</v>
      </c>
      <c r="K521" s="79">
        <v>25.0</v>
      </c>
      <c r="L521" s="206" t="s">
        <v>81</v>
      </c>
      <c r="M521" s="205"/>
      <c r="N521" s="205"/>
    </row>
    <row r="522" ht="15.0" customHeight="1">
      <c r="A522" s="207" t="s">
        <v>2083</v>
      </c>
      <c r="B522" s="252" t="s">
        <v>2084</v>
      </c>
      <c r="C522" s="98" t="s">
        <v>51</v>
      </c>
      <c r="D522" s="75" t="s">
        <v>2107</v>
      </c>
      <c r="E522" s="230" t="s">
        <v>2108</v>
      </c>
      <c r="F522" s="275" t="s">
        <v>2109</v>
      </c>
      <c r="G522" s="77">
        <v>2.0</v>
      </c>
      <c r="H522" s="77">
        <v>2.0</v>
      </c>
      <c r="I522" s="77">
        <v>2.0</v>
      </c>
      <c r="J522" s="231">
        <v>50.0</v>
      </c>
      <c r="K522" s="79">
        <v>25.0</v>
      </c>
      <c r="L522" s="206" t="s">
        <v>81</v>
      </c>
      <c r="M522" s="205"/>
      <c r="N522" s="205"/>
    </row>
    <row r="523" ht="15.0" customHeight="1">
      <c r="A523" s="207" t="s">
        <v>2083</v>
      </c>
      <c r="B523" s="252" t="s">
        <v>2084</v>
      </c>
      <c r="C523" s="98" t="s">
        <v>51</v>
      </c>
      <c r="D523" s="75" t="s">
        <v>2110</v>
      </c>
      <c r="E523" s="230" t="s">
        <v>2111</v>
      </c>
      <c r="F523" s="275" t="s">
        <v>2112</v>
      </c>
      <c r="G523" s="77">
        <v>2.0</v>
      </c>
      <c r="H523" s="77">
        <v>2.0</v>
      </c>
      <c r="I523" s="77">
        <v>2.0</v>
      </c>
      <c r="J523" s="231">
        <v>50.0</v>
      </c>
      <c r="K523" s="79">
        <v>25.0</v>
      </c>
      <c r="L523" s="206" t="s">
        <v>81</v>
      </c>
      <c r="M523" s="205"/>
      <c r="N523" s="205"/>
    </row>
    <row r="524" ht="15.0" customHeight="1">
      <c r="A524" s="207" t="s">
        <v>2113</v>
      </c>
      <c r="B524" s="252" t="s">
        <v>2114</v>
      </c>
      <c r="C524" s="98" t="s">
        <v>51</v>
      </c>
      <c r="D524" s="75" t="s">
        <v>2115</v>
      </c>
      <c r="E524" s="129" t="s">
        <v>1909</v>
      </c>
      <c r="F524" s="76" t="s">
        <v>2116</v>
      </c>
      <c r="G524" s="77">
        <v>2.0</v>
      </c>
      <c r="H524" s="77">
        <v>2.0</v>
      </c>
      <c r="I524" s="77">
        <v>2.0</v>
      </c>
      <c r="J524" s="231">
        <v>50.0</v>
      </c>
      <c r="K524" s="79">
        <v>25.0</v>
      </c>
      <c r="L524" s="206" t="s">
        <v>81</v>
      </c>
      <c r="M524" s="205"/>
      <c r="N524" s="205"/>
    </row>
    <row r="525" ht="15.0" customHeight="1">
      <c r="A525" s="207" t="s">
        <v>2113</v>
      </c>
      <c r="B525" s="252" t="s">
        <v>2114</v>
      </c>
      <c r="C525" s="98" t="s">
        <v>51</v>
      </c>
      <c r="D525" s="75" t="s">
        <v>2117</v>
      </c>
      <c r="E525" s="129" t="s">
        <v>2118</v>
      </c>
      <c r="F525" s="275" t="s">
        <v>2119</v>
      </c>
      <c r="G525" s="77">
        <v>2.0</v>
      </c>
      <c r="H525" s="77">
        <v>2.0</v>
      </c>
      <c r="I525" s="77">
        <v>2.0</v>
      </c>
      <c r="J525" s="231">
        <v>50.0</v>
      </c>
      <c r="K525" s="79">
        <v>25.0</v>
      </c>
      <c r="L525" s="206" t="s">
        <v>81</v>
      </c>
      <c r="M525" s="205"/>
      <c r="N525" s="205"/>
    </row>
    <row r="526" ht="15.0" customHeight="1">
      <c r="A526" s="207" t="s">
        <v>2120</v>
      </c>
      <c r="B526" s="252" t="s">
        <v>2121</v>
      </c>
      <c r="C526" s="98" t="s">
        <v>51</v>
      </c>
      <c r="D526" s="75" t="s">
        <v>2122</v>
      </c>
      <c r="E526" s="230" t="s">
        <v>2123</v>
      </c>
      <c r="F526" s="76" t="s">
        <v>2124</v>
      </c>
      <c r="G526" s="77">
        <v>2.0</v>
      </c>
      <c r="H526" s="77">
        <v>3.0</v>
      </c>
      <c r="I526" s="77">
        <v>3.0</v>
      </c>
      <c r="J526" s="231">
        <v>50.0</v>
      </c>
      <c r="K526" s="79">
        <v>17.0</v>
      </c>
      <c r="L526" s="206" t="s">
        <v>81</v>
      </c>
      <c r="M526" s="205"/>
      <c r="N526" s="205"/>
    </row>
    <row r="527" ht="15.0" customHeight="1">
      <c r="A527" s="207" t="s">
        <v>2125</v>
      </c>
      <c r="B527" s="238" t="s">
        <v>2126</v>
      </c>
      <c r="C527" s="98" t="s">
        <v>51</v>
      </c>
      <c r="D527" s="75" t="s">
        <v>2127</v>
      </c>
      <c r="E527" s="230" t="s">
        <v>2128</v>
      </c>
      <c r="F527" s="275" t="s">
        <v>2129</v>
      </c>
      <c r="G527" s="77">
        <v>2.0</v>
      </c>
      <c r="H527" s="77">
        <v>2.0</v>
      </c>
      <c r="I527" s="77">
        <v>2.0</v>
      </c>
      <c r="J527" s="231">
        <v>50.0</v>
      </c>
      <c r="K527" s="79">
        <v>25.0</v>
      </c>
      <c r="L527" s="206" t="s">
        <v>81</v>
      </c>
      <c r="M527" s="205"/>
      <c r="N527" s="205"/>
    </row>
    <row r="528" ht="15.0" customHeight="1">
      <c r="A528" s="207" t="s">
        <v>2130</v>
      </c>
      <c r="B528" s="252" t="s">
        <v>2131</v>
      </c>
      <c r="C528" s="98" t="s">
        <v>51</v>
      </c>
      <c r="D528" s="75" t="s">
        <v>2132</v>
      </c>
      <c r="E528" s="230" t="s">
        <v>2133</v>
      </c>
      <c r="F528" s="76" t="s">
        <v>2134</v>
      </c>
      <c r="G528" s="77">
        <v>2.0</v>
      </c>
      <c r="H528" s="77">
        <v>2.0</v>
      </c>
      <c r="I528" s="77">
        <v>2.0</v>
      </c>
      <c r="J528" s="231">
        <v>50.0</v>
      </c>
      <c r="K528" s="79">
        <v>25.0</v>
      </c>
      <c r="L528" s="206" t="s">
        <v>81</v>
      </c>
      <c r="M528" s="205"/>
      <c r="N528" s="205"/>
    </row>
    <row r="529" ht="15.0" customHeight="1">
      <c r="A529" s="207" t="s">
        <v>2135</v>
      </c>
      <c r="B529" s="238" t="s">
        <v>2136</v>
      </c>
      <c r="C529" s="98" t="s">
        <v>51</v>
      </c>
      <c r="D529" s="75" t="s">
        <v>2137</v>
      </c>
      <c r="E529" s="230" t="s">
        <v>2138</v>
      </c>
      <c r="F529" s="275" t="s">
        <v>2139</v>
      </c>
      <c r="G529" s="77">
        <v>1.0</v>
      </c>
      <c r="H529" s="77">
        <v>1.0</v>
      </c>
      <c r="I529" s="77">
        <v>1.0</v>
      </c>
      <c r="J529" s="231">
        <v>50.0</v>
      </c>
      <c r="K529" s="79">
        <v>50.0</v>
      </c>
      <c r="L529" s="206" t="s">
        <v>81</v>
      </c>
      <c r="M529" s="205"/>
      <c r="N529" s="205"/>
    </row>
    <row r="530" ht="15.0" customHeight="1">
      <c r="A530" s="207" t="s">
        <v>2135</v>
      </c>
      <c r="B530" s="238" t="s">
        <v>2136</v>
      </c>
      <c r="C530" s="98" t="s">
        <v>51</v>
      </c>
      <c r="D530" s="75" t="s">
        <v>2140</v>
      </c>
      <c r="E530" s="129" t="s">
        <v>2141</v>
      </c>
      <c r="F530" s="76" t="s">
        <v>2142</v>
      </c>
      <c r="G530" s="77">
        <v>1.0</v>
      </c>
      <c r="H530" s="77">
        <v>1.0</v>
      </c>
      <c r="I530" s="77">
        <v>1.0</v>
      </c>
      <c r="J530" s="231">
        <v>50.0</v>
      </c>
      <c r="K530" s="79">
        <v>50.0</v>
      </c>
      <c r="L530" s="206" t="s">
        <v>81</v>
      </c>
      <c r="M530" s="205"/>
      <c r="N530" s="205"/>
    </row>
    <row r="531" ht="15.0" customHeight="1">
      <c r="A531" s="207" t="s">
        <v>2143</v>
      </c>
      <c r="B531" s="238" t="s">
        <v>1171</v>
      </c>
      <c r="C531" s="98" t="s">
        <v>51</v>
      </c>
      <c r="D531" s="75" t="s">
        <v>2144</v>
      </c>
      <c r="E531" s="230" t="s">
        <v>2145</v>
      </c>
      <c r="F531" s="76" t="s">
        <v>2146</v>
      </c>
      <c r="G531" s="77">
        <v>3.0</v>
      </c>
      <c r="H531" s="77">
        <v>3.0</v>
      </c>
      <c r="I531" s="77">
        <v>3.0</v>
      </c>
      <c r="J531" s="231">
        <v>50.0</v>
      </c>
      <c r="K531" s="79">
        <v>17.0</v>
      </c>
      <c r="L531" s="206" t="s">
        <v>81</v>
      </c>
      <c r="M531" s="205"/>
      <c r="N531" s="205"/>
    </row>
    <row r="532" ht="15.0" customHeight="1">
      <c r="A532" s="207" t="s">
        <v>2147</v>
      </c>
      <c r="B532" s="252" t="s">
        <v>2148</v>
      </c>
      <c r="C532" s="98" t="s">
        <v>51</v>
      </c>
      <c r="D532" s="75" t="s">
        <v>2149</v>
      </c>
      <c r="E532" s="129" t="s">
        <v>2150</v>
      </c>
      <c r="F532" s="76" t="s">
        <v>2151</v>
      </c>
      <c r="G532" s="77">
        <v>2.0</v>
      </c>
      <c r="H532" s="77">
        <v>2.0</v>
      </c>
      <c r="I532" s="77">
        <v>2.0</v>
      </c>
      <c r="J532" s="231">
        <v>50.0</v>
      </c>
      <c r="K532" s="79">
        <v>25.0</v>
      </c>
      <c r="L532" s="206" t="s">
        <v>81</v>
      </c>
      <c r="M532" s="205"/>
      <c r="N532" s="205"/>
    </row>
    <row r="533" ht="15.0" customHeight="1">
      <c r="A533" s="207" t="s">
        <v>2152</v>
      </c>
      <c r="B533" s="238" t="s">
        <v>2153</v>
      </c>
      <c r="C533" s="98" t="s">
        <v>51</v>
      </c>
      <c r="D533" s="75" t="s">
        <v>2154</v>
      </c>
      <c r="E533" s="129" t="s">
        <v>2155</v>
      </c>
      <c r="F533" s="76" t="s">
        <v>2156</v>
      </c>
      <c r="G533" s="77">
        <v>1.0</v>
      </c>
      <c r="H533" s="77">
        <v>1.0</v>
      </c>
      <c r="I533" s="77">
        <v>1.0</v>
      </c>
      <c r="J533" s="231">
        <v>50.0</v>
      </c>
      <c r="K533" s="79">
        <v>50.0</v>
      </c>
      <c r="L533" s="206" t="s">
        <v>81</v>
      </c>
      <c r="M533" s="205"/>
      <c r="N533" s="205"/>
    </row>
    <row r="534" ht="15.0" customHeight="1">
      <c r="A534" s="258" t="s">
        <v>2157</v>
      </c>
      <c r="B534" s="85" t="s">
        <v>2158</v>
      </c>
      <c r="C534" s="98" t="s">
        <v>51</v>
      </c>
      <c r="D534" s="75" t="s">
        <v>2159</v>
      </c>
      <c r="E534" s="230" t="s">
        <v>2160</v>
      </c>
      <c r="F534" s="275" t="s">
        <v>2161</v>
      </c>
      <c r="G534" s="77">
        <v>1.0</v>
      </c>
      <c r="H534" s="77">
        <v>1.0</v>
      </c>
      <c r="I534" s="77">
        <v>1.0</v>
      </c>
      <c r="J534" s="246">
        <v>50.0</v>
      </c>
      <c r="K534" s="79">
        <v>50.0</v>
      </c>
      <c r="L534" s="206" t="s">
        <v>81</v>
      </c>
      <c r="M534" s="205"/>
      <c r="N534" s="205"/>
    </row>
    <row r="535" ht="15.0" customHeight="1">
      <c r="A535" s="75" t="s">
        <v>2162</v>
      </c>
      <c r="B535" s="85" t="s">
        <v>2163</v>
      </c>
      <c r="C535" s="77" t="s">
        <v>51</v>
      </c>
      <c r="D535" s="75" t="s">
        <v>2164</v>
      </c>
      <c r="E535" s="75" t="s">
        <v>2165</v>
      </c>
      <c r="F535" s="77" t="s">
        <v>868</v>
      </c>
      <c r="G535" s="98">
        <v>1.0</v>
      </c>
      <c r="H535" s="98">
        <v>1.0</v>
      </c>
      <c r="I535" s="98">
        <v>1.0</v>
      </c>
      <c r="J535" s="98">
        <v>50.0</v>
      </c>
      <c r="K535" s="77">
        <v>50.0</v>
      </c>
      <c r="L535" s="206" t="s">
        <v>2162</v>
      </c>
      <c r="M535" s="205"/>
      <c r="N535" s="205"/>
    </row>
    <row r="536" ht="15.0" customHeight="1">
      <c r="A536" s="206" t="s">
        <v>2166</v>
      </c>
      <c r="B536" s="206" t="s">
        <v>2167</v>
      </c>
      <c r="C536" s="98" t="s">
        <v>51</v>
      </c>
      <c r="D536" s="206" t="s">
        <v>2168</v>
      </c>
      <c r="E536" s="206" t="s">
        <v>2169</v>
      </c>
      <c r="F536" s="256" t="s">
        <v>239</v>
      </c>
      <c r="G536" s="98">
        <v>4.0</v>
      </c>
      <c r="H536" s="98">
        <v>3.0</v>
      </c>
      <c r="I536" s="98">
        <v>4.0</v>
      </c>
      <c r="J536" s="98">
        <v>50.0</v>
      </c>
      <c r="K536" s="215">
        <v>12.5</v>
      </c>
      <c r="L536" s="206" t="s">
        <v>467</v>
      </c>
      <c r="M536" s="205"/>
      <c r="N536" s="205"/>
    </row>
    <row r="537" ht="15.0" customHeight="1">
      <c r="A537" s="206" t="s">
        <v>2170</v>
      </c>
      <c r="B537" s="206" t="s">
        <v>2167</v>
      </c>
      <c r="C537" s="98" t="s">
        <v>51</v>
      </c>
      <c r="D537" s="206" t="s">
        <v>2171</v>
      </c>
      <c r="E537" s="206" t="s">
        <v>2172</v>
      </c>
      <c r="F537" s="256" t="s">
        <v>741</v>
      </c>
      <c r="G537" s="98">
        <v>4.0</v>
      </c>
      <c r="H537" s="98">
        <v>3.0</v>
      </c>
      <c r="I537" s="98">
        <v>4.0</v>
      </c>
      <c r="J537" s="98">
        <v>50.0</v>
      </c>
      <c r="K537" s="215">
        <v>12.5</v>
      </c>
      <c r="L537" s="206" t="s">
        <v>467</v>
      </c>
      <c r="M537" s="205"/>
      <c r="N537" s="205"/>
    </row>
    <row r="538" ht="15.0" customHeight="1">
      <c r="A538" s="206" t="s">
        <v>2173</v>
      </c>
      <c r="B538" s="206" t="s">
        <v>2167</v>
      </c>
      <c r="C538" s="98" t="s">
        <v>51</v>
      </c>
      <c r="D538" s="206" t="s">
        <v>2174</v>
      </c>
      <c r="E538" s="206" t="s">
        <v>2175</v>
      </c>
      <c r="F538" s="256" t="s">
        <v>239</v>
      </c>
      <c r="G538" s="98">
        <v>4.0</v>
      </c>
      <c r="H538" s="98">
        <v>3.0</v>
      </c>
      <c r="I538" s="98">
        <v>4.0</v>
      </c>
      <c r="J538" s="98">
        <v>50.0</v>
      </c>
      <c r="K538" s="215">
        <v>12.5</v>
      </c>
      <c r="L538" s="206" t="s">
        <v>467</v>
      </c>
      <c r="M538" s="205"/>
      <c r="N538" s="205"/>
    </row>
    <row r="539" ht="15.0" customHeight="1">
      <c r="A539" s="206" t="s">
        <v>2176</v>
      </c>
      <c r="B539" s="206" t="s">
        <v>2167</v>
      </c>
      <c r="C539" s="98" t="s">
        <v>51</v>
      </c>
      <c r="D539" s="206" t="s">
        <v>2177</v>
      </c>
      <c r="E539" s="206" t="s">
        <v>2178</v>
      </c>
      <c r="F539" s="256" t="s">
        <v>741</v>
      </c>
      <c r="G539" s="98">
        <v>4.0</v>
      </c>
      <c r="H539" s="98">
        <v>3.0</v>
      </c>
      <c r="I539" s="98">
        <v>4.0</v>
      </c>
      <c r="J539" s="98">
        <v>50.0</v>
      </c>
      <c r="K539" s="215">
        <v>12.5</v>
      </c>
      <c r="L539" s="206" t="s">
        <v>467</v>
      </c>
      <c r="M539" s="205"/>
      <c r="N539" s="205"/>
    </row>
    <row r="540" ht="15.0" customHeight="1">
      <c r="A540" s="206" t="s">
        <v>2179</v>
      </c>
      <c r="B540" s="206" t="s">
        <v>2167</v>
      </c>
      <c r="C540" s="98" t="s">
        <v>51</v>
      </c>
      <c r="D540" s="206" t="s">
        <v>2180</v>
      </c>
      <c r="E540" s="206" t="s">
        <v>2181</v>
      </c>
      <c r="F540" s="256" t="s">
        <v>741</v>
      </c>
      <c r="G540" s="98">
        <v>4.0</v>
      </c>
      <c r="H540" s="98">
        <v>3.0</v>
      </c>
      <c r="I540" s="98">
        <v>4.0</v>
      </c>
      <c r="J540" s="98">
        <v>50.0</v>
      </c>
      <c r="K540" s="215">
        <v>12.5</v>
      </c>
      <c r="L540" s="206" t="s">
        <v>467</v>
      </c>
      <c r="M540" s="205"/>
      <c r="N540" s="205"/>
    </row>
    <row r="541" ht="15.0" customHeight="1">
      <c r="A541" s="206" t="s">
        <v>2182</v>
      </c>
      <c r="B541" s="206" t="s">
        <v>2167</v>
      </c>
      <c r="C541" s="98" t="s">
        <v>51</v>
      </c>
      <c r="D541" s="206" t="s">
        <v>2183</v>
      </c>
      <c r="E541" s="206" t="s">
        <v>2184</v>
      </c>
      <c r="F541" s="256" t="s">
        <v>1596</v>
      </c>
      <c r="G541" s="98">
        <v>4.0</v>
      </c>
      <c r="H541" s="98">
        <v>3.0</v>
      </c>
      <c r="I541" s="98">
        <v>4.0</v>
      </c>
      <c r="J541" s="98">
        <v>50.0</v>
      </c>
      <c r="K541" s="215">
        <v>12.5</v>
      </c>
      <c r="L541" s="206" t="s">
        <v>467</v>
      </c>
      <c r="M541" s="205"/>
      <c r="N541" s="205"/>
    </row>
    <row r="542" ht="15.0" customHeight="1">
      <c r="A542" s="206" t="s">
        <v>2185</v>
      </c>
      <c r="B542" s="206" t="s">
        <v>2167</v>
      </c>
      <c r="C542" s="98" t="s">
        <v>51</v>
      </c>
      <c r="D542" s="206" t="s">
        <v>2186</v>
      </c>
      <c r="E542" s="206" t="s">
        <v>2187</v>
      </c>
      <c r="F542" s="256" t="s">
        <v>239</v>
      </c>
      <c r="G542" s="98">
        <v>4.0</v>
      </c>
      <c r="H542" s="98">
        <v>3.0</v>
      </c>
      <c r="I542" s="98">
        <v>4.0</v>
      </c>
      <c r="J542" s="98">
        <v>50.0</v>
      </c>
      <c r="K542" s="215">
        <v>12.5</v>
      </c>
      <c r="L542" s="206" t="s">
        <v>467</v>
      </c>
      <c r="M542" s="205"/>
      <c r="N542" s="205"/>
    </row>
    <row r="543" ht="15.0" customHeight="1">
      <c r="A543" s="206" t="s">
        <v>2188</v>
      </c>
      <c r="B543" s="206" t="s">
        <v>2167</v>
      </c>
      <c r="C543" s="98" t="s">
        <v>51</v>
      </c>
      <c r="D543" s="206" t="s">
        <v>2189</v>
      </c>
      <c r="E543" s="206" t="s">
        <v>2190</v>
      </c>
      <c r="F543" s="256" t="s">
        <v>239</v>
      </c>
      <c r="G543" s="98">
        <v>4.0</v>
      </c>
      <c r="H543" s="98">
        <v>3.0</v>
      </c>
      <c r="I543" s="98">
        <v>4.0</v>
      </c>
      <c r="J543" s="98">
        <v>50.0</v>
      </c>
      <c r="K543" s="215">
        <v>12.5</v>
      </c>
      <c r="L543" s="206" t="s">
        <v>467</v>
      </c>
      <c r="M543" s="205"/>
      <c r="N543" s="205"/>
    </row>
    <row r="544" ht="15.0" customHeight="1">
      <c r="A544" s="206" t="s">
        <v>2191</v>
      </c>
      <c r="B544" s="206" t="s">
        <v>2167</v>
      </c>
      <c r="C544" s="98" t="s">
        <v>51</v>
      </c>
      <c r="D544" s="206" t="s">
        <v>2192</v>
      </c>
      <c r="E544" s="206" t="s">
        <v>2193</v>
      </c>
      <c r="F544" s="256" t="s">
        <v>239</v>
      </c>
      <c r="G544" s="98">
        <v>4.0</v>
      </c>
      <c r="H544" s="98">
        <v>3.0</v>
      </c>
      <c r="I544" s="98">
        <v>4.0</v>
      </c>
      <c r="J544" s="98">
        <v>50.0</v>
      </c>
      <c r="K544" s="215">
        <v>12.5</v>
      </c>
      <c r="L544" s="206" t="s">
        <v>467</v>
      </c>
      <c r="M544" s="205"/>
      <c r="N544" s="205"/>
    </row>
    <row r="545" ht="15.0" customHeight="1">
      <c r="A545" s="206" t="s">
        <v>2194</v>
      </c>
      <c r="B545" s="206" t="s">
        <v>2167</v>
      </c>
      <c r="C545" s="98" t="s">
        <v>51</v>
      </c>
      <c r="D545" s="206" t="s">
        <v>2195</v>
      </c>
      <c r="E545" s="206" t="s">
        <v>2196</v>
      </c>
      <c r="F545" s="256" t="s">
        <v>1596</v>
      </c>
      <c r="G545" s="98">
        <v>4.0</v>
      </c>
      <c r="H545" s="98">
        <v>3.0</v>
      </c>
      <c r="I545" s="98">
        <v>4.0</v>
      </c>
      <c r="J545" s="98">
        <v>50.0</v>
      </c>
      <c r="K545" s="215">
        <v>12.5</v>
      </c>
      <c r="L545" s="206" t="s">
        <v>467</v>
      </c>
      <c r="M545" s="205"/>
      <c r="N545" s="205"/>
    </row>
    <row r="546" ht="15.0" customHeight="1">
      <c r="A546" s="206" t="s">
        <v>2197</v>
      </c>
      <c r="B546" s="206" t="s">
        <v>2167</v>
      </c>
      <c r="C546" s="98" t="s">
        <v>51</v>
      </c>
      <c r="D546" s="206" t="s">
        <v>2198</v>
      </c>
      <c r="E546" s="206" t="s">
        <v>2199</v>
      </c>
      <c r="F546" s="256" t="s">
        <v>824</v>
      </c>
      <c r="G546" s="98">
        <v>4.0</v>
      </c>
      <c r="H546" s="98">
        <v>3.0</v>
      </c>
      <c r="I546" s="98">
        <v>4.0</v>
      </c>
      <c r="J546" s="98">
        <v>50.0</v>
      </c>
      <c r="K546" s="215">
        <v>12.5</v>
      </c>
      <c r="L546" s="206" t="s">
        <v>467</v>
      </c>
      <c r="M546" s="205"/>
      <c r="N546" s="205"/>
    </row>
    <row r="547" ht="15.0" customHeight="1">
      <c r="A547" s="206" t="s">
        <v>2200</v>
      </c>
      <c r="B547" s="206" t="s">
        <v>2167</v>
      </c>
      <c r="C547" s="98" t="s">
        <v>51</v>
      </c>
      <c r="D547" s="206" t="s">
        <v>2201</v>
      </c>
      <c r="E547" s="206" t="s">
        <v>2202</v>
      </c>
      <c r="F547" s="256" t="s">
        <v>1905</v>
      </c>
      <c r="G547" s="98">
        <v>4.0</v>
      </c>
      <c r="H547" s="98">
        <v>3.0</v>
      </c>
      <c r="I547" s="98">
        <v>4.0</v>
      </c>
      <c r="J547" s="98">
        <v>50.0</v>
      </c>
      <c r="K547" s="215">
        <v>12.5</v>
      </c>
      <c r="L547" s="206" t="s">
        <v>467</v>
      </c>
      <c r="M547" s="205"/>
      <c r="N547" s="205"/>
    </row>
    <row r="548" ht="15.0" customHeight="1">
      <c r="A548" s="206" t="s">
        <v>2203</v>
      </c>
      <c r="B548" s="206" t="s">
        <v>2167</v>
      </c>
      <c r="C548" s="98" t="s">
        <v>51</v>
      </c>
      <c r="D548" s="206" t="s">
        <v>2204</v>
      </c>
      <c r="E548" s="206" t="s">
        <v>2205</v>
      </c>
      <c r="F548" s="256" t="s">
        <v>239</v>
      </c>
      <c r="G548" s="98">
        <v>4.0</v>
      </c>
      <c r="H548" s="98">
        <v>3.0</v>
      </c>
      <c r="I548" s="98">
        <v>4.0</v>
      </c>
      <c r="J548" s="98">
        <v>50.0</v>
      </c>
      <c r="K548" s="215">
        <v>12.5</v>
      </c>
      <c r="L548" s="206" t="s">
        <v>467</v>
      </c>
      <c r="M548" s="205"/>
      <c r="N548" s="205"/>
    </row>
    <row r="549" ht="15.0" customHeight="1">
      <c r="A549" s="206" t="s">
        <v>2206</v>
      </c>
      <c r="B549" s="206" t="s">
        <v>2167</v>
      </c>
      <c r="C549" s="98" t="s">
        <v>51</v>
      </c>
      <c r="D549" s="206" t="s">
        <v>2207</v>
      </c>
      <c r="E549" s="206" t="s">
        <v>2208</v>
      </c>
      <c r="F549" s="256" t="s">
        <v>239</v>
      </c>
      <c r="G549" s="98">
        <v>4.0</v>
      </c>
      <c r="H549" s="98">
        <v>3.0</v>
      </c>
      <c r="I549" s="98">
        <v>4.0</v>
      </c>
      <c r="J549" s="98">
        <v>50.0</v>
      </c>
      <c r="K549" s="215">
        <v>12.5</v>
      </c>
      <c r="L549" s="206" t="s">
        <v>467</v>
      </c>
      <c r="M549" s="205"/>
      <c r="N549" s="205"/>
    </row>
    <row r="550" ht="15.0" customHeight="1">
      <c r="A550" s="206" t="s">
        <v>2209</v>
      </c>
      <c r="B550" s="206" t="s">
        <v>2210</v>
      </c>
      <c r="C550" s="98" t="s">
        <v>51</v>
      </c>
      <c r="D550" s="206" t="s">
        <v>2211</v>
      </c>
      <c r="E550" s="222" t="s">
        <v>2212</v>
      </c>
      <c r="F550" s="276" t="s">
        <v>239</v>
      </c>
      <c r="G550" s="98">
        <v>4.0</v>
      </c>
      <c r="H550" s="98">
        <v>4.0</v>
      </c>
      <c r="I550" s="98">
        <v>4.0</v>
      </c>
      <c r="J550" s="231">
        <v>50.0</v>
      </c>
      <c r="K550" s="215">
        <v>12.5</v>
      </c>
      <c r="L550" s="206" t="s">
        <v>467</v>
      </c>
      <c r="M550" s="205"/>
      <c r="N550" s="205"/>
    </row>
    <row r="551" ht="15.0" customHeight="1">
      <c r="A551" s="206" t="s">
        <v>2213</v>
      </c>
      <c r="B551" s="206" t="s">
        <v>2210</v>
      </c>
      <c r="C551" s="98" t="s">
        <v>51</v>
      </c>
      <c r="D551" s="206" t="s">
        <v>2214</v>
      </c>
      <c r="E551" s="206" t="s">
        <v>2215</v>
      </c>
      <c r="F551" s="256" t="s">
        <v>824</v>
      </c>
      <c r="G551" s="98">
        <v>4.0</v>
      </c>
      <c r="H551" s="98">
        <v>4.0</v>
      </c>
      <c r="I551" s="98">
        <v>4.0</v>
      </c>
      <c r="J551" s="98">
        <v>50.0</v>
      </c>
      <c r="K551" s="215">
        <v>12.5</v>
      </c>
      <c r="L551" s="206" t="s">
        <v>467</v>
      </c>
      <c r="M551" s="205"/>
      <c r="N551" s="205"/>
    </row>
    <row r="552" ht="15.0" customHeight="1">
      <c r="A552" s="206" t="s">
        <v>2216</v>
      </c>
      <c r="B552" s="206" t="s">
        <v>2217</v>
      </c>
      <c r="C552" s="98" t="s">
        <v>51</v>
      </c>
      <c r="D552" s="206" t="s">
        <v>2218</v>
      </c>
      <c r="E552" s="206" t="s">
        <v>2219</v>
      </c>
      <c r="F552" s="256" t="s">
        <v>741</v>
      </c>
      <c r="G552" s="98">
        <v>4.0</v>
      </c>
      <c r="H552" s="98">
        <v>4.0</v>
      </c>
      <c r="I552" s="98">
        <v>4.0</v>
      </c>
      <c r="J552" s="98">
        <v>50.0</v>
      </c>
      <c r="K552" s="215">
        <v>12.5</v>
      </c>
      <c r="L552" s="206" t="s">
        <v>467</v>
      </c>
      <c r="M552" s="205"/>
      <c r="N552" s="205"/>
    </row>
    <row r="553" ht="15.0" customHeight="1">
      <c r="A553" s="206" t="s">
        <v>2220</v>
      </c>
      <c r="B553" s="206" t="s">
        <v>2221</v>
      </c>
      <c r="C553" s="98" t="s">
        <v>51</v>
      </c>
      <c r="D553" s="206" t="s">
        <v>2222</v>
      </c>
      <c r="E553" s="206" t="s">
        <v>2223</v>
      </c>
      <c r="F553" s="256" t="s">
        <v>239</v>
      </c>
      <c r="G553" s="98">
        <v>4.0</v>
      </c>
      <c r="H553" s="98">
        <v>3.0</v>
      </c>
      <c r="I553" s="98">
        <v>4.0</v>
      </c>
      <c r="J553" s="98">
        <v>50.0</v>
      </c>
      <c r="K553" s="215">
        <v>12.5</v>
      </c>
      <c r="L553" s="206" t="s">
        <v>467</v>
      </c>
      <c r="M553" s="205"/>
      <c r="N553" s="205"/>
    </row>
    <row r="554" ht="15.0" customHeight="1">
      <c r="A554" s="206" t="s">
        <v>2224</v>
      </c>
      <c r="B554" s="206" t="s">
        <v>2225</v>
      </c>
      <c r="C554" s="98" t="s">
        <v>51</v>
      </c>
      <c r="D554" s="206" t="s">
        <v>2226</v>
      </c>
      <c r="E554" s="206" t="s">
        <v>2227</v>
      </c>
      <c r="F554" s="256" t="s">
        <v>741</v>
      </c>
      <c r="G554" s="98">
        <v>4.0</v>
      </c>
      <c r="H554" s="98">
        <v>4.0</v>
      </c>
      <c r="I554" s="98">
        <v>4.0</v>
      </c>
      <c r="J554" s="98">
        <v>50.0</v>
      </c>
      <c r="K554" s="215">
        <v>12.5</v>
      </c>
      <c r="L554" s="206" t="s">
        <v>467</v>
      </c>
      <c r="M554" s="205"/>
      <c r="N554" s="205"/>
    </row>
    <row r="555" ht="15.0" customHeight="1">
      <c r="A555" s="206" t="s">
        <v>2228</v>
      </c>
      <c r="B555" s="206" t="s">
        <v>2229</v>
      </c>
      <c r="C555" s="98" t="s">
        <v>51</v>
      </c>
      <c r="D555" s="206" t="s">
        <v>2230</v>
      </c>
      <c r="E555" s="206" t="s">
        <v>2231</v>
      </c>
      <c r="F555" s="256" t="s">
        <v>741</v>
      </c>
      <c r="G555" s="98">
        <v>3.0</v>
      </c>
      <c r="H555" s="98">
        <v>3.0</v>
      </c>
      <c r="I555" s="98">
        <v>3.0</v>
      </c>
      <c r="J555" s="98">
        <v>50.0</v>
      </c>
      <c r="K555" s="215">
        <v>16.66666667</v>
      </c>
      <c r="L555" s="206" t="s">
        <v>467</v>
      </c>
      <c r="M555" s="205"/>
      <c r="N555" s="205"/>
    </row>
    <row r="556" ht="15.0" customHeight="1">
      <c r="A556" s="206" t="s">
        <v>2232</v>
      </c>
      <c r="B556" s="206" t="s">
        <v>2233</v>
      </c>
      <c r="C556" s="98" t="s">
        <v>51</v>
      </c>
      <c r="D556" s="206" t="s">
        <v>2234</v>
      </c>
      <c r="E556" s="206" t="s">
        <v>2235</v>
      </c>
      <c r="F556" s="276" t="s">
        <v>741</v>
      </c>
      <c r="G556" s="98">
        <v>2.0</v>
      </c>
      <c r="H556" s="98">
        <v>2.0</v>
      </c>
      <c r="I556" s="98">
        <v>2.0</v>
      </c>
      <c r="J556" s="231">
        <v>50.0</v>
      </c>
      <c r="K556" s="215">
        <v>25.0</v>
      </c>
      <c r="L556" s="206" t="s">
        <v>467</v>
      </c>
      <c r="M556" s="205"/>
      <c r="N556" s="205"/>
    </row>
    <row r="557" ht="15.0" customHeight="1">
      <c r="A557" s="206" t="s">
        <v>2236</v>
      </c>
      <c r="B557" s="206" t="s">
        <v>2233</v>
      </c>
      <c r="C557" s="98" t="s">
        <v>51</v>
      </c>
      <c r="D557" s="206" t="s">
        <v>2237</v>
      </c>
      <c r="E557" s="222" t="s">
        <v>2238</v>
      </c>
      <c r="F557" s="276" t="s">
        <v>741</v>
      </c>
      <c r="G557" s="98">
        <v>2.0</v>
      </c>
      <c r="H557" s="98">
        <v>2.0</v>
      </c>
      <c r="I557" s="98">
        <v>2.0</v>
      </c>
      <c r="J557" s="231">
        <v>50.0</v>
      </c>
      <c r="K557" s="215">
        <v>25.0</v>
      </c>
      <c r="L557" s="206" t="s">
        <v>467</v>
      </c>
      <c r="M557" s="205"/>
      <c r="N557" s="205"/>
    </row>
    <row r="558" ht="15.0" customHeight="1">
      <c r="A558" s="206" t="s">
        <v>2239</v>
      </c>
      <c r="B558" s="206" t="s">
        <v>2240</v>
      </c>
      <c r="C558" s="98" t="s">
        <v>51</v>
      </c>
      <c r="D558" s="206" t="s">
        <v>2241</v>
      </c>
      <c r="E558" s="206" t="s">
        <v>2242</v>
      </c>
      <c r="F558" s="276" t="s">
        <v>741</v>
      </c>
      <c r="G558" s="98">
        <v>4.0</v>
      </c>
      <c r="H558" s="98">
        <v>2.0</v>
      </c>
      <c r="I558" s="98">
        <v>4.0</v>
      </c>
      <c r="J558" s="231">
        <v>50.0</v>
      </c>
      <c r="K558" s="215">
        <v>12.5</v>
      </c>
      <c r="L558" s="206" t="s">
        <v>467</v>
      </c>
      <c r="M558" s="205"/>
      <c r="N558" s="205"/>
    </row>
    <row r="559" ht="15.0" customHeight="1">
      <c r="A559" s="206" t="s">
        <v>2243</v>
      </c>
      <c r="B559" s="206" t="s">
        <v>2240</v>
      </c>
      <c r="C559" s="98" t="s">
        <v>51</v>
      </c>
      <c r="D559" s="206" t="s">
        <v>2244</v>
      </c>
      <c r="E559" s="206" t="s">
        <v>2245</v>
      </c>
      <c r="F559" s="276" t="s">
        <v>741</v>
      </c>
      <c r="G559" s="98">
        <v>4.0</v>
      </c>
      <c r="H559" s="98">
        <v>2.0</v>
      </c>
      <c r="I559" s="98">
        <v>4.0</v>
      </c>
      <c r="J559" s="231">
        <v>50.0</v>
      </c>
      <c r="K559" s="215">
        <v>12.5</v>
      </c>
      <c r="L559" s="206" t="s">
        <v>467</v>
      </c>
      <c r="M559" s="205"/>
      <c r="N559" s="205"/>
    </row>
    <row r="560" ht="15.0" customHeight="1">
      <c r="A560" s="206" t="s">
        <v>2246</v>
      </c>
      <c r="B560" s="206" t="s">
        <v>2240</v>
      </c>
      <c r="C560" s="98" t="s">
        <v>51</v>
      </c>
      <c r="D560" s="206" t="s">
        <v>2247</v>
      </c>
      <c r="E560" s="206" t="s">
        <v>2248</v>
      </c>
      <c r="F560" s="276" t="s">
        <v>834</v>
      </c>
      <c r="G560" s="98">
        <v>4.0</v>
      </c>
      <c r="H560" s="98">
        <v>2.0</v>
      </c>
      <c r="I560" s="98">
        <v>4.0</v>
      </c>
      <c r="J560" s="231">
        <v>50.0</v>
      </c>
      <c r="K560" s="215">
        <v>12.5</v>
      </c>
      <c r="L560" s="206" t="s">
        <v>467</v>
      </c>
      <c r="M560" s="205"/>
      <c r="N560" s="205"/>
    </row>
    <row r="561" ht="15.0" customHeight="1">
      <c r="A561" s="206" t="s">
        <v>2249</v>
      </c>
      <c r="B561" s="206" t="s">
        <v>2240</v>
      </c>
      <c r="C561" s="98" t="s">
        <v>51</v>
      </c>
      <c r="D561" s="206" t="s">
        <v>2250</v>
      </c>
      <c r="E561" s="206" t="s">
        <v>2251</v>
      </c>
      <c r="F561" s="276" t="s">
        <v>834</v>
      </c>
      <c r="G561" s="98">
        <v>4.0</v>
      </c>
      <c r="H561" s="98">
        <v>2.0</v>
      </c>
      <c r="I561" s="98">
        <v>4.0</v>
      </c>
      <c r="J561" s="231">
        <v>50.0</v>
      </c>
      <c r="K561" s="215">
        <v>12.5</v>
      </c>
      <c r="L561" s="206" t="s">
        <v>467</v>
      </c>
      <c r="M561" s="205"/>
      <c r="N561" s="205"/>
    </row>
    <row r="562" ht="15.0" customHeight="1">
      <c r="A562" s="206" t="s">
        <v>2252</v>
      </c>
      <c r="B562" s="206" t="s">
        <v>2240</v>
      </c>
      <c r="C562" s="98" t="s">
        <v>51</v>
      </c>
      <c r="D562" s="206" t="s">
        <v>2253</v>
      </c>
      <c r="E562" s="206" t="s">
        <v>2254</v>
      </c>
      <c r="F562" s="276" t="s">
        <v>834</v>
      </c>
      <c r="G562" s="98">
        <v>4.0</v>
      </c>
      <c r="H562" s="98">
        <v>2.0</v>
      </c>
      <c r="I562" s="98">
        <v>4.0</v>
      </c>
      <c r="J562" s="231">
        <v>50.0</v>
      </c>
      <c r="K562" s="215">
        <v>12.5</v>
      </c>
      <c r="L562" s="206" t="s">
        <v>467</v>
      </c>
      <c r="M562" s="205"/>
      <c r="N562" s="205"/>
    </row>
    <row r="563" ht="15.0" customHeight="1">
      <c r="A563" s="206" t="s">
        <v>2255</v>
      </c>
      <c r="B563" s="206" t="s">
        <v>2240</v>
      </c>
      <c r="C563" s="98" t="s">
        <v>51</v>
      </c>
      <c r="D563" s="206" t="s">
        <v>2256</v>
      </c>
      <c r="E563" s="206" t="s">
        <v>2257</v>
      </c>
      <c r="F563" s="276" t="s">
        <v>239</v>
      </c>
      <c r="G563" s="98">
        <v>4.0</v>
      </c>
      <c r="H563" s="98">
        <v>2.0</v>
      </c>
      <c r="I563" s="98">
        <v>4.0</v>
      </c>
      <c r="J563" s="231">
        <v>50.0</v>
      </c>
      <c r="K563" s="215">
        <v>12.5</v>
      </c>
      <c r="L563" s="206" t="s">
        <v>467</v>
      </c>
      <c r="M563" s="205"/>
      <c r="N563" s="205"/>
    </row>
    <row r="564" ht="15.0" customHeight="1">
      <c r="A564" s="206" t="s">
        <v>2258</v>
      </c>
      <c r="B564" s="206" t="s">
        <v>2240</v>
      </c>
      <c r="C564" s="98" t="s">
        <v>51</v>
      </c>
      <c r="D564" s="206" t="s">
        <v>2259</v>
      </c>
      <c r="E564" s="206" t="s">
        <v>2260</v>
      </c>
      <c r="F564" s="276" t="s">
        <v>239</v>
      </c>
      <c r="G564" s="98">
        <v>4.0</v>
      </c>
      <c r="H564" s="98">
        <v>2.0</v>
      </c>
      <c r="I564" s="98">
        <v>4.0</v>
      </c>
      <c r="J564" s="231">
        <v>50.0</v>
      </c>
      <c r="K564" s="215">
        <v>12.5</v>
      </c>
      <c r="L564" s="206" t="s">
        <v>467</v>
      </c>
      <c r="M564" s="205"/>
      <c r="N564" s="205"/>
    </row>
    <row r="565" ht="15.0" customHeight="1">
      <c r="A565" s="206" t="s">
        <v>2261</v>
      </c>
      <c r="B565" s="206" t="s">
        <v>2240</v>
      </c>
      <c r="C565" s="98" t="s">
        <v>51</v>
      </c>
      <c r="D565" s="206" t="s">
        <v>2262</v>
      </c>
      <c r="E565" s="206" t="s">
        <v>2263</v>
      </c>
      <c r="F565" s="276" t="s">
        <v>239</v>
      </c>
      <c r="G565" s="98">
        <v>4.0</v>
      </c>
      <c r="H565" s="98">
        <v>2.0</v>
      </c>
      <c r="I565" s="98">
        <v>4.0</v>
      </c>
      <c r="J565" s="231">
        <v>50.0</v>
      </c>
      <c r="K565" s="215">
        <v>12.5</v>
      </c>
      <c r="L565" s="206" t="s">
        <v>467</v>
      </c>
      <c r="M565" s="205"/>
      <c r="N565" s="205"/>
    </row>
    <row r="566" ht="15.0" customHeight="1">
      <c r="A566" s="206" t="s">
        <v>2264</v>
      </c>
      <c r="B566" s="206" t="s">
        <v>2265</v>
      </c>
      <c r="C566" s="98" t="s">
        <v>51</v>
      </c>
      <c r="D566" s="206" t="s">
        <v>2266</v>
      </c>
      <c r="E566" s="206" t="s">
        <v>2267</v>
      </c>
      <c r="F566" s="276" t="s">
        <v>2268</v>
      </c>
      <c r="G566" s="98">
        <v>1.0</v>
      </c>
      <c r="H566" s="98">
        <v>1.0</v>
      </c>
      <c r="I566" s="98">
        <v>3.0</v>
      </c>
      <c r="J566" s="231">
        <v>50.0</v>
      </c>
      <c r="K566" s="215">
        <v>50.0</v>
      </c>
      <c r="L566" s="206" t="s">
        <v>467</v>
      </c>
      <c r="M566" s="205"/>
      <c r="N566" s="205"/>
    </row>
    <row r="567" ht="15.0" customHeight="1">
      <c r="A567" s="206" t="s">
        <v>2269</v>
      </c>
      <c r="B567" s="206" t="s">
        <v>2270</v>
      </c>
      <c r="C567" s="98" t="s">
        <v>51</v>
      </c>
      <c r="D567" s="206" t="s">
        <v>2271</v>
      </c>
      <c r="E567" s="206" t="s">
        <v>1944</v>
      </c>
      <c r="F567" s="276" t="s">
        <v>1910</v>
      </c>
      <c r="G567" s="98">
        <v>3.0</v>
      </c>
      <c r="H567" s="98">
        <v>3.0</v>
      </c>
      <c r="I567" s="98">
        <v>3.0</v>
      </c>
      <c r="J567" s="231">
        <v>50.0</v>
      </c>
      <c r="K567" s="215">
        <v>16.66666667</v>
      </c>
      <c r="L567" s="206" t="s">
        <v>467</v>
      </c>
      <c r="M567" s="205"/>
      <c r="N567" s="205"/>
    </row>
    <row r="568" ht="15.0" customHeight="1">
      <c r="A568" s="206" t="s">
        <v>2272</v>
      </c>
      <c r="B568" s="206" t="s">
        <v>2270</v>
      </c>
      <c r="C568" s="98" t="s">
        <v>51</v>
      </c>
      <c r="D568" s="206" t="s">
        <v>2273</v>
      </c>
      <c r="E568" s="206" t="s">
        <v>2274</v>
      </c>
      <c r="F568" s="276" t="s">
        <v>1910</v>
      </c>
      <c r="G568" s="98">
        <v>3.0</v>
      </c>
      <c r="H568" s="98">
        <v>3.0</v>
      </c>
      <c r="I568" s="98">
        <v>3.0</v>
      </c>
      <c r="J568" s="231">
        <v>50.0</v>
      </c>
      <c r="K568" s="215">
        <v>16.66666667</v>
      </c>
      <c r="L568" s="206" t="s">
        <v>467</v>
      </c>
      <c r="M568" s="205"/>
      <c r="N568" s="205"/>
    </row>
    <row r="569" ht="15.0" customHeight="1">
      <c r="A569" s="206" t="s">
        <v>2275</v>
      </c>
      <c r="B569" s="206" t="s">
        <v>2270</v>
      </c>
      <c r="C569" s="98" t="s">
        <v>51</v>
      </c>
      <c r="D569" s="206" t="s">
        <v>2276</v>
      </c>
      <c r="E569" s="206" t="s">
        <v>1948</v>
      </c>
      <c r="F569" s="276" t="s">
        <v>834</v>
      </c>
      <c r="G569" s="98">
        <v>3.0</v>
      </c>
      <c r="H569" s="98">
        <v>3.0</v>
      </c>
      <c r="I569" s="98">
        <v>3.0</v>
      </c>
      <c r="J569" s="231">
        <v>50.0</v>
      </c>
      <c r="K569" s="215">
        <v>16.66666667</v>
      </c>
      <c r="L569" s="206" t="s">
        <v>467</v>
      </c>
      <c r="M569" s="205"/>
      <c r="N569" s="205"/>
    </row>
    <row r="570" ht="15.0" customHeight="1">
      <c r="A570" s="206" t="s">
        <v>2277</v>
      </c>
      <c r="B570" s="206" t="s">
        <v>2270</v>
      </c>
      <c r="C570" s="98" t="s">
        <v>51</v>
      </c>
      <c r="D570" s="206" t="s">
        <v>2278</v>
      </c>
      <c r="E570" s="206" t="s">
        <v>1950</v>
      </c>
      <c r="F570" s="276" t="s">
        <v>834</v>
      </c>
      <c r="G570" s="98">
        <v>3.0</v>
      </c>
      <c r="H570" s="98">
        <v>3.0</v>
      </c>
      <c r="I570" s="98">
        <v>3.0</v>
      </c>
      <c r="J570" s="231">
        <v>50.0</v>
      </c>
      <c r="K570" s="215">
        <v>16.66666667</v>
      </c>
      <c r="L570" s="206" t="s">
        <v>467</v>
      </c>
      <c r="M570" s="205"/>
      <c r="N570" s="205"/>
    </row>
    <row r="571" ht="15.0" customHeight="1">
      <c r="A571" s="206" t="s">
        <v>2279</v>
      </c>
      <c r="B571" s="206" t="s">
        <v>2270</v>
      </c>
      <c r="C571" s="98" t="s">
        <v>51</v>
      </c>
      <c r="D571" s="206" t="s">
        <v>2280</v>
      </c>
      <c r="E571" s="206" t="s">
        <v>2281</v>
      </c>
      <c r="F571" s="276" t="s">
        <v>1205</v>
      </c>
      <c r="G571" s="98">
        <v>3.0</v>
      </c>
      <c r="H571" s="98">
        <v>3.0</v>
      </c>
      <c r="I571" s="98">
        <v>3.0</v>
      </c>
      <c r="J571" s="231">
        <v>50.0</v>
      </c>
      <c r="K571" s="215">
        <v>16.66666667</v>
      </c>
      <c r="L571" s="206" t="s">
        <v>467</v>
      </c>
      <c r="M571" s="205"/>
      <c r="N571" s="205"/>
    </row>
    <row r="572" ht="15.0" customHeight="1">
      <c r="A572" s="206" t="s">
        <v>2282</v>
      </c>
      <c r="B572" s="206" t="s">
        <v>2270</v>
      </c>
      <c r="C572" s="98" t="s">
        <v>51</v>
      </c>
      <c r="D572" s="206" t="s">
        <v>2283</v>
      </c>
      <c r="E572" s="206" t="s">
        <v>2284</v>
      </c>
      <c r="F572" s="276" t="s">
        <v>1205</v>
      </c>
      <c r="G572" s="98">
        <v>3.0</v>
      </c>
      <c r="H572" s="98">
        <v>3.0</v>
      </c>
      <c r="I572" s="98">
        <v>3.0</v>
      </c>
      <c r="J572" s="231">
        <v>50.0</v>
      </c>
      <c r="K572" s="215">
        <v>16.66666667</v>
      </c>
      <c r="L572" s="206" t="s">
        <v>467</v>
      </c>
      <c r="M572" s="205"/>
      <c r="N572" s="205"/>
    </row>
    <row r="573" ht="15.0" customHeight="1">
      <c r="A573" s="206" t="s">
        <v>2285</v>
      </c>
      <c r="B573" s="206" t="s">
        <v>2286</v>
      </c>
      <c r="C573" s="98" t="s">
        <v>51</v>
      </c>
      <c r="D573" s="206" t="s">
        <v>2287</v>
      </c>
      <c r="E573" s="206" t="s">
        <v>2288</v>
      </c>
      <c r="F573" s="276" t="s">
        <v>834</v>
      </c>
      <c r="G573" s="98">
        <v>3.0</v>
      </c>
      <c r="H573" s="98">
        <v>3.0</v>
      </c>
      <c r="I573" s="98">
        <v>3.0</v>
      </c>
      <c r="J573" s="231">
        <v>50.0</v>
      </c>
      <c r="K573" s="215">
        <v>16.66666667</v>
      </c>
      <c r="L573" s="206" t="s">
        <v>467</v>
      </c>
      <c r="M573" s="205"/>
      <c r="N573" s="205"/>
    </row>
    <row r="574" ht="15.0" customHeight="1">
      <c r="A574" s="206" t="s">
        <v>2289</v>
      </c>
      <c r="B574" s="206" t="s">
        <v>2290</v>
      </c>
      <c r="C574" s="98" t="s">
        <v>51</v>
      </c>
      <c r="D574" s="206" t="s">
        <v>2291</v>
      </c>
      <c r="E574" s="206" t="s">
        <v>2292</v>
      </c>
      <c r="F574" s="276" t="s">
        <v>1205</v>
      </c>
      <c r="G574" s="98">
        <v>2.0</v>
      </c>
      <c r="H574" s="98">
        <v>2.0</v>
      </c>
      <c r="I574" s="98">
        <v>2.0</v>
      </c>
      <c r="J574" s="231">
        <v>50.0</v>
      </c>
      <c r="K574" s="215">
        <v>25.0</v>
      </c>
      <c r="L574" s="206" t="s">
        <v>467</v>
      </c>
      <c r="M574" s="205"/>
      <c r="N574" s="205"/>
    </row>
    <row r="575" ht="15.0" customHeight="1">
      <c r="A575" s="206" t="s">
        <v>2293</v>
      </c>
      <c r="B575" s="206" t="s">
        <v>1781</v>
      </c>
      <c r="C575" s="98" t="s">
        <v>51</v>
      </c>
      <c r="D575" s="206" t="s">
        <v>2294</v>
      </c>
      <c r="E575" s="206" t="s">
        <v>1783</v>
      </c>
      <c r="F575" s="276" t="s">
        <v>239</v>
      </c>
      <c r="G575" s="98">
        <v>4.0</v>
      </c>
      <c r="H575" s="98">
        <v>4.0</v>
      </c>
      <c r="I575" s="98">
        <v>4.0</v>
      </c>
      <c r="J575" s="231">
        <v>50.0</v>
      </c>
      <c r="K575" s="215">
        <v>12.5</v>
      </c>
      <c r="L575" s="206" t="s">
        <v>467</v>
      </c>
      <c r="M575" s="205"/>
      <c r="N575" s="205"/>
    </row>
    <row r="576" ht="15.0" customHeight="1">
      <c r="A576" s="206" t="s">
        <v>2295</v>
      </c>
      <c r="B576" s="206" t="s">
        <v>2296</v>
      </c>
      <c r="C576" s="98" t="s">
        <v>51</v>
      </c>
      <c r="D576" s="206" t="s">
        <v>2297</v>
      </c>
      <c r="E576" s="206" t="s">
        <v>2298</v>
      </c>
      <c r="F576" s="276" t="s">
        <v>834</v>
      </c>
      <c r="G576" s="98">
        <v>3.0</v>
      </c>
      <c r="H576" s="98">
        <v>3.0</v>
      </c>
      <c r="I576" s="98">
        <v>3.0</v>
      </c>
      <c r="J576" s="231">
        <v>50.0</v>
      </c>
      <c r="K576" s="215">
        <v>16.66666667</v>
      </c>
      <c r="L576" s="206" t="s">
        <v>467</v>
      </c>
      <c r="M576" s="205"/>
      <c r="N576" s="205"/>
      <c r="O576" s="3"/>
      <c r="P576" s="3"/>
      <c r="Q576" s="3"/>
      <c r="R576" s="3"/>
      <c r="S576" s="3"/>
      <c r="T576" s="3"/>
      <c r="U576" s="3"/>
      <c r="V576" s="3"/>
      <c r="W576" s="3"/>
      <c r="X576" s="3"/>
    </row>
    <row r="577" ht="15.0" customHeight="1">
      <c r="A577" s="206" t="s">
        <v>2299</v>
      </c>
      <c r="B577" s="206" t="s">
        <v>2167</v>
      </c>
      <c r="C577" s="98" t="s">
        <v>51</v>
      </c>
      <c r="D577" s="206" t="s">
        <v>2300</v>
      </c>
      <c r="E577" s="206" t="s">
        <v>2301</v>
      </c>
      <c r="F577" s="76" t="s">
        <v>834</v>
      </c>
      <c r="G577" s="98">
        <v>4.0</v>
      </c>
      <c r="H577" s="98">
        <v>3.0</v>
      </c>
      <c r="I577" s="98">
        <v>4.0</v>
      </c>
      <c r="J577" s="231">
        <v>50.0</v>
      </c>
      <c r="K577" s="215">
        <v>12.5</v>
      </c>
      <c r="L577" s="217" t="s">
        <v>467</v>
      </c>
      <c r="M577" s="205"/>
      <c r="N577" s="205"/>
      <c r="O577" s="3"/>
      <c r="P577" s="3"/>
      <c r="Q577" s="3"/>
      <c r="R577" s="3"/>
      <c r="S577" s="3"/>
      <c r="T577" s="3"/>
      <c r="U577" s="3"/>
      <c r="V577" s="3"/>
      <c r="W577" s="3"/>
      <c r="X577" s="3"/>
    </row>
    <row r="578" ht="15.0" customHeight="1">
      <c r="A578" s="206" t="s">
        <v>2302</v>
      </c>
      <c r="B578" s="206" t="s">
        <v>2303</v>
      </c>
      <c r="C578" s="98" t="s">
        <v>51</v>
      </c>
      <c r="D578" s="207" t="s">
        <v>2304</v>
      </c>
      <c r="E578" s="207" t="s">
        <v>2305</v>
      </c>
      <c r="F578" s="230" t="s">
        <v>239</v>
      </c>
      <c r="G578" s="98">
        <v>1.0</v>
      </c>
      <c r="H578" s="98">
        <v>1.0</v>
      </c>
      <c r="I578" s="98">
        <v>1.0</v>
      </c>
      <c r="J578" s="277">
        <v>50.0</v>
      </c>
      <c r="K578" s="278">
        <v>50.0</v>
      </c>
      <c r="L578" s="85" t="s">
        <v>84</v>
      </c>
      <c r="M578" s="205"/>
      <c r="N578" s="205"/>
    </row>
    <row r="579" ht="15.0" customHeight="1">
      <c r="A579" s="206" t="s">
        <v>2302</v>
      </c>
      <c r="B579" s="206" t="s">
        <v>2303</v>
      </c>
      <c r="C579" s="98" t="s">
        <v>51</v>
      </c>
      <c r="D579" s="207" t="s">
        <v>2306</v>
      </c>
      <c r="E579" s="208" t="s">
        <v>2307</v>
      </c>
      <c r="F579" s="77" t="s">
        <v>2308</v>
      </c>
      <c r="G579" s="98">
        <v>1.0</v>
      </c>
      <c r="H579" s="98">
        <v>1.0</v>
      </c>
      <c r="I579" s="98">
        <v>1.0</v>
      </c>
      <c r="J579" s="277">
        <v>50.0</v>
      </c>
      <c r="K579" s="278">
        <v>50.0</v>
      </c>
      <c r="L579" s="85" t="s">
        <v>84</v>
      </c>
      <c r="M579" s="205"/>
      <c r="N579" s="205"/>
    </row>
    <row r="580" ht="15.0" customHeight="1">
      <c r="A580" s="206" t="s">
        <v>2302</v>
      </c>
      <c r="B580" s="206" t="s">
        <v>2303</v>
      </c>
      <c r="C580" s="98" t="s">
        <v>51</v>
      </c>
      <c r="D580" s="207" t="s">
        <v>2309</v>
      </c>
      <c r="E580" s="208" t="s">
        <v>2310</v>
      </c>
      <c r="F580" s="77" t="s">
        <v>239</v>
      </c>
      <c r="G580" s="98">
        <v>1.0</v>
      </c>
      <c r="H580" s="98">
        <v>1.0</v>
      </c>
      <c r="I580" s="98">
        <v>1.0</v>
      </c>
      <c r="J580" s="277">
        <v>50.0</v>
      </c>
      <c r="K580" s="278">
        <v>50.0</v>
      </c>
      <c r="L580" s="85" t="s">
        <v>84</v>
      </c>
      <c r="M580" s="205"/>
      <c r="N580" s="205"/>
    </row>
    <row r="581" ht="15.0" customHeight="1">
      <c r="A581" s="206" t="s">
        <v>2302</v>
      </c>
      <c r="B581" s="206" t="s">
        <v>2303</v>
      </c>
      <c r="C581" s="98" t="s">
        <v>51</v>
      </c>
      <c r="D581" s="207" t="s">
        <v>2311</v>
      </c>
      <c r="E581" s="208" t="s">
        <v>2312</v>
      </c>
      <c r="F581" s="77" t="s">
        <v>1905</v>
      </c>
      <c r="G581" s="98">
        <v>1.0</v>
      </c>
      <c r="H581" s="98">
        <v>1.0</v>
      </c>
      <c r="I581" s="98">
        <v>1.0</v>
      </c>
      <c r="J581" s="277">
        <v>50.0</v>
      </c>
      <c r="K581" s="278">
        <v>50.0</v>
      </c>
      <c r="L581" s="85" t="s">
        <v>84</v>
      </c>
      <c r="M581" s="205"/>
      <c r="N581" s="205"/>
    </row>
    <row r="582" ht="15.0" customHeight="1">
      <c r="A582" s="206" t="s">
        <v>2302</v>
      </c>
      <c r="B582" s="206" t="s">
        <v>2303</v>
      </c>
      <c r="C582" s="98" t="s">
        <v>51</v>
      </c>
      <c r="D582" s="207" t="s">
        <v>2313</v>
      </c>
      <c r="E582" s="208" t="s">
        <v>2314</v>
      </c>
      <c r="F582" s="77" t="s">
        <v>824</v>
      </c>
      <c r="G582" s="98">
        <v>1.0</v>
      </c>
      <c r="H582" s="98">
        <v>1.0</v>
      </c>
      <c r="I582" s="98">
        <v>1.0</v>
      </c>
      <c r="J582" s="277">
        <v>50.0</v>
      </c>
      <c r="K582" s="278">
        <v>50.0</v>
      </c>
      <c r="L582" s="85" t="s">
        <v>84</v>
      </c>
      <c r="M582" s="205"/>
      <c r="N582" s="205"/>
    </row>
    <row r="583" ht="15.0" customHeight="1">
      <c r="A583" s="206" t="s">
        <v>2302</v>
      </c>
      <c r="B583" s="206" t="s">
        <v>2303</v>
      </c>
      <c r="C583" s="98" t="s">
        <v>51</v>
      </c>
      <c r="D583" s="207" t="s">
        <v>2315</v>
      </c>
      <c r="E583" s="208" t="s">
        <v>2196</v>
      </c>
      <c r="F583" s="77" t="s">
        <v>1596</v>
      </c>
      <c r="G583" s="98">
        <v>1.0</v>
      </c>
      <c r="H583" s="98">
        <v>1.0</v>
      </c>
      <c r="I583" s="98">
        <v>1.0</v>
      </c>
      <c r="J583" s="277">
        <v>50.0</v>
      </c>
      <c r="K583" s="278">
        <v>50.0</v>
      </c>
      <c r="L583" s="85" t="s">
        <v>84</v>
      </c>
      <c r="M583" s="205"/>
      <c r="N583" s="205"/>
    </row>
    <row r="584" ht="15.0" customHeight="1">
      <c r="A584" s="206" t="s">
        <v>2302</v>
      </c>
      <c r="B584" s="206" t="s">
        <v>2303</v>
      </c>
      <c r="C584" s="98" t="s">
        <v>51</v>
      </c>
      <c r="D584" s="207" t="s">
        <v>2316</v>
      </c>
      <c r="E584" s="208" t="s">
        <v>2317</v>
      </c>
      <c r="F584" s="77" t="s">
        <v>824</v>
      </c>
      <c r="G584" s="98">
        <v>1.0</v>
      </c>
      <c r="H584" s="98">
        <v>1.0</v>
      </c>
      <c r="I584" s="98">
        <v>1.0</v>
      </c>
      <c r="J584" s="277">
        <v>50.0</v>
      </c>
      <c r="K584" s="278">
        <v>50.0</v>
      </c>
      <c r="L584" s="85" t="s">
        <v>84</v>
      </c>
      <c r="M584" s="205"/>
      <c r="N584" s="205"/>
    </row>
    <row r="585" ht="15.0" customHeight="1">
      <c r="A585" s="206" t="s">
        <v>2302</v>
      </c>
      <c r="B585" s="206" t="s">
        <v>2303</v>
      </c>
      <c r="C585" s="98" t="s">
        <v>51</v>
      </c>
      <c r="D585" s="207" t="s">
        <v>2318</v>
      </c>
      <c r="E585" s="207" t="s">
        <v>2319</v>
      </c>
      <c r="F585" s="77" t="s">
        <v>1905</v>
      </c>
      <c r="G585" s="98">
        <v>1.0</v>
      </c>
      <c r="H585" s="98">
        <v>1.0</v>
      </c>
      <c r="I585" s="98">
        <v>1.0</v>
      </c>
      <c r="J585" s="277">
        <v>50.0</v>
      </c>
      <c r="K585" s="278">
        <v>50.0</v>
      </c>
      <c r="L585" s="85" t="s">
        <v>84</v>
      </c>
      <c r="M585" s="205"/>
      <c r="N585" s="205"/>
    </row>
    <row r="586" ht="15.0" customHeight="1">
      <c r="A586" s="206" t="s">
        <v>2302</v>
      </c>
      <c r="B586" s="206" t="s">
        <v>2303</v>
      </c>
      <c r="C586" s="98" t="s">
        <v>51</v>
      </c>
      <c r="D586" s="207" t="s">
        <v>2320</v>
      </c>
      <c r="E586" s="208" t="s">
        <v>2321</v>
      </c>
      <c r="F586" s="77" t="s">
        <v>1905</v>
      </c>
      <c r="G586" s="98">
        <v>1.0</v>
      </c>
      <c r="H586" s="98">
        <v>1.0</v>
      </c>
      <c r="I586" s="98">
        <v>1.0</v>
      </c>
      <c r="J586" s="277">
        <v>50.0</v>
      </c>
      <c r="K586" s="278">
        <v>50.0</v>
      </c>
      <c r="L586" s="85" t="s">
        <v>84</v>
      </c>
      <c r="M586" s="205"/>
      <c r="N586" s="205"/>
    </row>
    <row r="587" ht="15.0" customHeight="1">
      <c r="A587" s="206" t="s">
        <v>2302</v>
      </c>
      <c r="B587" s="206" t="s">
        <v>2303</v>
      </c>
      <c r="C587" s="98" t="s">
        <v>51</v>
      </c>
      <c r="D587" s="207" t="s">
        <v>2322</v>
      </c>
      <c r="E587" s="207" t="s">
        <v>2323</v>
      </c>
      <c r="F587" s="129" t="s">
        <v>239</v>
      </c>
      <c r="G587" s="98">
        <v>1.0</v>
      </c>
      <c r="H587" s="98">
        <v>1.0</v>
      </c>
      <c r="I587" s="98">
        <v>1.0</v>
      </c>
      <c r="J587" s="277">
        <v>50.0</v>
      </c>
      <c r="K587" s="278">
        <v>50.0</v>
      </c>
      <c r="L587" s="85" t="s">
        <v>84</v>
      </c>
      <c r="M587" s="205"/>
      <c r="N587" s="205"/>
    </row>
    <row r="588" ht="15.0" customHeight="1">
      <c r="A588" s="206" t="s">
        <v>2324</v>
      </c>
      <c r="B588" s="206" t="s">
        <v>2325</v>
      </c>
      <c r="C588" s="98" t="s">
        <v>51</v>
      </c>
      <c r="D588" s="207" t="s">
        <v>2326</v>
      </c>
      <c r="E588" s="207" t="s">
        <v>2327</v>
      </c>
      <c r="F588" s="77" t="s">
        <v>239</v>
      </c>
      <c r="G588" s="98">
        <v>2.0</v>
      </c>
      <c r="H588" s="98">
        <v>2.0</v>
      </c>
      <c r="I588" s="98">
        <v>2.0</v>
      </c>
      <c r="J588" s="277">
        <v>50.0</v>
      </c>
      <c r="K588" s="278">
        <v>25.0</v>
      </c>
      <c r="L588" s="85" t="s">
        <v>84</v>
      </c>
      <c r="M588" s="205"/>
      <c r="N588" s="205"/>
    </row>
    <row r="589" ht="15.0" customHeight="1">
      <c r="A589" s="206" t="s">
        <v>2324</v>
      </c>
      <c r="B589" s="206" t="s">
        <v>2325</v>
      </c>
      <c r="C589" s="98" t="s">
        <v>51</v>
      </c>
      <c r="D589" s="207" t="s">
        <v>2328</v>
      </c>
      <c r="E589" s="207" t="s">
        <v>2329</v>
      </c>
      <c r="F589" s="77" t="s">
        <v>741</v>
      </c>
      <c r="G589" s="98">
        <v>2.0</v>
      </c>
      <c r="H589" s="98">
        <v>2.0</v>
      </c>
      <c r="I589" s="98">
        <v>2.0</v>
      </c>
      <c r="J589" s="277">
        <v>50.0</v>
      </c>
      <c r="K589" s="278">
        <v>25.0</v>
      </c>
      <c r="L589" s="85" t="s">
        <v>84</v>
      </c>
      <c r="M589" s="205"/>
      <c r="N589" s="205"/>
    </row>
    <row r="590" ht="15.0" customHeight="1">
      <c r="A590" s="206" t="s">
        <v>2324</v>
      </c>
      <c r="B590" s="206" t="s">
        <v>2325</v>
      </c>
      <c r="C590" s="98" t="s">
        <v>51</v>
      </c>
      <c r="D590" s="207" t="s">
        <v>2330</v>
      </c>
      <c r="E590" s="207" t="s">
        <v>2331</v>
      </c>
      <c r="F590" s="77" t="s">
        <v>239</v>
      </c>
      <c r="G590" s="98">
        <v>2.0</v>
      </c>
      <c r="H590" s="98">
        <v>2.0</v>
      </c>
      <c r="I590" s="98">
        <v>2.0</v>
      </c>
      <c r="J590" s="277">
        <v>50.0</v>
      </c>
      <c r="K590" s="278">
        <v>25.0</v>
      </c>
      <c r="L590" s="85" t="s">
        <v>84</v>
      </c>
      <c r="M590" s="205"/>
      <c r="N590" s="205"/>
    </row>
    <row r="591" ht="15.0" customHeight="1">
      <c r="A591" s="206" t="s">
        <v>2324</v>
      </c>
      <c r="B591" s="206" t="s">
        <v>2325</v>
      </c>
      <c r="C591" s="98" t="s">
        <v>51</v>
      </c>
      <c r="D591" s="207" t="s">
        <v>2332</v>
      </c>
      <c r="E591" s="207" t="s">
        <v>2333</v>
      </c>
      <c r="F591" s="77" t="s">
        <v>239</v>
      </c>
      <c r="G591" s="98">
        <v>2.0</v>
      </c>
      <c r="H591" s="98">
        <v>2.0</v>
      </c>
      <c r="I591" s="98">
        <v>2.0</v>
      </c>
      <c r="J591" s="277">
        <v>50.0</v>
      </c>
      <c r="K591" s="278">
        <v>25.0</v>
      </c>
      <c r="L591" s="85" t="s">
        <v>84</v>
      </c>
      <c r="M591" s="205"/>
      <c r="N591" s="205"/>
    </row>
    <row r="592" ht="15.0" customHeight="1">
      <c r="A592" s="206" t="s">
        <v>2324</v>
      </c>
      <c r="B592" s="206" t="s">
        <v>2325</v>
      </c>
      <c r="C592" s="98" t="s">
        <v>51</v>
      </c>
      <c r="D592" s="207" t="s">
        <v>2334</v>
      </c>
      <c r="E592" s="207" t="s">
        <v>2335</v>
      </c>
      <c r="F592" s="77" t="s">
        <v>2336</v>
      </c>
      <c r="G592" s="98">
        <v>2.0</v>
      </c>
      <c r="H592" s="98">
        <v>2.0</v>
      </c>
      <c r="I592" s="98">
        <v>2.0</v>
      </c>
      <c r="J592" s="277">
        <v>50.0</v>
      </c>
      <c r="K592" s="278">
        <v>25.0</v>
      </c>
      <c r="L592" s="85" t="s">
        <v>84</v>
      </c>
      <c r="M592" s="205"/>
      <c r="N592" s="205"/>
    </row>
    <row r="593" ht="15.0" customHeight="1">
      <c r="A593" s="206" t="s">
        <v>2337</v>
      </c>
      <c r="B593" s="206" t="s">
        <v>2338</v>
      </c>
      <c r="C593" s="98" t="s">
        <v>51</v>
      </c>
      <c r="D593" s="207" t="s">
        <v>2339</v>
      </c>
      <c r="E593" s="207" t="s">
        <v>2340</v>
      </c>
      <c r="F593" s="77" t="s">
        <v>741</v>
      </c>
      <c r="G593" s="98">
        <v>2.0</v>
      </c>
      <c r="H593" s="98">
        <v>2.0</v>
      </c>
      <c r="I593" s="98">
        <v>2.0</v>
      </c>
      <c r="J593" s="277">
        <v>50.0</v>
      </c>
      <c r="K593" s="278">
        <v>25.0</v>
      </c>
      <c r="L593" s="85" t="s">
        <v>84</v>
      </c>
      <c r="M593" s="205"/>
      <c r="N593" s="205"/>
    </row>
    <row r="594" ht="15.0" customHeight="1">
      <c r="A594" s="206" t="s">
        <v>2337</v>
      </c>
      <c r="B594" s="206" t="s">
        <v>1573</v>
      </c>
      <c r="C594" s="98" t="s">
        <v>51</v>
      </c>
      <c r="D594" s="207" t="s">
        <v>2341</v>
      </c>
      <c r="E594" s="208" t="s">
        <v>1575</v>
      </c>
      <c r="F594" s="77" t="s">
        <v>239</v>
      </c>
      <c r="G594" s="98">
        <v>2.0</v>
      </c>
      <c r="H594" s="98">
        <v>2.0</v>
      </c>
      <c r="I594" s="98">
        <v>2.0</v>
      </c>
      <c r="J594" s="277">
        <v>50.0</v>
      </c>
      <c r="K594" s="278">
        <v>25.0</v>
      </c>
      <c r="L594" s="85" t="s">
        <v>84</v>
      </c>
      <c r="M594" s="205"/>
      <c r="N594" s="205"/>
    </row>
    <row r="595" ht="15.0" customHeight="1">
      <c r="A595" s="206" t="s">
        <v>2337</v>
      </c>
      <c r="B595" s="206" t="s">
        <v>1577</v>
      </c>
      <c r="C595" s="98" t="s">
        <v>51</v>
      </c>
      <c r="D595" s="207" t="s">
        <v>2342</v>
      </c>
      <c r="E595" s="207" t="s">
        <v>1579</v>
      </c>
      <c r="F595" s="77" t="s">
        <v>741</v>
      </c>
      <c r="G595" s="98">
        <v>2.0</v>
      </c>
      <c r="H595" s="98">
        <v>2.0</v>
      </c>
      <c r="I595" s="98">
        <v>2.0</v>
      </c>
      <c r="J595" s="277">
        <v>50.0</v>
      </c>
      <c r="K595" s="278">
        <v>25.0</v>
      </c>
      <c r="L595" s="85" t="s">
        <v>84</v>
      </c>
      <c r="M595" s="205"/>
      <c r="N595" s="205"/>
    </row>
    <row r="596" ht="15.0" customHeight="1">
      <c r="A596" s="206" t="s">
        <v>2337</v>
      </c>
      <c r="B596" s="206" t="s">
        <v>1581</v>
      </c>
      <c r="C596" s="98" t="s">
        <v>51</v>
      </c>
      <c r="D596" s="207" t="s">
        <v>2343</v>
      </c>
      <c r="E596" s="207" t="s">
        <v>1583</v>
      </c>
      <c r="F596" s="77" t="s">
        <v>239</v>
      </c>
      <c r="G596" s="98">
        <v>2.0</v>
      </c>
      <c r="H596" s="98">
        <v>2.0</v>
      </c>
      <c r="I596" s="98">
        <v>2.0</v>
      </c>
      <c r="J596" s="277">
        <v>50.0</v>
      </c>
      <c r="K596" s="278">
        <v>25.0</v>
      </c>
      <c r="L596" s="85" t="s">
        <v>84</v>
      </c>
      <c r="M596" s="205"/>
      <c r="N596" s="205"/>
    </row>
    <row r="597" ht="15.0" customHeight="1">
      <c r="A597" s="206" t="s">
        <v>2337</v>
      </c>
      <c r="B597" s="206" t="s">
        <v>1585</v>
      </c>
      <c r="C597" s="98" t="s">
        <v>51</v>
      </c>
      <c r="D597" s="207" t="s">
        <v>2344</v>
      </c>
      <c r="E597" s="207" t="s">
        <v>1587</v>
      </c>
      <c r="F597" s="230" t="s">
        <v>239</v>
      </c>
      <c r="G597" s="98">
        <v>2.0</v>
      </c>
      <c r="H597" s="98">
        <v>2.0</v>
      </c>
      <c r="I597" s="98">
        <v>2.0</v>
      </c>
      <c r="J597" s="277">
        <v>50.0</v>
      </c>
      <c r="K597" s="278">
        <v>25.0</v>
      </c>
      <c r="L597" s="85" t="s">
        <v>84</v>
      </c>
      <c r="M597" s="205"/>
      <c r="N597" s="205"/>
    </row>
    <row r="598" ht="15.0" customHeight="1">
      <c r="A598" s="206" t="s">
        <v>2337</v>
      </c>
      <c r="B598" s="206" t="s">
        <v>1589</v>
      </c>
      <c r="C598" s="98" t="s">
        <v>51</v>
      </c>
      <c r="D598" s="207" t="s">
        <v>2345</v>
      </c>
      <c r="E598" s="208" t="s">
        <v>1591</v>
      </c>
      <c r="F598" s="77" t="s">
        <v>741</v>
      </c>
      <c r="G598" s="98">
        <v>2.0</v>
      </c>
      <c r="H598" s="98">
        <v>2.0</v>
      </c>
      <c r="I598" s="98">
        <v>2.0</v>
      </c>
      <c r="J598" s="277">
        <v>50.0</v>
      </c>
      <c r="K598" s="278">
        <v>25.0</v>
      </c>
      <c r="L598" s="85" t="s">
        <v>84</v>
      </c>
      <c r="M598" s="205"/>
      <c r="N598" s="205"/>
    </row>
    <row r="599" ht="15.0" customHeight="1">
      <c r="A599" s="206" t="s">
        <v>2337</v>
      </c>
      <c r="B599" s="206" t="s">
        <v>1593</v>
      </c>
      <c r="C599" s="98" t="s">
        <v>51</v>
      </c>
      <c r="D599" s="207" t="s">
        <v>2346</v>
      </c>
      <c r="E599" s="207" t="s">
        <v>1595</v>
      </c>
      <c r="F599" s="77" t="s">
        <v>1596</v>
      </c>
      <c r="G599" s="98">
        <v>2.0</v>
      </c>
      <c r="H599" s="98">
        <v>2.0</v>
      </c>
      <c r="I599" s="98">
        <v>2.0</v>
      </c>
      <c r="J599" s="277">
        <v>50.0</v>
      </c>
      <c r="K599" s="278">
        <v>25.0</v>
      </c>
      <c r="L599" s="85" t="s">
        <v>84</v>
      </c>
      <c r="M599" s="205"/>
      <c r="N599" s="205"/>
    </row>
    <row r="600" ht="15.0" customHeight="1">
      <c r="A600" s="206" t="s">
        <v>2337</v>
      </c>
      <c r="B600" s="206" t="s">
        <v>1598</v>
      </c>
      <c r="C600" s="98" t="s">
        <v>51</v>
      </c>
      <c r="D600" s="207" t="s">
        <v>2347</v>
      </c>
      <c r="E600" s="207" t="s">
        <v>1600</v>
      </c>
      <c r="F600" s="77" t="s">
        <v>239</v>
      </c>
      <c r="G600" s="98">
        <v>2.0</v>
      </c>
      <c r="H600" s="98">
        <v>2.0</v>
      </c>
      <c r="I600" s="98">
        <v>2.0</v>
      </c>
      <c r="J600" s="277">
        <v>50.0</v>
      </c>
      <c r="K600" s="278">
        <v>25.0</v>
      </c>
      <c r="L600" s="85" t="s">
        <v>84</v>
      </c>
      <c r="M600" s="205"/>
      <c r="N600" s="205"/>
    </row>
    <row r="601" ht="15.0" customHeight="1">
      <c r="A601" s="206" t="s">
        <v>2337</v>
      </c>
      <c r="B601" s="206" t="s">
        <v>1602</v>
      </c>
      <c r="C601" s="98" t="s">
        <v>51</v>
      </c>
      <c r="D601" s="207" t="s">
        <v>2348</v>
      </c>
      <c r="E601" s="207" t="s">
        <v>1604</v>
      </c>
      <c r="F601" s="77" t="s">
        <v>239</v>
      </c>
      <c r="G601" s="98">
        <v>2.0</v>
      </c>
      <c r="H601" s="98">
        <v>2.0</v>
      </c>
      <c r="I601" s="98">
        <v>2.0</v>
      </c>
      <c r="J601" s="277">
        <v>50.0</v>
      </c>
      <c r="K601" s="278">
        <v>25.0</v>
      </c>
      <c r="L601" s="85" t="s">
        <v>84</v>
      </c>
      <c r="M601" s="205"/>
      <c r="N601" s="205"/>
    </row>
    <row r="602" ht="15.0" customHeight="1">
      <c r="A602" s="206" t="s">
        <v>2337</v>
      </c>
      <c r="B602" s="206" t="s">
        <v>1606</v>
      </c>
      <c r="C602" s="98" t="s">
        <v>51</v>
      </c>
      <c r="D602" s="207" t="s">
        <v>2349</v>
      </c>
      <c r="E602" s="207" t="s">
        <v>1608</v>
      </c>
      <c r="F602" s="77" t="s">
        <v>1596</v>
      </c>
      <c r="G602" s="98">
        <v>2.0</v>
      </c>
      <c r="H602" s="98">
        <v>2.0</v>
      </c>
      <c r="I602" s="98">
        <v>2.0</v>
      </c>
      <c r="J602" s="277">
        <v>50.0</v>
      </c>
      <c r="K602" s="278">
        <v>25.0</v>
      </c>
      <c r="L602" s="85" t="s">
        <v>84</v>
      </c>
      <c r="M602" s="205"/>
      <c r="N602" s="205"/>
    </row>
    <row r="603" ht="15.0" customHeight="1">
      <c r="A603" s="206" t="s">
        <v>2302</v>
      </c>
      <c r="B603" s="206" t="s">
        <v>2350</v>
      </c>
      <c r="C603" s="98" t="s">
        <v>51</v>
      </c>
      <c r="D603" s="207" t="s">
        <v>2351</v>
      </c>
      <c r="E603" s="207" t="s">
        <v>2352</v>
      </c>
      <c r="F603" s="77" t="s">
        <v>741</v>
      </c>
      <c r="G603" s="98">
        <v>1.0</v>
      </c>
      <c r="H603" s="98">
        <v>1.0</v>
      </c>
      <c r="I603" s="98">
        <v>1.0</v>
      </c>
      <c r="J603" s="277">
        <v>50.0</v>
      </c>
      <c r="K603" s="278">
        <v>50.0</v>
      </c>
      <c r="L603" s="85" t="s">
        <v>84</v>
      </c>
      <c r="M603" s="205"/>
      <c r="N603" s="205"/>
    </row>
    <row r="604" ht="15.0" customHeight="1">
      <c r="A604" s="206" t="s">
        <v>2302</v>
      </c>
      <c r="B604" s="206" t="s">
        <v>2353</v>
      </c>
      <c r="C604" s="98" t="s">
        <v>51</v>
      </c>
      <c r="D604" s="207" t="s">
        <v>2354</v>
      </c>
      <c r="E604" s="207" t="s">
        <v>2355</v>
      </c>
      <c r="F604" s="77" t="s">
        <v>239</v>
      </c>
      <c r="G604" s="98">
        <v>1.0</v>
      </c>
      <c r="H604" s="98">
        <v>1.0</v>
      </c>
      <c r="I604" s="98">
        <v>1.0</v>
      </c>
      <c r="J604" s="277">
        <v>50.0</v>
      </c>
      <c r="K604" s="278">
        <v>50.0</v>
      </c>
      <c r="L604" s="85" t="s">
        <v>84</v>
      </c>
      <c r="M604" s="205"/>
      <c r="N604" s="205"/>
    </row>
    <row r="605" ht="15.0" customHeight="1">
      <c r="A605" s="206" t="s">
        <v>2302</v>
      </c>
      <c r="B605" s="206" t="s">
        <v>2356</v>
      </c>
      <c r="C605" s="98" t="s">
        <v>51</v>
      </c>
      <c r="D605" s="207" t="s">
        <v>2357</v>
      </c>
      <c r="E605" s="207" t="s">
        <v>2358</v>
      </c>
      <c r="F605" s="77" t="s">
        <v>741</v>
      </c>
      <c r="G605" s="98">
        <v>1.0</v>
      </c>
      <c r="H605" s="98">
        <v>1.0</v>
      </c>
      <c r="I605" s="98">
        <v>1.0</v>
      </c>
      <c r="J605" s="277">
        <v>50.0</v>
      </c>
      <c r="K605" s="278">
        <v>50.0</v>
      </c>
      <c r="L605" s="85" t="s">
        <v>84</v>
      </c>
      <c r="M605" s="205"/>
      <c r="N605" s="205"/>
    </row>
    <row r="606" ht="15.0" customHeight="1">
      <c r="A606" s="206" t="s">
        <v>2302</v>
      </c>
      <c r="B606" s="206" t="s">
        <v>2359</v>
      </c>
      <c r="C606" s="98" t="s">
        <v>51</v>
      </c>
      <c r="D606" s="207" t="s">
        <v>2360</v>
      </c>
      <c r="E606" s="208" t="s">
        <v>1591</v>
      </c>
      <c r="F606" s="77" t="s">
        <v>741</v>
      </c>
      <c r="G606" s="98">
        <v>1.0</v>
      </c>
      <c r="H606" s="98">
        <v>1.0</v>
      </c>
      <c r="I606" s="98">
        <v>1.0</v>
      </c>
      <c r="J606" s="277">
        <v>50.0</v>
      </c>
      <c r="K606" s="278">
        <v>50.0</v>
      </c>
      <c r="L606" s="85" t="s">
        <v>84</v>
      </c>
      <c r="M606" s="205"/>
      <c r="N606" s="205"/>
    </row>
    <row r="607" ht="15.0" customHeight="1">
      <c r="A607" s="206" t="s">
        <v>2302</v>
      </c>
      <c r="B607" s="206" t="s">
        <v>2361</v>
      </c>
      <c r="C607" s="98" t="s">
        <v>51</v>
      </c>
      <c r="D607" s="207" t="s">
        <v>2362</v>
      </c>
      <c r="E607" s="207" t="s">
        <v>1600</v>
      </c>
      <c r="F607" s="77" t="s">
        <v>239</v>
      </c>
      <c r="G607" s="98">
        <v>1.0</v>
      </c>
      <c r="H607" s="98">
        <v>1.0</v>
      </c>
      <c r="I607" s="98">
        <v>1.0</v>
      </c>
      <c r="J607" s="277">
        <v>50.0</v>
      </c>
      <c r="K607" s="278">
        <v>50.0</v>
      </c>
      <c r="L607" s="85" t="s">
        <v>84</v>
      </c>
      <c r="M607" s="205"/>
      <c r="N607" s="205"/>
    </row>
    <row r="608" ht="15.0" customHeight="1">
      <c r="A608" s="206" t="s">
        <v>2302</v>
      </c>
      <c r="B608" s="206" t="s">
        <v>2363</v>
      </c>
      <c r="C608" s="98" t="s">
        <v>51</v>
      </c>
      <c r="D608" s="207" t="s">
        <v>2364</v>
      </c>
      <c r="E608" s="207" t="s">
        <v>2365</v>
      </c>
      <c r="F608" s="77" t="s">
        <v>824</v>
      </c>
      <c r="G608" s="98">
        <v>1.0</v>
      </c>
      <c r="H608" s="98">
        <v>1.0</v>
      </c>
      <c r="I608" s="98">
        <v>1.0</v>
      </c>
      <c r="J608" s="277">
        <v>50.0</v>
      </c>
      <c r="K608" s="278">
        <v>50.0</v>
      </c>
      <c r="L608" s="85" t="s">
        <v>84</v>
      </c>
      <c r="M608" s="205"/>
      <c r="N608" s="205"/>
    </row>
    <row r="609" ht="15.0" customHeight="1">
      <c r="A609" s="206" t="s">
        <v>2337</v>
      </c>
      <c r="B609" s="206" t="s">
        <v>1610</v>
      </c>
      <c r="C609" s="98" t="s">
        <v>51</v>
      </c>
      <c r="D609" s="207" t="s">
        <v>2366</v>
      </c>
      <c r="E609" s="207" t="s">
        <v>1612</v>
      </c>
      <c r="F609" s="77" t="s">
        <v>741</v>
      </c>
      <c r="G609" s="98">
        <v>2.0</v>
      </c>
      <c r="H609" s="98">
        <v>2.0</v>
      </c>
      <c r="I609" s="98">
        <v>2.0</v>
      </c>
      <c r="J609" s="277">
        <v>50.0</v>
      </c>
      <c r="K609" s="278">
        <v>25.0</v>
      </c>
      <c r="L609" s="85" t="s">
        <v>84</v>
      </c>
      <c r="M609" s="205"/>
      <c r="N609" s="205"/>
    </row>
    <row r="610" ht="15.0" customHeight="1">
      <c r="A610" s="206" t="s">
        <v>2337</v>
      </c>
      <c r="B610" s="206" t="s">
        <v>1610</v>
      </c>
      <c r="C610" s="98" t="s">
        <v>51</v>
      </c>
      <c r="D610" s="207" t="s">
        <v>2367</v>
      </c>
      <c r="E610" s="207" t="s">
        <v>1615</v>
      </c>
      <c r="F610" s="77" t="s">
        <v>824</v>
      </c>
      <c r="G610" s="98">
        <v>2.0</v>
      </c>
      <c r="H610" s="98">
        <v>2.0</v>
      </c>
      <c r="I610" s="98">
        <v>2.0</v>
      </c>
      <c r="J610" s="277">
        <v>50.0</v>
      </c>
      <c r="K610" s="278">
        <v>25.0</v>
      </c>
      <c r="L610" s="85" t="s">
        <v>84</v>
      </c>
      <c r="M610" s="205"/>
      <c r="N610" s="205"/>
    </row>
    <row r="611" ht="15.0" customHeight="1">
      <c r="A611" s="206" t="s">
        <v>2337</v>
      </c>
      <c r="B611" s="206" t="s">
        <v>1610</v>
      </c>
      <c r="C611" s="98" t="s">
        <v>51</v>
      </c>
      <c r="D611" s="207" t="s">
        <v>2368</v>
      </c>
      <c r="E611" s="207" t="s">
        <v>1618</v>
      </c>
      <c r="F611" s="77" t="s">
        <v>239</v>
      </c>
      <c r="G611" s="98">
        <v>2.0</v>
      </c>
      <c r="H611" s="98">
        <v>2.0</v>
      </c>
      <c r="I611" s="98">
        <v>2.0</v>
      </c>
      <c r="J611" s="277">
        <v>50.0</v>
      </c>
      <c r="K611" s="278">
        <v>25.0</v>
      </c>
      <c r="L611" s="85" t="s">
        <v>84</v>
      </c>
      <c r="M611" s="205"/>
      <c r="N611" s="205"/>
    </row>
    <row r="612" ht="15.0" customHeight="1">
      <c r="A612" s="206" t="s">
        <v>2369</v>
      </c>
      <c r="B612" s="206" t="s">
        <v>2370</v>
      </c>
      <c r="C612" s="98" t="s">
        <v>51</v>
      </c>
      <c r="D612" s="207" t="s">
        <v>2371</v>
      </c>
      <c r="E612" s="207" t="s">
        <v>1622</v>
      </c>
      <c r="F612" s="77" t="s">
        <v>741</v>
      </c>
      <c r="G612" s="98">
        <v>2.0</v>
      </c>
      <c r="H612" s="98">
        <v>2.0</v>
      </c>
      <c r="I612" s="98">
        <v>2.0</v>
      </c>
      <c r="J612" s="277">
        <v>50.0</v>
      </c>
      <c r="K612" s="278">
        <v>25.0</v>
      </c>
      <c r="L612" s="85" t="s">
        <v>84</v>
      </c>
      <c r="M612" s="205"/>
      <c r="N612" s="205"/>
    </row>
    <row r="613" ht="15.0" customHeight="1">
      <c r="A613" s="206" t="s">
        <v>2369</v>
      </c>
      <c r="B613" s="206" t="s">
        <v>2372</v>
      </c>
      <c r="C613" s="98" t="s">
        <v>51</v>
      </c>
      <c r="D613" s="207" t="s">
        <v>2373</v>
      </c>
      <c r="E613" s="207" t="s">
        <v>1626</v>
      </c>
      <c r="F613" s="77" t="s">
        <v>741</v>
      </c>
      <c r="G613" s="98">
        <v>2.0</v>
      </c>
      <c r="H613" s="98">
        <v>2.0</v>
      </c>
      <c r="I613" s="98">
        <v>2.0</v>
      </c>
      <c r="J613" s="277">
        <v>50.0</v>
      </c>
      <c r="K613" s="278">
        <v>25.0</v>
      </c>
      <c r="L613" s="85" t="s">
        <v>84</v>
      </c>
      <c r="M613" s="205"/>
      <c r="N613" s="205"/>
    </row>
    <row r="614" ht="15.0" customHeight="1">
      <c r="A614" s="206" t="s">
        <v>2374</v>
      </c>
      <c r="B614" s="206" t="s">
        <v>2375</v>
      </c>
      <c r="C614" s="98" t="s">
        <v>51</v>
      </c>
      <c r="D614" s="207" t="s">
        <v>2376</v>
      </c>
      <c r="E614" s="207" t="s">
        <v>1630</v>
      </c>
      <c r="F614" s="77" t="s">
        <v>741</v>
      </c>
      <c r="G614" s="98">
        <v>5.0</v>
      </c>
      <c r="H614" s="98">
        <v>5.0</v>
      </c>
      <c r="I614" s="98">
        <v>5.0</v>
      </c>
      <c r="J614" s="277">
        <v>50.0</v>
      </c>
      <c r="K614" s="278">
        <v>10.0</v>
      </c>
      <c r="L614" s="85" t="s">
        <v>84</v>
      </c>
      <c r="M614" s="205"/>
      <c r="N614" s="205"/>
    </row>
    <row r="615" ht="15.0" customHeight="1">
      <c r="A615" s="206" t="s">
        <v>2377</v>
      </c>
      <c r="B615" s="206" t="s">
        <v>1632</v>
      </c>
      <c r="C615" s="98" t="s">
        <v>51</v>
      </c>
      <c r="D615" s="207" t="s">
        <v>2378</v>
      </c>
      <c r="E615" s="207" t="s">
        <v>1634</v>
      </c>
      <c r="F615" s="77" t="s">
        <v>741</v>
      </c>
      <c r="G615" s="98">
        <v>6.0</v>
      </c>
      <c r="H615" s="98">
        <v>2.0</v>
      </c>
      <c r="I615" s="98">
        <v>6.0</v>
      </c>
      <c r="J615" s="277">
        <v>50.0</v>
      </c>
      <c r="K615" s="278">
        <v>8.33</v>
      </c>
      <c r="L615" s="85" t="s">
        <v>84</v>
      </c>
      <c r="M615" s="205"/>
      <c r="N615" s="205"/>
    </row>
    <row r="616" ht="15.0" customHeight="1">
      <c r="A616" s="206" t="s">
        <v>2377</v>
      </c>
      <c r="B616" s="206" t="s">
        <v>1632</v>
      </c>
      <c r="C616" s="98" t="s">
        <v>51</v>
      </c>
      <c r="D616" s="207" t="s">
        <v>2379</v>
      </c>
      <c r="E616" s="207" t="s">
        <v>1637</v>
      </c>
      <c r="F616" s="77" t="s">
        <v>239</v>
      </c>
      <c r="G616" s="98">
        <v>6.0</v>
      </c>
      <c r="H616" s="98">
        <v>2.0</v>
      </c>
      <c r="I616" s="98">
        <v>6.0</v>
      </c>
      <c r="J616" s="277">
        <v>50.0</v>
      </c>
      <c r="K616" s="278">
        <v>8.33</v>
      </c>
      <c r="L616" s="85" t="s">
        <v>84</v>
      </c>
      <c r="M616" s="205"/>
      <c r="N616" s="205"/>
    </row>
    <row r="617" ht="15.0" customHeight="1">
      <c r="A617" s="206" t="s">
        <v>2377</v>
      </c>
      <c r="B617" s="206" t="s">
        <v>1632</v>
      </c>
      <c r="C617" s="98" t="s">
        <v>51</v>
      </c>
      <c r="D617" s="207" t="s">
        <v>2380</v>
      </c>
      <c r="E617" s="207" t="s">
        <v>1640</v>
      </c>
      <c r="F617" s="77" t="s">
        <v>824</v>
      </c>
      <c r="G617" s="98">
        <v>6.0</v>
      </c>
      <c r="H617" s="98">
        <v>2.0</v>
      </c>
      <c r="I617" s="98">
        <v>6.0</v>
      </c>
      <c r="J617" s="277">
        <v>50.0</v>
      </c>
      <c r="K617" s="278">
        <v>8.33</v>
      </c>
      <c r="L617" s="85" t="s">
        <v>84</v>
      </c>
      <c r="M617" s="205"/>
      <c r="N617" s="205"/>
    </row>
    <row r="618" ht="15.0" customHeight="1">
      <c r="A618" s="206" t="s">
        <v>2381</v>
      </c>
      <c r="B618" s="206" t="s">
        <v>2382</v>
      </c>
      <c r="C618" s="98" t="s">
        <v>51</v>
      </c>
      <c r="D618" s="207" t="s">
        <v>2383</v>
      </c>
      <c r="E618" s="207" t="s">
        <v>2219</v>
      </c>
      <c r="F618" s="77" t="s">
        <v>741</v>
      </c>
      <c r="G618" s="98">
        <v>4.0</v>
      </c>
      <c r="H618" s="98">
        <v>4.0</v>
      </c>
      <c r="I618" s="98">
        <v>4.0</v>
      </c>
      <c r="J618" s="277">
        <v>50.0</v>
      </c>
      <c r="K618" s="278">
        <v>12.5</v>
      </c>
      <c r="L618" s="85" t="s">
        <v>84</v>
      </c>
      <c r="M618" s="205"/>
      <c r="N618" s="205"/>
    </row>
    <row r="619" ht="15.0" customHeight="1">
      <c r="A619" s="206" t="s">
        <v>2384</v>
      </c>
      <c r="B619" s="206" t="s">
        <v>2221</v>
      </c>
      <c r="C619" s="98" t="s">
        <v>51</v>
      </c>
      <c r="D619" s="207" t="s">
        <v>2385</v>
      </c>
      <c r="E619" s="207" t="s">
        <v>2223</v>
      </c>
      <c r="F619" s="77" t="s">
        <v>239</v>
      </c>
      <c r="G619" s="98">
        <v>4.0</v>
      </c>
      <c r="H619" s="98">
        <v>3.0</v>
      </c>
      <c r="I619" s="98">
        <v>4.0</v>
      </c>
      <c r="J619" s="277">
        <v>50.0</v>
      </c>
      <c r="K619" s="278">
        <v>12.5</v>
      </c>
      <c r="L619" s="85" t="s">
        <v>84</v>
      </c>
      <c r="M619" s="205"/>
      <c r="N619" s="205"/>
    </row>
    <row r="620" ht="15.0" customHeight="1">
      <c r="A620" s="206" t="s">
        <v>2302</v>
      </c>
      <c r="B620" s="206" t="s">
        <v>2386</v>
      </c>
      <c r="C620" s="98" t="s">
        <v>51</v>
      </c>
      <c r="D620" s="207" t="s">
        <v>2387</v>
      </c>
      <c r="E620" s="207" t="s">
        <v>2388</v>
      </c>
      <c r="F620" s="77" t="s">
        <v>824</v>
      </c>
      <c r="G620" s="98">
        <v>1.0</v>
      </c>
      <c r="H620" s="98">
        <v>1.0</v>
      </c>
      <c r="I620" s="98">
        <v>1.0</v>
      </c>
      <c r="J620" s="277">
        <v>50.0</v>
      </c>
      <c r="K620" s="278">
        <v>50.0</v>
      </c>
      <c r="L620" s="85" t="s">
        <v>84</v>
      </c>
      <c r="M620" s="205"/>
      <c r="N620" s="205"/>
    </row>
    <row r="621" ht="15.0" customHeight="1">
      <c r="A621" s="206" t="s">
        <v>2302</v>
      </c>
      <c r="B621" s="206" t="s">
        <v>2389</v>
      </c>
      <c r="C621" s="98" t="s">
        <v>51</v>
      </c>
      <c r="D621" s="207" t="s">
        <v>2390</v>
      </c>
      <c r="E621" s="207" t="s">
        <v>2391</v>
      </c>
      <c r="F621" s="77" t="s">
        <v>2392</v>
      </c>
      <c r="G621" s="98">
        <v>1.0</v>
      </c>
      <c r="H621" s="98">
        <v>1.0</v>
      </c>
      <c r="I621" s="98">
        <v>1.0</v>
      </c>
      <c r="J621" s="277">
        <v>50.0</v>
      </c>
      <c r="K621" s="278">
        <v>50.0</v>
      </c>
      <c r="L621" s="85" t="s">
        <v>84</v>
      </c>
      <c r="M621" s="205"/>
      <c r="N621" s="205"/>
    </row>
    <row r="622" ht="15.0" customHeight="1">
      <c r="A622" s="206" t="s">
        <v>2302</v>
      </c>
      <c r="B622" s="206" t="s">
        <v>2393</v>
      </c>
      <c r="C622" s="98" t="s">
        <v>51</v>
      </c>
      <c r="D622" s="207" t="s">
        <v>2394</v>
      </c>
      <c r="E622" s="207" t="s">
        <v>2395</v>
      </c>
      <c r="F622" s="77" t="s">
        <v>824</v>
      </c>
      <c r="G622" s="98">
        <v>1.0</v>
      </c>
      <c r="H622" s="98">
        <v>1.0</v>
      </c>
      <c r="I622" s="98">
        <v>1.0</v>
      </c>
      <c r="J622" s="277">
        <v>50.0</v>
      </c>
      <c r="K622" s="278">
        <v>50.0</v>
      </c>
      <c r="L622" s="85" t="s">
        <v>84</v>
      </c>
      <c r="M622" s="205"/>
      <c r="N622" s="205"/>
    </row>
    <row r="623" ht="15.0" customHeight="1">
      <c r="A623" s="206" t="s">
        <v>2396</v>
      </c>
      <c r="B623" s="206" t="s">
        <v>1642</v>
      </c>
      <c r="C623" s="98" t="s">
        <v>51</v>
      </c>
      <c r="D623" s="207" t="s">
        <v>2397</v>
      </c>
      <c r="E623" s="207" t="s">
        <v>1644</v>
      </c>
      <c r="F623" s="77" t="s">
        <v>741</v>
      </c>
      <c r="G623" s="98">
        <v>2.0</v>
      </c>
      <c r="H623" s="98">
        <v>2.0</v>
      </c>
      <c r="I623" s="98">
        <v>2.0</v>
      </c>
      <c r="J623" s="277">
        <v>50.0</v>
      </c>
      <c r="K623" s="278">
        <v>25.0</v>
      </c>
      <c r="L623" s="85" t="s">
        <v>84</v>
      </c>
      <c r="M623" s="205"/>
      <c r="N623" s="205"/>
    </row>
    <row r="624" ht="15.0" customHeight="1">
      <c r="A624" s="206" t="s">
        <v>2396</v>
      </c>
      <c r="B624" s="206" t="s">
        <v>1642</v>
      </c>
      <c r="C624" s="98" t="s">
        <v>51</v>
      </c>
      <c r="D624" s="207" t="s">
        <v>2398</v>
      </c>
      <c r="E624" s="207" t="s">
        <v>1647</v>
      </c>
      <c r="F624" s="77" t="s">
        <v>239</v>
      </c>
      <c r="G624" s="98">
        <v>2.0</v>
      </c>
      <c r="H624" s="98">
        <v>2.0</v>
      </c>
      <c r="I624" s="98">
        <v>2.0</v>
      </c>
      <c r="J624" s="277">
        <v>50.0</v>
      </c>
      <c r="K624" s="278">
        <v>25.0</v>
      </c>
      <c r="L624" s="85" t="s">
        <v>84</v>
      </c>
      <c r="M624" s="205"/>
      <c r="N624" s="205"/>
    </row>
    <row r="625" ht="15.0" customHeight="1">
      <c r="A625" s="206" t="s">
        <v>2381</v>
      </c>
      <c r="B625" s="206" t="s">
        <v>2225</v>
      </c>
      <c r="C625" s="98" t="s">
        <v>51</v>
      </c>
      <c r="D625" s="207" t="s">
        <v>2399</v>
      </c>
      <c r="E625" s="207" t="s">
        <v>2227</v>
      </c>
      <c r="F625" s="77" t="s">
        <v>741</v>
      </c>
      <c r="G625" s="98">
        <v>4.0</v>
      </c>
      <c r="H625" s="98">
        <v>4.0</v>
      </c>
      <c r="I625" s="98">
        <v>4.0</v>
      </c>
      <c r="J625" s="277">
        <v>50.0</v>
      </c>
      <c r="K625" s="278">
        <v>12.5</v>
      </c>
      <c r="L625" s="85" t="s">
        <v>84</v>
      </c>
      <c r="M625" s="205"/>
      <c r="N625" s="205"/>
    </row>
    <row r="626" ht="15.0" customHeight="1">
      <c r="A626" s="206" t="s">
        <v>2400</v>
      </c>
      <c r="B626" s="206" t="s">
        <v>2401</v>
      </c>
      <c r="C626" s="98" t="s">
        <v>51</v>
      </c>
      <c r="D626" s="207" t="s">
        <v>2402</v>
      </c>
      <c r="E626" s="207" t="s">
        <v>2403</v>
      </c>
      <c r="F626" s="77" t="s">
        <v>741</v>
      </c>
      <c r="G626" s="98">
        <v>3.0</v>
      </c>
      <c r="H626" s="98">
        <v>2.0</v>
      </c>
      <c r="I626" s="98">
        <v>3.0</v>
      </c>
      <c r="J626" s="277">
        <v>50.0</v>
      </c>
      <c r="K626" s="278">
        <v>16.67</v>
      </c>
      <c r="L626" s="85" t="s">
        <v>84</v>
      </c>
      <c r="M626" s="205"/>
      <c r="N626" s="205"/>
    </row>
    <row r="627" ht="15.0" customHeight="1">
      <c r="A627" s="206" t="s">
        <v>2400</v>
      </c>
      <c r="B627" s="206" t="s">
        <v>2401</v>
      </c>
      <c r="C627" s="98" t="s">
        <v>51</v>
      </c>
      <c r="D627" s="207" t="s">
        <v>2404</v>
      </c>
      <c r="E627" s="207" t="s">
        <v>2405</v>
      </c>
      <c r="F627" s="77" t="s">
        <v>741</v>
      </c>
      <c r="G627" s="98">
        <v>3.0</v>
      </c>
      <c r="H627" s="98">
        <v>2.0</v>
      </c>
      <c r="I627" s="98">
        <v>3.0</v>
      </c>
      <c r="J627" s="277">
        <v>50.0</v>
      </c>
      <c r="K627" s="278">
        <v>16.67</v>
      </c>
      <c r="L627" s="85" t="s">
        <v>84</v>
      </c>
      <c r="M627" s="205"/>
      <c r="N627" s="205"/>
    </row>
    <row r="628" ht="15.0" customHeight="1">
      <c r="A628" s="206" t="s">
        <v>2406</v>
      </c>
      <c r="B628" s="206" t="s">
        <v>2407</v>
      </c>
      <c r="C628" s="98" t="s">
        <v>51</v>
      </c>
      <c r="D628" s="207" t="s">
        <v>2408</v>
      </c>
      <c r="E628" s="207" t="s">
        <v>1651</v>
      </c>
      <c r="F628" s="77" t="s">
        <v>741</v>
      </c>
      <c r="G628" s="98">
        <v>4.0</v>
      </c>
      <c r="H628" s="98">
        <v>4.0</v>
      </c>
      <c r="I628" s="98">
        <v>4.0</v>
      </c>
      <c r="J628" s="277">
        <v>50.0</v>
      </c>
      <c r="K628" s="278">
        <v>12.5</v>
      </c>
      <c r="L628" s="85" t="s">
        <v>84</v>
      </c>
      <c r="M628" s="205"/>
      <c r="N628" s="205"/>
    </row>
    <row r="629" ht="15.0" customHeight="1">
      <c r="A629" s="206" t="s">
        <v>2406</v>
      </c>
      <c r="B629" s="206" t="s">
        <v>2409</v>
      </c>
      <c r="C629" s="98" t="s">
        <v>51</v>
      </c>
      <c r="D629" s="207" t="s">
        <v>2410</v>
      </c>
      <c r="E629" s="207" t="s">
        <v>1655</v>
      </c>
      <c r="F629" s="77" t="s">
        <v>741</v>
      </c>
      <c r="G629" s="98">
        <v>4.0</v>
      </c>
      <c r="H629" s="98">
        <v>4.0</v>
      </c>
      <c r="I629" s="98">
        <v>4.0</v>
      </c>
      <c r="J629" s="277">
        <v>50.0</v>
      </c>
      <c r="K629" s="278">
        <v>12.5</v>
      </c>
      <c r="L629" s="85" t="s">
        <v>84</v>
      </c>
      <c r="M629" s="205"/>
      <c r="N629" s="205"/>
    </row>
    <row r="630" ht="15.0" customHeight="1">
      <c r="A630" s="206" t="s">
        <v>2406</v>
      </c>
      <c r="B630" s="206" t="s">
        <v>2411</v>
      </c>
      <c r="C630" s="98" t="s">
        <v>51</v>
      </c>
      <c r="D630" s="207" t="s">
        <v>2412</v>
      </c>
      <c r="E630" s="207" t="s">
        <v>1659</v>
      </c>
      <c r="F630" s="77" t="s">
        <v>239</v>
      </c>
      <c r="G630" s="98">
        <v>4.0</v>
      </c>
      <c r="H630" s="98">
        <v>4.0</v>
      </c>
      <c r="I630" s="98">
        <v>4.0</v>
      </c>
      <c r="J630" s="277">
        <v>50.0</v>
      </c>
      <c r="K630" s="278">
        <v>12.5</v>
      </c>
      <c r="L630" s="85" t="s">
        <v>84</v>
      </c>
      <c r="M630" s="205"/>
      <c r="N630" s="205"/>
    </row>
    <row r="631" ht="15.0" customHeight="1">
      <c r="A631" s="206" t="s">
        <v>2406</v>
      </c>
      <c r="B631" s="206" t="s">
        <v>2413</v>
      </c>
      <c r="C631" s="98" t="s">
        <v>51</v>
      </c>
      <c r="D631" s="207" t="s">
        <v>2414</v>
      </c>
      <c r="E631" s="207" t="s">
        <v>1663</v>
      </c>
      <c r="F631" s="77" t="s">
        <v>239</v>
      </c>
      <c r="G631" s="98">
        <v>4.0</v>
      </c>
      <c r="H631" s="98">
        <v>4.0</v>
      </c>
      <c r="I631" s="98">
        <v>4.0</v>
      </c>
      <c r="J631" s="277">
        <v>50.0</v>
      </c>
      <c r="K631" s="278">
        <v>12.5</v>
      </c>
      <c r="L631" s="85" t="s">
        <v>84</v>
      </c>
      <c r="M631" s="205"/>
      <c r="N631" s="205"/>
    </row>
    <row r="632" ht="15.0" customHeight="1">
      <c r="A632" s="206" t="s">
        <v>2406</v>
      </c>
      <c r="B632" s="206" t="s">
        <v>2415</v>
      </c>
      <c r="C632" s="98" t="s">
        <v>51</v>
      </c>
      <c r="D632" s="207" t="s">
        <v>2416</v>
      </c>
      <c r="E632" s="207" t="s">
        <v>1667</v>
      </c>
      <c r="F632" s="77" t="s">
        <v>741</v>
      </c>
      <c r="G632" s="98">
        <v>4.0</v>
      </c>
      <c r="H632" s="98">
        <v>4.0</v>
      </c>
      <c r="I632" s="98">
        <v>4.0</v>
      </c>
      <c r="J632" s="277">
        <v>50.0</v>
      </c>
      <c r="K632" s="278">
        <v>12.5</v>
      </c>
      <c r="L632" s="85" t="s">
        <v>84</v>
      </c>
      <c r="M632" s="205"/>
      <c r="N632" s="205"/>
    </row>
    <row r="633" ht="15.0" customHeight="1">
      <c r="A633" s="206" t="s">
        <v>2406</v>
      </c>
      <c r="B633" s="206" t="s">
        <v>2417</v>
      </c>
      <c r="C633" s="98" t="s">
        <v>51</v>
      </c>
      <c r="D633" s="207" t="s">
        <v>2418</v>
      </c>
      <c r="E633" s="207" t="s">
        <v>1671</v>
      </c>
      <c r="F633" s="77" t="s">
        <v>741</v>
      </c>
      <c r="G633" s="98">
        <v>4.0</v>
      </c>
      <c r="H633" s="98">
        <v>4.0</v>
      </c>
      <c r="I633" s="98">
        <v>4.0</v>
      </c>
      <c r="J633" s="277">
        <v>50.0</v>
      </c>
      <c r="K633" s="278">
        <v>12.5</v>
      </c>
      <c r="L633" s="85" t="s">
        <v>84</v>
      </c>
      <c r="M633" s="205"/>
      <c r="N633" s="205"/>
    </row>
    <row r="634" ht="15.0" customHeight="1">
      <c r="A634" s="206" t="s">
        <v>2406</v>
      </c>
      <c r="B634" s="206" t="s">
        <v>2419</v>
      </c>
      <c r="C634" s="98" t="s">
        <v>51</v>
      </c>
      <c r="D634" s="207" t="s">
        <v>2420</v>
      </c>
      <c r="E634" s="207" t="s">
        <v>1675</v>
      </c>
      <c r="F634" s="77" t="s">
        <v>741</v>
      </c>
      <c r="G634" s="98">
        <v>4.0</v>
      </c>
      <c r="H634" s="98">
        <v>4.0</v>
      </c>
      <c r="I634" s="98">
        <v>4.0</v>
      </c>
      <c r="J634" s="277">
        <v>50.0</v>
      </c>
      <c r="K634" s="278">
        <v>12.5</v>
      </c>
      <c r="L634" s="85" t="s">
        <v>84</v>
      </c>
      <c r="M634" s="205"/>
      <c r="N634" s="205"/>
    </row>
    <row r="635" ht="15.0" customHeight="1">
      <c r="A635" s="206" t="s">
        <v>2406</v>
      </c>
      <c r="B635" s="206" t="s">
        <v>2421</v>
      </c>
      <c r="C635" s="98" t="s">
        <v>51</v>
      </c>
      <c r="D635" s="207" t="s">
        <v>2422</v>
      </c>
      <c r="E635" s="207" t="s">
        <v>1679</v>
      </c>
      <c r="F635" s="77" t="s">
        <v>741</v>
      </c>
      <c r="G635" s="98">
        <v>4.0</v>
      </c>
      <c r="H635" s="98">
        <v>4.0</v>
      </c>
      <c r="I635" s="98">
        <v>4.0</v>
      </c>
      <c r="J635" s="277">
        <v>50.0</v>
      </c>
      <c r="K635" s="278">
        <v>12.5</v>
      </c>
      <c r="L635" s="85" t="s">
        <v>84</v>
      </c>
      <c r="M635" s="205"/>
      <c r="N635" s="205"/>
    </row>
    <row r="636" ht="15.0" customHeight="1">
      <c r="A636" s="206" t="s">
        <v>2406</v>
      </c>
      <c r="B636" s="206" t="s">
        <v>2423</v>
      </c>
      <c r="C636" s="98" t="s">
        <v>51</v>
      </c>
      <c r="D636" s="207" t="s">
        <v>2424</v>
      </c>
      <c r="E636" s="207" t="s">
        <v>1683</v>
      </c>
      <c r="F636" s="77" t="s">
        <v>741</v>
      </c>
      <c r="G636" s="98">
        <v>4.0</v>
      </c>
      <c r="H636" s="98">
        <v>4.0</v>
      </c>
      <c r="I636" s="98">
        <v>4.0</v>
      </c>
      <c r="J636" s="277">
        <v>50.0</v>
      </c>
      <c r="K636" s="278">
        <v>12.5</v>
      </c>
      <c r="L636" s="85" t="s">
        <v>84</v>
      </c>
      <c r="M636" s="205"/>
      <c r="N636" s="205"/>
    </row>
    <row r="637" ht="15.0" customHeight="1">
      <c r="A637" s="206" t="s">
        <v>2406</v>
      </c>
      <c r="B637" s="206" t="s">
        <v>2425</v>
      </c>
      <c r="C637" s="98" t="s">
        <v>51</v>
      </c>
      <c r="D637" s="207" t="s">
        <v>2426</v>
      </c>
      <c r="E637" s="207" t="s">
        <v>1695</v>
      </c>
      <c r="F637" s="77" t="s">
        <v>741</v>
      </c>
      <c r="G637" s="98">
        <v>4.0</v>
      </c>
      <c r="H637" s="98">
        <v>4.0</v>
      </c>
      <c r="I637" s="98">
        <v>4.0</v>
      </c>
      <c r="J637" s="277">
        <v>50.0</v>
      </c>
      <c r="K637" s="278">
        <v>12.5</v>
      </c>
      <c r="L637" s="85" t="s">
        <v>84</v>
      </c>
      <c r="M637" s="205"/>
      <c r="N637" s="205"/>
    </row>
    <row r="638" ht="15.0" customHeight="1">
      <c r="A638" s="206" t="s">
        <v>2427</v>
      </c>
      <c r="B638" s="206" t="s">
        <v>2428</v>
      </c>
      <c r="C638" s="98" t="s">
        <v>51</v>
      </c>
      <c r="D638" s="207" t="s">
        <v>2429</v>
      </c>
      <c r="E638" s="207" t="s">
        <v>2231</v>
      </c>
      <c r="F638" s="77" t="s">
        <v>741</v>
      </c>
      <c r="G638" s="98">
        <v>3.0</v>
      </c>
      <c r="H638" s="98">
        <v>3.0</v>
      </c>
      <c r="I638" s="98">
        <v>3.0</v>
      </c>
      <c r="J638" s="277">
        <v>50.0</v>
      </c>
      <c r="K638" s="278">
        <v>16.67</v>
      </c>
      <c r="L638" s="85" t="s">
        <v>84</v>
      </c>
      <c r="M638" s="205"/>
      <c r="N638" s="205"/>
    </row>
    <row r="639" ht="15.0" customHeight="1">
      <c r="A639" s="206" t="s">
        <v>2430</v>
      </c>
      <c r="B639" s="206" t="s">
        <v>1697</v>
      </c>
      <c r="C639" s="98" t="s">
        <v>51</v>
      </c>
      <c r="D639" s="207" t="s">
        <v>2431</v>
      </c>
      <c r="E639" s="207" t="s">
        <v>1699</v>
      </c>
      <c r="F639" s="77" t="s">
        <v>741</v>
      </c>
      <c r="G639" s="98">
        <v>2.0</v>
      </c>
      <c r="H639" s="98">
        <v>2.0</v>
      </c>
      <c r="I639" s="98">
        <v>2.0</v>
      </c>
      <c r="J639" s="277">
        <v>50.0</v>
      </c>
      <c r="K639" s="278">
        <v>25.0</v>
      </c>
      <c r="L639" s="85" t="s">
        <v>84</v>
      </c>
      <c r="M639" s="205"/>
      <c r="N639" s="205"/>
    </row>
    <row r="640" ht="15.0" customHeight="1">
      <c r="A640" s="206" t="s">
        <v>2430</v>
      </c>
      <c r="B640" s="206" t="s">
        <v>1701</v>
      </c>
      <c r="C640" s="98" t="s">
        <v>51</v>
      </c>
      <c r="D640" s="207" t="s">
        <v>2432</v>
      </c>
      <c r="E640" s="207" t="s">
        <v>1703</v>
      </c>
      <c r="F640" s="77" t="s">
        <v>741</v>
      </c>
      <c r="G640" s="98">
        <v>2.0</v>
      </c>
      <c r="H640" s="98">
        <v>2.0</v>
      </c>
      <c r="I640" s="98">
        <v>2.0</v>
      </c>
      <c r="J640" s="277">
        <v>50.0</v>
      </c>
      <c r="K640" s="278">
        <v>25.0</v>
      </c>
      <c r="L640" s="85" t="s">
        <v>84</v>
      </c>
      <c r="M640" s="205"/>
      <c r="N640" s="205"/>
    </row>
    <row r="641" ht="15.0" customHeight="1">
      <c r="A641" s="206" t="s">
        <v>2430</v>
      </c>
      <c r="B641" s="206" t="s">
        <v>1705</v>
      </c>
      <c r="C641" s="98" t="s">
        <v>51</v>
      </c>
      <c r="D641" s="207" t="s">
        <v>2433</v>
      </c>
      <c r="E641" s="207" t="s">
        <v>1707</v>
      </c>
      <c r="F641" s="77" t="s">
        <v>741</v>
      </c>
      <c r="G641" s="98">
        <v>2.0</v>
      </c>
      <c r="H641" s="98">
        <v>2.0</v>
      </c>
      <c r="I641" s="98">
        <v>2.0</v>
      </c>
      <c r="J641" s="277">
        <v>50.0</v>
      </c>
      <c r="K641" s="278">
        <v>25.0</v>
      </c>
      <c r="L641" s="85" t="s">
        <v>84</v>
      </c>
      <c r="M641" s="205"/>
      <c r="N641" s="205"/>
    </row>
    <row r="642" ht="15.0" customHeight="1">
      <c r="A642" s="206" t="s">
        <v>2430</v>
      </c>
      <c r="B642" s="206" t="s">
        <v>1709</v>
      </c>
      <c r="C642" s="98" t="s">
        <v>51</v>
      </c>
      <c r="D642" s="207" t="s">
        <v>2434</v>
      </c>
      <c r="E642" s="207" t="s">
        <v>1707</v>
      </c>
      <c r="F642" s="77" t="s">
        <v>239</v>
      </c>
      <c r="G642" s="98">
        <v>2.0</v>
      </c>
      <c r="H642" s="98">
        <v>2.0</v>
      </c>
      <c r="I642" s="98">
        <v>2.0</v>
      </c>
      <c r="J642" s="277">
        <v>50.0</v>
      </c>
      <c r="K642" s="278">
        <v>25.0</v>
      </c>
      <c r="L642" s="85" t="s">
        <v>84</v>
      </c>
      <c r="M642" s="205"/>
      <c r="N642" s="205"/>
    </row>
    <row r="643" ht="15.0" customHeight="1">
      <c r="A643" s="206" t="s">
        <v>2430</v>
      </c>
      <c r="B643" s="206" t="s">
        <v>1712</v>
      </c>
      <c r="C643" s="98" t="s">
        <v>51</v>
      </c>
      <c r="D643" s="207" t="s">
        <v>2435</v>
      </c>
      <c r="E643" s="207" t="s">
        <v>1714</v>
      </c>
      <c r="F643" s="77" t="s">
        <v>741</v>
      </c>
      <c r="G643" s="98">
        <v>2.0</v>
      </c>
      <c r="H643" s="98">
        <v>2.0</v>
      </c>
      <c r="I643" s="98">
        <v>2.0</v>
      </c>
      <c r="J643" s="277">
        <v>50.0</v>
      </c>
      <c r="K643" s="278">
        <v>25.0</v>
      </c>
      <c r="L643" s="85" t="s">
        <v>84</v>
      </c>
      <c r="M643" s="205"/>
      <c r="N643" s="205"/>
    </row>
    <row r="644" ht="15.0" customHeight="1">
      <c r="A644" s="206" t="s">
        <v>2430</v>
      </c>
      <c r="B644" s="206" t="s">
        <v>1716</v>
      </c>
      <c r="C644" s="98" t="s">
        <v>51</v>
      </c>
      <c r="D644" s="207" t="s">
        <v>2436</v>
      </c>
      <c r="E644" s="207" t="s">
        <v>1718</v>
      </c>
      <c r="F644" s="77" t="s">
        <v>741</v>
      </c>
      <c r="G644" s="98">
        <v>2.0</v>
      </c>
      <c r="H644" s="98">
        <v>2.0</v>
      </c>
      <c r="I644" s="98">
        <v>2.0</v>
      </c>
      <c r="J644" s="277">
        <v>50.0</v>
      </c>
      <c r="K644" s="278">
        <v>25.0</v>
      </c>
      <c r="L644" s="85" t="s">
        <v>84</v>
      </c>
      <c r="M644" s="205"/>
      <c r="N644" s="205"/>
    </row>
    <row r="645" ht="15.0" customHeight="1">
      <c r="A645" s="206" t="s">
        <v>2430</v>
      </c>
      <c r="B645" s="206" t="s">
        <v>1720</v>
      </c>
      <c r="C645" s="98" t="s">
        <v>51</v>
      </c>
      <c r="D645" s="207" t="s">
        <v>2437</v>
      </c>
      <c r="E645" s="207" t="s">
        <v>1722</v>
      </c>
      <c r="F645" s="77" t="s">
        <v>239</v>
      </c>
      <c r="G645" s="98">
        <v>2.0</v>
      </c>
      <c r="H645" s="98">
        <v>2.0</v>
      </c>
      <c r="I645" s="98">
        <v>2.0</v>
      </c>
      <c r="J645" s="277">
        <v>50.0</v>
      </c>
      <c r="K645" s="278">
        <v>25.0</v>
      </c>
      <c r="L645" s="85" t="s">
        <v>84</v>
      </c>
      <c r="M645" s="205"/>
      <c r="N645" s="205"/>
    </row>
    <row r="646" ht="15.0" customHeight="1">
      <c r="A646" s="206" t="s">
        <v>2430</v>
      </c>
      <c r="B646" s="206" t="s">
        <v>1724</v>
      </c>
      <c r="C646" s="98" t="s">
        <v>51</v>
      </c>
      <c r="D646" s="207" t="s">
        <v>2438</v>
      </c>
      <c r="E646" s="207" t="s">
        <v>1726</v>
      </c>
      <c r="F646" s="77" t="s">
        <v>741</v>
      </c>
      <c r="G646" s="98">
        <v>2.0</v>
      </c>
      <c r="H646" s="98">
        <v>2.0</v>
      </c>
      <c r="I646" s="98">
        <v>2.0</v>
      </c>
      <c r="J646" s="277">
        <v>50.0</v>
      </c>
      <c r="K646" s="278">
        <v>25.0</v>
      </c>
      <c r="L646" s="85" t="s">
        <v>84</v>
      </c>
      <c r="M646" s="205"/>
      <c r="N646" s="205"/>
    </row>
    <row r="647" ht="15.0" customHeight="1">
      <c r="A647" s="206" t="s">
        <v>2430</v>
      </c>
      <c r="B647" s="206" t="s">
        <v>1728</v>
      </c>
      <c r="C647" s="98" t="s">
        <v>51</v>
      </c>
      <c r="D647" s="207" t="s">
        <v>2439</v>
      </c>
      <c r="E647" s="207" t="s">
        <v>1730</v>
      </c>
      <c r="F647" s="77" t="s">
        <v>824</v>
      </c>
      <c r="G647" s="98">
        <v>2.0</v>
      </c>
      <c r="H647" s="98">
        <v>2.0</v>
      </c>
      <c r="I647" s="98">
        <v>2.0</v>
      </c>
      <c r="J647" s="277">
        <v>50.0</v>
      </c>
      <c r="K647" s="278">
        <v>25.0</v>
      </c>
      <c r="L647" s="85" t="s">
        <v>84</v>
      </c>
      <c r="M647" s="205"/>
      <c r="N647" s="205"/>
    </row>
    <row r="648" ht="15.0" customHeight="1">
      <c r="A648" s="206" t="s">
        <v>2430</v>
      </c>
      <c r="B648" s="206" t="s">
        <v>1739</v>
      </c>
      <c r="C648" s="98" t="s">
        <v>51</v>
      </c>
      <c r="D648" s="207" t="s">
        <v>2440</v>
      </c>
      <c r="E648" s="207" t="s">
        <v>1741</v>
      </c>
      <c r="F648" s="77" t="s">
        <v>741</v>
      </c>
      <c r="G648" s="98">
        <v>2.0</v>
      </c>
      <c r="H648" s="98">
        <v>2.0</v>
      </c>
      <c r="I648" s="98">
        <v>2.0</v>
      </c>
      <c r="J648" s="277">
        <v>50.0</v>
      </c>
      <c r="K648" s="278">
        <v>25.0</v>
      </c>
      <c r="L648" s="85" t="s">
        <v>84</v>
      </c>
      <c r="M648" s="205"/>
      <c r="N648" s="205"/>
    </row>
    <row r="649" ht="15.0" customHeight="1">
      <c r="A649" s="206" t="s">
        <v>737</v>
      </c>
      <c r="B649" s="206" t="s">
        <v>738</v>
      </c>
      <c r="C649" s="98" t="s">
        <v>51</v>
      </c>
      <c r="D649" s="207" t="s">
        <v>2441</v>
      </c>
      <c r="E649" s="207" t="s">
        <v>740</v>
      </c>
      <c r="F649" s="77" t="s">
        <v>741</v>
      </c>
      <c r="G649" s="98">
        <v>4.0</v>
      </c>
      <c r="H649" s="98">
        <v>3.0</v>
      </c>
      <c r="I649" s="98">
        <v>4.0</v>
      </c>
      <c r="J649" s="277">
        <v>50.0</v>
      </c>
      <c r="K649" s="278">
        <v>12.5</v>
      </c>
      <c r="L649" s="85" t="s">
        <v>84</v>
      </c>
      <c r="M649" s="205"/>
      <c r="N649" s="205"/>
    </row>
    <row r="650" ht="15.0" customHeight="1">
      <c r="A650" s="206" t="s">
        <v>737</v>
      </c>
      <c r="B650" s="206" t="s">
        <v>738</v>
      </c>
      <c r="C650" s="98" t="s">
        <v>51</v>
      </c>
      <c r="D650" s="207" t="s">
        <v>2442</v>
      </c>
      <c r="E650" s="207" t="s">
        <v>743</v>
      </c>
      <c r="F650" s="77" t="s">
        <v>741</v>
      </c>
      <c r="G650" s="98">
        <v>4.0</v>
      </c>
      <c r="H650" s="98">
        <v>3.0</v>
      </c>
      <c r="I650" s="98">
        <v>4.0</v>
      </c>
      <c r="J650" s="277">
        <v>50.0</v>
      </c>
      <c r="K650" s="278">
        <v>12.5</v>
      </c>
      <c r="L650" s="85" t="s">
        <v>84</v>
      </c>
      <c r="M650" s="205"/>
      <c r="N650" s="205"/>
    </row>
    <row r="651" ht="15.0" customHeight="1">
      <c r="A651" s="206" t="s">
        <v>737</v>
      </c>
      <c r="B651" s="206" t="s">
        <v>738</v>
      </c>
      <c r="C651" s="98" t="s">
        <v>51</v>
      </c>
      <c r="D651" s="207" t="s">
        <v>2443</v>
      </c>
      <c r="E651" s="207" t="s">
        <v>745</v>
      </c>
      <c r="F651" s="77" t="s">
        <v>741</v>
      </c>
      <c r="G651" s="98">
        <v>4.0</v>
      </c>
      <c r="H651" s="98">
        <v>3.0</v>
      </c>
      <c r="I651" s="98">
        <v>4.0</v>
      </c>
      <c r="J651" s="277">
        <v>50.0</v>
      </c>
      <c r="K651" s="278">
        <v>12.5</v>
      </c>
      <c r="L651" s="85" t="s">
        <v>84</v>
      </c>
      <c r="M651" s="205"/>
      <c r="N651" s="205"/>
    </row>
    <row r="652" ht="15.0" customHeight="1">
      <c r="A652" s="206" t="s">
        <v>737</v>
      </c>
      <c r="B652" s="206" t="s">
        <v>738</v>
      </c>
      <c r="C652" s="98" t="s">
        <v>51</v>
      </c>
      <c r="D652" s="207" t="s">
        <v>2444</v>
      </c>
      <c r="E652" s="207" t="s">
        <v>747</v>
      </c>
      <c r="F652" s="77" t="s">
        <v>239</v>
      </c>
      <c r="G652" s="98">
        <v>4.0</v>
      </c>
      <c r="H652" s="98">
        <v>3.0</v>
      </c>
      <c r="I652" s="98">
        <v>4.0</v>
      </c>
      <c r="J652" s="277">
        <v>50.0</v>
      </c>
      <c r="K652" s="278">
        <v>12.5</v>
      </c>
      <c r="L652" s="85" t="s">
        <v>84</v>
      </c>
      <c r="M652" s="205"/>
      <c r="N652" s="205"/>
    </row>
    <row r="653" ht="15.0" customHeight="1">
      <c r="A653" s="206" t="s">
        <v>737</v>
      </c>
      <c r="B653" s="206" t="s">
        <v>738</v>
      </c>
      <c r="C653" s="98" t="s">
        <v>51</v>
      </c>
      <c r="D653" s="207" t="s">
        <v>2445</v>
      </c>
      <c r="E653" s="207" t="s">
        <v>749</v>
      </c>
      <c r="F653" s="77" t="s">
        <v>741</v>
      </c>
      <c r="G653" s="98">
        <v>4.0</v>
      </c>
      <c r="H653" s="98">
        <v>3.0</v>
      </c>
      <c r="I653" s="98">
        <v>4.0</v>
      </c>
      <c r="J653" s="277">
        <v>50.0</v>
      </c>
      <c r="K653" s="278">
        <v>12.5</v>
      </c>
      <c r="L653" s="85" t="s">
        <v>84</v>
      </c>
      <c r="M653" s="205"/>
      <c r="N653" s="205"/>
    </row>
    <row r="654" ht="15.0" customHeight="1">
      <c r="A654" s="206" t="s">
        <v>737</v>
      </c>
      <c r="B654" s="206" t="s">
        <v>738</v>
      </c>
      <c r="C654" s="98" t="s">
        <v>51</v>
      </c>
      <c r="D654" s="207" t="s">
        <v>2446</v>
      </c>
      <c r="E654" s="207" t="s">
        <v>751</v>
      </c>
      <c r="F654" s="77" t="s">
        <v>239</v>
      </c>
      <c r="G654" s="98">
        <v>4.0</v>
      </c>
      <c r="H654" s="98">
        <v>3.0</v>
      </c>
      <c r="I654" s="98">
        <v>4.0</v>
      </c>
      <c r="J654" s="277">
        <v>50.0</v>
      </c>
      <c r="K654" s="278">
        <v>12.5</v>
      </c>
      <c r="L654" s="85" t="s">
        <v>84</v>
      </c>
      <c r="M654" s="205"/>
      <c r="N654" s="205"/>
    </row>
    <row r="655" ht="15.0" customHeight="1">
      <c r="A655" s="206" t="s">
        <v>737</v>
      </c>
      <c r="B655" s="206" t="s">
        <v>738</v>
      </c>
      <c r="C655" s="98" t="s">
        <v>51</v>
      </c>
      <c r="D655" s="207" t="s">
        <v>2447</v>
      </c>
      <c r="E655" s="207" t="s">
        <v>753</v>
      </c>
      <c r="F655" s="77" t="s">
        <v>239</v>
      </c>
      <c r="G655" s="98">
        <v>4.0</v>
      </c>
      <c r="H655" s="98">
        <v>3.0</v>
      </c>
      <c r="I655" s="98">
        <v>4.0</v>
      </c>
      <c r="J655" s="277">
        <v>50.0</v>
      </c>
      <c r="K655" s="278">
        <v>12.5</v>
      </c>
      <c r="L655" s="85" t="s">
        <v>84</v>
      </c>
      <c r="M655" s="205"/>
      <c r="N655" s="205"/>
    </row>
    <row r="656" ht="15.0" customHeight="1">
      <c r="A656" s="206" t="s">
        <v>737</v>
      </c>
      <c r="B656" s="206" t="s">
        <v>738</v>
      </c>
      <c r="C656" s="98" t="s">
        <v>51</v>
      </c>
      <c r="D656" s="207" t="s">
        <v>2448</v>
      </c>
      <c r="E656" s="207" t="s">
        <v>755</v>
      </c>
      <c r="F656" s="77" t="s">
        <v>239</v>
      </c>
      <c r="G656" s="98">
        <v>4.0</v>
      </c>
      <c r="H656" s="98">
        <v>3.0</v>
      </c>
      <c r="I656" s="98">
        <v>4.0</v>
      </c>
      <c r="J656" s="277">
        <v>50.0</v>
      </c>
      <c r="K656" s="278">
        <v>12.5</v>
      </c>
      <c r="L656" s="85" t="s">
        <v>84</v>
      </c>
      <c r="M656" s="205"/>
      <c r="N656" s="205"/>
    </row>
    <row r="657" ht="15.0" customHeight="1">
      <c r="A657" s="206" t="s">
        <v>737</v>
      </c>
      <c r="B657" s="206" t="s">
        <v>738</v>
      </c>
      <c r="C657" s="98" t="s">
        <v>51</v>
      </c>
      <c r="D657" s="207" t="s">
        <v>2449</v>
      </c>
      <c r="E657" s="207" t="s">
        <v>757</v>
      </c>
      <c r="F657" s="77" t="s">
        <v>741</v>
      </c>
      <c r="G657" s="98">
        <v>4.0</v>
      </c>
      <c r="H657" s="98">
        <v>3.0</v>
      </c>
      <c r="I657" s="98">
        <v>4.0</v>
      </c>
      <c r="J657" s="277">
        <v>50.0</v>
      </c>
      <c r="K657" s="278">
        <v>12.5</v>
      </c>
      <c r="L657" s="85" t="s">
        <v>84</v>
      </c>
      <c r="M657" s="205"/>
      <c r="N657" s="205"/>
    </row>
    <row r="658" ht="15.0" customHeight="1">
      <c r="A658" s="206" t="s">
        <v>737</v>
      </c>
      <c r="B658" s="206" t="s">
        <v>738</v>
      </c>
      <c r="C658" s="98" t="s">
        <v>51</v>
      </c>
      <c r="D658" s="207" t="s">
        <v>2450</v>
      </c>
      <c r="E658" s="207" t="s">
        <v>759</v>
      </c>
      <c r="F658" s="77" t="s">
        <v>741</v>
      </c>
      <c r="G658" s="98">
        <v>4.0</v>
      </c>
      <c r="H658" s="98">
        <v>3.0</v>
      </c>
      <c r="I658" s="98">
        <v>4.0</v>
      </c>
      <c r="J658" s="277">
        <v>50.0</v>
      </c>
      <c r="K658" s="278">
        <v>12.5</v>
      </c>
      <c r="L658" s="85" t="s">
        <v>84</v>
      </c>
      <c r="M658" s="205"/>
      <c r="N658" s="205"/>
    </row>
    <row r="659" ht="15.0" customHeight="1">
      <c r="A659" s="206" t="s">
        <v>737</v>
      </c>
      <c r="B659" s="206" t="s">
        <v>738</v>
      </c>
      <c r="C659" s="98" t="s">
        <v>51</v>
      </c>
      <c r="D659" s="207" t="s">
        <v>2451</v>
      </c>
      <c r="E659" s="207" t="s">
        <v>761</v>
      </c>
      <c r="F659" s="77" t="s">
        <v>239</v>
      </c>
      <c r="G659" s="98">
        <v>4.0</v>
      </c>
      <c r="H659" s="98">
        <v>3.0</v>
      </c>
      <c r="I659" s="98">
        <v>4.0</v>
      </c>
      <c r="J659" s="277">
        <v>50.0</v>
      </c>
      <c r="K659" s="278">
        <v>12.5</v>
      </c>
      <c r="L659" s="85" t="s">
        <v>84</v>
      </c>
      <c r="M659" s="205"/>
      <c r="N659" s="205"/>
    </row>
    <row r="660" ht="15.0" customHeight="1">
      <c r="A660" s="206" t="s">
        <v>737</v>
      </c>
      <c r="B660" s="206" t="s">
        <v>738</v>
      </c>
      <c r="C660" s="98" t="s">
        <v>51</v>
      </c>
      <c r="D660" s="207" t="s">
        <v>2452</v>
      </c>
      <c r="E660" s="207" t="s">
        <v>763</v>
      </c>
      <c r="F660" s="77" t="s">
        <v>239</v>
      </c>
      <c r="G660" s="98">
        <v>4.0</v>
      </c>
      <c r="H660" s="98">
        <v>3.0</v>
      </c>
      <c r="I660" s="98">
        <v>4.0</v>
      </c>
      <c r="J660" s="277">
        <v>50.0</v>
      </c>
      <c r="K660" s="278">
        <v>12.5</v>
      </c>
      <c r="L660" s="85" t="s">
        <v>84</v>
      </c>
      <c r="M660" s="205"/>
      <c r="N660" s="205"/>
    </row>
    <row r="661" ht="15.0" customHeight="1">
      <c r="A661" s="206" t="s">
        <v>737</v>
      </c>
      <c r="B661" s="206" t="s">
        <v>738</v>
      </c>
      <c r="C661" s="98" t="s">
        <v>51</v>
      </c>
      <c r="D661" s="207" t="s">
        <v>2453</v>
      </c>
      <c r="E661" s="207" t="s">
        <v>765</v>
      </c>
      <c r="F661" s="77" t="s">
        <v>741</v>
      </c>
      <c r="G661" s="98">
        <v>4.0</v>
      </c>
      <c r="H661" s="98">
        <v>3.0</v>
      </c>
      <c r="I661" s="98">
        <v>4.0</v>
      </c>
      <c r="J661" s="277">
        <v>50.0</v>
      </c>
      <c r="K661" s="278">
        <v>12.5</v>
      </c>
      <c r="L661" s="85" t="s">
        <v>84</v>
      </c>
      <c r="M661" s="205"/>
      <c r="N661" s="205"/>
    </row>
    <row r="662" ht="15.0" customHeight="1">
      <c r="A662" s="206" t="s">
        <v>737</v>
      </c>
      <c r="B662" s="206" t="s">
        <v>738</v>
      </c>
      <c r="C662" s="98" t="s">
        <v>51</v>
      </c>
      <c r="D662" s="207" t="s">
        <v>2454</v>
      </c>
      <c r="E662" s="207" t="s">
        <v>767</v>
      </c>
      <c r="F662" s="77" t="s">
        <v>239</v>
      </c>
      <c r="G662" s="98">
        <v>4.0</v>
      </c>
      <c r="H662" s="98">
        <v>3.0</v>
      </c>
      <c r="I662" s="98">
        <v>4.0</v>
      </c>
      <c r="J662" s="277">
        <v>50.0</v>
      </c>
      <c r="K662" s="278">
        <v>12.5</v>
      </c>
      <c r="L662" s="85" t="s">
        <v>84</v>
      </c>
      <c r="M662" s="205"/>
      <c r="N662" s="205"/>
    </row>
    <row r="663" ht="15.0" customHeight="1">
      <c r="A663" s="206" t="s">
        <v>737</v>
      </c>
      <c r="B663" s="206" t="s">
        <v>738</v>
      </c>
      <c r="C663" s="98" t="s">
        <v>51</v>
      </c>
      <c r="D663" s="207" t="s">
        <v>2455</v>
      </c>
      <c r="E663" s="207" t="s">
        <v>769</v>
      </c>
      <c r="F663" s="77" t="s">
        <v>239</v>
      </c>
      <c r="G663" s="98">
        <v>4.0</v>
      </c>
      <c r="H663" s="98">
        <v>3.0</v>
      </c>
      <c r="I663" s="98">
        <v>4.0</v>
      </c>
      <c r="J663" s="277">
        <v>50.0</v>
      </c>
      <c r="K663" s="278">
        <v>12.5</v>
      </c>
      <c r="L663" s="85" t="s">
        <v>84</v>
      </c>
      <c r="M663" s="205"/>
      <c r="N663" s="205"/>
    </row>
    <row r="664" ht="15.0" customHeight="1">
      <c r="A664" s="206" t="s">
        <v>737</v>
      </c>
      <c r="B664" s="206" t="s">
        <v>738</v>
      </c>
      <c r="C664" s="98" t="s">
        <v>51</v>
      </c>
      <c r="D664" s="207" t="s">
        <v>2456</v>
      </c>
      <c r="E664" s="207" t="s">
        <v>771</v>
      </c>
      <c r="F664" s="77" t="s">
        <v>741</v>
      </c>
      <c r="G664" s="98">
        <v>4.0</v>
      </c>
      <c r="H664" s="98">
        <v>3.0</v>
      </c>
      <c r="I664" s="98">
        <v>4.0</v>
      </c>
      <c r="J664" s="277">
        <v>50.0</v>
      </c>
      <c r="K664" s="278">
        <v>12.5</v>
      </c>
      <c r="L664" s="85" t="s">
        <v>84</v>
      </c>
      <c r="M664" s="205"/>
      <c r="N664" s="205"/>
    </row>
    <row r="665" ht="15.0" customHeight="1">
      <c r="A665" s="206" t="s">
        <v>737</v>
      </c>
      <c r="B665" s="206" t="s">
        <v>738</v>
      </c>
      <c r="C665" s="98" t="s">
        <v>51</v>
      </c>
      <c r="D665" s="207" t="s">
        <v>2457</v>
      </c>
      <c r="E665" s="207" t="s">
        <v>773</v>
      </c>
      <c r="F665" s="77" t="s">
        <v>239</v>
      </c>
      <c r="G665" s="98">
        <v>4.0</v>
      </c>
      <c r="H665" s="98">
        <v>3.0</v>
      </c>
      <c r="I665" s="98">
        <v>4.0</v>
      </c>
      <c r="J665" s="277">
        <v>50.0</v>
      </c>
      <c r="K665" s="278">
        <v>12.5</v>
      </c>
      <c r="L665" s="85" t="s">
        <v>84</v>
      </c>
      <c r="M665" s="205"/>
      <c r="N665" s="205"/>
    </row>
    <row r="666" ht="15.0" customHeight="1">
      <c r="A666" s="206" t="s">
        <v>737</v>
      </c>
      <c r="B666" s="206" t="s">
        <v>738</v>
      </c>
      <c r="C666" s="98" t="s">
        <v>51</v>
      </c>
      <c r="D666" s="207" t="s">
        <v>2458</v>
      </c>
      <c r="E666" s="207" t="s">
        <v>775</v>
      </c>
      <c r="F666" s="77" t="s">
        <v>239</v>
      </c>
      <c r="G666" s="98">
        <v>4.0</v>
      </c>
      <c r="H666" s="98">
        <v>3.0</v>
      </c>
      <c r="I666" s="98">
        <v>4.0</v>
      </c>
      <c r="J666" s="277">
        <v>50.0</v>
      </c>
      <c r="K666" s="278">
        <v>12.5</v>
      </c>
      <c r="L666" s="85" t="s">
        <v>84</v>
      </c>
      <c r="M666" s="205"/>
      <c r="N666" s="205"/>
    </row>
    <row r="667" ht="15.0" customHeight="1">
      <c r="A667" s="206" t="s">
        <v>737</v>
      </c>
      <c r="B667" s="206" t="s">
        <v>738</v>
      </c>
      <c r="C667" s="98" t="s">
        <v>51</v>
      </c>
      <c r="D667" s="207" t="s">
        <v>2459</v>
      </c>
      <c r="E667" s="207" t="s">
        <v>777</v>
      </c>
      <c r="F667" s="77" t="s">
        <v>741</v>
      </c>
      <c r="G667" s="98">
        <v>4.0</v>
      </c>
      <c r="H667" s="98">
        <v>3.0</v>
      </c>
      <c r="I667" s="98">
        <v>4.0</v>
      </c>
      <c r="J667" s="277">
        <v>50.0</v>
      </c>
      <c r="K667" s="278">
        <v>12.5</v>
      </c>
      <c r="L667" s="85" t="s">
        <v>84</v>
      </c>
      <c r="M667" s="205"/>
      <c r="N667" s="205"/>
    </row>
    <row r="668" ht="15.0" customHeight="1">
      <c r="A668" s="206" t="s">
        <v>737</v>
      </c>
      <c r="B668" s="206" t="s">
        <v>738</v>
      </c>
      <c r="C668" s="98" t="s">
        <v>51</v>
      </c>
      <c r="D668" s="207" t="s">
        <v>2460</v>
      </c>
      <c r="E668" s="207" t="s">
        <v>779</v>
      </c>
      <c r="F668" s="77" t="s">
        <v>239</v>
      </c>
      <c r="G668" s="98">
        <v>4.0</v>
      </c>
      <c r="H668" s="98">
        <v>3.0</v>
      </c>
      <c r="I668" s="98">
        <v>4.0</v>
      </c>
      <c r="J668" s="277">
        <v>50.0</v>
      </c>
      <c r="K668" s="278">
        <v>12.5</v>
      </c>
      <c r="L668" s="85" t="s">
        <v>84</v>
      </c>
      <c r="M668" s="205"/>
      <c r="N668" s="205"/>
    </row>
    <row r="669" ht="15.0" customHeight="1">
      <c r="A669" s="206" t="s">
        <v>737</v>
      </c>
      <c r="B669" s="206" t="s">
        <v>738</v>
      </c>
      <c r="C669" s="98" t="s">
        <v>51</v>
      </c>
      <c r="D669" s="207" t="s">
        <v>2461</v>
      </c>
      <c r="E669" s="207" t="s">
        <v>781</v>
      </c>
      <c r="F669" s="77" t="s">
        <v>741</v>
      </c>
      <c r="G669" s="98">
        <v>4.0</v>
      </c>
      <c r="H669" s="98">
        <v>3.0</v>
      </c>
      <c r="I669" s="98">
        <v>4.0</v>
      </c>
      <c r="J669" s="277">
        <v>50.0</v>
      </c>
      <c r="K669" s="278">
        <v>12.5</v>
      </c>
      <c r="L669" s="85" t="s">
        <v>84</v>
      </c>
      <c r="M669" s="205"/>
      <c r="N669" s="205"/>
    </row>
    <row r="670" ht="15.0" customHeight="1">
      <c r="A670" s="206" t="s">
        <v>737</v>
      </c>
      <c r="B670" s="206" t="s">
        <v>738</v>
      </c>
      <c r="C670" s="98" t="s">
        <v>51</v>
      </c>
      <c r="D670" s="207" t="s">
        <v>2462</v>
      </c>
      <c r="E670" s="207" t="s">
        <v>783</v>
      </c>
      <c r="F670" s="77" t="s">
        <v>741</v>
      </c>
      <c r="G670" s="98">
        <v>4.0</v>
      </c>
      <c r="H670" s="98">
        <v>3.0</v>
      </c>
      <c r="I670" s="98">
        <v>4.0</v>
      </c>
      <c r="J670" s="277">
        <v>50.0</v>
      </c>
      <c r="K670" s="278">
        <v>12.5</v>
      </c>
      <c r="L670" s="85" t="s">
        <v>84</v>
      </c>
      <c r="M670" s="205"/>
      <c r="N670" s="205"/>
    </row>
    <row r="671" ht="15.0" customHeight="1">
      <c r="A671" s="206" t="s">
        <v>737</v>
      </c>
      <c r="B671" s="206" t="s">
        <v>738</v>
      </c>
      <c r="C671" s="98" t="s">
        <v>51</v>
      </c>
      <c r="D671" s="207" t="s">
        <v>2463</v>
      </c>
      <c r="E671" s="207" t="s">
        <v>785</v>
      </c>
      <c r="F671" s="77" t="s">
        <v>741</v>
      </c>
      <c r="G671" s="98">
        <v>4.0</v>
      </c>
      <c r="H671" s="98">
        <v>3.0</v>
      </c>
      <c r="I671" s="98">
        <v>4.0</v>
      </c>
      <c r="J671" s="277">
        <v>50.0</v>
      </c>
      <c r="K671" s="278">
        <v>12.5</v>
      </c>
      <c r="L671" s="85" t="s">
        <v>84</v>
      </c>
      <c r="M671" s="205"/>
      <c r="N671" s="205"/>
    </row>
    <row r="672" ht="15.0" customHeight="1">
      <c r="A672" s="206" t="s">
        <v>737</v>
      </c>
      <c r="B672" s="206" t="s">
        <v>738</v>
      </c>
      <c r="C672" s="98" t="s">
        <v>51</v>
      </c>
      <c r="D672" s="207" t="s">
        <v>2464</v>
      </c>
      <c r="E672" s="207" t="s">
        <v>787</v>
      </c>
      <c r="F672" s="77" t="s">
        <v>741</v>
      </c>
      <c r="G672" s="98">
        <v>4.0</v>
      </c>
      <c r="H672" s="98">
        <v>3.0</v>
      </c>
      <c r="I672" s="98">
        <v>4.0</v>
      </c>
      <c r="J672" s="277">
        <v>50.0</v>
      </c>
      <c r="K672" s="278">
        <v>12.5</v>
      </c>
      <c r="L672" s="85" t="s">
        <v>84</v>
      </c>
      <c r="M672" s="205"/>
      <c r="N672" s="205"/>
    </row>
    <row r="673" ht="15.0" customHeight="1">
      <c r="A673" s="206" t="s">
        <v>737</v>
      </c>
      <c r="B673" s="206" t="s">
        <v>738</v>
      </c>
      <c r="C673" s="98" t="s">
        <v>51</v>
      </c>
      <c r="D673" s="207" t="s">
        <v>2465</v>
      </c>
      <c r="E673" s="207" t="s">
        <v>789</v>
      </c>
      <c r="F673" s="77" t="s">
        <v>741</v>
      </c>
      <c r="G673" s="98">
        <v>4.0</v>
      </c>
      <c r="H673" s="98">
        <v>3.0</v>
      </c>
      <c r="I673" s="98">
        <v>4.0</v>
      </c>
      <c r="J673" s="277">
        <v>50.0</v>
      </c>
      <c r="K673" s="278">
        <v>12.5</v>
      </c>
      <c r="L673" s="85" t="s">
        <v>84</v>
      </c>
      <c r="M673" s="205"/>
      <c r="N673" s="205"/>
    </row>
    <row r="674" ht="15.0" customHeight="1">
      <c r="A674" s="206" t="s">
        <v>737</v>
      </c>
      <c r="B674" s="206" t="s">
        <v>738</v>
      </c>
      <c r="C674" s="98" t="s">
        <v>51</v>
      </c>
      <c r="D674" s="207" t="s">
        <v>2466</v>
      </c>
      <c r="E674" s="207" t="s">
        <v>791</v>
      </c>
      <c r="F674" s="77" t="s">
        <v>741</v>
      </c>
      <c r="G674" s="98">
        <v>4.0</v>
      </c>
      <c r="H674" s="98">
        <v>3.0</v>
      </c>
      <c r="I674" s="98">
        <v>4.0</v>
      </c>
      <c r="J674" s="277">
        <v>50.0</v>
      </c>
      <c r="K674" s="278">
        <v>12.5</v>
      </c>
      <c r="L674" s="85" t="s">
        <v>84</v>
      </c>
      <c r="M674" s="205"/>
      <c r="N674" s="205"/>
    </row>
    <row r="675" ht="15.0" customHeight="1">
      <c r="A675" s="206" t="s">
        <v>737</v>
      </c>
      <c r="B675" s="206" t="s">
        <v>738</v>
      </c>
      <c r="C675" s="98" t="s">
        <v>51</v>
      </c>
      <c r="D675" s="207" t="s">
        <v>2467</v>
      </c>
      <c r="E675" s="208" t="s">
        <v>793</v>
      </c>
      <c r="F675" s="77" t="s">
        <v>239</v>
      </c>
      <c r="G675" s="98">
        <v>4.0</v>
      </c>
      <c r="H675" s="98">
        <v>3.0</v>
      </c>
      <c r="I675" s="98">
        <v>4.0</v>
      </c>
      <c r="J675" s="277">
        <v>50.0</v>
      </c>
      <c r="K675" s="278">
        <v>12.5</v>
      </c>
      <c r="L675" s="85" t="s">
        <v>84</v>
      </c>
      <c r="M675" s="205"/>
      <c r="N675" s="205"/>
    </row>
    <row r="676" ht="15.0" customHeight="1">
      <c r="A676" s="206" t="s">
        <v>737</v>
      </c>
      <c r="B676" s="206" t="s">
        <v>738</v>
      </c>
      <c r="C676" s="98" t="s">
        <v>51</v>
      </c>
      <c r="D676" s="207" t="s">
        <v>2468</v>
      </c>
      <c r="E676" s="207" t="s">
        <v>795</v>
      </c>
      <c r="F676" s="77" t="s">
        <v>239</v>
      </c>
      <c r="G676" s="98">
        <v>4.0</v>
      </c>
      <c r="H676" s="98">
        <v>3.0</v>
      </c>
      <c r="I676" s="98">
        <v>4.0</v>
      </c>
      <c r="J676" s="277">
        <v>50.0</v>
      </c>
      <c r="K676" s="278">
        <v>12.5</v>
      </c>
      <c r="L676" s="85" t="s">
        <v>84</v>
      </c>
      <c r="M676" s="205"/>
      <c r="N676" s="205"/>
    </row>
    <row r="677" ht="15.0" customHeight="1">
      <c r="A677" s="206" t="s">
        <v>737</v>
      </c>
      <c r="B677" s="206" t="s">
        <v>738</v>
      </c>
      <c r="C677" s="98" t="s">
        <v>51</v>
      </c>
      <c r="D677" s="207" t="s">
        <v>2469</v>
      </c>
      <c r="E677" s="207" t="s">
        <v>797</v>
      </c>
      <c r="F677" s="77" t="s">
        <v>741</v>
      </c>
      <c r="G677" s="98">
        <v>4.0</v>
      </c>
      <c r="H677" s="98">
        <v>3.0</v>
      </c>
      <c r="I677" s="98">
        <v>4.0</v>
      </c>
      <c r="J677" s="277">
        <v>50.0</v>
      </c>
      <c r="K677" s="278">
        <v>12.5</v>
      </c>
      <c r="L677" s="85" t="s">
        <v>84</v>
      </c>
      <c r="M677" s="205"/>
      <c r="N677" s="205"/>
    </row>
    <row r="678" ht="15.0" customHeight="1">
      <c r="A678" s="206" t="s">
        <v>737</v>
      </c>
      <c r="B678" s="206" t="s">
        <v>738</v>
      </c>
      <c r="C678" s="98" t="s">
        <v>51</v>
      </c>
      <c r="D678" s="207" t="s">
        <v>2470</v>
      </c>
      <c r="E678" s="207" t="s">
        <v>799</v>
      </c>
      <c r="F678" s="77" t="s">
        <v>239</v>
      </c>
      <c r="G678" s="98">
        <v>4.0</v>
      </c>
      <c r="H678" s="98">
        <v>3.0</v>
      </c>
      <c r="I678" s="98">
        <v>4.0</v>
      </c>
      <c r="J678" s="277">
        <v>50.0</v>
      </c>
      <c r="K678" s="278">
        <v>12.5</v>
      </c>
      <c r="L678" s="85" t="s">
        <v>84</v>
      </c>
      <c r="M678" s="205"/>
      <c r="N678" s="205"/>
    </row>
    <row r="679" ht="15.0" customHeight="1">
      <c r="A679" s="206" t="s">
        <v>737</v>
      </c>
      <c r="B679" s="206" t="s">
        <v>738</v>
      </c>
      <c r="C679" s="98" t="s">
        <v>51</v>
      </c>
      <c r="D679" s="207" t="s">
        <v>2471</v>
      </c>
      <c r="E679" s="207" t="s">
        <v>801</v>
      </c>
      <c r="F679" s="77" t="s">
        <v>239</v>
      </c>
      <c r="G679" s="98">
        <v>4.0</v>
      </c>
      <c r="H679" s="98">
        <v>3.0</v>
      </c>
      <c r="I679" s="98">
        <v>4.0</v>
      </c>
      <c r="J679" s="277">
        <v>50.0</v>
      </c>
      <c r="K679" s="278">
        <v>12.5</v>
      </c>
      <c r="L679" s="85" t="s">
        <v>84</v>
      </c>
      <c r="M679" s="205"/>
      <c r="N679" s="205"/>
    </row>
    <row r="680" ht="15.0" customHeight="1">
      <c r="A680" s="206" t="s">
        <v>737</v>
      </c>
      <c r="B680" s="206" t="s">
        <v>738</v>
      </c>
      <c r="C680" s="98" t="s">
        <v>51</v>
      </c>
      <c r="D680" s="207" t="s">
        <v>2472</v>
      </c>
      <c r="E680" s="207" t="s">
        <v>803</v>
      </c>
      <c r="F680" s="77" t="s">
        <v>239</v>
      </c>
      <c r="G680" s="98">
        <v>4.0</v>
      </c>
      <c r="H680" s="98">
        <v>3.0</v>
      </c>
      <c r="I680" s="98">
        <v>4.0</v>
      </c>
      <c r="J680" s="277">
        <v>50.0</v>
      </c>
      <c r="K680" s="278">
        <v>12.5</v>
      </c>
      <c r="L680" s="85" t="s">
        <v>84</v>
      </c>
      <c r="M680" s="205"/>
      <c r="N680" s="205"/>
    </row>
    <row r="681" ht="15.0" customHeight="1">
      <c r="A681" s="206" t="s">
        <v>737</v>
      </c>
      <c r="B681" s="206" t="s">
        <v>738</v>
      </c>
      <c r="C681" s="98" t="s">
        <v>51</v>
      </c>
      <c r="D681" s="207" t="s">
        <v>2473</v>
      </c>
      <c r="E681" s="207" t="s">
        <v>805</v>
      </c>
      <c r="F681" s="77" t="s">
        <v>239</v>
      </c>
      <c r="G681" s="98">
        <v>4.0</v>
      </c>
      <c r="H681" s="98">
        <v>3.0</v>
      </c>
      <c r="I681" s="98">
        <v>4.0</v>
      </c>
      <c r="J681" s="277">
        <v>50.0</v>
      </c>
      <c r="K681" s="278">
        <v>12.5</v>
      </c>
      <c r="L681" s="85" t="s">
        <v>84</v>
      </c>
      <c r="M681" s="205"/>
      <c r="N681" s="205"/>
    </row>
    <row r="682" ht="15.0" customHeight="1">
      <c r="A682" s="206" t="s">
        <v>737</v>
      </c>
      <c r="B682" s="206" t="s">
        <v>738</v>
      </c>
      <c r="C682" s="98" t="s">
        <v>51</v>
      </c>
      <c r="D682" s="207" t="s">
        <v>2474</v>
      </c>
      <c r="E682" s="207" t="s">
        <v>807</v>
      </c>
      <c r="F682" s="77" t="s">
        <v>239</v>
      </c>
      <c r="G682" s="98">
        <v>4.0</v>
      </c>
      <c r="H682" s="98">
        <v>3.0</v>
      </c>
      <c r="I682" s="98">
        <v>4.0</v>
      </c>
      <c r="J682" s="277">
        <v>50.0</v>
      </c>
      <c r="K682" s="278">
        <v>12.5</v>
      </c>
      <c r="L682" s="85" t="s">
        <v>84</v>
      </c>
      <c r="M682" s="205"/>
      <c r="N682" s="205"/>
    </row>
    <row r="683" ht="15.0" customHeight="1">
      <c r="A683" s="206" t="s">
        <v>737</v>
      </c>
      <c r="B683" s="206" t="s">
        <v>738</v>
      </c>
      <c r="C683" s="98" t="s">
        <v>51</v>
      </c>
      <c r="D683" s="207" t="s">
        <v>2475</v>
      </c>
      <c r="E683" s="207" t="s">
        <v>809</v>
      </c>
      <c r="F683" s="77" t="s">
        <v>239</v>
      </c>
      <c r="G683" s="98">
        <v>4.0</v>
      </c>
      <c r="H683" s="98">
        <v>3.0</v>
      </c>
      <c r="I683" s="98">
        <v>4.0</v>
      </c>
      <c r="J683" s="277">
        <v>50.0</v>
      </c>
      <c r="K683" s="278">
        <v>12.5</v>
      </c>
      <c r="L683" s="85" t="s">
        <v>84</v>
      </c>
      <c r="M683" s="205"/>
      <c r="N683" s="205"/>
    </row>
    <row r="684" ht="15.0" customHeight="1">
      <c r="A684" s="206" t="s">
        <v>737</v>
      </c>
      <c r="B684" s="206" t="s">
        <v>738</v>
      </c>
      <c r="C684" s="98" t="s">
        <v>51</v>
      </c>
      <c r="D684" s="207" t="s">
        <v>2476</v>
      </c>
      <c r="E684" s="207" t="s">
        <v>811</v>
      </c>
      <c r="F684" s="77" t="s">
        <v>239</v>
      </c>
      <c r="G684" s="98">
        <v>4.0</v>
      </c>
      <c r="H684" s="98">
        <v>3.0</v>
      </c>
      <c r="I684" s="98">
        <v>4.0</v>
      </c>
      <c r="J684" s="277">
        <v>50.0</v>
      </c>
      <c r="K684" s="278">
        <v>12.5</v>
      </c>
      <c r="L684" s="85" t="s">
        <v>84</v>
      </c>
      <c r="M684" s="205"/>
      <c r="N684" s="205"/>
    </row>
    <row r="685" ht="15.0" customHeight="1">
      <c r="A685" s="206" t="s">
        <v>737</v>
      </c>
      <c r="B685" s="206" t="s">
        <v>738</v>
      </c>
      <c r="C685" s="98" t="s">
        <v>51</v>
      </c>
      <c r="D685" s="207" t="s">
        <v>2477</v>
      </c>
      <c r="E685" s="207" t="s">
        <v>823</v>
      </c>
      <c r="F685" s="77" t="s">
        <v>824</v>
      </c>
      <c r="G685" s="98">
        <v>4.0</v>
      </c>
      <c r="H685" s="98">
        <v>3.0</v>
      </c>
      <c r="I685" s="98">
        <v>4.0</v>
      </c>
      <c r="J685" s="277">
        <v>50.0</v>
      </c>
      <c r="K685" s="278">
        <v>12.5</v>
      </c>
      <c r="L685" s="85" t="s">
        <v>84</v>
      </c>
      <c r="M685" s="205"/>
      <c r="N685" s="205"/>
    </row>
    <row r="686" ht="15.0" customHeight="1">
      <c r="A686" s="206" t="s">
        <v>737</v>
      </c>
      <c r="B686" s="206" t="s">
        <v>738</v>
      </c>
      <c r="C686" s="98" t="s">
        <v>51</v>
      </c>
      <c r="D686" s="207" t="s">
        <v>2478</v>
      </c>
      <c r="E686" s="207" t="s">
        <v>813</v>
      </c>
      <c r="F686" s="77" t="s">
        <v>741</v>
      </c>
      <c r="G686" s="98">
        <v>4.0</v>
      </c>
      <c r="H686" s="98">
        <v>3.0</v>
      </c>
      <c r="I686" s="98">
        <v>4.0</v>
      </c>
      <c r="J686" s="277">
        <v>50.0</v>
      </c>
      <c r="K686" s="278">
        <v>12.5</v>
      </c>
      <c r="L686" s="85" t="s">
        <v>84</v>
      </c>
      <c r="M686" s="205"/>
      <c r="N686" s="205"/>
    </row>
    <row r="687" ht="15.0" customHeight="1">
      <c r="A687" s="206" t="s">
        <v>2479</v>
      </c>
      <c r="B687" s="206" t="s">
        <v>2167</v>
      </c>
      <c r="C687" s="98" t="s">
        <v>51</v>
      </c>
      <c r="D687" s="207" t="s">
        <v>2480</v>
      </c>
      <c r="E687" s="207" t="s">
        <v>2169</v>
      </c>
      <c r="F687" s="77" t="s">
        <v>239</v>
      </c>
      <c r="G687" s="77">
        <v>4.0</v>
      </c>
      <c r="H687" s="77">
        <v>3.0</v>
      </c>
      <c r="I687" s="77">
        <v>4.0</v>
      </c>
      <c r="J687" s="78">
        <v>50.0</v>
      </c>
      <c r="K687" s="278">
        <v>12.5</v>
      </c>
      <c r="L687" s="85" t="s">
        <v>84</v>
      </c>
      <c r="M687" s="205"/>
      <c r="N687" s="205"/>
    </row>
    <row r="688" ht="15.0" customHeight="1">
      <c r="A688" s="206" t="s">
        <v>2479</v>
      </c>
      <c r="B688" s="206" t="s">
        <v>2167</v>
      </c>
      <c r="C688" s="98" t="s">
        <v>51</v>
      </c>
      <c r="D688" s="207" t="s">
        <v>2481</v>
      </c>
      <c r="E688" s="207" t="s">
        <v>2172</v>
      </c>
      <c r="F688" s="77" t="s">
        <v>741</v>
      </c>
      <c r="G688" s="77">
        <v>4.0</v>
      </c>
      <c r="H688" s="77">
        <v>3.0</v>
      </c>
      <c r="I688" s="77">
        <v>4.0</v>
      </c>
      <c r="J688" s="78">
        <v>50.0</v>
      </c>
      <c r="K688" s="278">
        <v>12.5</v>
      </c>
      <c r="L688" s="85" t="s">
        <v>84</v>
      </c>
      <c r="M688" s="205"/>
      <c r="N688" s="205"/>
    </row>
    <row r="689" ht="15.0" customHeight="1">
      <c r="A689" s="206" t="s">
        <v>2479</v>
      </c>
      <c r="B689" s="206" t="s">
        <v>2167</v>
      </c>
      <c r="C689" s="98" t="s">
        <v>51</v>
      </c>
      <c r="D689" s="207" t="s">
        <v>2482</v>
      </c>
      <c r="E689" s="207" t="s">
        <v>2175</v>
      </c>
      <c r="F689" s="77" t="s">
        <v>239</v>
      </c>
      <c r="G689" s="77">
        <v>4.0</v>
      </c>
      <c r="H689" s="77">
        <v>3.0</v>
      </c>
      <c r="I689" s="77">
        <v>4.0</v>
      </c>
      <c r="J689" s="78">
        <v>50.0</v>
      </c>
      <c r="K689" s="278">
        <v>12.5</v>
      </c>
      <c r="L689" s="85" t="s">
        <v>84</v>
      </c>
      <c r="M689" s="205"/>
      <c r="N689" s="205"/>
    </row>
    <row r="690" ht="15.0" customHeight="1">
      <c r="A690" s="206" t="s">
        <v>2479</v>
      </c>
      <c r="B690" s="206" t="s">
        <v>2167</v>
      </c>
      <c r="C690" s="98" t="s">
        <v>51</v>
      </c>
      <c r="D690" s="207" t="s">
        <v>2483</v>
      </c>
      <c r="E690" s="207" t="s">
        <v>2178</v>
      </c>
      <c r="F690" s="77" t="s">
        <v>741</v>
      </c>
      <c r="G690" s="98">
        <v>4.0</v>
      </c>
      <c r="H690" s="98">
        <v>3.0</v>
      </c>
      <c r="I690" s="98">
        <v>4.0</v>
      </c>
      <c r="J690" s="277">
        <v>50.0</v>
      </c>
      <c r="K690" s="278">
        <v>12.5</v>
      </c>
      <c r="L690" s="85" t="s">
        <v>84</v>
      </c>
      <c r="M690" s="205"/>
      <c r="N690" s="205"/>
    </row>
    <row r="691" ht="15.0" customHeight="1">
      <c r="A691" s="206" t="s">
        <v>2479</v>
      </c>
      <c r="B691" s="206" t="s">
        <v>2167</v>
      </c>
      <c r="C691" s="98" t="s">
        <v>51</v>
      </c>
      <c r="D691" s="207" t="s">
        <v>2484</v>
      </c>
      <c r="E691" s="207" t="s">
        <v>2181</v>
      </c>
      <c r="F691" s="77" t="s">
        <v>741</v>
      </c>
      <c r="G691" s="98">
        <v>4.0</v>
      </c>
      <c r="H691" s="98">
        <v>3.0</v>
      </c>
      <c r="I691" s="98">
        <v>4.0</v>
      </c>
      <c r="J691" s="277">
        <v>50.0</v>
      </c>
      <c r="K691" s="278">
        <v>12.5</v>
      </c>
      <c r="L691" s="85" t="s">
        <v>84</v>
      </c>
      <c r="M691" s="205"/>
      <c r="N691" s="205"/>
    </row>
    <row r="692" ht="15.0" customHeight="1">
      <c r="A692" s="206" t="s">
        <v>2479</v>
      </c>
      <c r="B692" s="206" t="s">
        <v>2167</v>
      </c>
      <c r="C692" s="98" t="s">
        <v>51</v>
      </c>
      <c r="D692" s="207" t="s">
        <v>2485</v>
      </c>
      <c r="E692" s="207" t="s">
        <v>2184</v>
      </c>
      <c r="F692" s="77" t="s">
        <v>1596</v>
      </c>
      <c r="G692" s="98">
        <v>4.0</v>
      </c>
      <c r="H692" s="98">
        <v>3.0</v>
      </c>
      <c r="I692" s="98">
        <v>4.0</v>
      </c>
      <c r="J692" s="277">
        <v>50.0</v>
      </c>
      <c r="K692" s="278">
        <v>12.5</v>
      </c>
      <c r="L692" s="85" t="s">
        <v>84</v>
      </c>
      <c r="M692" s="205"/>
      <c r="N692" s="205"/>
    </row>
    <row r="693" ht="15.0" customHeight="1">
      <c r="A693" s="206" t="s">
        <v>2479</v>
      </c>
      <c r="B693" s="206" t="s">
        <v>2167</v>
      </c>
      <c r="C693" s="98" t="s">
        <v>51</v>
      </c>
      <c r="D693" s="207" t="s">
        <v>2486</v>
      </c>
      <c r="E693" s="208" t="s">
        <v>2205</v>
      </c>
      <c r="F693" s="77" t="s">
        <v>239</v>
      </c>
      <c r="G693" s="98">
        <v>4.0</v>
      </c>
      <c r="H693" s="98">
        <v>3.0</v>
      </c>
      <c r="I693" s="98">
        <v>4.0</v>
      </c>
      <c r="J693" s="277">
        <v>50.0</v>
      </c>
      <c r="K693" s="278">
        <v>12.5</v>
      </c>
      <c r="L693" s="85" t="s">
        <v>84</v>
      </c>
      <c r="M693" s="205"/>
      <c r="N693" s="205"/>
    </row>
    <row r="694" ht="15.0" customHeight="1">
      <c r="A694" s="206" t="s">
        <v>2479</v>
      </c>
      <c r="B694" s="206" t="s">
        <v>2167</v>
      </c>
      <c r="C694" s="98" t="s">
        <v>51</v>
      </c>
      <c r="D694" s="207" t="s">
        <v>2487</v>
      </c>
      <c r="E694" s="208" t="s">
        <v>2208</v>
      </c>
      <c r="F694" s="77" t="s">
        <v>239</v>
      </c>
      <c r="G694" s="98">
        <v>4.0</v>
      </c>
      <c r="H694" s="98">
        <v>3.0</v>
      </c>
      <c r="I694" s="98">
        <v>4.0</v>
      </c>
      <c r="J694" s="277">
        <v>50.0</v>
      </c>
      <c r="K694" s="278">
        <v>12.5</v>
      </c>
      <c r="L694" s="85" t="s">
        <v>84</v>
      </c>
      <c r="M694" s="205"/>
      <c r="N694" s="205"/>
    </row>
    <row r="695" ht="15.0" customHeight="1">
      <c r="A695" s="206" t="s">
        <v>2479</v>
      </c>
      <c r="B695" s="206" t="s">
        <v>2167</v>
      </c>
      <c r="C695" s="98" t="s">
        <v>51</v>
      </c>
      <c r="D695" s="207" t="s">
        <v>2488</v>
      </c>
      <c r="E695" s="207" t="s">
        <v>2187</v>
      </c>
      <c r="F695" s="77" t="s">
        <v>239</v>
      </c>
      <c r="G695" s="98">
        <v>4.0</v>
      </c>
      <c r="H695" s="98">
        <v>3.0</v>
      </c>
      <c r="I695" s="98">
        <v>4.0</v>
      </c>
      <c r="J695" s="277">
        <v>50.0</v>
      </c>
      <c r="K695" s="278">
        <v>12.5</v>
      </c>
      <c r="L695" s="85" t="s">
        <v>84</v>
      </c>
      <c r="M695" s="205"/>
      <c r="N695" s="205"/>
    </row>
    <row r="696" ht="15.0" customHeight="1">
      <c r="A696" s="206" t="s">
        <v>2479</v>
      </c>
      <c r="B696" s="206" t="s">
        <v>2167</v>
      </c>
      <c r="C696" s="98" t="s">
        <v>51</v>
      </c>
      <c r="D696" s="207" t="s">
        <v>2489</v>
      </c>
      <c r="E696" s="207" t="s">
        <v>2490</v>
      </c>
      <c r="F696" s="77" t="s">
        <v>239</v>
      </c>
      <c r="G696" s="98">
        <v>4.0</v>
      </c>
      <c r="H696" s="98">
        <v>3.0</v>
      </c>
      <c r="I696" s="98">
        <v>4.0</v>
      </c>
      <c r="J696" s="277">
        <v>50.0</v>
      </c>
      <c r="K696" s="278">
        <v>12.5</v>
      </c>
      <c r="L696" s="85" t="s">
        <v>84</v>
      </c>
      <c r="M696" s="205"/>
      <c r="N696" s="205"/>
    </row>
    <row r="697" ht="15.0" customHeight="1">
      <c r="A697" s="206" t="s">
        <v>2479</v>
      </c>
      <c r="B697" s="206" t="s">
        <v>2167</v>
      </c>
      <c r="C697" s="98" t="s">
        <v>51</v>
      </c>
      <c r="D697" s="207" t="s">
        <v>2491</v>
      </c>
      <c r="E697" s="207" t="s">
        <v>2190</v>
      </c>
      <c r="F697" s="77" t="s">
        <v>239</v>
      </c>
      <c r="G697" s="98">
        <v>4.0</v>
      </c>
      <c r="H697" s="98">
        <v>3.0</v>
      </c>
      <c r="I697" s="98">
        <v>4.0</v>
      </c>
      <c r="J697" s="277">
        <v>50.0</v>
      </c>
      <c r="K697" s="278">
        <v>12.5</v>
      </c>
      <c r="L697" s="85" t="s">
        <v>84</v>
      </c>
      <c r="M697" s="205"/>
      <c r="N697" s="205"/>
    </row>
    <row r="698" ht="15.0" customHeight="1">
      <c r="A698" s="206" t="s">
        <v>2479</v>
      </c>
      <c r="B698" s="206" t="s">
        <v>2167</v>
      </c>
      <c r="C698" s="98" t="s">
        <v>51</v>
      </c>
      <c r="D698" s="207" t="s">
        <v>2492</v>
      </c>
      <c r="E698" s="207" t="s">
        <v>2193</v>
      </c>
      <c r="F698" s="77" t="s">
        <v>239</v>
      </c>
      <c r="G698" s="98">
        <v>4.0</v>
      </c>
      <c r="H698" s="98">
        <v>3.0</v>
      </c>
      <c r="I698" s="98">
        <v>4.0</v>
      </c>
      <c r="J698" s="277">
        <v>50.0</v>
      </c>
      <c r="K698" s="278">
        <v>12.5</v>
      </c>
      <c r="L698" s="85" t="s">
        <v>84</v>
      </c>
      <c r="M698" s="205"/>
      <c r="N698" s="205"/>
    </row>
    <row r="699" ht="15.0" customHeight="1">
      <c r="A699" s="206" t="s">
        <v>2479</v>
      </c>
      <c r="B699" s="206" t="s">
        <v>2167</v>
      </c>
      <c r="C699" s="98" t="s">
        <v>51</v>
      </c>
      <c r="D699" s="207" t="s">
        <v>2493</v>
      </c>
      <c r="E699" s="207" t="s">
        <v>2196</v>
      </c>
      <c r="F699" s="77" t="s">
        <v>1596</v>
      </c>
      <c r="G699" s="98">
        <v>4.0</v>
      </c>
      <c r="H699" s="98">
        <v>3.0</v>
      </c>
      <c r="I699" s="98">
        <v>4.0</v>
      </c>
      <c r="J699" s="277">
        <v>50.0</v>
      </c>
      <c r="K699" s="278">
        <v>12.5</v>
      </c>
      <c r="L699" s="85" t="s">
        <v>84</v>
      </c>
      <c r="M699" s="205"/>
      <c r="N699" s="205"/>
    </row>
    <row r="700" ht="15.0" customHeight="1">
      <c r="A700" s="206" t="s">
        <v>2479</v>
      </c>
      <c r="B700" s="206" t="s">
        <v>2167</v>
      </c>
      <c r="C700" s="98" t="s">
        <v>51</v>
      </c>
      <c r="D700" s="207" t="s">
        <v>2494</v>
      </c>
      <c r="E700" s="207" t="s">
        <v>2199</v>
      </c>
      <c r="F700" s="77" t="s">
        <v>824</v>
      </c>
      <c r="G700" s="98">
        <v>4.0</v>
      </c>
      <c r="H700" s="98">
        <v>3.0</v>
      </c>
      <c r="I700" s="98">
        <v>4.0</v>
      </c>
      <c r="J700" s="277">
        <v>50.0</v>
      </c>
      <c r="K700" s="278">
        <v>12.5</v>
      </c>
      <c r="L700" s="85" t="s">
        <v>84</v>
      </c>
      <c r="M700" s="205"/>
      <c r="N700" s="205"/>
    </row>
    <row r="701" ht="15.0" customHeight="1">
      <c r="A701" s="206" t="s">
        <v>2479</v>
      </c>
      <c r="B701" s="206" t="s">
        <v>2167</v>
      </c>
      <c r="C701" s="98" t="s">
        <v>51</v>
      </c>
      <c r="D701" s="207" t="s">
        <v>2495</v>
      </c>
      <c r="E701" s="207" t="s">
        <v>2202</v>
      </c>
      <c r="F701" s="77" t="s">
        <v>1905</v>
      </c>
      <c r="G701" s="98">
        <v>4.0</v>
      </c>
      <c r="H701" s="98">
        <v>3.0</v>
      </c>
      <c r="I701" s="98">
        <v>4.0</v>
      </c>
      <c r="J701" s="277">
        <v>50.0</v>
      </c>
      <c r="K701" s="278">
        <v>12.5</v>
      </c>
      <c r="L701" s="85" t="s">
        <v>84</v>
      </c>
      <c r="M701" s="205"/>
      <c r="N701" s="205"/>
    </row>
    <row r="702" ht="15.0" customHeight="1">
      <c r="A702" s="279" t="s">
        <v>2479</v>
      </c>
      <c r="B702" s="279" t="s">
        <v>2167</v>
      </c>
      <c r="C702" s="272" t="s">
        <v>51</v>
      </c>
      <c r="D702" s="280" t="s">
        <v>2496</v>
      </c>
      <c r="E702" s="280" t="s">
        <v>2301</v>
      </c>
      <c r="F702" s="270" t="s">
        <v>239</v>
      </c>
      <c r="G702" s="281">
        <v>4.0</v>
      </c>
      <c r="H702" s="281">
        <v>3.0</v>
      </c>
      <c r="I702" s="281">
        <v>4.0</v>
      </c>
      <c r="J702" s="282">
        <v>50.0</v>
      </c>
      <c r="K702" s="283">
        <v>12.5</v>
      </c>
      <c r="L702" s="85" t="s">
        <v>84</v>
      </c>
      <c r="M702" s="205"/>
      <c r="N702" s="205"/>
    </row>
    <row r="703" ht="15.0" customHeight="1">
      <c r="A703" s="206" t="s">
        <v>737</v>
      </c>
      <c r="B703" s="206" t="s">
        <v>738</v>
      </c>
      <c r="C703" s="98" t="s">
        <v>51</v>
      </c>
      <c r="D703" s="207" t="s">
        <v>814</v>
      </c>
      <c r="E703" s="207" t="s">
        <v>815</v>
      </c>
      <c r="F703" s="77" t="s">
        <v>741</v>
      </c>
      <c r="G703" s="98">
        <v>4.0</v>
      </c>
      <c r="H703" s="98">
        <v>3.0</v>
      </c>
      <c r="I703" s="98">
        <v>4.0</v>
      </c>
      <c r="J703" s="277">
        <v>50.0</v>
      </c>
      <c r="K703" s="278">
        <v>12.5</v>
      </c>
      <c r="L703" s="85" t="s">
        <v>84</v>
      </c>
      <c r="M703" s="205"/>
      <c r="N703" s="205"/>
    </row>
    <row r="704" ht="15.0" customHeight="1">
      <c r="A704" s="206" t="s">
        <v>737</v>
      </c>
      <c r="B704" s="206" t="s">
        <v>738</v>
      </c>
      <c r="C704" s="98" t="s">
        <v>51</v>
      </c>
      <c r="D704" s="207" t="s">
        <v>816</v>
      </c>
      <c r="E704" s="207" t="s">
        <v>817</v>
      </c>
      <c r="F704" s="77" t="s">
        <v>741</v>
      </c>
      <c r="G704" s="98">
        <v>4.0</v>
      </c>
      <c r="H704" s="98">
        <v>3.0</v>
      </c>
      <c r="I704" s="98">
        <v>4.0</v>
      </c>
      <c r="J704" s="277">
        <v>50.0</v>
      </c>
      <c r="K704" s="278">
        <v>12.5</v>
      </c>
      <c r="L704" s="85" t="s">
        <v>84</v>
      </c>
      <c r="M704" s="205"/>
      <c r="N704" s="205"/>
    </row>
    <row r="705" ht="15.0" customHeight="1">
      <c r="A705" s="206" t="s">
        <v>737</v>
      </c>
      <c r="B705" s="206" t="s">
        <v>738</v>
      </c>
      <c r="C705" s="98" t="s">
        <v>51</v>
      </c>
      <c r="D705" s="207" t="s">
        <v>818</v>
      </c>
      <c r="E705" s="207" t="s">
        <v>819</v>
      </c>
      <c r="F705" s="77" t="s">
        <v>741</v>
      </c>
      <c r="G705" s="98">
        <v>4.0</v>
      </c>
      <c r="H705" s="98">
        <v>3.0</v>
      </c>
      <c r="I705" s="98">
        <v>4.0</v>
      </c>
      <c r="J705" s="277">
        <v>50.0</v>
      </c>
      <c r="K705" s="278">
        <v>12.5</v>
      </c>
      <c r="L705" s="85" t="s">
        <v>84</v>
      </c>
      <c r="M705" s="205"/>
      <c r="N705" s="205"/>
    </row>
    <row r="706" ht="15.0" customHeight="1">
      <c r="A706" s="206" t="s">
        <v>737</v>
      </c>
      <c r="B706" s="206" t="s">
        <v>738</v>
      </c>
      <c r="C706" s="98" t="s">
        <v>51</v>
      </c>
      <c r="D706" s="207" t="s">
        <v>820</v>
      </c>
      <c r="E706" s="207" t="s">
        <v>821</v>
      </c>
      <c r="F706" s="77" t="s">
        <v>741</v>
      </c>
      <c r="G706" s="98">
        <v>4.0</v>
      </c>
      <c r="H706" s="98">
        <v>3.0</v>
      </c>
      <c r="I706" s="98">
        <v>4.0</v>
      </c>
      <c r="J706" s="277">
        <v>50.0</v>
      </c>
      <c r="K706" s="278">
        <v>12.5</v>
      </c>
      <c r="L706" s="85" t="s">
        <v>84</v>
      </c>
      <c r="M706" s="205"/>
      <c r="N706" s="205"/>
    </row>
    <row r="707" ht="15.0" customHeight="1">
      <c r="A707" s="206" t="s">
        <v>737</v>
      </c>
      <c r="B707" s="206" t="s">
        <v>738</v>
      </c>
      <c r="C707" s="98" t="s">
        <v>51</v>
      </c>
      <c r="D707" s="207" t="s">
        <v>839</v>
      </c>
      <c r="E707" s="207" t="s">
        <v>840</v>
      </c>
      <c r="F707" s="77" t="s">
        <v>239</v>
      </c>
      <c r="G707" s="98">
        <v>4.0</v>
      </c>
      <c r="H707" s="98">
        <v>3.0</v>
      </c>
      <c r="I707" s="98">
        <v>4.0</v>
      </c>
      <c r="J707" s="277">
        <v>50.0</v>
      </c>
      <c r="K707" s="278">
        <v>12.5</v>
      </c>
      <c r="L707" s="85" t="s">
        <v>84</v>
      </c>
      <c r="M707" s="205"/>
      <c r="N707" s="205"/>
    </row>
    <row r="708" ht="15.0" customHeight="1">
      <c r="A708" s="206" t="s">
        <v>2406</v>
      </c>
      <c r="B708" s="206" t="s">
        <v>2497</v>
      </c>
      <c r="C708" s="98" t="s">
        <v>51</v>
      </c>
      <c r="D708" s="207" t="s">
        <v>2498</v>
      </c>
      <c r="E708" s="207" t="s">
        <v>1691</v>
      </c>
      <c r="F708" s="77" t="s">
        <v>834</v>
      </c>
      <c r="G708" s="98">
        <v>4.0</v>
      </c>
      <c r="H708" s="98">
        <v>4.0</v>
      </c>
      <c r="I708" s="98">
        <v>4.0</v>
      </c>
      <c r="J708" s="98">
        <v>50.0</v>
      </c>
      <c r="K708" s="278">
        <v>5.0</v>
      </c>
      <c r="L708" s="85" t="s">
        <v>84</v>
      </c>
      <c r="M708" s="205"/>
      <c r="N708" s="205"/>
    </row>
    <row r="709" ht="15.0" customHeight="1">
      <c r="A709" s="206" t="s">
        <v>2406</v>
      </c>
      <c r="B709" s="206" t="s">
        <v>2499</v>
      </c>
      <c r="C709" s="98" t="s">
        <v>51</v>
      </c>
      <c r="D709" s="207" t="s">
        <v>1686</v>
      </c>
      <c r="E709" s="207" t="s">
        <v>1687</v>
      </c>
      <c r="F709" s="77" t="s">
        <v>834</v>
      </c>
      <c r="G709" s="98">
        <v>4.0</v>
      </c>
      <c r="H709" s="98">
        <v>4.0</v>
      </c>
      <c r="I709" s="98">
        <v>4.0</v>
      </c>
      <c r="J709" s="98">
        <v>50.0</v>
      </c>
      <c r="K709" s="278">
        <v>12.5</v>
      </c>
      <c r="L709" s="85" t="s">
        <v>84</v>
      </c>
      <c r="M709" s="205"/>
      <c r="N709" s="205"/>
    </row>
    <row r="710" ht="15.0" customHeight="1">
      <c r="A710" s="206" t="s">
        <v>2430</v>
      </c>
      <c r="B710" s="206" t="s">
        <v>1732</v>
      </c>
      <c r="C710" s="98" t="s">
        <v>51</v>
      </c>
      <c r="D710" s="207" t="s">
        <v>2500</v>
      </c>
      <c r="E710" s="207" t="s">
        <v>1737</v>
      </c>
      <c r="F710" s="77" t="s">
        <v>239</v>
      </c>
      <c r="G710" s="98">
        <v>2.0</v>
      </c>
      <c r="H710" s="98">
        <v>2.0</v>
      </c>
      <c r="I710" s="98">
        <v>2.0</v>
      </c>
      <c r="J710" s="98">
        <v>50.0</v>
      </c>
      <c r="K710" s="278">
        <v>25.0</v>
      </c>
      <c r="L710" s="85" t="s">
        <v>84</v>
      </c>
      <c r="M710" s="205"/>
      <c r="N710" s="205"/>
    </row>
    <row r="711" ht="15.0" customHeight="1">
      <c r="A711" s="206" t="s">
        <v>2430</v>
      </c>
      <c r="B711" s="206" t="s">
        <v>1732</v>
      </c>
      <c r="C711" s="98" t="s">
        <v>51</v>
      </c>
      <c r="D711" s="207" t="s">
        <v>2501</v>
      </c>
      <c r="E711" s="207" t="s">
        <v>1734</v>
      </c>
      <c r="F711" s="77" t="s">
        <v>2502</v>
      </c>
      <c r="G711" s="98">
        <v>2.0</v>
      </c>
      <c r="H711" s="98">
        <v>2.0</v>
      </c>
      <c r="I711" s="98">
        <v>2.0</v>
      </c>
      <c r="J711" s="98">
        <v>50.0</v>
      </c>
      <c r="K711" s="278">
        <v>25.0</v>
      </c>
      <c r="L711" s="85" t="s">
        <v>84</v>
      </c>
      <c r="M711" s="205"/>
      <c r="N711" s="205"/>
    </row>
    <row r="712" ht="15.0" customHeight="1">
      <c r="A712" s="206" t="s">
        <v>2381</v>
      </c>
      <c r="B712" s="206" t="s">
        <v>2503</v>
      </c>
      <c r="C712" s="98" t="s">
        <v>51</v>
      </c>
      <c r="D712" s="207" t="s">
        <v>2504</v>
      </c>
      <c r="E712" s="207" t="s">
        <v>2215</v>
      </c>
      <c r="F712" s="77" t="s">
        <v>824</v>
      </c>
      <c r="G712" s="98">
        <v>4.0</v>
      </c>
      <c r="H712" s="98">
        <v>4.0</v>
      </c>
      <c r="I712" s="98">
        <v>4.0</v>
      </c>
      <c r="J712" s="98">
        <v>50.0</v>
      </c>
      <c r="K712" s="278">
        <v>12.5</v>
      </c>
      <c r="L712" s="85" t="s">
        <v>84</v>
      </c>
      <c r="M712" s="205"/>
      <c r="N712" s="205"/>
    </row>
    <row r="713" ht="15.0" customHeight="1">
      <c r="A713" s="85" t="s">
        <v>2505</v>
      </c>
      <c r="B713" s="85" t="s">
        <v>2506</v>
      </c>
      <c r="C713" s="77" t="s">
        <v>86</v>
      </c>
      <c r="D713" s="85" t="s">
        <v>2507</v>
      </c>
      <c r="E713" s="136" t="s">
        <v>2508</v>
      </c>
      <c r="F713" s="77" t="s">
        <v>2509</v>
      </c>
      <c r="G713" s="98">
        <v>4.0</v>
      </c>
      <c r="H713" s="98">
        <v>2.0</v>
      </c>
      <c r="I713" s="98">
        <v>4.0</v>
      </c>
      <c r="J713" s="98">
        <v>50.0</v>
      </c>
      <c r="K713" s="256">
        <f t="shared" ref="K713:K753" si="24">J713/I713</f>
        <v>12.5</v>
      </c>
      <c r="L713" s="85" t="s">
        <v>481</v>
      </c>
      <c r="M713" s="205"/>
      <c r="N713" s="205"/>
    </row>
    <row r="714" ht="15.0" customHeight="1">
      <c r="A714" s="85" t="s">
        <v>2505</v>
      </c>
      <c r="B714" s="85" t="s">
        <v>2506</v>
      </c>
      <c r="C714" s="77" t="s">
        <v>86</v>
      </c>
      <c r="D714" s="85" t="s">
        <v>2510</v>
      </c>
      <c r="E714" s="136" t="s">
        <v>2511</v>
      </c>
      <c r="F714" s="77" t="s">
        <v>2512</v>
      </c>
      <c r="G714" s="98">
        <v>4.0</v>
      </c>
      <c r="H714" s="98">
        <v>2.0</v>
      </c>
      <c r="I714" s="98">
        <v>4.0</v>
      </c>
      <c r="J714" s="98">
        <v>50.0</v>
      </c>
      <c r="K714" s="256">
        <f t="shared" si="24"/>
        <v>12.5</v>
      </c>
      <c r="L714" s="85" t="s">
        <v>481</v>
      </c>
      <c r="M714" s="205"/>
      <c r="N714" s="205"/>
    </row>
    <row r="715" ht="15.0" customHeight="1">
      <c r="A715" s="85" t="s">
        <v>2505</v>
      </c>
      <c r="B715" s="85" t="s">
        <v>2506</v>
      </c>
      <c r="C715" s="77" t="s">
        <v>86</v>
      </c>
      <c r="D715" s="85" t="s">
        <v>2513</v>
      </c>
      <c r="E715" s="136" t="s">
        <v>2514</v>
      </c>
      <c r="F715" s="77" t="s">
        <v>2509</v>
      </c>
      <c r="G715" s="98">
        <v>4.0</v>
      </c>
      <c r="H715" s="98">
        <v>2.0</v>
      </c>
      <c r="I715" s="98">
        <v>4.0</v>
      </c>
      <c r="J715" s="98">
        <v>50.0</v>
      </c>
      <c r="K715" s="256">
        <f t="shared" si="24"/>
        <v>12.5</v>
      </c>
      <c r="L715" s="85" t="s">
        <v>481</v>
      </c>
      <c r="M715" s="205"/>
      <c r="N715" s="205"/>
    </row>
    <row r="716" ht="15.0" customHeight="1">
      <c r="A716" s="85" t="s">
        <v>2505</v>
      </c>
      <c r="B716" s="85" t="s">
        <v>2506</v>
      </c>
      <c r="C716" s="77" t="s">
        <v>86</v>
      </c>
      <c r="D716" s="85" t="s">
        <v>2515</v>
      </c>
      <c r="E716" s="136" t="s">
        <v>2516</v>
      </c>
      <c r="F716" s="77" t="s">
        <v>2509</v>
      </c>
      <c r="G716" s="98">
        <v>4.0</v>
      </c>
      <c r="H716" s="98">
        <v>2.0</v>
      </c>
      <c r="I716" s="98">
        <v>4.0</v>
      </c>
      <c r="J716" s="98">
        <v>50.0</v>
      </c>
      <c r="K716" s="256">
        <f t="shared" si="24"/>
        <v>12.5</v>
      </c>
      <c r="L716" s="85" t="s">
        <v>481</v>
      </c>
      <c r="M716" s="205"/>
      <c r="N716" s="205"/>
    </row>
    <row r="717" ht="15.0" customHeight="1">
      <c r="A717" s="85" t="s">
        <v>2505</v>
      </c>
      <c r="B717" s="85" t="s">
        <v>2506</v>
      </c>
      <c r="C717" s="77" t="s">
        <v>86</v>
      </c>
      <c r="D717" s="85" t="s">
        <v>2517</v>
      </c>
      <c r="E717" s="136" t="s">
        <v>2518</v>
      </c>
      <c r="F717" s="77" t="s">
        <v>2509</v>
      </c>
      <c r="G717" s="98">
        <v>4.0</v>
      </c>
      <c r="H717" s="98">
        <v>2.0</v>
      </c>
      <c r="I717" s="98">
        <v>4.0</v>
      </c>
      <c r="J717" s="98">
        <v>50.0</v>
      </c>
      <c r="K717" s="256">
        <f t="shared" si="24"/>
        <v>12.5</v>
      </c>
      <c r="L717" s="85" t="s">
        <v>481</v>
      </c>
      <c r="M717" s="205"/>
      <c r="N717" s="205"/>
    </row>
    <row r="718" ht="15.0" customHeight="1">
      <c r="A718" s="85" t="s">
        <v>2505</v>
      </c>
      <c r="B718" s="85" t="s">
        <v>2506</v>
      </c>
      <c r="C718" s="77" t="s">
        <v>86</v>
      </c>
      <c r="D718" s="85" t="s">
        <v>2519</v>
      </c>
      <c r="E718" s="284" t="s">
        <v>2520</v>
      </c>
      <c r="F718" s="76" t="s">
        <v>2521</v>
      </c>
      <c r="G718" s="98">
        <v>4.0</v>
      </c>
      <c r="H718" s="98">
        <v>2.0</v>
      </c>
      <c r="I718" s="98">
        <v>4.0</v>
      </c>
      <c r="J718" s="98">
        <v>50.0</v>
      </c>
      <c r="K718" s="256">
        <f t="shared" si="24"/>
        <v>12.5</v>
      </c>
      <c r="L718" s="85" t="s">
        <v>481</v>
      </c>
      <c r="M718" s="205"/>
      <c r="N718" s="205"/>
    </row>
    <row r="719" ht="15.0" customHeight="1">
      <c r="A719" s="85" t="s">
        <v>2505</v>
      </c>
      <c r="B719" s="85" t="s">
        <v>2506</v>
      </c>
      <c r="C719" s="77" t="s">
        <v>86</v>
      </c>
      <c r="D719" s="85" t="s">
        <v>2522</v>
      </c>
      <c r="E719" s="136" t="s">
        <v>2523</v>
      </c>
      <c r="F719" s="76" t="s">
        <v>452</v>
      </c>
      <c r="G719" s="98">
        <v>4.0</v>
      </c>
      <c r="H719" s="98">
        <v>2.0</v>
      </c>
      <c r="I719" s="98">
        <v>4.0</v>
      </c>
      <c r="J719" s="98">
        <v>50.0</v>
      </c>
      <c r="K719" s="256">
        <f t="shared" si="24"/>
        <v>12.5</v>
      </c>
      <c r="L719" s="85" t="s">
        <v>481</v>
      </c>
      <c r="M719" s="205"/>
      <c r="N719" s="205"/>
    </row>
    <row r="720" ht="15.0" customHeight="1">
      <c r="A720" s="85" t="s">
        <v>2505</v>
      </c>
      <c r="B720" s="85" t="s">
        <v>2506</v>
      </c>
      <c r="C720" s="77" t="s">
        <v>86</v>
      </c>
      <c r="D720" s="85" t="s">
        <v>2524</v>
      </c>
      <c r="E720" s="136" t="s">
        <v>2525</v>
      </c>
      <c r="F720" s="76" t="s">
        <v>452</v>
      </c>
      <c r="G720" s="98">
        <v>4.0</v>
      </c>
      <c r="H720" s="98">
        <v>2.0</v>
      </c>
      <c r="I720" s="98">
        <v>4.0</v>
      </c>
      <c r="J720" s="98">
        <v>50.0</v>
      </c>
      <c r="K720" s="256">
        <f t="shared" si="24"/>
        <v>12.5</v>
      </c>
      <c r="L720" s="85" t="s">
        <v>481</v>
      </c>
      <c r="M720" s="205"/>
      <c r="N720" s="205"/>
    </row>
    <row r="721" ht="15.0" customHeight="1">
      <c r="A721" s="85" t="s">
        <v>2505</v>
      </c>
      <c r="B721" s="85" t="s">
        <v>2506</v>
      </c>
      <c r="C721" s="77" t="s">
        <v>86</v>
      </c>
      <c r="D721" s="85" t="s">
        <v>2526</v>
      </c>
      <c r="E721" s="136" t="s">
        <v>2527</v>
      </c>
      <c r="F721" s="76" t="s">
        <v>452</v>
      </c>
      <c r="G721" s="98">
        <v>4.0</v>
      </c>
      <c r="H721" s="98">
        <v>2.0</v>
      </c>
      <c r="I721" s="98">
        <v>4.0</v>
      </c>
      <c r="J721" s="98">
        <v>50.0</v>
      </c>
      <c r="K721" s="256">
        <f t="shared" si="24"/>
        <v>12.5</v>
      </c>
      <c r="L721" s="85" t="s">
        <v>481</v>
      </c>
      <c r="M721" s="205"/>
      <c r="N721" s="205"/>
    </row>
    <row r="722" ht="15.0" customHeight="1">
      <c r="A722" s="85" t="s">
        <v>2505</v>
      </c>
      <c r="B722" s="85" t="s">
        <v>2506</v>
      </c>
      <c r="C722" s="77" t="s">
        <v>86</v>
      </c>
      <c r="D722" s="85" t="s">
        <v>2528</v>
      </c>
      <c r="E722" s="136" t="s">
        <v>2529</v>
      </c>
      <c r="F722" s="76" t="s">
        <v>452</v>
      </c>
      <c r="G722" s="98">
        <v>4.0</v>
      </c>
      <c r="H722" s="98">
        <v>2.0</v>
      </c>
      <c r="I722" s="98">
        <v>4.0</v>
      </c>
      <c r="J722" s="98">
        <v>50.0</v>
      </c>
      <c r="K722" s="256">
        <f t="shared" si="24"/>
        <v>12.5</v>
      </c>
      <c r="L722" s="85" t="s">
        <v>481</v>
      </c>
      <c r="M722" s="205"/>
      <c r="N722" s="205"/>
    </row>
    <row r="723" ht="15.0" customHeight="1">
      <c r="A723" s="85" t="s">
        <v>472</v>
      </c>
      <c r="B723" s="85" t="s">
        <v>471</v>
      </c>
      <c r="C723" s="77" t="s">
        <v>86</v>
      </c>
      <c r="D723" s="85" t="s">
        <v>2530</v>
      </c>
      <c r="E723" s="136" t="s">
        <v>2531</v>
      </c>
      <c r="F723" s="77" t="s">
        <v>2509</v>
      </c>
      <c r="G723" s="98">
        <v>4.0</v>
      </c>
      <c r="H723" s="98">
        <v>2.0</v>
      </c>
      <c r="I723" s="98">
        <v>4.0</v>
      </c>
      <c r="J723" s="98">
        <v>50.0</v>
      </c>
      <c r="K723" s="77">
        <f t="shared" si="24"/>
        <v>12.5</v>
      </c>
      <c r="L723" s="220" t="s">
        <v>481</v>
      </c>
      <c r="M723" s="205"/>
      <c r="N723" s="205"/>
    </row>
    <row r="724" ht="15.0" customHeight="1">
      <c r="A724" s="285" t="s">
        <v>2505</v>
      </c>
      <c r="B724" s="85" t="s">
        <v>2532</v>
      </c>
      <c r="C724" s="77" t="s">
        <v>86</v>
      </c>
      <c r="D724" s="85" t="s">
        <v>2533</v>
      </c>
      <c r="E724" s="136" t="s">
        <v>2534</v>
      </c>
      <c r="F724" s="77" t="s">
        <v>452</v>
      </c>
      <c r="G724" s="98">
        <v>4.0</v>
      </c>
      <c r="H724" s="98">
        <v>2.0</v>
      </c>
      <c r="I724" s="98">
        <v>4.0</v>
      </c>
      <c r="J724" s="98">
        <v>50.0</v>
      </c>
      <c r="K724" s="77">
        <f t="shared" si="24"/>
        <v>12.5</v>
      </c>
      <c r="L724" s="85" t="s">
        <v>481</v>
      </c>
      <c r="M724" s="205"/>
      <c r="N724" s="205"/>
    </row>
    <row r="725" ht="15.0" customHeight="1">
      <c r="A725" s="285" t="s">
        <v>2505</v>
      </c>
      <c r="B725" s="85" t="s">
        <v>2532</v>
      </c>
      <c r="C725" s="77" t="s">
        <v>86</v>
      </c>
      <c r="D725" s="85" t="s">
        <v>2535</v>
      </c>
      <c r="E725" s="136" t="s">
        <v>2536</v>
      </c>
      <c r="F725" s="77" t="s">
        <v>452</v>
      </c>
      <c r="G725" s="98">
        <v>4.0</v>
      </c>
      <c r="H725" s="98">
        <v>2.0</v>
      </c>
      <c r="I725" s="98">
        <v>4.0</v>
      </c>
      <c r="J725" s="98">
        <v>50.0</v>
      </c>
      <c r="K725" s="77">
        <f t="shared" si="24"/>
        <v>12.5</v>
      </c>
      <c r="L725" s="85" t="s">
        <v>481</v>
      </c>
      <c r="M725" s="205"/>
      <c r="N725" s="205"/>
    </row>
    <row r="726" ht="15.0" customHeight="1">
      <c r="A726" s="285" t="s">
        <v>2505</v>
      </c>
      <c r="B726" s="85" t="s">
        <v>2532</v>
      </c>
      <c r="C726" s="77" t="s">
        <v>86</v>
      </c>
      <c r="D726" s="85" t="s">
        <v>2537</v>
      </c>
      <c r="E726" s="136" t="s">
        <v>2538</v>
      </c>
      <c r="F726" s="77" t="s">
        <v>452</v>
      </c>
      <c r="G726" s="98">
        <v>4.0</v>
      </c>
      <c r="H726" s="98">
        <v>2.0</v>
      </c>
      <c r="I726" s="98">
        <v>4.0</v>
      </c>
      <c r="J726" s="98">
        <v>50.0</v>
      </c>
      <c r="K726" s="77">
        <f t="shared" si="24"/>
        <v>12.5</v>
      </c>
      <c r="L726" s="85" t="s">
        <v>481</v>
      </c>
      <c r="M726" s="205"/>
      <c r="N726" s="205"/>
    </row>
    <row r="727" ht="15.0" customHeight="1">
      <c r="A727" s="285" t="s">
        <v>2505</v>
      </c>
      <c r="B727" s="85" t="s">
        <v>2539</v>
      </c>
      <c r="C727" s="77" t="s">
        <v>86</v>
      </c>
      <c r="D727" s="85" t="s">
        <v>2535</v>
      </c>
      <c r="E727" s="136" t="s">
        <v>2540</v>
      </c>
      <c r="F727" s="77" t="s">
        <v>452</v>
      </c>
      <c r="G727" s="98">
        <v>4.0</v>
      </c>
      <c r="H727" s="98">
        <v>2.0</v>
      </c>
      <c r="I727" s="98">
        <v>4.0</v>
      </c>
      <c r="J727" s="98">
        <v>50.0</v>
      </c>
      <c r="K727" s="77">
        <f t="shared" si="24"/>
        <v>12.5</v>
      </c>
      <c r="L727" s="85" t="s">
        <v>481</v>
      </c>
      <c r="M727" s="205"/>
      <c r="N727" s="205"/>
    </row>
    <row r="728" ht="15.0" customHeight="1">
      <c r="A728" s="285" t="s">
        <v>2505</v>
      </c>
      <c r="B728" s="85" t="s">
        <v>2539</v>
      </c>
      <c r="C728" s="77" t="s">
        <v>86</v>
      </c>
      <c r="D728" s="85" t="s">
        <v>2541</v>
      </c>
      <c r="E728" s="136" t="s">
        <v>2542</v>
      </c>
      <c r="F728" s="77" t="s">
        <v>2509</v>
      </c>
      <c r="G728" s="98">
        <v>4.0</v>
      </c>
      <c r="H728" s="98">
        <v>2.0</v>
      </c>
      <c r="I728" s="98">
        <v>4.0</v>
      </c>
      <c r="J728" s="98">
        <v>50.0</v>
      </c>
      <c r="K728" s="77">
        <f t="shared" si="24"/>
        <v>12.5</v>
      </c>
      <c r="L728" s="85" t="s">
        <v>481</v>
      </c>
      <c r="M728" s="205"/>
      <c r="N728" s="205"/>
    </row>
    <row r="729" ht="15.0" customHeight="1">
      <c r="A729" s="285" t="s">
        <v>2505</v>
      </c>
      <c r="B729" s="85" t="s">
        <v>2539</v>
      </c>
      <c r="C729" s="77" t="s">
        <v>86</v>
      </c>
      <c r="D729" s="85" t="s">
        <v>2513</v>
      </c>
      <c r="E729" s="136" t="s">
        <v>2543</v>
      </c>
      <c r="F729" s="77" t="s">
        <v>452</v>
      </c>
      <c r="G729" s="98">
        <v>4.0</v>
      </c>
      <c r="H729" s="98">
        <v>2.0</v>
      </c>
      <c r="I729" s="98">
        <v>4.0</v>
      </c>
      <c r="J729" s="98">
        <v>50.0</v>
      </c>
      <c r="K729" s="77">
        <f t="shared" si="24"/>
        <v>12.5</v>
      </c>
      <c r="L729" s="85" t="s">
        <v>481</v>
      </c>
      <c r="M729" s="205"/>
      <c r="N729" s="205"/>
    </row>
    <row r="730" ht="15.0" customHeight="1">
      <c r="A730" s="285" t="s">
        <v>2505</v>
      </c>
      <c r="B730" s="85" t="s">
        <v>2539</v>
      </c>
      <c r="C730" s="77" t="s">
        <v>86</v>
      </c>
      <c r="D730" s="85" t="s">
        <v>2544</v>
      </c>
      <c r="E730" s="136" t="s">
        <v>2545</v>
      </c>
      <c r="F730" s="77" t="s">
        <v>452</v>
      </c>
      <c r="G730" s="98">
        <v>4.0</v>
      </c>
      <c r="H730" s="98">
        <v>2.0</v>
      </c>
      <c r="I730" s="98">
        <v>4.0</v>
      </c>
      <c r="J730" s="98">
        <v>50.0</v>
      </c>
      <c r="K730" s="77">
        <f t="shared" si="24"/>
        <v>12.5</v>
      </c>
      <c r="L730" s="85" t="s">
        <v>481</v>
      </c>
      <c r="M730" s="205"/>
      <c r="N730" s="205"/>
    </row>
    <row r="731" ht="15.0" customHeight="1">
      <c r="A731" s="285" t="s">
        <v>2505</v>
      </c>
      <c r="B731" s="85" t="s">
        <v>2539</v>
      </c>
      <c r="C731" s="77" t="s">
        <v>86</v>
      </c>
      <c r="D731" s="85" t="s">
        <v>2546</v>
      </c>
      <c r="E731" s="136" t="s">
        <v>2547</v>
      </c>
      <c r="F731" s="77" t="s">
        <v>452</v>
      </c>
      <c r="G731" s="98">
        <v>4.0</v>
      </c>
      <c r="H731" s="98">
        <v>2.0</v>
      </c>
      <c r="I731" s="98">
        <v>4.0</v>
      </c>
      <c r="J731" s="98">
        <v>50.0</v>
      </c>
      <c r="K731" s="77">
        <f t="shared" si="24"/>
        <v>12.5</v>
      </c>
      <c r="L731" s="85" t="s">
        <v>481</v>
      </c>
      <c r="M731" s="205"/>
      <c r="N731" s="205"/>
    </row>
    <row r="732" ht="15.0" customHeight="1">
      <c r="A732" s="285" t="s">
        <v>2505</v>
      </c>
      <c r="B732" s="85" t="s">
        <v>2539</v>
      </c>
      <c r="C732" s="77" t="s">
        <v>86</v>
      </c>
      <c r="D732" s="85" t="s">
        <v>2548</v>
      </c>
      <c r="E732" s="136" t="s">
        <v>2549</v>
      </c>
      <c r="F732" s="77" t="s">
        <v>452</v>
      </c>
      <c r="G732" s="98">
        <v>4.0</v>
      </c>
      <c r="H732" s="98">
        <v>2.0</v>
      </c>
      <c r="I732" s="98">
        <v>4.0</v>
      </c>
      <c r="J732" s="98">
        <v>50.0</v>
      </c>
      <c r="K732" s="77">
        <f t="shared" si="24"/>
        <v>12.5</v>
      </c>
      <c r="L732" s="85" t="s">
        <v>481</v>
      </c>
      <c r="M732" s="205"/>
      <c r="N732" s="205"/>
    </row>
    <row r="733" ht="15.0" customHeight="1">
      <c r="A733" s="285" t="s">
        <v>2505</v>
      </c>
      <c r="B733" s="85" t="s">
        <v>2539</v>
      </c>
      <c r="C733" s="77" t="s">
        <v>86</v>
      </c>
      <c r="D733" s="85" t="s">
        <v>2550</v>
      </c>
      <c r="E733" s="136" t="s">
        <v>2551</v>
      </c>
      <c r="F733" s="77" t="s">
        <v>452</v>
      </c>
      <c r="G733" s="98">
        <v>4.0</v>
      </c>
      <c r="H733" s="98">
        <v>2.0</v>
      </c>
      <c r="I733" s="98">
        <v>4.0</v>
      </c>
      <c r="J733" s="98">
        <v>50.0</v>
      </c>
      <c r="K733" s="77">
        <f t="shared" si="24"/>
        <v>12.5</v>
      </c>
      <c r="L733" s="85" t="s">
        <v>481</v>
      </c>
      <c r="M733" s="205"/>
      <c r="N733" s="205"/>
    </row>
    <row r="734" ht="15.0" customHeight="1">
      <c r="A734" s="85" t="s">
        <v>2552</v>
      </c>
      <c r="B734" s="85" t="s">
        <v>2553</v>
      </c>
      <c r="C734" s="77" t="s">
        <v>86</v>
      </c>
      <c r="D734" s="85" t="s">
        <v>2554</v>
      </c>
      <c r="E734" s="136" t="s">
        <v>2555</v>
      </c>
      <c r="F734" s="77" t="s">
        <v>452</v>
      </c>
      <c r="G734" s="98">
        <v>3.0</v>
      </c>
      <c r="H734" s="98">
        <v>2.0</v>
      </c>
      <c r="I734" s="98">
        <v>3.0</v>
      </c>
      <c r="J734" s="98">
        <v>50.0</v>
      </c>
      <c r="K734" s="77">
        <f t="shared" si="24"/>
        <v>16.66666667</v>
      </c>
      <c r="L734" s="85" t="s">
        <v>481</v>
      </c>
      <c r="M734" s="205"/>
      <c r="N734" s="205"/>
    </row>
    <row r="735" ht="15.0" customHeight="1">
      <c r="A735" s="85" t="s">
        <v>2552</v>
      </c>
      <c r="B735" s="85" t="s">
        <v>2553</v>
      </c>
      <c r="C735" s="77" t="s">
        <v>86</v>
      </c>
      <c r="D735" s="85" t="s">
        <v>2556</v>
      </c>
      <c r="E735" s="136" t="s">
        <v>2557</v>
      </c>
      <c r="F735" s="77" t="s">
        <v>452</v>
      </c>
      <c r="G735" s="98">
        <v>3.0</v>
      </c>
      <c r="H735" s="98">
        <v>2.0</v>
      </c>
      <c r="I735" s="98">
        <v>3.0</v>
      </c>
      <c r="J735" s="98">
        <v>50.0</v>
      </c>
      <c r="K735" s="77">
        <f t="shared" si="24"/>
        <v>16.66666667</v>
      </c>
      <c r="L735" s="85" t="s">
        <v>481</v>
      </c>
      <c r="M735" s="205"/>
      <c r="N735" s="205"/>
    </row>
    <row r="736" ht="15.0" customHeight="1">
      <c r="A736" s="85" t="s">
        <v>2552</v>
      </c>
      <c r="B736" s="85" t="s">
        <v>2553</v>
      </c>
      <c r="C736" s="77" t="s">
        <v>86</v>
      </c>
      <c r="D736" s="85" t="s">
        <v>2558</v>
      </c>
      <c r="E736" s="136" t="s">
        <v>2559</v>
      </c>
      <c r="F736" s="77" t="s">
        <v>2509</v>
      </c>
      <c r="G736" s="98">
        <v>3.0</v>
      </c>
      <c r="H736" s="98">
        <v>2.0</v>
      </c>
      <c r="I736" s="98">
        <v>3.0</v>
      </c>
      <c r="J736" s="98">
        <v>50.0</v>
      </c>
      <c r="K736" s="77">
        <f t="shared" si="24"/>
        <v>16.66666667</v>
      </c>
      <c r="L736" s="85" t="s">
        <v>481</v>
      </c>
      <c r="M736" s="205"/>
      <c r="N736" s="205"/>
    </row>
    <row r="737" ht="15.0" customHeight="1">
      <c r="A737" s="85" t="s">
        <v>2552</v>
      </c>
      <c r="B737" s="85" t="s">
        <v>2553</v>
      </c>
      <c r="C737" s="77" t="s">
        <v>86</v>
      </c>
      <c r="D737" s="85" t="s">
        <v>2560</v>
      </c>
      <c r="E737" s="136" t="s">
        <v>2561</v>
      </c>
      <c r="F737" s="77" t="s">
        <v>452</v>
      </c>
      <c r="G737" s="98">
        <v>3.0</v>
      </c>
      <c r="H737" s="98">
        <v>2.0</v>
      </c>
      <c r="I737" s="98">
        <v>3.0</v>
      </c>
      <c r="J737" s="98">
        <v>50.0</v>
      </c>
      <c r="K737" s="77">
        <f t="shared" si="24"/>
        <v>16.66666667</v>
      </c>
      <c r="L737" s="85" t="s">
        <v>481</v>
      </c>
      <c r="M737" s="205"/>
      <c r="N737" s="205"/>
    </row>
    <row r="738" ht="15.0" customHeight="1">
      <c r="A738" s="85" t="s">
        <v>2562</v>
      </c>
      <c r="B738" s="85" t="s">
        <v>2563</v>
      </c>
      <c r="C738" s="77" t="s">
        <v>86</v>
      </c>
      <c r="D738" s="85" t="s">
        <v>2564</v>
      </c>
      <c r="E738" s="136" t="s">
        <v>2565</v>
      </c>
      <c r="F738" s="77" t="s">
        <v>452</v>
      </c>
      <c r="G738" s="98">
        <v>2.0</v>
      </c>
      <c r="H738" s="98">
        <v>2.0</v>
      </c>
      <c r="I738" s="98">
        <v>2.0</v>
      </c>
      <c r="J738" s="98">
        <v>50.0</v>
      </c>
      <c r="K738" s="77">
        <f t="shared" si="24"/>
        <v>25</v>
      </c>
      <c r="L738" s="85" t="s">
        <v>481</v>
      </c>
      <c r="M738" s="205"/>
      <c r="N738" s="205"/>
    </row>
    <row r="739" ht="15.0" customHeight="1">
      <c r="A739" s="85" t="s">
        <v>2562</v>
      </c>
      <c r="B739" s="85" t="s">
        <v>2563</v>
      </c>
      <c r="C739" s="77" t="s">
        <v>86</v>
      </c>
      <c r="D739" s="85" t="s">
        <v>2566</v>
      </c>
      <c r="E739" s="136" t="s">
        <v>2567</v>
      </c>
      <c r="F739" s="77" t="s">
        <v>2509</v>
      </c>
      <c r="G739" s="98">
        <v>2.0</v>
      </c>
      <c r="H739" s="98">
        <v>2.0</v>
      </c>
      <c r="I739" s="98">
        <v>2.0</v>
      </c>
      <c r="J739" s="98">
        <v>50.0</v>
      </c>
      <c r="K739" s="77">
        <f t="shared" si="24"/>
        <v>25</v>
      </c>
      <c r="L739" s="85" t="s">
        <v>481</v>
      </c>
      <c r="M739" s="205"/>
      <c r="N739" s="205"/>
    </row>
    <row r="740" ht="15.0" customHeight="1">
      <c r="A740" s="85" t="s">
        <v>2562</v>
      </c>
      <c r="B740" s="85" t="s">
        <v>2563</v>
      </c>
      <c r="C740" s="77" t="s">
        <v>86</v>
      </c>
      <c r="D740" s="85" t="s">
        <v>2568</v>
      </c>
      <c r="E740" s="136" t="s">
        <v>2569</v>
      </c>
      <c r="F740" s="77" t="s">
        <v>2570</v>
      </c>
      <c r="G740" s="98">
        <v>2.0</v>
      </c>
      <c r="H740" s="98">
        <v>2.0</v>
      </c>
      <c r="I740" s="98">
        <v>2.0</v>
      </c>
      <c r="J740" s="98">
        <v>50.0</v>
      </c>
      <c r="K740" s="77">
        <f t="shared" si="24"/>
        <v>25</v>
      </c>
      <c r="L740" s="85" t="s">
        <v>481</v>
      </c>
      <c r="M740" s="205"/>
      <c r="N740" s="205"/>
    </row>
    <row r="741" ht="15.0" customHeight="1">
      <c r="A741" s="85" t="s">
        <v>2562</v>
      </c>
      <c r="B741" s="85" t="s">
        <v>2563</v>
      </c>
      <c r="C741" s="77" t="s">
        <v>86</v>
      </c>
      <c r="D741" s="85" t="s">
        <v>2571</v>
      </c>
      <c r="E741" s="136" t="s">
        <v>2572</v>
      </c>
      <c r="F741" s="77" t="s">
        <v>452</v>
      </c>
      <c r="G741" s="98">
        <v>2.0</v>
      </c>
      <c r="H741" s="98">
        <v>2.0</v>
      </c>
      <c r="I741" s="98">
        <v>2.0</v>
      </c>
      <c r="J741" s="98">
        <v>50.0</v>
      </c>
      <c r="K741" s="77">
        <f t="shared" si="24"/>
        <v>25</v>
      </c>
      <c r="L741" s="85" t="s">
        <v>481</v>
      </c>
      <c r="M741" s="205"/>
      <c r="N741" s="205"/>
    </row>
    <row r="742" ht="15.0" customHeight="1">
      <c r="A742" s="85" t="s">
        <v>2573</v>
      </c>
      <c r="B742" s="85" t="s">
        <v>2574</v>
      </c>
      <c r="C742" s="77" t="s">
        <v>86</v>
      </c>
      <c r="D742" s="85" t="s">
        <v>2575</v>
      </c>
      <c r="E742" s="136" t="s">
        <v>2576</v>
      </c>
      <c r="F742" s="77" t="s">
        <v>452</v>
      </c>
      <c r="G742" s="98">
        <v>2.0</v>
      </c>
      <c r="H742" s="98">
        <v>1.0</v>
      </c>
      <c r="I742" s="98">
        <v>2.0</v>
      </c>
      <c r="J742" s="98">
        <v>50.0</v>
      </c>
      <c r="K742" s="77">
        <f t="shared" si="24"/>
        <v>25</v>
      </c>
      <c r="L742" s="85" t="s">
        <v>481</v>
      </c>
      <c r="M742" s="205"/>
      <c r="N742" s="205"/>
    </row>
    <row r="743" ht="15.0" customHeight="1">
      <c r="A743" s="85" t="s">
        <v>2577</v>
      </c>
      <c r="B743" s="85" t="s">
        <v>2578</v>
      </c>
      <c r="C743" s="77" t="s">
        <v>86</v>
      </c>
      <c r="D743" s="85" t="s">
        <v>2579</v>
      </c>
      <c r="E743" s="136" t="s">
        <v>2580</v>
      </c>
      <c r="F743" s="77" t="s">
        <v>2509</v>
      </c>
      <c r="G743" s="77">
        <v>2.0</v>
      </c>
      <c r="H743" s="77">
        <v>1.0</v>
      </c>
      <c r="I743" s="77">
        <v>2.0</v>
      </c>
      <c r="J743" s="77">
        <v>50.0</v>
      </c>
      <c r="K743" s="77">
        <f t="shared" si="24"/>
        <v>25</v>
      </c>
      <c r="L743" s="85" t="s">
        <v>481</v>
      </c>
      <c r="M743" s="205"/>
      <c r="N743" s="205"/>
    </row>
    <row r="744" ht="15.0" customHeight="1">
      <c r="A744" s="85" t="s">
        <v>2577</v>
      </c>
      <c r="B744" s="85" t="s">
        <v>2578</v>
      </c>
      <c r="C744" s="77" t="s">
        <v>86</v>
      </c>
      <c r="D744" s="85" t="s">
        <v>2581</v>
      </c>
      <c r="E744" s="136" t="s">
        <v>2582</v>
      </c>
      <c r="F744" s="77" t="s">
        <v>452</v>
      </c>
      <c r="G744" s="77">
        <v>2.0</v>
      </c>
      <c r="H744" s="77">
        <v>1.0</v>
      </c>
      <c r="I744" s="77">
        <v>2.0</v>
      </c>
      <c r="J744" s="77">
        <v>50.0</v>
      </c>
      <c r="K744" s="77">
        <f t="shared" si="24"/>
        <v>25</v>
      </c>
      <c r="L744" s="85" t="s">
        <v>481</v>
      </c>
      <c r="M744" s="205"/>
      <c r="N744" s="205"/>
    </row>
    <row r="745" ht="15.0" customHeight="1">
      <c r="A745" s="85" t="s">
        <v>2577</v>
      </c>
      <c r="B745" s="85" t="s">
        <v>2578</v>
      </c>
      <c r="C745" s="77" t="s">
        <v>86</v>
      </c>
      <c r="D745" s="85" t="s">
        <v>2583</v>
      </c>
      <c r="E745" s="136" t="s">
        <v>2584</v>
      </c>
      <c r="F745" s="77" t="s">
        <v>452</v>
      </c>
      <c r="G745" s="77">
        <v>2.0</v>
      </c>
      <c r="H745" s="77">
        <v>1.0</v>
      </c>
      <c r="I745" s="77">
        <v>2.0</v>
      </c>
      <c r="J745" s="77">
        <v>50.0</v>
      </c>
      <c r="K745" s="77">
        <f t="shared" si="24"/>
        <v>25</v>
      </c>
      <c r="L745" s="85" t="s">
        <v>481</v>
      </c>
      <c r="M745" s="205"/>
      <c r="N745" s="205"/>
    </row>
    <row r="746" ht="15.0" customHeight="1">
      <c r="A746" s="85" t="s">
        <v>2585</v>
      </c>
      <c r="B746" s="85" t="s">
        <v>2586</v>
      </c>
      <c r="C746" s="77" t="s">
        <v>86</v>
      </c>
      <c r="D746" s="85" t="s">
        <v>2587</v>
      </c>
      <c r="E746" s="136" t="s">
        <v>356</v>
      </c>
      <c r="F746" s="77" t="s">
        <v>2509</v>
      </c>
      <c r="G746" s="77">
        <v>3.0</v>
      </c>
      <c r="H746" s="77">
        <v>2.0</v>
      </c>
      <c r="I746" s="77">
        <v>3.0</v>
      </c>
      <c r="J746" s="77">
        <v>50.0</v>
      </c>
      <c r="K746" s="77">
        <f t="shared" si="24"/>
        <v>16.66666667</v>
      </c>
      <c r="L746" s="85" t="s">
        <v>481</v>
      </c>
      <c r="M746" s="205"/>
      <c r="N746" s="205"/>
    </row>
    <row r="747" ht="15.0" customHeight="1">
      <c r="A747" s="85" t="s">
        <v>2588</v>
      </c>
      <c r="B747" s="85" t="s">
        <v>2589</v>
      </c>
      <c r="C747" s="77" t="s">
        <v>86</v>
      </c>
      <c r="D747" s="85" t="s">
        <v>2590</v>
      </c>
      <c r="E747" s="136" t="s">
        <v>2591</v>
      </c>
      <c r="F747" s="77" t="s">
        <v>452</v>
      </c>
      <c r="G747" s="77">
        <v>1.0</v>
      </c>
      <c r="H747" s="77">
        <v>1.0</v>
      </c>
      <c r="I747" s="77">
        <v>1.0</v>
      </c>
      <c r="J747" s="77">
        <v>50.0</v>
      </c>
      <c r="K747" s="77">
        <f t="shared" si="24"/>
        <v>50</v>
      </c>
      <c r="L747" s="85" t="s">
        <v>481</v>
      </c>
      <c r="M747" s="205"/>
      <c r="N747" s="205"/>
    </row>
    <row r="748" ht="15.0" customHeight="1">
      <c r="A748" s="85" t="s">
        <v>2592</v>
      </c>
      <c r="B748" s="85" t="s">
        <v>2593</v>
      </c>
      <c r="C748" s="77" t="s">
        <v>86</v>
      </c>
      <c r="D748" s="85" t="s">
        <v>2566</v>
      </c>
      <c r="E748" s="136" t="s">
        <v>2567</v>
      </c>
      <c r="F748" s="77" t="s">
        <v>2509</v>
      </c>
      <c r="G748" s="77">
        <v>2.0</v>
      </c>
      <c r="H748" s="77">
        <v>2.0</v>
      </c>
      <c r="I748" s="77">
        <v>2.0</v>
      </c>
      <c r="J748" s="77">
        <v>50.0</v>
      </c>
      <c r="K748" s="77">
        <f t="shared" si="24"/>
        <v>25</v>
      </c>
      <c r="L748" s="85" t="s">
        <v>481</v>
      </c>
      <c r="M748" s="205"/>
      <c r="N748" s="205"/>
    </row>
    <row r="749" ht="15.0" customHeight="1">
      <c r="A749" s="85" t="s">
        <v>2505</v>
      </c>
      <c r="B749" s="85" t="s">
        <v>2506</v>
      </c>
      <c r="C749" s="77" t="s">
        <v>86</v>
      </c>
      <c r="D749" s="85" t="s">
        <v>2594</v>
      </c>
      <c r="E749" s="136" t="s">
        <v>2595</v>
      </c>
      <c r="F749" s="77" t="s">
        <v>452</v>
      </c>
      <c r="G749" s="77">
        <v>4.0</v>
      </c>
      <c r="H749" s="77">
        <v>2.0</v>
      </c>
      <c r="I749" s="98">
        <v>4.0</v>
      </c>
      <c r="J749" s="98">
        <v>50.0</v>
      </c>
      <c r="K749" s="98">
        <f t="shared" si="24"/>
        <v>12.5</v>
      </c>
      <c r="L749" s="85" t="s">
        <v>481</v>
      </c>
      <c r="M749" s="205"/>
      <c r="N749" s="205"/>
    </row>
    <row r="750" ht="15.0" customHeight="1">
      <c r="A750" s="85" t="s">
        <v>2505</v>
      </c>
      <c r="B750" s="85" t="s">
        <v>2506</v>
      </c>
      <c r="C750" s="77" t="s">
        <v>86</v>
      </c>
      <c r="D750" s="85" t="s">
        <v>2596</v>
      </c>
      <c r="E750" s="136" t="s">
        <v>2597</v>
      </c>
      <c r="F750" s="77" t="s">
        <v>848</v>
      </c>
      <c r="G750" s="77">
        <v>4.0</v>
      </c>
      <c r="H750" s="77">
        <v>2.0</v>
      </c>
      <c r="I750" s="98">
        <v>4.0</v>
      </c>
      <c r="J750" s="98">
        <v>50.0</v>
      </c>
      <c r="K750" s="98">
        <f t="shared" si="24"/>
        <v>12.5</v>
      </c>
      <c r="L750" s="85" t="s">
        <v>481</v>
      </c>
      <c r="M750" s="205"/>
      <c r="N750" s="205"/>
    </row>
    <row r="751" ht="15.0" customHeight="1">
      <c r="A751" s="285" t="s">
        <v>2573</v>
      </c>
      <c r="B751" s="85" t="s">
        <v>2598</v>
      </c>
      <c r="C751" s="77" t="s">
        <v>86</v>
      </c>
      <c r="D751" s="85" t="s">
        <v>2599</v>
      </c>
      <c r="E751" s="136" t="s">
        <v>2600</v>
      </c>
      <c r="F751" s="77" t="s">
        <v>848</v>
      </c>
      <c r="G751" s="77">
        <v>2.0</v>
      </c>
      <c r="H751" s="77">
        <v>1.0</v>
      </c>
      <c r="I751" s="98">
        <v>2.0</v>
      </c>
      <c r="J751" s="98">
        <v>50.0</v>
      </c>
      <c r="K751" s="98">
        <f t="shared" si="24"/>
        <v>25</v>
      </c>
      <c r="L751" s="85" t="s">
        <v>481</v>
      </c>
      <c r="M751" s="205"/>
      <c r="N751" s="205"/>
    </row>
    <row r="752" ht="15.0" customHeight="1">
      <c r="A752" s="85" t="s">
        <v>2601</v>
      </c>
      <c r="B752" s="85" t="s">
        <v>2602</v>
      </c>
      <c r="C752" s="77" t="s">
        <v>86</v>
      </c>
      <c r="D752" s="85" t="s">
        <v>2603</v>
      </c>
      <c r="E752" s="136" t="s">
        <v>2604</v>
      </c>
      <c r="F752" s="76" t="s">
        <v>868</v>
      </c>
      <c r="G752" s="98">
        <v>3.0</v>
      </c>
      <c r="H752" s="98">
        <v>3.0</v>
      </c>
      <c r="I752" s="98">
        <v>3.0</v>
      </c>
      <c r="J752" s="98">
        <v>50.0</v>
      </c>
      <c r="K752" s="98">
        <f t="shared" si="24"/>
        <v>16.66666667</v>
      </c>
      <c r="L752" s="85" t="s">
        <v>481</v>
      </c>
      <c r="M752" s="205"/>
      <c r="N752" s="205"/>
    </row>
    <row r="753" ht="15.0" customHeight="1">
      <c r="A753" s="85" t="s">
        <v>2592</v>
      </c>
      <c r="B753" s="85" t="s">
        <v>2605</v>
      </c>
      <c r="C753" s="77" t="s">
        <v>86</v>
      </c>
      <c r="D753" s="85" t="s">
        <v>2606</v>
      </c>
      <c r="E753" s="85" t="s">
        <v>2607</v>
      </c>
      <c r="F753" s="76" t="s">
        <v>452</v>
      </c>
      <c r="G753" s="98">
        <v>2.0</v>
      </c>
      <c r="H753" s="98">
        <v>2.0</v>
      </c>
      <c r="I753" s="98">
        <v>2.0</v>
      </c>
      <c r="J753" s="98">
        <v>50.0</v>
      </c>
      <c r="K753" s="77">
        <f t="shared" si="24"/>
        <v>25</v>
      </c>
      <c r="L753" s="85" t="s">
        <v>481</v>
      </c>
      <c r="M753" s="205"/>
      <c r="N753" s="205"/>
    </row>
    <row r="754" ht="15.0" customHeight="1">
      <c r="A754" s="85" t="s">
        <v>2608</v>
      </c>
      <c r="B754" s="85" t="s">
        <v>2609</v>
      </c>
      <c r="C754" s="77" t="s">
        <v>86</v>
      </c>
      <c r="D754" s="75" t="s">
        <v>2610</v>
      </c>
      <c r="E754" s="129" t="s">
        <v>2611</v>
      </c>
      <c r="F754" s="77" t="s">
        <v>845</v>
      </c>
      <c r="G754" s="77">
        <v>6.0</v>
      </c>
      <c r="H754" s="77">
        <v>6.0</v>
      </c>
      <c r="I754" s="77">
        <v>6.0</v>
      </c>
      <c r="J754" s="77">
        <v>50.0</v>
      </c>
      <c r="K754" s="77">
        <v>8.33</v>
      </c>
      <c r="L754" s="85" t="s">
        <v>670</v>
      </c>
      <c r="M754" s="205"/>
      <c r="N754" s="205"/>
    </row>
    <row r="755" ht="15.0" customHeight="1">
      <c r="A755" s="85" t="s">
        <v>2608</v>
      </c>
      <c r="B755" s="85" t="s">
        <v>2609</v>
      </c>
      <c r="C755" s="77" t="s">
        <v>86</v>
      </c>
      <c r="D755" s="75" t="s">
        <v>2612</v>
      </c>
      <c r="E755" s="77" t="s">
        <v>2613</v>
      </c>
      <c r="F755" s="77" t="s">
        <v>239</v>
      </c>
      <c r="G755" s="77">
        <v>6.0</v>
      </c>
      <c r="H755" s="77">
        <v>6.0</v>
      </c>
      <c r="I755" s="77">
        <v>6.0</v>
      </c>
      <c r="J755" s="77">
        <v>50.0</v>
      </c>
      <c r="K755" s="77">
        <v>8.33</v>
      </c>
      <c r="L755" s="85" t="s">
        <v>670</v>
      </c>
      <c r="M755" s="205"/>
      <c r="N755" s="205"/>
    </row>
    <row r="756" ht="15.0" customHeight="1">
      <c r="A756" s="85" t="s">
        <v>2000</v>
      </c>
      <c r="B756" s="85" t="s">
        <v>2001</v>
      </c>
      <c r="C756" s="77" t="s">
        <v>86</v>
      </c>
      <c r="D756" s="75" t="s">
        <v>2002</v>
      </c>
      <c r="E756" s="77" t="s">
        <v>2003</v>
      </c>
      <c r="F756" s="76" t="s">
        <v>2004</v>
      </c>
      <c r="G756" s="77">
        <v>5.0</v>
      </c>
      <c r="H756" s="77">
        <v>3.0</v>
      </c>
      <c r="I756" s="77">
        <v>5.0</v>
      </c>
      <c r="J756" s="231">
        <v>50.0</v>
      </c>
      <c r="K756" s="77">
        <f t="shared" ref="K756:K757" si="25">J756/G756</f>
        <v>10</v>
      </c>
      <c r="L756" s="85" t="s">
        <v>670</v>
      </c>
      <c r="M756" s="205"/>
      <c r="N756" s="205"/>
    </row>
    <row r="757" ht="15.0" customHeight="1">
      <c r="A757" s="85" t="s">
        <v>2000</v>
      </c>
      <c r="B757" s="85" t="s">
        <v>2001</v>
      </c>
      <c r="C757" s="77" t="s">
        <v>86</v>
      </c>
      <c r="D757" s="75" t="s">
        <v>2005</v>
      </c>
      <c r="E757" s="77" t="s">
        <v>2006</v>
      </c>
      <c r="F757" s="76" t="s">
        <v>2004</v>
      </c>
      <c r="G757" s="77">
        <v>5.0</v>
      </c>
      <c r="H757" s="77">
        <v>3.0</v>
      </c>
      <c r="I757" s="77">
        <v>5.0</v>
      </c>
      <c r="J757" s="231">
        <v>50.0</v>
      </c>
      <c r="K757" s="77">
        <f t="shared" si="25"/>
        <v>10</v>
      </c>
      <c r="L757" s="85" t="s">
        <v>670</v>
      </c>
      <c r="M757" s="205"/>
      <c r="N757" s="205"/>
    </row>
    <row r="758" ht="15.0" customHeight="1">
      <c r="A758" s="85" t="s">
        <v>2614</v>
      </c>
      <c r="B758" s="85" t="s">
        <v>2615</v>
      </c>
      <c r="C758" s="77" t="s">
        <v>86</v>
      </c>
      <c r="D758" s="85" t="s">
        <v>2616</v>
      </c>
      <c r="E758" s="75" t="s">
        <v>2617</v>
      </c>
      <c r="F758" s="77" t="s">
        <v>868</v>
      </c>
      <c r="G758" s="78">
        <v>5.0</v>
      </c>
      <c r="H758" s="78">
        <v>4.0</v>
      </c>
      <c r="I758" s="78">
        <v>5.0</v>
      </c>
      <c r="J758" s="78">
        <v>50.0</v>
      </c>
      <c r="K758" s="78">
        <v>10.0</v>
      </c>
      <c r="L758" s="85" t="s">
        <v>2618</v>
      </c>
      <c r="M758" s="205"/>
      <c r="N758" s="205"/>
    </row>
    <row r="759" ht="15.0" customHeight="1">
      <c r="A759" s="85" t="s">
        <v>2614</v>
      </c>
      <c r="B759" s="85" t="s">
        <v>2615</v>
      </c>
      <c r="C759" s="77" t="s">
        <v>86</v>
      </c>
      <c r="D759" s="75" t="s">
        <v>2619</v>
      </c>
      <c r="E759" s="77" t="s">
        <v>2620</v>
      </c>
      <c r="F759" s="77" t="s">
        <v>868</v>
      </c>
      <c r="G759" s="78">
        <v>5.0</v>
      </c>
      <c r="H759" s="78">
        <v>4.0</v>
      </c>
      <c r="I759" s="78">
        <v>5.0</v>
      </c>
      <c r="J759" s="78">
        <v>50.0</v>
      </c>
      <c r="K759" s="78">
        <v>10.0</v>
      </c>
      <c r="L759" s="85" t="s">
        <v>2618</v>
      </c>
      <c r="M759" s="205"/>
      <c r="N759" s="205"/>
    </row>
    <row r="760" ht="15.0" customHeight="1">
      <c r="A760" s="85" t="s">
        <v>2621</v>
      </c>
      <c r="B760" s="85" t="s">
        <v>2622</v>
      </c>
      <c r="C760" s="77" t="s">
        <v>86</v>
      </c>
      <c r="D760" s="75" t="s">
        <v>2623</v>
      </c>
      <c r="E760" s="77" t="s">
        <v>419</v>
      </c>
      <c r="F760" s="77" t="s">
        <v>868</v>
      </c>
      <c r="G760" s="78">
        <v>1.0</v>
      </c>
      <c r="H760" s="78">
        <v>1.0</v>
      </c>
      <c r="I760" s="78">
        <v>1.0</v>
      </c>
      <c r="J760" s="78">
        <v>50.0</v>
      </c>
      <c r="K760" s="78">
        <v>50.0</v>
      </c>
      <c r="L760" s="85" t="s">
        <v>2618</v>
      </c>
      <c r="M760" s="205"/>
      <c r="N760" s="205"/>
    </row>
    <row r="761" ht="15.0" customHeight="1">
      <c r="A761" s="85" t="s">
        <v>2624</v>
      </c>
      <c r="B761" s="85" t="s">
        <v>2625</v>
      </c>
      <c r="C761" s="77" t="s">
        <v>86</v>
      </c>
      <c r="D761" s="75" t="s">
        <v>2626</v>
      </c>
      <c r="E761" s="77" t="s">
        <v>2627</v>
      </c>
      <c r="F761" s="76" t="s">
        <v>239</v>
      </c>
      <c r="G761" s="77">
        <v>7.0</v>
      </c>
      <c r="H761" s="77">
        <v>1.0</v>
      </c>
      <c r="I761" s="77">
        <v>7.0</v>
      </c>
      <c r="J761" s="231">
        <v>50.0</v>
      </c>
      <c r="K761" s="79">
        <v>7.14</v>
      </c>
      <c r="L761" s="85" t="s">
        <v>2618</v>
      </c>
      <c r="M761" s="205"/>
      <c r="N761" s="205"/>
    </row>
    <row r="762" ht="15.0" customHeight="1">
      <c r="A762" s="85" t="s">
        <v>2628</v>
      </c>
      <c r="B762" s="85" t="s">
        <v>2629</v>
      </c>
      <c r="C762" s="77" t="s">
        <v>86</v>
      </c>
      <c r="D762" s="85" t="s">
        <v>2630</v>
      </c>
      <c r="E762" s="136" t="s">
        <v>2631</v>
      </c>
      <c r="F762" s="77" t="s">
        <v>2632</v>
      </c>
      <c r="G762" s="77">
        <v>2.0</v>
      </c>
      <c r="H762" s="77">
        <v>2.0</v>
      </c>
      <c r="I762" s="77">
        <v>2.0</v>
      </c>
      <c r="J762" s="79">
        <v>50.0</v>
      </c>
      <c r="K762" s="79">
        <v>25.0</v>
      </c>
      <c r="L762" s="85" t="s">
        <v>2618</v>
      </c>
      <c r="M762" s="205"/>
      <c r="N762" s="205"/>
    </row>
    <row r="763" ht="15.0" customHeight="1">
      <c r="A763" s="85" t="s">
        <v>2621</v>
      </c>
      <c r="B763" s="85" t="s">
        <v>2622</v>
      </c>
      <c r="C763" s="77" t="s">
        <v>86</v>
      </c>
      <c r="D763" s="75" t="s">
        <v>2633</v>
      </c>
      <c r="E763" s="129" t="s">
        <v>2634</v>
      </c>
      <c r="F763" s="77" t="s">
        <v>2632</v>
      </c>
      <c r="G763" s="77">
        <v>1.0</v>
      </c>
      <c r="H763" s="77">
        <v>1.0</v>
      </c>
      <c r="I763" s="78">
        <v>1.0</v>
      </c>
      <c r="J763" s="79">
        <v>50.0</v>
      </c>
      <c r="K763" s="79">
        <v>50.0</v>
      </c>
      <c r="L763" s="85" t="s">
        <v>2618</v>
      </c>
      <c r="M763" s="205"/>
      <c r="N763" s="205"/>
    </row>
    <row r="764" ht="15.0" customHeight="1">
      <c r="A764" s="85" t="s">
        <v>2624</v>
      </c>
      <c r="B764" s="85" t="s">
        <v>2625</v>
      </c>
      <c r="C764" s="77" t="s">
        <v>86</v>
      </c>
      <c r="D764" s="75" t="s">
        <v>2635</v>
      </c>
      <c r="E764" s="77" t="s">
        <v>2636</v>
      </c>
      <c r="F764" s="76" t="s">
        <v>239</v>
      </c>
      <c r="G764" s="77">
        <v>7.0</v>
      </c>
      <c r="H764" s="77">
        <v>1.0</v>
      </c>
      <c r="I764" s="77">
        <v>7.0</v>
      </c>
      <c r="J764" s="231">
        <v>50.0</v>
      </c>
      <c r="K764" s="79">
        <v>7.14</v>
      </c>
      <c r="L764" s="85" t="s">
        <v>2618</v>
      </c>
      <c r="M764" s="205"/>
      <c r="N764" s="205"/>
    </row>
    <row r="765" ht="15.0" customHeight="1">
      <c r="A765" s="85" t="s">
        <v>1765</v>
      </c>
      <c r="B765" s="85" t="s">
        <v>1766</v>
      </c>
      <c r="C765" s="77" t="s">
        <v>86</v>
      </c>
      <c r="D765" s="75" t="s">
        <v>1767</v>
      </c>
      <c r="E765" s="131" t="s">
        <v>1768</v>
      </c>
      <c r="F765" s="77" t="s">
        <v>845</v>
      </c>
      <c r="G765" s="98">
        <v>4.0</v>
      </c>
      <c r="H765" s="98">
        <v>4.0</v>
      </c>
      <c r="I765" s="98">
        <v>4.0</v>
      </c>
      <c r="J765" s="98">
        <v>50.0</v>
      </c>
      <c r="K765" s="77">
        <f t="shared" ref="K765:K770" si="26">50/4</f>
        <v>12.5</v>
      </c>
      <c r="L765" s="85" t="s">
        <v>493</v>
      </c>
      <c r="M765" s="205"/>
      <c r="N765" s="205"/>
    </row>
    <row r="766" ht="15.0" customHeight="1">
      <c r="A766" s="85" t="s">
        <v>1765</v>
      </c>
      <c r="B766" s="85" t="s">
        <v>1766</v>
      </c>
      <c r="C766" s="77" t="s">
        <v>86</v>
      </c>
      <c r="D766" s="75" t="s">
        <v>1769</v>
      </c>
      <c r="E766" s="129" t="s">
        <v>1770</v>
      </c>
      <c r="F766" s="76" t="s">
        <v>868</v>
      </c>
      <c r="G766" s="77">
        <v>4.0</v>
      </c>
      <c r="H766" s="77">
        <v>4.0</v>
      </c>
      <c r="I766" s="77">
        <v>4.0</v>
      </c>
      <c r="J766" s="231">
        <v>50.0</v>
      </c>
      <c r="K766" s="79">
        <f t="shared" si="26"/>
        <v>12.5</v>
      </c>
      <c r="L766" s="85" t="s">
        <v>493</v>
      </c>
      <c r="M766" s="205"/>
      <c r="N766" s="205"/>
    </row>
    <row r="767" ht="15.0" customHeight="1">
      <c r="A767" s="85" t="s">
        <v>1771</v>
      </c>
      <c r="B767" s="85" t="s">
        <v>1766</v>
      </c>
      <c r="C767" s="77" t="s">
        <v>86</v>
      </c>
      <c r="D767" s="75" t="s">
        <v>1772</v>
      </c>
      <c r="E767" s="129" t="s">
        <v>1773</v>
      </c>
      <c r="F767" s="76" t="s">
        <v>845</v>
      </c>
      <c r="G767" s="77">
        <v>4.0</v>
      </c>
      <c r="H767" s="77">
        <v>4.0</v>
      </c>
      <c r="I767" s="77">
        <v>4.0</v>
      </c>
      <c r="J767" s="246">
        <v>50.0</v>
      </c>
      <c r="K767" s="79">
        <f t="shared" si="26"/>
        <v>12.5</v>
      </c>
      <c r="L767" s="85" t="s">
        <v>493</v>
      </c>
      <c r="M767" s="205"/>
      <c r="N767" s="205"/>
    </row>
    <row r="768" ht="15.0" customHeight="1">
      <c r="A768" s="85" t="s">
        <v>1771</v>
      </c>
      <c r="B768" s="85" t="s">
        <v>1766</v>
      </c>
      <c r="C768" s="77" t="s">
        <v>86</v>
      </c>
      <c r="D768" s="75" t="s">
        <v>1774</v>
      </c>
      <c r="E768" s="129" t="s">
        <v>1775</v>
      </c>
      <c r="F768" s="76" t="s">
        <v>868</v>
      </c>
      <c r="G768" s="77">
        <v>4.0</v>
      </c>
      <c r="H768" s="77">
        <v>4.0</v>
      </c>
      <c r="I768" s="77">
        <v>4.0</v>
      </c>
      <c r="J768" s="246">
        <v>50.0</v>
      </c>
      <c r="K768" s="79">
        <f t="shared" si="26"/>
        <v>12.5</v>
      </c>
      <c r="L768" s="85" t="s">
        <v>493</v>
      </c>
      <c r="M768" s="205"/>
      <c r="N768" s="205"/>
    </row>
    <row r="769" ht="15.0" customHeight="1">
      <c r="A769" s="85" t="s">
        <v>1771</v>
      </c>
      <c r="B769" s="85" t="s">
        <v>1766</v>
      </c>
      <c r="C769" s="77" t="s">
        <v>86</v>
      </c>
      <c r="D769" s="75" t="s">
        <v>1776</v>
      </c>
      <c r="E769" s="129" t="s">
        <v>1777</v>
      </c>
      <c r="F769" s="76" t="s">
        <v>868</v>
      </c>
      <c r="G769" s="77">
        <v>4.0</v>
      </c>
      <c r="H769" s="77">
        <v>4.0</v>
      </c>
      <c r="I769" s="77">
        <v>4.0</v>
      </c>
      <c r="J769" s="246">
        <v>50.0</v>
      </c>
      <c r="K769" s="79">
        <f t="shared" si="26"/>
        <v>12.5</v>
      </c>
      <c r="L769" s="85" t="s">
        <v>493</v>
      </c>
      <c r="M769" s="205"/>
      <c r="N769" s="205"/>
    </row>
    <row r="770" ht="15.0" customHeight="1">
      <c r="A770" s="85" t="s">
        <v>1771</v>
      </c>
      <c r="B770" s="85" t="s">
        <v>1766</v>
      </c>
      <c r="C770" s="77" t="s">
        <v>86</v>
      </c>
      <c r="D770" s="75" t="s">
        <v>1778</v>
      </c>
      <c r="E770" s="129" t="s">
        <v>1779</v>
      </c>
      <c r="F770" s="76" t="s">
        <v>868</v>
      </c>
      <c r="G770" s="77">
        <v>4.0</v>
      </c>
      <c r="H770" s="77">
        <v>4.0</v>
      </c>
      <c r="I770" s="77">
        <v>4.0</v>
      </c>
      <c r="J770" s="246">
        <v>50.0</v>
      </c>
      <c r="K770" s="79">
        <f t="shared" si="26"/>
        <v>12.5</v>
      </c>
      <c r="L770" s="85" t="s">
        <v>493</v>
      </c>
      <c r="M770" s="205"/>
      <c r="N770" s="205"/>
    </row>
    <row r="771" ht="15.0" customHeight="1">
      <c r="A771" s="85" t="s">
        <v>499</v>
      </c>
      <c r="B771" s="85" t="s">
        <v>2637</v>
      </c>
      <c r="C771" s="77" t="s">
        <v>86</v>
      </c>
      <c r="D771" s="75" t="s">
        <v>2638</v>
      </c>
      <c r="E771" s="129" t="s">
        <v>2639</v>
      </c>
      <c r="F771" s="76" t="s">
        <v>868</v>
      </c>
      <c r="G771" s="77">
        <v>1.0</v>
      </c>
      <c r="H771" s="77">
        <v>1.0</v>
      </c>
      <c r="I771" s="77">
        <v>1.0</v>
      </c>
      <c r="J771" s="246">
        <v>50.0</v>
      </c>
      <c r="K771" s="79">
        <v>50.0</v>
      </c>
      <c r="L771" s="85" t="s">
        <v>493</v>
      </c>
      <c r="M771" s="205"/>
      <c r="N771" s="205"/>
    </row>
    <row r="772" ht="15.0" customHeight="1">
      <c r="A772" s="85" t="s">
        <v>2640</v>
      </c>
      <c r="B772" s="85" t="s">
        <v>2641</v>
      </c>
      <c r="C772" s="77" t="s">
        <v>86</v>
      </c>
      <c r="D772" s="75" t="s">
        <v>2642</v>
      </c>
      <c r="E772" s="77" t="s">
        <v>2643</v>
      </c>
      <c r="F772" s="76" t="s">
        <v>2644</v>
      </c>
      <c r="G772" s="77">
        <v>2.0</v>
      </c>
      <c r="H772" s="77">
        <v>2.0</v>
      </c>
      <c r="I772" s="77">
        <v>2.0</v>
      </c>
      <c r="J772" s="231">
        <v>50.0</v>
      </c>
      <c r="K772" s="79">
        <f t="shared" ref="K772:K773" si="27">50/2</f>
        <v>25</v>
      </c>
      <c r="L772" s="85" t="s">
        <v>493</v>
      </c>
      <c r="M772" s="205"/>
      <c r="N772" s="205"/>
    </row>
    <row r="773" ht="15.0" customHeight="1">
      <c r="A773" s="85" t="s">
        <v>2640</v>
      </c>
      <c r="B773" s="85" t="s">
        <v>2645</v>
      </c>
      <c r="C773" s="77" t="s">
        <v>86</v>
      </c>
      <c r="D773" s="75" t="s">
        <v>2646</v>
      </c>
      <c r="E773" s="129" t="s">
        <v>2647</v>
      </c>
      <c r="F773" s="76" t="s">
        <v>845</v>
      </c>
      <c r="G773" s="77">
        <v>2.0</v>
      </c>
      <c r="H773" s="77">
        <v>2.0</v>
      </c>
      <c r="I773" s="77">
        <v>2.0</v>
      </c>
      <c r="J773" s="231">
        <v>50.0</v>
      </c>
      <c r="K773" s="79">
        <f t="shared" si="27"/>
        <v>25</v>
      </c>
      <c r="L773" s="85" t="s">
        <v>493</v>
      </c>
      <c r="M773" s="205"/>
      <c r="N773" s="205"/>
    </row>
    <row r="774" ht="15.0" customHeight="1">
      <c r="A774" s="85" t="s">
        <v>2608</v>
      </c>
      <c r="B774" s="85" t="s">
        <v>2609</v>
      </c>
      <c r="C774" s="77" t="s">
        <v>86</v>
      </c>
      <c r="D774" s="75" t="s">
        <v>2610</v>
      </c>
      <c r="E774" s="129" t="s">
        <v>2611</v>
      </c>
      <c r="F774" s="76" t="s">
        <v>845</v>
      </c>
      <c r="G774" s="77">
        <v>6.0</v>
      </c>
      <c r="H774" s="77">
        <v>6.0</v>
      </c>
      <c r="I774" s="77">
        <v>6.0</v>
      </c>
      <c r="J774" s="246">
        <v>50.0</v>
      </c>
      <c r="K774" s="79">
        <f t="shared" ref="K774:K775" si="28">50/6</f>
        <v>8.333333333</v>
      </c>
      <c r="L774" s="85" t="s">
        <v>493</v>
      </c>
      <c r="M774" s="205"/>
      <c r="N774" s="205"/>
    </row>
    <row r="775" ht="15.0" customHeight="1">
      <c r="A775" s="85" t="s">
        <v>2608</v>
      </c>
      <c r="B775" s="85" t="s">
        <v>2609</v>
      </c>
      <c r="C775" s="77" t="s">
        <v>86</v>
      </c>
      <c r="D775" s="75" t="s">
        <v>2612</v>
      </c>
      <c r="E775" s="77" t="s">
        <v>2648</v>
      </c>
      <c r="F775" s="76" t="s">
        <v>239</v>
      </c>
      <c r="G775" s="77">
        <v>6.0</v>
      </c>
      <c r="H775" s="77">
        <v>6.0</v>
      </c>
      <c r="I775" s="77">
        <v>6.0</v>
      </c>
      <c r="J775" s="231">
        <v>50.0</v>
      </c>
      <c r="K775" s="79">
        <f t="shared" si="28"/>
        <v>8.333333333</v>
      </c>
      <c r="L775" s="85" t="s">
        <v>493</v>
      </c>
      <c r="M775" s="205"/>
      <c r="N775" s="205"/>
    </row>
    <row r="776" ht="15.0" customHeight="1">
      <c r="A776" s="85" t="s">
        <v>2649</v>
      </c>
      <c r="B776" s="85" t="s">
        <v>2650</v>
      </c>
      <c r="C776" s="77" t="s">
        <v>86</v>
      </c>
      <c r="D776" s="75" t="s">
        <v>2651</v>
      </c>
      <c r="E776" s="129" t="s">
        <v>2652</v>
      </c>
      <c r="F776" s="76" t="s">
        <v>868</v>
      </c>
      <c r="G776" s="77">
        <v>5.0</v>
      </c>
      <c r="H776" s="77">
        <v>5.0</v>
      </c>
      <c r="I776" s="77">
        <v>5.0</v>
      </c>
      <c r="J776" s="231">
        <v>50.0</v>
      </c>
      <c r="K776" s="79">
        <f>50/5</f>
        <v>10</v>
      </c>
      <c r="L776" s="85" t="s">
        <v>493</v>
      </c>
      <c r="M776" s="205"/>
      <c r="N776" s="205"/>
    </row>
    <row r="777" ht="15.0" customHeight="1">
      <c r="A777" s="85" t="s">
        <v>2653</v>
      </c>
      <c r="B777" s="85" t="s">
        <v>2654</v>
      </c>
      <c r="C777" s="77" t="s">
        <v>86</v>
      </c>
      <c r="D777" s="75" t="s">
        <v>2655</v>
      </c>
      <c r="E777" s="131" t="s">
        <v>2656</v>
      </c>
      <c r="F777" s="77" t="s">
        <v>868</v>
      </c>
      <c r="G777" s="98">
        <v>2.0</v>
      </c>
      <c r="H777" s="98">
        <v>2.0</v>
      </c>
      <c r="I777" s="98">
        <v>2.0</v>
      </c>
      <c r="J777" s="98">
        <v>50.0</v>
      </c>
      <c r="K777" s="77">
        <v>25.0</v>
      </c>
      <c r="L777" s="85" t="s">
        <v>2657</v>
      </c>
      <c r="M777" s="205"/>
      <c r="N777" s="205"/>
    </row>
    <row r="778" ht="15.0" customHeight="1">
      <c r="A778" s="85" t="s">
        <v>2653</v>
      </c>
      <c r="B778" s="85" t="s">
        <v>2658</v>
      </c>
      <c r="C778" s="77" t="s">
        <v>86</v>
      </c>
      <c r="D778" s="85" t="s">
        <v>2659</v>
      </c>
      <c r="E778" s="136" t="s">
        <v>2643</v>
      </c>
      <c r="F778" s="76" t="s">
        <v>2660</v>
      </c>
      <c r="G778" s="98">
        <v>2.0</v>
      </c>
      <c r="H778" s="98">
        <v>2.0</v>
      </c>
      <c r="I778" s="98">
        <v>2.0</v>
      </c>
      <c r="J778" s="98">
        <v>50.0</v>
      </c>
      <c r="K778" s="77">
        <v>25.0</v>
      </c>
      <c r="L778" s="85" t="s">
        <v>2657</v>
      </c>
      <c r="M778" s="205"/>
      <c r="N778" s="205"/>
    </row>
    <row r="779" ht="15.0" customHeight="1">
      <c r="A779" s="85" t="s">
        <v>2661</v>
      </c>
      <c r="B779" s="85" t="s">
        <v>1743</v>
      </c>
      <c r="C779" s="77" t="s">
        <v>86</v>
      </c>
      <c r="D779" s="77" t="s">
        <v>2662</v>
      </c>
      <c r="E779" s="75" t="s">
        <v>1745</v>
      </c>
      <c r="F779" s="77" t="s">
        <v>452</v>
      </c>
      <c r="G779" s="98">
        <v>3.0</v>
      </c>
      <c r="H779" s="98">
        <v>3.0</v>
      </c>
      <c r="I779" s="98">
        <v>3.0</v>
      </c>
      <c r="J779" s="98">
        <v>50.0</v>
      </c>
      <c r="K779" s="77">
        <v>16.66</v>
      </c>
      <c r="L779" s="85" t="s">
        <v>514</v>
      </c>
      <c r="M779" s="205"/>
      <c r="N779" s="205"/>
    </row>
    <row r="780" ht="15.0" customHeight="1">
      <c r="A780" s="85" t="s">
        <v>2661</v>
      </c>
      <c r="B780" s="85" t="s">
        <v>1743</v>
      </c>
      <c r="C780" s="77" t="s">
        <v>86</v>
      </c>
      <c r="D780" s="77" t="s">
        <v>2663</v>
      </c>
      <c r="E780" s="75" t="s">
        <v>1748</v>
      </c>
      <c r="F780" s="77" t="s">
        <v>868</v>
      </c>
      <c r="G780" s="98">
        <v>3.0</v>
      </c>
      <c r="H780" s="98">
        <v>3.0</v>
      </c>
      <c r="I780" s="98">
        <v>3.0</v>
      </c>
      <c r="J780" s="98">
        <v>50.0</v>
      </c>
      <c r="K780" s="77">
        <v>16.66</v>
      </c>
      <c r="L780" s="85" t="s">
        <v>514</v>
      </c>
      <c r="M780" s="205"/>
      <c r="N780" s="205"/>
    </row>
    <row r="781" ht="15.0" customHeight="1">
      <c r="A781" s="85" t="s">
        <v>2661</v>
      </c>
      <c r="B781" s="85" t="s">
        <v>1743</v>
      </c>
      <c r="C781" s="77" t="s">
        <v>86</v>
      </c>
      <c r="D781" s="77" t="s">
        <v>2664</v>
      </c>
      <c r="E781" s="75" t="s">
        <v>1751</v>
      </c>
      <c r="F781" s="77" t="s">
        <v>452</v>
      </c>
      <c r="G781" s="98">
        <v>3.0</v>
      </c>
      <c r="H781" s="98">
        <v>3.0</v>
      </c>
      <c r="I781" s="98">
        <v>3.0</v>
      </c>
      <c r="J781" s="98">
        <v>50.0</v>
      </c>
      <c r="K781" s="77">
        <v>16.66</v>
      </c>
      <c r="L781" s="85" t="s">
        <v>514</v>
      </c>
      <c r="M781" s="205"/>
      <c r="N781" s="205"/>
    </row>
    <row r="782" ht="15.0" customHeight="1">
      <c r="A782" s="85" t="s">
        <v>2661</v>
      </c>
      <c r="B782" s="85" t="s">
        <v>1743</v>
      </c>
      <c r="C782" s="77" t="s">
        <v>86</v>
      </c>
      <c r="D782" s="77" t="s">
        <v>2665</v>
      </c>
      <c r="E782" s="75" t="s">
        <v>1754</v>
      </c>
      <c r="F782" s="77" t="s">
        <v>868</v>
      </c>
      <c r="G782" s="98">
        <v>3.0</v>
      </c>
      <c r="H782" s="98">
        <v>3.0</v>
      </c>
      <c r="I782" s="98">
        <v>3.0</v>
      </c>
      <c r="J782" s="98">
        <v>50.0</v>
      </c>
      <c r="K782" s="77">
        <v>16.66</v>
      </c>
      <c r="L782" s="85" t="s">
        <v>514</v>
      </c>
      <c r="M782" s="205"/>
      <c r="N782" s="205"/>
    </row>
    <row r="783" ht="15.0" customHeight="1">
      <c r="A783" s="85" t="s">
        <v>2661</v>
      </c>
      <c r="B783" s="85" t="s">
        <v>1743</v>
      </c>
      <c r="C783" s="77" t="s">
        <v>86</v>
      </c>
      <c r="D783" s="77" t="s">
        <v>2666</v>
      </c>
      <c r="E783" s="75" t="s">
        <v>1757</v>
      </c>
      <c r="F783" s="77" t="s">
        <v>452</v>
      </c>
      <c r="G783" s="98">
        <v>3.0</v>
      </c>
      <c r="H783" s="98">
        <v>3.0</v>
      </c>
      <c r="I783" s="98">
        <v>3.0</v>
      </c>
      <c r="J783" s="98">
        <v>50.0</v>
      </c>
      <c r="K783" s="77">
        <v>16.66</v>
      </c>
      <c r="L783" s="85" t="s">
        <v>514</v>
      </c>
      <c r="M783" s="205"/>
      <c r="N783" s="205"/>
    </row>
    <row r="784" ht="15.0" customHeight="1">
      <c r="A784" s="85" t="s">
        <v>2661</v>
      </c>
      <c r="B784" s="85" t="s">
        <v>1743</v>
      </c>
      <c r="C784" s="77" t="s">
        <v>86</v>
      </c>
      <c r="D784" s="77" t="s">
        <v>2667</v>
      </c>
      <c r="E784" s="75" t="s">
        <v>1760</v>
      </c>
      <c r="F784" s="77" t="s">
        <v>452</v>
      </c>
      <c r="G784" s="98">
        <v>3.0</v>
      </c>
      <c r="H784" s="98">
        <v>3.0</v>
      </c>
      <c r="I784" s="98">
        <v>3.0</v>
      </c>
      <c r="J784" s="98">
        <v>50.0</v>
      </c>
      <c r="K784" s="77">
        <v>16.66</v>
      </c>
      <c r="L784" s="85" t="s">
        <v>514</v>
      </c>
      <c r="M784" s="205"/>
      <c r="N784" s="205"/>
    </row>
    <row r="785" ht="15.0" customHeight="1">
      <c r="A785" s="85" t="s">
        <v>2668</v>
      </c>
      <c r="B785" s="85" t="s">
        <v>2669</v>
      </c>
      <c r="C785" s="77" t="s">
        <v>86</v>
      </c>
      <c r="D785" s="77" t="s">
        <v>2670</v>
      </c>
      <c r="E785" s="77" t="s">
        <v>2671</v>
      </c>
      <c r="F785" s="77" t="s">
        <v>1246</v>
      </c>
      <c r="G785" s="98">
        <v>2.0</v>
      </c>
      <c r="H785" s="98">
        <v>1.0</v>
      </c>
      <c r="I785" s="98">
        <v>3.0</v>
      </c>
      <c r="J785" s="98">
        <v>50.0</v>
      </c>
      <c r="K785" s="77">
        <v>25.0</v>
      </c>
      <c r="L785" s="85" t="s">
        <v>514</v>
      </c>
      <c r="M785" s="205"/>
      <c r="N785" s="205"/>
    </row>
    <row r="786" ht="15.0" customHeight="1">
      <c r="A786" s="85" t="s">
        <v>2668</v>
      </c>
      <c r="B786" s="85" t="s">
        <v>2669</v>
      </c>
      <c r="C786" s="77" t="s">
        <v>86</v>
      </c>
      <c r="D786" s="77" t="s">
        <v>2672</v>
      </c>
      <c r="E786" s="77" t="s">
        <v>2673</v>
      </c>
      <c r="F786" s="77" t="s">
        <v>1246</v>
      </c>
      <c r="G786" s="98">
        <v>2.0</v>
      </c>
      <c r="H786" s="98">
        <v>1.0</v>
      </c>
      <c r="I786" s="98">
        <v>3.0</v>
      </c>
      <c r="J786" s="98">
        <v>50.0</v>
      </c>
      <c r="K786" s="77">
        <v>25.0</v>
      </c>
      <c r="L786" s="85" t="s">
        <v>514</v>
      </c>
      <c r="M786" s="205"/>
      <c r="N786" s="205"/>
    </row>
    <row r="787" ht="15.0" customHeight="1">
      <c r="A787" s="85" t="s">
        <v>2668</v>
      </c>
      <c r="B787" s="85" t="s">
        <v>2669</v>
      </c>
      <c r="C787" s="77" t="s">
        <v>86</v>
      </c>
      <c r="D787" s="77" t="s">
        <v>2674</v>
      </c>
      <c r="E787" s="77" t="s">
        <v>2675</v>
      </c>
      <c r="F787" s="77" t="s">
        <v>868</v>
      </c>
      <c r="G787" s="98">
        <v>2.0</v>
      </c>
      <c r="H787" s="98">
        <v>1.0</v>
      </c>
      <c r="I787" s="98">
        <v>3.0</v>
      </c>
      <c r="J787" s="98">
        <v>50.0</v>
      </c>
      <c r="K787" s="77">
        <v>25.0</v>
      </c>
      <c r="L787" s="85" t="s">
        <v>514</v>
      </c>
      <c r="M787" s="205"/>
      <c r="N787" s="205"/>
    </row>
    <row r="788" ht="15.0" customHeight="1">
      <c r="A788" s="85" t="s">
        <v>2668</v>
      </c>
      <c r="B788" s="85" t="s">
        <v>2669</v>
      </c>
      <c r="C788" s="77" t="s">
        <v>86</v>
      </c>
      <c r="D788" s="77" t="s">
        <v>2676</v>
      </c>
      <c r="E788" s="77" t="s">
        <v>2677</v>
      </c>
      <c r="F788" s="77" t="s">
        <v>1246</v>
      </c>
      <c r="G788" s="98">
        <v>2.0</v>
      </c>
      <c r="H788" s="98">
        <v>1.0</v>
      </c>
      <c r="I788" s="98">
        <v>3.0</v>
      </c>
      <c r="J788" s="98">
        <v>50.0</v>
      </c>
      <c r="K788" s="77">
        <v>25.0</v>
      </c>
      <c r="L788" s="85" t="s">
        <v>514</v>
      </c>
      <c r="M788" s="205"/>
      <c r="N788" s="205"/>
    </row>
    <row r="789" ht="15.0" customHeight="1">
      <c r="A789" s="85" t="s">
        <v>2668</v>
      </c>
      <c r="B789" s="85" t="s">
        <v>2669</v>
      </c>
      <c r="C789" s="77" t="s">
        <v>86</v>
      </c>
      <c r="D789" s="77" t="s">
        <v>2678</v>
      </c>
      <c r="E789" s="77" t="s">
        <v>2679</v>
      </c>
      <c r="F789" s="77" t="s">
        <v>1246</v>
      </c>
      <c r="G789" s="98">
        <v>2.0</v>
      </c>
      <c r="H789" s="98">
        <v>1.0</v>
      </c>
      <c r="I789" s="98">
        <v>3.0</v>
      </c>
      <c r="J789" s="98">
        <v>50.0</v>
      </c>
      <c r="K789" s="77">
        <v>25.0</v>
      </c>
      <c r="L789" s="85" t="s">
        <v>514</v>
      </c>
      <c r="M789" s="205"/>
      <c r="N789" s="205"/>
    </row>
    <row r="790" ht="15.0" customHeight="1">
      <c r="A790" s="85" t="s">
        <v>2668</v>
      </c>
      <c r="B790" s="85" t="s">
        <v>2669</v>
      </c>
      <c r="C790" s="77" t="s">
        <v>86</v>
      </c>
      <c r="D790" s="77" t="s">
        <v>2680</v>
      </c>
      <c r="E790" s="77" t="s">
        <v>2681</v>
      </c>
      <c r="F790" s="77" t="s">
        <v>1246</v>
      </c>
      <c r="G790" s="98">
        <v>2.0</v>
      </c>
      <c r="H790" s="98">
        <v>1.0</v>
      </c>
      <c r="I790" s="98">
        <v>3.0</v>
      </c>
      <c r="J790" s="98">
        <v>50.0</v>
      </c>
      <c r="K790" s="77">
        <v>25.0</v>
      </c>
      <c r="L790" s="85" t="s">
        <v>514</v>
      </c>
      <c r="M790" s="205"/>
      <c r="N790" s="205"/>
    </row>
    <row r="791" ht="15.0" customHeight="1">
      <c r="A791" s="85" t="s">
        <v>2668</v>
      </c>
      <c r="B791" s="85" t="s">
        <v>2669</v>
      </c>
      <c r="C791" s="77" t="s">
        <v>86</v>
      </c>
      <c r="D791" s="77" t="s">
        <v>2682</v>
      </c>
      <c r="E791" s="77" t="s">
        <v>2683</v>
      </c>
      <c r="F791" s="77" t="s">
        <v>1246</v>
      </c>
      <c r="G791" s="98">
        <v>2.0</v>
      </c>
      <c r="H791" s="98">
        <v>1.0</v>
      </c>
      <c r="I791" s="98">
        <v>3.0</v>
      </c>
      <c r="J791" s="98">
        <v>50.0</v>
      </c>
      <c r="K791" s="77">
        <v>25.0</v>
      </c>
      <c r="L791" s="85" t="s">
        <v>514</v>
      </c>
      <c r="M791" s="205"/>
      <c r="N791" s="205"/>
    </row>
    <row r="792" ht="18.0" customHeight="1">
      <c r="A792" s="85" t="s">
        <v>2684</v>
      </c>
      <c r="B792" s="85" t="s">
        <v>2685</v>
      </c>
      <c r="C792" s="77" t="s">
        <v>86</v>
      </c>
      <c r="D792" s="77" t="s">
        <v>2686</v>
      </c>
      <c r="E792" s="77" t="s">
        <v>2687</v>
      </c>
      <c r="F792" s="77" t="s">
        <v>452</v>
      </c>
      <c r="G792" s="98">
        <v>3.0</v>
      </c>
      <c r="H792" s="98">
        <v>1.0</v>
      </c>
      <c r="I792" s="98">
        <v>4.0</v>
      </c>
      <c r="J792" s="98">
        <v>50.0</v>
      </c>
      <c r="K792" s="77">
        <v>16.66</v>
      </c>
      <c r="L792" s="85" t="s">
        <v>514</v>
      </c>
      <c r="M792" s="205"/>
      <c r="N792" s="205"/>
    </row>
    <row r="793" ht="15.0" customHeight="1">
      <c r="A793" s="85" t="s">
        <v>2684</v>
      </c>
      <c r="B793" s="85" t="s">
        <v>2685</v>
      </c>
      <c r="C793" s="77" t="s">
        <v>86</v>
      </c>
      <c r="D793" s="77" t="s">
        <v>2688</v>
      </c>
      <c r="E793" s="77" t="s">
        <v>2689</v>
      </c>
      <c r="F793" s="77" t="s">
        <v>1246</v>
      </c>
      <c r="G793" s="98">
        <v>3.0</v>
      </c>
      <c r="H793" s="98">
        <v>1.0</v>
      </c>
      <c r="I793" s="98">
        <v>4.0</v>
      </c>
      <c r="J793" s="98">
        <v>50.0</v>
      </c>
      <c r="K793" s="77">
        <v>16.66</v>
      </c>
      <c r="L793" s="85" t="s">
        <v>514</v>
      </c>
      <c r="M793" s="205"/>
      <c r="N793" s="205"/>
    </row>
    <row r="794" ht="15.0" customHeight="1">
      <c r="A794" s="85" t="s">
        <v>2684</v>
      </c>
      <c r="B794" s="85" t="s">
        <v>2685</v>
      </c>
      <c r="C794" s="77" t="s">
        <v>86</v>
      </c>
      <c r="D794" s="77" t="s">
        <v>2690</v>
      </c>
      <c r="E794" s="77" t="s">
        <v>2691</v>
      </c>
      <c r="F794" s="77" t="s">
        <v>1246</v>
      </c>
      <c r="G794" s="98">
        <v>3.0</v>
      </c>
      <c r="H794" s="98">
        <v>1.0</v>
      </c>
      <c r="I794" s="98">
        <v>4.0</v>
      </c>
      <c r="J794" s="98">
        <v>50.0</v>
      </c>
      <c r="K794" s="77">
        <v>16.66</v>
      </c>
      <c r="L794" s="85" t="s">
        <v>514</v>
      </c>
      <c r="M794" s="205"/>
      <c r="N794" s="205"/>
    </row>
    <row r="795" ht="15.0" customHeight="1">
      <c r="A795" s="85" t="s">
        <v>2684</v>
      </c>
      <c r="B795" s="85" t="s">
        <v>2685</v>
      </c>
      <c r="C795" s="77" t="s">
        <v>86</v>
      </c>
      <c r="D795" s="77" t="s">
        <v>2692</v>
      </c>
      <c r="E795" s="77" t="s">
        <v>2693</v>
      </c>
      <c r="F795" s="77" t="s">
        <v>1246</v>
      </c>
      <c r="G795" s="98">
        <v>3.0</v>
      </c>
      <c r="H795" s="98">
        <v>1.0</v>
      </c>
      <c r="I795" s="98">
        <v>4.0</v>
      </c>
      <c r="J795" s="98">
        <v>50.0</v>
      </c>
      <c r="K795" s="77">
        <v>16.66</v>
      </c>
      <c r="L795" s="85" t="s">
        <v>514</v>
      </c>
      <c r="M795" s="205"/>
      <c r="N795" s="205"/>
    </row>
    <row r="796" ht="15.0" customHeight="1">
      <c r="A796" s="85" t="s">
        <v>2684</v>
      </c>
      <c r="B796" s="85" t="s">
        <v>2685</v>
      </c>
      <c r="C796" s="77" t="s">
        <v>86</v>
      </c>
      <c r="D796" s="77" t="s">
        <v>2694</v>
      </c>
      <c r="E796" s="77" t="s">
        <v>2695</v>
      </c>
      <c r="F796" s="77" t="s">
        <v>1246</v>
      </c>
      <c r="G796" s="98">
        <v>3.0</v>
      </c>
      <c r="H796" s="98">
        <v>1.0</v>
      </c>
      <c r="I796" s="98">
        <v>4.0</v>
      </c>
      <c r="J796" s="98">
        <v>50.0</v>
      </c>
      <c r="K796" s="77">
        <v>16.66</v>
      </c>
      <c r="L796" s="85" t="s">
        <v>514</v>
      </c>
      <c r="M796" s="205"/>
      <c r="N796" s="205"/>
    </row>
    <row r="797" ht="15.0" customHeight="1">
      <c r="A797" s="85" t="s">
        <v>2684</v>
      </c>
      <c r="B797" s="85" t="s">
        <v>2685</v>
      </c>
      <c r="C797" s="77" t="s">
        <v>86</v>
      </c>
      <c r="D797" s="77" t="s">
        <v>2696</v>
      </c>
      <c r="E797" s="77" t="s">
        <v>2697</v>
      </c>
      <c r="F797" s="77" t="s">
        <v>1246</v>
      </c>
      <c r="G797" s="98">
        <v>3.0</v>
      </c>
      <c r="H797" s="98">
        <v>1.0</v>
      </c>
      <c r="I797" s="98">
        <v>4.0</v>
      </c>
      <c r="J797" s="98">
        <v>50.0</v>
      </c>
      <c r="K797" s="77">
        <v>16.66</v>
      </c>
      <c r="L797" s="85" t="s">
        <v>514</v>
      </c>
      <c r="M797" s="205"/>
      <c r="N797" s="205"/>
    </row>
    <row r="798" ht="15.0" customHeight="1">
      <c r="A798" s="85" t="s">
        <v>2684</v>
      </c>
      <c r="B798" s="85" t="s">
        <v>2685</v>
      </c>
      <c r="C798" s="77" t="s">
        <v>86</v>
      </c>
      <c r="D798" s="77" t="s">
        <v>2698</v>
      </c>
      <c r="E798" s="77" t="s">
        <v>2699</v>
      </c>
      <c r="F798" s="77" t="s">
        <v>1246</v>
      </c>
      <c r="G798" s="98">
        <v>3.0</v>
      </c>
      <c r="H798" s="98">
        <v>1.0</v>
      </c>
      <c r="I798" s="98">
        <v>4.0</v>
      </c>
      <c r="J798" s="98">
        <v>50.0</v>
      </c>
      <c r="K798" s="77">
        <v>16.66</v>
      </c>
      <c r="L798" s="85" t="s">
        <v>514</v>
      </c>
      <c r="M798" s="205"/>
      <c r="N798" s="205"/>
    </row>
    <row r="799" ht="15.0" customHeight="1">
      <c r="A799" s="85" t="s">
        <v>2684</v>
      </c>
      <c r="B799" s="85" t="s">
        <v>2685</v>
      </c>
      <c r="C799" s="77" t="s">
        <v>86</v>
      </c>
      <c r="D799" s="77" t="s">
        <v>2700</v>
      </c>
      <c r="E799" s="77" t="s">
        <v>2701</v>
      </c>
      <c r="F799" s="77" t="s">
        <v>1246</v>
      </c>
      <c r="G799" s="98">
        <v>3.0</v>
      </c>
      <c r="H799" s="98">
        <v>1.0</v>
      </c>
      <c r="I799" s="98">
        <v>4.0</v>
      </c>
      <c r="J799" s="98">
        <v>50.0</v>
      </c>
      <c r="K799" s="77">
        <v>16.66</v>
      </c>
      <c r="L799" s="85" t="s">
        <v>514</v>
      </c>
      <c r="M799" s="205"/>
      <c r="N799" s="205"/>
    </row>
    <row r="800" ht="15.0" customHeight="1">
      <c r="A800" s="85" t="s">
        <v>2684</v>
      </c>
      <c r="B800" s="85" t="s">
        <v>2685</v>
      </c>
      <c r="C800" s="77" t="s">
        <v>86</v>
      </c>
      <c r="D800" s="77" t="s">
        <v>2702</v>
      </c>
      <c r="E800" s="77" t="s">
        <v>2703</v>
      </c>
      <c r="F800" s="77" t="s">
        <v>1246</v>
      </c>
      <c r="G800" s="98">
        <v>3.0</v>
      </c>
      <c r="H800" s="98">
        <v>1.0</v>
      </c>
      <c r="I800" s="98">
        <v>4.0</v>
      </c>
      <c r="J800" s="98">
        <v>50.0</v>
      </c>
      <c r="K800" s="77">
        <v>16.66</v>
      </c>
      <c r="L800" s="85" t="s">
        <v>514</v>
      </c>
      <c r="M800" s="205"/>
      <c r="N800" s="205"/>
    </row>
    <row r="801" ht="15.0" customHeight="1">
      <c r="A801" s="85" t="s">
        <v>2684</v>
      </c>
      <c r="B801" s="85" t="s">
        <v>2685</v>
      </c>
      <c r="C801" s="77" t="s">
        <v>86</v>
      </c>
      <c r="D801" s="77" t="s">
        <v>2704</v>
      </c>
      <c r="E801" s="77" t="s">
        <v>2705</v>
      </c>
      <c r="F801" s="77" t="s">
        <v>868</v>
      </c>
      <c r="G801" s="98">
        <v>3.0</v>
      </c>
      <c r="H801" s="98">
        <v>1.0</v>
      </c>
      <c r="I801" s="98">
        <v>4.0</v>
      </c>
      <c r="J801" s="98">
        <v>50.0</v>
      </c>
      <c r="K801" s="77">
        <v>16.66</v>
      </c>
      <c r="L801" s="85" t="s">
        <v>514</v>
      </c>
      <c r="M801" s="205"/>
      <c r="N801" s="205"/>
    </row>
    <row r="802" ht="15.0" customHeight="1">
      <c r="A802" s="85" t="s">
        <v>2706</v>
      </c>
      <c r="B802" s="85" t="s">
        <v>2707</v>
      </c>
      <c r="C802" s="77" t="s">
        <v>86</v>
      </c>
      <c r="D802" s="77" t="s">
        <v>2708</v>
      </c>
      <c r="E802" s="77" t="s">
        <v>2709</v>
      </c>
      <c r="F802" s="77" t="s">
        <v>868</v>
      </c>
      <c r="G802" s="98">
        <v>4.0</v>
      </c>
      <c r="H802" s="98">
        <v>2.0</v>
      </c>
      <c r="I802" s="98">
        <v>4.0</v>
      </c>
      <c r="J802" s="98">
        <v>50.0</v>
      </c>
      <c r="K802" s="77">
        <v>12.5</v>
      </c>
      <c r="L802" s="85" t="s">
        <v>514</v>
      </c>
      <c r="M802" s="205"/>
      <c r="N802" s="205"/>
    </row>
    <row r="803" ht="15.0" customHeight="1">
      <c r="A803" s="85" t="s">
        <v>2706</v>
      </c>
      <c r="B803" s="85" t="s">
        <v>2707</v>
      </c>
      <c r="C803" s="77" t="s">
        <v>86</v>
      </c>
      <c r="D803" s="77" t="s">
        <v>2710</v>
      </c>
      <c r="E803" s="77" t="s">
        <v>2711</v>
      </c>
      <c r="F803" s="77" t="s">
        <v>1246</v>
      </c>
      <c r="G803" s="98">
        <v>4.0</v>
      </c>
      <c r="H803" s="98">
        <v>2.0</v>
      </c>
      <c r="I803" s="98">
        <v>4.0</v>
      </c>
      <c r="J803" s="98">
        <v>50.0</v>
      </c>
      <c r="K803" s="77">
        <v>12.5</v>
      </c>
      <c r="L803" s="85" t="s">
        <v>514</v>
      </c>
      <c r="M803" s="205"/>
      <c r="N803" s="205"/>
    </row>
    <row r="804" ht="15.0" customHeight="1">
      <c r="A804" s="85" t="s">
        <v>2706</v>
      </c>
      <c r="B804" s="85" t="s">
        <v>2707</v>
      </c>
      <c r="C804" s="77" t="s">
        <v>86</v>
      </c>
      <c r="D804" s="77" t="s">
        <v>2712</v>
      </c>
      <c r="E804" s="77" t="s">
        <v>2713</v>
      </c>
      <c r="F804" s="77" t="s">
        <v>1246</v>
      </c>
      <c r="G804" s="98">
        <v>4.0</v>
      </c>
      <c r="H804" s="98">
        <v>2.0</v>
      </c>
      <c r="I804" s="98">
        <v>4.0</v>
      </c>
      <c r="J804" s="98">
        <v>50.0</v>
      </c>
      <c r="K804" s="77">
        <v>12.5</v>
      </c>
      <c r="L804" s="85" t="s">
        <v>514</v>
      </c>
      <c r="M804" s="205"/>
      <c r="N804" s="205"/>
    </row>
    <row r="805" ht="15.0" customHeight="1">
      <c r="A805" s="85" t="s">
        <v>2706</v>
      </c>
      <c r="B805" s="85" t="s">
        <v>2707</v>
      </c>
      <c r="C805" s="77" t="s">
        <v>86</v>
      </c>
      <c r="D805" s="77" t="s">
        <v>2714</v>
      </c>
      <c r="E805" s="77" t="s">
        <v>2715</v>
      </c>
      <c r="F805" s="77" t="s">
        <v>452</v>
      </c>
      <c r="G805" s="98">
        <v>4.0</v>
      </c>
      <c r="H805" s="98">
        <v>2.0</v>
      </c>
      <c r="I805" s="98">
        <v>4.0</v>
      </c>
      <c r="J805" s="98">
        <v>50.0</v>
      </c>
      <c r="K805" s="77">
        <v>12.5</v>
      </c>
      <c r="L805" s="85" t="s">
        <v>514</v>
      </c>
      <c r="M805" s="205"/>
      <c r="N805" s="205"/>
    </row>
    <row r="806" ht="15.0" customHeight="1">
      <c r="A806" s="85" t="s">
        <v>2706</v>
      </c>
      <c r="B806" s="85" t="s">
        <v>2707</v>
      </c>
      <c r="C806" s="77" t="s">
        <v>86</v>
      </c>
      <c r="D806" s="77" t="s">
        <v>2716</v>
      </c>
      <c r="E806" s="77" t="s">
        <v>2717</v>
      </c>
      <c r="F806" s="77" t="s">
        <v>1246</v>
      </c>
      <c r="G806" s="98">
        <v>4.0</v>
      </c>
      <c r="H806" s="98">
        <v>2.0</v>
      </c>
      <c r="I806" s="98">
        <v>4.0</v>
      </c>
      <c r="J806" s="98">
        <v>50.0</v>
      </c>
      <c r="K806" s="77">
        <v>12.5</v>
      </c>
      <c r="L806" s="85" t="s">
        <v>514</v>
      </c>
      <c r="M806" s="205"/>
      <c r="N806" s="205"/>
    </row>
    <row r="807" ht="15.0" customHeight="1">
      <c r="A807" s="85" t="s">
        <v>2706</v>
      </c>
      <c r="B807" s="85" t="s">
        <v>2707</v>
      </c>
      <c r="C807" s="77" t="s">
        <v>86</v>
      </c>
      <c r="D807" s="77" t="s">
        <v>2718</v>
      </c>
      <c r="E807" s="77" t="s">
        <v>2719</v>
      </c>
      <c r="F807" s="77" t="s">
        <v>452</v>
      </c>
      <c r="G807" s="98">
        <v>4.0</v>
      </c>
      <c r="H807" s="98">
        <v>2.0</v>
      </c>
      <c r="I807" s="98">
        <v>4.0</v>
      </c>
      <c r="J807" s="98">
        <v>50.0</v>
      </c>
      <c r="K807" s="77">
        <v>12.5</v>
      </c>
      <c r="L807" s="85" t="s">
        <v>514</v>
      </c>
      <c r="M807" s="205"/>
      <c r="N807" s="205"/>
    </row>
    <row r="808" ht="15.0" customHeight="1">
      <c r="A808" s="85" t="s">
        <v>2706</v>
      </c>
      <c r="B808" s="85" t="s">
        <v>2707</v>
      </c>
      <c r="C808" s="77" t="s">
        <v>86</v>
      </c>
      <c r="D808" s="77" t="s">
        <v>2720</v>
      </c>
      <c r="E808" s="77" t="s">
        <v>2721</v>
      </c>
      <c r="F808" s="77" t="s">
        <v>452</v>
      </c>
      <c r="G808" s="98">
        <v>4.0</v>
      </c>
      <c r="H808" s="98">
        <v>2.0</v>
      </c>
      <c r="I808" s="98">
        <v>4.0</v>
      </c>
      <c r="J808" s="98">
        <v>50.0</v>
      </c>
      <c r="K808" s="77">
        <v>12.5</v>
      </c>
      <c r="L808" s="85" t="s">
        <v>514</v>
      </c>
      <c r="M808" s="205"/>
      <c r="N808" s="205"/>
    </row>
    <row r="809" ht="15.0" customHeight="1">
      <c r="A809" s="85" t="s">
        <v>2706</v>
      </c>
      <c r="B809" s="85" t="s">
        <v>2707</v>
      </c>
      <c r="C809" s="77" t="s">
        <v>86</v>
      </c>
      <c r="D809" s="77" t="s">
        <v>2722</v>
      </c>
      <c r="E809" s="77" t="s">
        <v>2723</v>
      </c>
      <c r="F809" s="77" t="s">
        <v>452</v>
      </c>
      <c r="G809" s="98">
        <v>4.0</v>
      </c>
      <c r="H809" s="98">
        <v>2.0</v>
      </c>
      <c r="I809" s="98">
        <v>4.0</v>
      </c>
      <c r="J809" s="98">
        <v>50.0</v>
      </c>
      <c r="K809" s="77">
        <v>12.5</v>
      </c>
      <c r="L809" s="85" t="s">
        <v>514</v>
      </c>
      <c r="M809" s="205"/>
      <c r="N809" s="205"/>
    </row>
    <row r="810" ht="15.0" customHeight="1">
      <c r="A810" s="85" t="s">
        <v>2724</v>
      </c>
      <c r="B810" s="85" t="s">
        <v>2725</v>
      </c>
      <c r="C810" s="77" t="s">
        <v>86</v>
      </c>
      <c r="D810" s="77" t="s">
        <v>2726</v>
      </c>
      <c r="E810" s="77" t="s">
        <v>2727</v>
      </c>
      <c r="F810" s="77" t="s">
        <v>1246</v>
      </c>
      <c r="G810" s="98">
        <v>1.0</v>
      </c>
      <c r="H810" s="98">
        <v>1.0</v>
      </c>
      <c r="I810" s="98">
        <v>3.0</v>
      </c>
      <c r="J810" s="98">
        <v>50.0</v>
      </c>
      <c r="K810" s="77">
        <v>50.0</v>
      </c>
      <c r="L810" s="85" t="s">
        <v>514</v>
      </c>
      <c r="M810" s="205"/>
      <c r="N810" s="205"/>
    </row>
    <row r="811" ht="15.0" customHeight="1">
      <c r="A811" s="85" t="s">
        <v>2728</v>
      </c>
      <c r="B811" s="85" t="s">
        <v>2729</v>
      </c>
      <c r="C811" s="77" t="s">
        <v>86</v>
      </c>
      <c r="D811" s="77" t="s">
        <v>2730</v>
      </c>
      <c r="E811" s="77" t="s">
        <v>2731</v>
      </c>
      <c r="F811" s="77" t="s">
        <v>1246</v>
      </c>
      <c r="G811" s="98">
        <v>3.0</v>
      </c>
      <c r="H811" s="98">
        <v>1.0</v>
      </c>
      <c r="I811" s="98">
        <v>3.0</v>
      </c>
      <c r="J811" s="98">
        <v>50.0</v>
      </c>
      <c r="K811" s="77">
        <v>16.66</v>
      </c>
      <c r="L811" s="85" t="s">
        <v>514</v>
      </c>
      <c r="M811" s="205"/>
      <c r="N811" s="205"/>
    </row>
    <row r="812" ht="15.0" customHeight="1">
      <c r="A812" s="85" t="s">
        <v>2728</v>
      </c>
      <c r="B812" s="85" t="s">
        <v>2729</v>
      </c>
      <c r="C812" s="77" t="s">
        <v>86</v>
      </c>
      <c r="D812" s="77" t="s">
        <v>2732</v>
      </c>
      <c r="E812" s="77" t="s">
        <v>2733</v>
      </c>
      <c r="F812" s="77" t="s">
        <v>1246</v>
      </c>
      <c r="G812" s="98">
        <v>3.0</v>
      </c>
      <c r="H812" s="98">
        <v>1.0</v>
      </c>
      <c r="I812" s="98">
        <v>3.0</v>
      </c>
      <c r="J812" s="98">
        <v>50.0</v>
      </c>
      <c r="K812" s="77">
        <v>16.66</v>
      </c>
      <c r="L812" s="85" t="s">
        <v>514</v>
      </c>
      <c r="M812" s="205"/>
      <c r="N812" s="205"/>
    </row>
    <row r="813" ht="15.0" customHeight="1">
      <c r="A813" s="85" t="s">
        <v>2728</v>
      </c>
      <c r="B813" s="85" t="s">
        <v>2729</v>
      </c>
      <c r="C813" s="77" t="s">
        <v>86</v>
      </c>
      <c r="D813" s="77" t="s">
        <v>2734</v>
      </c>
      <c r="E813" s="77" t="s">
        <v>2514</v>
      </c>
      <c r="F813" s="77" t="s">
        <v>1246</v>
      </c>
      <c r="G813" s="98">
        <v>3.0</v>
      </c>
      <c r="H813" s="98">
        <v>1.0</v>
      </c>
      <c r="I813" s="98">
        <v>3.0</v>
      </c>
      <c r="J813" s="98">
        <v>50.0</v>
      </c>
      <c r="K813" s="77">
        <v>16.66</v>
      </c>
      <c r="L813" s="85" t="s">
        <v>514</v>
      </c>
      <c r="M813" s="205"/>
      <c r="N813" s="205"/>
    </row>
    <row r="814" ht="15.0" customHeight="1">
      <c r="A814" s="85" t="s">
        <v>2728</v>
      </c>
      <c r="B814" s="85" t="s">
        <v>2729</v>
      </c>
      <c r="C814" s="77" t="s">
        <v>86</v>
      </c>
      <c r="D814" s="77" t="s">
        <v>2735</v>
      </c>
      <c r="E814" s="77" t="s">
        <v>2736</v>
      </c>
      <c r="F814" s="77" t="s">
        <v>452</v>
      </c>
      <c r="G814" s="98">
        <v>3.0</v>
      </c>
      <c r="H814" s="98">
        <v>1.0</v>
      </c>
      <c r="I814" s="98">
        <v>3.0</v>
      </c>
      <c r="J814" s="98">
        <v>50.0</v>
      </c>
      <c r="K814" s="77">
        <v>16.66</v>
      </c>
      <c r="L814" s="85" t="s">
        <v>514</v>
      </c>
      <c r="M814" s="205"/>
      <c r="N814" s="205"/>
    </row>
    <row r="815" ht="15.0" customHeight="1">
      <c r="A815" s="85" t="s">
        <v>2737</v>
      </c>
      <c r="B815" s="85" t="s">
        <v>2738</v>
      </c>
      <c r="C815" s="77" t="s">
        <v>86</v>
      </c>
      <c r="D815" s="77" t="s">
        <v>2739</v>
      </c>
      <c r="E815" s="77" t="s">
        <v>2740</v>
      </c>
      <c r="F815" s="77" t="s">
        <v>452</v>
      </c>
      <c r="G815" s="77">
        <v>2.0</v>
      </c>
      <c r="H815" s="77">
        <v>1.0</v>
      </c>
      <c r="I815" s="77">
        <v>3.0</v>
      </c>
      <c r="J815" s="231">
        <v>50.0</v>
      </c>
      <c r="K815" s="79">
        <v>25.0</v>
      </c>
      <c r="L815" s="85" t="s">
        <v>514</v>
      </c>
      <c r="M815" s="205"/>
      <c r="N815" s="205"/>
    </row>
    <row r="816" ht="15.0" customHeight="1">
      <c r="A816" s="85" t="s">
        <v>2741</v>
      </c>
      <c r="B816" s="85" t="s">
        <v>2742</v>
      </c>
      <c r="C816" s="77" t="s">
        <v>86</v>
      </c>
      <c r="D816" s="77" t="s">
        <v>2743</v>
      </c>
      <c r="E816" s="77" t="s">
        <v>2744</v>
      </c>
      <c r="F816" s="77" t="s">
        <v>1246</v>
      </c>
      <c r="G816" s="98">
        <v>2.0</v>
      </c>
      <c r="H816" s="98">
        <v>1.0</v>
      </c>
      <c r="I816" s="98">
        <v>2.0</v>
      </c>
      <c r="J816" s="98">
        <v>50.0</v>
      </c>
      <c r="K816" s="77">
        <v>25.0</v>
      </c>
      <c r="L816" s="85" t="s">
        <v>514</v>
      </c>
      <c r="M816" s="205"/>
      <c r="N816" s="205"/>
    </row>
    <row r="817" ht="15.0" customHeight="1">
      <c r="A817" s="85" t="s">
        <v>2741</v>
      </c>
      <c r="B817" s="85" t="s">
        <v>2742</v>
      </c>
      <c r="C817" s="77" t="s">
        <v>86</v>
      </c>
      <c r="D817" s="77" t="s">
        <v>2745</v>
      </c>
      <c r="E817" s="77" t="s">
        <v>2746</v>
      </c>
      <c r="F817" s="77" t="s">
        <v>1246</v>
      </c>
      <c r="G817" s="98">
        <v>2.0</v>
      </c>
      <c r="H817" s="98">
        <v>1.0</v>
      </c>
      <c r="I817" s="98">
        <v>2.0</v>
      </c>
      <c r="J817" s="98">
        <v>50.0</v>
      </c>
      <c r="K817" s="77">
        <v>25.0</v>
      </c>
      <c r="L817" s="85" t="s">
        <v>514</v>
      </c>
      <c r="M817" s="205"/>
      <c r="N817" s="205"/>
    </row>
    <row r="818" ht="15.0" customHeight="1">
      <c r="A818" s="85" t="s">
        <v>2747</v>
      </c>
      <c r="B818" s="85" t="s">
        <v>2748</v>
      </c>
      <c r="C818" s="77" t="s">
        <v>86</v>
      </c>
      <c r="D818" s="77" t="s">
        <v>2749</v>
      </c>
      <c r="E818" s="77" t="s">
        <v>2750</v>
      </c>
      <c r="F818" s="77" t="s">
        <v>452</v>
      </c>
      <c r="G818" s="98">
        <v>3.0</v>
      </c>
      <c r="H818" s="98">
        <v>1.0</v>
      </c>
      <c r="I818" s="98">
        <v>3.0</v>
      </c>
      <c r="J818" s="98">
        <v>50.0</v>
      </c>
      <c r="K818" s="77">
        <v>16.66</v>
      </c>
      <c r="L818" s="85" t="s">
        <v>514</v>
      </c>
      <c r="M818" s="205"/>
      <c r="N818" s="205"/>
    </row>
    <row r="819" ht="15.0" customHeight="1">
      <c r="A819" s="85" t="s">
        <v>2751</v>
      </c>
      <c r="B819" s="85" t="s">
        <v>2752</v>
      </c>
      <c r="C819" s="77" t="s">
        <v>86</v>
      </c>
      <c r="D819" s="77" t="s">
        <v>2753</v>
      </c>
      <c r="E819" s="77" t="s">
        <v>2754</v>
      </c>
      <c r="F819" s="77" t="s">
        <v>1246</v>
      </c>
      <c r="G819" s="98">
        <v>3.0</v>
      </c>
      <c r="H819" s="98">
        <v>1.0</v>
      </c>
      <c r="I819" s="98">
        <v>4.0</v>
      </c>
      <c r="J819" s="98">
        <v>50.0</v>
      </c>
      <c r="K819" s="77">
        <v>16.66</v>
      </c>
      <c r="L819" s="85" t="s">
        <v>514</v>
      </c>
      <c r="M819" s="205"/>
      <c r="N819" s="205"/>
    </row>
    <row r="820" ht="15.0" customHeight="1">
      <c r="A820" s="85" t="s">
        <v>2751</v>
      </c>
      <c r="B820" s="85" t="s">
        <v>2752</v>
      </c>
      <c r="C820" s="77" t="s">
        <v>86</v>
      </c>
      <c r="D820" s="77" t="s">
        <v>2755</v>
      </c>
      <c r="E820" s="77" t="s">
        <v>2731</v>
      </c>
      <c r="F820" s="77" t="s">
        <v>1246</v>
      </c>
      <c r="G820" s="98">
        <v>3.0</v>
      </c>
      <c r="H820" s="98">
        <v>1.0</v>
      </c>
      <c r="I820" s="98">
        <v>4.0</v>
      </c>
      <c r="J820" s="98">
        <v>50.0</v>
      </c>
      <c r="K820" s="77">
        <v>16.66</v>
      </c>
      <c r="L820" s="85" t="s">
        <v>514</v>
      </c>
      <c r="M820" s="205"/>
      <c r="N820" s="205"/>
    </row>
    <row r="821" ht="15.0" customHeight="1">
      <c r="A821" s="85" t="s">
        <v>2751</v>
      </c>
      <c r="B821" s="85" t="s">
        <v>2752</v>
      </c>
      <c r="C821" s="77" t="s">
        <v>86</v>
      </c>
      <c r="D821" s="77" t="s">
        <v>2756</v>
      </c>
      <c r="E821" s="77" t="s">
        <v>2746</v>
      </c>
      <c r="F821" s="77" t="s">
        <v>1246</v>
      </c>
      <c r="G821" s="98">
        <v>3.0</v>
      </c>
      <c r="H821" s="98">
        <v>1.0</v>
      </c>
      <c r="I821" s="98">
        <v>4.0</v>
      </c>
      <c r="J821" s="98">
        <v>50.0</v>
      </c>
      <c r="K821" s="77">
        <v>16.66</v>
      </c>
      <c r="L821" s="85" t="s">
        <v>514</v>
      </c>
      <c r="M821" s="205"/>
      <c r="N821" s="205"/>
    </row>
    <row r="822" ht="15.0" customHeight="1">
      <c r="A822" s="85" t="s">
        <v>2757</v>
      </c>
      <c r="B822" s="85" t="s">
        <v>2758</v>
      </c>
      <c r="C822" s="77" t="s">
        <v>86</v>
      </c>
      <c r="D822" s="77" t="s">
        <v>2759</v>
      </c>
      <c r="E822" s="77" t="s">
        <v>2760</v>
      </c>
      <c r="F822" s="77" t="s">
        <v>452</v>
      </c>
      <c r="G822" s="98">
        <v>1.0</v>
      </c>
      <c r="H822" s="98">
        <v>1.0</v>
      </c>
      <c r="I822" s="98">
        <v>1.0</v>
      </c>
      <c r="J822" s="98">
        <v>50.0</v>
      </c>
      <c r="K822" s="77">
        <v>50.0</v>
      </c>
      <c r="L822" s="85" t="s">
        <v>514</v>
      </c>
      <c r="M822" s="205"/>
      <c r="N822" s="205"/>
    </row>
    <row r="823" ht="15.0" customHeight="1">
      <c r="A823" s="85" t="s">
        <v>2761</v>
      </c>
      <c r="B823" s="85" t="s">
        <v>2762</v>
      </c>
      <c r="C823" s="77" t="s">
        <v>86</v>
      </c>
      <c r="D823" s="77" t="s">
        <v>2763</v>
      </c>
      <c r="E823" s="77" t="s">
        <v>2764</v>
      </c>
      <c r="F823" s="77" t="s">
        <v>1246</v>
      </c>
      <c r="G823" s="98">
        <v>4.0</v>
      </c>
      <c r="H823" s="98">
        <v>1.0</v>
      </c>
      <c r="I823" s="98">
        <v>4.0</v>
      </c>
      <c r="J823" s="98">
        <v>50.0</v>
      </c>
      <c r="K823" s="77">
        <v>12.5</v>
      </c>
      <c r="L823" s="85" t="s">
        <v>514</v>
      </c>
      <c r="M823" s="205"/>
      <c r="N823" s="205"/>
    </row>
    <row r="824" ht="15.0" customHeight="1">
      <c r="A824" s="85" t="s">
        <v>2761</v>
      </c>
      <c r="B824" s="85" t="s">
        <v>2762</v>
      </c>
      <c r="C824" s="77" t="s">
        <v>86</v>
      </c>
      <c r="D824" s="77" t="s">
        <v>2765</v>
      </c>
      <c r="E824" s="77" t="s">
        <v>2766</v>
      </c>
      <c r="F824" s="77" t="s">
        <v>452</v>
      </c>
      <c r="G824" s="98">
        <v>4.0</v>
      </c>
      <c r="H824" s="98">
        <v>1.0</v>
      </c>
      <c r="I824" s="98">
        <v>4.0</v>
      </c>
      <c r="J824" s="98">
        <v>50.0</v>
      </c>
      <c r="K824" s="77">
        <v>12.5</v>
      </c>
      <c r="L824" s="85" t="s">
        <v>514</v>
      </c>
      <c r="M824" s="205"/>
      <c r="N824" s="205"/>
    </row>
    <row r="825" ht="15.0" customHeight="1">
      <c r="A825" s="85" t="s">
        <v>2767</v>
      </c>
      <c r="B825" s="85" t="s">
        <v>2768</v>
      </c>
      <c r="C825" s="77" t="s">
        <v>86</v>
      </c>
      <c r="D825" s="77" t="s">
        <v>2769</v>
      </c>
      <c r="E825" s="77" t="s">
        <v>2770</v>
      </c>
      <c r="F825" s="77" t="s">
        <v>1246</v>
      </c>
      <c r="G825" s="98">
        <v>3.0</v>
      </c>
      <c r="H825" s="98">
        <v>1.0</v>
      </c>
      <c r="I825" s="98">
        <v>4.0</v>
      </c>
      <c r="J825" s="98">
        <v>50.0</v>
      </c>
      <c r="K825" s="77">
        <v>16.66</v>
      </c>
      <c r="L825" s="85" t="s">
        <v>514</v>
      </c>
      <c r="M825" s="205"/>
      <c r="N825" s="205"/>
    </row>
    <row r="826" ht="15.0" customHeight="1">
      <c r="A826" s="85" t="s">
        <v>2767</v>
      </c>
      <c r="B826" s="85" t="s">
        <v>2768</v>
      </c>
      <c r="C826" s="77" t="s">
        <v>86</v>
      </c>
      <c r="D826" s="77" t="s">
        <v>2771</v>
      </c>
      <c r="E826" s="77" t="s">
        <v>2772</v>
      </c>
      <c r="F826" s="77" t="s">
        <v>1246</v>
      </c>
      <c r="G826" s="98">
        <v>3.0</v>
      </c>
      <c r="H826" s="98">
        <v>1.0</v>
      </c>
      <c r="I826" s="98">
        <v>4.0</v>
      </c>
      <c r="J826" s="98">
        <v>50.0</v>
      </c>
      <c r="K826" s="77">
        <v>16.66</v>
      </c>
      <c r="L826" s="85" t="s">
        <v>514</v>
      </c>
      <c r="M826" s="205"/>
      <c r="N826" s="205"/>
    </row>
    <row r="827" ht="15.0" customHeight="1">
      <c r="A827" s="85" t="s">
        <v>2773</v>
      </c>
      <c r="B827" s="85" t="s">
        <v>2774</v>
      </c>
      <c r="C827" s="77" t="s">
        <v>86</v>
      </c>
      <c r="D827" s="77" t="s">
        <v>2775</v>
      </c>
      <c r="E827" s="77" t="s">
        <v>2776</v>
      </c>
      <c r="F827" s="77" t="s">
        <v>452</v>
      </c>
      <c r="G827" s="98">
        <v>2.0</v>
      </c>
      <c r="H827" s="98">
        <v>1.0</v>
      </c>
      <c r="I827" s="98">
        <v>3.0</v>
      </c>
      <c r="J827" s="98">
        <v>50.0</v>
      </c>
      <c r="K827" s="77">
        <v>25.0</v>
      </c>
      <c r="L827" s="85" t="s">
        <v>514</v>
      </c>
      <c r="M827" s="205"/>
      <c r="N827" s="205"/>
    </row>
    <row r="828" ht="15.0" customHeight="1">
      <c r="A828" s="85" t="s">
        <v>2773</v>
      </c>
      <c r="B828" s="85" t="s">
        <v>2774</v>
      </c>
      <c r="C828" s="77" t="s">
        <v>86</v>
      </c>
      <c r="D828" s="77" t="s">
        <v>2777</v>
      </c>
      <c r="E828" s="77" t="s">
        <v>2778</v>
      </c>
      <c r="F828" s="77" t="s">
        <v>452</v>
      </c>
      <c r="G828" s="98">
        <v>2.0</v>
      </c>
      <c r="H828" s="98">
        <v>1.0</v>
      </c>
      <c r="I828" s="98">
        <v>3.0</v>
      </c>
      <c r="J828" s="98">
        <v>50.0</v>
      </c>
      <c r="K828" s="77">
        <v>25.0</v>
      </c>
      <c r="L828" s="85" t="s">
        <v>514</v>
      </c>
      <c r="M828" s="205"/>
      <c r="N828" s="205"/>
    </row>
    <row r="829" ht="15.0" customHeight="1">
      <c r="A829" s="85" t="s">
        <v>2684</v>
      </c>
      <c r="B829" s="85" t="s">
        <v>2685</v>
      </c>
      <c r="C829" s="77" t="s">
        <v>86</v>
      </c>
      <c r="D829" s="77" t="s">
        <v>2779</v>
      </c>
      <c r="E829" s="77" t="s">
        <v>2693</v>
      </c>
      <c r="F829" s="77" t="s">
        <v>1246</v>
      </c>
      <c r="G829" s="98">
        <v>3.0</v>
      </c>
      <c r="H829" s="98">
        <v>1.0</v>
      </c>
      <c r="I829" s="98">
        <v>4.0</v>
      </c>
      <c r="J829" s="98">
        <v>50.0</v>
      </c>
      <c r="K829" s="77">
        <v>16.66</v>
      </c>
      <c r="L829" s="85" t="s">
        <v>514</v>
      </c>
      <c r="M829" s="205"/>
      <c r="N829" s="205"/>
    </row>
    <row r="830" ht="15.0" customHeight="1">
      <c r="A830" s="85" t="s">
        <v>2684</v>
      </c>
      <c r="B830" s="85" t="s">
        <v>2685</v>
      </c>
      <c r="C830" s="77" t="s">
        <v>86</v>
      </c>
      <c r="D830" s="77" t="s">
        <v>2780</v>
      </c>
      <c r="E830" s="77" t="s">
        <v>2781</v>
      </c>
      <c r="F830" s="77" t="s">
        <v>1246</v>
      </c>
      <c r="G830" s="98">
        <v>3.0</v>
      </c>
      <c r="H830" s="98">
        <v>1.0</v>
      </c>
      <c r="I830" s="98">
        <v>4.0</v>
      </c>
      <c r="J830" s="98">
        <v>50.0</v>
      </c>
      <c r="K830" s="77">
        <v>16.66</v>
      </c>
      <c r="L830" s="85" t="s">
        <v>514</v>
      </c>
      <c r="M830" s="205"/>
      <c r="N830" s="205"/>
    </row>
    <row r="831" ht="15.0" customHeight="1">
      <c r="A831" s="85" t="s">
        <v>2661</v>
      </c>
      <c r="B831" s="85" t="s">
        <v>1743</v>
      </c>
      <c r="C831" s="77" t="s">
        <v>86</v>
      </c>
      <c r="D831" s="77" t="s">
        <v>2782</v>
      </c>
      <c r="E831" s="131" t="s">
        <v>2783</v>
      </c>
      <c r="F831" s="77" t="s">
        <v>452</v>
      </c>
      <c r="G831" s="98">
        <v>3.0</v>
      </c>
      <c r="H831" s="98">
        <v>3.0</v>
      </c>
      <c r="I831" s="98">
        <v>3.0</v>
      </c>
      <c r="J831" s="98">
        <v>50.0</v>
      </c>
      <c r="K831" s="77">
        <v>16.66</v>
      </c>
      <c r="L831" s="85" t="s">
        <v>514</v>
      </c>
      <c r="M831" s="205"/>
      <c r="N831" s="205"/>
    </row>
    <row r="832" ht="15.0" customHeight="1">
      <c r="A832" s="85" t="s">
        <v>2661</v>
      </c>
      <c r="B832" s="85" t="s">
        <v>1743</v>
      </c>
      <c r="C832" s="77" t="s">
        <v>86</v>
      </c>
      <c r="D832" s="77" t="s">
        <v>2784</v>
      </c>
      <c r="E832" s="75" t="s">
        <v>1760</v>
      </c>
      <c r="F832" s="77" t="s">
        <v>452</v>
      </c>
      <c r="G832" s="98">
        <v>3.0</v>
      </c>
      <c r="H832" s="98">
        <v>3.0</v>
      </c>
      <c r="I832" s="98">
        <v>3.0</v>
      </c>
      <c r="J832" s="98">
        <v>50.0</v>
      </c>
      <c r="K832" s="77">
        <v>16.66</v>
      </c>
      <c r="L832" s="85" t="s">
        <v>514</v>
      </c>
      <c r="M832" s="205"/>
      <c r="N832" s="205"/>
    </row>
    <row r="833" ht="15.0" customHeight="1">
      <c r="A833" s="85" t="s">
        <v>2661</v>
      </c>
      <c r="B833" s="85" t="s">
        <v>1743</v>
      </c>
      <c r="C833" s="77" t="s">
        <v>86</v>
      </c>
      <c r="D833" s="77" t="s">
        <v>2785</v>
      </c>
      <c r="E833" s="131" t="s">
        <v>2786</v>
      </c>
      <c r="F833" s="77" t="s">
        <v>452</v>
      </c>
      <c r="G833" s="98">
        <v>3.0</v>
      </c>
      <c r="H833" s="98">
        <v>3.0</v>
      </c>
      <c r="I833" s="98">
        <v>3.0</v>
      </c>
      <c r="J833" s="98">
        <v>50.0</v>
      </c>
      <c r="K833" s="77">
        <v>16.66</v>
      </c>
      <c r="L833" s="85" t="s">
        <v>514</v>
      </c>
      <c r="M833" s="205"/>
      <c r="N833" s="205"/>
    </row>
    <row r="834" ht="15.0" customHeight="1">
      <c r="A834" s="85" t="s">
        <v>2741</v>
      </c>
      <c r="B834" s="85" t="s">
        <v>2742</v>
      </c>
      <c r="C834" s="77" t="s">
        <v>86</v>
      </c>
      <c r="D834" s="77" t="s">
        <v>2787</v>
      </c>
      <c r="E834" s="77" t="s">
        <v>2788</v>
      </c>
      <c r="F834" s="77" t="s">
        <v>1246</v>
      </c>
      <c r="G834" s="98">
        <v>2.0</v>
      </c>
      <c r="H834" s="98">
        <v>1.0</v>
      </c>
      <c r="I834" s="98">
        <v>2.0</v>
      </c>
      <c r="J834" s="98">
        <v>50.0</v>
      </c>
      <c r="K834" s="77">
        <v>25.0</v>
      </c>
      <c r="L834" s="85" t="s">
        <v>514</v>
      </c>
      <c r="M834" s="205"/>
      <c r="N834" s="205"/>
    </row>
    <row r="835" ht="15.0" customHeight="1">
      <c r="A835" s="85" t="s">
        <v>2741</v>
      </c>
      <c r="B835" s="85" t="s">
        <v>2742</v>
      </c>
      <c r="C835" s="77" t="s">
        <v>86</v>
      </c>
      <c r="D835" s="77" t="s">
        <v>2789</v>
      </c>
      <c r="E835" s="77" t="s">
        <v>2790</v>
      </c>
      <c r="F835" s="77" t="s">
        <v>1246</v>
      </c>
      <c r="G835" s="98">
        <v>2.0</v>
      </c>
      <c r="H835" s="98">
        <v>1.0</v>
      </c>
      <c r="I835" s="98">
        <v>2.0</v>
      </c>
      <c r="J835" s="98">
        <v>50.0</v>
      </c>
      <c r="K835" s="77">
        <v>25.0</v>
      </c>
      <c r="L835" s="85" t="s">
        <v>514</v>
      </c>
      <c r="M835" s="205"/>
      <c r="N835" s="205"/>
    </row>
    <row r="836" ht="15.0" customHeight="1">
      <c r="A836" s="85" t="s">
        <v>2706</v>
      </c>
      <c r="B836" s="85" t="s">
        <v>2707</v>
      </c>
      <c r="C836" s="77" t="s">
        <v>86</v>
      </c>
      <c r="D836" s="77" t="s">
        <v>2791</v>
      </c>
      <c r="E836" s="77" t="s">
        <v>2792</v>
      </c>
      <c r="F836" s="77" t="s">
        <v>452</v>
      </c>
      <c r="G836" s="98">
        <v>4.0</v>
      </c>
      <c r="H836" s="98">
        <v>2.0</v>
      </c>
      <c r="I836" s="98">
        <v>4.0</v>
      </c>
      <c r="J836" s="98">
        <v>50.0</v>
      </c>
      <c r="K836" s="77">
        <v>12.5</v>
      </c>
      <c r="L836" s="85" t="s">
        <v>514</v>
      </c>
      <c r="M836" s="205"/>
      <c r="N836" s="205"/>
    </row>
    <row r="837" ht="15.0" customHeight="1">
      <c r="A837" s="206" t="s">
        <v>1404</v>
      </c>
      <c r="B837" s="206" t="s">
        <v>1405</v>
      </c>
      <c r="C837" s="98" t="s">
        <v>86</v>
      </c>
      <c r="D837" s="206" t="s">
        <v>2793</v>
      </c>
      <c r="E837" s="248" t="s">
        <v>356</v>
      </c>
      <c r="F837" s="77" t="s">
        <v>834</v>
      </c>
      <c r="G837" s="98">
        <v>2.0</v>
      </c>
      <c r="H837" s="98">
        <v>2.0</v>
      </c>
      <c r="I837" s="98">
        <v>2.0</v>
      </c>
      <c r="J837" s="98">
        <v>50.0</v>
      </c>
      <c r="K837" s="98">
        <f t="shared" ref="K837:K860" si="29">50/2</f>
        <v>25</v>
      </c>
      <c r="L837" s="85" t="s">
        <v>546</v>
      </c>
      <c r="M837" s="205"/>
      <c r="N837" s="205"/>
    </row>
    <row r="838" ht="15.0" customHeight="1">
      <c r="A838" s="206" t="s">
        <v>1404</v>
      </c>
      <c r="B838" s="206" t="s">
        <v>1405</v>
      </c>
      <c r="C838" s="98" t="s">
        <v>86</v>
      </c>
      <c r="D838" s="206" t="s">
        <v>2794</v>
      </c>
      <c r="E838" s="206" t="s">
        <v>1408</v>
      </c>
      <c r="F838" s="76" t="s">
        <v>834</v>
      </c>
      <c r="G838" s="98">
        <v>2.0</v>
      </c>
      <c r="H838" s="98">
        <v>2.0</v>
      </c>
      <c r="I838" s="98">
        <v>2.0</v>
      </c>
      <c r="J838" s="231">
        <v>50.0</v>
      </c>
      <c r="K838" s="247">
        <f t="shared" si="29"/>
        <v>25</v>
      </c>
      <c r="L838" s="85" t="s">
        <v>546</v>
      </c>
      <c r="M838" s="205"/>
      <c r="N838" s="205"/>
    </row>
    <row r="839" ht="15.0" customHeight="1">
      <c r="A839" s="206" t="s">
        <v>1404</v>
      </c>
      <c r="B839" s="206" t="s">
        <v>1405</v>
      </c>
      <c r="C839" s="98" t="s">
        <v>86</v>
      </c>
      <c r="D839" s="206" t="s">
        <v>2795</v>
      </c>
      <c r="E839" s="206" t="s">
        <v>1410</v>
      </c>
      <c r="F839" s="76" t="s">
        <v>834</v>
      </c>
      <c r="G839" s="98">
        <v>2.0</v>
      </c>
      <c r="H839" s="98">
        <v>2.0</v>
      </c>
      <c r="I839" s="98">
        <v>2.0</v>
      </c>
      <c r="J839" s="231">
        <v>50.0</v>
      </c>
      <c r="K839" s="247">
        <f t="shared" si="29"/>
        <v>25</v>
      </c>
      <c r="L839" s="85" t="s">
        <v>546</v>
      </c>
      <c r="M839" s="205"/>
      <c r="N839" s="205"/>
    </row>
    <row r="840" ht="15.0" customHeight="1">
      <c r="A840" s="206" t="s">
        <v>1404</v>
      </c>
      <c r="B840" s="206" t="s">
        <v>1405</v>
      </c>
      <c r="C840" s="98" t="s">
        <v>86</v>
      </c>
      <c r="D840" s="206" t="s">
        <v>2796</v>
      </c>
      <c r="E840" s="206" t="s">
        <v>1412</v>
      </c>
      <c r="F840" s="76" t="s">
        <v>834</v>
      </c>
      <c r="G840" s="98">
        <v>2.0</v>
      </c>
      <c r="H840" s="98">
        <v>2.0</v>
      </c>
      <c r="I840" s="98">
        <v>2.0</v>
      </c>
      <c r="J840" s="231">
        <v>50.0</v>
      </c>
      <c r="K840" s="247">
        <f t="shared" si="29"/>
        <v>25</v>
      </c>
      <c r="L840" s="85" t="s">
        <v>546</v>
      </c>
      <c r="M840" s="205"/>
      <c r="N840" s="205"/>
    </row>
    <row r="841" ht="15.0" customHeight="1">
      <c r="A841" s="206" t="s">
        <v>1404</v>
      </c>
      <c r="B841" s="206" t="s">
        <v>1405</v>
      </c>
      <c r="C841" s="98" t="s">
        <v>86</v>
      </c>
      <c r="D841" s="206" t="s">
        <v>1413</v>
      </c>
      <c r="E841" s="248" t="s">
        <v>1414</v>
      </c>
      <c r="F841" s="76" t="s">
        <v>834</v>
      </c>
      <c r="G841" s="98">
        <v>2.0</v>
      </c>
      <c r="H841" s="98">
        <v>2.0</v>
      </c>
      <c r="I841" s="98">
        <v>2.0</v>
      </c>
      <c r="J841" s="231">
        <v>50.0</v>
      </c>
      <c r="K841" s="247">
        <f t="shared" si="29"/>
        <v>25</v>
      </c>
      <c r="L841" s="85" t="s">
        <v>546</v>
      </c>
      <c r="M841" s="205"/>
      <c r="N841" s="205"/>
    </row>
    <row r="842" ht="15.0" customHeight="1">
      <c r="A842" s="206" t="s">
        <v>1404</v>
      </c>
      <c r="B842" s="206" t="s">
        <v>1405</v>
      </c>
      <c r="C842" s="98" t="s">
        <v>86</v>
      </c>
      <c r="D842" s="206" t="s">
        <v>1415</v>
      </c>
      <c r="E842" s="248" t="s">
        <v>1416</v>
      </c>
      <c r="F842" s="76" t="s">
        <v>834</v>
      </c>
      <c r="G842" s="98">
        <v>2.0</v>
      </c>
      <c r="H842" s="98">
        <v>2.0</v>
      </c>
      <c r="I842" s="98">
        <v>2.0</v>
      </c>
      <c r="J842" s="231">
        <v>50.0</v>
      </c>
      <c r="K842" s="247">
        <f t="shared" si="29"/>
        <v>25</v>
      </c>
      <c r="L842" s="85" t="s">
        <v>546</v>
      </c>
      <c r="M842" s="205"/>
      <c r="N842" s="205"/>
    </row>
    <row r="843" ht="15.0" customHeight="1">
      <c r="A843" s="206" t="s">
        <v>1404</v>
      </c>
      <c r="B843" s="206" t="s">
        <v>1417</v>
      </c>
      <c r="C843" s="98" t="s">
        <v>86</v>
      </c>
      <c r="D843" s="206" t="s">
        <v>1418</v>
      </c>
      <c r="E843" s="248" t="s">
        <v>1419</v>
      </c>
      <c r="F843" s="76" t="s">
        <v>834</v>
      </c>
      <c r="G843" s="98">
        <v>2.0</v>
      </c>
      <c r="H843" s="98">
        <v>2.0</v>
      </c>
      <c r="I843" s="98">
        <v>2.0</v>
      </c>
      <c r="J843" s="231">
        <v>50.0</v>
      </c>
      <c r="K843" s="247">
        <f t="shared" si="29"/>
        <v>25</v>
      </c>
      <c r="L843" s="85" t="s">
        <v>546</v>
      </c>
      <c r="M843" s="205"/>
      <c r="N843" s="205"/>
    </row>
    <row r="844" ht="15.0" customHeight="1">
      <c r="A844" s="206" t="s">
        <v>1404</v>
      </c>
      <c r="B844" s="206" t="s">
        <v>1417</v>
      </c>
      <c r="C844" s="98" t="s">
        <v>86</v>
      </c>
      <c r="D844" s="206" t="s">
        <v>1420</v>
      </c>
      <c r="E844" s="248" t="s">
        <v>1421</v>
      </c>
      <c r="F844" s="76" t="s">
        <v>834</v>
      </c>
      <c r="G844" s="98">
        <v>2.0</v>
      </c>
      <c r="H844" s="98">
        <v>2.0</v>
      </c>
      <c r="I844" s="98">
        <v>2.0</v>
      </c>
      <c r="J844" s="231">
        <v>50.0</v>
      </c>
      <c r="K844" s="247">
        <f t="shared" si="29"/>
        <v>25</v>
      </c>
      <c r="L844" s="85" t="s">
        <v>546</v>
      </c>
      <c r="M844" s="205"/>
      <c r="N844" s="205"/>
    </row>
    <row r="845" ht="15.0" customHeight="1">
      <c r="A845" s="206" t="s">
        <v>1404</v>
      </c>
      <c r="B845" s="206" t="s">
        <v>1417</v>
      </c>
      <c r="C845" s="98" t="s">
        <v>86</v>
      </c>
      <c r="D845" s="206" t="s">
        <v>1422</v>
      </c>
      <c r="E845" s="248" t="s">
        <v>1423</v>
      </c>
      <c r="F845" s="76" t="s">
        <v>834</v>
      </c>
      <c r="G845" s="98">
        <v>2.0</v>
      </c>
      <c r="H845" s="98">
        <v>2.0</v>
      </c>
      <c r="I845" s="98">
        <v>2.0</v>
      </c>
      <c r="J845" s="231">
        <v>50.0</v>
      </c>
      <c r="K845" s="247">
        <f t="shared" si="29"/>
        <v>25</v>
      </c>
      <c r="L845" s="85" t="s">
        <v>546</v>
      </c>
      <c r="M845" s="205"/>
      <c r="N845" s="205"/>
    </row>
    <row r="846" ht="15.0" customHeight="1">
      <c r="A846" s="206" t="s">
        <v>1404</v>
      </c>
      <c r="B846" s="206" t="s">
        <v>1417</v>
      </c>
      <c r="C846" s="98" t="s">
        <v>86</v>
      </c>
      <c r="D846" s="206" t="s">
        <v>1424</v>
      </c>
      <c r="E846" s="248" t="s">
        <v>1425</v>
      </c>
      <c r="F846" s="76" t="s">
        <v>452</v>
      </c>
      <c r="G846" s="98">
        <v>2.0</v>
      </c>
      <c r="H846" s="98">
        <v>2.0</v>
      </c>
      <c r="I846" s="98">
        <v>2.0</v>
      </c>
      <c r="J846" s="231">
        <v>50.0</v>
      </c>
      <c r="K846" s="247">
        <f t="shared" si="29"/>
        <v>25</v>
      </c>
      <c r="L846" s="85" t="s">
        <v>546</v>
      </c>
      <c r="M846" s="205"/>
      <c r="N846" s="205"/>
    </row>
    <row r="847" ht="15.0" customHeight="1">
      <c r="A847" s="206" t="s">
        <v>1404</v>
      </c>
      <c r="B847" s="206" t="s">
        <v>1426</v>
      </c>
      <c r="C847" s="98" t="s">
        <v>86</v>
      </c>
      <c r="D847" s="206" t="s">
        <v>1427</v>
      </c>
      <c r="E847" s="248" t="s">
        <v>1428</v>
      </c>
      <c r="F847" s="76" t="s">
        <v>834</v>
      </c>
      <c r="G847" s="98">
        <v>2.0</v>
      </c>
      <c r="H847" s="98">
        <v>2.0</v>
      </c>
      <c r="I847" s="98">
        <v>2.0</v>
      </c>
      <c r="J847" s="231">
        <v>50.0</v>
      </c>
      <c r="K847" s="247">
        <f t="shared" si="29"/>
        <v>25</v>
      </c>
      <c r="L847" s="85" t="s">
        <v>546</v>
      </c>
      <c r="M847" s="205"/>
      <c r="N847" s="205"/>
    </row>
    <row r="848" ht="15.0" customHeight="1">
      <c r="A848" s="206" t="s">
        <v>1404</v>
      </c>
      <c r="B848" s="206" t="s">
        <v>1426</v>
      </c>
      <c r="C848" s="98" t="s">
        <v>86</v>
      </c>
      <c r="D848" s="206" t="s">
        <v>1429</v>
      </c>
      <c r="E848" s="248" t="s">
        <v>1430</v>
      </c>
      <c r="F848" s="76" t="s">
        <v>834</v>
      </c>
      <c r="G848" s="98">
        <v>2.0</v>
      </c>
      <c r="H848" s="98">
        <v>2.0</v>
      </c>
      <c r="I848" s="98">
        <v>2.0</v>
      </c>
      <c r="J848" s="231">
        <v>50.0</v>
      </c>
      <c r="K848" s="247">
        <f t="shared" si="29"/>
        <v>25</v>
      </c>
      <c r="L848" s="85" t="s">
        <v>546</v>
      </c>
      <c r="M848" s="205"/>
      <c r="N848" s="205"/>
    </row>
    <row r="849" ht="15.0" customHeight="1">
      <c r="A849" s="206" t="s">
        <v>1404</v>
      </c>
      <c r="B849" s="206" t="s">
        <v>1426</v>
      </c>
      <c r="C849" s="98" t="s">
        <v>86</v>
      </c>
      <c r="D849" s="206" t="s">
        <v>1431</v>
      </c>
      <c r="E849" s="248" t="s">
        <v>1432</v>
      </c>
      <c r="F849" s="76" t="s">
        <v>834</v>
      </c>
      <c r="G849" s="98">
        <v>2.0</v>
      </c>
      <c r="H849" s="98">
        <v>2.0</v>
      </c>
      <c r="I849" s="98">
        <v>2.0</v>
      </c>
      <c r="J849" s="231">
        <v>50.0</v>
      </c>
      <c r="K849" s="247">
        <f t="shared" si="29"/>
        <v>25</v>
      </c>
      <c r="L849" s="85" t="s">
        <v>546</v>
      </c>
      <c r="M849" s="205"/>
      <c r="N849" s="205"/>
    </row>
    <row r="850" ht="15.0" customHeight="1">
      <c r="A850" s="206" t="s">
        <v>1404</v>
      </c>
      <c r="B850" s="206" t="s">
        <v>1426</v>
      </c>
      <c r="C850" s="98" t="s">
        <v>86</v>
      </c>
      <c r="D850" s="206" t="s">
        <v>1433</v>
      </c>
      <c r="E850" s="248" t="s">
        <v>1434</v>
      </c>
      <c r="F850" s="76" t="s">
        <v>452</v>
      </c>
      <c r="G850" s="98">
        <v>2.0</v>
      </c>
      <c r="H850" s="98">
        <v>2.0</v>
      </c>
      <c r="I850" s="98">
        <v>2.0</v>
      </c>
      <c r="J850" s="231">
        <v>50.0</v>
      </c>
      <c r="K850" s="247">
        <f t="shared" si="29"/>
        <v>25</v>
      </c>
      <c r="L850" s="85" t="s">
        <v>546</v>
      </c>
      <c r="M850" s="205"/>
      <c r="N850" s="205"/>
    </row>
    <row r="851" ht="15.0" customHeight="1">
      <c r="A851" s="206" t="s">
        <v>1435</v>
      </c>
      <c r="B851" s="206" t="s">
        <v>2797</v>
      </c>
      <c r="C851" s="98" t="s">
        <v>86</v>
      </c>
      <c r="D851" s="206" t="s">
        <v>1437</v>
      </c>
      <c r="E851" s="248" t="s">
        <v>1438</v>
      </c>
      <c r="F851" s="76" t="s">
        <v>834</v>
      </c>
      <c r="G851" s="98">
        <v>2.0</v>
      </c>
      <c r="H851" s="98">
        <v>2.0</v>
      </c>
      <c r="I851" s="98">
        <v>2.0</v>
      </c>
      <c r="J851" s="231">
        <v>50.0</v>
      </c>
      <c r="K851" s="247">
        <f t="shared" si="29"/>
        <v>25</v>
      </c>
      <c r="L851" s="85" t="s">
        <v>546</v>
      </c>
      <c r="M851" s="205"/>
      <c r="N851" s="205"/>
    </row>
    <row r="852" ht="15.0" customHeight="1">
      <c r="A852" s="206" t="s">
        <v>1435</v>
      </c>
      <c r="B852" s="206" t="s">
        <v>2798</v>
      </c>
      <c r="C852" s="98" t="s">
        <v>86</v>
      </c>
      <c r="D852" s="206" t="s">
        <v>1440</v>
      </c>
      <c r="E852" s="248" t="s">
        <v>1441</v>
      </c>
      <c r="F852" s="76" t="s">
        <v>834</v>
      </c>
      <c r="G852" s="98">
        <v>2.0</v>
      </c>
      <c r="H852" s="98">
        <v>2.0</v>
      </c>
      <c r="I852" s="98">
        <v>2.0</v>
      </c>
      <c r="J852" s="231">
        <v>50.0</v>
      </c>
      <c r="K852" s="247">
        <f t="shared" si="29"/>
        <v>25</v>
      </c>
      <c r="L852" s="85" t="s">
        <v>546</v>
      </c>
      <c r="M852" s="205"/>
      <c r="N852" s="205"/>
    </row>
    <row r="853" ht="15.0" customHeight="1">
      <c r="A853" s="206" t="s">
        <v>1404</v>
      </c>
      <c r="B853" s="206" t="s">
        <v>1442</v>
      </c>
      <c r="C853" s="98" t="s">
        <v>86</v>
      </c>
      <c r="D853" s="206" t="s">
        <v>1443</v>
      </c>
      <c r="E853" s="248" t="s">
        <v>1444</v>
      </c>
      <c r="F853" s="76" t="s">
        <v>834</v>
      </c>
      <c r="G853" s="98">
        <v>2.0</v>
      </c>
      <c r="H853" s="98">
        <v>2.0</v>
      </c>
      <c r="I853" s="98">
        <v>2.0</v>
      </c>
      <c r="J853" s="231">
        <v>50.0</v>
      </c>
      <c r="K853" s="247">
        <f t="shared" si="29"/>
        <v>25</v>
      </c>
      <c r="L853" s="85" t="s">
        <v>546</v>
      </c>
      <c r="M853" s="205"/>
      <c r="N853" s="205"/>
    </row>
    <row r="854" ht="15.0" customHeight="1">
      <c r="A854" s="206" t="s">
        <v>1404</v>
      </c>
      <c r="B854" s="206" t="s">
        <v>1442</v>
      </c>
      <c r="C854" s="98" t="s">
        <v>86</v>
      </c>
      <c r="D854" s="206" t="s">
        <v>1445</v>
      </c>
      <c r="E854" s="248" t="s">
        <v>1446</v>
      </c>
      <c r="F854" s="76" t="s">
        <v>834</v>
      </c>
      <c r="G854" s="98">
        <v>2.0</v>
      </c>
      <c r="H854" s="98">
        <v>2.0</v>
      </c>
      <c r="I854" s="98">
        <v>2.0</v>
      </c>
      <c r="J854" s="231">
        <v>50.0</v>
      </c>
      <c r="K854" s="247">
        <f t="shared" si="29"/>
        <v>25</v>
      </c>
      <c r="L854" s="85" t="s">
        <v>546</v>
      </c>
      <c r="M854" s="205"/>
      <c r="N854" s="205"/>
    </row>
    <row r="855" ht="15.0" customHeight="1">
      <c r="A855" s="206" t="s">
        <v>1404</v>
      </c>
      <c r="B855" s="206" t="s">
        <v>1442</v>
      </c>
      <c r="C855" s="98" t="s">
        <v>86</v>
      </c>
      <c r="D855" s="206" t="s">
        <v>1447</v>
      </c>
      <c r="E855" s="248" t="s">
        <v>1448</v>
      </c>
      <c r="F855" s="76" t="s">
        <v>834</v>
      </c>
      <c r="G855" s="98">
        <v>2.0</v>
      </c>
      <c r="H855" s="98">
        <v>2.0</v>
      </c>
      <c r="I855" s="98">
        <v>2.0</v>
      </c>
      <c r="J855" s="231">
        <v>50.0</v>
      </c>
      <c r="K855" s="247">
        <f t="shared" si="29"/>
        <v>25</v>
      </c>
      <c r="L855" s="85" t="s">
        <v>546</v>
      </c>
      <c r="M855" s="205"/>
      <c r="N855" s="205"/>
    </row>
    <row r="856" ht="15.0" customHeight="1">
      <c r="A856" s="206" t="s">
        <v>1435</v>
      </c>
      <c r="B856" s="206" t="s">
        <v>1449</v>
      </c>
      <c r="C856" s="98" t="s">
        <v>86</v>
      </c>
      <c r="D856" s="206" t="s">
        <v>1450</v>
      </c>
      <c r="E856" s="248" t="s">
        <v>1451</v>
      </c>
      <c r="F856" s="76" t="s">
        <v>834</v>
      </c>
      <c r="G856" s="98">
        <v>2.0</v>
      </c>
      <c r="H856" s="98">
        <v>2.0</v>
      </c>
      <c r="I856" s="98">
        <v>2.0</v>
      </c>
      <c r="J856" s="231">
        <v>50.0</v>
      </c>
      <c r="K856" s="247">
        <f t="shared" si="29"/>
        <v>25</v>
      </c>
      <c r="L856" s="85" t="s">
        <v>546</v>
      </c>
      <c r="M856" s="205"/>
      <c r="N856" s="205"/>
    </row>
    <row r="857" ht="15.0" customHeight="1">
      <c r="A857" s="206" t="s">
        <v>1404</v>
      </c>
      <c r="B857" s="206" t="s">
        <v>1455</v>
      </c>
      <c r="C857" s="98" t="s">
        <v>86</v>
      </c>
      <c r="D857" s="206" t="s">
        <v>1456</v>
      </c>
      <c r="E857" s="248" t="s">
        <v>1457</v>
      </c>
      <c r="F857" s="76" t="s">
        <v>834</v>
      </c>
      <c r="G857" s="98">
        <v>2.0</v>
      </c>
      <c r="H857" s="98">
        <v>2.0</v>
      </c>
      <c r="I857" s="98">
        <v>2.0</v>
      </c>
      <c r="J857" s="231">
        <v>50.0</v>
      </c>
      <c r="K857" s="247">
        <f t="shared" si="29"/>
        <v>25</v>
      </c>
      <c r="L857" s="85" t="s">
        <v>546</v>
      </c>
      <c r="M857" s="205"/>
      <c r="N857" s="205"/>
    </row>
    <row r="858" ht="15.0" customHeight="1">
      <c r="A858" s="206" t="s">
        <v>1404</v>
      </c>
      <c r="B858" s="206" t="s">
        <v>1455</v>
      </c>
      <c r="C858" s="98" t="s">
        <v>86</v>
      </c>
      <c r="D858" s="206" t="s">
        <v>1458</v>
      </c>
      <c r="E858" s="248" t="s">
        <v>1459</v>
      </c>
      <c r="F858" s="76" t="s">
        <v>834</v>
      </c>
      <c r="G858" s="98">
        <v>2.0</v>
      </c>
      <c r="H858" s="98">
        <v>2.0</v>
      </c>
      <c r="I858" s="98">
        <v>2.0</v>
      </c>
      <c r="J858" s="231">
        <v>50.0</v>
      </c>
      <c r="K858" s="247">
        <f t="shared" si="29"/>
        <v>25</v>
      </c>
      <c r="L858" s="85" t="s">
        <v>546</v>
      </c>
      <c r="M858" s="205"/>
      <c r="N858" s="205"/>
    </row>
    <row r="859" ht="15.0" customHeight="1">
      <c r="A859" s="206" t="s">
        <v>1435</v>
      </c>
      <c r="B859" s="206" t="s">
        <v>2799</v>
      </c>
      <c r="C859" s="98" t="s">
        <v>86</v>
      </c>
      <c r="D859" s="206" t="s">
        <v>1463</v>
      </c>
      <c r="E859" s="248" t="s">
        <v>1464</v>
      </c>
      <c r="F859" s="76" t="s">
        <v>834</v>
      </c>
      <c r="G859" s="98">
        <v>2.0</v>
      </c>
      <c r="H859" s="98">
        <v>2.0</v>
      </c>
      <c r="I859" s="98">
        <v>2.0</v>
      </c>
      <c r="J859" s="231">
        <v>50.0</v>
      </c>
      <c r="K859" s="247">
        <f t="shared" si="29"/>
        <v>25</v>
      </c>
      <c r="L859" s="85" t="s">
        <v>546</v>
      </c>
      <c r="M859" s="205"/>
      <c r="N859" s="205"/>
    </row>
    <row r="860" ht="15.0" customHeight="1">
      <c r="A860" s="206" t="s">
        <v>1435</v>
      </c>
      <c r="B860" s="206" t="s">
        <v>2800</v>
      </c>
      <c r="C860" s="98" t="s">
        <v>86</v>
      </c>
      <c r="D860" s="206" t="s">
        <v>2801</v>
      </c>
      <c r="E860" s="248" t="s">
        <v>1467</v>
      </c>
      <c r="F860" s="76" t="s">
        <v>834</v>
      </c>
      <c r="G860" s="98">
        <v>2.0</v>
      </c>
      <c r="H860" s="98">
        <v>2.0</v>
      </c>
      <c r="I860" s="98">
        <v>2.0</v>
      </c>
      <c r="J860" s="231">
        <v>50.0</v>
      </c>
      <c r="K860" s="247">
        <f t="shared" si="29"/>
        <v>25</v>
      </c>
      <c r="L860" s="85" t="s">
        <v>546</v>
      </c>
      <c r="M860" s="205"/>
      <c r="N860" s="205"/>
    </row>
    <row r="861" ht="15.0" customHeight="1">
      <c r="A861" s="206" t="s">
        <v>1435</v>
      </c>
      <c r="B861" s="206" t="s">
        <v>2802</v>
      </c>
      <c r="C861" s="98" t="s">
        <v>86</v>
      </c>
      <c r="D861" s="206" t="s">
        <v>2803</v>
      </c>
      <c r="E861" s="248" t="s">
        <v>1470</v>
      </c>
      <c r="F861" s="76" t="s">
        <v>452</v>
      </c>
      <c r="G861" s="98">
        <v>2.0</v>
      </c>
      <c r="H861" s="98">
        <v>2.0</v>
      </c>
      <c r="I861" s="98">
        <v>2.0</v>
      </c>
      <c r="J861" s="231">
        <v>50.0</v>
      </c>
      <c r="K861" s="247">
        <v>25.0</v>
      </c>
      <c r="L861" s="85" t="s">
        <v>546</v>
      </c>
      <c r="M861" s="205"/>
      <c r="N861" s="205"/>
    </row>
    <row r="862" ht="15.0" customHeight="1">
      <c r="A862" s="206" t="s">
        <v>1435</v>
      </c>
      <c r="B862" s="206" t="s">
        <v>2804</v>
      </c>
      <c r="C862" s="98" t="s">
        <v>86</v>
      </c>
      <c r="D862" s="206" t="s">
        <v>2805</v>
      </c>
      <c r="E862" s="248" t="s">
        <v>1473</v>
      </c>
      <c r="F862" s="76" t="s">
        <v>452</v>
      </c>
      <c r="G862" s="98">
        <v>2.0</v>
      </c>
      <c r="H862" s="98">
        <v>2.0</v>
      </c>
      <c r="I862" s="98">
        <v>2.0</v>
      </c>
      <c r="J862" s="231">
        <v>50.0</v>
      </c>
      <c r="K862" s="247">
        <v>25.0</v>
      </c>
      <c r="L862" s="85" t="s">
        <v>546</v>
      </c>
      <c r="M862" s="205"/>
      <c r="N862" s="205"/>
    </row>
    <row r="863" ht="15.0" customHeight="1">
      <c r="A863" s="206" t="s">
        <v>1435</v>
      </c>
      <c r="B863" s="206" t="s">
        <v>2806</v>
      </c>
      <c r="C863" s="98" t="s">
        <v>86</v>
      </c>
      <c r="D863" s="206" t="s">
        <v>2807</v>
      </c>
      <c r="E863" s="248" t="s">
        <v>1476</v>
      </c>
      <c r="F863" s="76" t="s">
        <v>1454</v>
      </c>
      <c r="G863" s="98">
        <v>2.0</v>
      </c>
      <c r="H863" s="98">
        <v>2.0</v>
      </c>
      <c r="I863" s="98">
        <v>2.0</v>
      </c>
      <c r="J863" s="231">
        <v>50.0</v>
      </c>
      <c r="K863" s="247">
        <v>25.0</v>
      </c>
      <c r="L863" s="85" t="s">
        <v>546</v>
      </c>
      <c r="M863" s="205"/>
      <c r="N863" s="205"/>
    </row>
    <row r="864" ht="15.0" customHeight="1">
      <c r="A864" s="206" t="s">
        <v>1435</v>
      </c>
      <c r="B864" s="206" t="s">
        <v>2808</v>
      </c>
      <c r="C864" s="98" t="s">
        <v>86</v>
      </c>
      <c r="D864" s="206" t="s">
        <v>2809</v>
      </c>
      <c r="E864" s="248" t="s">
        <v>847</v>
      </c>
      <c r="F864" s="76" t="s">
        <v>1454</v>
      </c>
      <c r="G864" s="98">
        <v>2.0</v>
      </c>
      <c r="H864" s="98">
        <v>2.0</v>
      </c>
      <c r="I864" s="98">
        <v>2.0</v>
      </c>
      <c r="J864" s="231">
        <v>50.0</v>
      </c>
      <c r="K864" s="247">
        <v>25.0</v>
      </c>
      <c r="L864" s="85" t="s">
        <v>546</v>
      </c>
      <c r="M864" s="205"/>
      <c r="N864" s="205"/>
    </row>
    <row r="865" ht="15.0" customHeight="1">
      <c r="A865" s="206" t="s">
        <v>1435</v>
      </c>
      <c r="B865" s="206" t="s">
        <v>2810</v>
      </c>
      <c r="C865" s="98" t="s">
        <v>86</v>
      </c>
      <c r="D865" s="206" t="s">
        <v>1480</v>
      </c>
      <c r="E865" s="248" t="s">
        <v>1481</v>
      </c>
      <c r="F865" s="76" t="s">
        <v>834</v>
      </c>
      <c r="G865" s="98">
        <v>2.0</v>
      </c>
      <c r="H865" s="98">
        <v>2.0</v>
      </c>
      <c r="I865" s="98">
        <v>2.0</v>
      </c>
      <c r="J865" s="231">
        <v>50.0</v>
      </c>
      <c r="K865" s="247">
        <f t="shared" ref="K865:K866" si="30">50/2</f>
        <v>25</v>
      </c>
      <c r="L865" s="85" t="s">
        <v>546</v>
      </c>
      <c r="M865" s="205"/>
      <c r="N865" s="205"/>
    </row>
    <row r="866" ht="15.0" customHeight="1">
      <c r="A866" s="206" t="s">
        <v>1435</v>
      </c>
      <c r="B866" s="206" t="s">
        <v>2811</v>
      </c>
      <c r="C866" s="98" t="s">
        <v>86</v>
      </c>
      <c r="D866" s="206" t="s">
        <v>1483</v>
      </c>
      <c r="E866" s="248" t="s">
        <v>1484</v>
      </c>
      <c r="F866" s="76" t="s">
        <v>834</v>
      </c>
      <c r="G866" s="98">
        <v>2.0</v>
      </c>
      <c r="H866" s="98">
        <v>2.0</v>
      </c>
      <c r="I866" s="98">
        <v>2.0</v>
      </c>
      <c r="J866" s="231">
        <v>50.0</v>
      </c>
      <c r="K866" s="247">
        <f t="shared" si="30"/>
        <v>25</v>
      </c>
      <c r="L866" s="85" t="s">
        <v>546</v>
      </c>
      <c r="M866" s="205"/>
      <c r="N866" s="205"/>
    </row>
    <row r="867" ht="15.0" customHeight="1">
      <c r="A867" s="206" t="s">
        <v>1435</v>
      </c>
      <c r="B867" s="206" t="s">
        <v>2812</v>
      </c>
      <c r="C867" s="98" t="s">
        <v>86</v>
      </c>
      <c r="D867" s="206" t="s">
        <v>2813</v>
      </c>
      <c r="E867" s="248" t="s">
        <v>1487</v>
      </c>
      <c r="F867" s="76" t="s">
        <v>834</v>
      </c>
      <c r="G867" s="98">
        <v>2.0</v>
      </c>
      <c r="H867" s="98">
        <v>2.0</v>
      </c>
      <c r="I867" s="98">
        <v>2.0</v>
      </c>
      <c r="J867" s="231">
        <v>50.0</v>
      </c>
      <c r="K867" s="247">
        <v>25.0</v>
      </c>
      <c r="L867" s="85" t="s">
        <v>546</v>
      </c>
      <c r="M867" s="205"/>
      <c r="N867" s="205"/>
    </row>
    <row r="868" ht="15.0" customHeight="1">
      <c r="A868" s="206" t="s">
        <v>329</v>
      </c>
      <c r="B868" s="206" t="s">
        <v>2814</v>
      </c>
      <c r="C868" s="98" t="s">
        <v>86</v>
      </c>
      <c r="D868" s="206" t="s">
        <v>1489</v>
      </c>
      <c r="E868" s="248" t="s">
        <v>620</v>
      </c>
      <c r="F868" s="76" t="s">
        <v>834</v>
      </c>
      <c r="G868" s="98">
        <v>4.0</v>
      </c>
      <c r="H868" s="98">
        <v>4.0</v>
      </c>
      <c r="I868" s="98">
        <v>4.0</v>
      </c>
      <c r="J868" s="231">
        <v>50.0</v>
      </c>
      <c r="K868" s="247">
        <f>50/4</f>
        <v>12.5</v>
      </c>
      <c r="L868" s="85" t="s">
        <v>546</v>
      </c>
      <c r="M868" s="205"/>
      <c r="N868" s="205"/>
    </row>
    <row r="869" ht="15.0" customHeight="1">
      <c r="A869" s="206" t="s">
        <v>1404</v>
      </c>
      <c r="B869" s="206" t="s">
        <v>1490</v>
      </c>
      <c r="C869" s="98" t="s">
        <v>86</v>
      </c>
      <c r="D869" s="206" t="s">
        <v>1491</v>
      </c>
      <c r="E869" s="248" t="s">
        <v>1492</v>
      </c>
      <c r="F869" s="76" t="s">
        <v>834</v>
      </c>
      <c r="G869" s="98">
        <v>2.0</v>
      </c>
      <c r="H869" s="98">
        <v>2.0</v>
      </c>
      <c r="I869" s="98">
        <v>2.0</v>
      </c>
      <c r="J869" s="231">
        <v>50.0</v>
      </c>
      <c r="K869" s="247">
        <f t="shared" ref="K869:K871" si="31">50/2</f>
        <v>25</v>
      </c>
      <c r="L869" s="85" t="s">
        <v>546</v>
      </c>
      <c r="M869" s="205"/>
      <c r="N869" s="205"/>
    </row>
    <row r="870" ht="15.0" customHeight="1">
      <c r="A870" s="206" t="s">
        <v>1404</v>
      </c>
      <c r="B870" s="206" t="s">
        <v>2815</v>
      </c>
      <c r="C870" s="98" t="s">
        <v>86</v>
      </c>
      <c r="D870" s="206" t="s">
        <v>1494</v>
      </c>
      <c r="E870" s="248" t="s">
        <v>1410</v>
      </c>
      <c r="F870" s="76" t="s">
        <v>834</v>
      </c>
      <c r="G870" s="98">
        <v>2.0</v>
      </c>
      <c r="H870" s="98">
        <v>2.0</v>
      </c>
      <c r="I870" s="98">
        <v>2.0</v>
      </c>
      <c r="J870" s="231">
        <v>50.0</v>
      </c>
      <c r="K870" s="247">
        <f t="shared" si="31"/>
        <v>25</v>
      </c>
      <c r="L870" s="85" t="s">
        <v>546</v>
      </c>
      <c r="M870" s="205"/>
      <c r="N870" s="205"/>
    </row>
    <row r="871" ht="15.0" customHeight="1">
      <c r="A871" s="206" t="s">
        <v>1404</v>
      </c>
      <c r="B871" s="206" t="s">
        <v>2816</v>
      </c>
      <c r="C871" s="98" t="s">
        <v>86</v>
      </c>
      <c r="D871" s="206" t="s">
        <v>1496</v>
      </c>
      <c r="E871" s="248" t="s">
        <v>1497</v>
      </c>
      <c r="F871" s="76" t="s">
        <v>834</v>
      </c>
      <c r="G871" s="98">
        <v>2.0</v>
      </c>
      <c r="H871" s="98">
        <v>2.0</v>
      </c>
      <c r="I871" s="98">
        <v>2.0</v>
      </c>
      <c r="J871" s="231">
        <v>50.0</v>
      </c>
      <c r="K871" s="247">
        <f t="shared" si="31"/>
        <v>25</v>
      </c>
      <c r="L871" s="85" t="s">
        <v>546</v>
      </c>
      <c r="M871" s="205"/>
      <c r="N871" s="205"/>
    </row>
    <row r="872" ht="15.0" customHeight="1">
      <c r="A872" s="206" t="s">
        <v>1404</v>
      </c>
      <c r="B872" s="206" t="s">
        <v>2817</v>
      </c>
      <c r="C872" s="98" t="s">
        <v>86</v>
      </c>
      <c r="D872" s="206" t="s">
        <v>2818</v>
      </c>
      <c r="E872" s="248" t="s">
        <v>1500</v>
      </c>
      <c r="F872" s="76" t="s">
        <v>452</v>
      </c>
      <c r="G872" s="98">
        <v>2.0</v>
      </c>
      <c r="H872" s="98">
        <v>2.0</v>
      </c>
      <c r="I872" s="98">
        <v>2.0</v>
      </c>
      <c r="J872" s="231">
        <v>50.0</v>
      </c>
      <c r="K872" s="247">
        <v>25.0</v>
      </c>
      <c r="L872" s="85" t="s">
        <v>546</v>
      </c>
      <c r="M872" s="205"/>
      <c r="N872" s="205"/>
    </row>
    <row r="873" ht="15.0" customHeight="1">
      <c r="A873" s="206" t="s">
        <v>1404</v>
      </c>
      <c r="B873" s="206" t="s">
        <v>1501</v>
      </c>
      <c r="C873" s="98" t="s">
        <v>86</v>
      </c>
      <c r="D873" s="206" t="s">
        <v>1502</v>
      </c>
      <c r="E873" s="248" t="s">
        <v>1503</v>
      </c>
      <c r="F873" s="76" t="s">
        <v>834</v>
      </c>
      <c r="G873" s="98">
        <v>2.0</v>
      </c>
      <c r="H873" s="98">
        <v>2.0</v>
      </c>
      <c r="I873" s="98">
        <v>2.0</v>
      </c>
      <c r="J873" s="231">
        <v>50.0</v>
      </c>
      <c r="K873" s="247">
        <f t="shared" ref="K873:K876" si="32">50/2</f>
        <v>25</v>
      </c>
      <c r="L873" s="85" t="s">
        <v>546</v>
      </c>
      <c r="M873" s="205"/>
      <c r="N873" s="205"/>
    </row>
    <row r="874" ht="15.0" customHeight="1">
      <c r="A874" s="206" t="s">
        <v>1404</v>
      </c>
      <c r="B874" s="206" t="s">
        <v>1501</v>
      </c>
      <c r="C874" s="98" t="s">
        <v>86</v>
      </c>
      <c r="D874" s="206" t="s">
        <v>1502</v>
      </c>
      <c r="E874" s="248" t="s">
        <v>1503</v>
      </c>
      <c r="F874" s="76" t="s">
        <v>834</v>
      </c>
      <c r="G874" s="98">
        <v>2.0</v>
      </c>
      <c r="H874" s="98">
        <v>2.0</v>
      </c>
      <c r="I874" s="98">
        <v>2.0</v>
      </c>
      <c r="J874" s="231">
        <v>50.0</v>
      </c>
      <c r="K874" s="247">
        <f t="shared" si="32"/>
        <v>25</v>
      </c>
      <c r="L874" s="85" t="s">
        <v>546</v>
      </c>
      <c r="M874" s="205"/>
      <c r="N874" s="205"/>
    </row>
    <row r="875" ht="15.0" customHeight="1">
      <c r="A875" s="206" t="s">
        <v>1404</v>
      </c>
      <c r="B875" s="206" t="s">
        <v>2819</v>
      </c>
      <c r="C875" s="98" t="s">
        <v>86</v>
      </c>
      <c r="D875" s="206" t="s">
        <v>2820</v>
      </c>
      <c r="E875" s="248" t="s">
        <v>1527</v>
      </c>
      <c r="F875" s="76" t="s">
        <v>452</v>
      </c>
      <c r="G875" s="98">
        <v>2.0</v>
      </c>
      <c r="H875" s="98">
        <v>2.0</v>
      </c>
      <c r="I875" s="98">
        <v>2.0</v>
      </c>
      <c r="J875" s="231">
        <v>50.0</v>
      </c>
      <c r="K875" s="247">
        <f t="shared" si="32"/>
        <v>25</v>
      </c>
      <c r="L875" s="85" t="s">
        <v>546</v>
      </c>
      <c r="M875" s="205"/>
      <c r="N875" s="205"/>
    </row>
    <row r="876" ht="15.0" customHeight="1">
      <c r="A876" s="206" t="s">
        <v>1404</v>
      </c>
      <c r="B876" s="206" t="s">
        <v>2821</v>
      </c>
      <c r="C876" s="98" t="s">
        <v>86</v>
      </c>
      <c r="D876" s="206" t="s">
        <v>1529</v>
      </c>
      <c r="E876" s="248" t="s">
        <v>1530</v>
      </c>
      <c r="F876" s="76" t="s">
        <v>452</v>
      </c>
      <c r="G876" s="98">
        <v>2.0</v>
      </c>
      <c r="H876" s="98">
        <v>2.0</v>
      </c>
      <c r="I876" s="98">
        <v>2.0</v>
      </c>
      <c r="J876" s="231">
        <v>50.0</v>
      </c>
      <c r="K876" s="247">
        <f t="shared" si="32"/>
        <v>25</v>
      </c>
      <c r="L876" s="85" t="s">
        <v>546</v>
      </c>
      <c r="M876" s="205"/>
      <c r="N876" s="205"/>
    </row>
    <row r="877" ht="15.0" customHeight="1">
      <c r="A877" s="206" t="s">
        <v>1538</v>
      </c>
      <c r="B877" s="206" t="s">
        <v>2822</v>
      </c>
      <c r="C877" s="98" t="s">
        <v>86</v>
      </c>
      <c r="D877" s="206" t="s">
        <v>2823</v>
      </c>
      <c r="E877" s="248" t="s">
        <v>1541</v>
      </c>
      <c r="F877" s="76" t="s">
        <v>452</v>
      </c>
      <c r="G877" s="98">
        <v>3.0</v>
      </c>
      <c r="H877" s="98">
        <v>3.0</v>
      </c>
      <c r="I877" s="98">
        <v>3.0</v>
      </c>
      <c r="J877" s="231">
        <v>50.0</v>
      </c>
      <c r="K877" s="247">
        <f t="shared" ref="K877:K878" si="33">50/3</f>
        <v>16.66666667</v>
      </c>
      <c r="L877" s="85" t="s">
        <v>546</v>
      </c>
      <c r="M877" s="205"/>
      <c r="N877" s="205"/>
    </row>
    <row r="878" ht="15.0" customHeight="1">
      <c r="A878" s="206" t="s">
        <v>1538</v>
      </c>
      <c r="B878" s="206" t="s">
        <v>2824</v>
      </c>
      <c r="C878" s="98" t="s">
        <v>86</v>
      </c>
      <c r="D878" s="206" t="s">
        <v>1543</v>
      </c>
      <c r="E878" s="248" t="s">
        <v>1544</v>
      </c>
      <c r="F878" s="76" t="s">
        <v>452</v>
      </c>
      <c r="G878" s="98">
        <v>3.0</v>
      </c>
      <c r="H878" s="98">
        <v>3.0</v>
      </c>
      <c r="I878" s="98">
        <v>3.0</v>
      </c>
      <c r="J878" s="231">
        <v>50.0</v>
      </c>
      <c r="K878" s="247">
        <f t="shared" si="33"/>
        <v>16.66666667</v>
      </c>
      <c r="L878" s="85" t="s">
        <v>546</v>
      </c>
      <c r="M878" s="205"/>
      <c r="N878" s="205"/>
    </row>
    <row r="879" ht="15.0" customHeight="1">
      <c r="A879" s="206" t="s">
        <v>1538</v>
      </c>
      <c r="B879" s="206" t="s">
        <v>2825</v>
      </c>
      <c r="C879" s="98" t="s">
        <v>86</v>
      </c>
      <c r="D879" s="206" t="s">
        <v>2826</v>
      </c>
      <c r="E879" s="248" t="s">
        <v>847</v>
      </c>
      <c r="F879" s="76" t="s">
        <v>1454</v>
      </c>
      <c r="G879" s="98">
        <v>3.0</v>
      </c>
      <c r="H879" s="98">
        <v>3.0</v>
      </c>
      <c r="I879" s="98">
        <v>3.0</v>
      </c>
      <c r="J879" s="231">
        <v>50.0</v>
      </c>
      <c r="K879" s="247">
        <f>J879/3</f>
        <v>16.66666667</v>
      </c>
      <c r="L879" s="85" t="s">
        <v>546</v>
      </c>
      <c r="M879" s="205"/>
      <c r="N879" s="205"/>
    </row>
    <row r="880" ht="15.0" customHeight="1">
      <c r="A880" s="206" t="s">
        <v>1404</v>
      </c>
      <c r="B880" s="206" t="s">
        <v>2827</v>
      </c>
      <c r="C880" s="98" t="s">
        <v>86</v>
      </c>
      <c r="D880" s="206" t="s">
        <v>2828</v>
      </c>
      <c r="E880" s="136" t="s">
        <v>1565</v>
      </c>
      <c r="F880" s="76" t="s">
        <v>834</v>
      </c>
      <c r="G880" s="77">
        <v>2.0</v>
      </c>
      <c r="H880" s="77">
        <v>2.0</v>
      </c>
      <c r="I880" s="77">
        <v>2.0</v>
      </c>
      <c r="J880" s="246">
        <v>50.0</v>
      </c>
      <c r="K880" s="79">
        <v>25.0</v>
      </c>
      <c r="L880" s="85" t="s">
        <v>546</v>
      </c>
      <c r="M880" s="205"/>
      <c r="N880" s="205"/>
    </row>
    <row r="881" ht="15.0" customHeight="1">
      <c r="A881" s="206" t="s">
        <v>1404</v>
      </c>
      <c r="B881" s="206" t="s">
        <v>2829</v>
      </c>
      <c r="C881" s="98" t="s">
        <v>86</v>
      </c>
      <c r="D881" s="206" t="s">
        <v>2830</v>
      </c>
      <c r="E881" s="248" t="s">
        <v>1568</v>
      </c>
      <c r="F881" s="76" t="s">
        <v>452</v>
      </c>
      <c r="G881" s="77">
        <v>2.0</v>
      </c>
      <c r="H881" s="77">
        <v>2.0</v>
      </c>
      <c r="I881" s="77">
        <v>2.0</v>
      </c>
      <c r="J881" s="246">
        <v>50.0</v>
      </c>
      <c r="K881" s="79">
        <f>J881/2</f>
        <v>25</v>
      </c>
      <c r="L881" s="85" t="s">
        <v>546</v>
      </c>
      <c r="M881" s="205"/>
      <c r="N881" s="205"/>
    </row>
    <row r="882" ht="15.0" customHeight="1">
      <c r="A882" s="206" t="s">
        <v>2831</v>
      </c>
      <c r="B882" s="206" t="s">
        <v>2832</v>
      </c>
      <c r="C882" s="98" t="s">
        <v>86</v>
      </c>
      <c r="D882" s="206" t="s">
        <v>2833</v>
      </c>
      <c r="E882" s="248" t="s">
        <v>2834</v>
      </c>
      <c r="F882" s="76" t="s">
        <v>834</v>
      </c>
      <c r="G882" s="77">
        <v>1.0</v>
      </c>
      <c r="H882" s="77">
        <v>1.0</v>
      </c>
      <c r="I882" s="77">
        <v>1.0</v>
      </c>
      <c r="J882" s="246">
        <v>50.0</v>
      </c>
      <c r="K882" s="79">
        <v>50.0</v>
      </c>
      <c r="L882" s="85" t="s">
        <v>546</v>
      </c>
      <c r="M882" s="205"/>
      <c r="N882" s="205"/>
    </row>
    <row r="883" ht="15.0" customHeight="1">
      <c r="A883" s="206" t="s">
        <v>2831</v>
      </c>
      <c r="B883" s="206" t="s">
        <v>2835</v>
      </c>
      <c r="C883" s="98" t="s">
        <v>86</v>
      </c>
      <c r="D883" s="206" t="s">
        <v>2836</v>
      </c>
      <c r="E883" s="248" t="s">
        <v>2837</v>
      </c>
      <c r="F883" s="76" t="s">
        <v>834</v>
      </c>
      <c r="G883" s="77">
        <v>1.0</v>
      </c>
      <c r="H883" s="77">
        <v>1.0</v>
      </c>
      <c r="I883" s="77">
        <v>1.0</v>
      </c>
      <c r="J883" s="246">
        <v>50.0</v>
      </c>
      <c r="K883" s="79">
        <v>50.0</v>
      </c>
      <c r="L883" s="85" t="s">
        <v>546</v>
      </c>
      <c r="M883" s="205"/>
      <c r="N883" s="205"/>
    </row>
    <row r="884" ht="15.0" customHeight="1">
      <c r="A884" s="206" t="s">
        <v>2831</v>
      </c>
      <c r="B884" s="206" t="s">
        <v>2835</v>
      </c>
      <c r="C884" s="98" t="s">
        <v>86</v>
      </c>
      <c r="D884" s="206" t="s">
        <v>2838</v>
      </c>
      <c r="E884" s="248" t="s">
        <v>2839</v>
      </c>
      <c r="F884" s="76" t="s">
        <v>834</v>
      </c>
      <c r="G884" s="77">
        <v>1.0</v>
      </c>
      <c r="H884" s="77">
        <v>1.0</v>
      </c>
      <c r="I884" s="77">
        <v>1.0</v>
      </c>
      <c r="J884" s="246">
        <v>50.0</v>
      </c>
      <c r="K884" s="79">
        <v>50.0</v>
      </c>
      <c r="L884" s="85" t="s">
        <v>546</v>
      </c>
      <c r="M884" s="205"/>
      <c r="N884" s="205"/>
    </row>
    <row r="885" ht="15.0" customHeight="1">
      <c r="A885" s="206" t="s">
        <v>2831</v>
      </c>
      <c r="B885" s="206" t="s">
        <v>2840</v>
      </c>
      <c r="C885" s="98" t="s">
        <v>86</v>
      </c>
      <c r="D885" s="206" t="s">
        <v>2841</v>
      </c>
      <c r="E885" s="248" t="s">
        <v>2842</v>
      </c>
      <c r="F885" s="76" t="s">
        <v>834</v>
      </c>
      <c r="G885" s="77">
        <v>1.0</v>
      </c>
      <c r="H885" s="77">
        <v>1.0</v>
      </c>
      <c r="I885" s="77">
        <v>1.0</v>
      </c>
      <c r="J885" s="246">
        <v>50.0</v>
      </c>
      <c r="K885" s="79">
        <v>50.0</v>
      </c>
      <c r="L885" s="85" t="s">
        <v>546</v>
      </c>
      <c r="M885" s="205"/>
      <c r="N885" s="205"/>
    </row>
    <row r="886" ht="15.0" customHeight="1">
      <c r="A886" s="206" t="s">
        <v>2843</v>
      </c>
      <c r="B886" s="206" t="s">
        <v>2844</v>
      </c>
      <c r="C886" s="98" t="s">
        <v>86</v>
      </c>
      <c r="D886" s="206" t="s">
        <v>2845</v>
      </c>
      <c r="E886" s="248" t="s">
        <v>2846</v>
      </c>
      <c r="F886" s="76" t="s">
        <v>834</v>
      </c>
      <c r="G886" s="77">
        <v>2.0</v>
      </c>
      <c r="H886" s="77">
        <v>2.0</v>
      </c>
      <c r="I886" s="77">
        <v>2.0</v>
      </c>
      <c r="J886" s="246">
        <v>50.0</v>
      </c>
      <c r="K886" s="79">
        <v>25.0</v>
      </c>
      <c r="L886" s="85" t="s">
        <v>546</v>
      </c>
      <c r="M886" s="205"/>
      <c r="N886" s="205"/>
    </row>
    <row r="887" ht="15.0" customHeight="1">
      <c r="A887" s="206" t="s">
        <v>2843</v>
      </c>
      <c r="B887" s="206" t="s">
        <v>2844</v>
      </c>
      <c r="C887" s="98" t="s">
        <v>86</v>
      </c>
      <c r="D887" s="206" t="s">
        <v>2847</v>
      </c>
      <c r="E887" s="248" t="s">
        <v>2848</v>
      </c>
      <c r="F887" s="76" t="s">
        <v>834</v>
      </c>
      <c r="G887" s="77">
        <v>2.0</v>
      </c>
      <c r="H887" s="77">
        <v>2.0</v>
      </c>
      <c r="I887" s="77">
        <v>2.0</v>
      </c>
      <c r="J887" s="246">
        <v>50.0</v>
      </c>
      <c r="K887" s="79">
        <v>25.0</v>
      </c>
      <c r="L887" s="85" t="s">
        <v>546</v>
      </c>
      <c r="M887" s="205"/>
      <c r="N887" s="205"/>
    </row>
    <row r="888" ht="15.0" customHeight="1">
      <c r="A888" s="206" t="s">
        <v>2831</v>
      </c>
      <c r="B888" s="206" t="s">
        <v>2849</v>
      </c>
      <c r="C888" s="98" t="s">
        <v>86</v>
      </c>
      <c r="D888" s="206" t="s">
        <v>2850</v>
      </c>
      <c r="E888" s="248" t="s">
        <v>2851</v>
      </c>
      <c r="F888" s="76" t="s">
        <v>834</v>
      </c>
      <c r="G888" s="77">
        <v>1.0</v>
      </c>
      <c r="H888" s="77">
        <v>1.0</v>
      </c>
      <c r="I888" s="77">
        <v>1.0</v>
      </c>
      <c r="J888" s="246">
        <v>50.0</v>
      </c>
      <c r="K888" s="79">
        <v>50.0</v>
      </c>
      <c r="L888" s="85" t="s">
        <v>546</v>
      </c>
      <c r="M888" s="205"/>
      <c r="N888" s="205"/>
    </row>
    <row r="889" ht="15.0" customHeight="1">
      <c r="A889" s="206" t="s">
        <v>2852</v>
      </c>
      <c r="B889" s="206" t="s">
        <v>2853</v>
      </c>
      <c r="C889" s="98" t="s">
        <v>86</v>
      </c>
      <c r="D889" s="206" t="s">
        <v>2854</v>
      </c>
      <c r="E889" s="248" t="s">
        <v>2855</v>
      </c>
      <c r="F889" s="76" t="s">
        <v>834</v>
      </c>
      <c r="G889" s="77">
        <v>2.0</v>
      </c>
      <c r="H889" s="77">
        <v>2.0</v>
      </c>
      <c r="I889" s="77">
        <v>2.0</v>
      </c>
      <c r="J889" s="246">
        <v>50.0</v>
      </c>
      <c r="K889" s="79">
        <v>25.0</v>
      </c>
      <c r="L889" s="85" t="s">
        <v>546</v>
      </c>
      <c r="M889" s="205"/>
      <c r="N889" s="205"/>
    </row>
    <row r="890" ht="15.0" customHeight="1">
      <c r="A890" s="206" t="s">
        <v>2852</v>
      </c>
      <c r="B890" s="206" t="s">
        <v>2853</v>
      </c>
      <c r="C890" s="98" t="s">
        <v>86</v>
      </c>
      <c r="D890" s="206" t="s">
        <v>2856</v>
      </c>
      <c r="E890" s="248" t="s">
        <v>2857</v>
      </c>
      <c r="F890" s="76" t="s">
        <v>452</v>
      </c>
      <c r="G890" s="77">
        <v>2.0</v>
      </c>
      <c r="H890" s="77">
        <v>2.0</v>
      </c>
      <c r="I890" s="77">
        <v>2.0</v>
      </c>
      <c r="J890" s="246">
        <v>50.0</v>
      </c>
      <c r="K890" s="79">
        <f t="shared" ref="K890:K891" si="34">J890/2</f>
        <v>25</v>
      </c>
      <c r="L890" s="85" t="s">
        <v>546</v>
      </c>
      <c r="M890" s="205"/>
      <c r="N890" s="205"/>
    </row>
    <row r="891" ht="15.0" customHeight="1">
      <c r="A891" s="206" t="s">
        <v>2852</v>
      </c>
      <c r="B891" s="206" t="s">
        <v>2853</v>
      </c>
      <c r="C891" s="98" t="s">
        <v>86</v>
      </c>
      <c r="D891" s="206" t="s">
        <v>2858</v>
      </c>
      <c r="E891" s="248" t="s">
        <v>2859</v>
      </c>
      <c r="F891" s="76" t="s">
        <v>452</v>
      </c>
      <c r="G891" s="77">
        <v>2.0</v>
      </c>
      <c r="H891" s="77">
        <v>2.0</v>
      </c>
      <c r="I891" s="77">
        <v>2.0</v>
      </c>
      <c r="J891" s="246">
        <v>50.0</v>
      </c>
      <c r="K891" s="79">
        <f t="shared" si="34"/>
        <v>25</v>
      </c>
      <c r="L891" s="85" t="s">
        <v>546</v>
      </c>
      <c r="M891" s="205"/>
      <c r="N891" s="205"/>
    </row>
    <row r="892" ht="15.0" customHeight="1">
      <c r="A892" s="206" t="s">
        <v>2860</v>
      </c>
      <c r="B892" s="206" t="s">
        <v>2861</v>
      </c>
      <c r="C892" s="98" t="s">
        <v>86</v>
      </c>
      <c r="D892" s="206" t="s">
        <v>2862</v>
      </c>
      <c r="E892" s="248" t="s">
        <v>2863</v>
      </c>
      <c r="F892" s="76" t="s">
        <v>834</v>
      </c>
      <c r="G892" s="77">
        <v>1.0</v>
      </c>
      <c r="H892" s="77">
        <v>1.0</v>
      </c>
      <c r="I892" s="77">
        <v>1.0</v>
      </c>
      <c r="J892" s="246">
        <v>50.0</v>
      </c>
      <c r="K892" s="79">
        <v>50.0</v>
      </c>
      <c r="L892" s="85" t="s">
        <v>546</v>
      </c>
      <c r="M892" s="205"/>
      <c r="N892" s="205"/>
    </row>
    <row r="893" ht="15.0" customHeight="1">
      <c r="A893" s="206" t="s">
        <v>2864</v>
      </c>
      <c r="B893" s="206" t="s">
        <v>2865</v>
      </c>
      <c r="C893" s="98" t="s">
        <v>86</v>
      </c>
      <c r="D893" s="206" t="s">
        <v>2587</v>
      </c>
      <c r="E893" s="248" t="s">
        <v>2866</v>
      </c>
      <c r="F893" s="76" t="s">
        <v>834</v>
      </c>
      <c r="G893" s="77">
        <v>2.0</v>
      </c>
      <c r="H893" s="77">
        <v>2.0</v>
      </c>
      <c r="I893" s="77">
        <v>2.0</v>
      </c>
      <c r="J893" s="246">
        <v>50.0</v>
      </c>
      <c r="K893" s="79">
        <v>25.0</v>
      </c>
      <c r="L893" s="85" t="s">
        <v>546</v>
      </c>
      <c r="M893" s="205"/>
      <c r="N893" s="205"/>
    </row>
    <row r="894" ht="15.0" customHeight="1">
      <c r="A894" s="206" t="s">
        <v>2864</v>
      </c>
      <c r="B894" s="206" t="s">
        <v>2865</v>
      </c>
      <c r="C894" s="98" t="s">
        <v>86</v>
      </c>
      <c r="D894" s="206" t="s">
        <v>2867</v>
      </c>
      <c r="E894" s="248" t="s">
        <v>2868</v>
      </c>
      <c r="F894" s="76" t="s">
        <v>834</v>
      </c>
      <c r="G894" s="77">
        <v>2.0</v>
      </c>
      <c r="H894" s="77">
        <v>2.0</v>
      </c>
      <c r="I894" s="77">
        <v>2.0</v>
      </c>
      <c r="J894" s="246">
        <v>50.0</v>
      </c>
      <c r="K894" s="79">
        <v>25.0</v>
      </c>
      <c r="L894" s="85" t="s">
        <v>546</v>
      </c>
      <c r="M894" s="205"/>
      <c r="N894" s="205"/>
    </row>
    <row r="895" ht="15.0" customHeight="1">
      <c r="A895" s="206" t="s">
        <v>2831</v>
      </c>
      <c r="B895" s="206" t="s">
        <v>2869</v>
      </c>
      <c r="C895" s="98" t="s">
        <v>86</v>
      </c>
      <c r="D895" s="206" t="s">
        <v>2870</v>
      </c>
      <c r="E895" s="136" t="s">
        <v>2871</v>
      </c>
      <c r="F895" s="76" t="s">
        <v>452</v>
      </c>
      <c r="G895" s="77">
        <v>1.0</v>
      </c>
      <c r="H895" s="77">
        <v>1.0</v>
      </c>
      <c r="I895" s="77">
        <v>1.0</v>
      </c>
      <c r="J895" s="246">
        <v>50.0</v>
      </c>
      <c r="K895" s="79">
        <v>50.0</v>
      </c>
      <c r="L895" s="85" t="s">
        <v>546</v>
      </c>
      <c r="M895" s="205"/>
      <c r="N895" s="205"/>
    </row>
    <row r="896" ht="15.0" customHeight="1">
      <c r="A896" s="206" t="s">
        <v>2831</v>
      </c>
      <c r="B896" s="206" t="s">
        <v>2869</v>
      </c>
      <c r="C896" s="98" t="s">
        <v>86</v>
      </c>
      <c r="D896" s="206" t="s">
        <v>2872</v>
      </c>
      <c r="E896" s="136" t="s">
        <v>2873</v>
      </c>
      <c r="F896" s="76" t="s">
        <v>2874</v>
      </c>
      <c r="G896" s="77">
        <v>1.0</v>
      </c>
      <c r="H896" s="77">
        <v>1.0</v>
      </c>
      <c r="I896" s="77">
        <v>1.0</v>
      </c>
      <c r="J896" s="246">
        <v>50.0</v>
      </c>
      <c r="K896" s="79">
        <v>50.0</v>
      </c>
      <c r="L896" s="85" t="s">
        <v>546</v>
      </c>
      <c r="M896" s="205"/>
      <c r="N896" s="205"/>
    </row>
    <row r="897" ht="15.0" customHeight="1">
      <c r="A897" s="206" t="s">
        <v>2831</v>
      </c>
      <c r="B897" s="206" t="s">
        <v>2875</v>
      </c>
      <c r="C897" s="98" t="s">
        <v>86</v>
      </c>
      <c r="D897" s="206" t="s">
        <v>2876</v>
      </c>
      <c r="E897" s="136" t="s">
        <v>2877</v>
      </c>
      <c r="F897" s="76" t="s">
        <v>834</v>
      </c>
      <c r="G897" s="77">
        <v>1.0</v>
      </c>
      <c r="H897" s="77">
        <v>1.0</v>
      </c>
      <c r="I897" s="77">
        <v>1.0</v>
      </c>
      <c r="J897" s="246">
        <v>50.0</v>
      </c>
      <c r="K897" s="79">
        <v>50.0</v>
      </c>
      <c r="L897" s="85" t="s">
        <v>546</v>
      </c>
      <c r="M897" s="205"/>
      <c r="N897" s="205"/>
    </row>
    <row r="898" ht="15.0" customHeight="1">
      <c r="A898" s="85" t="s">
        <v>2878</v>
      </c>
      <c r="B898" s="85" t="s">
        <v>2879</v>
      </c>
      <c r="C898" s="77" t="s">
        <v>86</v>
      </c>
      <c r="D898" s="75" t="s">
        <v>2880</v>
      </c>
      <c r="E898" s="131" t="s">
        <v>2881</v>
      </c>
      <c r="F898" s="77" t="s">
        <v>741</v>
      </c>
      <c r="G898" s="98">
        <v>3.0</v>
      </c>
      <c r="H898" s="98">
        <v>1.0</v>
      </c>
      <c r="I898" s="98">
        <v>3.0</v>
      </c>
      <c r="J898" s="98">
        <v>50.0</v>
      </c>
      <c r="K898" s="77">
        <v>16.67</v>
      </c>
      <c r="L898" s="85" t="s">
        <v>2882</v>
      </c>
      <c r="M898" s="205"/>
      <c r="N898" s="205"/>
    </row>
    <row r="899" ht="15.0" customHeight="1">
      <c r="A899" s="85" t="s">
        <v>2878</v>
      </c>
      <c r="B899" s="85" t="s">
        <v>2879</v>
      </c>
      <c r="C899" s="77" t="s">
        <v>86</v>
      </c>
      <c r="D899" s="75" t="s">
        <v>2883</v>
      </c>
      <c r="E899" s="131" t="s">
        <v>2884</v>
      </c>
      <c r="F899" s="77" t="s">
        <v>741</v>
      </c>
      <c r="G899" s="98">
        <v>3.0</v>
      </c>
      <c r="H899" s="98">
        <v>1.0</v>
      </c>
      <c r="I899" s="98">
        <v>3.0</v>
      </c>
      <c r="J899" s="98">
        <v>50.0</v>
      </c>
      <c r="K899" s="77">
        <v>16.67</v>
      </c>
      <c r="L899" s="85" t="s">
        <v>2882</v>
      </c>
      <c r="M899" s="205"/>
      <c r="N899" s="205"/>
    </row>
    <row r="900" ht="15.0" customHeight="1">
      <c r="A900" s="85" t="s">
        <v>2885</v>
      </c>
      <c r="B900" s="85" t="s">
        <v>2886</v>
      </c>
      <c r="C900" s="77" t="s">
        <v>86</v>
      </c>
      <c r="D900" s="75" t="s">
        <v>2887</v>
      </c>
      <c r="E900" s="131" t="s">
        <v>2888</v>
      </c>
      <c r="F900" s="77" t="s">
        <v>741</v>
      </c>
      <c r="G900" s="98">
        <v>3.0</v>
      </c>
      <c r="H900" s="98">
        <v>3.0</v>
      </c>
      <c r="I900" s="98">
        <v>3.0</v>
      </c>
      <c r="J900" s="98">
        <v>50.0</v>
      </c>
      <c r="K900" s="77">
        <v>16.67</v>
      </c>
      <c r="L900" s="85" t="s">
        <v>2882</v>
      </c>
      <c r="M900" s="205"/>
      <c r="N900" s="205"/>
    </row>
    <row r="901" ht="15.0" customHeight="1">
      <c r="A901" s="85" t="s">
        <v>2885</v>
      </c>
      <c r="B901" s="85" t="s">
        <v>2886</v>
      </c>
      <c r="C901" s="77" t="s">
        <v>86</v>
      </c>
      <c r="D901" s="75" t="s">
        <v>2889</v>
      </c>
      <c r="E901" s="131" t="s">
        <v>2890</v>
      </c>
      <c r="F901" s="77" t="s">
        <v>741</v>
      </c>
      <c r="G901" s="98">
        <v>3.0</v>
      </c>
      <c r="H901" s="98">
        <v>3.0</v>
      </c>
      <c r="I901" s="98">
        <v>3.0</v>
      </c>
      <c r="J901" s="98">
        <v>50.0</v>
      </c>
      <c r="K901" s="77">
        <v>16.67</v>
      </c>
      <c r="L901" s="85" t="s">
        <v>2882</v>
      </c>
      <c r="M901" s="205"/>
      <c r="N901" s="205"/>
    </row>
    <row r="902" ht="15.0" customHeight="1">
      <c r="A902" s="85" t="s">
        <v>2885</v>
      </c>
      <c r="B902" s="85" t="s">
        <v>2886</v>
      </c>
      <c r="C902" s="77" t="s">
        <v>86</v>
      </c>
      <c r="D902" s="75" t="s">
        <v>2891</v>
      </c>
      <c r="E902" s="131" t="s">
        <v>2892</v>
      </c>
      <c r="F902" s="77" t="s">
        <v>741</v>
      </c>
      <c r="G902" s="98">
        <v>3.0</v>
      </c>
      <c r="H902" s="98">
        <v>3.0</v>
      </c>
      <c r="I902" s="98">
        <v>3.0</v>
      </c>
      <c r="J902" s="98">
        <v>50.0</v>
      </c>
      <c r="K902" s="77">
        <v>16.67</v>
      </c>
      <c r="L902" s="85" t="s">
        <v>2882</v>
      </c>
      <c r="M902" s="205"/>
      <c r="N902" s="205"/>
    </row>
    <row r="903" ht="15.0" customHeight="1">
      <c r="A903" s="85" t="s">
        <v>2885</v>
      </c>
      <c r="B903" s="85" t="s">
        <v>2886</v>
      </c>
      <c r="C903" s="77" t="s">
        <v>86</v>
      </c>
      <c r="D903" s="75" t="s">
        <v>2893</v>
      </c>
      <c r="E903" s="131" t="s">
        <v>2894</v>
      </c>
      <c r="F903" s="77" t="s">
        <v>741</v>
      </c>
      <c r="G903" s="98">
        <v>3.0</v>
      </c>
      <c r="H903" s="98">
        <v>3.0</v>
      </c>
      <c r="I903" s="98">
        <v>3.0</v>
      </c>
      <c r="J903" s="98">
        <v>50.0</v>
      </c>
      <c r="K903" s="77">
        <v>16.67</v>
      </c>
      <c r="L903" s="85" t="s">
        <v>2882</v>
      </c>
      <c r="M903" s="205"/>
      <c r="N903" s="205"/>
    </row>
    <row r="904" ht="15.0" customHeight="1">
      <c r="A904" s="85" t="s">
        <v>2895</v>
      </c>
      <c r="B904" s="85" t="s">
        <v>2896</v>
      </c>
      <c r="C904" s="77" t="s">
        <v>86</v>
      </c>
      <c r="D904" s="75" t="s">
        <v>2897</v>
      </c>
      <c r="E904" s="131" t="s">
        <v>2898</v>
      </c>
      <c r="F904" s="77" t="s">
        <v>741</v>
      </c>
      <c r="G904" s="98">
        <v>3.0</v>
      </c>
      <c r="H904" s="98">
        <v>1.0</v>
      </c>
      <c r="I904" s="98">
        <v>3.0</v>
      </c>
      <c r="J904" s="98">
        <v>50.0</v>
      </c>
      <c r="K904" s="77">
        <v>16.67</v>
      </c>
      <c r="L904" s="85" t="s">
        <v>2882</v>
      </c>
      <c r="M904" s="205"/>
      <c r="N904" s="205"/>
    </row>
    <row r="905" ht="15.0" customHeight="1">
      <c r="A905" s="85" t="s">
        <v>1954</v>
      </c>
      <c r="B905" s="85" t="s">
        <v>1955</v>
      </c>
      <c r="C905" s="77" t="s">
        <v>86</v>
      </c>
      <c r="D905" s="75" t="s">
        <v>1956</v>
      </c>
      <c r="E905" s="131" t="s">
        <v>1957</v>
      </c>
      <c r="F905" s="77" t="s">
        <v>741</v>
      </c>
      <c r="G905" s="98">
        <v>4.0</v>
      </c>
      <c r="H905" s="98">
        <v>4.0</v>
      </c>
      <c r="I905" s="98">
        <v>4.0</v>
      </c>
      <c r="J905" s="98">
        <v>50.0</v>
      </c>
      <c r="K905" s="77">
        <v>12.5</v>
      </c>
      <c r="L905" s="85" t="s">
        <v>2882</v>
      </c>
      <c r="M905" s="205"/>
      <c r="N905" s="205"/>
    </row>
    <row r="906" ht="15.0" customHeight="1">
      <c r="A906" s="85" t="s">
        <v>1958</v>
      </c>
      <c r="B906" s="85" t="s">
        <v>1959</v>
      </c>
      <c r="C906" s="77" t="s">
        <v>86</v>
      </c>
      <c r="D906" s="75" t="s">
        <v>1960</v>
      </c>
      <c r="E906" s="131" t="s">
        <v>1961</v>
      </c>
      <c r="F906" s="77" t="s">
        <v>848</v>
      </c>
      <c r="G906" s="98">
        <v>3.0</v>
      </c>
      <c r="H906" s="98">
        <v>1.0</v>
      </c>
      <c r="I906" s="98">
        <v>3.0</v>
      </c>
      <c r="J906" s="98">
        <v>50.0</v>
      </c>
      <c r="K906" s="77">
        <v>16.67</v>
      </c>
      <c r="L906" s="85" t="s">
        <v>2882</v>
      </c>
      <c r="M906" s="205"/>
      <c r="N906" s="205"/>
    </row>
    <row r="907" ht="15.0" customHeight="1">
      <c r="A907" s="85" t="s">
        <v>1963</v>
      </c>
      <c r="B907" s="85" t="s">
        <v>1964</v>
      </c>
      <c r="C907" s="77" t="s">
        <v>86</v>
      </c>
      <c r="D907" s="75" t="s">
        <v>1965</v>
      </c>
      <c r="E907" s="131" t="s">
        <v>1966</v>
      </c>
      <c r="F907" s="77" t="s">
        <v>741</v>
      </c>
      <c r="G907" s="98">
        <v>3.0</v>
      </c>
      <c r="H907" s="98">
        <v>3.0</v>
      </c>
      <c r="I907" s="98">
        <v>3.0</v>
      </c>
      <c r="J907" s="98">
        <v>50.0</v>
      </c>
      <c r="K907" s="77">
        <v>16.67</v>
      </c>
      <c r="L907" s="85" t="s">
        <v>2882</v>
      </c>
      <c r="M907" s="205"/>
      <c r="N907" s="205"/>
    </row>
    <row r="908" ht="15.0" customHeight="1">
      <c r="A908" s="85" t="s">
        <v>1967</v>
      </c>
      <c r="B908" s="85" t="s">
        <v>1968</v>
      </c>
      <c r="C908" s="77" t="s">
        <v>86</v>
      </c>
      <c r="D908" s="75" t="s">
        <v>1969</v>
      </c>
      <c r="E908" s="131" t="s">
        <v>1970</v>
      </c>
      <c r="F908" s="77" t="s">
        <v>741</v>
      </c>
      <c r="G908" s="98">
        <v>5.0</v>
      </c>
      <c r="H908" s="98">
        <v>4.0</v>
      </c>
      <c r="I908" s="98">
        <v>5.0</v>
      </c>
      <c r="J908" s="98">
        <v>50.0</v>
      </c>
      <c r="K908" s="77">
        <v>10.0</v>
      </c>
      <c r="L908" s="85" t="s">
        <v>2882</v>
      </c>
      <c r="M908" s="205"/>
      <c r="N908" s="205"/>
    </row>
    <row r="909" ht="15.0" customHeight="1">
      <c r="A909" s="85" t="s">
        <v>1967</v>
      </c>
      <c r="B909" s="85" t="s">
        <v>1968</v>
      </c>
      <c r="C909" s="77" t="s">
        <v>86</v>
      </c>
      <c r="D909" s="75" t="s">
        <v>1971</v>
      </c>
      <c r="E909" s="131" t="s">
        <v>1637</v>
      </c>
      <c r="F909" s="77" t="s">
        <v>239</v>
      </c>
      <c r="G909" s="98">
        <v>5.0</v>
      </c>
      <c r="H909" s="98">
        <v>4.0</v>
      </c>
      <c r="I909" s="98">
        <v>5.0</v>
      </c>
      <c r="J909" s="98">
        <v>50.0</v>
      </c>
      <c r="K909" s="77">
        <v>10.0</v>
      </c>
      <c r="L909" s="85" t="s">
        <v>2882</v>
      </c>
      <c r="M909" s="205"/>
      <c r="N909" s="205"/>
    </row>
    <row r="910" ht="15.0" customHeight="1">
      <c r="A910" s="85" t="s">
        <v>1967</v>
      </c>
      <c r="B910" s="85" t="s">
        <v>1968</v>
      </c>
      <c r="C910" s="77" t="s">
        <v>86</v>
      </c>
      <c r="D910" s="75" t="s">
        <v>2899</v>
      </c>
      <c r="E910" s="131" t="s">
        <v>2900</v>
      </c>
      <c r="F910" s="77" t="s">
        <v>741</v>
      </c>
      <c r="G910" s="98">
        <v>5.0</v>
      </c>
      <c r="H910" s="98">
        <v>4.0</v>
      </c>
      <c r="I910" s="98">
        <v>5.0</v>
      </c>
      <c r="J910" s="98">
        <v>50.0</v>
      </c>
      <c r="K910" s="77">
        <v>10.0</v>
      </c>
      <c r="L910" s="85" t="s">
        <v>2882</v>
      </c>
      <c r="M910" s="205"/>
      <c r="N910" s="205"/>
    </row>
    <row r="911" ht="15.0" customHeight="1">
      <c r="A911" s="85" t="s">
        <v>1927</v>
      </c>
      <c r="B911" s="85" t="s">
        <v>1928</v>
      </c>
      <c r="C911" s="77" t="s">
        <v>86</v>
      </c>
      <c r="D911" s="75" t="s">
        <v>1929</v>
      </c>
      <c r="E911" s="75" t="s">
        <v>1930</v>
      </c>
      <c r="F911" s="77" t="s">
        <v>868</v>
      </c>
      <c r="G911" s="98">
        <v>4.0</v>
      </c>
      <c r="H911" s="98">
        <v>4.0</v>
      </c>
      <c r="I911" s="98">
        <v>4.0</v>
      </c>
      <c r="J911" s="98">
        <v>50.0</v>
      </c>
      <c r="K911" s="77">
        <v>12.5</v>
      </c>
      <c r="L911" s="85" t="s">
        <v>554</v>
      </c>
      <c r="M911" s="205"/>
      <c r="N911" s="205"/>
    </row>
    <row r="912" ht="15.0" customHeight="1">
      <c r="A912" s="85" t="s">
        <v>1927</v>
      </c>
      <c r="B912" s="85" t="s">
        <v>1928</v>
      </c>
      <c r="C912" s="77" t="s">
        <v>86</v>
      </c>
      <c r="D912" s="75" t="s">
        <v>1931</v>
      </c>
      <c r="E912" s="77" t="s">
        <v>1932</v>
      </c>
      <c r="F912" s="76" t="s">
        <v>868</v>
      </c>
      <c r="G912" s="77">
        <v>4.0</v>
      </c>
      <c r="H912" s="77">
        <v>4.0</v>
      </c>
      <c r="I912" s="77">
        <v>4.0</v>
      </c>
      <c r="J912" s="231">
        <v>50.0</v>
      </c>
      <c r="K912" s="79">
        <v>12.5</v>
      </c>
      <c r="L912" s="85" t="s">
        <v>554</v>
      </c>
      <c r="M912" s="205"/>
      <c r="N912" s="205"/>
    </row>
    <row r="913" ht="15.0" customHeight="1">
      <c r="A913" s="85" t="s">
        <v>1927</v>
      </c>
      <c r="B913" s="85" t="s">
        <v>1928</v>
      </c>
      <c r="C913" s="77" t="s">
        <v>86</v>
      </c>
      <c r="D913" s="75" t="s">
        <v>1933</v>
      </c>
      <c r="E913" s="77" t="s">
        <v>1934</v>
      </c>
      <c r="F913" s="76" t="s">
        <v>868</v>
      </c>
      <c r="G913" s="77">
        <v>4.0</v>
      </c>
      <c r="H913" s="77">
        <v>4.0</v>
      </c>
      <c r="I913" s="77">
        <v>4.0</v>
      </c>
      <c r="J913" s="231">
        <v>50.0</v>
      </c>
      <c r="K913" s="79">
        <v>12.5</v>
      </c>
      <c r="L913" s="85" t="s">
        <v>554</v>
      </c>
      <c r="M913" s="205"/>
      <c r="N913" s="205"/>
    </row>
    <row r="914" ht="15.0" customHeight="1">
      <c r="A914" s="85" t="s">
        <v>1927</v>
      </c>
      <c r="B914" s="85" t="s">
        <v>1928</v>
      </c>
      <c r="C914" s="77" t="s">
        <v>86</v>
      </c>
      <c r="D914" s="75" t="s">
        <v>1935</v>
      </c>
      <c r="E914" s="77" t="s">
        <v>1936</v>
      </c>
      <c r="F914" s="76" t="s">
        <v>868</v>
      </c>
      <c r="G914" s="77">
        <v>4.0</v>
      </c>
      <c r="H914" s="77">
        <v>4.0</v>
      </c>
      <c r="I914" s="77">
        <v>4.0</v>
      </c>
      <c r="J914" s="231">
        <v>50.0</v>
      </c>
      <c r="K914" s="79">
        <v>12.5</v>
      </c>
      <c r="L914" s="85" t="s">
        <v>554</v>
      </c>
      <c r="M914" s="205"/>
      <c r="N914" s="205"/>
    </row>
    <row r="915" ht="15.0" customHeight="1">
      <c r="A915" s="85" t="s">
        <v>1927</v>
      </c>
      <c r="B915" s="85" t="s">
        <v>1928</v>
      </c>
      <c r="C915" s="77" t="s">
        <v>86</v>
      </c>
      <c r="D915" s="75" t="s">
        <v>1937</v>
      </c>
      <c r="E915" s="77" t="s">
        <v>1938</v>
      </c>
      <c r="F915" s="76" t="s">
        <v>868</v>
      </c>
      <c r="G915" s="77">
        <v>4.0</v>
      </c>
      <c r="H915" s="77">
        <v>4.0</v>
      </c>
      <c r="I915" s="77">
        <v>4.0</v>
      </c>
      <c r="J915" s="231">
        <v>50.0</v>
      </c>
      <c r="K915" s="79">
        <v>12.5</v>
      </c>
      <c r="L915" s="85" t="s">
        <v>554</v>
      </c>
      <c r="M915" s="205"/>
      <c r="N915" s="205"/>
    </row>
    <row r="916" ht="15.0" customHeight="1">
      <c r="A916" s="85" t="s">
        <v>1927</v>
      </c>
      <c r="B916" s="85" t="s">
        <v>1928</v>
      </c>
      <c r="C916" s="77" t="s">
        <v>86</v>
      </c>
      <c r="D916" s="75" t="s">
        <v>1939</v>
      </c>
      <c r="E916" s="77" t="s">
        <v>1940</v>
      </c>
      <c r="F916" s="76" t="s">
        <v>868</v>
      </c>
      <c r="G916" s="77">
        <v>4.0</v>
      </c>
      <c r="H916" s="77">
        <v>4.0</v>
      </c>
      <c r="I916" s="77">
        <v>4.0</v>
      </c>
      <c r="J916" s="231">
        <v>50.0</v>
      </c>
      <c r="K916" s="79">
        <v>12.5</v>
      </c>
      <c r="L916" s="85" t="s">
        <v>554</v>
      </c>
      <c r="M916" s="205"/>
      <c r="N916" s="205"/>
    </row>
    <row r="917" ht="15.0" customHeight="1">
      <c r="A917" s="85" t="s">
        <v>1941</v>
      </c>
      <c r="B917" s="85" t="s">
        <v>1942</v>
      </c>
      <c r="C917" s="77" t="s">
        <v>86</v>
      </c>
      <c r="D917" s="75" t="s">
        <v>1943</v>
      </c>
      <c r="E917" s="129" t="s">
        <v>1944</v>
      </c>
      <c r="F917" s="76" t="s">
        <v>868</v>
      </c>
      <c r="G917" s="77">
        <v>3.0</v>
      </c>
      <c r="H917" s="77">
        <v>3.0</v>
      </c>
      <c r="I917" s="77">
        <v>3.0</v>
      </c>
      <c r="J917" s="231">
        <v>50.0</v>
      </c>
      <c r="K917" s="79">
        <v>16.66666667</v>
      </c>
      <c r="L917" s="85" t="s">
        <v>554</v>
      </c>
      <c r="M917" s="205"/>
      <c r="N917" s="205"/>
    </row>
    <row r="918" ht="15.0" customHeight="1">
      <c r="A918" s="85" t="s">
        <v>1941</v>
      </c>
      <c r="B918" s="85" t="s">
        <v>1942</v>
      </c>
      <c r="C918" s="77" t="s">
        <v>86</v>
      </c>
      <c r="D918" s="75" t="s">
        <v>1945</v>
      </c>
      <c r="E918" s="77" t="s">
        <v>1946</v>
      </c>
      <c r="F918" s="76" t="s">
        <v>868</v>
      </c>
      <c r="G918" s="77">
        <v>3.0</v>
      </c>
      <c r="H918" s="77">
        <v>3.0</v>
      </c>
      <c r="I918" s="77">
        <v>3.0</v>
      </c>
      <c r="J918" s="231">
        <v>50.0</v>
      </c>
      <c r="K918" s="79">
        <v>16.66666667</v>
      </c>
      <c r="L918" s="85" t="s">
        <v>554</v>
      </c>
      <c r="M918" s="205"/>
      <c r="N918" s="205"/>
    </row>
    <row r="919" ht="15.0" customHeight="1">
      <c r="A919" s="85" t="s">
        <v>1941</v>
      </c>
      <c r="B919" s="85" t="s">
        <v>1942</v>
      </c>
      <c r="C919" s="77" t="s">
        <v>86</v>
      </c>
      <c r="D919" s="75" t="s">
        <v>1947</v>
      </c>
      <c r="E919" s="77" t="s">
        <v>1948</v>
      </c>
      <c r="F919" s="76" t="s">
        <v>868</v>
      </c>
      <c r="G919" s="77">
        <v>3.0</v>
      </c>
      <c r="H919" s="77">
        <v>3.0</v>
      </c>
      <c r="I919" s="77">
        <v>3.0</v>
      </c>
      <c r="J919" s="231">
        <v>50.0</v>
      </c>
      <c r="K919" s="79">
        <v>16.66666667</v>
      </c>
      <c r="L919" s="85" t="s">
        <v>554</v>
      </c>
      <c r="M919" s="205"/>
      <c r="N919" s="205"/>
    </row>
    <row r="920" ht="15.0" customHeight="1">
      <c r="A920" s="85" t="s">
        <v>1941</v>
      </c>
      <c r="B920" s="85" t="s">
        <v>1942</v>
      </c>
      <c r="C920" s="77" t="s">
        <v>86</v>
      </c>
      <c r="D920" s="75" t="s">
        <v>1949</v>
      </c>
      <c r="E920" s="77" t="s">
        <v>1950</v>
      </c>
      <c r="F920" s="76" t="s">
        <v>868</v>
      </c>
      <c r="G920" s="77">
        <v>3.0</v>
      </c>
      <c r="H920" s="77">
        <v>3.0</v>
      </c>
      <c r="I920" s="77">
        <v>3.0</v>
      </c>
      <c r="J920" s="231">
        <v>50.0</v>
      </c>
      <c r="K920" s="79">
        <v>16.66666667</v>
      </c>
      <c r="L920" s="85" t="s">
        <v>554</v>
      </c>
      <c r="M920" s="205"/>
      <c r="N920" s="205"/>
    </row>
    <row r="921" ht="15.0" customHeight="1">
      <c r="A921" s="85" t="s">
        <v>345</v>
      </c>
      <c r="B921" s="85" t="s">
        <v>344</v>
      </c>
      <c r="C921" s="77" t="s">
        <v>86</v>
      </c>
      <c r="D921" s="75" t="s">
        <v>1951</v>
      </c>
      <c r="E921" s="77" t="s">
        <v>1630</v>
      </c>
      <c r="F921" s="76" t="s">
        <v>868</v>
      </c>
      <c r="G921" s="77">
        <v>5.0</v>
      </c>
      <c r="H921" s="77">
        <v>5.0</v>
      </c>
      <c r="I921" s="77">
        <v>5.0</v>
      </c>
      <c r="J921" s="231">
        <v>50.0</v>
      </c>
      <c r="K921" s="79">
        <v>10.0</v>
      </c>
      <c r="L921" s="85" t="s">
        <v>554</v>
      </c>
      <c r="M921" s="205"/>
      <c r="N921" s="205"/>
    </row>
    <row r="922" ht="15.0" customHeight="1">
      <c r="A922" s="85" t="s">
        <v>1952</v>
      </c>
      <c r="B922" s="85" t="s">
        <v>328</v>
      </c>
      <c r="C922" s="77" t="s">
        <v>86</v>
      </c>
      <c r="D922" s="75" t="s">
        <v>1953</v>
      </c>
      <c r="E922" s="77" t="s">
        <v>621</v>
      </c>
      <c r="F922" s="76" t="s">
        <v>868</v>
      </c>
      <c r="G922" s="77">
        <v>4.0</v>
      </c>
      <c r="H922" s="77">
        <v>4.0</v>
      </c>
      <c r="I922" s="77">
        <v>4.0</v>
      </c>
      <c r="J922" s="231">
        <v>50.0</v>
      </c>
      <c r="K922" s="79">
        <v>12.5</v>
      </c>
      <c r="L922" s="85" t="s">
        <v>554</v>
      </c>
      <c r="M922" s="205"/>
      <c r="N922" s="205"/>
    </row>
    <row r="923" ht="15.0" customHeight="1">
      <c r="A923" s="85" t="s">
        <v>2901</v>
      </c>
      <c r="B923" s="85" t="s">
        <v>1781</v>
      </c>
      <c r="C923" s="77" t="s">
        <v>86</v>
      </c>
      <c r="D923" s="75" t="s">
        <v>2902</v>
      </c>
      <c r="E923" s="129" t="s">
        <v>1783</v>
      </c>
      <c r="F923" s="76" t="s">
        <v>239</v>
      </c>
      <c r="G923" s="77">
        <v>4.0</v>
      </c>
      <c r="H923" s="77">
        <v>4.0</v>
      </c>
      <c r="I923" s="77">
        <v>4.0</v>
      </c>
      <c r="J923" s="231">
        <v>50.0</v>
      </c>
      <c r="K923" s="79">
        <v>12.5</v>
      </c>
      <c r="L923" s="85" t="s">
        <v>554</v>
      </c>
      <c r="M923" s="205"/>
      <c r="N923" s="205"/>
    </row>
    <row r="924" ht="15.0" customHeight="1">
      <c r="A924" s="85" t="s">
        <v>2608</v>
      </c>
      <c r="B924" s="85" t="s">
        <v>2609</v>
      </c>
      <c r="C924" s="77" t="s">
        <v>86</v>
      </c>
      <c r="D924" s="75" t="s">
        <v>2610</v>
      </c>
      <c r="E924" s="129" t="s">
        <v>2611</v>
      </c>
      <c r="F924" s="76" t="s">
        <v>845</v>
      </c>
      <c r="G924" s="77">
        <v>6.0</v>
      </c>
      <c r="H924" s="77">
        <v>6.0</v>
      </c>
      <c r="I924" s="77">
        <v>6.0</v>
      </c>
      <c r="J924" s="246">
        <v>50.0</v>
      </c>
      <c r="K924" s="79">
        <f t="shared" ref="K924:K925" si="35">50/6</f>
        <v>8.333333333</v>
      </c>
      <c r="L924" s="85" t="s">
        <v>554</v>
      </c>
      <c r="M924" s="205"/>
      <c r="N924" s="205"/>
    </row>
    <row r="925" ht="15.0" customHeight="1">
      <c r="A925" s="85" t="s">
        <v>2608</v>
      </c>
      <c r="B925" s="85" t="s">
        <v>2609</v>
      </c>
      <c r="C925" s="77" t="s">
        <v>86</v>
      </c>
      <c r="D925" s="75" t="s">
        <v>2612</v>
      </c>
      <c r="E925" s="77" t="s">
        <v>2648</v>
      </c>
      <c r="F925" s="76" t="s">
        <v>239</v>
      </c>
      <c r="G925" s="77">
        <v>6.0</v>
      </c>
      <c r="H925" s="77">
        <v>6.0</v>
      </c>
      <c r="I925" s="77">
        <v>6.0</v>
      </c>
      <c r="J925" s="231">
        <v>50.0</v>
      </c>
      <c r="K925" s="79">
        <f t="shared" si="35"/>
        <v>8.333333333</v>
      </c>
      <c r="L925" s="85" t="s">
        <v>554</v>
      </c>
      <c r="M925" s="205"/>
      <c r="N925" s="205"/>
    </row>
    <row r="926" ht="15.0" customHeight="1">
      <c r="A926" s="85" t="s">
        <v>2903</v>
      </c>
      <c r="B926" s="85" t="s">
        <v>2904</v>
      </c>
      <c r="C926" s="77" t="s">
        <v>86</v>
      </c>
      <c r="D926" s="75" t="s">
        <v>2905</v>
      </c>
      <c r="E926" s="129" t="s">
        <v>2906</v>
      </c>
      <c r="F926" s="76" t="s">
        <v>1066</v>
      </c>
      <c r="G926" s="77">
        <v>3.0</v>
      </c>
      <c r="H926" s="77">
        <v>3.0</v>
      </c>
      <c r="I926" s="77">
        <v>3.0</v>
      </c>
      <c r="J926" s="231">
        <v>50.0</v>
      </c>
      <c r="K926" s="79">
        <v>16.66</v>
      </c>
      <c r="L926" s="85" t="s">
        <v>554</v>
      </c>
      <c r="M926" s="205"/>
      <c r="N926" s="205"/>
    </row>
    <row r="927" ht="15.0" customHeight="1">
      <c r="A927" s="85" t="s">
        <v>2903</v>
      </c>
      <c r="B927" s="85" t="s">
        <v>2904</v>
      </c>
      <c r="C927" s="77" t="s">
        <v>86</v>
      </c>
      <c r="D927" s="75" t="s">
        <v>2907</v>
      </c>
      <c r="E927" s="129" t="s">
        <v>1748</v>
      </c>
      <c r="F927" s="76" t="s">
        <v>1066</v>
      </c>
      <c r="G927" s="77">
        <v>3.0</v>
      </c>
      <c r="H927" s="77">
        <v>3.0</v>
      </c>
      <c r="I927" s="77">
        <v>3.0</v>
      </c>
      <c r="J927" s="231">
        <v>50.0</v>
      </c>
      <c r="K927" s="79">
        <v>16.66</v>
      </c>
      <c r="L927" s="85" t="s">
        <v>554</v>
      </c>
      <c r="M927" s="205"/>
      <c r="N927" s="205"/>
    </row>
    <row r="928" ht="15.0" customHeight="1">
      <c r="A928" s="85" t="s">
        <v>2903</v>
      </c>
      <c r="B928" s="85" t="s">
        <v>2904</v>
      </c>
      <c r="C928" s="77" t="s">
        <v>86</v>
      </c>
      <c r="D928" s="75" t="s">
        <v>2908</v>
      </c>
      <c r="E928" s="129" t="s">
        <v>2909</v>
      </c>
      <c r="F928" s="76" t="s">
        <v>239</v>
      </c>
      <c r="G928" s="77">
        <v>3.0</v>
      </c>
      <c r="H928" s="77">
        <v>3.0</v>
      </c>
      <c r="I928" s="77">
        <v>3.0</v>
      </c>
      <c r="J928" s="231">
        <v>50.0</v>
      </c>
      <c r="K928" s="79">
        <v>16.66</v>
      </c>
      <c r="L928" s="85" t="s">
        <v>554</v>
      </c>
      <c r="M928" s="205"/>
      <c r="N928" s="205"/>
    </row>
    <row r="929" ht="15.0" customHeight="1">
      <c r="A929" s="85" t="s">
        <v>2903</v>
      </c>
      <c r="B929" s="85" t="s">
        <v>2904</v>
      </c>
      <c r="C929" s="77" t="s">
        <v>86</v>
      </c>
      <c r="D929" s="75" t="s">
        <v>2910</v>
      </c>
      <c r="E929" s="129" t="s">
        <v>2911</v>
      </c>
      <c r="F929" s="76" t="s">
        <v>239</v>
      </c>
      <c r="G929" s="77">
        <v>3.0</v>
      </c>
      <c r="H929" s="77">
        <v>3.0</v>
      </c>
      <c r="I929" s="77">
        <v>3.0</v>
      </c>
      <c r="J929" s="231">
        <v>50.0</v>
      </c>
      <c r="K929" s="79">
        <v>16.66</v>
      </c>
      <c r="L929" s="85" t="s">
        <v>554</v>
      </c>
      <c r="M929" s="205"/>
      <c r="N929" s="205"/>
    </row>
    <row r="930" ht="15.0" customHeight="1">
      <c r="A930" s="85" t="s">
        <v>2903</v>
      </c>
      <c r="B930" s="85" t="s">
        <v>2904</v>
      </c>
      <c r="C930" s="77" t="s">
        <v>86</v>
      </c>
      <c r="D930" s="75" t="s">
        <v>2912</v>
      </c>
      <c r="E930" s="129" t="s">
        <v>2913</v>
      </c>
      <c r="F930" s="76" t="s">
        <v>2914</v>
      </c>
      <c r="G930" s="77">
        <v>3.0</v>
      </c>
      <c r="H930" s="77">
        <v>3.0</v>
      </c>
      <c r="I930" s="77">
        <v>3.0</v>
      </c>
      <c r="J930" s="231">
        <v>50.0</v>
      </c>
      <c r="K930" s="79">
        <v>16.66</v>
      </c>
      <c r="L930" s="85" t="s">
        <v>554</v>
      </c>
      <c r="M930" s="205"/>
      <c r="N930" s="205"/>
    </row>
    <row r="931" ht="15.0" customHeight="1">
      <c r="A931" s="85" t="s">
        <v>2903</v>
      </c>
      <c r="B931" s="85" t="s">
        <v>2904</v>
      </c>
      <c r="C931" s="77" t="s">
        <v>86</v>
      </c>
      <c r="D931" s="77" t="s">
        <v>2915</v>
      </c>
      <c r="E931" s="75" t="s">
        <v>1757</v>
      </c>
      <c r="F931" s="77" t="s">
        <v>452</v>
      </c>
      <c r="G931" s="98">
        <v>3.0</v>
      </c>
      <c r="H931" s="98">
        <v>3.0</v>
      </c>
      <c r="I931" s="98">
        <v>3.0</v>
      </c>
      <c r="J931" s="98">
        <v>50.0</v>
      </c>
      <c r="K931" s="77">
        <v>16.66</v>
      </c>
      <c r="L931" s="85" t="s">
        <v>554</v>
      </c>
      <c r="M931" s="205"/>
      <c r="N931" s="205"/>
    </row>
    <row r="932" ht="15.0" customHeight="1">
      <c r="A932" s="85" t="s">
        <v>2916</v>
      </c>
      <c r="B932" s="85" t="s">
        <v>1762</v>
      </c>
      <c r="C932" s="77" t="s">
        <v>86</v>
      </c>
      <c r="D932" s="75" t="s">
        <v>2917</v>
      </c>
      <c r="E932" s="129" t="s">
        <v>2918</v>
      </c>
      <c r="F932" s="77" t="s">
        <v>452</v>
      </c>
      <c r="G932" s="77">
        <v>2.0</v>
      </c>
      <c r="H932" s="77">
        <v>2.0</v>
      </c>
      <c r="I932" s="77">
        <v>2.0</v>
      </c>
      <c r="J932" s="231">
        <v>0.0</v>
      </c>
      <c r="K932" s="79">
        <v>0.0</v>
      </c>
      <c r="L932" s="85" t="s">
        <v>554</v>
      </c>
      <c r="M932" s="205"/>
      <c r="N932" s="205"/>
    </row>
    <row r="933" ht="15.0" customHeight="1">
      <c r="A933" s="85" t="s">
        <v>1941</v>
      </c>
      <c r="B933" s="85" t="s">
        <v>1942</v>
      </c>
      <c r="C933" s="77" t="s">
        <v>86</v>
      </c>
      <c r="D933" s="85" t="s">
        <v>2919</v>
      </c>
      <c r="E933" s="136" t="s">
        <v>2281</v>
      </c>
      <c r="F933" s="77" t="s">
        <v>2920</v>
      </c>
      <c r="G933" s="77">
        <v>3.0</v>
      </c>
      <c r="H933" s="77">
        <v>3.0</v>
      </c>
      <c r="I933" s="98">
        <v>3.0</v>
      </c>
      <c r="J933" s="98">
        <v>50.0</v>
      </c>
      <c r="K933" s="98">
        <f t="shared" ref="K933:K934" si="36">50/3</f>
        <v>16.66666667</v>
      </c>
      <c r="L933" s="85" t="s">
        <v>554</v>
      </c>
      <c r="M933" s="205"/>
      <c r="N933" s="205"/>
    </row>
    <row r="934" ht="15.0" customHeight="1">
      <c r="A934" s="85" t="s">
        <v>1941</v>
      </c>
      <c r="B934" s="85" t="s">
        <v>1942</v>
      </c>
      <c r="C934" s="77" t="s">
        <v>86</v>
      </c>
      <c r="D934" s="85" t="s">
        <v>2921</v>
      </c>
      <c r="E934" s="136" t="s">
        <v>2284</v>
      </c>
      <c r="F934" s="77" t="s">
        <v>2920</v>
      </c>
      <c r="G934" s="77">
        <v>3.0</v>
      </c>
      <c r="H934" s="77">
        <v>3.0</v>
      </c>
      <c r="I934" s="98">
        <v>3.0</v>
      </c>
      <c r="J934" s="98">
        <v>50.0</v>
      </c>
      <c r="K934" s="98">
        <f t="shared" si="36"/>
        <v>16.66666667</v>
      </c>
      <c r="L934" s="85" t="s">
        <v>554</v>
      </c>
      <c r="M934" s="205"/>
      <c r="N934" s="205"/>
    </row>
    <row r="935" ht="15.0" customHeight="1">
      <c r="A935" s="85" t="s">
        <v>2661</v>
      </c>
      <c r="B935" s="85" t="s">
        <v>1743</v>
      </c>
      <c r="C935" s="77" t="s">
        <v>86</v>
      </c>
      <c r="D935" s="77" t="s">
        <v>2922</v>
      </c>
      <c r="E935" s="75" t="s">
        <v>2783</v>
      </c>
      <c r="F935" s="77" t="s">
        <v>452</v>
      </c>
      <c r="G935" s="98">
        <v>3.0</v>
      </c>
      <c r="H935" s="98">
        <v>3.0</v>
      </c>
      <c r="I935" s="98">
        <v>3.0</v>
      </c>
      <c r="J935" s="98">
        <v>50.0</v>
      </c>
      <c r="K935" s="77">
        <v>16.66</v>
      </c>
      <c r="L935" s="85" t="s">
        <v>554</v>
      </c>
      <c r="M935" s="205"/>
      <c r="N935" s="205"/>
    </row>
    <row r="936" ht="15.0" customHeight="1">
      <c r="A936" s="85" t="s">
        <v>2661</v>
      </c>
      <c r="B936" s="85" t="s">
        <v>1743</v>
      </c>
      <c r="C936" s="77" t="s">
        <v>86</v>
      </c>
      <c r="D936" s="77" t="s">
        <v>2923</v>
      </c>
      <c r="E936" s="131" t="s">
        <v>2786</v>
      </c>
      <c r="F936" s="77" t="s">
        <v>452</v>
      </c>
      <c r="G936" s="98">
        <v>3.0</v>
      </c>
      <c r="H936" s="98">
        <v>3.0</v>
      </c>
      <c r="I936" s="98">
        <v>3.0</v>
      </c>
      <c r="J936" s="98">
        <v>50.0</v>
      </c>
      <c r="K936" s="77">
        <v>16.66</v>
      </c>
      <c r="L936" s="85" t="s">
        <v>554</v>
      </c>
      <c r="M936" s="205"/>
      <c r="N936" s="205"/>
    </row>
    <row r="937" ht="15.0" customHeight="1">
      <c r="A937" s="85" t="s">
        <v>2924</v>
      </c>
      <c r="B937" s="85" t="s">
        <v>2925</v>
      </c>
      <c r="C937" s="77" t="s">
        <v>2926</v>
      </c>
      <c r="D937" s="85" t="s">
        <v>2927</v>
      </c>
      <c r="E937" s="131" t="s">
        <v>2928</v>
      </c>
      <c r="F937" s="77" t="s">
        <v>868</v>
      </c>
      <c r="G937" s="98">
        <v>1.0</v>
      </c>
      <c r="H937" s="98">
        <v>1.0</v>
      </c>
      <c r="I937" s="98">
        <v>1.0</v>
      </c>
      <c r="J937" s="98">
        <v>50.0</v>
      </c>
      <c r="K937" s="77">
        <v>50.0</v>
      </c>
      <c r="L937" s="85" t="s">
        <v>559</v>
      </c>
      <c r="M937" s="205"/>
      <c r="N937" s="205"/>
    </row>
    <row r="938" ht="15.0" customHeight="1">
      <c r="A938" s="85" t="s">
        <v>2924</v>
      </c>
      <c r="B938" s="85" t="s">
        <v>2925</v>
      </c>
      <c r="C938" s="77" t="s">
        <v>2926</v>
      </c>
      <c r="D938" s="75" t="s">
        <v>2929</v>
      </c>
      <c r="E938" s="131" t="s">
        <v>2930</v>
      </c>
      <c r="F938" s="77" t="s">
        <v>868</v>
      </c>
      <c r="G938" s="98">
        <v>1.0</v>
      </c>
      <c r="H938" s="98">
        <v>1.0</v>
      </c>
      <c r="I938" s="98">
        <v>1.0</v>
      </c>
      <c r="J938" s="98">
        <v>50.0</v>
      </c>
      <c r="K938" s="77">
        <v>50.0</v>
      </c>
      <c r="L938" s="85" t="s">
        <v>559</v>
      </c>
      <c r="M938" s="205"/>
      <c r="N938" s="205"/>
    </row>
    <row r="939" ht="15.0" customHeight="1">
      <c r="A939" s="85" t="s">
        <v>2924</v>
      </c>
      <c r="B939" s="85" t="s">
        <v>2925</v>
      </c>
      <c r="C939" s="77" t="s">
        <v>2926</v>
      </c>
      <c r="D939" s="85" t="s">
        <v>2931</v>
      </c>
      <c r="E939" s="75" t="s">
        <v>2932</v>
      </c>
      <c r="F939" s="77" t="s">
        <v>868</v>
      </c>
      <c r="G939" s="98">
        <v>1.0</v>
      </c>
      <c r="H939" s="98">
        <v>1.0</v>
      </c>
      <c r="I939" s="98">
        <v>1.0</v>
      </c>
      <c r="J939" s="98">
        <v>50.0</v>
      </c>
      <c r="K939" s="77">
        <v>50.0</v>
      </c>
      <c r="L939" s="85" t="s">
        <v>559</v>
      </c>
      <c r="M939" s="205"/>
      <c r="N939" s="205"/>
    </row>
    <row r="940" ht="15.0" customHeight="1">
      <c r="A940" s="206" t="s">
        <v>2933</v>
      </c>
      <c r="B940" s="206" t="s">
        <v>2934</v>
      </c>
      <c r="C940" s="98" t="s">
        <v>86</v>
      </c>
      <c r="D940" s="207" t="s">
        <v>2935</v>
      </c>
      <c r="E940" s="207" t="s">
        <v>2936</v>
      </c>
      <c r="F940" s="77" t="s">
        <v>2004</v>
      </c>
      <c r="G940" s="98">
        <v>4.0</v>
      </c>
      <c r="H940" s="98">
        <v>1.0</v>
      </c>
      <c r="I940" s="98">
        <v>4.0</v>
      </c>
      <c r="J940" s="98">
        <v>50.0</v>
      </c>
      <c r="K940" s="98">
        <f t="shared" ref="K940:K972" si="37">J940/G940</f>
        <v>12.5</v>
      </c>
      <c r="L940" s="85" t="s">
        <v>567</v>
      </c>
      <c r="M940" s="205"/>
      <c r="N940" s="205"/>
    </row>
    <row r="941" ht="15.0" customHeight="1">
      <c r="A941" s="206" t="s">
        <v>2933</v>
      </c>
      <c r="B941" s="206" t="s">
        <v>2934</v>
      </c>
      <c r="C941" s="98" t="s">
        <v>86</v>
      </c>
      <c r="D941" s="207" t="s">
        <v>2937</v>
      </c>
      <c r="E941" s="98" t="s">
        <v>2938</v>
      </c>
      <c r="F941" s="76" t="s">
        <v>452</v>
      </c>
      <c r="G941" s="98">
        <v>4.0</v>
      </c>
      <c r="H941" s="98">
        <v>1.0</v>
      </c>
      <c r="I941" s="98">
        <v>4.0</v>
      </c>
      <c r="J941" s="231">
        <v>50.0</v>
      </c>
      <c r="K941" s="98">
        <f t="shared" si="37"/>
        <v>12.5</v>
      </c>
      <c r="L941" s="85" t="s">
        <v>567</v>
      </c>
      <c r="M941" s="205"/>
      <c r="N941" s="205"/>
    </row>
    <row r="942" ht="15.0" customHeight="1">
      <c r="A942" s="206" t="s">
        <v>2933</v>
      </c>
      <c r="B942" s="206" t="s">
        <v>2934</v>
      </c>
      <c r="C942" s="98" t="s">
        <v>86</v>
      </c>
      <c r="D942" s="207" t="s">
        <v>2939</v>
      </c>
      <c r="E942" s="98" t="s">
        <v>2940</v>
      </c>
      <c r="F942" s="76" t="s">
        <v>2004</v>
      </c>
      <c r="G942" s="98">
        <v>4.0</v>
      </c>
      <c r="H942" s="98">
        <v>1.0</v>
      </c>
      <c r="I942" s="98">
        <v>4.0</v>
      </c>
      <c r="J942" s="231">
        <v>50.0</v>
      </c>
      <c r="K942" s="98">
        <f t="shared" si="37"/>
        <v>12.5</v>
      </c>
      <c r="L942" s="85" t="s">
        <v>567</v>
      </c>
      <c r="M942" s="205"/>
      <c r="N942" s="205"/>
    </row>
    <row r="943" ht="15.0" customHeight="1">
      <c r="A943" s="206" t="s">
        <v>2933</v>
      </c>
      <c r="B943" s="206" t="s">
        <v>2934</v>
      </c>
      <c r="C943" s="98" t="s">
        <v>86</v>
      </c>
      <c r="D943" s="207" t="s">
        <v>2941</v>
      </c>
      <c r="E943" s="98" t="s">
        <v>2942</v>
      </c>
      <c r="F943" s="76" t="s">
        <v>2004</v>
      </c>
      <c r="G943" s="98">
        <v>4.0</v>
      </c>
      <c r="H943" s="98">
        <v>1.0</v>
      </c>
      <c r="I943" s="98">
        <v>4.0</v>
      </c>
      <c r="J943" s="231">
        <v>50.0</v>
      </c>
      <c r="K943" s="98">
        <f t="shared" si="37"/>
        <v>12.5</v>
      </c>
      <c r="L943" s="85" t="s">
        <v>567</v>
      </c>
      <c r="M943" s="205"/>
      <c r="N943" s="205"/>
    </row>
    <row r="944" ht="15.0" customHeight="1">
      <c r="A944" s="206" t="s">
        <v>2933</v>
      </c>
      <c r="B944" s="206" t="s">
        <v>2934</v>
      </c>
      <c r="C944" s="98" t="s">
        <v>86</v>
      </c>
      <c r="D944" s="207" t="s">
        <v>2943</v>
      </c>
      <c r="E944" s="98" t="s">
        <v>2944</v>
      </c>
      <c r="F944" s="76" t="s">
        <v>2004</v>
      </c>
      <c r="G944" s="98">
        <v>4.0</v>
      </c>
      <c r="H944" s="98">
        <v>1.0</v>
      </c>
      <c r="I944" s="98">
        <v>4.0</v>
      </c>
      <c r="J944" s="231">
        <v>50.0</v>
      </c>
      <c r="K944" s="98">
        <f t="shared" si="37"/>
        <v>12.5</v>
      </c>
      <c r="L944" s="85" t="s">
        <v>567</v>
      </c>
      <c r="M944" s="205"/>
      <c r="N944" s="205"/>
    </row>
    <row r="945" ht="15.0" customHeight="1">
      <c r="A945" s="206" t="s">
        <v>2933</v>
      </c>
      <c r="B945" s="206" t="s">
        <v>2934</v>
      </c>
      <c r="C945" s="98" t="s">
        <v>86</v>
      </c>
      <c r="D945" s="207" t="s">
        <v>2945</v>
      </c>
      <c r="E945" s="98" t="s">
        <v>2946</v>
      </c>
      <c r="F945" s="76" t="s">
        <v>452</v>
      </c>
      <c r="G945" s="98">
        <v>4.0</v>
      </c>
      <c r="H945" s="98">
        <v>1.0</v>
      </c>
      <c r="I945" s="98">
        <v>4.0</v>
      </c>
      <c r="J945" s="231">
        <v>50.0</v>
      </c>
      <c r="K945" s="98">
        <f t="shared" si="37"/>
        <v>12.5</v>
      </c>
      <c r="L945" s="85" t="s">
        <v>567</v>
      </c>
      <c r="M945" s="205"/>
      <c r="N945" s="205"/>
    </row>
    <row r="946" ht="15.0" customHeight="1">
      <c r="A946" s="85" t="s">
        <v>2933</v>
      </c>
      <c r="B946" s="85" t="s">
        <v>2934</v>
      </c>
      <c r="C946" s="77" t="s">
        <v>86</v>
      </c>
      <c r="D946" s="75" t="s">
        <v>2947</v>
      </c>
      <c r="E946" s="77" t="s">
        <v>2948</v>
      </c>
      <c r="F946" s="76" t="s">
        <v>2004</v>
      </c>
      <c r="G946" s="77">
        <v>4.0</v>
      </c>
      <c r="H946" s="77">
        <v>1.0</v>
      </c>
      <c r="I946" s="77">
        <v>4.0</v>
      </c>
      <c r="J946" s="231">
        <v>50.0</v>
      </c>
      <c r="K946" s="77">
        <f t="shared" si="37"/>
        <v>12.5</v>
      </c>
      <c r="L946" s="85" t="s">
        <v>567</v>
      </c>
      <c r="M946" s="205"/>
      <c r="N946" s="205"/>
    </row>
    <row r="947" ht="15.0" customHeight="1">
      <c r="A947" s="85" t="s">
        <v>2933</v>
      </c>
      <c r="B947" s="85" t="s">
        <v>2934</v>
      </c>
      <c r="C947" s="77" t="s">
        <v>86</v>
      </c>
      <c r="D947" s="75" t="s">
        <v>2949</v>
      </c>
      <c r="E947" s="129" t="s">
        <v>2950</v>
      </c>
      <c r="F947" s="76" t="s">
        <v>452</v>
      </c>
      <c r="G947" s="77">
        <v>4.0</v>
      </c>
      <c r="H947" s="77">
        <v>1.0</v>
      </c>
      <c r="I947" s="77">
        <v>4.0</v>
      </c>
      <c r="J947" s="231">
        <v>50.0</v>
      </c>
      <c r="K947" s="77">
        <f t="shared" si="37"/>
        <v>12.5</v>
      </c>
      <c r="L947" s="85" t="s">
        <v>567</v>
      </c>
      <c r="M947" s="205"/>
      <c r="N947" s="205"/>
    </row>
    <row r="948" ht="15.0" customHeight="1">
      <c r="A948" s="85" t="s">
        <v>2933</v>
      </c>
      <c r="B948" s="85" t="s">
        <v>2934</v>
      </c>
      <c r="C948" s="77" t="s">
        <v>86</v>
      </c>
      <c r="D948" s="75" t="s">
        <v>2951</v>
      </c>
      <c r="E948" s="77" t="s">
        <v>2952</v>
      </c>
      <c r="F948" s="76" t="s">
        <v>2004</v>
      </c>
      <c r="G948" s="77">
        <v>4.0</v>
      </c>
      <c r="H948" s="77">
        <v>1.0</v>
      </c>
      <c r="I948" s="77">
        <v>4.0</v>
      </c>
      <c r="J948" s="231">
        <v>50.0</v>
      </c>
      <c r="K948" s="77">
        <f t="shared" si="37"/>
        <v>12.5</v>
      </c>
      <c r="L948" s="85" t="s">
        <v>567</v>
      </c>
      <c r="M948" s="205"/>
      <c r="N948" s="205"/>
    </row>
    <row r="949" ht="15.0" customHeight="1">
      <c r="A949" s="85" t="s">
        <v>2933</v>
      </c>
      <c r="B949" s="85" t="s">
        <v>2934</v>
      </c>
      <c r="C949" s="77" t="s">
        <v>86</v>
      </c>
      <c r="D949" s="75" t="s">
        <v>2953</v>
      </c>
      <c r="E949" s="77" t="s">
        <v>2954</v>
      </c>
      <c r="F949" s="76" t="s">
        <v>452</v>
      </c>
      <c r="G949" s="77">
        <v>4.0</v>
      </c>
      <c r="H949" s="77">
        <v>1.0</v>
      </c>
      <c r="I949" s="77">
        <v>4.0</v>
      </c>
      <c r="J949" s="231">
        <v>50.0</v>
      </c>
      <c r="K949" s="77">
        <f t="shared" si="37"/>
        <v>12.5</v>
      </c>
      <c r="L949" s="85" t="s">
        <v>567</v>
      </c>
      <c r="M949" s="205"/>
      <c r="N949" s="205"/>
    </row>
    <row r="950" ht="15.0" customHeight="1">
      <c r="A950" s="85" t="s">
        <v>2933</v>
      </c>
      <c r="B950" s="85" t="s">
        <v>2934</v>
      </c>
      <c r="C950" s="77" t="s">
        <v>86</v>
      </c>
      <c r="D950" s="75" t="s">
        <v>2955</v>
      </c>
      <c r="E950" s="77" t="s">
        <v>2956</v>
      </c>
      <c r="F950" s="76" t="s">
        <v>2004</v>
      </c>
      <c r="G950" s="77">
        <v>4.0</v>
      </c>
      <c r="H950" s="77">
        <v>1.0</v>
      </c>
      <c r="I950" s="77">
        <v>4.0</v>
      </c>
      <c r="J950" s="231">
        <v>50.0</v>
      </c>
      <c r="K950" s="77">
        <f t="shared" si="37"/>
        <v>12.5</v>
      </c>
      <c r="L950" s="85" t="s">
        <v>567</v>
      </c>
      <c r="M950" s="205"/>
      <c r="N950" s="205"/>
    </row>
    <row r="951" ht="15.0" customHeight="1">
      <c r="A951" s="85" t="s">
        <v>2933</v>
      </c>
      <c r="B951" s="85" t="s">
        <v>2934</v>
      </c>
      <c r="C951" s="77" t="s">
        <v>86</v>
      </c>
      <c r="D951" s="75" t="s">
        <v>2957</v>
      </c>
      <c r="E951" s="77" t="s">
        <v>2958</v>
      </c>
      <c r="F951" s="76" t="s">
        <v>2004</v>
      </c>
      <c r="G951" s="77">
        <v>4.0</v>
      </c>
      <c r="H951" s="77">
        <v>1.0</v>
      </c>
      <c r="I951" s="77">
        <v>4.0</v>
      </c>
      <c r="J951" s="231">
        <v>50.0</v>
      </c>
      <c r="K951" s="77">
        <f t="shared" si="37"/>
        <v>12.5</v>
      </c>
      <c r="L951" s="85" t="s">
        <v>567</v>
      </c>
      <c r="M951" s="205"/>
      <c r="N951" s="205"/>
    </row>
    <row r="952" ht="15.0" customHeight="1">
      <c r="A952" s="85" t="s">
        <v>2933</v>
      </c>
      <c r="B952" s="85" t="s">
        <v>2934</v>
      </c>
      <c r="C952" s="77" t="s">
        <v>86</v>
      </c>
      <c r="D952" s="75" t="s">
        <v>2959</v>
      </c>
      <c r="E952" s="77" t="s">
        <v>2960</v>
      </c>
      <c r="F952" s="76" t="s">
        <v>2004</v>
      </c>
      <c r="G952" s="77">
        <v>4.0</v>
      </c>
      <c r="H952" s="77">
        <v>1.0</v>
      </c>
      <c r="I952" s="77">
        <v>4.0</v>
      </c>
      <c r="J952" s="231">
        <v>50.0</v>
      </c>
      <c r="K952" s="77">
        <f t="shared" si="37"/>
        <v>12.5</v>
      </c>
      <c r="L952" s="85" t="s">
        <v>567</v>
      </c>
      <c r="M952" s="205"/>
      <c r="N952" s="205"/>
    </row>
    <row r="953" ht="15.0" customHeight="1">
      <c r="A953" s="85" t="s">
        <v>2933</v>
      </c>
      <c r="B953" s="85" t="s">
        <v>2934</v>
      </c>
      <c r="C953" s="77" t="s">
        <v>86</v>
      </c>
      <c r="D953" s="75" t="s">
        <v>2961</v>
      </c>
      <c r="E953" s="77" t="s">
        <v>2962</v>
      </c>
      <c r="F953" s="76" t="s">
        <v>2512</v>
      </c>
      <c r="G953" s="77">
        <v>4.0</v>
      </c>
      <c r="H953" s="77">
        <v>1.0</v>
      </c>
      <c r="I953" s="77">
        <v>4.0</v>
      </c>
      <c r="J953" s="231">
        <v>50.0</v>
      </c>
      <c r="K953" s="77">
        <f t="shared" si="37"/>
        <v>12.5</v>
      </c>
      <c r="L953" s="85" t="s">
        <v>567</v>
      </c>
      <c r="M953" s="205"/>
      <c r="N953" s="205"/>
    </row>
    <row r="954" ht="15.0" customHeight="1">
      <c r="A954" s="85" t="s">
        <v>2933</v>
      </c>
      <c r="B954" s="85" t="s">
        <v>2934</v>
      </c>
      <c r="C954" s="77" t="s">
        <v>86</v>
      </c>
      <c r="D954" s="75" t="s">
        <v>2963</v>
      </c>
      <c r="E954" s="77" t="s">
        <v>2964</v>
      </c>
      <c r="F954" s="76" t="s">
        <v>2512</v>
      </c>
      <c r="G954" s="77">
        <v>4.0</v>
      </c>
      <c r="H954" s="77">
        <v>1.0</v>
      </c>
      <c r="I954" s="77">
        <v>4.0</v>
      </c>
      <c r="J954" s="231">
        <v>50.0</v>
      </c>
      <c r="K954" s="77">
        <f t="shared" si="37"/>
        <v>12.5</v>
      </c>
      <c r="L954" s="85" t="s">
        <v>567</v>
      </c>
      <c r="M954" s="205"/>
      <c r="N954" s="205"/>
    </row>
    <row r="955" ht="15.0" customHeight="1">
      <c r="A955" s="85" t="s">
        <v>2933</v>
      </c>
      <c r="B955" s="85" t="s">
        <v>2934</v>
      </c>
      <c r="C955" s="77" t="s">
        <v>86</v>
      </c>
      <c r="D955" s="75" t="s">
        <v>2965</v>
      </c>
      <c r="E955" s="77" t="s">
        <v>2966</v>
      </c>
      <c r="F955" s="76" t="s">
        <v>2004</v>
      </c>
      <c r="G955" s="77">
        <v>4.0</v>
      </c>
      <c r="H955" s="77">
        <v>1.0</v>
      </c>
      <c r="I955" s="77">
        <v>4.0</v>
      </c>
      <c r="J955" s="231">
        <v>50.0</v>
      </c>
      <c r="K955" s="77">
        <f t="shared" si="37"/>
        <v>12.5</v>
      </c>
      <c r="L955" s="85" t="s">
        <v>567</v>
      </c>
      <c r="M955" s="205"/>
      <c r="N955" s="205"/>
    </row>
    <row r="956" ht="15.0" customHeight="1">
      <c r="A956" s="85" t="s">
        <v>2933</v>
      </c>
      <c r="B956" s="85" t="s">
        <v>2934</v>
      </c>
      <c r="C956" s="77" t="s">
        <v>86</v>
      </c>
      <c r="D956" s="75" t="s">
        <v>2967</v>
      </c>
      <c r="E956" s="129" t="s">
        <v>2968</v>
      </c>
      <c r="F956" s="76" t="s">
        <v>452</v>
      </c>
      <c r="G956" s="77">
        <v>4.0</v>
      </c>
      <c r="H956" s="77">
        <v>1.0</v>
      </c>
      <c r="I956" s="77">
        <v>4.0</v>
      </c>
      <c r="J956" s="231">
        <v>50.0</v>
      </c>
      <c r="K956" s="77">
        <f t="shared" si="37"/>
        <v>12.5</v>
      </c>
      <c r="L956" s="85" t="s">
        <v>567</v>
      </c>
      <c r="M956" s="205"/>
      <c r="N956" s="205"/>
    </row>
    <row r="957" ht="15.0" customHeight="1">
      <c r="A957" s="85" t="s">
        <v>1996</v>
      </c>
      <c r="B957" s="85" t="s">
        <v>1987</v>
      </c>
      <c r="C957" s="77" t="s">
        <v>86</v>
      </c>
      <c r="D957" s="75" t="s">
        <v>2969</v>
      </c>
      <c r="E957" s="77" t="s">
        <v>1991</v>
      </c>
      <c r="F957" s="76" t="s">
        <v>452</v>
      </c>
      <c r="G957" s="77">
        <v>2.0</v>
      </c>
      <c r="H957" s="77">
        <v>2.0</v>
      </c>
      <c r="I957" s="77">
        <v>2.0</v>
      </c>
      <c r="J957" s="231">
        <v>50.0</v>
      </c>
      <c r="K957" s="77">
        <f t="shared" si="37"/>
        <v>25</v>
      </c>
      <c r="L957" s="85" t="s">
        <v>567</v>
      </c>
      <c r="M957" s="205"/>
      <c r="N957" s="205"/>
    </row>
    <row r="958" ht="15.0" customHeight="1">
      <c r="A958" s="85" t="s">
        <v>1996</v>
      </c>
      <c r="B958" s="85" t="s">
        <v>1987</v>
      </c>
      <c r="C958" s="77" t="s">
        <v>86</v>
      </c>
      <c r="D958" s="75" t="s">
        <v>2970</v>
      </c>
      <c r="E958" s="77" t="s">
        <v>2971</v>
      </c>
      <c r="F958" s="76" t="s">
        <v>2004</v>
      </c>
      <c r="G958" s="77">
        <v>2.0</v>
      </c>
      <c r="H958" s="77">
        <v>2.0</v>
      </c>
      <c r="I958" s="77">
        <v>2.0</v>
      </c>
      <c r="J958" s="231">
        <v>50.0</v>
      </c>
      <c r="K958" s="77">
        <f t="shared" si="37"/>
        <v>25</v>
      </c>
      <c r="L958" s="85" t="s">
        <v>567</v>
      </c>
      <c r="M958" s="205"/>
      <c r="N958" s="205"/>
    </row>
    <row r="959" ht="15.0" customHeight="1">
      <c r="A959" s="85" t="s">
        <v>2972</v>
      </c>
      <c r="B959" s="85" t="s">
        <v>2973</v>
      </c>
      <c r="C959" s="77" t="s">
        <v>86</v>
      </c>
      <c r="D959" s="75" t="s">
        <v>2974</v>
      </c>
      <c r="E959" s="77" t="s">
        <v>2975</v>
      </c>
      <c r="F959" s="76" t="s">
        <v>2004</v>
      </c>
      <c r="G959" s="77">
        <v>1.0</v>
      </c>
      <c r="H959" s="77">
        <v>1.0</v>
      </c>
      <c r="I959" s="77">
        <v>1.0</v>
      </c>
      <c r="J959" s="231">
        <v>50.0</v>
      </c>
      <c r="K959" s="77">
        <f t="shared" si="37"/>
        <v>50</v>
      </c>
      <c r="L959" s="85" t="s">
        <v>567</v>
      </c>
      <c r="M959" s="205"/>
      <c r="N959" s="205"/>
    </row>
    <row r="960" ht="15.0" customHeight="1">
      <c r="A960" s="85" t="s">
        <v>2972</v>
      </c>
      <c r="B960" s="85" t="s">
        <v>2973</v>
      </c>
      <c r="C960" s="77" t="s">
        <v>86</v>
      </c>
      <c r="D960" s="75" t="s">
        <v>2976</v>
      </c>
      <c r="E960" s="77" t="s">
        <v>2977</v>
      </c>
      <c r="F960" s="76" t="s">
        <v>452</v>
      </c>
      <c r="G960" s="77">
        <v>1.0</v>
      </c>
      <c r="H960" s="77">
        <v>1.0</v>
      </c>
      <c r="I960" s="77">
        <v>1.0</v>
      </c>
      <c r="J960" s="231">
        <v>50.0</v>
      </c>
      <c r="K960" s="77">
        <f t="shared" si="37"/>
        <v>50</v>
      </c>
      <c r="L960" s="85" t="s">
        <v>567</v>
      </c>
      <c r="M960" s="205"/>
      <c r="N960" s="205"/>
    </row>
    <row r="961" ht="15.0" customHeight="1">
      <c r="A961" s="85" t="s">
        <v>2978</v>
      </c>
      <c r="B961" s="85" t="s">
        <v>2979</v>
      </c>
      <c r="C961" s="77" t="s">
        <v>86</v>
      </c>
      <c r="D961" s="75" t="s">
        <v>2980</v>
      </c>
      <c r="E961" s="77" t="s">
        <v>2981</v>
      </c>
      <c r="F961" s="76" t="s">
        <v>452</v>
      </c>
      <c r="G961" s="77">
        <v>3.0</v>
      </c>
      <c r="H961" s="77">
        <v>2.0</v>
      </c>
      <c r="I961" s="77">
        <v>3.0</v>
      </c>
      <c r="J961" s="231">
        <v>50.0</v>
      </c>
      <c r="K961" s="77">
        <f t="shared" si="37"/>
        <v>16.66666667</v>
      </c>
      <c r="L961" s="85" t="s">
        <v>567</v>
      </c>
      <c r="M961" s="205"/>
      <c r="N961" s="205"/>
    </row>
    <row r="962" ht="15.0" customHeight="1">
      <c r="A962" s="85" t="s">
        <v>2007</v>
      </c>
      <c r="B962" s="85" t="s">
        <v>2008</v>
      </c>
      <c r="C962" s="77" t="s">
        <v>86</v>
      </c>
      <c r="D962" s="75" t="s">
        <v>2009</v>
      </c>
      <c r="E962" s="77" t="s">
        <v>2010</v>
      </c>
      <c r="F962" s="76" t="s">
        <v>2004</v>
      </c>
      <c r="G962" s="77">
        <v>2.0</v>
      </c>
      <c r="H962" s="77">
        <v>2.0</v>
      </c>
      <c r="I962" s="77">
        <v>2.0</v>
      </c>
      <c r="J962" s="231">
        <v>50.0</v>
      </c>
      <c r="K962" s="77">
        <f t="shared" si="37"/>
        <v>25</v>
      </c>
      <c r="L962" s="85" t="s">
        <v>567</v>
      </c>
      <c r="M962" s="205"/>
      <c r="N962" s="205"/>
    </row>
    <row r="963" ht="15.0" customHeight="1">
      <c r="A963" s="85" t="s">
        <v>2000</v>
      </c>
      <c r="B963" s="85" t="s">
        <v>2001</v>
      </c>
      <c r="C963" s="77" t="s">
        <v>86</v>
      </c>
      <c r="D963" s="75" t="s">
        <v>2002</v>
      </c>
      <c r="E963" s="77" t="s">
        <v>2003</v>
      </c>
      <c r="F963" s="76" t="s">
        <v>2004</v>
      </c>
      <c r="G963" s="77">
        <v>5.0</v>
      </c>
      <c r="H963" s="77">
        <v>3.0</v>
      </c>
      <c r="I963" s="77">
        <v>5.0</v>
      </c>
      <c r="J963" s="231">
        <v>50.0</v>
      </c>
      <c r="K963" s="77">
        <f t="shared" si="37"/>
        <v>10</v>
      </c>
      <c r="L963" s="85" t="s">
        <v>567</v>
      </c>
      <c r="M963" s="205"/>
      <c r="N963" s="205"/>
    </row>
    <row r="964" ht="15.0" customHeight="1">
      <c r="A964" s="85" t="s">
        <v>2000</v>
      </c>
      <c r="B964" s="85" t="s">
        <v>2001</v>
      </c>
      <c r="C964" s="77" t="s">
        <v>86</v>
      </c>
      <c r="D964" s="75" t="s">
        <v>2005</v>
      </c>
      <c r="E964" s="77" t="s">
        <v>2006</v>
      </c>
      <c r="F964" s="76" t="s">
        <v>2004</v>
      </c>
      <c r="G964" s="77">
        <v>5.0</v>
      </c>
      <c r="H964" s="77">
        <v>3.0</v>
      </c>
      <c r="I964" s="77">
        <v>5.0</v>
      </c>
      <c r="J964" s="231">
        <v>50.0</v>
      </c>
      <c r="K964" s="77">
        <f t="shared" si="37"/>
        <v>10</v>
      </c>
      <c r="L964" s="85" t="s">
        <v>567</v>
      </c>
      <c r="M964" s="205"/>
      <c r="N964" s="205"/>
    </row>
    <row r="965" ht="15.0" customHeight="1">
      <c r="A965" s="206" t="s">
        <v>1996</v>
      </c>
      <c r="B965" s="85" t="s">
        <v>1997</v>
      </c>
      <c r="C965" s="98" t="s">
        <v>86</v>
      </c>
      <c r="D965" s="75" t="s">
        <v>1998</v>
      </c>
      <c r="E965" s="77" t="s">
        <v>1999</v>
      </c>
      <c r="F965" s="76" t="s">
        <v>452</v>
      </c>
      <c r="G965" s="77">
        <v>2.0</v>
      </c>
      <c r="H965" s="77">
        <v>2.0</v>
      </c>
      <c r="I965" s="77">
        <v>2.0</v>
      </c>
      <c r="J965" s="231">
        <v>50.0</v>
      </c>
      <c r="K965" s="77">
        <f t="shared" si="37"/>
        <v>25</v>
      </c>
      <c r="L965" s="85" t="s">
        <v>567</v>
      </c>
      <c r="M965" s="205"/>
      <c r="N965" s="205"/>
    </row>
    <row r="966" ht="15.0" customHeight="1">
      <c r="A966" s="206" t="s">
        <v>2982</v>
      </c>
      <c r="B966" s="85" t="s">
        <v>2983</v>
      </c>
      <c r="C966" s="98" t="s">
        <v>86</v>
      </c>
      <c r="D966" s="75" t="s">
        <v>2984</v>
      </c>
      <c r="E966" s="77" t="s">
        <v>2985</v>
      </c>
      <c r="F966" s="76" t="s">
        <v>2004</v>
      </c>
      <c r="G966" s="77">
        <v>1.0</v>
      </c>
      <c r="H966" s="77">
        <v>1.0</v>
      </c>
      <c r="I966" s="77">
        <v>4.0</v>
      </c>
      <c r="J966" s="231">
        <v>50.0</v>
      </c>
      <c r="K966" s="77">
        <f t="shared" si="37"/>
        <v>50</v>
      </c>
      <c r="L966" s="85" t="s">
        <v>567</v>
      </c>
      <c r="M966" s="205"/>
      <c r="N966" s="205"/>
    </row>
    <row r="967" ht="15.0" customHeight="1">
      <c r="A967" s="206" t="s">
        <v>2982</v>
      </c>
      <c r="B967" s="85" t="s">
        <v>2983</v>
      </c>
      <c r="C967" s="98" t="s">
        <v>86</v>
      </c>
      <c r="D967" s="75" t="s">
        <v>2986</v>
      </c>
      <c r="E967" s="77" t="s">
        <v>2987</v>
      </c>
      <c r="F967" s="76" t="s">
        <v>2004</v>
      </c>
      <c r="G967" s="77">
        <v>1.0</v>
      </c>
      <c r="H967" s="77">
        <v>1.0</v>
      </c>
      <c r="I967" s="77">
        <v>4.0</v>
      </c>
      <c r="J967" s="231">
        <v>50.0</v>
      </c>
      <c r="K967" s="77">
        <f t="shared" si="37"/>
        <v>50</v>
      </c>
      <c r="L967" s="85" t="s">
        <v>567</v>
      </c>
      <c r="M967" s="205"/>
      <c r="N967" s="205"/>
    </row>
    <row r="968" ht="15.0" customHeight="1">
      <c r="A968" s="85" t="s">
        <v>2988</v>
      </c>
      <c r="B968" s="85" t="s">
        <v>2989</v>
      </c>
      <c r="C968" s="77" t="s">
        <v>86</v>
      </c>
      <c r="D968" s="75" t="s">
        <v>2990</v>
      </c>
      <c r="E968" s="77" t="s">
        <v>2991</v>
      </c>
      <c r="F968" s="76" t="s">
        <v>2004</v>
      </c>
      <c r="G968" s="77">
        <v>4.0</v>
      </c>
      <c r="H968" s="77">
        <v>3.0</v>
      </c>
      <c r="I968" s="77">
        <v>4.0</v>
      </c>
      <c r="J968" s="231">
        <v>50.0</v>
      </c>
      <c r="K968" s="77">
        <f t="shared" si="37"/>
        <v>12.5</v>
      </c>
      <c r="L968" s="85" t="s">
        <v>567</v>
      </c>
      <c r="M968" s="205"/>
      <c r="N968" s="205"/>
    </row>
    <row r="969" ht="15.0" customHeight="1">
      <c r="A969" s="85" t="s">
        <v>2988</v>
      </c>
      <c r="B969" s="85" t="s">
        <v>2989</v>
      </c>
      <c r="C969" s="77" t="s">
        <v>86</v>
      </c>
      <c r="D969" s="75" t="s">
        <v>2992</v>
      </c>
      <c r="E969" s="77" t="s">
        <v>2993</v>
      </c>
      <c r="F969" s="76" t="s">
        <v>2004</v>
      </c>
      <c r="G969" s="77">
        <v>4.0</v>
      </c>
      <c r="H969" s="77">
        <v>3.0</v>
      </c>
      <c r="I969" s="77">
        <v>4.0</v>
      </c>
      <c r="J969" s="231">
        <v>50.0</v>
      </c>
      <c r="K969" s="77">
        <f t="shared" si="37"/>
        <v>12.5</v>
      </c>
      <c r="L969" s="85" t="s">
        <v>567</v>
      </c>
      <c r="M969" s="205"/>
      <c r="N969" s="205"/>
    </row>
    <row r="970" ht="15.0" customHeight="1">
      <c r="A970" s="85" t="s">
        <v>2994</v>
      </c>
      <c r="B970" s="85" t="s">
        <v>2995</v>
      </c>
      <c r="C970" s="77" t="s">
        <v>86</v>
      </c>
      <c r="D970" s="75" t="s">
        <v>2996</v>
      </c>
      <c r="E970" s="77" t="s">
        <v>2997</v>
      </c>
      <c r="F970" s="76" t="s">
        <v>2004</v>
      </c>
      <c r="G970" s="77">
        <v>5.0</v>
      </c>
      <c r="H970" s="77">
        <v>4.0</v>
      </c>
      <c r="I970" s="77">
        <v>5.0</v>
      </c>
      <c r="J970" s="231">
        <v>50.0</v>
      </c>
      <c r="K970" s="77">
        <f t="shared" si="37"/>
        <v>10</v>
      </c>
      <c r="L970" s="85" t="s">
        <v>567</v>
      </c>
      <c r="M970" s="205"/>
      <c r="N970" s="205"/>
    </row>
    <row r="971" ht="15.0" customHeight="1">
      <c r="A971" s="85" t="s">
        <v>2994</v>
      </c>
      <c r="B971" s="85" t="s">
        <v>2995</v>
      </c>
      <c r="C971" s="77" t="s">
        <v>86</v>
      </c>
      <c r="D971" s="75" t="s">
        <v>2998</v>
      </c>
      <c r="E971" s="129" t="s">
        <v>1637</v>
      </c>
      <c r="F971" s="76" t="s">
        <v>452</v>
      </c>
      <c r="G971" s="77">
        <v>5.0</v>
      </c>
      <c r="H971" s="77">
        <v>4.0</v>
      </c>
      <c r="I971" s="77">
        <v>5.0</v>
      </c>
      <c r="J971" s="231">
        <v>50.0</v>
      </c>
      <c r="K971" s="77">
        <f t="shared" si="37"/>
        <v>10</v>
      </c>
      <c r="L971" s="85" t="s">
        <v>567</v>
      </c>
      <c r="M971" s="205"/>
      <c r="N971" s="205"/>
    </row>
    <row r="972" ht="15.0" customHeight="1">
      <c r="A972" s="85" t="s">
        <v>2994</v>
      </c>
      <c r="B972" s="85" t="s">
        <v>2995</v>
      </c>
      <c r="C972" s="77" t="s">
        <v>86</v>
      </c>
      <c r="D972" s="75" t="s">
        <v>2999</v>
      </c>
      <c r="E972" s="77" t="s">
        <v>3000</v>
      </c>
      <c r="F972" s="76" t="s">
        <v>2004</v>
      </c>
      <c r="G972" s="77">
        <v>5.0</v>
      </c>
      <c r="H972" s="77">
        <v>4.0</v>
      </c>
      <c r="I972" s="77">
        <v>5.0</v>
      </c>
      <c r="J972" s="231">
        <v>50.0</v>
      </c>
      <c r="K972" s="77">
        <f t="shared" si="37"/>
        <v>10</v>
      </c>
      <c r="L972" s="85" t="s">
        <v>567</v>
      </c>
      <c r="M972" s="205"/>
      <c r="N972" s="205"/>
    </row>
    <row r="973" ht="15.0" customHeight="1">
      <c r="A973" s="85" t="s">
        <v>3001</v>
      </c>
      <c r="B973" s="85" t="s">
        <v>3002</v>
      </c>
      <c r="C973" s="77" t="s">
        <v>86</v>
      </c>
      <c r="D973" s="75" t="s">
        <v>3003</v>
      </c>
      <c r="E973" s="77" t="s">
        <v>3004</v>
      </c>
      <c r="F973" s="76" t="s">
        <v>2004</v>
      </c>
      <c r="G973" s="77">
        <v>1.0</v>
      </c>
      <c r="H973" s="77">
        <v>1.0</v>
      </c>
      <c r="I973" s="77">
        <v>5.0</v>
      </c>
      <c r="J973" s="231">
        <v>50.0</v>
      </c>
      <c r="K973" s="77">
        <v>0.0</v>
      </c>
      <c r="L973" s="85" t="s">
        <v>567</v>
      </c>
      <c r="M973" s="205"/>
      <c r="N973" s="205"/>
    </row>
    <row r="974" ht="15.0" customHeight="1">
      <c r="A974" s="85" t="s">
        <v>3001</v>
      </c>
      <c r="B974" s="85" t="s">
        <v>3002</v>
      </c>
      <c r="C974" s="77" t="s">
        <v>86</v>
      </c>
      <c r="D974" s="75" t="s">
        <v>3005</v>
      </c>
      <c r="E974" s="77" t="s">
        <v>3006</v>
      </c>
      <c r="F974" s="76" t="s">
        <v>2004</v>
      </c>
      <c r="G974" s="77">
        <v>1.0</v>
      </c>
      <c r="H974" s="77">
        <v>1.0</v>
      </c>
      <c r="I974" s="77">
        <v>5.0</v>
      </c>
      <c r="J974" s="231">
        <v>50.0</v>
      </c>
      <c r="K974" s="77">
        <v>0.0</v>
      </c>
      <c r="L974" s="85" t="s">
        <v>567</v>
      </c>
      <c r="M974" s="205"/>
      <c r="N974" s="205"/>
    </row>
    <row r="975" ht="15.0" customHeight="1">
      <c r="A975" s="85" t="s">
        <v>3001</v>
      </c>
      <c r="B975" s="85" t="s">
        <v>3002</v>
      </c>
      <c r="C975" s="77" t="s">
        <v>86</v>
      </c>
      <c r="D975" s="75" t="s">
        <v>3007</v>
      </c>
      <c r="E975" s="77" t="s">
        <v>3008</v>
      </c>
      <c r="F975" s="76" t="s">
        <v>2512</v>
      </c>
      <c r="G975" s="77">
        <v>1.0</v>
      </c>
      <c r="H975" s="77">
        <v>1.0</v>
      </c>
      <c r="I975" s="77">
        <v>5.0</v>
      </c>
      <c r="J975" s="231">
        <v>50.0</v>
      </c>
      <c r="K975" s="77">
        <f t="shared" ref="K975:K976" si="38">J975/G975</f>
        <v>50</v>
      </c>
      <c r="L975" s="85" t="s">
        <v>567</v>
      </c>
      <c r="M975" s="205"/>
      <c r="N975" s="205"/>
    </row>
    <row r="976" ht="15.0" customHeight="1">
      <c r="A976" s="85" t="s">
        <v>3009</v>
      </c>
      <c r="B976" s="85" t="s">
        <v>3010</v>
      </c>
      <c r="C976" s="77" t="s">
        <v>86</v>
      </c>
      <c r="D976" s="75" t="s">
        <v>892</v>
      </c>
      <c r="E976" s="77" t="s">
        <v>893</v>
      </c>
      <c r="F976" s="76" t="s">
        <v>2004</v>
      </c>
      <c r="G976" s="77">
        <v>2.0</v>
      </c>
      <c r="H976" s="77">
        <v>1.0</v>
      </c>
      <c r="I976" s="77">
        <v>2.0</v>
      </c>
      <c r="J976" s="231">
        <v>50.0</v>
      </c>
      <c r="K976" s="77">
        <f t="shared" si="38"/>
        <v>25</v>
      </c>
      <c r="L976" s="85" t="s">
        <v>567</v>
      </c>
      <c r="M976" s="205"/>
      <c r="N976" s="205"/>
    </row>
    <row r="977" ht="15.0" customHeight="1">
      <c r="A977" s="85" t="s">
        <v>1259</v>
      </c>
      <c r="B977" s="85" t="s">
        <v>1260</v>
      </c>
      <c r="C977" s="77" t="s">
        <v>86</v>
      </c>
      <c r="D977" s="75" t="s">
        <v>3011</v>
      </c>
      <c r="E977" s="131" t="s">
        <v>1262</v>
      </c>
      <c r="F977" s="77" t="s">
        <v>868</v>
      </c>
      <c r="G977" s="98">
        <v>3.0</v>
      </c>
      <c r="H977" s="98">
        <v>3.0</v>
      </c>
      <c r="I977" s="98">
        <v>3.0</v>
      </c>
      <c r="J977" s="98">
        <v>50.0</v>
      </c>
      <c r="K977" s="77">
        <v>16.66</v>
      </c>
      <c r="L977" s="85" t="s">
        <v>604</v>
      </c>
      <c r="M977" s="205"/>
      <c r="N977" s="205"/>
    </row>
    <row r="978" ht="15.0" customHeight="1">
      <c r="A978" s="85" t="s">
        <v>1259</v>
      </c>
      <c r="B978" s="85" t="s">
        <v>1260</v>
      </c>
      <c r="C978" s="77" t="s">
        <v>86</v>
      </c>
      <c r="D978" s="75" t="s">
        <v>3012</v>
      </c>
      <c r="E978" s="129" t="s">
        <v>1264</v>
      </c>
      <c r="F978" s="77" t="s">
        <v>868</v>
      </c>
      <c r="G978" s="98">
        <v>3.0</v>
      </c>
      <c r="H978" s="98">
        <v>3.0</v>
      </c>
      <c r="I978" s="98">
        <v>3.0</v>
      </c>
      <c r="J978" s="231">
        <v>50.0</v>
      </c>
      <c r="K978" s="79">
        <v>16.66</v>
      </c>
      <c r="L978" s="85" t="s">
        <v>604</v>
      </c>
      <c r="M978" s="205"/>
      <c r="N978" s="205"/>
    </row>
    <row r="979" ht="15.0" customHeight="1">
      <c r="A979" s="85" t="s">
        <v>1259</v>
      </c>
      <c r="B979" s="85" t="s">
        <v>1260</v>
      </c>
      <c r="C979" s="77" t="s">
        <v>86</v>
      </c>
      <c r="D979" s="85" t="s">
        <v>3013</v>
      </c>
      <c r="E979" s="131" t="s">
        <v>1266</v>
      </c>
      <c r="F979" s="77" t="s">
        <v>3014</v>
      </c>
      <c r="G979" s="98">
        <v>3.0</v>
      </c>
      <c r="H979" s="98">
        <v>3.0</v>
      </c>
      <c r="I979" s="98">
        <v>3.0</v>
      </c>
      <c r="J979" s="231">
        <v>50.0</v>
      </c>
      <c r="K979" s="79">
        <v>16.66</v>
      </c>
      <c r="L979" s="85" t="s">
        <v>604</v>
      </c>
      <c r="M979" s="205"/>
      <c r="N979" s="205"/>
    </row>
    <row r="980" ht="15.0" customHeight="1">
      <c r="A980" s="85" t="s">
        <v>1259</v>
      </c>
      <c r="B980" s="85" t="s">
        <v>1260</v>
      </c>
      <c r="C980" s="77" t="s">
        <v>86</v>
      </c>
      <c r="D980" s="85" t="s">
        <v>1268</v>
      </c>
      <c r="E980" s="136" t="s">
        <v>1269</v>
      </c>
      <c r="F980" s="77" t="s">
        <v>1270</v>
      </c>
      <c r="G980" s="98">
        <v>3.0</v>
      </c>
      <c r="H980" s="98">
        <v>3.0</v>
      </c>
      <c r="I980" s="98">
        <v>3.0</v>
      </c>
      <c r="J980" s="231">
        <v>50.0</v>
      </c>
      <c r="K980" s="79">
        <v>16.66</v>
      </c>
      <c r="L980" s="85" t="s">
        <v>604</v>
      </c>
      <c r="M980" s="205"/>
      <c r="N980" s="205"/>
    </row>
    <row r="981" ht="15.0" customHeight="1">
      <c r="A981" s="85" t="s">
        <v>1259</v>
      </c>
      <c r="B981" s="85" t="s">
        <v>1260</v>
      </c>
      <c r="C981" s="77" t="s">
        <v>86</v>
      </c>
      <c r="D981" s="75" t="s">
        <v>1271</v>
      </c>
      <c r="E981" s="131" t="s">
        <v>1272</v>
      </c>
      <c r="F981" s="76" t="s">
        <v>1273</v>
      </c>
      <c r="G981" s="98">
        <v>3.0</v>
      </c>
      <c r="H981" s="98">
        <v>3.0</v>
      </c>
      <c r="I981" s="98">
        <v>3.0</v>
      </c>
      <c r="J981" s="231">
        <v>50.0</v>
      </c>
      <c r="K981" s="79">
        <v>16.66</v>
      </c>
      <c r="L981" s="85" t="s">
        <v>604</v>
      </c>
      <c r="M981" s="205"/>
      <c r="N981" s="205"/>
    </row>
    <row r="982" ht="15.0" customHeight="1">
      <c r="A982" s="85" t="s">
        <v>1274</v>
      </c>
      <c r="B982" s="85" t="s">
        <v>1275</v>
      </c>
      <c r="C982" s="77" t="s">
        <v>86</v>
      </c>
      <c r="D982" s="75" t="s">
        <v>1276</v>
      </c>
      <c r="E982" s="129" t="s">
        <v>1277</v>
      </c>
      <c r="F982" s="76" t="s">
        <v>1273</v>
      </c>
      <c r="G982" s="98">
        <v>3.0</v>
      </c>
      <c r="H982" s="98">
        <v>3.0</v>
      </c>
      <c r="I982" s="98">
        <v>3.0</v>
      </c>
      <c r="J982" s="231">
        <v>50.0</v>
      </c>
      <c r="K982" s="79">
        <v>16.66</v>
      </c>
      <c r="L982" s="85" t="s">
        <v>604</v>
      </c>
      <c r="M982" s="205"/>
      <c r="N982" s="205"/>
    </row>
    <row r="983" ht="15.0" customHeight="1">
      <c r="A983" s="85" t="s">
        <v>1227</v>
      </c>
      <c r="B983" s="85" t="s">
        <v>3015</v>
      </c>
      <c r="C983" s="77" t="s">
        <v>86</v>
      </c>
      <c r="D983" s="75" t="s">
        <v>3016</v>
      </c>
      <c r="E983" s="129" t="s">
        <v>1230</v>
      </c>
      <c r="F983" s="76" t="s">
        <v>3017</v>
      </c>
      <c r="G983" s="77">
        <v>2.0</v>
      </c>
      <c r="H983" s="77">
        <v>2.0</v>
      </c>
      <c r="I983" s="77">
        <v>2.0</v>
      </c>
      <c r="J983" s="231">
        <v>50.0</v>
      </c>
      <c r="K983" s="79">
        <v>25.0</v>
      </c>
      <c r="L983" s="85" t="s">
        <v>604</v>
      </c>
      <c r="M983" s="205"/>
      <c r="N983" s="205"/>
    </row>
    <row r="984" ht="15.0" customHeight="1">
      <c r="A984" s="85" t="s">
        <v>1232</v>
      </c>
      <c r="B984" s="85" t="s">
        <v>3018</v>
      </c>
      <c r="C984" s="77" t="s">
        <v>86</v>
      </c>
      <c r="D984" s="75" t="s">
        <v>3019</v>
      </c>
      <c r="E984" s="129" t="s">
        <v>1235</v>
      </c>
      <c r="F984" s="76" t="s">
        <v>452</v>
      </c>
      <c r="G984" s="77">
        <v>3.0</v>
      </c>
      <c r="H984" s="77">
        <v>3.0</v>
      </c>
      <c r="I984" s="77">
        <v>3.0</v>
      </c>
      <c r="J984" s="231">
        <v>50.0</v>
      </c>
      <c r="K984" s="79">
        <v>16.66</v>
      </c>
      <c r="L984" s="85" t="s">
        <v>604</v>
      </c>
      <c r="M984" s="205"/>
      <c r="N984" s="205"/>
    </row>
    <row r="985" ht="15.0" customHeight="1">
      <c r="A985" s="85" t="s">
        <v>1227</v>
      </c>
      <c r="B985" s="85" t="s">
        <v>3020</v>
      </c>
      <c r="C985" s="77" t="s">
        <v>86</v>
      </c>
      <c r="D985" s="75" t="s">
        <v>3021</v>
      </c>
      <c r="E985" s="129" t="s">
        <v>983</v>
      </c>
      <c r="F985" s="76" t="s">
        <v>3017</v>
      </c>
      <c r="G985" s="77">
        <v>2.0</v>
      </c>
      <c r="H985" s="77">
        <v>2.0</v>
      </c>
      <c r="I985" s="77">
        <v>2.0</v>
      </c>
      <c r="J985" s="231">
        <v>50.0</v>
      </c>
      <c r="K985" s="79">
        <v>25.0</v>
      </c>
      <c r="L985" s="85" t="s">
        <v>604</v>
      </c>
      <c r="M985" s="205"/>
      <c r="N985" s="205"/>
    </row>
    <row r="986" ht="15.0" customHeight="1">
      <c r="A986" s="85" t="s">
        <v>276</v>
      </c>
      <c r="B986" s="85" t="s">
        <v>3022</v>
      </c>
      <c r="C986" s="77" t="s">
        <v>86</v>
      </c>
      <c r="D986" s="75" t="s">
        <v>3023</v>
      </c>
      <c r="E986" s="129" t="s">
        <v>1240</v>
      </c>
      <c r="F986" s="76" t="s">
        <v>3014</v>
      </c>
      <c r="G986" s="77">
        <v>2.0</v>
      </c>
      <c r="H986" s="77">
        <v>2.0</v>
      </c>
      <c r="I986" s="77">
        <v>2.0</v>
      </c>
      <c r="J986" s="231">
        <v>50.0</v>
      </c>
      <c r="K986" s="79">
        <v>25.0</v>
      </c>
      <c r="L986" s="85" t="s">
        <v>604</v>
      </c>
      <c r="M986" s="205"/>
      <c r="N986" s="205"/>
    </row>
    <row r="987" ht="15.0" customHeight="1">
      <c r="A987" s="85" t="s">
        <v>107</v>
      </c>
      <c r="B987" s="85" t="s">
        <v>3024</v>
      </c>
      <c r="C987" s="77" t="s">
        <v>86</v>
      </c>
      <c r="D987" s="75" t="s">
        <v>3025</v>
      </c>
      <c r="E987" s="129" t="s">
        <v>3026</v>
      </c>
      <c r="F987" s="77" t="s">
        <v>1270</v>
      </c>
      <c r="G987" s="77">
        <v>1.0</v>
      </c>
      <c r="H987" s="77">
        <v>1.0</v>
      </c>
      <c r="I987" s="77">
        <v>1.0</v>
      </c>
      <c r="J987" s="231">
        <v>50.0</v>
      </c>
      <c r="K987" s="79">
        <v>50.0</v>
      </c>
      <c r="L987" s="85" t="s">
        <v>604</v>
      </c>
      <c r="M987" s="205"/>
      <c r="N987" s="205"/>
    </row>
    <row r="988" ht="15.0" customHeight="1">
      <c r="A988" s="85" t="s">
        <v>3027</v>
      </c>
      <c r="B988" s="85" t="s">
        <v>3028</v>
      </c>
      <c r="C988" s="77" t="s">
        <v>86</v>
      </c>
      <c r="D988" s="77" t="s">
        <v>3029</v>
      </c>
      <c r="E988" s="129" t="s">
        <v>3030</v>
      </c>
      <c r="F988" s="129" t="s">
        <v>3031</v>
      </c>
      <c r="G988" s="78">
        <v>1.0</v>
      </c>
      <c r="H988" s="78">
        <v>1.0</v>
      </c>
      <c r="I988" s="77">
        <v>2.0</v>
      </c>
      <c r="J988" s="77">
        <v>50.0</v>
      </c>
      <c r="K988" s="77">
        <v>50.0</v>
      </c>
      <c r="L988" s="85" t="s">
        <v>3032</v>
      </c>
      <c r="M988" s="205"/>
      <c r="N988" s="205"/>
    </row>
    <row r="989" ht="15.0" customHeight="1">
      <c r="A989" s="85" t="s">
        <v>3033</v>
      </c>
      <c r="B989" s="85" t="s">
        <v>3034</v>
      </c>
      <c r="C989" s="77" t="s">
        <v>86</v>
      </c>
      <c r="D989" s="77" t="s">
        <v>3035</v>
      </c>
      <c r="E989" s="286" t="s">
        <v>3036</v>
      </c>
      <c r="F989" s="77" t="s">
        <v>3037</v>
      </c>
      <c r="G989" s="78">
        <v>1.0</v>
      </c>
      <c r="H989" s="78">
        <v>1.0</v>
      </c>
      <c r="I989" s="77">
        <v>1.0</v>
      </c>
      <c r="J989" s="77">
        <v>50.0</v>
      </c>
      <c r="K989" s="77">
        <v>50.0</v>
      </c>
      <c r="L989" s="85" t="s">
        <v>3032</v>
      </c>
      <c r="M989" s="205"/>
      <c r="N989" s="205"/>
    </row>
    <row r="990" ht="15.0" customHeight="1">
      <c r="A990" s="85" t="s">
        <v>1259</v>
      </c>
      <c r="B990" s="85" t="s">
        <v>3038</v>
      </c>
      <c r="C990" s="77" t="s">
        <v>86</v>
      </c>
      <c r="D990" s="75" t="s">
        <v>3039</v>
      </c>
      <c r="E990" s="131" t="s">
        <v>1775</v>
      </c>
      <c r="F990" s="77" t="s">
        <v>834</v>
      </c>
      <c r="G990" s="98">
        <v>3.0</v>
      </c>
      <c r="H990" s="98">
        <v>3.0</v>
      </c>
      <c r="I990" s="98">
        <v>3.0</v>
      </c>
      <c r="J990" s="98">
        <v>50.0</v>
      </c>
      <c r="K990" s="77">
        <v>16.66</v>
      </c>
      <c r="L990" s="85" t="s">
        <v>3040</v>
      </c>
      <c r="M990" s="205"/>
      <c r="N990" s="205"/>
    </row>
    <row r="991" ht="15.0" customHeight="1">
      <c r="A991" s="85" t="s">
        <v>1259</v>
      </c>
      <c r="B991" s="85" t="s">
        <v>3038</v>
      </c>
      <c r="C991" s="77" t="s">
        <v>86</v>
      </c>
      <c r="D991" s="75" t="s">
        <v>3041</v>
      </c>
      <c r="E991" s="129" t="s">
        <v>3042</v>
      </c>
      <c r="F991" s="76" t="s">
        <v>834</v>
      </c>
      <c r="G991" s="98">
        <v>3.0</v>
      </c>
      <c r="H991" s="98">
        <v>3.0</v>
      </c>
      <c r="I991" s="98">
        <v>3.0</v>
      </c>
      <c r="J991" s="231">
        <v>50.0</v>
      </c>
      <c r="K991" s="79">
        <v>16.66</v>
      </c>
      <c r="L991" s="85" t="s">
        <v>3040</v>
      </c>
      <c r="M991" s="205"/>
      <c r="N991" s="205"/>
    </row>
    <row r="992" ht="15.0" customHeight="1">
      <c r="A992" s="85" t="s">
        <v>3043</v>
      </c>
      <c r="B992" s="85" t="s">
        <v>3044</v>
      </c>
      <c r="C992" s="77" t="s">
        <v>86</v>
      </c>
      <c r="D992" s="75" t="s">
        <v>3045</v>
      </c>
      <c r="E992" s="129" t="s">
        <v>3046</v>
      </c>
      <c r="F992" s="76" t="s">
        <v>834</v>
      </c>
      <c r="G992" s="77">
        <v>3.0</v>
      </c>
      <c r="H992" s="77">
        <v>3.0</v>
      </c>
      <c r="I992" s="77">
        <v>3.0</v>
      </c>
      <c r="J992" s="231">
        <v>50.0</v>
      </c>
      <c r="K992" s="79">
        <v>16.66</v>
      </c>
      <c r="L992" s="85" t="s">
        <v>3040</v>
      </c>
      <c r="M992" s="205"/>
      <c r="N992" s="205"/>
    </row>
    <row r="993" ht="15.0" customHeight="1">
      <c r="A993" s="85" t="s">
        <v>3043</v>
      </c>
      <c r="B993" s="85" t="s">
        <v>3044</v>
      </c>
      <c r="C993" s="77" t="s">
        <v>86</v>
      </c>
      <c r="D993" s="75" t="s">
        <v>3047</v>
      </c>
      <c r="E993" s="129" t="s">
        <v>2894</v>
      </c>
      <c r="F993" s="76" t="s">
        <v>834</v>
      </c>
      <c r="G993" s="77">
        <v>3.0</v>
      </c>
      <c r="H993" s="77">
        <v>3.0</v>
      </c>
      <c r="I993" s="77">
        <v>3.0</v>
      </c>
      <c r="J993" s="231">
        <v>50.0</v>
      </c>
      <c r="K993" s="79">
        <v>16.66</v>
      </c>
      <c r="L993" s="85" t="s">
        <v>3040</v>
      </c>
      <c r="M993" s="205"/>
      <c r="N993" s="205"/>
    </row>
    <row r="994" ht="15.0" customHeight="1">
      <c r="A994" s="85" t="s">
        <v>3043</v>
      </c>
      <c r="B994" s="85" t="s">
        <v>3044</v>
      </c>
      <c r="C994" s="77" t="s">
        <v>86</v>
      </c>
      <c r="D994" s="75" t="s">
        <v>3048</v>
      </c>
      <c r="E994" s="129" t="s">
        <v>3049</v>
      </c>
      <c r="F994" s="76" t="s">
        <v>834</v>
      </c>
      <c r="G994" s="77">
        <v>3.0</v>
      </c>
      <c r="H994" s="77">
        <v>3.0</v>
      </c>
      <c r="I994" s="77">
        <v>3.0</v>
      </c>
      <c r="J994" s="231">
        <v>50.0</v>
      </c>
      <c r="K994" s="79">
        <v>16.66</v>
      </c>
      <c r="L994" s="85" t="s">
        <v>3040</v>
      </c>
      <c r="M994" s="205"/>
      <c r="N994" s="205"/>
    </row>
    <row r="995" ht="15.0" customHeight="1">
      <c r="A995" s="85" t="s">
        <v>3043</v>
      </c>
      <c r="B995" s="85" t="s">
        <v>3044</v>
      </c>
      <c r="C995" s="77" t="s">
        <v>86</v>
      </c>
      <c r="D995" s="75" t="s">
        <v>3050</v>
      </c>
      <c r="E995" s="129" t="s">
        <v>3051</v>
      </c>
      <c r="F995" s="76" t="s">
        <v>834</v>
      </c>
      <c r="G995" s="77">
        <v>3.0</v>
      </c>
      <c r="H995" s="77">
        <v>3.0</v>
      </c>
      <c r="I995" s="77">
        <v>3.0</v>
      </c>
      <c r="J995" s="231">
        <v>50.0</v>
      </c>
      <c r="K995" s="79">
        <v>16.66</v>
      </c>
      <c r="L995" s="85" t="s">
        <v>3040</v>
      </c>
      <c r="M995" s="205"/>
      <c r="N995" s="205"/>
    </row>
    <row r="996" ht="15.0" customHeight="1">
      <c r="A996" s="206" t="s">
        <v>3052</v>
      </c>
      <c r="B996" s="85" t="s">
        <v>3053</v>
      </c>
      <c r="C996" s="77" t="s">
        <v>86</v>
      </c>
      <c r="D996" s="75" t="s">
        <v>3054</v>
      </c>
      <c r="E996" s="129" t="s">
        <v>3055</v>
      </c>
      <c r="F996" s="76" t="s">
        <v>834</v>
      </c>
      <c r="G996" s="77">
        <v>1.0</v>
      </c>
      <c r="H996" s="77">
        <v>1.0</v>
      </c>
      <c r="I996" s="77">
        <v>1.0</v>
      </c>
      <c r="J996" s="231">
        <v>50.0</v>
      </c>
      <c r="K996" s="79">
        <v>50.0</v>
      </c>
      <c r="L996" s="85" t="s">
        <v>3040</v>
      </c>
      <c r="M996" s="205"/>
      <c r="N996" s="205"/>
    </row>
    <row r="997" ht="15.0" customHeight="1">
      <c r="A997" s="85" t="s">
        <v>1259</v>
      </c>
      <c r="B997" s="85" t="s">
        <v>3038</v>
      </c>
      <c r="C997" s="77" t="s">
        <v>86</v>
      </c>
      <c r="D997" s="85" t="s">
        <v>3056</v>
      </c>
      <c r="E997" s="85" t="s">
        <v>3057</v>
      </c>
      <c r="F997" s="76" t="s">
        <v>452</v>
      </c>
      <c r="G997" s="98">
        <v>3.0</v>
      </c>
      <c r="H997" s="98">
        <v>3.0</v>
      </c>
      <c r="I997" s="98">
        <v>3.0</v>
      </c>
      <c r="J997" s="231">
        <v>50.0</v>
      </c>
      <c r="K997" s="79">
        <v>16.66</v>
      </c>
      <c r="L997" s="85" t="s">
        <v>3040</v>
      </c>
      <c r="M997" s="205"/>
      <c r="N997" s="205"/>
    </row>
    <row r="998" ht="15.0" customHeight="1">
      <c r="A998" s="85" t="s">
        <v>1259</v>
      </c>
      <c r="B998" s="85" t="s">
        <v>3038</v>
      </c>
      <c r="C998" s="77" t="s">
        <v>86</v>
      </c>
      <c r="D998" s="85" t="s">
        <v>3058</v>
      </c>
      <c r="E998" s="136" t="s">
        <v>3059</v>
      </c>
      <c r="F998" s="76" t="s">
        <v>3060</v>
      </c>
      <c r="G998" s="98">
        <v>3.0</v>
      </c>
      <c r="H998" s="98">
        <v>3.0</v>
      </c>
      <c r="I998" s="98">
        <v>3.0</v>
      </c>
      <c r="J998" s="231">
        <v>50.0</v>
      </c>
      <c r="K998" s="79">
        <v>16.66</v>
      </c>
      <c r="L998" s="85" t="s">
        <v>3040</v>
      </c>
      <c r="M998" s="205"/>
      <c r="N998" s="205"/>
    </row>
    <row r="999" ht="15.0" customHeight="1">
      <c r="A999" s="85" t="s">
        <v>94</v>
      </c>
      <c r="B999" s="136" t="s">
        <v>3061</v>
      </c>
      <c r="C999" s="77" t="s">
        <v>86</v>
      </c>
      <c r="D999" s="75" t="s">
        <v>3062</v>
      </c>
      <c r="E999" s="131" t="s">
        <v>3063</v>
      </c>
      <c r="F999" s="76" t="s">
        <v>239</v>
      </c>
      <c r="G999" s="77">
        <v>1.0</v>
      </c>
      <c r="H999" s="77">
        <v>1.0</v>
      </c>
      <c r="I999" s="77">
        <v>1.0</v>
      </c>
      <c r="J999" s="246">
        <v>50.0</v>
      </c>
      <c r="K999" s="79">
        <v>50.0</v>
      </c>
      <c r="L999" s="85" t="s">
        <v>3040</v>
      </c>
      <c r="M999" s="205"/>
      <c r="N999" s="205"/>
    </row>
    <row r="1000" ht="15.0" customHeight="1">
      <c r="A1000" s="85" t="s">
        <v>94</v>
      </c>
      <c r="B1000" s="85" t="s">
        <v>3064</v>
      </c>
      <c r="C1000" s="77" t="s">
        <v>86</v>
      </c>
      <c r="D1000" s="75" t="s">
        <v>3065</v>
      </c>
      <c r="E1000" s="131" t="s">
        <v>3066</v>
      </c>
      <c r="F1000" s="76" t="s">
        <v>239</v>
      </c>
      <c r="G1000" s="77">
        <v>1.0</v>
      </c>
      <c r="H1000" s="77">
        <v>1.0</v>
      </c>
      <c r="I1000" s="77">
        <v>1.0</v>
      </c>
      <c r="J1000" s="246">
        <v>50.0</v>
      </c>
      <c r="K1000" s="79">
        <v>50.0</v>
      </c>
      <c r="L1000" s="85" t="s">
        <v>3040</v>
      </c>
      <c r="M1000" s="205"/>
      <c r="N1000" s="205"/>
    </row>
    <row r="1001" ht="15.0" customHeight="1">
      <c r="A1001" s="85" t="s">
        <v>3067</v>
      </c>
      <c r="B1001" s="85" t="s">
        <v>3068</v>
      </c>
      <c r="C1001" s="77" t="s">
        <v>51</v>
      </c>
      <c r="D1001" s="75" t="s">
        <v>1234</v>
      </c>
      <c r="E1001" s="129" t="s">
        <v>1235</v>
      </c>
      <c r="F1001" s="77" t="s">
        <v>452</v>
      </c>
      <c r="G1001" s="77">
        <v>3.0</v>
      </c>
      <c r="H1001" s="77">
        <v>3.0</v>
      </c>
      <c r="I1001" s="77">
        <v>3.0</v>
      </c>
      <c r="J1001" s="77">
        <v>50.0</v>
      </c>
      <c r="K1001" s="77" t="s">
        <v>3069</v>
      </c>
      <c r="L1001" s="85" t="s">
        <v>3040</v>
      </c>
      <c r="M1001" s="205"/>
      <c r="N1001" s="205"/>
    </row>
    <row r="1002" ht="15.0" customHeight="1">
      <c r="A1002" s="85" t="s">
        <v>1274</v>
      </c>
      <c r="B1002" s="85" t="s">
        <v>1275</v>
      </c>
      <c r="C1002" s="77" t="s">
        <v>86</v>
      </c>
      <c r="D1002" s="75" t="s">
        <v>1276</v>
      </c>
      <c r="E1002" s="129" t="s">
        <v>1277</v>
      </c>
      <c r="F1002" s="76" t="s">
        <v>1273</v>
      </c>
      <c r="G1002" s="98">
        <v>3.0</v>
      </c>
      <c r="H1002" s="98">
        <v>3.0</v>
      </c>
      <c r="I1002" s="98">
        <v>3.0</v>
      </c>
      <c r="J1002" s="231">
        <v>50.0</v>
      </c>
      <c r="K1002" s="79">
        <v>16.66</v>
      </c>
      <c r="L1002" s="85" t="s">
        <v>3040</v>
      </c>
      <c r="M1002" s="205"/>
      <c r="N1002" s="205"/>
    </row>
    <row r="1003" ht="15.0" customHeight="1">
      <c r="A1003" s="85" t="s">
        <v>1259</v>
      </c>
      <c r="B1003" s="85" t="s">
        <v>1260</v>
      </c>
      <c r="C1003" s="77" t="s">
        <v>86</v>
      </c>
      <c r="D1003" s="75" t="s">
        <v>1271</v>
      </c>
      <c r="E1003" s="131" t="s">
        <v>1272</v>
      </c>
      <c r="F1003" s="76" t="s">
        <v>1273</v>
      </c>
      <c r="G1003" s="77">
        <v>3.0</v>
      </c>
      <c r="H1003" s="77">
        <v>3.0</v>
      </c>
      <c r="I1003" s="77">
        <v>3.0</v>
      </c>
      <c r="J1003" s="246">
        <v>50.0</v>
      </c>
      <c r="K1003" s="79">
        <v>16.66</v>
      </c>
      <c r="L1003" s="85" t="s">
        <v>3040</v>
      </c>
      <c r="M1003" s="205"/>
      <c r="N1003" s="205"/>
    </row>
    <row r="1004" ht="15.0" customHeight="1">
      <c r="A1004" s="85" t="s">
        <v>3070</v>
      </c>
      <c r="B1004" s="136" t="s">
        <v>3071</v>
      </c>
      <c r="C1004" s="77" t="s">
        <v>86</v>
      </c>
      <c r="D1004" s="75" t="s">
        <v>3072</v>
      </c>
      <c r="E1004" s="75" t="s">
        <v>3073</v>
      </c>
      <c r="F1004" s="77" t="s">
        <v>834</v>
      </c>
      <c r="G1004" s="98">
        <v>1.0</v>
      </c>
      <c r="H1004" s="98">
        <v>1.0</v>
      </c>
      <c r="I1004" s="98">
        <v>1.0</v>
      </c>
      <c r="J1004" s="98">
        <v>50.0</v>
      </c>
      <c r="K1004" s="77">
        <v>50.0</v>
      </c>
      <c r="L1004" s="85" t="s">
        <v>613</v>
      </c>
      <c r="M1004" s="205"/>
      <c r="N1004" s="205"/>
    </row>
    <row r="1005" ht="15.0" customHeight="1">
      <c r="A1005" s="85" t="s">
        <v>3070</v>
      </c>
      <c r="B1005" s="136" t="s">
        <v>3071</v>
      </c>
      <c r="C1005" s="77" t="s">
        <v>86</v>
      </c>
      <c r="D1005" s="75" t="s">
        <v>3074</v>
      </c>
      <c r="E1005" s="77" t="s">
        <v>3075</v>
      </c>
      <c r="F1005" s="76" t="s">
        <v>834</v>
      </c>
      <c r="G1005" s="77">
        <v>1.0</v>
      </c>
      <c r="H1005" s="77">
        <v>1.0</v>
      </c>
      <c r="I1005" s="77">
        <v>1.0</v>
      </c>
      <c r="J1005" s="231">
        <v>50.0</v>
      </c>
      <c r="K1005" s="79">
        <v>50.0</v>
      </c>
      <c r="L1005" s="85" t="s">
        <v>613</v>
      </c>
      <c r="M1005" s="205"/>
      <c r="N1005" s="205"/>
    </row>
    <row r="1006" ht="15.0" customHeight="1">
      <c r="A1006" s="85" t="s">
        <v>3070</v>
      </c>
      <c r="B1006" s="85" t="s">
        <v>3076</v>
      </c>
      <c r="C1006" s="77" t="s">
        <v>86</v>
      </c>
      <c r="D1006" s="75" t="s">
        <v>3077</v>
      </c>
      <c r="E1006" s="77" t="s">
        <v>3078</v>
      </c>
      <c r="F1006" s="76" t="s">
        <v>834</v>
      </c>
      <c r="G1006" s="77">
        <v>1.0</v>
      </c>
      <c r="H1006" s="77">
        <v>1.0</v>
      </c>
      <c r="I1006" s="77">
        <v>1.0</v>
      </c>
      <c r="J1006" s="231">
        <v>50.0</v>
      </c>
      <c r="K1006" s="79">
        <v>50.0</v>
      </c>
      <c r="L1006" s="85" t="s">
        <v>613</v>
      </c>
      <c r="M1006" s="205"/>
      <c r="N1006" s="205"/>
    </row>
    <row r="1007" ht="15.0" customHeight="1">
      <c r="A1007" s="85" t="s">
        <v>3079</v>
      </c>
      <c r="B1007" s="85" t="s">
        <v>3080</v>
      </c>
      <c r="C1007" s="77" t="s">
        <v>86</v>
      </c>
      <c r="D1007" s="85" t="s">
        <v>3081</v>
      </c>
      <c r="E1007" s="129" t="s">
        <v>3082</v>
      </c>
      <c r="F1007" s="76" t="s">
        <v>452</v>
      </c>
      <c r="G1007" s="77">
        <v>1.0</v>
      </c>
      <c r="H1007" s="77">
        <v>1.0</v>
      </c>
      <c r="I1007" s="77">
        <v>1.0</v>
      </c>
      <c r="J1007" s="231">
        <v>50.0</v>
      </c>
      <c r="K1007" s="79">
        <v>50.0</v>
      </c>
      <c r="L1007" s="85" t="s">
        <v>613</v>
      </c>
      <c r="M1007" s="205"/>
      <c r="N1007" s="205"/>
    </row>
    <row r="1008" ht="15.0" customHeight="1">
      <c r="A1008" s="85" t="s">
        <v>3079</v>
      </c>
      <c r="B1008" s="85" t="s">
        <v>3080</v>
      </c>
      <c r="C1008" s="77" t="s">
        <v>86</v>
      </c>
      <c r="D1008" s="75" t="s">
        <v>3083</v>
      </c>
      <c r="E1008" s="129" t="s">
        <v>3084</v>
      </c>
      <c r="F1008" s="76" t="s">
        <v>452</v>
      </c>
      <c r="G1008" s="77">
        <v>1.0</v>
      </c>
      <c r="H1008" s="77">
        <v>1.0</v>
      </c>
      <c r="I1008" s="77">
        <v>1.0</v>
      </c>
      <c r="J1008" s="231">
        <v>50.0</v>
      </c>
      <c r="K1008" s="79">
        <v>50.0</v>
      </c>
      <c r="L1008" s="85" t="s">
        <v>613</v>
      </c>
      <c r="M1008" s="205"/>
      <c r="N1008" s="205"/>
    </row>
    <row r="1009" ht="15.0" customHeight="1">
      <c r="A1009" s="85" t="s">
        <v>3085</v>
      </c>
      <c r="B1009" s="85" t="s">
        <v>3086</v>
      </c>
      <c r="C1009" s="77" t="s">
        <v>86</v>
      </c>
      <c r="D1009" s="75" t="s">
        <v>3087</v>
      </c>
      <c r="E1009" s="129" t="s">
        <v>3088</v>
      </c>
      <c r="F1009" s="76" t="s">
        <v>452</v>
      </c>
      <c r="G1009" s="77">
        <v>3.0</v>
      </c>
      <c r="H1009" s="77">
        <v>1.0</v>
      </c>
      <c r="I1009" s="77">
        <v>3.0</v>
      </c>
      <c r="J1009" s="231">
        <v>50.0</v>
      </c>
      <c r="K1009" s="79">
        <v>16.67</v>
      </c>
      <c r="L1009" s="85" t="s">
        <v>613</v>
      </c>
      <c r="M1009" s="205"/>
      <c r="N1009" s="205"/>
    </row>
    <row r="1010" ht="15.0" customHeight="1">
      <c r="A1010" s="85" t="s">
        <v>3089</v>
      </c>
      <c r="B1010" s="287" t="s">
        <v>3090</v>
      </c>
      <c r="C1010" s="77" t="s">
        <v>86</v>
      </c>
      <c r="D1010" s="75" t="s">
        <v>3091</v>
      </c>
      <c r="E1010" s="131" t="s">
        <v>3092</v>
      </c>
      <c r="F1010" s="77" t="s">
        <v>3093</v>
      </c>
      <c r="G1010" s="98">
        <v>0.0</v>
      </c>
      <c r="H1010" s="98">
        <v>0.0</v>
      </c>
      <c r="I1010" s="98">
        <v>5.0</v>
      </c>
      <c r="J1010" s="98">
        <v>50.0</v>
      </c>
      <c r="K1010" s="77">
        <v>12.5</v>
      </c>
      <c r="L1010" s="85" t="s">
        <v>3094</v>
      </c>
      <c r="M1010" s="205"/>
      <c r="N1010" s="205"/>
    </row>
    <row r="1011" ht="15.0" customHeight="1">
      <c r="A1011" s="85" t="s">
        <v>3089</v>
      </c>
      <c r="B1011" s="287" t="s">
        <v>3090</v>
      </c>
      <c r="C1011" s="77" t="s">
        <v>86</v>
      </c>
      <c r="D1011" s="75" t="s">
        <v>3095</v>
      </c>
      <c r="E1011" s="77" t="s">
        <v>3096</v>
      </c>
      <c r="F1011" s="76" t="s">
        <v>3097</v>
      </c>
      <c r="G1011" s="77">
        <v>3.0</v>
      </c>
      <c r="H1011" s="77">
        <v>0.0</v>
      </c>
      <c r="I1011" s="77">
        <v>4.0</v>
      </c>
      <c r="J1011" s="231">
        <v>50.0</v>
      </c>
      <c r="K1011" s="79">
        <v>12.5</v>
      </c>
      <c r="L1011" s="85" t="s">
        <v>3094</v>
      </c>
      <c r="M1011" s="205"/>
      <c r="N1011" s="205"/>
    </row>
    <row r="1012" ht="15.0" customHeight="1">
      <c r="A1012" s="85" t="s">
        <v>3098</v>
      </c>
      <c r="B1012" s="85" t="s">
        <v>3099</v>
      </c>
      <c r="C1012" s="77" t="s">
        <v>2926</v>
      </c>
      <c r="D1012" s="77" t="s">
        <v>3100</v>
      </c>
      <c r="E1012" s="136" t="s">
        <v>2683</v>
      </c>
      <c r="F1012" s="77" t="s">
        <v>834</v>
      </c>
      <c r="G1012" s="98">
        <v>1.0</v>
      </c>
      <c r="H1012" s="98">
        <v>1.0</v>
      </c>
      <c r="I1012" s="98">
        <v>3.0</v>
      </c>
      <c r="J1012" s="98">
        <v>50.0</v>
      </c>
      <c r="K1012" s="77">
        <v>50.0</v>
      </c>
      <c r="L1012" s="85" t="s">
        <v>614</v>
      </c>
      <c r="M1012" s="205"/>
      <c r="N1012" s="205"/>
    </row>
    <row r="1013" ht="15.0" customHeight="1">
      <c r="A1013" s="85" t="s">
        <v>3098</v>
      </c>
      <c r="B1013" s="85" t="s">
        <v>3099</v>
      </c>
      <c r="C1013" s="77" t="s">
        <v>2926</v>
      </c>
      <c r="D1013" s="75" t="s">
        <v>3101</v>
      </c>
      <c r="E1013" s="136" t="s">
        <v>3102</v>
      </c>
      <c r="F1013" s="77" t="s">
        <v>834</v>
      </c>
      <c r="G1013" s="98">
        <v>1.0</v>
      </c>
      <c r="H1013" s="98">
        <v>1.0</v>
      </c>
      <c r="I1013" s="98">
        <v>3.0</v>
      </c>
      <c r="J1013" s="98">
        <v>50.0</v>
      </c>
      <c r="K1013" s="77">
        <v>50.0</v>
      </c>
      <c r="L1013" s="85" t="s">
        <v>614</v>
      </c>
      <c r="M1013" s="205"/>
      <c r="N1013" s="205"/>
    </row>
    <row r="1014" ht="15.0" customHeight="1">
      <c r="A1014" s="85" t="s">
        <v>3098</v>
      </c>
      <c r="B1014" s="85" t="s">
        <v>3099</v>
      </c>
      <c r="C1014" s="77" t="s">
        <v>2926</v>
      </c>
      <c r="D1014" s="75" t="s">
        <v>3103</v>
      </c>
      <c r="E1014" s="136" t="s">
        <v>3104</v>
      </c>
      <c r="F1014" s="77" t="s">
        <v>834</v>
      </c>
      <c r="G1014" s="98">
        <v>1.0</v>
      </c>
      <c r="H1014" s="98">
        <v>1.0</v>
      </c>
      <c r="I1014" s="98">
        <v>3.0</v>
      </c>
      <c r="J1014" s="98">
        <v>50.0</v>
      </c>
      <c r="K1014" s="77">
        <v>50.0</v>
      </c>
      <c r="L1014" s="85" t="s">
        <v>614</v>
      </c>
      <c r="M1014" s="205"/>
      <c r="N1014" s="205"/>
    </row>
    <row r="1015" ht="15.0" customHeight="1">
      <c r="A1015" s="85" t="s">
        <v>3098</v>
      </c>
      <c r="B1015" s="85" t="s">
        <v>3099</v>
      </c>
      <c r="C1015" s="77" t="s">
        <v>2926</v>
      </c>
      <c r="D1015" s="75" t="s">
        <v>3105</v>
      </c>
      <c r="E1015" s="136" t="s">
        <v>3106</v>
      </c>
      <c r="F1015" s="77" t="s">
        <v>834</v>
      </c>
      <c r="G1015" s="98">
        <v>1.0</v>
      </c>
      <c r="H1015" s="98">
        <v>1.0</v>
      </c>
      <c r="I1015" s="98">
        <v>3.0</v>
      </c>
      <c r="J1015" s="98">
        <v>50.0</v>
      </c>
      <c r="K1015" s="77">
        <v>50.0</v>
      </c>
      <c r="L1015" s="85" t="s">
        <v>614</v>
      </c>
      <c r="M1015" s="205"/>
      <c r="N1015" s="205"/>
    </row>
    <row r="1016" ht="15.0" customHeight="1">
      <c r="A1016" s="85" t="s">
        <v>3098</v>
      </c>
      <c r="B1016" s="85" t="s">
        <v>3099</v>
      </c>
      <c r="C1016" s="77" t="s">
        <v>2926</v>
      </c>
      <c r="D1016" s="75" t="s">
        <v>3107</v>
      </c>
      <c r="E1016" s="136" t="s">
        <v>3108</v>
      </c>
      <c r="F1016" s="77" t="s">
        <v>834</v>
      </c>
      <c r="G1016" s="98">
        <v>1.0</v>
      </c>
      <c r="H1016" s="98">
        <v>1.0</v>
      </c>
      <c r="I1016" s="98">
        <v>3.0</v>
      </c>
      <c r="J1016" s="98">
        <v>50.0</v>
      </c>
      <c r="K1016" s="77">
        <v>50.0</v>
      </c>
      <c r="L1016" s="85" t="s">
        <v>614</v>
      </c>
      <c r="M1016" s="205"/>
      <c r="N1016" s="205"/>
    </row>
    <row r="1017" ht="15.0" customHeight="1">
      <c r="A1017" s="85" t="s">
        <v>3098</v>
      </c>
      <c r="B1017" s="85" t="s">
        <v>3099</v>
      </c>
      <c r="C1017" s="77" t="s">
        <v>2926</v>
      </c>
      <c r="D1017" s="75" t="s">
        <v>3109</v>
      </c>
      <c r="E1017" s="136" t="s">
        <v>3110</v>
      </c>
      <c r="F1017" s="77" t="s">
        <v>834</v>
      </c>
      <c r="G1017" s="98">
        <v>1.0</v>
      </c>
      <c r="H1017" s="98">
        <v>1.0</v>
      </c>
      <c r="I1017" s="98">
        <v>3.0</v>
      </c>
      <c r="J1017" s="98">
        <v>50.0</v>
      </c>
      <c r="K1017" s="77">
        <v>50.0</v>
      </c>
      <c r="L1017" s="85" t="s">
        <v>614</v>
      </c>
      <c r="M1017" s="205"/>
      <c r="N1017" s="205"/>
    </row>
    <row r="1018" ht="15.0" customHeight="1">
      <c r="A1018" s="85" t="s">
        <v>3098</v>
      </c>
      <c r="B1018" s="85" t="s">
        <v>3099</v>
      </c>
      <c r="C1018" s="77" t="s">
        <v>2926</v>
      </c>
      <c r="D1018" s="75" t="s">
        <v>3111</v>
      </c>
      <c r="E1018" s="136" t="s">
        <v>3112</v>
      </c>
      <c r="F1018" s="77" t="s">
        <v>834</v>
      </c>
      <c r="G1018" s="98">
        <v>1.0</v>
      </c>
      <c r="H1018" s="98">
        <v>1.0</v>
      </c>
      <c r="I1018" s="98">
        <v>3.0</v>
      </c>
      <c r="J1018" s="98">
        <v>50.0</v>
      </c>
      <c r="K1018" s="77">
        <v>50.0</v>
      </c>
      <c r="L1018" s="85" t="s">
        <v>614</v>
      </c>
      <c r="M1018" s="205"/>
      <c r="N1018" s="205"/>
    </row>
    <row r="1019" ht="15.0" customHeight="1">
      <c r="A1019" s="85" t="s">
        <v>3098</v>
      </c>
      <c r="B1019" s="85" t="s">
        <v>3099</v>
      </c>
      <c r="C1019" s="77" t="s">
        <v>2926</v>
      </c>
      <c r="D1019" s="75" t="s">
        <v>3113</v>
      </c>
      <c r="E1019" s="136" t="s">
        <v>3114</v>
      </c>
      <c r="F1019" s="77" t="s">
        <v>834</v>
      </c>
      <c r="G1019" s="98">
        <v>1.0</v>
      </c>
      <c r="H1019" s="98">
        <v>1.0</v>
      </c>
      <c r="I1019" s="98">
        <v>3.0</v>
      </c>
      <c r="J1019" s="98">
        <v>50.0</v>
      </c>
      <c r="K1019" s="77">
        <v>50.0</v>
      </c>
      <c r="L1019" s="85" t="s">
        <v>614</v>
      </c>
      <c r="M1019" s="205"/>
      <c r="N1019" s="205"/>
    </row>
    <row r="1020" ht="15.0" customHeight="1">
      <c r="A1020" s="85" t="s">
        <v>3098</v>
      </c>
      <c r="B1020" s="85" t="s">
        <v>3099</v>
      </c>
      <c r="C1020" s="77" t="s">
        <v>2926</v>
      </c>
      <c r="D1020" s="75" t="s">
        <v>3115</v>
      </c>
      <c r="E1020" s="136" t="s">
        <v>3116</v>
      </c>
      <c r="F1020" s="77" t="s">
        <v>834</v>
      </c>
      <c r="G1020" s="98">
        <v>1.0</v>
      </c>
      <c r="H1020" s="98">
        <v>1.0</v>
      </c>
      <c r="I1020" s="98">
        <v>3.0</v>
      </c>
      <c r="J1020" s="98">
        <v>50.0</v>
      </c>
      <c r="K1020" s="77">
        <v>50.0</v>
      </c>
      <c r="L1020" s="85" t="s">
        <v>614</v>
      </c>
      <c r="M1020" s="205"/>
      <c r="N1020" s="205"/>
    </row>
    <row r="1021" ht="15.0" customHeight="1">
      <c r="A1021" s="85" t="s">
        <v>3098</v>
      </c>
      <c r="B1021" s="85" t="s">
        <v>3099</v>
      </c>
      <c r="C1021" s="77" t="s">
        <v>2926</v>
      </c>
      <c r="D1021" s="75" t="s">
        <v>3117</v>
      </c>
      <c r="E1021" s="136" t="s">
        <v>3118</v>
      </c>
      <c r="F1021" s="77" t="s">
        <v>834</v>
      </c>
      <c r="G1021" s="98">
        <v>1.0</v>
      </c>
      <c r="H1021" s="98">
        <v>1.0</v>
      </c>
      <c r="I1021" s="98">
        <v>3.0</v>
      </c>
      <c r="J1021" s="98">
        <v>50.0</v>
      </c>
      <c r="K1021" s="77">
        <v>50.0</v>
      </c>
      <c r="L1021" s="85" t="s">
        <v>614</v>
      </c>
      <c r="M1021" s="205"/>
      <c r="N1021" s="205"/>
    </row>
    <row r="1022" ht="15.0" customHeight="1">
      <c r="A1022" s="85" t="s">
        <v>3098</v>
      </c>
      <c r="B1022" s="85" t="s">
        <v>3099</v>
      </c>
      <c r="C1022" s="77" t="s">
        <v>2926</v>
      </c>
      <c r="D1022" s="75" t="s">
        <v>3119</v>
      </c>
      <c r="E1022" s="136" t="s">
        <v>3120</v>
      </c>
      <c r="F1022" s="77" t="s">
        <v>834</v>
      </c>
      <c r="G1022" s="98">
        <v>1.0</v>
      </c>
      <c r="H1022" s="98">
        <v>1.0</v>
      </c>
      <c r="I1022" s="98">
        <v>3.0</v>
      </c>
      <c r="J1022" s="98">
        <v>50.0</v>
      </c>
      <c r="K1022" s="77">
        <v>50.0</v>
      </c>
      <c r="L1022" s="85" t="s">
        <v>614</v>
      </c>
      <c r="M1022" s="205"/>
      <c r="N1022" s="205"/>
    </row>
    <row r="1023" ht="15.0" customHeight="1">
      <c r="A1023" s="85" t="s">
        <v>3098</v>
      </c>
      <c r="B1023" s="85" t="s">
        <v>3099</v>
      </c>
      <c r="C1023" s="77" t="s">
        <v>2926</v>
      </c>
      <c r="D1023" s="75" t="s">
        <v>3121</v>
      </c>
      <c r="E1023" s="136" t="s">
        <v>3122</v>
      </c>
      <c r="F1023" s="77" t="s">
        <v>834</v>
      </c>
      <c r="G1023" s="98">
        <v>1.0</v>
      </c>
      <c r="H1023" s="98">
        <v>1.0</v>
      </c>
      <c r="I1023" s="98">
        <v>3.0</v>
      </c>
      <c r="J1023" s="98">
        <v>50.0</v>
      </c>
      <c r="K1023" s="77">
        <v>50.0</v>
      </c>
      <c r="L1023" s="85" t="s">
        <v>614</v>
      </c>
      <c r="M1023" s="205"/>
      <c r="N1023" s="205"/>
    </row>
    <row r="1024" ht="15.0" customHeight="1">
      <c r="A1024" s="85" t="s">
        <v>3098</v>
      </c>
      <c r="B1024" s="85" t="s">
        <v>3099</v>
      </c>
      <c r="C1024" s="77" t="s">
        <v>2926</v>
      </c>
      <c r="D1024" s="75" t="s">
        <v>3123</v>
      </c>
      <c r="E1024" s="136" t="s">
        <v>3124</v>
      </c>
      <c r="F1024" s="77" t="s">
        <v>834</v>
      </c>
      <c r="G1024" s="98">
        <v>1.0</v>
      </c>
      <c r="H1024" s="98">
        <v>1.0</v>
      </c>
      <c r="I1024" s="98">
        <v>3.0</v>
      </c>
      <c r="J1024" s="98">
        <v>50.0</v>
      </c>
      <c r="K1024" s="77">
        <v>50.0</v>
      </c>
      <c r="L1024" s="85" t="s">
        <v>614</v>
      </c>
      <c r="M1024" s="205"/>
      <c r="N1024" s="205"/>
    </row>
    <row r="1025" ht="15.0" customHeight="1">
      <c r="A1025" s="85" t="s">
        <v>3098</v>
      </c>
      <c r="B1025" s="85" t="s">
        <v>3099</v>
      </c>
      <c r="C1025" s="77" t="s">
        <v>2926</v>
      </c>
      <c r="D1025" s="75" t="s">
        <v>3125</v>
      </c>
      <c r="E1025" s="136" t="s">
        <v>3126</v>
      </c>
      <c r="F1025" s="77" t="s">
        <v>834</v>
      </c>
      <c r="G1025" s="98">
        <v>1.0</v>
      </c>
      <c r="H1025" s="98">
        <v>1.0</v>
      </c>
      <c r="I1025" s="98">
        <v>3.0</v>
      </c>
      <c r="J1025" s="98">
        <v>50.0</v>
      </c>
      <c r="K1025" s="77">
        <v>50.0</v>
      </c>
      <c r="L1025" s="85" t="s">
        <v>614</v>
      </c>
      <c r="M1025" s="205"/>
      <c r="N1025" s="205"/>
    </row>
    <row r="1026" ht="15.0" customHeight="1">
      <c r="A1026" s="85" t="s">
        <v>3098</v>
      </c>
      <c r="B1026" s="85" t="s">
        <v>3099</v>
      </c>
      <c r="C1026" s="77" t="s">
        <v>2926</v>
      </c>
      <c r="D1026" s="75" t="s">
        <v>2606</v>
      </c>
      <c r="E1026" s="136" t="s">
        <v>2567</v>
      </c>
      <c r="F1026" s="77" t="s">
        <v>834</v>
      </c>
      <c r="G1026" s="98">
        <v>1.0</v>
      </c>
      <c r="H1026" s="98">
        <v>1.0</v>
      </c>
      <c r="I1026" s="98">
        <v>3.0</v>
      </c>
      <c r="J1026" s="98">
        <v>50.0</v>
      </c>
      <c r="K1026" s="77">
        <v>50.0</v>
      </c>
      <c r="L1026" s="85" t="s">
        <v>614</v>
      </c>
      <c r="M1026" s="205"/>
      <c r="N1026" s="205"/>
    </row>
    <row r="1027" ht="15.0" customHeight="1">
      <c r="A1027" s="85" t="s">
        <v>3098</v>
      </c>
      <c r="B1027" s="85" t="s">
        <v>3099</v>
      </c>
      <c r="C1027" s="77" t="s">
        <v>2926</v>
      </c>
      <c r="D1027" s="75" t="s">
        <v>3127</v>
      </c>
      <c r="E1027" s="136" t="s">
        <v>3128</v>
      </c>
      <c r="F1027" s="77" t="s">
        <v>834</v>
      </c>
      <c r="G1027" s="98">
        <v>1.0</v>
      </c>
      <c r="H1027" s="98">
        <v>1.0</v>
      </c>
      <c r="I1027" s="98">
        <v>3.0</v>
      </c>
      <c r="J1027" s="98">
        <v>50.0</v>
      </c>
      <c r="K1027" s="77">
        <v>50.0</v>
      </c>
      <c r="L1027" s="85" t="s">
        <v>614</v>
      </c>
      <c r="M1027" s="205"/>
      <c r="N1027" s="205"/>
    </row>
    <row r="1028" ht="15.0" customHeight="1">
      <c r="A1028" s="85" t="s">
        <v>3098</v>
      </c>
      <c r="B1028" s="85" t="s">
        <v>3099</v>
      </c>
      <c r="C1028" s="77" t="s">
        <v>2926</v>
      </c>
      <c r="D1028" s="75" t="s">
        <v>3129</v>
      </c>
      <c r="E1028" s="136" t="s">
        <v>3130</v>
      </c>
      <c r="F1028" s="77" t="s">
        <v>834</v>
      </c>
      <c r="G1028" s="98">
        <v>1.0</v>
      </c>
      <c r="H1028" s="98">
        <v>1.0</v>
      </c>
      <c r="I1028" s="98">
        <v>3.0</v>
      </c>
      <c r="J1028" s="98">
        <v>50.0</v>
      </c>
      <c r="K1028" s="77">
        <v>50.0</v>
      </c>
      <c r="L1028" s="85" t="s">
        <v>614</v>
      </c>
      <c r="M1028" s="205"/>
      <c r="N1028" s="205"/>
    </row>
    <row r="1029" ht="15.0" customHeight="1">
      <c r="A1029" s="85" t="s">
        <v>3098</v>
      </c>
      <c r="B1029" s="85" t="s">
        <v>3099</v>
      </c>
      <c r="C1029" s="77" t="s">
        <v>2926</v>
      </c>
      <c r="D1029" s="75" t="s">
        <v>3131</v>
      </c>
      <c r="E1029" s="136" t="s">
        <v>3132</v>
      </c>
      <c r="F1029" s="77" t="s">
        <v>452</v>
      </c>
      <c r="G1029" s="98">
        <v>1.0</v>
      </c>
      <c r="H1029" s="98">
        <v>1.0</v>
      </c>
      <c r="I1029" s="98">
        <v>3.0</v>
      </c>
      <c r="J1029" s="98">
        <v>50.0</v>
      </c>
      <c r="K1029" s="77">
        <v>50.0</v>
      </c>
      <c r="L1029" s="85" t="s">
        <v>614</v>
      </c>
      <c r="M1029" s="205"/>
      <c r="N1029" s="205"/>
    </row>
    <row r="1030" ht="15.0" customHeight="1">
      <c r="A1030" s="85" t="s">
        <v>3098</v>
      </c>
      <c r="B1030" s="85" t="s">
        <v>3099</v>
      </c>
      <c r="C1030" s="77" t="s">
        <v>2926</v>
      </c>
      <c r="D1030" s="75" t="s">
        <v>3133</v>
      </c>
      <c r="E1030" s="136" t="s">
        <v>3134</v>
      </c>
      <c r="F1030" s="77" t="s">
        <v>452</v>
      </c>
      <c r="G1030" s="98">
        <v>1.0</v>
      </c>
      <c r="H1030" s="98">
        <v>1.0</v>
      </c>
      <c r="I1030" s="98">
        <v>3.0</v>
      </c>
      <c r="J1030" s="98">
        <v>50.0</v>
      </c>
      <c r="K1030" s="77">
        <v>50.0</v>
      </c>
      <c r="L1030" s="85" t="s">
        <v>614</v>
      </c>
      <c r="M1030" s="205"/>
      <c r="N1030" s="205"/>
    </row>
    <row r="1031" ht="15.0" customHeight="1">
      <c r="A1031" s="85" t="s">
        <v>3098</v>
      </c>
      <c r="B1031" s="85" t="s">
        <v>3099</v>
      </c>
      <c r="C1031" s="77" t="s">
        <v>2926</v>
      </c>
      <c r="D1031" s="75" t="s">
        <v>3135</v>
      </c>
      <c r="E1031" s="136" t="s">
        <v>3136</v>
      </c>
      <c r="F1031" s="77" t="s">
        <v>452</v>
      </c>
      <c r="G1031" s="98">
        <v>1.0</v>
      </c>
      <c r="H1031" s="98">
        <v>1.0</v>
      </c>
      <c r="I1031" s="98">
        <v>3.0</v>
      </c>
      <c r="J1031" s="98">
        <v>50.0</v>
      </c>
      <c r="K1031" s="77">
        <v>50.0</v>
      </c>
      <c r="L1031" s="85" t="s">
        <v>614</v>
      </c>
      <c r="M1031" s="205"/>
      <c r="N1031" s="205"/>
    </row>
    <row r="1032" ht="15.0" customHeight="1">
      <c r="A1032" s="85" t="s">
        <v>3098</v>
      </c>
      <c r="B1032" s="85" t="s">
        <v>3099</v>
      </c>
      <c r="C1032" s="77" t="s">
        <v>2926</v>
      </c>
      <c r="D1032" s="75" t="s">
        <v>3137</v>
      </c>
      <c r="E1032" s="136" t="s">
        <v>3138</v>
      </c>
      <c r="F1032" s="77" t="s">
        <v>452</v>
      </c>
      <c r="G1032" s="98">
        <v>1.0</v>
      </c>
      <c r="H1032" s="98">
        <v>1.0</v>
      </c>
      <c r="I1032" s="98">
        <v>3.0</v>
      </c>
      <c r="J1032" s="98">
        <v>50.0</v>
      </c>
      <c r="K1032" s="77">
        <v>50.0</v>
      </c>
      <c r="L1032" s="85" t="s">
        <v>614</v>
      </c>
      <c r="M1032" s="205"/>
      <c r="N1032" s="205"/>
    </row>
    <row r="1033" ht="15.0" customHeight="1">
      <c r="A1033" s="85" t="s">
        <v>3098</v>
      </c>
      <c r="B1033" s="85" t="s">
        <v>3099</v>
      </c>
      <c r="C1033" s="77" t="s">
        <v>2926</v>
      </c>
      <c r="D1033" s="75" t="s">
        <v>3139</v>
      </c>
      <c r="E1033" s="136" t="s">
        <v>3140</v>
      </c>
      <c r="F1033" s="76" t="s">
        <v>452</v>
      </c>
      <c r="G1033" s="98">
        <v>1.0</v>
      </c>
      <c r="H1033" s="98">
        <v>1.0</v>
      </c>
      <c r="I1033" s="98">
        <v>3.0</v>
      </c>
      <c r="J1033" s="98">
        <v>50.0</v>
      </c>
      <c r="K1033" s="77">
        <v>50.0</v>
      </c>
      <c r="L1033" s="85" t="s">
        <v>614</v>
      </c>
      <c r="M1033" s="205"/>
      <c r="N1033" s="205"/>
    </row>
    <row r="1034" ht="15.0" customHeight="1">
      <c r="A1034" s="85" t="s">
        <v>2505</v>
      </c>
      <c r="B1034" s="85" t="s">
        <v>2506</v>
      </c>
      <c r="C1034" s="77" t="s">
        <v>86</v>
      </c>
      <c r="D1034" s="85" t="s">
        <v>2507</v>
      </c>
      <c r="E1034" s="136" t="s">
        <v>2508</v>
      </c>
      <c r="F1034" s="77" t="s">
        <v>2509</v>
      </c>
      <c r="G1034" s="98">
        <v>4.0</v>
      </c>
      <c r="H1034" s="98">
        <v>2.0</v>
      </c>
      <c r="I1034" s="98">
        <v>4.0</v>
      </c>
      <c r="J1034" s="98">
        <v>50.0</v>
      </c>
      <c r="K1034" s="77">
        <f t="shared" ref="K1034:K1048" si="39">J1034/I1034</f>
        <v>12.5</v>
      </c>
      <c r="L1034" s="85" t="s">
        <v>614</v>
      </c>
      <c r="M1034" s="205"/>
      <c r="N1034" s="205"/>
    </row>
    <row r="1035" ht="15.0" customHeight="1">
      <c r="A1035" s="85" t="s">
        <v>2505</v>
      </c>
      <c r="B1035" s="85" t="s">
        <v>2506</v>
      </c>
      <c r="C1035" s="77" t="s">
        <v>86</v>
      </c>
      <c r="D1035" s="85" t="s">
        <v>2510</v>
      </c>
      <c r="E1035" s="136" t="s">
        <v>2511</v>
      </c>
      <c r="F1035" s="77" t="s">
        <v>2512</v>
      </c>
      <c r="G1035" s="98">
        <v>4.0</v>
      </c>
      <c r="H1035" s="98">
        <v>2.0</v>
      </c>
      <c r="I1035" s="98">
        <v>4.0</v>
      </c>
      <c r="J1035" s="98">
        <v>50.0</v>
      </c>
      <c r="K1035" s="77">
        <f t="shared" si="39"/>
        <v>12.5</v>
      </c>
      <c r="L1035" s="85" t="s">
        <v>614</v>
      </c>
      <c r="M1035" s="205"/>
      <c r="N1035" s="205"/>
    </row>
    <row r="1036" ht="15.0" customHeight="1">
      <c r="A1036" s="85" t="s">
        <v>2505</v>
      </c>
      <c r="B1036" s="85" t="s">
        <v>2506</v>
      </c>
      <c r="C1036" s="77" t="s">
        <v>86</v>
      </c>
      <c r="D1036" s="85" t="s">
        <v>2513</v>
      </c>
      <c r="E1036" s="136" t="s">
        <v>2514</v>
      </c>
      <c r="F1036" s="77" t="s">
        <v>2509</v>
      </c>
      <c r="G1036" s="98">
        <v>4.0</v>
      </c>
      <c r="H1036" s="98">
        <v>2.0</v>
      </c>
      <c r="I1036" s="98">
        <v>4.0</v>
      </c>
      <c r="J1036" s="98">
        <v>50.0</v>
      </c>
      <c r="K1036" s="77">
        <f t="shared" si="39"/>
        <v>12.5</v>
      </c>
      <c r="L1036" s="85" t="s">
        <v>614</v>
      </c>
      <c r="M1036" s="205"/>
      <c r="N1036" s="205"/>
    </row>
    <row r="1037" ht="15.0" customHeight="1">
      <c r="A1037" s="85" t="s">
        <v>2505</v>
      </c>
      <c r="B1037" s="85" t="s">
        <v>2506</v>
      </c>
      <c r="C1037" s="77" t="s">
        <v>86</v>
      </c>
      <c r="D1037" s="85" t="s">
        <v>3141</v>
      </c>
      <c r="E1037" s="136" t="s">
        <v>2516</v>
      </c>
      <c r="F1037" s="77" t="s">
        <v>2509</v>
      </c>
      <c r="G1037" s="98">
        <v>4.0</v>
      </c>
      <c r="H1037" s="98">
        <v>2.0</v>
      </c>
      <c r="I1037" s="98">
        <v>4.0</v>
      </c>
      <c r="J1037" s="98">
        <v>50.0</v>
      </c>
      <c r="K1037" s="77">
        <f t="shared" si="39"/>
        <v>12.5</v>
      </c>
      <c r="L1037" s="85" t="s">
        <v>614</v>
      </c>
      <c r="M1037" s="205"/>
      <c r="N1037" s="205"/>
    </row>
    <row r="1038" ht="15.0" customHeight="1">
      <c r="A1038" s="85" t="s">
        <v>2505</v>
      </c>
      <c r="B1038" s="85" t="s">
        <v>2506</v>
      </c>
      <c r="C1038" s="77" t="s">
        <v>86</v>
      </c>
      <c r="D1038" s="85" t="s">
        <v>2517</v>
      </c>
      <c r="E1038" s="136" t="s">
        <v>2518</v>
      </c>
      <c r="F1038" s="77" t="s">
        <v>2509</v>
      </c>
      <c r="G1038" s="98">
        <v>4.0</v>
      </c>
      <c r="H1038" s="98">
        <v>2.0</v>
      </c>
      <c r="I1038" s="98">
        <v>4.0</v>
      </c>
      <c r="J1038" s="98">
        <v>50.0</v>
      </c>
      <c r="K1038" s="77">
        <f t="shared" si="39"/>
        <v>12.5</v>
      </c>
      <c r="L1038" s="85" t="s">
        <v>614</v>
      </c>
      <c r="M1038" s="205"/>
      <c r="N1038" s="205"/>
    </row>
    <row r="1039" ht="15.0" customHeight="1">
      <c r="A1039" s="85" t="s">
        <v>2505</v>
      </c>
      <c r="B1039" s="85" t="s">
        <v>2506</v>
      </c>
      <c r="C1039" s="77" t="s">
        <v>86</v>
      </c>
      <c r="D1039" s="85" t="s">
        <v>2519</v>
      </c>
      <c r="E1039" s="136" t="s">
        <v>2520</v>
      </c>
      <c r="F1039" s="76" t="s">
        <v>3142</v>
      </c>
      <c r="G1039" s="98">
        <v>4.0</v>
      </c>
      <c r="H1039" s="98">
        <v>2.0</v>
      </c>
      <c r="I1039" s="98">
        <v>4.0</v>
      </c>
      <c r="J1039" s="98">
        <v>50.0</v>
      </c>
      <c r="K1039" s="77">
        <f t="shared" si="39"/>
        <v>12.5</v>
      </c>
      <c r="L1039" s="85" t="s">
        <v>614</v>
      </c>
      <c r="M1039" s="205"/>
      <c r="N1039" s="205"/>
    </row>
    <row r="1040" ht="15.0" customHeight="1">
      <c r="A1040" s="85" t="s">
        <v>2505</v>
      </c>
      <c r="B1040" s="85" t="s">
        <v>2506</v>
      </c>
      <c r="C1040" s="77" t="s">
        <v>86</v>
      </c>
      <c r="D1040" s="85" t="s">
        <v>3125</v>
      </c>
      <c r="E1040" s="136" t="s">
        <v>2523</v>
      </c>
      <c r="F1040" s="76" t="s">
        <v>452</v>
      </c>
      <c r="G1040" s="98">
        <v>4.0</v>
      </c>
      <c r="H1040" s="98">
        <v>2.0</v>
      </c>
      <c r="I1040" s="98">
        <v>4.0</v>
      </c>
      <c r="J1040" s="98">
        <v>50.0</v>
      </c>
      <c r="K1040" s="77">
        <f t="shared" si="39"/>
        <v>12.5</v>
      </c>
      <c r="L1040" s="85" t="s">
        <v>614</v>
      </c>
      <c r="M1040" s="205"/>
      <c r="N1040" s="205"/>
    </row>
    <row r="1041" ht="15.0" customHeight="1">
      <c r="A1041" s="85" t="s">
        <v>2505</v>
      </c>
      <c r="B1041" s="85" t="s">
        <v>2506</v>
      </c>
      <c r="C1041" s="77" t="s">
        <v>86</v>
      </c>
      <c r="D1041" s="85" t="s">
        <v>2524</v>
      </c>
      <c r="E1041" s="136" t="s">
        <v>2525</v>
      </c>
      <c r="F1041" s="76" t="s">
        <v>452</v>
      </c>
      <c r="G1041" s="98">
        <v>4.0</v>
      </c>
      <c r="H1041" s="98">
        <v>2.0</v>
      </c>
      <c r="I1041" s="98">
        <v>4.0</v>
      </c>
      <c r="J1041" s="98">
        <v>50.0</v>
      </c>
      <c r="K1041" s="77">
        <f t="shared" si="39"/>
        <v>12.5</v>
      </c>
      <c r="L1041" s="85" t="s">
        <v>614</v>
      </c>
      <c r="M1041" s="205"/>
      <c r="N1041" s="205"/>
    </row>
    <row r="1042" ht="15.0" customHeight="1">
      <c r="A1042" s="85" t="s">
        <v>2505</v>
      </c>
      <c r="B1042" s="85" t="s">
        <v>2506</v>
      </c>
      <c r="C1042" s="77" t="s">
        <v>86</v>
      </c>
      <c r="D1042" s="85" t="s">
        <v>2526</v>
      </c>
      <c r="E1042" s="136" t="s">
        <v>2527</v>
      </c>
      <c r="F1042" s="76" t="s">
        <v>452</v>
      </c>
      <c r="G1042" s="98">
        <v>4.0</v>
      </c>
      <c r="H1042" s="98">
        <v>2.0</v>
      </c>
      <c r="I1042" s="98">
        <v>4.0</v>
      </c>
      <c r="J1042" s="98">
        <v>50.0</v>
      </c>
      <c r="K1042" s="77">
        <f t="shared" si="39"/>
        <v>12.5</v>
      </c>
      <c r="L1042" s="85" t="s">
        <v>614</v>
      </c>
      <c r="M1042" s="205"/>
      <c r="N1042" s="205"/>
    </row>
    <row r="1043" ht="15.0" customHeight="1">
      <c r="A1043" s="85" t="s">
        <v>2505</v>
      </c>
      <c r="B1043" s="85" t="s">
        <v>2506</v>
      </c>
      <c r="C1043" s="77" t="s">
        <v>86</v>
      </c>
      <c r="D1043" s="85" t="s">
        <v>2528</v>
      </c>
      <c r="E1043" s="136" t="s">
        <v>2529</v>
      </c>
      <c r="F1043" s="76" t="s">
        <v>452</v>
      </c>
      <c r="G1043" s="98">
        <v>4.0</v>
      </c>
      <c r="H1043" s="98">
        <v>2.0</v>
      </c>
      <c r="I1043" s="98">
        <v>4.0</v>
      </c>
      <c r="J1043" s="98">
        <v>50.0</v>
      </c>
      <c r="K1043" s="77">
        <f t="shared" si="39"/>
        <v>12.5</v>
      </c>
      <c r="L1043" s="85" t="s">
        <v>614</v>
      </c>
      <c r="M1043" s="205"/>
      <c r="N1043" s="205"/>
    </row>
    <row r="1044" ht="15.0" customHeight="1">
      <c r="A1044" s="85" t="s">
        <v>2505</v>
      </c>
      <c r="B1044" s="85" t="s">
        <v>2506</v>
      </c>
      <c r="C1044" s="77" t="s">
        <v>86</v>
      </c>
      <c r="D1044" s="85" t="s">
        <v>2594</v>
      </c>
      <c r="E1044" s="136" t="s">
        <v>2595</v>
      </c>
      <c r="F1044" s="76" t="s">
        <v>452</v>
      </c>
      <c r="G1044" s="98">
        <v>4.0</v>
      </c>
      <c r="H1044" s="98">
        <v>2.0</v>
      </c>
      <c r="I1044" s="98">
        <v>4.0</v>
      </c>
      <c r="J1044" s="98">
        <v>50.0</v>
      </c>
      <c r="K1044" s="77">
        <f t="shared" si="39"/>
        <v>12.5</v>
      </c>
      <c r="L1044" s="85" t="s">
        <v>614</v>
      </c>
      <c r="M1044" s="205"/>
      <c r="N1044" s="205"/>
    </row>
    <row r="1045" ht="15.0" customHeight="1">
      <c r="A1045" s="85" t="s">
        <v>2505</v>
      </c>
      <c r="B1045" s="85" t="s">
        <v>2506</v>
      </c>
      <c r="C1045" s="77" t="s">
        <v>86</v>
      </c>
      <c r="D1045" s="85" t="s">
        <v>3143</v>
      </c>
      <c r="E1045" s="136" t="s">
        <v>2597</v>
      </c>
      <c r="F1045" s="77" t="s">
        <v>848</v>
      </c>
      <c r="G1045" s="98">
        <v>4.0</v>
      </c>
      <c r="H1045" s="98">
        <v>2.0</v>
      </c>
      <c r="I1045" s="98">
        <v>4.0</v>
      </c>
      <c r="J1045" s="98">
        <v>50.0</v>
      </c>
      <c r="K1045" s="77">
        <f t="shared" si="39"/>
        <v>12.5</v>
      </c>
      <c r="L1045" s="85" t="s">
        <v>614</v>
      </c>
      <c r="M1045" s="205"/>
      <c r="N1045" s="205"/>
    </row>
    <row r="1046" ht="15.0" customHeight="1">
      <c r="A1046" s="85" t="s">
        <v>2562</v>
      </c>
      <c r="B1046" s="85" t="s">
        <v>2563</v>
      </c>
      <c r="C1046" s="77" t="s">
        <v>86</v>
      </c>
      <c r="D1046" s="85" t="s">
        <v>2564</v>
      </c>
      <c r="E1046" s="136" t="s">
        <v>2565</v>
      </c>
      <c r="F1046" s="77" t="s">
        <v>452</v>
      </c>
      <c r="G1046" s="98">
        <v>2.0</v>
      </c>
      <c r="H1046" s="98">
        <v>2.0</v>
      </c>
      <c r="I1046" s="98">
        <v>2.0</v>
      </c>
      <c r="J1046" s="98">
        <v>50.0</v>
      </c>
      <c r="K1046" s="77">
        <f t="shared" si="39"/>
        <v>25</v>
      </c>
      <c r="L1046" s="85" t="s">
        <v>614</v>
      </c>
      <c r="M1046" s="205"/>
      <c r="N1046" s="205"/>
    </row>
    <row r="1047" ht="15.0" customHeight="1">
      <c r="A1047" s="85" t="s">
        <v>2562</v>
      </c>
      <c r="B1047" s="85" t="s">
        <v>2563</v>
      </c>
      <c r="C1047" s="77" t="s">
        <v>86</v>
      </c>
      <c r="D1047" s="85" t="s">
        <v>2566</v>
      </c>
      <c r="E1047" s="136" t="s">
        <v>2567</v>
      </c>
      <c r="F1047" s="77" t="s">
        <v>2509</v>
      </c>
      <c r="G1047" s="98">
        <v>2.0</v>
      </c>
      <c r="H1047" s="98">
        <v>2.0</v>
      </c>
      <c r="I1047" s="98">
        <v>2.0</v>
      </c>
      <c r="J1047" s="98">
        <v>50.0</v>
      </c>
      <c r="K1047" s="77">
        <f t="shared" si="39"/>
        <v>25</v>
      </c>
      <c r="L1047" s="85" t="s">
        <v>614</v>
      </c>
      <c r="M1047" s="205"/>
      <c r="N1047" s="205"/>
    </row>
    <row r="1048" ht="15.0" customHeight="1">
      <c r="A1048" s="85" t="s">
        <v>2562</v>
      </c>
      <c r="B1048" s="85" t="s">
        <v>2563</v>
      </c>
      <c r="C1048" s="77" t="s">
        <v>86</v>
      </c>
      <c r="D1048" s="85" t="s">
        <v>2568</v>
      </c>
      <c r="E1048" s="136" t="s">
        <v>2569</v>
      </c>
      <c r="F1048" s="77" t="s">
        <v>2570</v>
      </c>
      <c r="G1048" s="98">
        <v>2.0</v>
      </c>
      <c r="H1048" s="98">
        <v>2.0</v>
      </c>
      <c r="I1048" s="98">
        <v>2.0</v>
      </c>
      <c r="J1048" s="98">
        <v>50.0</v>
      </c>
      <c r="K1048" s="77">
        <f t="shared" si="39"/>
        <v>25</v>
      </c>
      <c r="L1048" s="85" t="s">
        <v>614</v>
      </c>
      <c r="M1048" s="205"/>
      <c r="N1048" s="205"/>
    </row>
    <row r="1049" ht="15.0" customHeight="1">
      <c r="A1049" s="85" t="s">
        <v>2562</v>
      </c>
      <c r="B1049" s="85" t="s">
        <v>2563</v>
      </c>
      <c r="C1049" s="77" t="s">
        <v>86</v>
      </c>
      <c r="D1049" s="85" t="s">
        <v>2571</v>
      </c>
      <c r="E1049" s="136" t="s">
        <v>2572</v>
      </c>
      <c r="F1049" s="77" t="s">
        <v>452</v>
      </c>
      <c r="G1049" s="98">
        <v>2.0</v>
      </c>
      <c r="H1049" s="98">
        <v>2.0</v>
      </c>
      <c r="I1049" s="98">
        <v>2.0</v>
      </c>
      <c r="J1049" s="98">
        <v>50.0</v>
      </c>
      <c r="K1049" s="77">
        <v>25.0</v>
      </c>
      <c r="L1049" s="85" t="s">
        <v>614</v>
      </c>
      <c r="M1049" s="205"/>
      <c r="N1049" s="205"/>
    </row>
    <row r="1050" ht="15.0" customHeight="1">
      <c r="A1050" s="285" t="s">
        <v>2505</v>
      </c>
      <c r="B1050" s="85" t="s">
        <v>2539</v>
      </c>
      <c r="C1050" s="77" t="s">
        <v>86</v>
      </c>
      <c r="D1050" s="85" t="s">
        <v>2535</v>
      </c>
      <c r="E1050" s="136" t="s">
        <v>2540</v>
      </c>
      <c r="F1050" s="77" t="s">
        <v>452</v>
      </c>
      <c r="G1050" s="98">
        <v>4.0</v>
      </c>
      <c r="H1050" s="98">
        <v>2.0</v>
      </c>
      <c r="I1050" s="98">
        <v>4.0</v>
      </c>
      <c r="J1050" s="98">
        <v>50.0</v>
      </c>
      <c r="K1050" s="77">
        <f t="shared" ref="K1050:K1064" si="40">J1050/I1050</f>
        <v>12.5</v>
      </c>
      <c r="L1050" s="85" t="s">
        <v>614</v>
      </c>
      <c r="M1050" s="205"/>
      <c r="N1050" s="205"/>
    </row>
    <row r="1051" ht="15.0" customHeight="1">
      <c r="A1051" s="285" t="s">
        <v>2505</v>
      </c>
      <c r="B1051" s="85" t="s">
        <v>2539</v>
      </c>
      <c r="C1051" s="77" t="s">
        <v>86</v>
      </c>
      <c r="D1051" s="85" t="s">
        <v>2541</v>
      </c>
      <c r="E1051" s="136" t="s">
        <v>2542</v>
      </c>
      <c r="F1051" s="77" t="s">
        <v>2509</v>
      </c>
      <c r="G1051" s="98">
        <v>4.0</v>
      </c>
      <c r="H1051" s="98">
        <v>2.0</v>
      </c>
      <c r="I1051" s="98">
        <v>4.0</v>
      </c>
      <c r="J1051" s="98">
        <v>50.0</v>
      </c>
      <c r="K1051" s="77">
        <f t="shared" si="40"/>
        <v>12.5</v>
      </c>
      <c r="L1051" s="85" t="s">
        <v>614</v>
      </c>
      <c r="M1051" s="205"/>
      <c r="N1051" s="205"/>
    </row>
    <row r="1052" ht="15.0" customHeight="1">
      <c r="A1052" s="285" t="s">
        <v>2505</v>
      </c>
      <c r="B1052" s="85" t="s">
        <v>2539</v>
      </c>
      <c r="C1052" s="77" t="s">
        <v>86</v>
      </c>
      <c r="D1052" s="85" t="s">
        <v>2513</v>
      </c>
      <c r="E1052" s="136" t="s">
        <v>2543</v>
      </c>
      <c r="F1052" s="77" t="s">
        <v>452</v>
      </c>
      <c r="G1052" s="98">
        <v>4.0</v>
      </c>
      <c r="H1052" s="98">
        <v>2.0</v>
      </c>
      <c r="I1052" s="98">
        <v>4.0</v>
      </c>
      <c r="J1052" s="98">
        <v>50.0</v>
      </c>
      <c r="K1052" s="77">
        <f t="shared" si="40"/>
        <v>12.5</v>
      </c>
      <c r="L1052" s="85" t="s">
        <v>614</v>
      </c>
      <c r="M1052" s="205"/>
      <c r="N1052" s="205"/>
    </row>
    <row r="1053" ht="15.0" customHeight="1">
      <c r="A1053" s="285" t="s">
        <v>2505</v>
      </c>
      <c r="B1053" s="85" t="s">
        <v>2539</v>
      </c>
      <c r="C1053" s="77" t="s">
        <v>86</v>
      </c>
      <c r="D1053" s="85" t="s">
        <v>2544</v>
      </c>
      <c r="E1053" s="136" t="s">
        <v>2545</v>
      </c>
      <c r="F1053" s="77" t="s">
        <v>452</v>
      </c>
      <c r="G1053" s="98">
        <v>4.0</v>
      </c>
      <c r="H1053" s="98">
        <v>2.0</v>
      </c>
      <c r="I1053" s="98">
        <v>4.0</v>
      </c>
      <c r="J1053" s="98">
        <v>50.0</v>
      </c>
      <c r="K1053" s="77">
        <f t="shared" si="40"/>
        <v>12.5</v>
      </c>
      <c r="L1053" s="85" t="s">
        <v>614</v>
      </c>
      <c r="M1053" s="205"/>
      <c r="N1053" s="205"/>
    </row>
    <row r="1054" ht="15.0" customHeight="1">
      <c r="A1054" s="285" t="s">
        <v>2505</v>
      </c>
      <c r="B1054" s="85" t="s">
        <v>2539</v>
      </c>
      <c r="C1054" s="77" t="s">
        <v>86</v>
      </c>
      <c r="D1054" s="85" t="s">
        <v>2546</v>
      </c>
      <c r="E1054" s="136" t="s">
        <v>2547</v>
      </c>
      <c r="F1054" s="77" t="s">
        <v>452</v>
      </c>
      <c r="G1054" s="98">
        <v>4.0</v>
      </c>
      <c r="H1054" s="98">
        <v>2.0</v>
      </c>
      <c r="I1054" s="98">
        <v>4.0</v>
      </c>
      <c r="J1054" s="98">
        <v>50.0</v>
      </c>
      <c r="K1054" s="77">
        <f t="shared" si="40"/>
        <v>12.5</v>
      </c>
      <c r="L1054" s="85" t="s">
        <v>614</v>
      </c>
      <c r="M1054" s="205"/>
      <c r="N1054" s="205"/>
    </row>
    <row r="1055" ht="15.0" customHeight="1">
      <c r="A1055" s="285" t="s">
        <v>2505</v>
      </c>
      <c r="B1055" s="85" t="s">
        <v>2539</v>
      </c>
      <c r="C1055" s="77" t="s">
        <v>86</v>
      </c>
      <c r="D1055" s="85" t="s">
        <v>2548</v>
      </c>
      <c r="E1055" s="136" t="s">
        <v>2549</v>
      </c>
      <c r="F1055" s="77" t="s">
        <v>452</v>
      </c>
      <c r="G1055" s="98">
        <v>4.0</v>
      </c>
      <c r="H1055" s="98">
        <v>2.0</v>
      </c>
      <c r="I1055" s="98">
        <v>4.0</v>
      </c>
      <c r="J1055" s="98">
        <v>50.0</v>
      </c>
      <c r="K1055" s="77">
        <f t="shared" si="40"/>
        <v>12.5</v>
      </c>
      <c r="L1055" s="85" t="s">
        <v>614</v>
      </c>
      <c r="M1055" s="205"/>
      <c r="N1055" s="205"/>
    </row>
    <row r="1056" ht="15.0" customHeight="1">
      <c r="A1056" s="285" t="s">
        <v>2505</v>
      </c>
      <c r="B1056" s="85" t="s">
        <v>2539</v>
      </c>
      <c r="C1056" s="77" t="s">
        <v>86</v>
      </c>
      <c r="D1056" s="85" t="s">
        <v>2550</v>
      </c>
      <c r="E1056" s="136" t="s">
        <v>2551</v>
      </c>
      <c r="F1056" s="77" t="s">
        <v>452</v>
      </c>
      <c r="G1056" s="98">
        <v>4.0</v>
      </c>
      <c r="H1056" s="98">
        <v>2.0</v>
      </c>
      <c r="I1056" s="98">
        <v>4.0</v>
      </c>
      <c r="J1056" s="98">
        <v>50.0</v>
      </c>
      <c r="K1056" s="77">
        <f t="shared" si="40"/>
        <v>12.5</v>
      </c>
      <c r="L1056" s="85" t="s">
        <v>614</v>
      </c>
      <c r="M1056" s="205"/>
      <c r="N1056" s="205"/>
    </row>
    <row r="1057" ht="15.0" customHeight="1">
      <c r="A1057" s="285" t="s">
        <v>2505</v>
      </c>
      <c r="B1057" s="85" t="s">
        <v>2532</v>
      </c>
      <c r="C1057" s="77" t="s">
        <v>86</v>
      </c>
      <c r="D1057" s="85" t="s">
        <v>2533</v>
      </c>
      <c r="E1057" s="85" t="s">
        <v>2534</v>
      </c>
      <c r="F1057" s="77" t="s">
        <v>452</v>
      </c>
      <c r="G1057" s="98">
        <v>4.0</v>
      </c>
      <c r="H1057" s="98">
        <v>2.0</v>
      </c>
      <c r="I1057" s="98">
        <v>4.0</v>
      </c>
      <c r="J1057" s="98">
        <v>50.0</v>
      </c>
      <c r="K1057" s="77">
        <f t="shared" si="40"/>
        <v>12.5</v>
      </c>
      <c r="L1057" s="85" t="s">
        <v>614</v>
      </c>
      <c r="M1057" s="205"/>
      <c r="N1057" s="205"/>
    </row>
    <row r="1058" ht="15.0" customHeight="1">
      <c r="A1058" s="285" t="s">
        <v>2505</v>
      </c>
      <c r="B1058" s="85" t="s">
        <v>2532</v>
      </c>
      <c r="C1058" s="77" t="s">
        <v>86</v>
      </c>
      <c r="D1058" s="85" t="s">
        <v>2535</v>
      </c>
      <c r="E1058" s="85" t="s">
        <v>2536</v>
      </c>
      <c r="F1058" s="77" t="s">
        <v>452</v>
      </c>
      <c r="G1058" s="98">
        <v>4.0</v>
      </c>
      <c r="H1058" s="98">
        <v>2.0</v>
      </c>
      <c r="I1058" s="98">
        <v>4.0</v>
      </c>
      <c r="J1058" s="98">
        <v>50.0</v>
      </c>
      <c r="K1058" s="77">
        <f t="shared" si="40"/>
        <v>12.5</v>
      </c>
      <c r="L1058" s="85" t="s">
        <v>614</v>
      </c>
      <c r="M1058" s="205"/>
      <c r="N1058" s="205"/>
    </row>
    <row r="1059" ht="15.0" customHeight="1">
      <c r="A1059" s="285" t="s">
        <v>2505</v>
      </c>
      <c r="B1059" s="85" t="s">
        <v>2532</v>
      </c>
      <c r="C1059" s="77" t="s">
        <v>86</v>
      </c>
      <c r="D1059" s="85" t="s">
        <v>2537</v>
      </c>
      <c r="E1059" s="136" t="s">
        <v>2538</v>
      </c>
      <c r="F1059" s="77" t="s">
        <v>452</v>
      </c>
      <c r="G1059" s="98">
        <v>4.0</v>
      </c>
      <c r="H1059" s="98">
        <v>2.0</v>
      </c>
      <c r="I1059" s="98">
        <v>4.0</v>
      </c>
      <c r="J1059" s="98">
        <v>50.0</v>
      </c>
      <c r="K1059" s="77">
        <f t="shared" si="40"/>
        <v>12.5</v>
      </c>
      <c r="L1059" s="85" t="s">
        <v>614</v>
      </c>
      <c r="M1059" s="205"/>
      <c r="N1059" s="205"/>
    </row>
    <row r="1060" ht="15.0" customHeight="1">
      <c r="A1060" s="285" t="s">
        <v>3144</v>
      </c>
      <c r="B1060" s="85" t="s">
        <v>3145</v>
      </c>
      <c r="C1060" s="77" t="s">
        <v>86</v>
      </c>
      <c r="D1060" s="85" t="s">
        <v>3146</v>
      </c>
      <c r="E1060" s="136" t="s">
        <v>3147</v>
      </c>
      <c r="F1060" s="77" t="s">
        <v>868</v>
      </c>
      <c r="G1060" s="98">
        <v>2.0</v>
      </c>
      <c r="H1060" s="98">
        <v>2.0</v>
      </c>
      <c r="I1060" s="98">
        <v>2.0</v>
      </c>
      <c r="J1060" s="98">
        <v>50.0</v>
      </c>
      <c r="K1060" s="77">
        <f t="shared" si="40"/>
        <v>25</v>
      </c>
      <c r="L1060" s="85" t="s">
        <v>614</v>
      </c>
      <c r="M1060" s="205"/>
      <c r="N1060" s="205"/>
    </row>
    <row r="1061" ht="15.0" customHeight="1">
      <c r="A1061" s="85" t="s">
        <v>472</v>
      </c>
      <c r="B1061" s="85" t="s">
        <v>471</v>
      </c>
      <c r="C1061" s="77" t="s">
        <v>86</v>
      </c>
      <c r="D1061" s="85" t="s">
        <v>2530</v>
      </c>
      <c r="E1061" s="136" t="s">
        <v>2531</v>
      </c>
      <c r="F1061" s="77" t="s">
        <v>2509</v>
      </c>
      <c r="G1061" s="98">
        <v>4.0</v>
      </c>
      <c r="H1061" s="98">
        <v>2.0</v>
      </c>
      <c r="I1061" s="98">
        <v>4.0</v>
      </c>
      <c r="J1061" s="98">
        <v>50.0</v>
      </c>
      <c r="K1061" s="77">
        <f t="shared" si="40"/>
        <v>12.5</v>
      </c>
      <c r="L1061" s="85" t="s">
        <v>614</v>
      </c>
      <c r="M1061" s="205"/>
      <c r="N1061" s="205"/>
    </row>
    <row r="1062" ht="15.0" customHeight="1">
      <c r="A1062" s="85" t="s">
        <v>2592</v>
      </c>
      <c r="B1062" s="85" t="s">
        <v>2605</v>
      </c>
      <c r="C1062" s="77" t="s">
        <v>86</v>
      </c>
      <c r="D1062" s="85" t="s">
        <v>2606</v>
      </c>
      <c r="E1062" s="136" t="s">
        <v>2607</v>
      </c>
      <c r="F1062" s="76" t="s">
        <v>452</v>
      </c>
      <c r="G1062" s="98">
        <v>2.0</v>
      </c>
      <c r="H1062" s="98">
        <v>2.0</v>
      </c>
      <c r="I1062" s="98">
        <v>2.0</v>
      </c>
      <c r="J1062" s="98">
        <v>50.0</v>
      </c>
      <c r="K1062" s="77">
        <f t="shared" si="40"/>
        <v>25</v>
      </c>
      <c r="L1062" s="85" t="s">
        <v>614</v>
      </c>
      <c r="M1062" s="205"/>
      <c r="N1062" s="205"/>
    </row>
    <row r="1063" ht="15.0" customHeight="1">
      <c r="A1063" s="85" t="s">
        <v>2601</v>
      </c>
      <c r="B1063" s="85" t="s">
        <v>2602</v>
      </c>
      <c r="C1063" s="77" t="s">
        <v>86</v>
      </c>
      <c r="D1063" s="85" t="s">
        <v>3148</v>
      </c>
      <c r="E1063" s="136" t="s">
        <v>2604</v>
      </c>
      <c r="F1063" s="76" t="s">
        <v>868</v>
      </c>
      <c r="G1063" s="98">
        <v>3.0</v>
      </c>
      <c r="H1063" s="98">
        <v>3.0</v>
      </c>
      <c r="I1063" s="98">
        <v>3.0</v>
      </c>
      <c r="J1063" s="98">
        <v>50.0</v>
      </c>
      <c r="K1063" s="77">
        <f t="shared" si="40"/>
        <v>16.66666667</v>
      </c>
      <c r="L1063" s="85" t="s">
        <v>614</v>
      </c>
      <c r="M1063" s="205"/>
      <c r="N1063" s="205"/>
    </row>
    <row r="1064" ht="15.0" customHeight="1">
      <c r="A1064" s="85" t="s">
        <v>3149</v>
      </c>
      <c r="B1064" s="85" t="s">
        <v>3150</v>
      </c>
      <c r="C1064" s="77" t="s">
        <v>86</v>
      </c>
      <c r="D1064" s="85" t="s">
        <v>3151</v>
      </c>
      <c r="E1064" s="136" t="s">
        <v>2514</v>
      </c>
      <c r="F1064" s="76" t="s">
        <v>868</v>
      </c>
      <c r="G1064" s="98">
        <v>2.0</v>
      </c>
      <c r="H1064" s="98">
        <v>2.0</v>
      </c>
      <c r="I1064" s="98">
        <v>2.0</v>
      </c>
      <c r="J1064" s="98">
        <v>50.0</v>
      </c>
      <c r="K1064" s="77">
        <f t="shared" si="40"/>
        <v>25</v>
      </c>
      <c r="L1064" s="85" t="s">
        <v>614</v>
      </c>
      <c r="M1064" s="205"/>
      <c r="N1064" s="205"/>
    </row>
    <row r="1065" ht="15.0" customHeight="1">
      <c r="A1065" s="85" t="s">
        <v>3152</v>
      </c>
      <c r="B1065" s="85" t="s">
        <v>3153</v>
      </c>
      <c r="C1065" s="77" t="s">
        <v>86</v>
      </c>
      <c r="D1065" s="75" t="s">
        <v>3154</v>
      </c>
      <c r="E1065" s="75" t="s">
        <v>3155</v>
      </c>
      <c r="F1065" s="77" t="s">
        <v>2509</v>
      </c>
      <c r="G1065" s="98">
        <v>2.0</v>
      </c>
      <c r="H1065" s="98">
        <v>2.0</v>
      </c>
      <c r="I1065" s="98">
        <v>2.0</v>
      </c>
      <c r="J1065" s="98">
        <v>50.0</v>
      </c>
      <c r="K1065" s="77">
        <v>25.0</v>
      </c>
      <c r="L1065" s="85" t="s">
        <v>625</v>
      </c>
      <c r="M1065" s="205"/>
      <c r="N1065" s="205"/>
    </row>
    <row r="1066" ht="15.0" customHeight="1">
      <c r="A1066" s="85" t="s">
        <v>3156</v>
      </c>
      <c r="B1066" s="85" t="s">
        <v>3157</v>
      </c>
      <c r="C1066" s="77" t="s">
        <v>86</v>
      </c>
      <c r="D1066" s="75" t="s">
        <v>3158</v>
      </c>
      <c r="E1066" s="77" t="s">
        <v>3159</v>
      </c>
      <c r="F1066" s="77" t="s">
        <v>2509</v>
      </c>
      <c r="G1066" s="98">
        <v>2.0</v>
      </c>
      <c r="H1066" s="98">
        <v>1.0</v>
      </c>
      <c r="I1066" s="98">
        <v>2.0</v>
      </c>
      <c r="J1066" s="98">
        <v>50.0</v>
      </c>
      <c r="K1066" s="77">
        <v>25.0</v>
      </c>
      <c r="L1066" s="85" t="s">
        <v>625</v>
      </c>
      <c r="M1066" s="205"/>
      <c r="N1066" s="205"/>
    </row>
    <row r="1067" ht="15.0" customHeight="1">
      <c r="A1067" s="85" t="s">
        <v>3156</v>
      </c>
      <c r="B1067" s="85" t="s">
        <v>3157</v>
      </c>
      <c r="C1067" s="77" t="s">
        <v>51</v>
      </c>
      <c r="D1067" s="75" t="s">
        <v>3160</v>
      </c>
      <c r="E1067" s="77" t="s">
        <v>3161</v>
      </c>
      <c r="F1067" s="77" t="s">
        <v>2509</v>
      </c>
      <c r="G1067" s="98">
        <v>2.0</v>
      </c>
      <c r="H1067" s="98">
        <v>1.0</v>
      </c>
      <c r="I1067" s="98">
        <v>2.0</v>
      </c>
      <c r="J1067" s="98">
        <v>50.0</v>
      </c>
      <c r="K1067" s="77">
        <v>25.0</v>
      </c>
      <c r="L1067" s="85" t="s">
        <v>625</v>
      </c>
      <c r="M1067" s="205"/>
      <c r="N1067" s="205"/>
    </row>
    <row r="1068" ht="15.75" customHeight="1">
      <c r="A1068" s="47" t="s">
        <v>626</v>
      </c>
      <c r="B1068" s="47"/>
      <c r="C1068" s="1"/>
      <c r="D1068" s="1"/>
      <c r="E1068" s="1"/>
      <c r="F1068" s="7"/>
      <c r="G1068" s="2"/>
      <c r="H1068" s="1"/>
      <c r="I1068" s="1"/>
      <c r="J1068" s="52"/>
      <c r="K1068" s="288">
        <f>SUM(K16:K1067)</f>
        <v>22681.47667</v>
      </c>
      <c r="L1068" s="193"/>
    </row>
    <row r="1069" ht="15.75" customHeight="1">
      <c r="A1069" s="47"/>
      <c r="B1069" s="47"/>
      <c r="C1069" s="1"/>
      <c r="D1069" s="1"/>
      <c r="E1069" s="1"/>
      <c r="F1069" s="7"/>
      <c r="G1069" s="2"/>
      <c r="H1069" s="1"/>
      <c r="I1069" s="1"/>
      <c r="J1069" s="1"/>
      <c r="K1069" s="7"/>
      <c r="L1069" s="193"/>
    </row>
    <row r="1070" ht="15.75" customHeight="1">
      <c r="A1070" s="289" t="s">
        <v>627</v>
      </c>
      <c r="B1070" s="147"/>
      <c r="C1070" s="147"/>
      <c r="D1070" s="147"/>
      <c r="E1070" s="147"/>
      <c r="F1070" s="147"/>
      <c r="G1070" s="147"/>
      <c r="H1070" s="147"/>
      <c r="I1070" s="147"/>
      <c r="J1070" s="147"/>
      <c r="K1070" s="147"/>
      <c r="L1070" s="193"/>
    </row>
    <row r="1071" ht="15.75" customHeight="1">
      <c r="A1071" s="47"/>
      <c r="B1071" s="47"/>
      <c r="C1071" s="1"/>
      <c r="D1071" s="1"/>
      <c r="E1071" s="1"/>
      <c r="F1071" s="7"/>
      <c r="G1071" s="2"/>
      <c r="H1071" s="1"/>
      <c r="I1071" s="1"/>
      <c r="J1071" s="1"/>
      <c r="K1071" s="7"/>
      <c r="L1071" s="193"/>
    </row>
    <row r="1072" ht="15.75" customHeight="1">
      <c r="A1072" s="47"/>
      <c r="B1072" s="47"/>
      <c r="C1072" s="1"/>
      <c r="D1072" s="1"/>
      <c r="E1072" s="290"/>
      <c r="F1072" s="7"/>
      <c r="G1072" s="2"/>
      <c r="H1072" s="1"/>
      <c r="I1072" s="1"/>
      <c r="J1072" s="1"/>
      <c r="K1072" s="7"/>
      <c r="L1072" s="193"/>
    </row>
    <row r="1073" ht="15.75" customHeight="1">
      <c r="A1073" s="47"/>
      <c r="B1073" s="47"/>
      <c r="C1073" s="1"/>
      <c r="D1073" s="1"/>
      <c r="E1073" s="290"/>
      <c r="F1073" s="7"/>
      <c r="G1073" s="2"/>
      <c r="H1073" s="1"/>
      <c r="I1073" s="1"/>
      <c r="J1073" s="1"/>
      <c r="K1073" s="2"/>
      <c r="L1073" s="193"/>
    </row>
    <row r="1074" ht="15.75" customHeight="1">
      <c r="A1074" s="291"/>
      <c r="B1074" s="47"/>
      <c r="C1074" s="1"/>
      <c r="D1074" s="1"/>
      <c r="E1074" s="290"/>
      <c r="F1074" s="7"/>
      <c r="G1074" s="2"/>
      <c r="H1074" s="1"/>
      <c r="I1074" s="1"/>
      <c r="J1074" s="1"/>
      <c r="K1074" s="2"/>
      <c r="L1074" s="193"/>
    </row>
    <row r="1075" ht="15.75" customHeight="1">
      <c r="A1075" s="47"/>
      <c r="B1075" s="47"/>
      <c r="C1075" s="1"/>
      <c r="D1075" s="1"/>
      <c r="E1075" s="290"/>
      <c r="F1075" s="7"/>
      <c r="G1075" s="2"/>
      <c r="H1075" s="1"/>
      <c r="I1075" s="1"/>
      <c r="J1075" s="1"/>
      <c r="K1075" s="2"/>
      <c r="L1075" s="193"/>
    </row>
    <row r="1076" ht="15.75" customHeight="1">
      <c r="A1076" s="47"/>
      <c r="B1076" s="47"/>
      <c r="C1076" s="1"/>
      <c r="D1076" s="1"/>
      <c r="E1076" s="1"/>
      <c r="F1076" s="7"/>
      <c r="G1076" s="2"/>
      <c r="H1076" s="1"/>
      <c r="I1076" s="1"/>
      <c r="J1076" s="1"/>
      <c r="K1076" s="2"/>
      <c r="L1076" s="193"/>
    </row>
    <row r="1077" ht="15.75" customHeight="1">
      <c r="A1077" s="47"/>
      <c r="B1077" s="47"/>
      <c r="C1077" s="1"/>
      <c r="D1077" s="1"/>
      <c r="E1077" s="1"/>
      <c r="F1077" s="7"/>
      <c r="G1077" s="2"/>
      <c r="H1077" s="1"/>
      <c r="I1077" s="1"/>
      <c r="J1077" s="1"/>
      <c r="K1077" s="2"/>
      <c r="L1077" s="193"/>
    </row>
    <row r="1078" ht="15.75" customHeight="1">
      <c r="A1078" s="47"/>
      <c r="B1078" s="47"/>
      <c r="C1078" s="1"/>
      <c r="D1078" s="1"/>
      <c r="E1078" s="1"/>
      <c r="F1078" s="7"/>
      <c r="G1078" s="2"/>
      <c r="H1078" s="1"/>
      <c r="I1078" s="1"/>
      <c r="J1078" s="1"/>
      <c r="K1078" s="2"/>
      <c r="L1078" s="193"/>
    </row>
    <row r="1079" ht="15.75" customHeight="1">
      <c r="A1079" s="47"/>
      <c r="B1079" s="47"/>
      <c r="C1079" s="1"/>
      <c r="D1079" s="1"/>
      <c r="E1079" s="1"/>
      <c r="F1079" s="7"/>
      <c r="G1079" s="2"/>
      <c r="H1079" s="1"/>
      <c r="I1079" s="1"/>
      <c r="J1079" s="1"/>
      <c r="K1079" s="2"/>
      <c r="L1079" s="193"/>
    </row>
    <row r="1080" ht="15.75" customHeight="1">
      <c r="A1080" s="47"/>
      <c r="B1080" s="47"/>
      <c r="C1080" s="1"/>
      <c r="D1080" s="1"/>
      <c r="E1080" s="1"/>
      <c r="F1080" s="7"/>
      <c r="G1080" s="2"/>
      <c r="H1080" s="1"/>
      <c r="I1080" s="1"/>
      <c r="J1080" s="1"/>
      <c r="K1080" s="2"/>
      <c r="L1080" s="193"/>
    </row>
    <row r="1081" ht="15.75" customHeight="1">
      <c r="A1081" s="47"/>
      <c r="B1081" s="47"/>
      <c r="C1081" s="1"/>
      <c r="D1081" s="1"/>
      <c r="E1081" s="1"/>
      <c r="F1081" s="7"/>
      <c r="G1081" s="2"/>
      <c r="H1081" s="1"/>
      <c r="I1081" s="1"/>
      <c r="J1081" s="1"/>
      <c r="K1081" s="2"/>
      <c r="L1081" s="193"/>
    </row>
    <row r="1082" ht="15.75" customHeight="1">
      <c r="A1082" s="47"/>
      <c r="B1082" s="47"/>
      <c r="C1082" s="1"/>
      <c r="D1082" s="1"/>
      <c r="E1082" s="290"/>
      <c r="F1082" s="7"/>
      <c r="G1082" s="2"/>
      <c r="H1082" s="1"/>
      <c r="I1082" s="1"/>
      <c r="J1082" s="1"/>
      <c r="K1082" s="2"/>
      <c r="L1082" s="193"/>
    </row>
    <row r="1083" ht="15.75" customHeight="1">
      <c r="A1083" s="47"/>
      <c r="B1083" s="47"/>
      <c r="C1083" s="1"/>
      <c r="D1083" s="1"/>
      <c r="E1083" s="290"/>
      <c r="F1083" s="7"/>
      <c r="G1083" s="2"/>
      <c r="H1083" s="1"/>
      <c r="I1083" s="1"/>
      <c r="J1083" s="1"/>
      <c r="K1083" s="2"/>
      <c r="L1083" s="193"/>
    </row>
    <row r="1084" ht="15.75" customHeight="1">
      <c r="A1084" s="47"/>
      <c r="B1084" s="47"/>
      <c r="C1084" s="1"/>
      <c r="D1084" s="1"/>
      <c r="E1084" s="1"/>
      <c r="F1084" s="7"/>
      <c r="G1084" s="2"/>
      <c r="H1084" s="1"/>
      <c r="I1084" s="1"/>
      <c r="J1084" s="1"/>
      <c r="K1084" s="2"/>
      <c r="L1084" s="193"/>
    </row>
    <row r="1085" ht="15.75" customHeight="1">
      <c r="A1085" s="47"/>
      <c r="B1085" s="47"/>
      <c r="C1085" s="1"/>
      <c r="D1085" s="1"/>
      <c r="E1085" s="1"/>
      <c r="F1085" s="7"/>
      <c r="G1085" s="2"/>
      <c r="H1085" s="1"/>
      <c r="I1085" s="1"/>
      <c r="J1085" s="1"/>
      <c r="K1085" s="2"/>
      <c r="L1085" s="193"/>
    </row>
    <row r="1086" ht="15.75" customHeight="1">
      <c r="A1086" s="47"/>
      <c r="B1086" s="47"/>
      <c r="C1086" s="1"/>
      <c r="D1086" s="1"/>
      <c r="E1086" s="1"/>
      <c r="F1086" s="7"/>
      <c r="G1086" s="2"/>
      <c r="H1086" s="1"/>
      <c r="I1086" s="1"/>
      <c r="J1086" s="1"/>
      <c r="K1086" s="2"/>
      <c r="L1086" s="193"/>
    </row>
    <row r="1087" ht="15.75" customHeight="1">
      <c r="A1087" s="47"/>
      <c r="B1087" s="47"/>
      <c r="C1087" s="1"/>
      <c r="D1087" s="1"/>
      <c r="E1087" s="1"/>
      <c r="F1087" s="7"/>
      <c r="G1087" s="2"/>
      <c r="H1087" s="1"/>
      <c r="I1087" s="1"/>
      <c r="J1087" s="1"/>
      <c r="K1087" s="2"/>
      <c r="L1087" s="193"/>
    </row>
    <row r="1088" ht="15.75" customHeight="1">
      <c r="A1088" s="47"/>
      <c r="B1088" s="47"/>
      <c r="C1088" s="1"/>
      <c r="D1088" s="1"/>
      <c r="E1088" s="1"/>
      <c r="F1088" s="7"/>
      <c r="G1088" s="2"/>
      <c r="H1088" s="1"/>
      <c r="I1088" s="1"/>
      <c r="J1088" s="1"/>
      <c r="K1088" s="2"/>
      <c r="L1088" s="193"/>
    </row>
    <row r="1089" ht="15.75" customHeight="1">
      <c r="A1089" s="47"/>
      <c r="B1089" s="47"/>
      <c r="C1089" s="1"/>
      <c r="D1089" s="1"/>
      <c r="E1089" s="1"/>
      <c r="F1089" s="7"/>
      <c r="G1089" s="2"/>
      <c r="H1089" s="1"/>
      <c r="I1089" s="1"/>
      <c r="J1089" s="1"/>
      <c r="K1089" s="2"/>
      <c r="L1089" s="193"/>
    </row>
    <row r="1090" ht="15.75" customHeight="1">
      <c r="A1090" s="47"/>
      <c r="B1090" s="47"/>
      <c r="C1090" s="1"/>
      <c r="D1090" s="1"/>
      <c r="E1090" s="1"/>
      <c r="F1090" s="7"/>
      <c r="G1090" s="2"/>
      <c r="H1090" s="1"/>
      <c r="I1090" s="1"/>
      <c r="J1090" s="1"/>
      <c r="K1090" s="2"/>
      <c r="L1090" s="193"/>
    </row>
    <row r="1091" ht="15.75" customHeight="1">
      <c r="A1091" s="47"/>
      <c r="B1091" s="47"/>
      <c r="C1091" s="1"/>
      <c r="D1091" s="1"/>
      <c r="E1091" s="1"/>
      <c r="F1091" s="7"/>
      <c r="G1091" s="2"/>
      <c r="H1091" s="1"/>
      <c r="I1091" s="1"/>
      <c r="J1091" s="1"/>
      <c r="K1091" s="2"/>
      <c r="L1091" s="193"/>
    </row>
    <row r="1092" ht="15.75" customHeight="1">
      <c r="A1092" s="47"/>
      <c r="B1092" s="47"/>
      <c r="C1092" s="1"/>
      <c r="D1092" s="1"/>
      <c r="E1092" s="1"/>
      <c r="F1092" s="7"/>
      <c r="G1092" s="2"/>
      <c r="H1092" s="1"/>
      <c r="I1092" s="1"/>
      <c r="J1092" s="1"/>
      <c r="K1092" s="2"/>
      <c r="L1092" s="193"/>
    </row>
    <row r="1093" ht="15.75" customHeight="1">
      <c r="A1093" s="47"/>
      <c r="B1093" s="47"/>
      <c r="C1093" s="1"/>
      <c r="D1093" s="1"/>
      <c r="E1093" s="1"/>
      <c r="F1093" s="7"/>
      <c r="G1093" s="2"/>
      <c r="H1093" s="1"/>
      <c r="I1093" s="1"/>
      <c r="J1093" s="1"/>
      <c r="K1093" s="2"/>
      <c r="L1093" s="193"/>
    </row>
    <row r="1094" ht="15.75" customHeight="1">
      <c r="A1094" s="47"/>
      <c r="B1094" s="47"/>
      <c r="C1094" s="1"/>
      <c r="D1094" s="1"/>
      <c r="E1094" s="1"/>
      <c r="F1094" s="7"/>
      <c r="G1094" s="2"/>
      <c r="H1094" s="1"/>
      <c r="I1094" s="1"/>
      <c r="J1094" s="1"/>
      <c r="K1094" s="2"/>
      <c r="L1094" s="193"/>
    </row>
    <row r="1095" ht="15.75" customHeight="1">
      <c r="A1095" s="47"/>
      <c r="B1095" s="47"/>
      <c r="C1095" s="1"/>
      <c r="D1095" s="1"/>
      <c r="E1095" s="1"/>
      <c r="F1095" s="7"/>
      <c r="G1095" s="2"/>
      <c r="H1095" s="1"/>
      <c r="I1095" s="1"/>
      <c r="J1095" s="1"/>
      <c r="K1095" s="2"/>
      <c r="L1095" s="193"/>
    </row>
    <row r="1096" ht="15.75" customHeight="1">
      <c r="A1096" s="47"/>
      <c r="B1096" s="47"/>
      <c r="C1096" s="1"/>
      <c r="D1096" s="1"/>
      <c r="E1096" s="1"/>
      <c r="F1096" s="7"/>
      <c r="G1096" s="2"/>
      <c r="H1096" s="1"/>
      <c r="I1096" s="1"/>
      <c r="J1096" s="1"/>
      <c r="K1096" s="2"/>
      <c r="L1096" s="193"/>
    </row>
    <row r="1097" ht="15.75" customHeight="1">
      <c r="A1097" s="47"/>
      <c r="B1097" s="47"/>
      <c r="C1097" s="1"/>
      <c r="D1097" s="1"/>
      <c r="E1097" s="1"/>
      <c r="F1097" s="7"/>
      <c r="G1097" s="2"/>
      <c r="H1097" s="1"/>
      <c r="I1097" s="1"/>
      <c r="J1097" s="1"/>
      <c r="K1097" s="2"/>
      <c r="L1097" s="193"/>
    </row>
    <row r="1098" ht="15.75" customHeight="1">
      <c r="A1098" s="47"/>
      <c r="B1098" s="47"/>
      <c r="C1098" s="1"/>
      <c r="D1098" s="1"/>
      <c r="E1098" s="1"/>
      <c r="F1098" s="7"/>
      <c r="G1098" s="2"/>
      <c r="H1098" s="1"/>
      <c r="I1098" s="1"/>
      <c r="J1098" s="1"/>
      <c r="K1098" s="2"/>
      <c r="L1098" s="193"/>
    </row>
    <row r="1099" ht="15.75" customHeight="1">
      <c r="A1099" s="47"/>
      <c r="B1099" s="47"/>
      <c r="C1099" s="1"/>
      <c r="D1099" s="1"/>
      <c r="E1099" s="1"/>
      <c r="F1099" s="7"/>
      <c r="G1099" s="2"/>
      <c r="H1099" s="1"/>
      <c r="I1099" s="1"/>
      <c r="J1099" s="1"/>
      <c r="K1099" s="2"/>
      <c r="L1099" s="193"/>
    </row>
    <row r="1100" ht="15.75" customHeight="1">
      <c r="A1100" s="47"/>
      <c r="B1100" s="47"/>
      <c r="C1100" s="1"/>
      <c r="D1100" s="1"/>
      <c r="E1100" s="1"/>
      <c r="F1100" s="7"/>
      <c r="G1100" s="2"/>
      <c r="H1100" s="1"/>
      <c r="I1100" s="1"/>
      <c r="J1100" s="1"/>
      <c r="K1100" s="2"/>
      <c r="L1100" s="193"/>
    </row>
    <row r="1101" ht="15.75" customHeight="1">
      <c r="A1101" s="47"/>
      <c r="B1101" s="47"/>
      <c r="C1101" s="1"/>
      <c r="D1101" s="1"/>
      <c r="E1101" s="1"/>
      <c r="F1101" s="7"/>
      <c r="G1101" s="2"/>
      <c r="H1101" s="1"/>
      <c r="I1101" s="1"/>
      <c r="J1101" s="1"/>
      <c r="K1101" s="2"/>
      <c r="L1101" s="193"/>
    </row>
    <row r="1102" ht="15.75" customHeight="1">
      <c r="A1102" s="47"/>
      <c r="B1102" s="47"/>
      <c r="C1102" s="1"/>
      <c r="D1102" s="1"/>
      <c r="E1102" s="1"/>
      <c r="F1102" s="7"/>
      <c r="G1102" s="2"/>
      <c r="H1102" s="1"/>
      <c r="I1102" s="1"/>
      <c r="J1102" s="1"/>
      <c r="K1102" s="2"/>
      <c r="L1102" s="193"/>
    </row>
    <row r="1103" ht="15.75" customHeight="1">
      <c r="A1103" s="47"/>
      <c r="B1103" s="47"/>
      <c r="C1103" s="1"/>
      <c r="D1103" s="1"/>
      <c r="E1103" s="1"/>
      <c r="F1103" s="7"/>
      <c r="G1103" s="2"/>
      <c r="H1103" s="1"/>
      <c r="I1103" s="1"/>
      <c r="J1103" s="1"/>
      <c r="K1103" s="2"/>
      <c r="L1103" s="193"/>
    </row>
    <row r="1104" ht="15.75" customHeight="1">
      <c r="A1104" s="47"/>
      <c r="B1104" s="47"/>
      <c r="C1104" s="1"/>
      <c r="D1104" s="1"/>
      <c r="E1104" s="1"/>
      <c r="F1104" s="7"/>
      <c r="G1104" s="2"/>
      <c r="H1104" s="1"/>
      <c r="I1104" s="1"/>
      <c r="J1104" s="1"/>
      <c r="K1104" s="2"/>
      <c r="L1104" s="193"/>
    </row>
    <row r="1105" ht="15.75" customHeight="1">
      <c r="A1105" s="47"/>
      <c r="B1105" s="47"/>
      <c r="C1105" s="1"/>
      <c r="D1105" s="1"/>
      <c r="E1105" s="1"/>
      <c r="F1105" s="7"/>
      <c r="G1105" s="2"/>
      <c r="H1105" s="1"/>
      <c r="I1105" s="1"/>
      <c r="J1105" s="1"/>
      <c r="K1105" s="2"/>
      <c r="L1105" s="193"/>
    </row>
    <row r="1106" ht="15.75" customHeight="1">
      <c r="A1106" s="47"/>
      <c r="B1106" s="47"/>
      <c r="C1106" s="1"/>
      <c r="D1106" s="1"/>
      <c r="E1106" s="1"/>
      <c r="F1106" s="7"/>
      <c r="G1106" s="2"/>
      <c r="H1106" s="1"/>
      <c r="I1106" s="1"/>
      <c r="J1106" s="1"/>
      <c r="K1106" s="2"/>
      <c r="L1106" s="193"/>
    </row>
    <row r="1107" ht="15.75" customHeight="1">
      <c r="A1107" s="47"/>
      <c r="B1107" s="47"/>
      <c r="C1107" s="1"/>
      <c r="D1107" s="1"/>
      <c r="E1107" s="1"/>
      <c r="F1107" s="7"/>
      <c r="G1107" s="2"/>
      <c r="H1107" s="1"/>
      <c r="I1107" s="1"/>
      <c r="J1107" s="1"/>
      <c r="K1107" s="2"/>
      <c r="L1107" s="193"/>
    </row>
    <row r="1108" ht="15.75" customHeight="1">
      <c r="A1108" s="47"/>
      <c r="B1108" s="47"/>
      <c r="C1108" s="1"/>
      <c r="D1108" s="1"/>
      <c r="E1108" s="1"/>
      <c r="F1108" s="7"/>
      <c r="G1108" s="2"/>
      <c r="H1108" s="1"/>
      <c r="I1108" s="1"/>
      <c r="J1108" s="1"/>
      <c r="K1108" s="2"/>
      <c r="L1108" s="193"/>
    </row>
    <row r="1109" ht="15.75" customHeight="1">
      <c r="A1109" s="47"/>
      <c r="B1109" s="47"/>
      <c r="C1109" s="1"/>
      <c r="D1109" s="1"/>
      <c r="E1109" s="1"/>
      <c r="F1109" s="7"/>
      <c r="G1109" s="2"/>
      <c r="H1109" s="1"/>
      <c r="I1109" s="1"/>
      <c r="J1109" s="1"/>
      <c r="K1109" s="2"/>
      <c r="L1109" s="193"/>
    </row>
    <row r="1110" ht="15.75" customHeight="1">
      <c r="A1110" s="47"/>
      <c r="B1110" s="47"/>
      <c r="C1110" s="1"/>
      <c r="D1110" s="1"/>
      <c r="E1110" s="1"/>
      <c r="F1110" s="7"/>
      <c r="G1110" s="2"/>
      <c r="H1110" s="1"/>
      <c r="I1110" s="1"/>
      <c r="J1110" s="1"/>
      <c r="K1110" s="2"/>
      <c r="L1110" s="193"/>
    </row>
    <row r="1111" ht="15.75" customHeight="1">
      <c r="A1111" s="47"/>
      <c r="B1111" s="47"/>
      <c r="C1111" s="1"/>
      <c r="D1111" s="1"/>
      <c r="E1111" s="1"/>
      <c r="F1111" s="7"/>
      <c r="G1111" s="2"/>
      <c r="H1111" s="1"/>
      <c r="I1111" s="1"/>
      <c r="J1111" s="1"/>
      <c r="K1111" s="2"/>
      <c r="L1111" s="193"/>
    </row>
    <row r="1112" ht="15.75" customHeight="1">
      <c r="A1112" s="47"/>
      <c r="B1112" s="47"/>
      <c r="C1112" s="1"/>
      <c r="D1112" s="1"/>
      <c r="E1112" s="1"/>
      <c r="F1112" s="7"/>
      <c r="G1112" s="2"/>
      <c r="H1112" s="1"/>
      <c r="I1112" s="1"/>
      <c r="J1112" s="1"/>
      <c r="K1112" s="2"/>
      <c r="L1112" s="193"/>
    </row>
    <row r="1113" ht="15.75" customHeight="1">
      <c r="A1113" s="47"/>
      <c r="B1113" s="47"/>
      <c r="C1113" s="1"/>
      <c r="D1113" s="1"/>
      <c r="E1113" s="1"/>
      <c r="F1113" s="7"/>
      <c r="G1113" s="2"/>
      <c r="H1113" s="1"/>
      <c r="I1113" s="1"/>
      <c r="J1113" s="1"/>
      <c r="K1113" s="2"/>
      <c r="L1113" s="193"/>
    </row>
    <row r="1114" ht="15.75" customHeight="1">
      <c r="A1114" s="47"/>
      <c r="B1114" s="47"/>
      <c r="C1114" s="1"/>
      <c r="D1114" s="1"/>
      <c r="E1114" s="1"/>
      <c r="F1114" s="7"/>
      <c r="G1114" s="2"/>
      <c r="H1114" s="1"/>
      <c r="I1114" s="1"/>
      <c r="J1114" s="1"/>
      <c r="K1114" s="2"/>
      <c r="L1114" s="193"/>
    </row>
    <row r="1115" ht="15.75" customHeight="1">
      <c r="A1115" s="47"/>
      <c r="B1115" s="47"/>
      <c r="C1115" s="1"/>
      <c r="D1115" s="1"/>
      <c r="E1115" s="1"/>
      <c r="F1115" s="7"/>
      <c r="G1115" s="2"/>
      <c r="H1115" s="1"/>
      <c r="I1115" s="1"/>
      <c r="J1115" s="1"/>
      <c r="K1115" s="2"/>
      <c r="L1115" s="193"/>
    </row>
    <row r="1116" ht="15.75" customHeight="1">
      <c r="A1116" s="47"/>
      <c r="B1116" s="47"/>
      <c r="C1116" s="1"/>
      <c r="D1116" s="1"/>
      <c r="E1116" s="1"/>
      <c r="F1116" s="7"/>
      <c r="G1116" s="2"/>
      <c r="H1116" s="1"/>
      <c r="I1116" s="1"/>
      <c r="J1116" s="1"/>
      <c r="K1116" s="2"/>
      <c r="L1116" s="193"/>
    </row>
    <row r="1117" ht="15.75" customHeight="1">
      <c r="A1117" s="47"/>
      <c r="B1117" s="47"/>
      <c r="C1117" s="1"/>
      <c r="D1117" s="1"/>
      <c r="E1117" s="1"/>
      <c r="F1117" s="7"/>
      <c r="G1117" s="2"/>
      <c r="H1117" s="1"/>
      <c r="I1117" s="1"/>
      <c r="J1117" s="1"/>
      <c r="K1117" s="2"/>
      <c r="L1117" s="193"/>
    </row>
    <row r="1118" ht="15.75" customHeight="1">
      <c r="A1118" s="47"/>
      <c r="B1118" s="47"/>
      <c r="C1118" s="1"/>
      <c r="D1118" s="1"/>
      <c r="E1118" s="1"/>
      <c r="F1118" s="7"/>
      <c r="G1118" s="2"/>
      <c r="H1118" s="1"/>
      <c r="I1118" s="1"/>
      <c r="J1118" s="1"/>
      <c r="K1118" s="2"/>
      <c r="L1118" s="193"/>
    </row>
    <row r="1119" ht="15.75" customHeight="1">
      <c r="A1119" s="47"/>
      <c r="B1119" s="47"/>
      <c r="C1119" s="1"/>
      <c r="D1119" s="1"/>
      <c r="E1119" s="1"/>
      <c r="F1119" s="7"/>
      <c r="G1119" s="2"/>
      <c r="H1119" s="1"/>
      <c r="I1119" s="1"/>
      <c r="J1119" s="1"/>
      <c r="K1119" s="2"/>
      <c r="L1119" s="193"/>
    </row>
    <row r="1120" ht="15.75" customHeight="1">
      <c r="A1120" s="47"/>
      <c r="B1120" s="47"/>
      <c r="C1120" s="1"/>
      <c r="D1120" s="1"/>
      <c r="E1120" s="1"/>
      <c r="F1120" s="7"/>
      <c r="G1120" s="2"/>
      <c r="H1120" s="1"/>
      <c r="I1120" s="1"/>
      <c r="J1120" s="1"/>
      <c r="K1120" s="2"/>
      <c r="L1120" s="193"/>
    </row>
    <row r="1121" ht="15.75" customHeight="1">
      <c r="A1121" s="47"/>
      <c r="B1121" s="47"/>
      <c r="C1121" s="1"/>
      <c r="D1121" s="1"/>
      <c r="E1121" s="1"/>
      <c r="F1121" s="7"/>
      <c r="G1121" s="2"/>
      <c r="H1121" s="1"/>
      <c r="I1121" s="1"/>
      <c r="J1121" s="1"/>
      <c r="K1121" s="2"/>
      <c r="L1121" s="193"/>
    </row>
    <row r="1122" ht="15.75" customHeight="1">
      <c r="A1122" s="47"/>
      <c r="B1122" s="47"/>
      <c r="C1122" s="1"/>
      <c r="D1122" s="1"/>
      <c r="E1122" s="1"/>
      <c r="F1122" s="7"/>
      <c r="G1122" s="2"/>
      <c r="H1122" s="1"/>
      <c r="I1122" s="1"/>
      <c r="J1122" s="1"/>
      <c r="K1122" s="2"/>
      <c r="L1122" s="193"/>
    </row>
    <row r="1123" ht="15.75" customHeight="1">
      <c r="A1123" s="47"/>
      <c r="B1123" s="47"/>
      <c r="C1123" s="1"/>
      <c r="D1123" s="1"/>
      <c r="E1123" s="1"/>
      <c r="F1123" s="7"/>
      <c r="G1123" s="2"/>
      <c r="H1123" s="1"/>
      <c r="I1123" s="1"/>
      <c r="J1123" s="1"/>
      <c r="K1123" s="2"/>
      <c r="L1123" s="193"/>
    </row>
    <row r="1124" ht="15.75" customHeight="1">
      <c r="A1124" s="47"/>
      <c r="B1124" s="47"/>
      <c r="C1124" s="1"/>
      <c r="D1124" s="1"/>
      <c r="E1124" s="1"/>
      <c r="F1124" s="7"/>
      <c r="G1124" s="2"/>
      <c r="H1124" s="1"/>
      <c r="I1124" s="1"/>
      <c r="J1124" s="1"/>
      <c r="K1124" s="2"/>
      <c r="L1124" s="193"/>
    </row>
    <row r="1125" ht="15.75" customHeight="1">
      <c r="A1125" s="47"/>
      <c r="B1125" s="47"/>
      <c r="C1125" s="1"/>
      <c r="D1125" s="1"/>
      <c r="E1125" s="1"/>
      <c r="F1125" s="7"/>
      <c r="G1125" s="2"/>
      <c r="H1125" s="1"/>
      <c r="I1125" s="1"/>
      <c r="J1125" s="1"/>
      <c r="K1125" s="2"/>
      <c r="L1125" s="193"/>
    </row>
    <row r="1126" ht="15.75" customHeight="1">
      <c r="A1126" s="47"/>
      <c r="B1126" s="47"/>
      <c r="C1126" s="1"/>
      <c r="D1126" s="1"/>
      <c r="E1126" s="1"/>
      <c r="F1126" s="7"/>
      <c r="G1126" s="2"/>
      <c r="H1126" s="1"/>
      <c r="I1126" s="1"/>
      <c r="J1126" s="1"/>
      <c r="K1126" s="2"/>
      <c r="L1126" s="193"/>
    </row>
    <row r="1127" ht="15.75" customHeight="1">
      <c r="A1127" s="47"/>
      <c r="B1127" s="47"/>
      <c r="C1127" s="1"/>
      <c r="D1127" s="1"/>
      <c r="E1127" s="1"/>
      <c r="F1127" s="7"/>
      <c r="G1127" s="2"/>
      <c r="H1127" s="1"/>
      <c r="I1127" s="1"/>
      <c r="J1127" s="1"/>
      <c r="K1127" s="2"/>
      <c r="L1127" s="193"/>
    </row>
    <row r="1128" ht="15.75" customHeight="1">
      <c r="A1128" s="47"/>
      <c r="B1128" s="47"/>
      <c r="C1128" s="1"/>
      <c r="D1128" s="1"/>
      <c r="E1128" s="1"/>
      <c r="F1128" s="7"/>
      <c r="G1128" s="2"/>
      <c r="H1128" s="1"/>
      <c r="I1128" s="1"/>
      <c r="J1128" s="1"/>
      <c r="K1128" s="2"/>
      <c r="L1128" s="193"/>
    </row>
    <row r="1129" ht="15.75" customHeight="1">
      <c r="A1129" s="47"/>
      <c r="B1129" s="47"/>
      <c r="C1129" s="1"/>
      <c r="D1129" s="1"/>
      <c r="E1129" s="1"/>
      <c r="F1129" s="7"/>
      <c r="G1129" s="2"/>
      <c r="H1129" s="1"/>
      <c r="I1129" s="1"/>
      <c r="J1129" s="1"/>
      <c r="K1129" s="2"/>
      <c r="L1129" s="193"/>
    </row>
    <row r="1130" ht="15.75" customHeight="1">
      <c r="A1130" s="47"/>
      <c r="B1130" s="47"/>
      <c r="C1130" s="1"/>
      <c r="D1130" s="1"/>
      <c r="E1130" s="1"/>
      <c r="F1130" s="7"/>
      <c r="G1130" s="2"/>
      <c r="H1130" s="1"/>
      <c r="I1130" s="1"/>
      <c r="J1130" s="1"/>
      <c r="K1130" s="2"/>
      <c r="L1130" s="193"/>
    </row>
    <row r="1131" ht="15.75" customHeight="1">
      <c r="A1131" s="47"/>
      <c r="B1131" s="47"/>
      <c r="C1131" s="1"/>
      <c r="D1131" s="1"/>
      <c r="E1131" s="1"/>
      <c r="F1131" s="7"/>
      <c r="G1131" s="2"/>
      <c r="H1131" s="1"/>
      <c r="I1131" s="1"/>
      <c r="J1131" s="1"/>
      <c r="K1131" s="2"/>
      <c r="L1131" s="193"/>
    </row>
    <row r="1132" ht="15.75" customHeight="1">
      <c r="A1132" s="47"/>
      <c r="B1132" s="47"/>
      <c r="C1132" s="1"/>
      <c r="D1132" s="1"/>
      <c r="E1132" s="1"/>
      <c r="F1132" s="7"/>
      <c r="G1132" s="2"/>
      <c r="H1132" s="1"/>
      <c r="I1132" s="1"/>
      <c r="J1132" s="1"/>
      <c r="K1132" s="2"/>
      <c r="L1132" s="193"/>
    </row>
    <row r="1133" ht="15.75" customHeight="1">
      <c r="A1133" s="47"/>
      <c r="B1133" s="47"/>
      <c r="C1133" s="1"/>
      <c r="D1133" s="1"/>
      <c r="E1133" s="1"/>
      <c r="F1133" s="7"/>
      <c r="G1133" s="2"/>
      <c r="H1133" s="1"/>
      <c r="I1133" s="1"/>
      <c r="J1133" s="1"/>
      <c r="K1133" s="2"/>
      <c r="L1133" s="193"/>
    </row>
    <row r="1134" ht="15.75" customHeight="1">
      <c r="A1134" s="47"/>
      <c r="B1134" s="47"/>
      <c r="C1134" s="1"/>
      <c r="D1134" s="1"/>
      <c r="E1134" s="1"/>
      <c r="F1134" s="7"/>
      <c r="G1134" s="2"/>
      <c r="H1134" s="1"/>
      <c r="I1134" s="1"/>
      <c r="J1134" s="1"/>
      <c r="K1134" s="2"/>
      <c r="L1134" s="193"/>
    </row>
    <row r="1135" ht="15.75" customHeight="1">
      <c r="A1135" s="47"/>
      <c r="B1135" s="47"/>
      <c r="C1135" s="1"/>
      <c r="D1135" s="1"/>
      <c r="E1135" s="1"/>
      <c r="F1135" s="7"/>
      <c r="G1135" s="2"/>
      <c r="H1135" s="1"/>
      <c r="I1135" s="1"/>
      <c r="J1135" s="1"/>
      <c r="K1135" s="2"/>
      <c r="L1135" s="193"/>
    </row>
    <row r="1136" ht="15.75" customHeight="1">
      <c r="A1136" s="47"/>
      <c r="B1136" s="47"/>
      <c r="C1136" s="1"/>
      <c r="D1136" s="1"/>
      <c r="E1136" s="1"/>
      <c r="F1136" s="7"/>
      <c r="G1136" s="2"/>
      <c r="H1136" s="1"/>
      <c r="I1136" s="1"/>
      <c r="J1136" s="1"/>
      <c r="K1136" s="2"/>
      <c r="L1136" s="193"/>
    </row>
    <row r="1137" ht="15.75" customHeight="1">
      <c r="A1137" s="47"/>
      <c r="B1137" s="47"/>
      <c r="C1137" s="1"/>
      <c r="D1137" s="1"/>
      <c r="E1137" s="1"/>
      <c r="F1137" s="7"/>
      <c r="G1137" s="2"/>
      <c r="H1137" s="1"/>
      <c r="I1137" s="1"/>
      <c r="J1137" s="1"/>
      <c r="K1137" s="2"/>
      <c r="L1137" s="193"/>
    </row>
    <row r="1138" ht="15.75" customHeight="1">
      <c r="A1138" s="47"/>
      <c r="B1138" s="47"/>
      <c r="C1138" s="1"/>
      <c r="D1138" s="1"/>
      <c r="E1138" s="1"/>
      <c r="F1138" s="7"/>
      <c r="G1138" s="2"/>
      <c r="H1138" s="1"/>
      <c r="I1138" s="1"/>
      <c r="J1138" s="1"/>
      <c r="K1138" s="2"/>
      <c r="L1138" s="193"/>
    </row>
    <row r="1139" ht="15.75" customHeight="1">
      <c r="A1139" s="47"/>
      <c r="B1139" s="47"/>
      <c r="C1139" s="1"/>
      <c r="D1139" s="1"/>
      <c r="E1139" s="1"/>
      <c r="F1139" s="7"/>
      <c r="G1139" s="2"/>
      <c r="H1139" s="1"/>
      <c r="I1139" s="1"/>
      <c r="J1139" s="1"/>
      <c r="K1139" s="2"/>
      <c r="L1139" s="193"/>
    </row>
    <row r="1140" ht="15.75" customHeight="1">
      <c r="A1140" s="47"/>
      <c r="B1140" s="47"/>
      <c r="C1140" s="1"/>
      <c r="D1140" s="1"/>
      <c r="E1140" s="1"/>
      <c r="F1140" s="7"/>
      <c r="G1140" s="2"/>
      <c r="H1140" s="1"/>
      <c r="I1140" s="1"/>
      <c r="J1140" s="1"/>
      <c r="K1140" s="2"/>
      <c r="L1140" s="193"/>
    </row>
    <row r="1141" ht="15.75" customHeight="1">
      <c r="A1141" s="47"/>
      <c r="B1141" s="47"/>
      <c r="C1141" s="1"/>
      <c r="D1141" s="1"/>
      <c r="E1141" s="1"/>
      <c r="F1141" s="7"/>
      <c r="G1141" s="2"/>
      <c r="H1141" s="1"/>
      <c r="I1141" s="1"/>
      <c r="J1141" s="1"/>
      <c r="K1141" s="2"/>
      <c r="L1141" s="193"/>
    </row>
    <row r="1142" ht="15.75" customHeight="1">
      <c r="A1142" s="47"/>
      <c r="B1142" s="47"/>
      <c r="C1142" s="1"/>
      <c r="D1142" s="1"/>
      <c r="E1142" s="1"/>
      <c r="F1142" s="7"/>
      <c r="G1142" s="2"/>
      <c r="H1142" s="1"/>
      <c r="I1142" s="1"/>
      <c r="J1142" s="1"/>
      <c r="K1142" s="2"/>
      <c r="L1142" s="193"/>
    </row>
    <row r="1143" ht="15.75" customHeight="1">
      <c r="A1143" s="47"/>
      <c r="B1143" s="47"/>
      <c r="C1143" s="1"/>
      <c r="D1143" s="1"/>
      <c r="E1143" s="1"/>
      <c r="F1143" s="7"/>
      <c r="G1143" s="2"/>
      <c r="H1143" s="1"/>
      <c r="I1143" s="1"/>
      <c r="J1143" s="1"/>
      <c r="K1143" s="2"/>
      <c r="L1143" s="193"/>
    </row>
    <row r="1144" ht="15.75" customHeight="1">
      <c r="A1144" s="47"/>
      <c r="B1144" s="47"/>
      <c r="C1144" s="1"/>
      <c r="D1144" s="1"/>
      <c r="E1144" s="1"/>
      <c r="F1144" s="7"/>
      <c r="G1144" s="2"/>
      <c r="H1144" s="1"/>
      <c r="I1144" s="1"/>
      <c r="J1144" s="1"/>
      <c r="K1144" s="2"/>
      <c r="L1144" s="193"/>
    </row>
    <row r="1145" ht="15.75" customHeight="1">
      <c r="A1145" s="47"/>
      <c r="B1145" s="47"/>
      <c r="C1145" s="1"/>
      <c r="D1145" s="1"/>
      <c r="E1145" s="1"/>
      <c r="F1145" s="7"/>
      <c r="G1145" s="2"/>
      <c r="H1145" s="1"/>
      <c r="I1145" s="1"/>
      <c r="J1145" s="1"/>
      <c r="K1145" s="2"/>
      <c r="L1145" s="193"/>
    </row>
    <row r="1146" ht="15.75" customHeight="1">
      <c r="A1146" s="47"/>
      <c r="B1146" s="47"/>
      <c r="C1146" s="1"/>
      <c r="D1146" s="1"/>
      <c r="E1146" s="1"/>
      <c r="F1146" s="7"/>
      <c r="G1146" s="2"/>
      <c r="H1146" s="1"/>
      <c r="I1146" s="1"/>
      <c r="J1146" s="1"/>
      <c r="K1146" s="2"/>
      <c r="L1146" s="193"/>
    </row>
    <row r="1147" ht="15.75" customHeight="1">
      <c r="A1147" s="47"/>
      <c r="B1147" s="47"/>
      <c r="C1147" s="1"/>
      <c r="D1147" s="1"/>
      <c r="E1147" s="1"/>
      <c r="F1147" s="7"/>
      <c r="G1147" s="2"/>
      <c r="H1147" s="1"/>
      <c r="I1147" s="1"/>
      <c r="J1147" s="1"/>
      <c r="K1147" s="2"/>
      <c r="L1147" s="193"/>
    </row>
    <row r="1148" ht="15.75" customHeight="1">
      <c r="A1148" s="47"/>
      <c r="B1148" s="47"/>
      <c r="C1148" s="1"/>
      <c r="D1148" s="1"/>
      <c r="E1148" s="1"/>
      <c r="F1148" s="7"/>
      <c r="G1148" s="2"/>
      <c r="H1148" s="1"/>
      <c r="I1148" s="1"/>
      <c r="J1148" s="1"/>
      <c r="K1148" s="2"/>
      <c r="L1148" s="193"/>
    </row>
    <row r="1149" ht="15.75" customHeight="1">
      <c r="A1149" s="47"/>
      <c r="B1149" s="47"/>
      <c r="C1149" s="1"/>
      <c r="D1149" s="1"/>
      <c r="E1149" s="1"/>
      <c r="F1149" s="7"/>
      <c r="G1149" s="2"/>
      <c r="H1149" s="1"/>
      <c r="I1149" s="1"/>
      <c r="J1149" s="1"/>
      <c r="K1149" s="2"/>
      <c r="L1149" s="193"/>
    </row>
    <row r="1150" ht="15.75" customHeight="1">
      <c r="A1150" s="47"/>
      <c r="B1150" s="47"/>
      <c r="C1150" s="1"/>
      <c r="D1150" s="1"/>
      <c r="E1150" s="1"/>
      <c r="F1150" s="7"/>
      <c r="G1150" s="2"/>
      <c r="H1150" s="1"/>
      <c r="I1150" s="1"/>
      <c r="J1150" s="1"/>
      <c r="K1150" s="2"/>
      <c r="L1150" s="193"/>
    </row>
    <row r="1151" ht="15.75" customHeight="1">
      <c r="A1151" s="47"/>
      <c r="B1151" s="47"/>
      <c r="C1151" s="1"/>
      <c r="D1151" s="1"/>
      <c r="E1151" s="1"/>
      <c r="F1151" s="7"/>
      <c r="G1151" s="2"/>
      <c r="H1151" s="1"/>
      <c r="I1151" s="1"/>
      <c r="J1151" s="1"/>
      <c r="K1151" s="2"/>
      <c r="L1151" s="193"/>
    </row>
    <row r="1152" ht="15.75" customHeight="1">
      <c r="A1152" s="47"/>
      <c r="B1152" s="47"/>
      <c r="C1152" s="1"/>
      <c r="D1152" s="1"/>
      <c r="E1152" s="1"/>
      <c r="F1152" s="7"/>
      <c r="G1152" s="2"/>
      <c r="H1152" s="1"/>
      <c r="I1152" s="1"/>
      <c r="J1152" s="1"/>
      <c r="K1152" s="2"/>
      <c r="L1152" s="193"/>
    </row>
    <row r="1153" ht="15.75" customHeight="1">
      <c r="A1153" s="47"/>
      <c r="B1153" s="47"/>
      <c r="C1153" s="1"/>
      <c r="D1153" s="1"/>
      <c r="E1153" s="1"/>
      <c r="F1153" s="7"/>
      <c r="G1153" s="2"/>
      <c r="H1153" s="1"/>
      <c r="I1153" s="1"/>
      <c r="J1153" s="1"/>
      <c r="K1153" s="2"/>
      <c r="L1153" s="193"/>
    </row>
    <row r="1154" ht="15.75" customHeight="1">
      <c r="A1154" s="47"/>
      <c r="B1154" s="47"/>
      <c r="C1154" s="1"/>
      <c r="D1154" s="1"/>
      <c r="E1154" s="1"/>
      <c r="F1154" s="7"/>
      <c r="G1154" s="2"/>
      <c r="H1154" s="1"/>
      <c r="I1154" s="1"/>
      <c r="J1154" s="1"/>
      <c r="K1154" s="2"/>
      <c r="L1154" s="193"/>
    </row>
    <row r="1155" ht="15.75" customHeight="1">
      <c r="A1155" s="47"/>
      <c r="B1155" s="47"/>
      <c r="C1155" s="1"/>
      <c r="D1155" s="1"/>
      <c r="E1155" s="1"/>
      <c r="F1155" s="7"/>
      <c r="G1155" s="2"/>
      <c r="H1155" s="1"/>
      <c r="I1155" s="1"/>
      <c r="J1155" s="1"/>
      <c r="K1155" s="2"/>
      <c r="L1155" s="193"/>
    </row>
    <row r="1156" ht="15.75" customHeight="1">
      <c r="A1156" s="47"/>
      <c r="B1156" s="47"/>
      <c r="C1156" s="1"/>
      <c r="D1156" s="1"/>
      <c r="E1156" s="1"/>
      <c r="F1156" s="7"/>
      <c r="G1156" s="2"/>
      <c r="H1156" s="1"/>
      <c r="I1156" s="1"/>
      <c r="J1156" s="1"/>
      <c r="K1156" s="2"/>
      <c r="L1156" s="193"/>
    </row>
    <row r="1157" ht="15.75" customHeight="1">
      <c r="A1157" s="47"/>
      <c r="B1157" s="47"/>
      <c r="C1157" s="1"/>
      <c r="D1157" s="1"/>
      <c r="E1157" s="1"/>
      <c r="F1157" s="7"/>
      <c r="G1157" s="2"/>
      <c r="H1157" s="1"/>
      <c r="I1157" s="1"/>
      <c r="J1157" s="1"/>
      <c r="K1157" s="2"/>
      <c r="L1157" s="193"/>
    </row>
    <row r="1158" ht="15.75" customHeight="1">
      <c r="A1158" s="47"/>
      <c r="B1158" s="47"/>
      <c r="C1158" s="1"/>
      <c r="D1158" s="1"/>
      <c r="E1158" s="1"/>
      <c r="F1158" s="7"/>
      <c r="G1158" s="2"/>
      <c r="H1158" s="1"/>
      <c r="I1158" s="1"/>
      <c r="J1158" s="1"/>
      <c r="K1158" s="2"/>
      <c r="L1158" s="193"/>
    </row>
    <row r="1159" ht="15.75" customHeight="1">
      <c r="A1159" s="47"/>
      <c r="B1159" s="47"/>
      <c r="C1159" s="1"/>
      <c r="D1159" s="1"/>
      <c r="E1159" s="1"/>
      <c r="F1159" s="7"/>
      <c r="G1159" s="2"/>
      <c r="H1159" s="1"/>
      <c r="I1159" s="1"/>
      <c r="J1159" s="1"/>
      <c r="K1159" s="2"/>
      <c r="L1159" s="193"/>
    </row>
    <row r="1160" ht="15.75" customHeight="1">
      <c r="A1160" s="47"/>
      <c r="B1160" s="47"/>
      <c r="C1160" s="1"/>
      <c r="D1160" s="1"/>
      <c r="E1160" s="1"/>
      <c r="F1160" s="7"/>
      <c r="G1160" s="2"/>
      <c r="H1160" s="1"/>
      <c r="I1160" s="1"/>
      <c r="J1160" s="1"/>
      <c r="K1160" s="2"/>
      <c r="L1160" s="193"/>
    </row>
    <row r="1161" ht="15.75" customHeight="1">
      <c r="A1161" s="47"/>
      <c r="B1161" s="47"/>
      <c r="C1161" s="1"/>
      <c r="D1161" s="1"/>
      <c r="E1161" s="1"/>
      <c r="F1161" s="7"/>
      <c r="G1161" s="2"/>
      <c r="H1161" s="1"/>
      <c r="I1161" s="1"/>
      <c r="J1161" s="1"/>
      <c r="K1161" s="2"/>
      <c r="L1161" s="193"/>
    </row>
    <row r="1162" ht="15.75" customHeight="1">
      <c r="A1162" s="47"/>
      <c r="B1162" s="47"/>
      <c r="C1162" s="1"/>
      <c r="D1162" s="1"/>
      <c r="E1162" s="1"/>
      <c r="F1162" s="7"/>
      <c r="G1162" s="2"/>
      <c r="H1162" s="1"/>
      <c r="I1162" s="1"/>
      <c r="J1162" s="1"/>
      <c r="K1162" s="2"/>
      <c r="L1162" s="193"/>
    </row>
    <row r="1163" ht="15.75" customHeight="1">
      <c r="A1163" s="47"/>
      <c r="B1163" s="47"/>
      <c r="C1163" s="1"/>
      <c r="D1163" s="1"/>
      <c r="E1163" s="1"/>
      <c r="F1163" s="7"/>
      <c r="G1163" s="2"/>
      <c r="H1163" s="1"/>
      <c r="I1163" s="1"/>
      <c r="J1163" s="1"/>
      <c r="K1163" s="2"/>
      <c r="L1163" s="193"/>
    </row>
    <row r="1164" ht="15.75" customHeight="1">
      <c r="A1164" s="47"/>
      <c r="B1164" s="47"/>
      <c r="C1164" s="1"/>
      <c r="D1164" s="1"/>
      <c r="E1164" s="1"/>
      <c r="F1164" s="7"/>
      <c r="G1164" s="2"/>
      <c r="H1164" s="1"/>
      <c r="I1164" s="1"/>
      <c r="J1164" s="1"/>
      <c r="K1164" s="2"/>
      <c r="L1164" s="193"/>
    </row>
    <row r="1165" ht="15.75" customHeight="1">
      <c r="A1165" s="47"/>
      <c r="B1165" s="47"/>
      <c r="C1165" s="1"/>
      <c r="D1165" s="1"/>
      <c r="E1165" s="1"/>
      <c r="F1165" s="7"/>
      <c r="G1165" s="2"/>
      <c r="H1165" s="1"/>
      <c r="I1165" s="1"/>
      <c r="J1165" s="1"/>
      <c r="K1165" s="2"/>
      <c r="L1165" s="193"/>
    </row>
    <row r="1166" ht="15.75" customHeight="1">
      <c r="A1166" s="47"/>
      <c r="B1166" s="47"/>
      <c r="C1166" s="1"/>
      <c r="D1166" s="1"/>
      <c r="E1166" s="1"/>
      <c r="F1166" s="7"/>
      <c r="G1166" s="2"/>
      <c r="H1166" s="1"/>
      <c r="I1166" s="1"/>
      <c r="J1166" s="1"/>
      <c r="K1166" s="2"/>
      <c r="L1166" s="193"/>
    </row>
    <row r="1167" ht="15.75" customHeight="1">
      <c r="A1167" s="47"/>
      <c r="B1167" s="47"/>
      <c r="C1167" s="1"/>
      <c r="D1167" s="1"/>
      <c r="E1167" s="1"/>
      <c r="F1167" s="7"/>
      <c r="G1167" s="2"/>
      <c r="H1167" s="1"/>
      <c r="I1167" s="1"/>
      <c r="J1167" s="1"/>
      <c r="K1167" s="2"/>
      <c r="L1167" s="193"/>
    </row>
    <row r="1168" ht="15.75" customHeight="1">
      <c r="A1168" s="47"/>
      <c r="B1168" s="47"/>
      <c r="C1168" s="1"/>
      <c r="D1168" s="1"/>
      <c r="E1168" s="1"/>
      <c r="F1168" s="7"/>
      <c r="G1168" s="2"/>
      <c r="H1168" s="1"/>
      <c r="I1168" s="1"/>
      <c r="J1168" s="1"/>
      <c r="K1168" s="2"/>
      <c r="L1168" s="193"/>
    </row>
    <row r="1169" ht="15.75" customHeight="1">
      <c r="A1169" s="47"/>
      <c r="B1169" s="47"/>
      <c r="C1169" s="1"/>
      <c r="D1169" s="1"/>
      <c r="E1169" s="1"/>
      <c r="F1169" s="7"/>
      <c r="G1169" s="2"/>
      <c r="H1169" s="1"/>
      <c r="I1169" s="1"/>
      <c r="J1169" s="1"/>
      <c r="K1169" s="2"/>
      <c r="L1169" s="193"/>
    </row>
    <row r="1170" ht="15.75" customHeight="1">
      <c r="A1170" s="47"/>
      <c r="B1170" s="47"/>
      <c r="C1170" s="1"/>
      <c r="D1170" s="1"/>
      <c r="E1170" s="1"/>
      <c r="F1170" s="7"/>
      <c r="G1170" s="2"/>
      <c r="H1170" s="1"/>
      <c r="I1170" s="1"/>
      <c r="J1170" s="1"/>
      <c r="K1170" s="2"/>
      <c r="L1170" s="193"/>
    </row>
    <row r="1171" ht="15.75" customHeight="1">
      <c r="A1171" s="47"/>
      <c r="B1171" s="47"/>
      <c r="C1171" s="1"/>
      <c r="D1171" s="1"/>
      <c r="E1171" s="1"/>
      <c r="F1171" s="7"/>
      <c r="G1171" s="2"/>
      <c r="H1171" s="1"/>
      <c r="I1171" s="1"/>
      <c r="J1171" s="1"/>
      <c r="K1171" s="2"/>
      <c r="L1171" s="193"/>
    </row>
    <row r="1172" ht="15.75" customHeight="1">
      <c r="A1172" s="47"/>
      <c r="B1172" s="47"/>
      <c r="C1172" s="1"/>
      <c r="D1172" s="1"/>
      <c r="E1172" s="1"/>
      <c r="F1172" s="7"/>
      <c r="G1172" s="2"/>
      <c r="H1172" s="1"/>
      <c r="I1172" s="1"/>
      <c r="J1172" s="1"/>
      <c r="K1172" s="2"/>
      <c r="L1172" s="193"/>
    </row>
    <row r="1173" ht="15.75" customHeight="1">
      <c r="A1173" s="47"/>
      <c r="B1173" s="47"/>
      <c r="C1173" s="1"/>
      <c r="D1173" s="1"/>
      <c r="E1173" s="1"/>
      <c r="F1173" s="7"/>
      <c r="G1173" s="2"/>
      <c r="H1173" s="1"/>
      <c r="I1173" s="1"/>
      <c r="J1173" s="1"/>
      <c r="K1173" s="2"/>
      <c r="L1173" s="193"/>
    </row>
    <row r="1174" ht="15.75" customHeight="1">
      <c r="A1174" s="47"/>
      <c r="B1174" s="47"/>
      <c r="C1174" s="1"/>
      <c r="D1174" s="1"/>
      <c r="E1174" s="1"/>
      <c r="F1174" s="7"/>
      <c r="G1174" s="2"/>
      <c r="H1174" s="1"/>
      <c r="I1174" s="1"/>
      <c r="J1174" s="1"/>
      <c r="K1174" s="2"/>
      <c r="L1174" s="193"/>
    </row>
    <row r="1175" ht="15.75" customHeight="1">
      <c r="A1175" s="47"/>
      <c r="B1175" s="47"/>
      <c r="C1175" s="1"/>
      <c r="D1175" s="1"/>
      <c r="E1175" s="1"/>
      <c r="F1175" s="7"/>
      <c r="G1175" s="2"/>
      <c r="H1175" s="1"/>
      <c r="I1175" s="1"/>
      <c r="J1175" s="1"/>
      <c r="K1175" s="2"/>
      <c r="L1175" s="193"/>
    </row>
    <row r="1176" ht="15.75" customHeight="1">
      <c r="A1176" s="47"/>
      <c r="B1176" s="47"/>
      <c r="C1176" s="1"/>
      <c r="D1176" s="1"/>
      <c r="E1176" s="1"/>
      <c r="F1176" s="7"/>
      <c r="G1176" s="2"/>
      <c r="H1176" s="1"/>
      <c r="I1176" s="1"/>
      <c r="J1176" s="1"/>
      <c r="K1176" s="2"/>
      <c r="L1176" s="193"/>
    </row>
    <row r="1177" ht="15.75" customHeight="1">
      <c r="A1177" s="47"/>
      <c r="B1177" s="47"/>
      <c r="C1177" s="1"/>
      <c r="D1177" s="1"/>
      <c r="E1177" s="1"/>
      <c r="F1177" s="7"/>
      <c r="G1177" s="2"/>
      <c r="H1177" s="1"/>
      <c r="I1177" s="1"/>
      <c r="J1177" s="1"/>
      <c r="K1177" s="2"/>
      <c r="L1177" s="193"/>
    </row>
    <row r="1178" ht="15.75" customHeight="1">
      <c r="A1178" s="47"/>
      <c r="B1178" s="47"/>
      <c r="C1178" s="1"/>
      <c r="D1178" s="1"/>
      <c r="E1178" s="1"/>
      <c r="F1178" s="7"/>
      <c r="G1178" s="2"/>
      <c r="H1178" s="1"/>
      <c r="I1178" s="1"/>
      <c r="J1178" s="1"/>
      <c r="K1178" s="2"/>
      <c r="L1178" s="193"/>
    </row>
    <row r="1179" ht="15.75" customHeight="1">
      <c r="A1179" s="47"/>
      <c r="B1179" s="47"/>
      <c r="C1179" s="1"/>
      <c r="D1179" s="1"/>
      <c r="E1179" s="1"/>
      <c r="F1179" s="7"/>
      <c r="G1179" s="2"/>
      <c r="H1179" s="1"/>
      <c r="I1179" s="1"/>
      <c r="J1179" s="1"/>
      <c r="K1179" s="2"/>
      <c r="L1179" s="193"/>
    </row>
    <row r="1180" ht="15.75" customHeight="1">
      <c r="A1180" s="47"/>
      <c r="B1180" s="47"/>
      <c r="C1180" s="1"/>
      <c r="D1180" s="1"/>
      <c r="E1180" s="1"/>
      <c r="F1180" s="7"/>
      <c r="G1180" s="2"/>
      <c r="H1180" s="1"/>
      <c r="I1180" s="1"/>
      <c r="J1180" s="1"/>
      <c r="K1180" s="2"/>
      <c r="L1180" s="193"/>
    </row>
    <row r="1181" ht="15.75" customHeight="1">
      <c r="A1181" s="47"/>
      <c r="B1181" s="47"/>
      <c r="C1181" s="1"/>
      <c r="D1181" s="1"/>
      <c r="E1181" s="1"/>
      <c r="F1181" s="7"/>
      <c r="G1181" s="2"/>
      <c r="H1181" s="1"/>
      <c r="I1181" s="1"/>
      <c r="J1181" s="1"/>
      <c r="K1181" s="2"/>
      <c r="L1181" s="193"/>
    </row>
    <row r="1182" ht="15.75" customHeight="1">
      <c r="A1182" s="47"/>
      <c r="B1182" s="47"/>
      <c r="C1182" s="1"/>
      <c r="D1182" s="1"/>
      <c r="E1182" s="1"/>
      <c r="F1182" s="7"/>
      <c r="G1182" s="2"/>
      <c r="H1182" s="1"/>
      <c r="I1182" s="1"/>
      <c r="J1182" s="1"/>
      <c r="K1182" s="2"/>
      <c r="L1182" s="193"/>
    </row>
    <row r="1183" ht="15.75" customHeight="1">
      <c r="A1183" s="47"/>
      <c r="B1183" s="47"/>
      <c r="C1183" s="1"/>
      <c r="D1183" s="1"/>
      <c r="E1183" s="1"/>
      <c r="F1183" s="7"/>
      <c r="G1183" s="2"/>
      <c r="H1183" s="1"/>
      <c r="I1183" s="1"/>
      <c r="J1183" s="1"/>
      <c r="K1183" s="2"/>
      <c r="L1183" s="193"/>
    </row>
    <row r="1184" ht="15.75" customHeight="1">
      <c r="A1184" s="47"/>
      <c r="B1184" s="47"/>
      <c r="C1184" s="1"/>
      <c r="D1184" s="1"/>
      <c r="E1184" s="1"/>
      <c r="F1184" s="7"/>
      <c r="G1184" s="2"/>
      <c r="H1184" s="1"/>
      <c r="I1184" s="1"/>
      <c r="J1184" s="1"/>
      <c r="K1184" s="2"/>
      <c r="L1184" s="193"/>
    </row>
    <row r="1185" ht="15.75" customHeight="1">
      <c r="A1185" s="47"/>
      <c r="B1185" s="47"/>
      <c r="C1185" s="1"/>
      <c r="D1185" s="1"/>
      <c r="E1185" s="1"/>
      <c r="F1185" s="7"/>
      <c r="G1185" s="2"/>
      <c r="H1185" s="1"/>
      <c r="I1185" s="1"/>
      <c r="J1185" s="1"/>
      <c r="K1185" s="2"/>
      <c r="L1185" s="193"/>
    </row>
    <row r="1186" ht="15.75" customHeight="1">
      <c r="A1186" s="47"/>
      <c r="B1186" s="47"/>
      <c r="C1186" s="1"/>
      <c r="D1186" s="1"/>
      <c r="E1186" s="1"/>
      <c r="F1186" s="7"/>
      <c r="G1186" s="2"/>
      <c r="H1186" s="1"/>
      <c r="I1186" s="1"/>
      <c r="J1186" s="1"/>
      <c r="K1186" s="2"/>
      <c r="L1186" s="193"/>
    </row>
    <row r="1187" ht="15.75" customHeight="1">
      <c r="A1187" s="47"/>
      <c r="B1187" s="47"/>
      <c r="C1187" s="1"/>
      <c r="D1187" s="1"/>
      <c r="E1187" s="1"/>
      <c r="F1187" s="7"/>
      <c r="G1187" s="2"/>
      <c r="H1187" s="1"/>
      <c r="I1187" s="1"/>
      <c r="J1187" s="1"/>
      <c r="K1187" s="2"/>
      <c r="L1187" s="193"/>
    </row>
    <row r="1188" ht="15.75" customHeight="1">
      <c r="A1188" s="47"/>
      <c r="B1188" s="47"/>
      <c r="C1188" s="1"/>
      <c r="D1188" s="1"/>
      <c r="E1188" s="1"/>
      <c r="F1188" s="7"/>
      <c r="G1188" s="2"/>
      <c r="H1188" s="1"/>
      <c r="I1188" s="1"/>
      <c r="J1188" s="1"/>
      <c r="K1188" s="2"/>
      <c r="L1188" s="193"/>
    </row>
    <row r="1189" ht="15.75" customHeight="1">
      <c r="A1189" s="47"/>
      <c r="B1189" s="47"/>
      <c r="C1189" s="1"/>
      <c r="D1189" s="1"/>
      <c r="E1189" s="1"/>
      <c r="F1189" s="7"/>
      <c r="G1189" s="2"/>
      <c r="H1189" s="1"/>
      <c r="I1189" s="1"/>
      <c r="J1189" s="1"/>
      <c r="K1189" s="2"/>
      <c r="L1189" s="193"/>
    </row>
    <row r="1190" ht="15.75" customHeight="1">
      <c r="A1190" s="47"/>
      <c r="B1190" s="47"/>
      <c r="C1190" s="1"/>
      <c r="D1190" s="1"/>
      <c r="E1190" s="1"/>
      <c r="F1190" s="7"/>
      <c r="G1190" s="2"/>
      <c r="H1190" s="1"/>
      <c r="I1190" s="1"/>
      <c r="J1190" s="1"/>
      <c r="K1190" s="2"/>
      <c r="L1190" s="193"/>
    </row>
    <row r="1191" ht="15.75" customHeight="1">
      <c r="A1191" s="47"/>
      <c r="B1191" s="47"/>
      <c r="C1191" s="1"/>
      <c r="D1191" s="1"/>
      <c r="E1191" s="1"/>
      <c r="F1191" s="7"/>
      <c r="G1191" s="2"/>
      <c r="H1191" s="1"/>
      <c r="I1191" s="1"/>
      <c r="J1191" s="1"/>
      <c r="K1191" s="2"/>
      <c r="L1191" s="193"/>
    </row>
    <row r="1192" ht="15.75" customHeight="1">
      <c r="A1192" s="47"/>
      <c r="B1192" s="47"/>
      <c r="C1192" s="1"/>
      <c r="D1192" s="1"/>
      <c r="E1192" s="1"/>
      <c r="F1192" s="7"/>
      <c r="G1192" s="2"/>
      <c r="H1192" s="1"/>
      <c r="I1192" s="1"/>
      <c r="J1192" s="1"/>
      <c r="K1192" s="2"/>
      <c r="L1192" s="193"/>
    </row>
    <row r="1193" ht="15.75" customHeight="1">
      <c r="A1193" s="47"/>
      <c r="B1193" s="47"/>
      <c r="C1193" s="1"/>
      <c r="D1193" s="1"/>
      <c r="E1193" s="1"/>
      <c r="F1193" s="7"/>
      <c r="G1193" s="2"/>
      <c r="H1193" s="1"/>
      <c r="I1193" s="1"/>
      <c r="J1193" s="1"/>
      <c r="K1193" s="2"/>
      <c r="L1193" s="193"/>
    </row>
    <row r="1194" ht="15.75" customHeight="1">
      <c r="A1194" s="47"/>
      <c r="B1194" s="47"/>
      <c r="C1194" s="1"/>
      <c r="D1194" s="1"/>
      <c r="E1194" s="1"/>
      <c r="F1194" s="7"/>
      <c r="G1194" s="2"/>
      <c r="H1194" s="1"/>
      <c r="I1194" s="1"/>
      <c r="J1194" s="1"/>
      <c r="K1194" s="2"/>
      <c r="L1194" s="193"/>
    </row>
    <row r="1195" ht="15.75" customHeight="1">
      <c r="A1195" s="47"/>
      <c r="B1195" s="47"/>
      <c r="C1195" s="1"/>
      <c r="D1195" s="1"/>
      <c r="E1195" s="1"/>
      <c r="F1195" s="7"/>
      <c r="G1195" s="2"/>
      <c r="H1195" s="1"/>
      <c r="I1195" s="1"/>
      <c r="J1195" s="1"/>
      <c r="K1195" s="2"/>
      <c r="L1195" s="193"/>
    </row>
    <row r="1196" ht="15.75" customHeight="1">
      <c r="A1196" s="47"/>
      <c r="B1196" s="47"/>
      <c r="C1196" s="1"/>
      <c r="D1196" s="1"/>
      <c r="E1196" s="1"/>
      <c r="F1196" s="7"/>
      <c r="G1196" s="2"/>
      <c r="H1196" s="1"/>
      <c r="I1196" s="1"/>
      <c r="J1196" s="1"/>
      <c r="K1196" s="2"/>
      <c r="L1196" s="193"/>
    </row>
    <row r="1197" ht="15.75" customHeight="1">
      <c r="A1197" s="47"/>
      <c r="B1197" s="47"/>
      <c r="C1197" s="1"/>
      <c r="D1197" s="1"/>
      <c r="E1197" s="1"/>
      <c r="F1197" s="7"/>
      <c r="G1197" s="2"/>
      <c r="H1197" s="1"/>
      <c r="I1197" s="1"/>
      <c r="J1197" s="1"/>
      <c r="K1197" s="2"/>
      <c r="L1197" s="193"/>
    </row>
    <row r="1198" ht="15.75" customHeight="1">
      <c r="A1198" s="47"/>
      <c r="B1198" s="47"/>
      <c r="C1198" s="1"/>
      <c r="D1198" s="1"/>
      <c r="E1198" s="1"/>
      <c r="F1198" s="7"/>
      <c r="G1198" s="2"/>
      <c r="H1198" s="1"/>
      <c r="I1198" s="1"/>
      <c r="J1198" s="1"/>
      <c r="K1198" s="2"/>
      <c r="L1198" s="193"/>
    </row>
    <row r="1199" ht="15.75" customHeight="1">
      <c r="A1199" s="47"/>
      <c r="B1199" s="47"/>
      <c r="C1199" s="1"/>
      <c r="D1199" s="1"/>
      <c r="E1199" s="1"/>
      <c r="F1199" s="7"/>
      <c r="G1199" s="2"/>
      <c r="H1199" s="1"/>
      <c r="I1199" s="1"/>
      <c r="J1199" s="1"/>
      <c r="K1199" s="2"/>
      <c r="L1199" s="193"/>
    </row>
    <row r="1200" ht="15.75" customHeight="1">
      <c r="A1200" s="47"/>
      <c r="B1200" s="47"/>
      <c r="C1200" s="1"/>
      <c r="D1200" s="1"/>
      <c r="E1200" s="1"/>
      <c r="F1200" s="7"/>
      <c r="G1200" s="2"/>
      <c r="H1200" s="1"/>
      <c r="I1200" s="1"/>
      <c r="J1200" s="1"/>
      <c r="K1200" s="2"/>
      <c r="L1200" s="193"/>
    </row>
    <row r="1201" ht="15.75" customHeight="1">
      <c r="A1201" s="47"/>
      <c r="B1201" s="47"/>
      <c r="C1201" s="1"/>
      <c r="D1201" s="1"/>
      <c r="E1201" s="1"/>
      <c r="F1201" s="7"/>
      <c r="G1201" s="2"/>
      <c r="H1201" s="1"/>
      <c r="I1201" s="1"/>
      <c r="J1201" s="1"/>
      <c r="K1201" s="2"/>
      <c r="L1201" s="193"/>
    </row>
    <row r="1202" ht="15.75" customHeight="1">
      <c r="A1202" s="47"/>
      <c r="B1202" s="47"/>
      <c r="C1202" s="1"/>
      <c r="D1202" s="1"/>
      <c r="E1202" s="1"/>
      <c r="F1202" s="7"/>
      <c r="G1202" s="2"/>
      <c r="H1202" s="1"/>
      <c r="I1202" s="1"/>
      <c r="J1202" s="1"/>
      <c r="K1202" s="2"/>
      <c r="L1202" s="193"/>
    </row>
    <row r="1203" ht="15.75" customHeight="1">
      <c r="A1203" s="47"/>
      <c r="B1203" s="47"/>
      <c r="C1203" s="1"/>
      <c r="D1203" s="1"/>
      <c r="E1203" s="1"/>
      <c r="F1203" s="7"/>
      <c r="G1203" s="2"/>
      <c r="H1203" s="1"/>
      <c r="I1203" s="1"/>
      <c r="J1203" s="1"/>
      <c r="K1203" s="2"/>
      <c r="L1203" s="193"/>
    </row>
    <row r="1204" ht="15.75" customHeight="1">
      <c r="A1204" s="47"/>
      <c r="B1204" s="47"/>
      <c r="C1204" s="1"/>
      <c r="D1204" s="1"/>
      <c r="E1204" s="1"/>
      <c r="F1204" s="7"/>
      <c r="G1204" s="2"/>
      <c r="H1204" s="1"/>
      <c r="I1204" s="1"/>
      <c r="J1204" s="1"/>
      <c r="K1204" s="2"/>
      <c r="L1204" s="193"/>
    </row>
    <row r="1205" ht="15.75" customHeight="1">
      <c r="A1205" s="47"/>
      <c r="B1205" s="47"/>
      <c r="C1205" s="1"/>
      <c r="D1205" s="1"/>
      <c r="E1205" s="1"/>
      <c r="F1205" s="7"/>
      <c r="G1205" s="2"/>
      <c r="H1205" s="1"/>
      <c r="I1205" s="1"/>
      <c r="J1205" s="1"/>
      <c r="K1205" s="2"/>
      <c r="L1205" s="193"/>
    </row>
    <row r="1206" ht="15.75" customHeight="1">
      <c r="A1206" s="47"/>
      <c r="B1206" s="47"/>
      <c r="C1206" s="1"/>
      <c r="D1206" s="1"/>
      <c r="E1206" s="1"/>
      <c r="F1206" s="7"/>
      <c r="G1206" s="2"/>
      <c r="H1206" s="1"/>
      <c r="I1206" s="1"/>
      <c r="J1206" s="1"/>
      <c r="K1206" s="2"/>
      <c r="L1206" s="193"/>
    </row>
    <row r="1207" ht="15.75" customHeight="1">
      <c r="A1207" s="47"/>
      <c r="B1207" s="47"/>
      <c r="C1207" s="1"/>
      <c r="D1207" s="1"/>
      <c r="E1207" s="1"/>
      <c r="F1207" s="7"/>
      <c r="G1207" s="2"/>
      <c r="H1207" s="1"/>
      <c r="I1207" s="1"/>
      <c r="J1207" s="1"/>
      <c r="K1207" s="2"/>
      <c r="L1207" s="193"/>
    </row>
    <row r="1208" ht="15.75" customHeight="1">
      <c r="A1208" s="47"/>
      <c r="B1208" s="47"/>
      <c r="C1208" s="1"/>
      <c r="D1208" s="1"/>
      <c r="E1208" s="1"/>
      <c r="F1208" s="7"/>
      <c r="G1208" s="2"/>
      <c r="H1208" s="1"/>
      <c r="I1208" s="1"/>
      <c r="J1208" s="1"/>
      <c r="K1208" s="2"/>
      <c r="L1208" s="193"/>
    </row>
    <row r="1209" ht="15.75" customHeight="1">
      <c r="A1209" s="47"/>
      <c r="B1209" s="47"/>
      <c r="C1209" s="1"/>
      <c r="D1209" s="1"/>
      <c r="E1209" s="1"/>
      <c r="F1209" s="7"/>
      <c r="G1209" s="2"/>
      <c r="H1209" s="1"/>
      <c r="I1209" s="1"/>
      <c r="J1209" s="1"/>
      <c r="K1209" s="2"/>
      <c r="L1209" s="193"/>
    </row>
    <row r="1210" ht="15.75" customHeight="1">
      <c r="A1210" s="47"/>
      <c r="B1210" s="47"/>
      <c r="C1210" s="1"/>
      <c r="D1210" s="1"/>
      <c r="E1210" s="1"/>
      <c r="F1210" s="7"/>
      <c r="G1210" s="2"/>
      <c r="H1210" s="1"/>
      <c r="I1210" s="1"/>
      <c r="J1210" s="1"/>
      <c r="K1210" s="2"/>
      <c r="L1210" s="193"/>
    </row>
    <row r="1211" ht="15.75" customHeight="1">
      <c r="A1211" s="47"/>
      <c r="B1211" s="47"/>
      <c r="C1211" s="1"/>
      <c r="D1211" s="1"/>
      <c r="E1211" s="1"/>
      <c r="F1211" s="7"/>
      <c r="G1211" s="2"/>
      <c r="H1211" s="1"/>
      <c r="I1211" s="1"/>
      <c r="J1211" s="1"/>
      <c r="K1211" s="2"/>
      <c r="L1211" s="193"/>
    </row>
    <row r="1212" ht="15.75" customHeight="1">
      <c r="A1212" s="47"/>
      <c r="B1212" s="47"/>
      <c r="C1212" s="1"/>
      <c r="D1212" s="1"/>
      <c r="E1212" s="1"/>
      <c r="F1212" s="7"/>
      <c r="G1212" s="2"/>
      <c r="H1212" s="1"/>
      <c r="I1212" s="1"/>
      <c r="J1212" s="1"/>
      <c r="K1212" s="2"/>
      <c r="L1212" s="193"/>
    </row>
    <row r="1213" ht="15.75" customHeight="1">
      <c r="A1213" s="47"/>
      <c r="B1213" s="47"/>
      <c r="C1213" s="1"/>
      <c r="D1213" s="1"/>
      <c r="E1213" s="1"/>
      <c r="F1213" s="7"/>
      <c r="G1213" s="2"/>
      <c r="H1213" s="1"/>
      <c r="I1213" s="1"/>
      <c r="J1213" s="1"/>
      <c r="K1213" s="2"/>
      <c r="L1213" s="193"/>
    </row>
    <row r="1214" ht="15.75" customHeight="1">
      <c r="A1214" s="47"/>
      <c r="B1214" s="47"/>
      <c r="C1214" s="1"/>
      <c r="D1214" s="1"/>
      <c r="E1214" s="1"/>
      <c r="F1214" s="7"/>
      <c r="G1214" s="2"/>
      <c r="H1214" s="1"/>
      <c r="I1214" s="1"/>
      <c r="J1214" s="1"/>
      <c r="K1214" s="2"/>
      <c r="L1214" s="193"/>
    </row>
    <row r="1215" ht="15.75" customHeight="1">
      <c r="A1215" s="47"/>
      <c r="B1215" s="47"/>
      <c r="C1215" s="1"/>
      <c r="D1215" s="1"/>
      <c r="E1215" s="1"/>
      <c r="F1215" s="7"/>
      <c r="G1215" s="2"/>
      <c r="H1215" s="1"/>
      <c r="I1215" s="1"/>
      <c r="J1215" s="1"/>
      <c r="K1215" s="2"/>
      <c r="L1215" s="193"/>
    </row>
    <row r="1216" ht="15.75" customHeight="1">
      <c r="A1216" s="47"/>
      <c r="B1216" s="47"/>
      <c r="C1216" s="1"/>
      <c r="D1216" s="1"/>
      <c r="E1216" s="1"/>
      <c r="F1216" s="7"/>
      <c r="G1216" s="2"/>
      <c r="H1216" s="1"/>
      <c r="I1216" s="1"/>
      <c r="J1216" s="1"/>
      <c r="K1216" s="2"/>
      <c r="L1216" s="193"/>
    </row>
    <row r="1217" ht="15.75" customHeight="1">
      <c r="A1217" s="47"/>
      <c r="B1217" s="47"/>
      <c r="C1217" s="1"/>
      <c r="D1217" s="1"/>
      <c r="E1217" s="1"/>
      <c r="F1217" s="7"/>
      <c r="G1217" s="2"/>
      <c r="H1217" s="1"/>
      <c r="I1217" s="1"/>
      <c r="J1217" s="1"/>
      <c r="K1217" s="2"/>
      <c r="L1217" s="193"/>
    </row>
    <row r="1218" ht="15.75" customHeight="1">
      <c r="A1218" s="47"/>
      <c r="B1218" s="47"/>
      <c r="C1218" s="1"/>
      <c r="D1218" s="1"/>
      <c r="E1218" s="1"/>
      <c r="F1218" s="7"/>
      <c r="G1218" s="2"/>
      <c r="H1218" s="1"/>
      <c r="I1218" s="1"/>
      <c r="J1218" s="1"/>
      <c r="K1218" s="2"/>
      <c r="L1218" s="193"/>
    </row>
    <row r="1219" ht="15.75" customHeight="1">
      <c r="A1219" s="47"/>
      <c r="B1219" s="47"/>
      <c r="C1219" s="1"/>
      <c r="D1219" s="1"/>
      <c r="E1219" s="1"/>
      <c r="F1219" s="7"/>
      <c r="G1219" s="2"/>
      <c r="H1219" s="1"/>
      <c r="I1219" s="1"/>
      <c r="J1219" s="1"/>
      <c r="K1219" s="2"/>
      <c r="L1219" s="193"/>
    </row>
    <row r="1220" ht="15.75" customHeight="1">
      <c r="A1220" s="47"/>
      <c r="B1220" s="47"/>
      <c r="C1220" s="1"/>
      <c r="D1220" s="1"/>
      <c r="E1220" s="1"/>
      <c r="F1220" s="7"/>
      <c r="G1220" s="2"/>
      <c r="H1220" s="1"/>
      <c r="I1220" s="1"/>
      <c r="J1220" s="1"/>
      <c r="K1220" s="2"/>
      <c r="L1220" s="193"/>
    </row>
    <row r="1221" ht="15.75" customHeight="1">
      <c r="A1221" s="47"/>
      <c r="B1221" s="47"/>
      <c r="C1221" s="1"/>
      <c r="D1221" s="1"/>
      <c r="E1221" s="1"/>
      <c r="F1221" s="7"/>
      <c r="G1221" s="2"/>
      <c r="H1221" s="1"/>
      <c r="I1221" s="1"/>
      <c r="J1221" s="1"/>
      <c r="K1221" s="2"/>
      <c r="L1221" s="193"/>
    </row>
    <row r="1222" ht="15.75" customHeight="1">
      <c r="A1222" s="47"/>
      <c r="B1222" s="47"/>
      <c r="C1222" s="1"/>
      <c r="D1222" s="1"/>
      <c r="E1222" s="1"/>
      <c r="F1222" s="7"/>
      <c r="G1222" s="2"/>
      <c r="H1222" s="1"/>
      <c r="I1222" s="1"/>
      <c r="J1222" s="1"/>
      <c r="K1222" s="2"/>
      <c r="L1222" s="193"/>
    </row>
    <row r="1223" ht="15.75" customHeight="1">
      <c r="A1223" s="47"/>
      <c r="B1223" s="47"/>
      <c r="C1223" s="1"/>
      <c r="D1223" s="1"/>
      <c r="E1223" s="1"/>
      <c r="F1223" s="7"/>
      <c r="G1223" s="2"/>
      <c r="H1223" s="1"/>
      <c r="I1223" s="1"/>
      <c r="J1223" s="1"/>
      <c r="K1223" s="2"/>
      <c r="L1223" s="193"/>
    </row>
    <row r="1224" ht="15.75" customHeight="1">
      <c r="A1224" s="47"/>
      <c r="B1224" s="47"/>
      <c r="C1224" s="1"/>
      <c r="D1224" s="1"/>
      <c r="E1224" s="1"/>
      <c r="F1224" s="7"/>
      <c r="G1224" s="2"/>
      <c r="H1224" s="1"/>
      <c r="I1224" s="1"/>
      <c r="J1224" s="1"/>
      <c r="K1224" s="2"/>
      <c r="L1224" s="193"/>
    </row>
    <row r="1225" ht="15.75" customHeight="1">
      <c r="A1225" s="47"/>
      <c r="B1225" s="47"/>
      <c r="C1225" s="1"/>
      <c r="D1225" s="1"/>
      <c r="E1225" s="1"/>
      <c r="F1225" s="7"/>
      <c r="G1225" s="2"/>
      <c r="H1225" s="1"/>
      <c r="I1225" s="1"/>
      <c r="J1225" s="1"/>
      <c r="K1225" s="2"/>
      <c r="L1225" s="193"/>
    </row>
    <row r="1226" ht="15.75" customHeight="1">
      <c r="A1226" s="47"/>
      <c r="B1226" s="47"/>
      <c r="C1226" s="1"/>
      <c r="D1226" s="1"/>
      <c r="E1226" s="1"/>
      <c r="F1226" s="7"/>
      <c r="G1226" s="2"/>
      <c r="H1226" s="1"/>
      <c r="I1226" s="1"/>
      <c r="J1226" s="1"/>
      <c r="K1226" s="2"/>
      <c r="L1226" s="193"/>
    </row>
    <row r="1227" ht="15.75" customHeight="1">
      <c r="A1227" s="47"/>
      <c r="B1227" s="47"/>
      <c r="C1227" s="1"/>
      <c r="D1227" s="1"/>
      <c r="E1227" s="1"/>
      <c r="F1227" s="7"/>
      <c r="G1227" s="2"/>
      <c r="H1227" s="1"/>
      <c r="I1227" s="1"/>
      <c r="J1227" s="1"/>
      <c r="K1227" s="2"/>
      <c r="L1227" s="193"/>
    </row>
    <row r="1228" ht="15.75" customHeight="1">
      <c r="A1228" s="47"/>
      <c r="B1228" s="47"/>
      <c r="C1228" s="1"/>
      <c r="D1228" s="1"/>
      <c r="E1228" s="1"/>
      <c r="F1228" s="7"/>
      <c r="G1228" s="2"/>
      <c r="H1228" s="1"/>
      <c r="I1228" s="1"/>
      <c r="J1228" s="1"/>
      <c r="K1228" s="2"/>
      <c r="L1228" s="193"/>
    </row>
    <row r="1229" ht="15.75" customHeight="1">
      <c r="A1229" s="47"/>
      <c r="B1229" s="47"/>
      <c r="C1229" s="1"/>
      <c r="D1229" s="1"/>
      <c r="E1229" s="1"/>
      <c r="F1229" s="7"/>
      <c r="G1229" s="2"/>
      <c r="H1229" s="1"/>
      <c r="I1229" s="1"/>
      <c r="J1229" s="1"/>
      <c r="K1229" s="2"/>
      <c r="L1229" s="193"/>
    </row>
    <row r="1230" ht="15.75" customHeight="1">
      <c r="A1230" s="47"/>
      <c r="B1230" s="47"/>
      <c r="C1230" s="1"/>
      <c r="D1230" s="1"/>
      <c r="E1230" s="1"/>
      <c r="F1230" s="7"/>
      <c r="G1230" s="2"/>
      <c r="H1230" s="1"/>
      <c r="I1230" s="1"/>
      <c r="J1230" s="1"/>
      <c r="K1230" s="2"/>
      <c r="L1230" s="193"/>
    </row>
    <row r="1231" ht="15.75" customHeight="1">
      <c r="A1231" s="47"/>
      <c r="B1231" s="47"/>
      <c r="C1231" s="1"/>
      <c r="D1231" s="1"/>
      <c r="E1231" s="1"/>
      <c r="F1231" s="7"/>
      <c r="G1231" s="2"/>
      <c r="H1231" s="1"/>
      <c r="I1231" s="1"/>
      <c r="J1231" s="1"/>
      <c r="K1231" s="2"/>
      <c r="L1231" s="193"/>
    </row>
    <row r="1232" ht="15.75" customHeight="1">
      <c r="A1232" s="47"/>
      <c r="B1232" s="47"/>
      <c r="C1232" s="1"/>
      <c r="D1232" s="1"/>
      <c r="E1232" s="1"/>
      <c r="F1232" s="7"/>
      <c r="G1232" s="2"/>
      <c r="H1232" s="1"/>
      <c r="I1232" s="1"/>
      <c r="J1232" s="1"/>
      <c r="K1232" s="2"/>
      <c r="L1232" s="193"/>
    </row>
    <row r="1233" ht="15.75" customHeight="1">
      <c r="A1233" s="47"/>
      <c r="B1233" s="47"/>
      <c r="C1233" s="1"/>
      <c r="D1233" s="1"/>
      <c r="E1233" s="1"/>
      <c r="F1233" s="7"/>
      <c r="G1233" s="2"/>
      <c r="H1233" s="1"/>
      <c r="I1233" s="1"/>
      <c r="J1233" s="1"/>
      <c r="K1233" s="2"/>
      <c r="L1233" s="193"/>
    </row>
    <row r="1234" ht="15.75" customHeight="1">
      <c r="A1234" s="47"/>
      <c r="B1234" s="47"/>
      <c r="C1234" s="1"/>
      <c r="D1234" s="1"/>
      <c r="E1234" s="1"/>
      <c r="F1234" s="7"/>
      <c r="G1234" s="2"/>
      <c r="H1234" s="1"/>
      <c r="I1234" s="1"/>
      <c r="J1234" s="1"/>
      <c r="K1234" s="2"/>
      <c r="L1234" s="193"/>
    </row>
    <row r="1235" ht="15.75" customHeight="1">
      <c r="A1235" s="47"/>
      <c r="B1235" s="47"/>
      <c r="C1235" s="1"/>
      <c r="D1235" s="1"/>
      <c r="E1235" s="1"/>
      <c r="F1235" s="7"/>
      <c r="G1235" s="2"/>
      <c r="H1235" s="1"/>
      <c r="I1235" s="1"/>
      <c r="J1235" s="1"/>
      <c r="K1235" s="2"/>
      <c r="L1235" s="193"/>
    </row>
    <row r="1236" ht="15.75" customHeight="1">
      <c r="A1236" s="47"/>
      <c r="B1236" s="47"/>
      <c r="C1236" s="1"/>
      <c r="D1236" s="1"/>
      <c r="E1236" s="1"/>
      <c r="F1236" s="7"/>
      <c r="G1236" s="2"/>
      <c r="H1236" s="1"/>
      <c r="I1236" s="1"/>
      <c r="J1236" s="1"/>
      <c r="K1236" s="2"/>
      <c r="L1236" s="193"/>
    </row>
    <row r="1237" ht="15.75" customHeight="1">
      <c r="A1237" s="47"/>
      <c r="B1237" s="47"/>
      <c r="C1237" s="1"/>
      <c r="D1237" s="1"/>
      <c r="E1237" s="1"/>
      <c r="F1237" s="7"/>
      <c r="G1237" s="2"/>
      <c r="H1237" s="1"/>
      <c r="I1237" s="1"/>
      <c r="J1237" s="1"/>
      <c r="K1237" s="2"/>
      <c r="L1237" s="193"/>
    </row>
    <row r="1238" ht="15.75" customHeight="1">
      <c r="A1238" s="47"/>
      <c r="B1238" s="47"/>
      <c r="C1238" s="1"/>
      <c r="D1238" s="1"/>
      <c r="E1238" s="1"/>
      <c r="F1238" s="7"/>
      <c r="G1238" s="2"/>
      <c r="H1238" s="1"/>
      <c r="I1238" s="1"/>
      <c r="J1238" s="1"/>
      <c r="K1238" s="2"/>
      <c r="L1238" s="193"/>
    </row>
    <row r="1239" ht="15.75" customHeight="1">
      <c r="A1239" s="47"/>
      <c r="B1239" s="47"/>
      <c r="C1239" s="1"/>
      <c r="D1239" s="1"/>
      <c r="E1239" s="1"/>
      <c r="F1239" s="7"/>
      <c r="G1239" s="2"/>
      <c r="H1239" s="1"/>
      <c r="I1239" s="1"/>
      <c r="J1239" s="1"/>
      <c r="K1239" s="2"/>
      <c r="L1239" s="193"/>
    </row>
    <row r="1240" ht="15.75" customHeight="1">
      <c r="A1240" s="47"/>
      <c r="B1240" s="47"/>
      <c r="C1240" s="1"/>
      <c r="D1240" s="1"/>
      <c r="E1240" s="1"/>
      <c r="F1240" s="7"/>
      <c r="G1240" s="2"/>
      <c r="H1240" s="1"/>
      <c r="I1240" s="1"/>
      <c r="J1240" s="1"/>
      <c r="K1240" s="2"/>
      <c r="L1240" s="193"/>
    </row>
    <row r="1241" ht="15.75" customHeight="1">
      <c r="A1241" s="47"/>
      <c r="B1241" s="47"/>
      <c r="C1241" s="1"/>
      <c r="D1241" s="1"/>
      <c r="E1241" s="1"/>
      <c r="F1241" s="7"/>
      <c r="G1241" s="2"/>
      <c r="H1241" s="1"/>
      <c r="I1241" s="1"/>
      <c r="J1241" s="1"/>
      <c r="K1241" s="2"/>
      <c r="L1241" s="193"/>
    </row>
    <row r="1242" ht="15.75" customHeight="1">
      <c r="A1242" s="47"/>
      <c r="B1242" s="47"/>
      <c r="C1242" s="1"/>
      <c r="D1242" s="1"/>
      <c r="E1242" s="1"/>
      <c r="F1242" s="7"/>
      <c r="G1242" s="2"/>
      <c r="H1242" s="1"/>
      <c r="I1242" s="1"/>
      <c r="J1242" s="1"/>
      <c r="K1242" s="2"/>
      <c r="L1242" s="193"/>
    </row>
    <row r="1243" ht="15.75" customHeight="1">
      <c r="A1243" s="47"/>
      <c r="B1243" s="47"/>
      <c r="C1243" s="1"/>
      <c r="D1243" s="1"/>
      <c r="E1243" s="1"/>
      <c r="F1243" s="7"/>
      <c r="G1243" s="2"/>
      <c r="H1243" s="1"/>
      <c r="I1243" s="1"/>
      <c r="J1243" s="1"/>
      <c r="K1243" s="2"/>
      <c r="L1243" s="193"/>
    </row>
    <row r="1244" ht="15.75" customHeight="1">
      <c r="A1244" s="47"/>
      <c r="B1244" s="47"/>
      <c r="C1244" s="1"/>
      <c r="D1244" s="1"/>
      <c r="E1244" s="1"/>
      <c r="F1244" s="7"/>
      <c r="G1244" s="2"/>
      <c r="H1244" s="1"/>
      <c r="I1244" s="1"/>
      <c r="J1244" s="1"/>
      <c r="K1244" s="2"/>
      <c r="L1244" s="193"/>
    </row>
    <row r="1245" ht="15.75" customHeight="1">
      <c r="A1245" s="47"/>
      <c r="B1245" s="47"/>
      <c r="C1245" s="1"/>
      <c r="D1245" s="1"/>
      <c r="E1245" s="1"/>
      <c r="F1245" s="7"/>
      <c r="G1245" s="2"/>
      <c r="H1245" s="1"/>
      <c r="I1245" s="1"/>
      <c r="J1245" s="1"/>
      <c r="K1245" s="2"/>
      <c r="L1245" s="193"/>
    </row>
    <row r="1246" ht="15.75" customHeight="1">
      <c r="A1246" s="47"/>
      <c r="B1246" s="47"/>
      <c r="C1246" s="1"/>
      <c r="D1246" s="1"/>
      <c r="E1246" s="1"/>
      <c r="F1246" s="7"/>
      <c r="G1246" s="2"/>
      <c r="H1246" s="1"/>
      <c r="I1246" s="1"/>
      <c r="J1246" s="1"/>
      <c r="K1246" s="2"/>
      <c r="L1246" s="193"/>
    </row>
    <row r="1247" ht="15.75" customHeight="1">
      <c r="A1247" s="47"/>
      <c r="B1247" s="47"/>
      <c r="C1247" s="1"/>
      <c r="D1247" s="1"/>
      <c r="E1247" s="1"/>
      <c r="F1247" s="7"/>
      <c r="G1247" s="2"/>
      <c r="H1247" s="1"/>
      <c r="I1247" s="1"/>
      <c r="J1247" s="1"/>
      <c r="K1247" s="2"/>
      <c r="L1247" s="193"/>
    </row>
    <row r="1248" ht="15.75" customHeight="1">
      <c r="A1248" s="47"/>
      <c r="B1248" s="47"/>
      <c r="C1248" s="1"/>
      <c r="D1248" s="1"/>
      <c r="E1248" s="1"/>
      <c r="F1248" s="7"/>
      <c r="G1248" s="2"/>
      <c r="H1248" s="1"/>
      <c r="I1248" s="1"/>
      <c r="J1248" s="1"/>
      <c r="K1248" s="2"/>
      <c r="L1248" s="193"/>
    </row>
    <row r="1249" ht="15.75" customHeight="1">
      <c r="A1249" s="47"/>
      <c r="B1249" s="47"/>
      <c r="C1249" s="1"/>
      <c r="D1249" s="1"/>
      <c r="E1249" s="1"/>
      <c r="F1249" s="7"/>
      <c r="G1249" s="2"/>
      <c r="H1249" s="1"/>
      <c r="I1249" s="1"/>
      <c r="J1249" s="1"/>
      <c r="K1249" s="2"/>
      <c r="L1249" s="193"/>
    </row>
    <row r="1250" ht="15.75" customHeight="1">
      <c r="A1250" s="47"/>
      <c r="B1250" s="47"/>
      <c r="C1250" s="1"/>
      <c r="D1250" s="1"/>
      <c r="E1250" s="1"/>
      <c r="F1250" s="7"/>
      <c r="G1250" s="2"/>
      <c r="H1250" s="1"/>
      <c r="I1250" s="1"/>
      <c r="J1250" s="1"/>
      <c r="K1250" s="2"/>
      <c r="L1250" s="193"/>
    </row>
    <row r="1251" ht="15.75" customHeight="1">
      <c r="A1251" s="47"/>
      <c r="B1251" s="47"/>
      <c r="C1251" s="1"/>
      <c r="D1251" s="1"/>
      <c r="E1251" s="1"/>
      <c r="F1251" s="7"/>
      <c r="G1251" s="2"/>
      <c r="H1251" s="1"/>
      <c r="I1251" s="1"/>
      <c r="J1251" s="1"/>
      <c r="K1251" s="2"/>
      <c r="L1251" s="193"/>
    </row>
    <row r="1252" ht="15.75" customHeight="1">
      <c r="A1252" s="47"/>
      <c r="B1252" s="47"/>
      <c r="C1252" s="1"/>
      <c r="D1252" s="1"/>
      <c r="E1252" s="1"/>
      <c r="F1252" s="7"/>
      <c r="G1252" s="2"/>
      <c r="H1252" s="1"/>
      <c r="I1252" s="1"/>
      <c r="J1252" s="1"/>
      <c r="K1252" s="2"/>
      <c r="L1252" s="193"/>
    </row>
    <row r="1253" ht="15.75" customHeight="1">
      <c r="A1253" s="47"/>
      <c r="B1253" s="47"/>
      <c r="C1253" s="1"/>
      <c r="D1253" s="1"/>
      <c r="E1253" s="1"/>
      <c r="F1253" s="7"/>
      <c r="G1253" s="2"/>
      <c r="H1253" s="1"/>
      <c r="I1253" s="1"/>
      <c r="J1253" s="1"/>
      <c r="K1253" s="2"/>
      <c r="L1253" s="193"/>
    </row>
    <row r="1254" ht="15.75" customHeight="1">
      <c r="A1254" s="47"/>
      <c r="B1254" s="47"/>
      <c r="C1254" s="1"/>
      <c r="D1254" s="1"/>
      <c r="E1254" s="1"/>
      <c r="F1254" s="7"/>
      <c r="G1254" s="2"/>
      <c r="H1254" s="1"/>
      <c r="I1254" s="1"/>
      <c r="J1254" s="1"/>
      <c r="K1254" s="2"/>
      <c r="L1254" s="193"/>
    </row>
    <row r="1255" ht="15.75" customHeight="1">
      <c r="A1255" s="47"/>
      <c r="B1255" s="47"/>
      <c r="C1255" s="1"/>
      <c r="D1255" s="1"/>
      <c r="E1255" s="1"/>
      <c r="F1255" s="7"/>
      <c r="G1255" s="2"/>
      <c r="H1255" s="1"/>
      <c r="I1255" s="1"/>
      <c r="J1255" s="1"/>
      <c r="K1255" s="2"/>
      <c r="L1255" s="193"/>
    </row>
    <row r="1256" ht="15.75" customHeight="1">
      <c r="A1256" s="47"/>
      <c r="B1256" s="47"/>
      <c r="C1256" s="1"/>
      <c r="D1256" s="1"/>
      <c r="E1256" s="1"/>
      <c r="F1256" s="7"/>
      <c r="G1256" s="2"/>
      <c r="H1256" s="1"/>
      <c r="I1256" s="1"/>
      <c r="J1256" s="1"/>
      <c r="K1256" s="2"/>
      <c r="L1256" s="193"/>
    </row>
    <row r="1257" ht="15.75" customHeight="1">
      <c r="A1257" s="47"/>
      <c r="B1257" s="47"/>
      <c r="C1257" s="1"/>
      <c r="D1257" s="1"/>
      <c r="E1257" s="1"/>
      <c r="F1257" s="7"/>
      <c r="G1257" s="2"/>
      <c r="H1257" s="1"/>
      <c r="I1257" s="1"/>
      <c r="J1257" s="1"/>
      <c r="K1257" s="2"/>
      <c r="L1257" s="193"/>
    </row>
    <row r="1258" ht="15.75" customHeight="1">
      <c r="A1258" s="47"/>
      <c r="B1258" s="47"/>
      <c r="C1258" s="1"/>
      <c r="D1258" s="1"/>
      <c r="E1258" s="1"/>
      <c r="F1258" s="7"/>
      <c r="G1258" s="2"/>
      <c r="H1258" s="1"/>
      <c r="I1258" s="1"/>
      <c r="J1258" s="1"/>
      <c r="K1258" s="2"/>
      <c r="L1258" s="193"/>
    </row>
    <row r="1259" ht="15.75" customHeight="1">
      <c r="A1259" s="47"/>
      <c r="B1259" s="47"/>
      <c r="C1259" s="1"/>
      <c r="D1259" s="1"/>
      <c r="E1259" s="1"/>
      <c r="F1259" s="7"/>
      <c r="G1259" s="2"/>
      <c r="H1259" s="1"/>
      <c r="I1259" s="1"/>
      <c r="J1259" s="1"/>
      <c r="K1259" s="2"/>
      <c r="L1259" s="193"/>
    </row>
    <row r="1260" ht="15.75" customHeight="1">
      <c r="A1260" s="47"/>
      <c r="B1260" s="47"/>
      <c r="C1260" s="1"/>
      <c r="D1260" s="1"/>
      <c r="E1260" s="1"/>
      <c r="F1260" s="7"/>
      <c r="G1260" s="2"/>
      <c r="H1260" s="1"/>
      <c r="I1260" s="1"/>
      <c r="J1260" s="1"/>
      <c r="K1260" s="2"/>
      <c r="L1260" s="193"/>
    </row>
    <row r="1261" ht="15.75" customHeight="1">
      <c r="A1261" s="47"/>
      <c r="B1261" s="47"/>
      <c r="C1261" s="1"/>
      <c r="D1261" s="1"/>
      <c r="E1261" s="1"/>
      <c r="F1261" s="7"/>
      <c r="G1261" s="2"/>
      <c r="H1261" s="1"/>
      <c r="I1261" s="1"/>
      <c r="J1261" s="1"/>
      <c r="K1261" s="2"/>
      <c r="L1261" s="193"/>
    </row>
    <row r="1262" ht="15.75" customHeight="1">
      <c r="A1262" s="47"/>
      <c r="B1262" s="47"/>
      <c r="C1262" s="1"/>
      <c r="D1262" s="1"/>
      <c r="E1262" s="1"/>
      <c r="F1262" s="7"/>
      <c r="G1262" s="2"/>
      <c r="H1262" s="1"/>
      <c r="I1262" s="1"/>
      <c r="J1262" s="1"/>
      <c r="K1262" s="2"/>
      <c r="L1262" s="193"/>
    </row>
    <row r="1263" ht="15.75" customHeight="1">
      <c r="A1263" s="47"/>
      <c r="B1263" s="47"/>
      <c r="C1263" s="1"/>
      <c r="D1263" s="1"/>
      <c r="E1263" s="1"/>
      <c r="F1263" s="7"/>
      <c r="G1263" s="2"/>
      <c r="H1263" s="1"/>
      <c r="I1263" s="1"/>
      <c r="J1263" s="1"/>
      <c r="K1263" s="2"/>
      <c r="L1263" s="193"/>
    </row>
    <row r="1264" ht="15.75" customHeight="1">
      <c r="A1264" s="47"/>
      <c r="B1264" s="47"/>
      <c r="C1264" s="1"/>
      <c r="D1264" s="1"/>
      <c r="E1264" s="1"/>
      <c r="F1264" s="7"/>
      <c r="G1264" s="2"/>
      <c r="H1264" s="1"/>
      <c r="I1264" s="1"/>
      <c r="J1264" s="1"/>
      <c r="K1264" s="2"/>
      <c r="L1264" s="193"/>
    </row>
    <row r="1265" ht="15.75" customHeight="1">
      <c r="A1265" s="47"/>
      <c r="B1265" s="47"/>
      <c r="C1265" s="1"/>
      <c r="D1265" s="1"/>
      <c r="E1265" s="1"/>
      <c r="F1265" s="7"/>
      <c r="G1265" s="2"/>
      <c r="H1265" s="1"/>
      <c r="I1265" s="1"/>
      <c r="J1265" s="1"/>
      <c r="K1265" s="2"/>
      <c r="L1265" s="193"/>
    </row>
    <row r="1266" ht="15.75" customHeight="1">
      <c r="A1266" s="47"/>
      <c r="B1266" s="47"/>
      <c r="C1266" s="1"/>
      <c r="D1266" s="1"/>
      <c r="E1266" s="1"/>
      <c r="F1266" s="7"/>
      <c r="G1266" s="2"/>
      <c r="H1266" s="1"/>
      <c r="I1266" s="1"/>
      <c r="J1266" s="1"/>
      <c r="K1266" s="2"/>
      <c r="L1266" s="193"/>
    </row>
    <row r="1267" ht="15.75" customHeight="1">
      <c r="A1267" s="47"/>
      <c r="B1267" s="47"/>
      <c r="C1267" s="1"/>
      <c r="D1267" s="1"/>
      <c r="E1267" s="1"/>
      <c r="F1267" s="7"/>
      <c r="G1267" s="2"/>
      <c r="H1267" s="1"/>
      <c r="I1267" s="1"/>
      <c r="J1267" s="1"/>
      <c r="K1267" s="2"/>
      <c r="L1267" s="193"/>
    </row>
    <row r="1268" ht="15.75" customHeight="1">
      <c r="A1268" s="47"/>
      <c r="B1268" s="47"/>
      <c r="C1268" s="1"/>
      <c r="D1268" s="1"/>
      <c r="E1268" s="1"/>
      <c r="F1268" s="7"/>
      <c r="G1268" s="2"/>
      <c r="H1268" s="1"/>
      <c r="I1268" s="1"/>
      <c r="J1268" s="1"/>
      <c r="K1268" s="2"/>
      <c r="L1268" s="193"/>
    </row>
    <row r="1269" ht="15.75" customHeight="1">
      <c r="A1269" s="47"/>
      <c r="B1269" s="47"/>
      <c r="C1269" s="1"/>
      <c r="D1269" s="1"/>
      <c r="E1269" s="1"/>
      <c r="F1269" s="7"/>
      <c r="G1269" s="2"/>
      <c r="H1269" s="1"/>
      <c r="I1269" s="1"/>
      <c r="J1269" s="1"/>
      <c r="K1269" s="2"/>
      <c r="L1269" s="193"/>
    </row>
    <row r="1270" ht="15.75" customHeight="1">
      <c r="A1270" s="47"/>
      <c r="B1270" s="47"/>
      <c r="C1270" s="1"/>
      <c r="D1270" s="1"/>
      <c r="E1270" s="1"/>
      <c r="F1270" s="7"/>
      <c r="G1270" s="2"/>
      <c r="H1270" s="1"/>
      <c r="I1270" s="1"/>
      <c r="J1270" s="1"/>
      <c r="K1270" s="2"/>
      <c r="L1270" s="193"/>
    </row>
    <row r="1271">
      <c r="A1271" s="185"/>
      <c r="F1271" s="9"/>
      <c r="G1271" s="292"/>
      <c r="L1271" s="242"/>
    </row>
    <row r="1272">
      <c r="A1272" s="185"/>
      <c r="F1272" s="9"/>
      <c r="G1272" s="292"/>
      <c r="L1272" s="242"/>
    </row>
    <row r="1273">
      <c r="A1273" s="185"/>
      <c r="F1273" s="9"/>
      <c r="G1273" s="292"/>
      <c r="L1273" s="242"/>
    </row>
  </sheetData>
  <mergeCells count="12">
    <mergeCell ref="A10:K10"/>
    <mergeCell ref="A11:K11"/>
    <mergeCell ref="A12:K12"/>
    <mergeCell ref="A13:K13"/>
    <mergeCell ref="A1070:K1070"/>
    <mergeCell ref="A2:K2"/>
    <mergeCell ref="A4:K4"/>
    <mergeCell ref="A5:K5"/>
    <mergeCell ref="A6:K6"/>
    <mergeCell ref="A7:K7"/>
    <mergeCell ref="A8:K8"/>
    <mergeCell ref="A9:K9"/>
  </mergeCells>
  <hyperlinks>
    <hyperlink r:id="rId1" ref="E16"/>
    <hyperlink r:id="rId2" ref="E17"/>
    <hyperlink r:id="rId3" ref="E18"/>
    <hyperlink r:id="rId4" ref="E19"/>
    <hyperlink r:id="rId5" ref="E20"/>
    <hyperlink r:id="rId6" ref="E21"/>
    <hyperlink r:id="rId7" ref="E22"/>
    <hyperlink r:id="rId8" ref="E23"/>
    <hyperlink r:id="rId9" ref="E24"/>
    <hyperlink r:id="rId10" ref="E25"/>
    <hyperlink r:id="rId11" ref="E26"/>
    <hyperlink r:id="rId12" ref="E27"/>
    <hyperlink r:id="rId13" ref="E28"/>
    <hyperlink r:id="rId14" ref="E29"/>
    <hyperlink r:id="rId15" ref="E30"/>
    <hyperlink r:id="rId16" ref="E31"/>
    <hyperlink r:id="rId17" ref="E32"/>
    <hyperlink r:id="rId18" ref="E33"/>
    <hyperlink r:id="rId19" ref="E34"/>
    <hyperlink r:id="rId20" ref="E35"/>
    <hyperlink r:id="rId21" ref="E36"/>
    <hyperlink r:id="rId22" ref="E37"/>
    <hyperlink r:id="rId23" ref="E38"/>
    <hyperlink r:id="rId24" ref="E39"/>
    <hyperlink r:id="rId25" ref="E40"/>
    <hyperlink r:id="rId26" ref="E41"/>
    <hyperlink r:id="rId27" ref="E42"/>
    <hyperlink r:id="rId28" ref="E43"/>
    <hyperlink r:id="rId29" ref="E44"/>
    <hyperlink r:id="rId30" ref="E45"/>
    <hyperlink r:id="rId31" ref="E46"/>
    <hyperlink r:id="rId32" ref="E47"/>
    <hyperlink r:id="rId33" ref="E48"/>
    <hyperlink r:id="rId34" ref="E49"/>
    <hyperlink r:id="rId35" ref="E50"/>
    <hyperlink r:id="rId36" ref="E51"/>
    <hyperlink r:id="rId37" ref="E52"/>
    <hyperlink r:id="rId38" ref="E57"/>
    <hyperlink r:id="rId39" ref="E58"/>
    <hyperlink r:id="rId40" location="citeas" ref="E59"/>
    <hyperlink r:id="rId41" ref="E60"/>
    <hyperlink r:id="rId42" ref="E80"/>
    <hyperlink r:id="rId43" ref="E81"/>
    <hyperlink r:id="rId44" ref="E82"/>
    <hyperlink r:id="rId45" ref="E84"/>
    <hyperlink r:id="rId46" ref="E86"/>
    <hyperlink r:id="rId47" ref="E87"/>
    <hyperlink r:id="rId48" ref="E88"/>
    <hyperlink r:id="rId49" ref="E93"/>
    <hyperlink r:id="rId50" ref="E107"/>
    <hyperlink r:id="rId51" ref="E116"/>
    <hyperlink r:id="rId52" ref="E118"/>
    <hyperlink r:id="rId53" ref="E120"/>
    <hyperlink r:id="rId54" ref="E125"/>
    <hyperlink r:id="rId55" ref="E126"/>
    <hyperlink r:id="rId56" ref="E127"/>
    <hyperlink r:id="rId57" ref="E131"/>
    <hyperlink r:id="rId58" ref="E141"/>
    <hyperlink r:id="rId59" ref="E149"/>
    <hyperlink r:id="rId60" ref="E176"/>
    <hyperlink r:id="rId61" ref="E187"/>
    <hyperlink r:id="rId62" ref="E188"/>
    <hyperlink r:id="rId63" ref="E189"/>
    <hyperlink r:id="rId64" ref="E190"/>
    <hyperlink r:id="rId65" ref="E193"/>
    <hyperlink r:id="rId66" location="v=onepage&amp;q&amp;f=false" ref="E194"/>
    <hyperlink r:id="rId67" ref="E195"/>
    <hyperlink r:id="rId68" ref="E196"/>
    <hyperlink r:id="rId69" location="citeas" ref="E197"/>
    <hyperlink r:id="rId70" location="citeas" ref="E198"/>
    <hyperlink r:id="rId71" ref="E199"/>
    <hyperlink r:id="rId72" ref="E200"/>
    <hyperlink r:id="rId73" ref="E201"/>
    <hyperlink r:id="rId74" ref="E214"/>
    <hyperlink r:id="rId75" ref="E216"/>
    <hyperlink r:id="rId76" ref="E217"/>
    <hyperlink r:id="rId77" ref="E218"/>
    <hyperlink r:id="rId78" ref="E219"/>
    <hyperlink r:id="rId79" ref="E220"/>
    <hyperlink r:id="rId80" ref="E221"/>
    <hyperlink r:id="rId81" ref="E222"/>
    <hyperlink r:id="rId82" ref="E223"/>
    <hyperlink r:id="rId83" ref="E224"/>
    <hyperlink r:id="rId84" ref="E225"/>
    <hyperlink r:id="rId85" ref="E226"/>
    <hyperlink r:id="rId86" ref="E227"/>
    <hyperlink r:id="rId87" ref="B228"/>
    <hyperlink r:id="rId88" ref="E228"/>
    <hyperlink r:id="rId89" ref="B229"/>
    <hyperlink r:id="rId90" ref="E229"/>
    <hyperlink r:id="rId91" ref="B230"/>
    <hyperlink r:id="rId92" ref="E230"/>
    <hyperlink r:id="rId93" ref="E231"/>
    <hyperlink r:id="rId94" ref="E232"/>
    <hyperlink r:id="rId95" ref="E233"/>
    <hyperlink r:id="rId96" ref="E234"/>
    <hyperlink r:id="rId97" ref="E235"/>
    <hyperlink r:id="rId98" ref="E236"/>
    <hyperlink r:id="rId99" ref="E237"/>
    <hyperlink r:id="rId100" ref="E238"/>
    <hyperlink r:id="rId101" ref="E239"/>
    <hyperlink r:id="rId102" ref="E240"/>
    <hyperlink r:id="rId103" ref="E241"/>
    <hyperlink r:id="rId104" ref="E242"/>
    <hyperlink r:id="rId105" ref="E243"/>
    <hyperlink r:id="rId106" ref="E244"/>
    <hyperlink r:id="rId107" ref="E245"/>
    <hyperlink r:id="rId108" ref="B247"/>
    <hyperlink r:id="rId109" ref="E247"/>
    <hyperlink r:id="rId110" ref="E248"/>
    <hyperlink r:id="rId111" ref="E249"/>
    <hyperlink r:id="rId112" ref="E250"/>
    <hyperlink r:id="rId113" ref="E251"/>
    <hyperlink r:id="rId114" ref="E252"/>
    <hyperlink r:id="rId115" ref="E253"/>
    <hyperlink r:id="rId116" ref="E255"/>
    <hyperlink r:id="rId117" ref="E256"/>
    <hyperlink r:id="rId118" ref="E257"/>
    <hyperlink r:id="rId119" ref="E258"/>
    <hyperlink r:id="rId120" ref="E269"/>
    <hyperlink r:id="rId121" ref="E272"/>
    <hyperlink r:id="rId122" ref="E273"/>
    <hyperlink r:id="rId123" ref="E274"/>
    <hyperlink r:id="rId124" ref="E275"/>
    <hyperlink r:id="rId125" ref="E276"/>
    <hyperlink r:id="rId126" ref="E277"/>
    <hyperlink r:id="rId127" ref="E278"/>
    <hyperlink r:id="rId128" ref="E289"/>
    <hyperlink r:id="rId129" ref="E290"/>
    <hyperlink r:id="rId130" ref="E291"/>
    <hyperlink r:id="rId131" ref="E295"/>
    <hyperlink r:id="rId132" ref="E296"/>
    <hyperlink r:id="rId133" ref="E297"/>
    <hyperlink r:id="rId134" ref="E298"/>
    <hyperlink r:id="rId135" ref="E301"/>
    <hyperlink r:id="rId136" ref="E302"/>
    <hyperlink r:id="rId137" ref="E303"/>
    <hyperlink r:id="rId138" ref="E304"/>
    <hyperlink r:id="rId139" ref="E305"/>
    <hyperlink r:id="rId140" ref="E306"/>
    <hyperlink r:id="rId141" ref="E307"/>
    <hyperlink r:id="rId142" ref="E308"/>
    <hyperlink r:id="rId143" ref="E309"/>
    <hyperlink r:id="rId144" ref="E310"/>
    <hyperlink r:id="rId145" ref="E312"/>
    <hyperlink r:id="rId146" ref="E313"/>
    <hyperlink r:id="rId147" ref="E314"/>
    <hyperlink r:id="rId148" ref="E315"/>
    <hyperlink r:id="rId149" ref="E316"/>
    <hyperlink r:id="rId150" ref="E318"/>
    <hyperlink r:id="rId151" ref="E321"/>
    <hyperlink r:id="rId152" ref="E322"/>
    <hyperlink r:id="rId153" ref="E324"/>
    <hyperlink r:id="rId154" ref="E325"/>
    <hyperlink r:id="rId155" ref="E326"/>
    <hyperlink r:id="rId156" ref="E327"/>
    <hyperlink r:id="rId157" ref="E329"/>
    <hyperlink r:id="rId158" ref="E330"/>
    <hyperlink r:id="rId159" ref="E331"/>
    <hyperlink r:id="rId160" ref="E332"/>
    <hyperlink r:id="rId161" ref="E333"/>
    <hyperlink r:id="rId162" ref="E334"/>
    <hyperlink r:id="rId163" ref="E337"/>
    <hyperlink r:id="rId164" ref="E338"/>
    <hyperlink r:id="rId165" ref="E339"/>
    <hyperlink r:id="rId166" ref="E352"/>
    <hyperlink r:id="rId167" ref="F355"/>
    <hyperlink r:id="rId168" ref="E402"/>
    <hyperlink r:id="rId169" ref="E409"/>
    <hyperlink r:id="rId170" ref="E410"/>
    <hyperlink r:id="rId171" ref="E414"/>
    <hyperlink r:id="rId172" ref="E415"/>
    <hyperlink r:id="rId173" ref="E416"/>
    <hyperlink r:id="rId174" ref="E417"/>
    <hyperlink r:id="rId175" ref="E418"/>
    <hyperlink r:id="rId176" ref="E419"/>
    <hyperlink r:id="rId177" ref="E420"/>
    <hyperlink r:id="rId178" ref="E421"/>
    <hyperlink r:id="rId179" ref="E423"/>
    <hyperlink r:id="rId180" ref="E424"/>
    <hyperlink r:id="rId181" ref="E425"/>
    <hyperlink r:id="rId182" ref="E426"/>
    <hyperlink r:id="rId183" ref="E427"/>
    <hyperlink r:id="rId184" ref="E430"/>
    <hyperlink r:id="rId185" ref="E431"/>
    <hyperlink r:id="rId186" ref="E432"/>
    <hyperlink r:id="rId187" ref="E434"/>
    <hyperlink r:id="rId188" ref="E435"/>
    <hyperlink r:id="rId189" ref="E438"/>
    <hyperlink r:id="rId190" ref="E442"/>
    <hyperlink r:id="rId191" ref="E443"/>
    <hyperlink r:id="rId192" ref="E445"/>
    <hyperlink r:id="rId193" ref="E446"/>
    <hyperlink r:id="rId194" ref="E447"/>
    <hyperlink r:id="rId195" ref="E448"/>
    <hyperlink r:id="rId196" ref="E449"/>
    <hyperlink r:id="rId197" ref="E450"/>
    <hyperlink r:id="rId198" ref="E451"/>
    <hyperlink r:id="rId199" ref="E452"/>
    <hyperlink r:id="rId200" ref="E453"/>
    <hyperlink r:id="rId201" ref="E454"/>
    <hyperlink r:id="rId202" ref="E455"/>
    <hyperlink r:id="rId203" ref="E456"/>
    <hyperlink r:id="rId204" ref="E457"/>
    <hyperlink r:id="rId205" ref="E458"/>
    <hyperlink r:id="rId206" ref="E460"/>
    <hyperlink r:id="rId207" ref="E462"/>
    <hyperlink r:id="rId208" ref="E463"/>
    <hyperlink r:id="rId209" ref="E464"/>
    <hyperlink r:id="rId210" ref="E465"/>
    <hyperlink r:id="rId211" ref="E466"/>
    <hyperlink r:id="rId212" ref="E467"/>
    <hyperlink r:id="rId213" ref="E468"/>
    <hyperlink r:id="rId214" ref="E471"/>
    <hyperlink r:id="rId215" ref="E472"/>
    <hyperlink r:id="rId216" ref="E473"/>
    <hyperlink r:id="rId217" ref="E474"/>
    <hyperlink r:id="rId218" ref="E475"/>
    <hyperlink r:id="rId219" ref="E481"/>
    <hyperlink r:id="rId220" ref="E482"/>
    <hyperlink r:id="rId221" ref="E483"/>
    <hyperlink r:id="rId222" ref="E488"/>
    <hyperlink r:id="rId223" ref="E489"/>
    <hyperlink r:id="rId224" ref="E491"/>
    <hyperlink r:id="rId225" ref="E493"/>
    <hyperlink r:id="rId226" ref="E494"/>
    <hyperlink r:id="rId227" ref="E495"/>
    <hyperlink r:id="rId228" ref="E496"/>
    <hyperlink r:id="rId229" ref="E497"/>
    <hyperlink r:id="rId230" ref="E498"/>
    <hyperlink r:id="rId231" ref="E499"/>
    <hyperlink r:id="rId232" ref="E500"/>
    <hyperlink r:id="rId233" ref="E501"/>
    <hyperlink r:id="rId234" ref="E502"/>
    <hyperlink r:id="rId235" ref="E504"/>
    <hyperlink r:id="rId236" ref="E505"/>
    <hyperlink r:id="rId237" ref="E506"/>
    <hyperlink r:id="rId238" ref="E507"/>
    <hyperlink r:id="rId239" ref="F507"/>
    <hyperlink r:id="rId240" ref="I507"/>
    <hyperlink r:id="rId241" ref="E508"/>
    <hyperlink r:id="rId242" location="abstracting-and-indexing" ref="F508"/>
    <hyperlink r:id="rId243" ref="E509"/>
    <hyperlink r:id="rId244" ref="F509"/>
    <hyperlink r:id="rId245" ref="E510"/>
    <hyperlink r:id="rId246" ref="F510"/>
    <hyperlink r:id="rId247" location="article_cite" ref="E511"/>
    <hyperlink r:id="rId248" ref="F511"/>
    <hyperlink r:id="rId249" ref="E512"/>
    <hyperlink r:id="rId250" location="indices" ref="F512"/>
    <hyperlink r:id="rId251" ref="E513"/>
    <hyperlink r:id="rId252" ref="E514"/>
    <hyperlink r:id="rId253" ref="E515"/>
    <hyperlink r:id="rId254" ref="E516"/>
    <hyperlink r:id="rId255" ref="E517"/>
    <hyperlink r:id="rId256" ref="F517"/>
    <hyperlink r:id="rId257" ref="E518"/>
    <hyperlink r:id="rId258" ref="F518"/>
    <hyperlink r:id="rId259" ref="E519"/>
    <hyperlink r:id="rId260" ref="E520"/>
    <hyperlink r:id="rId261" ref="E521"/>
    <hyperlink r:id="rId262" ref="E522"/>
    <hyperlink r:id="rId263" ref="F522"/>
    <hyperlink r:id="rId264" ref="E523"/>
    <hyperlink r:id="rId265" ref="F523"/>
    <hyperlink r:id="rId266" ref="F525"/>
    <hyperlink r:id="rId267" ref="E526"/>
    <hyperlink r:id="rId268" ref="B527"/>
    <hyperlink r:id="rId269" ref="E527"/>
    <hyperlink r:id="rId270" ref="F527"/>
    <hyperlink r:id="rId271" ref="E528"/>
    <hyperlink r:id="rId272" ref="B529"/>
    <hyperlink r:id="rId273" ref="E529"/>
    <hyperlink r:id="rId274" ref="F529"/>
    <hyperlink r:id="rId275" ref="B530"/>
    <hyperlink r:id="rId276" ref="B531"/>
    <hyperlink r:id="rId277" ref="E531"/>
    <hyperlink r:id="rId278" ref="B533"/>
    <hyperlink r:id="rId279" ref="E534"/>
    <hyperlink r:id="rId280" ref="F534"/>
    <hyperlink r:id="rId281" ref="E550"/>
    <hyperlink r:id="rId282" ref="E557"/>
    <hyperlink r:id="rId283" ref="F578"/>
    <hyperlink r:id="rId284" ref="E579"/>
    <hyperlink r:id="rId285" ref="E580"/>
    <hyperlink r:id="rId286" ref="E581"/>
    <hyperlink r:id="rId287" ref="E582"/>
    <hyperlink r:id="rId288" ref="E583"/>
    <hyperlink r:id="rId289" ref="E584"/>
    <hyperlink r:id="rId290" ref="E586"/>
    <hyperlink r:id="rId291" ref="E594"/>
    <hyperlink r:id="rId292" ref="F597"/>
    <hyperlink r:id="rId293" ref="E598"/>
    <hyperlink r:id="rId294" ref="E606"/>
    <hyperlink r:id="rId295" ref="E675"/>
    <hyperlink r:id="rId296" ref="E693"/>
    <hyperlink r:id="rId297" ref="E694"/>
    <hyperlink r:id="rId298" ref="E713"/>
    <hyperlink r:id="rId299" location="v=onepage&amp;q&amp;f=false" ref="E714"/>
    <hyperlink r:id="rId300" ref="E715"/>
    <hyperlink r:id="rId301" ref="E716"/>
    <hyperlink r:id="rId302" ref="E717"/>
    <hyperlink r:id="rId303" ref="E718"/>
    <hyperlink r:id="rId304" ref="E719"/>
    <hyperlink r:id="rId305" ref="E720"/>
    <hyperlink r:id="rId306" ref="E721"/>
    <hyperlink r:id="rId307" ref="E722"/>
    <hyperlink r:id="rId308" ref="E723"/>
    <hyperlink r:id="rId309" ref="E724"/>
    <hyperlink r:id="rId310" ref="E725"/>
    <hyperlink r:id="rId311" ref="E726"/>
    <hyperlink r:id="rId312" ref="E727"/>
    <hyperlink r:id="rId313" ref="E728"/>
    <hyperlink r:id="rId314" ref="E729"/>
    <hyperlink r:id="rId315" ref="E730"/>
    <hyperlink r:id="rId316" ref="E731"/>
    <hyperlink r:id="rId317" ref="E732"/>
    <hyperlink r:id="rId318" ref="E733"/>
    <hyperlink r:id="rId319" ref="E734"/>
    <hyperlink r:id="rId320" ref="E735"/>
    <hyperlink r:id="rId321" ref="E736"/>
    <hyperlink r:id="rId322" ref="E737"/>
    <hyperlink r:id="rId323" ref="E738"/>
    <hyperlink r:id="rId324" ref="E739"/>
    <hyperlink r:id="rId325" ref="E740"/>
    <hyperlink r:id="rId326" ref="E741"/>
    <hyperlink r:id="rId327" ref="E742"/>
    <hyperlink r:id="rId328" ref="E743"/>
    <hyperlink r:id="rId329" ref="E744"/>
    <hyperlink r:id="rId330" ref="E745"/>
    <hyperlink r:id="rId331" ref="E746"/>
    <hyperlink r:id="rId332" ref="E747"/>
    <hyperlink r:id="rId333" ref="E748"/>
    <hyperlink r:id="rId334" ref="E749"/>
    <hyperlink r:id="rId335" ref="E750"/>
    <hyperlink r:id="rId336" ref="E751"/>
    <hyperlink r:id="rId337" ref="E752"/>
    <hyperlink r:id="rId338" ref="E754"/>
    <hyperlink r:id="rId339" ref="E762"/>
    <hyperlink r:id="rId340" ref="E763"/>
    <hyperlink r:id="rId341" ref="E765"/>
    <hyperlink r:id="rId342" ref="E766"/>
    <hyperlink r:id="rId343" ref="E768"/>
    <hyperlink r:id="rId344" ref="E769"/>
    <hyperlink r:id="rId345" ref="E770"/>
    <hyperlink r:id="rId346" ref="E771"/>
    <hyperlink r:id="rId347" ref="E773"/>
    <hyperlink r:id="rId348" ref="E774"/>
    <hyperlink r:id="rId349" ref="E776"/>
    <hyperlink r:id="rId350" ref="E777"/>
    <hyperlink r:id="rId351" ref="E831"/>
    <hyperlink r:id="rId352" ref="E833"/>
    <hyperlink r:id="rId353" ref="E841"/>
    <hyperlink r:id="rId354" ref="E842"/>
    <hyperlink r:id="rId355" ref="E843"/>
    <hyperlink r:id="rId356" ref="E844"/>
    <hyperlink r:id="rId357" ref="E847"/>
    <hyperlink r:id="rId358" ref="E848"/>
    <hyperlink r:id="rId359" ref="E849"/>
    <hyperlink r:id="rId360" ref="E850"/>
    <hyperlink r:id="rId361" ref="E851"/>
    <hyperlink r:id="rId362" ref="E852"/>
    <hyperlink r:id="rId363" ref="E853"/>
    <hyperlink r:id="rId364" ref="E854"/>
    <hyperlink r:id="rId365" ref="E855"/>
    <hyperlink r:id="rId366" ref="E856"/>
    <hyperlink r:id="rId367" ref="E857"/>
    <hyperlink r:id="rId368" ref="E858"/>
    <hyperlink r:id="rId369" ref="E859"/>
    <hyperlink r:id="rId370" ref="E860"/>
    <hyperlink r:id="rId371" ref="E862"/>
    <hyperlink r:id="rId372" ref="E865"/>
    <hyperlink r:id="rId373" ref="E866"/>
    <hyperlink r:id="rId374" ref="E868"/>
    <hyperlink r:id="rId375" ref="E869"/>
    <hyperlink r:id="rId376" ref="E870"/>
    <hyperlink r:id="rId377" ref="E871"/>
    <hyperlink r:id="rId378" ref="E873"/>
    <hyperlink r:id="rId379" ref="E874"/>
    <hyperlink r:id="rId380" ref="E875"/>
    <hyperlink r:id="rId381" ref="E876"/>
    <hyperlink r:id="rId382" ref="E881"/>
    <hyperlink r:id="rId383" ref="E882"/>
    <hyperlink r:id="rId384" ref="E883"/>
    <hyperlink r:id="rId385" ref="E884"/>
    <hyperlink r:id="rId386" ref="E885"/>
    <hyperlink r:id="rId387" ref="E886"/>
    <hyperlink r:id="rId388" ref="E887"/>
    <hyperlink r:id="rId389" ref="E889"/>
    <hyperlink r:id="rId390" ref="E890"/>
    <hyperlink r:id="rId391" ref="E891"/>
    <hyperlink r:id="rId392" ref="E893"/>
    <hyperlink r:id="rId393" ref="E894"/>
    <hyperlink r:id="rId394" ref="E895"/>
    <hyperlink r:id="rId395" ref="E896"/>
    <hyperlink r:id="rId396" ref="E897"/>
    <hyperlink r:id="rId397" ref="E898"/>
    <hyperlink r:id="rId398" ref="E899"/>
    <hyperlink r:id="rId399" ref="E900"/>
    <hyperlink r:id="rId400" ref="E901"/>
    <hyperlink r:id="rId401" ref="E902"/>
    <hyperlink r:id="rId402" ref="E904"/>
    <hyperlink r:id="rId403" ref="E905"/>
    <hyperlink r:id="rId404" ref="E906"/>
    <hyperlink r:id="rId405" ref="E907"/>
    <hyperlink r:id="rId406" ref="E908"/>
    <hyperlink r:id="rId407" ref="E909"/>
    <hyperlink r:id="rId408" ref="E917"/>
    <hyperlink r:id="rId409" ref="E923"/>
    <hyperlink r:id="rId410" ref="E924"/>
    <hyperlink r:id="rId411" location="abstracting-and-indexing" ref="E926"/>
    <hyperlink r:id="rId412" ref="E927"/>
    <hyperlink r:id="rId413" location="abstracting-and-indexing" ref="E928"/>
    <hyperlink r:id="rId414" ref="E929"/>
    <hyperlink r:id="rId415" ref="E930"/>
    <hyperlink r:id="rId416" ref="E932"/>
    <hyperlink r:id="rId417" ref="E933"/>
    <hyperlink r:id="rId418" ref="E934"/>
    <hyperlink r:id="rId419" ref="E936"/>
    <hyperlink r:id="rId420" ref="E937"/>
    <hyperlink r:id="rId421" ref="E938"/>
    <hyperlink r:id="rId422" ref="E947"/>
    <hyperlink r:id="rId423" ref="E956"/>
    <hyperlink r:id="rId424" ref="E971"/>
    <hyperlink r:id="rId425" ref="E977"/>
    <hyperlink r:id="rId426" ref="E978"/>
    <hyperlink r:id="rId427" ref="E979"/>
    <hyperlink r:id="rId428" ref="E980"/>
    <hyperlink r:id="rId429" ref="E981"/>
    <hyperlink r:id="rId430" ref="E983"/>
    <hyperlink r:id="rId431" ref="E984"/>
    <hyperlink r:id="rId432" ref="E985"/>
    <hyperlink r:id="rId433" ref="E986"/>
    <hyperlink r:id="rId434" location="v=onepage&amp;q&amp;f=false" ref="E987"/>
    <hyperlink r:id="rId435" ref="E988"/>
    <hyperlink r:id="rId436" ref="F988"/>
    <hyperlink r:id="rId437" ref="E990"/>
    <hyperlink r:id="rId438" ref="E991"/>
    <hyperlink r:id="rId439" ref="E992"/>
    <hyperlink r:id="rId440" ref="E993"/>
    <hyperlink r:id="rId441" ref="E994"/>
    <hyperlink r:id="rId442" ref="E995"/>
    <hyperlink r:id="rId443" ref="E996"/>
    <hyperlink r:id="rId444" ref="E998"/>
    <hyperlink r:id="rId445" ref="B999"/>
    <hyperlink r:id="rId446" ref="E999"/>
    <hyperlink r:id="rId447" ref="E1000"/>
    <hyperlink r:id="rId448" ref="E1001"/>
    <hyperlink r:id="rId449" location="citeas" ref="E1002"/>
    <hyperlink r:id="rId450" ref="E1003"/>
    <hyperlink r:id="rId451" ref="B1004"/>
    <hyperlink r:id="rId452" ref="B1005"/>
    <hyperlink r:id="rId453" ref="E1007"/>
    <hyperlink r:id="rId454" ref="E1008"/>
    <hyperlink r:id="rId455" ref="E1009"/>
    <hyperlink r:id="rId456" ref="E1010"/>
    <hyperlink r:id="rId457" ref="E1012"/>
    <hyperlink r:id="rId458" ref="E1013"/>
    <hyperlink r:id="rId459" ref="E1014"/>
    <hyperlink r:id="rId460" ref="E1015"/>
    <hyperlink r:id="rId461" ref="E1016"/>
    <hyperlink r:id="rId462" ref="E1017"/>
    <hyperlink r:id="rId463" ref="E1018"/>
    <hyperlink r:id="rId464" ref="E1019"/>
    <hyperlink r:id="rId465" ref="E1020"/>
    <hyperlink r:id="rId466" ref="E1021"/>
    <hyperlink r:id="rId467" ref="E1022"/>
    <hyperlink r:id="rId468" ref="E1023"/>
    <hyperlink r:id="rId469" ref="E1024"/>
    <hyperlink r:id="rId470" ref="E1025"/>
    <hyperlink r:id="rId471" ref="E1026"/>
    <hyperlink r:id="rId472" ref="E1027"/>
    <hyperlink r:id="rId473" ref="E1028"/>
    <hyperlink r:id="rId474" ref="E1029"/>
    <hyperlink r:id="rId475" ref="E1030"/>
    <hyperlink r:id="rId476" ref="E1031"/>
    <hyperlink r:id="rId477" ref="E1032"/>
    <hyperlink r:id="rId478" ref="E1033"/>
    <hyperlink r:id="rId479" ref="E1034"/>
    <hyperlink r:id="rId480" location="v=onepage&amp;q&amp;f=false" ref="E1035"/>
    <hyperlink r:id="rId481" ref="E1036"/>
    <hyperlink r:id="rId482" ref="E1037"/>
    <hyperlink r:id="rId483" ref="E1038"/>
    <hyperlink r:id="rId484" ref="E1039"/>
    <hyperlink r:id="rId485" ref="E1040"/>
    <hyperlink r:id="rId486" ref="E1041"/>
    <hyperlink r:id="rId487" ref="E1042"/>
    <hyperlink r:id="rId488" ref="E1043"/>
    <hyperlink r:id="rId489" ref="E1044"/>
    <hyperlink r:id="rId490" ref="E1045"/>
    <hyperlink r:id="rId491" ref="E1046"/>
    <hyperlink r:id="rId492" ref="E1047"/>
    <hyperlink r:id="rId493" ref="E1048"/>
    <hyperlink r:id="rId494" ref="E1049"/>
    <hyperlink r:id="rId495" ref="E1050"/>
    <hyperlink r:id="rId496" ref="E1051"/>
    <hyperlink r:id="rId497" ref="E1052"/>
    <hyperlink r:id="rId498" ref="E1053"/>
    <hyperlink r:id="rId499" ref="E1054"/>
    <hyperlink r:id="rId500" ref="E1055"/>
    <hyperlink r:id="rId501" ref="E1056"/>
    <hyperlink r:id="rId502" ref="E1059"/>
    <hyperlink r:id="rId503" ref="E1060"/>
    <hyperlink r:id="rId504" ref="E1061"/>
    <hyperlink r:id="rId505" ref="E1062"/>
    <hyperlink r:id="rId506" ref="E1063"/>
    <hyperlink r:id="rId507" ref="E1064"/>
    <hyperlink r:id="rId508" ref="E1072"/>
    <hyperlink r:id="rId509" ref="E1073"/>
    <hyperlink r:id="rId510" location="citeas" ref="E1074"/>
    <hyperlink r:id="rId511" ref="E1075"/>
    <hyperlink r:id="rId512" ref="E1082"/>
    <hyperlink r:id="rId513" ref="E1083"/>
  </hyperlinks>
  <printOptions/>
  <pageMargins bottom="0.75" footer="0.0" header="0.0" left="0.7" right="0.7" top="0.75"/>
  <pageSetup orientation="landscape"/>
  <drawing r:id="rId514"/>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6" width="8.86"/>
    <col customWidth="1" min="17" max="25" width="8.0"/>
  </cols>
  <sheetData>
    <row r="1">
      <c r="A1" s="293"/>
      <c r="B1" s="294"/>
      <c r="C1" s="244"/>
      <c r="D1" s="205"/>
      <c r="E1" s="295"/>
      <c r="F1" s="295"/>
      <c r="G1" s="205"/>
      <c r="H1" s="205"/>
      <c r="I1" s="205"/>
      <c r="J1" s="205"/>
      <c r="K1" s="205"/>
      <c r="L1" s="205"/>
    </row>
    <row r="2">
      <c r="A2" s="296" t="s">
        <v>3162</v>
      </c>
      <c r="B2" s="49"/>
      <c r="C2" s="49"/>
      <c r="D2" s="49"/>
      <c r="E2" s="49"/>
      <c r="F2" s="49"/>
      <c r="G2" s="49"/>
      <c r="H2" s="49"/>
      <c r="I2" s="49"/>
      <c r="J2" s="49"/>
      <c r="K2" s="49"/>
      <c r="L2" s="50"/>
      <c r="M2" s="53"/>
      <c r="N2" s="53"/>
      <c r="O2" s="53"/>
      <c r="P2" s="53"/>
      <c r="Q2" s="53"/>
      <c r="R2" s="53"/>
      <c r="S2" s="53"/>
      <c r="T2" s="53"/>
      <c r="U2" s="53"/>
      <c r="V2" s="53"/>
      <c r="W2" s="53"/>
      <c r="X2" s="53"/>
      <c r="Y2" s="53"/>
    </row>
    <row r="3">
      <c r="A3" s="297"/>
      <c r="B3" s="297"/>
      <c r="C3" s="298"/>
      <c r="D3" s="298"/>
      <c r="E3" s="299"/>
      <c r="F3" s="299"/>
      <c r="G3" s="298"/>
      <c r="H3" s="298"/>
      <c r="I3" s="298"/>
      <c r="J3" s="298"/>
      <c r="K3" s="298"/>
      <c r="L3" s="298"/>
      <c r="M3" s="53"/>
      <c r="N3" s="53"/>
      <c r="O3" s="53"/>
      <c r="P3" s="53"/>
      <c r="Q3" s="53"/>
      <c r="R3" s="53"/>
      <c r="S3" s="53"/>
      <c r="T3" s="53"/>
      <c r="U3" s="53"/>
      <c r="V3" s="53"/>
      <c r="W3" s="53"/>
      <c r="X3" s="53"/>
      <c r="Y3" s="53"/>
    </row>
    <row r="4" ht="39.0" customHeight="1">
      <c r="A4" s="54" t="s">
        <v>3163</v>
      </c>
      <c r="B4" s="49"/>
      <c r="C4" s="49"/>
      <c r="D4" s="49"/>
      <c r="E4" s="49"/>
      <c r="F4" s="49"/>
      <c r="G4" s="49"/>
      <c r="H4" s="49"/>
      <c r="I4" s="49"/>
      <c r="J4" s="49"/>
      <c r="K4" s="49"/>
      <c r="L4" s="50"/>
      <c r="M4" s="53"/>
      <c r="N4" s="53"/>
      <c r="O4" s="53"/>
      <c r="P4" s="53"/>
      <c r="Q4" s="53"/>
      <c r="R4" s="53"/>
      <c r="S4" s="53"/>
      <c r="T4" s="53"/>
      <c r="U4" s="53"/>
      <c r="V4" s="53"/>
      <c r="W4" s="53"/>
      <c r="X4" s="53"/>
      <c r="Y4" s="53"/>
    </row>
    <row r="5" ht="24.0" customHeight="1">
      <c r="A5" s="54" t="s">
        <v>3164</v>
      </c>
      <c r="B5" s="49"/>
      <c r="C5" s="49"/>
      <c r="D5" s="49"/>
      <c r="E5" s="49"/>
      <c r="F5" s="49"/>
      <c r="G5" s="49"/>
      <c r="H5" s="49"/>
      <c r="I5" s="49"/>
      <c r="J5" s="49"/>
      <c r="K5" s="49"/>
      <c r="L5" s="50"/>
      <c r="M5" s="53"/>
      <c r="N5" s="53"/>
      <c r="O5" s="53"/>
      <c r="P5" s="53"/>
      <c r="Q5" s="53"/>
      <c r="R5" s="53"/>
      <c r="S5" s="53"/>
      <c r="T5" s="53"/>
      <c r="U5" s="53"/>
      <c r="V5" s="53"/>
      <c r="W5" s="53"/>
      <c r="X5" s="53"/>
      <c r="Y5" s="53"/>
    </row>
    <row r="6">
      <c r="A6" s="54" t="s">
        <v>3164</v>
      </c>
      <c r="B6" s="49"/>
      <c r="C6" s="49"/>
      <c r="D6" s="49"/>
      <c r="E6" s="49"/>
      <c r="F6" s="49"/>
      <c r="G6" s="49"/>
      <c r="H6" s="49"/>
      <c r="I6" s="49"/>
      <c r="J6" s="49"/>
      <c r="K6" s="49"/>
      <c r="L6" s="50"/>
      <c r="M6" s="53"/>
      <c r="N6" s="53"/>
      <c r="O6" s="53"/>
      <c r="P6" s="53"/>
      <c r="Q6" s="53"/>
      <c r="R6" s="53"/>
      <c r="S6" s="53"/>
      <c r="T6" s="53"/>
      <c r="U6" s="53"/>
      <c r="V6" s="53"/>
      <c r="W6" s="53"/>
      <c r="X6" s="53"/>
      <c r="Y6" s="53"/>
    </row>
    <row r="7">
      <c r="A7" s="300" t="s">
        <v>3165</v>
      </c>
      <c r="B7" s="301"/>
      <c r="C7" s="301"/>
      <c r="D7" s="301"/>
      <c r="E7" s="301"/>
      <c r="F7" s="301"/>
      <c r="G7" s="301"/>
      <c r="H7" s="301"/>
      <c r="I7" s="301"/>
      <c r="J7" s="301"/>
      <c r="K7" s="301"/>
      <c r="L7" s="302"/>
      <c r="M7" s="53"/>
      <c r="N7" s="53"/>
      <c r="O7" s="53"/>
      <c r="P7" s="53"/>
      <c r="Q7" s="53"/>
      <c r="R7" s="53"/>
      <c r="S7" s="53"/>
      <c r="T7" s="53"/>
      <c r="U7" s="53"/>
      <c r="V7" s="53"/>
      <c r="W7" s="53"/>
      <c r="X7" s="53"/>
      <c r="Y7" s="53"/>
    </row>
    <row r="8">
      <c r="A8" s="300" t="s">
        <v>3166</v>
      </c>
      <c r="B8" s="301"/>
      <c r="C8" s="301"/>
      <c r="D8" s="301"/>
      <c r="E8" s="301"/>
      <c r="F8" s="301"/>
      <c r="G8" s="301"/>
      <c r="H8" s="301"/>
      <c r="I8" s="301"/>
      <c r="J8" s="301"/>
      <c r="K8" s="301"/>
      <c r="L8" s="302"/>
      <c r="M8" s="53"/>
      <c r="N8" s="53"/>
      <c r="O8" s="53"/>
      <c r="P8" s="53"/>
      <c r="Q8" s="53"/>
      <c r="R8" s="53"/>
      <c r="S8" s="53"/>
      <c r="T8" s="53"/>
      <c r="U8" s="53"/>
      <c r="V8" s="53"/>
      <c r="W8" s="53"/>
      <c r="X8" s="53"/>
      <c r="Y8" s="53"/>
    </row>
    <row r="9" ht="38.25" customHeight="1">
      <c r="A9" s="303" t="s">
        <v>3167</v>
      </c>
      <c r="B9" s="301"/>
      <c r="C9" s="301"/>
      <c r="D9" s="301"/>
      <c r="E9" s="301"/>
      <c r="F9" s="301"/>
      <c r="G9" s="301"/>
      <c r="H9" s="301"/>
      <c r="I9" s="301"/>
      <c r="J9" s="301"/>
      <c r="K9" s="301"/>
      <c r="L9" s="302"/>
      <c r="M9" s="53"/>
      <c r="N9" s="53"/>
      <c r="O9" s="53"/>
      <c r="P9" s="53"/>
      <c r="Q9" s="53"/>
      <c r="R9" s="53"/>
      <c r="S9" s="53"/>
      <c r="T9" s="53"/>
      <c r="U9" s="53"/>
      <c r="V9" s="53"/>
      <c r="W9" s="53"/>
      <c r="X9" s="53"/>
      <c r="Y9" s="53"/>
    </row>
    <row r="10" ht="27.0" customHeight="1">
      <c r="A10" s="303" t="s">
        <v>3168</v>
      </c>
      <c r="B10" s="301"/>
      <c r="C10" s="301"/>
      <c r="D10" s="301"/>
      <c r="E10" s="301"/>
      <c r="F10" s="301"/>
      <c r="G10" s="301"/>
      <c r="H10" s="301"/>
      <c r="I10" s="301"/>
      <c r="J10" s="301"/>
      <c r="K10" s="301"/>
      <c r="L10" s="302"/>
      <c r="M10" s="53"/>
      <c r="N10" s="53"/>
      <c r="O10" s="53"/>
      <c r="P10" s="53"/>
      <c r="Q10" s="53"/>
      <c r="R10" s="53"/>
      <c r="S10" s="53"/>
      <c r="T10" s="53"/>
      <c r="U10" s="53"/>
      <c r="V10" s="53"/>
      <c r="W10" s="53"/>
      <c r="X10" s="53"/>
      <c r="Y10" s="53"/>
    </row>
    <row r="11" ht="34.5" customHeight="1">
      <c r="A11" s="58" t="s">
        <v>3169</v>
      </c>
      <c r="B11" s="49"/>
      <c r="C11" s="49"/>
      <c r="D11" s="49"/>
      <c r="E11" s="49"/>
      <c r="F11" s="49"/>
      <c r="G11" s="49"/>
      <c r="H11" s="49"/>
      <c r="I11" s="49"/>
      <c r="J11" s="49"/>
      <c r="K11" s="49"/>
      <c r="L11" s="50"/>
      <c r="M11" s="53"/>
      <c r="N11" s="53"/>
      <c r="O11" s="53"/>
      <c r="P11" s="53"/>
      <c r="Q11" s="53"/>
      <c r="R11" s="53"/>
      <c r="S11" s="53"/>
      <c r="T11" s="53"/>
      <c r="U11" s="53"/>
      <c r="V11" s="53"/>
      <c r="W11" s="53"/>
      <c r="X11" s="53"/>
      <c r="Y11" s="53"/>
    </row>
    <row r="12">
      <c r="A12" s="304"/>
      <c r="B12" s="305"/>
      <c r="C12" s="306"/>
      <c r="D12" s="307"/>
      <c r="E12" s="308"/>
      <c r="F12" s="309"/>
      <c r="G12" s="310"/>
      <c r="H12" s="310"/>
      <c r="I12" s="310"/>
      <c r="J12" s="310"/>
      <c r="K12" s="310"/>
      <c r="L12" s="310"/>
      <c r="M12" s="53"/>
      <c r="N12" s="53"/>
      <c r="O12" s="53"/>
      <c r="P12" s="53"/>
      <c r="Q12" s="53"/>
      <c r="R12" s="53"/>
      <c r="S12" s="53"/>
      <c r="T12" s="53"/>
      <c r="U12" s="53"/>
      <c r="V12" s="53"/>
      <c r="W12" s="53"/>
      <c r="X12" s="53"/>
      <c r="Y12" s="53"/>
    </row>
    <row r="13" ht="51.0" customHeight="1">
      <c r="A13" s="311" t="s">
        <v>3170</v>
      </c>
      <c r="B13" s="61" t="s">
        <v>3171</v>
      </c>
      <c r="C13" s="63" t="s">
        <v>7</v>
      </c>
      <c r="D13" s="62" t="s">
        <v>3172</v>
      </c>
      <c r="E13" s="312" t="s">
        <v>3173</v>
      </c>
      <c r="F13" s="312" t="s">
        <v>3174</v>
      </c>
      <c r="G13" s="313" t="s">
        <v>3175</v>
      </c>
      <c r="H13" s="63" t="s">
        <v>3176</v>
      </c>
      <c r="I13" s="63" t="s">
        <v>3177</v>
      </c>
      <c r="J13" s="63" t="s">
        <v>3178</v>
      </c>
      <c r="K13" s="61" t="s">
        <v>144</v>
      </c>
      <c r="L13" s="61" t="s">
        <v>148</v>
      </c>
      <c r="M13" s="314" t="s">
        <v>149</v>
      </c>
    </row>
    <row r="14">
      <c r="A14" s="253"/>
      <c r="B14" s="253"/>
      <c r="C14" s="315"/>
      <c r="D14" s="233"/>
      <c r="E14" s="315"/>
      <c r="F14" s="316"/>
      <c r="G14" s="75"/>
      <c r="H14" s="75"/>
      <c r="I14" s="75"/>
      <c r="J14" s="75"/>
      <c r="K14" s="317"/>
      <c r="L14" s="318"/>
    </row>
    <row r="15">
      <c r="A15" s="253"/>
      <c r="B15" s="253"/>
      <c r="C15" s="315"/>
      <c r="D15" s="233"/>
      <c r="E15" s="315"/>
      <c r="F15" s="316"/>
      <c r="G15" s="75"/>
      <c r="H15" s="75"/>
      <c r="I15" s="224"/>
      <c r="J15" s="224"/>
      <c r="K15" s="319"/>
      <c r="L15" s="318"/>
    </row>
    <row r="16">
      <c r="A16" s="253"/>
      <c r="B16" s="253"/>
      <c r="C16" s="315"/>
      <c r="D16" s="233"/>
      <c r="E16" s="315"/>
      <c r="F16" s="316"/>
      <c r="G16" s="75"/>
      <c r="H16" s="75"/>
      <c r="I16" s="75"/>
      <c r="J16" s="75"/>
      <c r="K16" s="320"/>
      <c r="L16" s="321"/>
    </row>
    <row r="17">
      <c r="A17" s="253"/>
      <c r="B17" s="253"/>
      <c r="C17" s="315"/>
      <c r="D17" s="233"/>
      <c r="E17" s="315"/>
      <c r="F17" s="316"/>
      <c r="G17" s="75"/>
      <c r="H17" s="75"/>
      <c r="I17" s="75"/>
      <c r="J17" s="75"/>
      <c r="K17" s="320"/>
      <c r="L17" s="321"/>
      <c r="P17" s="322"/>
    </row>
    <row r="18">
      <c r="A18" s="253"/>
      <c r="B18" s="253"/>
      <c r="C18" s="315"/>
      <c r="D18" s="233"/>
      <c r="E18" s="315"/>
      <c r="F18" s="316"/>
      <c r="G18" s="75"/>
      <c r="H18" s="75"/>
      <c r="I18" s="75"/>
      <c r="J18" s="75"/>
      <c r="K18" s="320"/>
      <c r="L18" s="321"/>
    </row>
    <row r="19">
      <c r="A19" s="323"/>
      <c r="B19" s="323"/>
      <c r="C19" s="72"/>
      <c r="D19" s="70"/>
      <c r="E19" s="72"/>
      <c r="F19" s="76"/>
      <c r="G19" s="75"/>
      <c r="H19" s="75"/>
      <c r="I19" s="75"/>
      <c r="J19" s="75"/>
      <c r="K19" s="324"/>
      <c r="L19" s="79"/>
    </row>
    <row r="20">
      <c r="A20" s="323"/>
      <c r="B20" s="323"/>
      <c r="C20" s="72"/>
      <c r="D20" s="70"/>
      <c r="E20" s="72"/>
      <c r="F20" s="76"/>
      <c r="G20" s="75"/>
      <c r="H20" s="75"/>
      <c r="I20" s="75"/>
      <c r="J20" s="75"/>
      <c r="K20" s="325"/>
      <c r="L20" s="79"/>
    </row>
    <row r="21" ht="15.75" customHeight="1">
      <c r="A21" s="326" t="s">
        <v>626</v>
      </c>
      <c r="B21" s="294"/>
      <c r="C21" s="244"/>
      <c r="D21" s="244"/>
      <c r="E21" s="327"/>
      <c r="F21" s="295"/>
      <c r="G21" s="205"/>
      <c r="H21" s="205"/>
      <c r="I21" s="205"/>
      <c r="J21" s="205"/>
      <c r="K21" s="310"/>
      <c r="L21" s="328">
        <f>SUM(L14:L20)</f>
        <v>0</v>
      </c>
    </row>
    <row r="22" ht="15.75" customHeight="1">
      <c r="A22" s="293"/>
      <c r="B22" s="294"/>
      <c r="C22" s="244"/>
      <c r="D22" s="205"/>
      <c r="E22" s="295"/>
      <c r="F22" s="295"/>
      <c r="G22" s="205"/>
      <c r="H22" s="205"/>
      <c r="I22" s="205"/>
      <c r="J22" s="205"/>
      <c r="K22" s="205"/>
      <c r="L22" s="205"/>
    </row>
    <row r="23" ht="15.75" customHeight="1">
      <c r="A23" s="146" t="s">
        <v>627</v>
      </c>
      <c r="B23" s="147"/>
      <c r="C23" s="147"/>
      <c r="D23" s="147"/>
      <c r="E23" s="147"/>
      <c r="F23" s="147"/>
      <c r="G23" s="147"/>
      <c r="H23" s="147"/>
      <c r="I23" s="147"/>
      <c r="J23" s="147"/>
      <c r="K23" s="147"/>
      <c r="L23" s="147"/>
    </row>
    <row r="24" ht="15.75" customHeight="1">
      <c r="A24" s="293"/>
      <c r="B24" s="294"/>
      <c r="C24" s="244"/>
      <c r="D24" s="205"/>
      <c r="E24" s="295"/>
      <c r="F24" s="295"/>
      <c r="G24" s="205"/>
      <c r="H24" s="205"/>
      <c r="I24" s="205"/>
      <c r="J24" s="205"/>
      <c r="K24" s="205"/>
      <c r="L24" s="205"/>
    </row>
    <row r="25" ht="15.75" customHeight="1">
      <c r="A25" s="293"/>
      <c r="B25" s="294"/>
      <c r="C25" s="244"/>
      <c r="D25" s="205"/>
      <c r="E25" s="295"/>
      <c r="F25" s="295"/>
      <c r="G25" s="205"/>
      <c r="H25" s="205"/>
      <c r="I25" s="205"/>
      <c r="J25" s="205"/>
      <c r="K25" s="205"/>
      <c r="L25" s="205"/>
    </row>
    <row r="26" ht="15.75" customHeight="1">
      <c r="A26" s="293"/>
      <c r="B26" s="294"/>
      <c r="C26" s="244"/>
      <c r="D26" s="205"/>
      <c r="E26" s="295"/>
      <c r="F26" s="295"/>
      <c r="G26" s="205"/>
      <c r="H26" s="205"/>
      <c r="I26" s="205"/>
      <c r="J26" s="205"/>
      <c r="K26" s="205"/>
      <c r="L26" s="205"/>
    </row>
    <row r="27" ht="15.75" customHeight="1">
      <c r="A27" s="293"/>
      <c r="B27" s="294"/>
      <c r="C27" s="244"/>
      <c r="D27" s="205"/>
      <c r="E27" s="295"/>
      <c r="F27" s="295"/>
      <c r="G27" s="205"/>
      <c r="H27" s="205"/>
      <c r="I27" s="205"/>
      <c r="J27" s="205"/>
      <c r="K27" s="205"/>
      <c r="L27" s="205"/>
    </row>
    <row r="28" ht="15.75" customHeight="1">
      <c r="A28" s="293"/>
      <c r="B28" s="294"/>
      <c r="C28" s="244"/>
      <c r="D28" s="205"/>
      <c r="E28" s="295"/>
      <c r="F28" s="295"/>
      <c r="G28" s="205"/>
      <c r="H28" s="205"/>
      <c r="I28" s="205"/>
      <c r="J28" s="205"/>
      <c r="K28" s="205"/>
      <c r="L28" s="205"/>
    </row>
    <row r="29" ht="15.75" customHeight="1">
      <c r="A29" s="293"/>
      <c r="B29" s="294"/>
      <c r="C29" s="244"/>
      <c r="D29" s="205"/>
      <c r="E29" s="295"/>
      <c r="F29" s="295"/>
      <c r="G29" s="205"/>
      <c r="H29" s="205"/>
      <c r="I29" s="205"/>
      <c r="J29" s="205"/>
      <c r="K29" s="205"/>
      <c r="L29" s="205"/>
    </row>
    <row r="30" ht="15.75" customHeight="1">
      <c r="A30" s="293"/>
      <c r="B30" s="294"/>
      <c r="C30" s="244"/>
      <c r="D30" s="205"/>
      <c r="E30" s="295"/>
      <c r="F30" s="295"/>
      <c r="G30" s="205"/>
      <c r="H30" s="205"/>
      <c r="I30" s="205"/>
      <c r="J30" s="205"/>
      <c r="K30" s="205"/>
      <c r="L30" s="205"/>
    </row>
    <row r="31" ht="15.75" customHeight="1">
      <c r="A31" s="293"/>
      <c r="B31" s="294"/>
      <c r="C31" s="244"/>
      <c r="D31" s="205"/>
      <c r="E31" s="295"/>
      <c r="F31" s="295"/>
      <c r="G31" s="205"/>
      <c r="H31" s="205"/>
      <c r="I31" s="205"/>
      <c r="J31" s="205"/>
      <c r="K31" s="205"/>
      <c r="L31" s="205"/>
    </row>
    <row r="32" ht="15.75" customHeight="1">
      <c r="A32" s="293"/>
      <c r="B32" s="294"/>
      <c r="C32" s="244"/>
      <c r="D32" s="205"/>
      <c r="E32" s="295"/>
      <c r="F32" s="295"/>
      <c r="G32" s="205"/>
      <c r="H32" s="205"/>
      <c r="I32" s="205"/>
      <c r="J32" s="205"/>
      <c r="K32" s="205"/>
      <c r="L32" s="205"/>
    </row>
    <row r="33" ht="15.75" customHeight="1">
      <c r="A33" s="293"/>
      <c r="B33" s="294"/>
      <c r="C33" s="244"/>
      <c r="D33" s="205"/>
      <c r="E33" s="295"/>
      <c r="F33" s="295"/>
      <c r="G33" s="205"/>
      <c r="H33" s="205"/>
      <c r="I33" s="205"/>
      <c r="J33" s="205"/>
      <c r="K33" s="205"/>
      <c r="L33" s="205"/>
    </row>
    <row r="34" ht="15.75" customHeight="1">
      <c r="A34" s="293"/>
      <c r="B34" s="294"/>
      <c r="C34" s="244"/>
      <c r="D34" s="205"/>
      <c r="E34" s="295"/>
      <c r="F34" s="295"/>
      <c r="G34" s="205"/>
      <c r="H34" s="205"/>
      <c r="I34" s="205"/>
      <c r="J34" s="205"/>
      <c r="K34" s="205"/>
      <c r="L34" s="205"/>
    </row>
    <row r="35" ht="15.75" customHeight="1">
      <c r="A35" s="293"/>
      <c r="B35" s="294"/>
      <c r="C35" s="244"/>
      <c r="D35" s="205"/>
      <c r="E35" s="295"/>
      <c r="F35" s="295"/>
      <c r="G35" s="205"/>
      <c r="H35" s="205"/>
      <c r="I35" s="205"/>
      <c r="J35" s="205"/>
      <c r="K35" s="205"/>
      <c r="L35" s="205"/>
    </row>
    <row r="36" ht="15.75" customHeight="1">
      <c r="A36" s="293"/>
      <c r="B36" s="294"/>
      <c r="C36" s="244"/>
      <c r="D36" s="205"/>
      <c r="E36" s="295"/>
      <c r="F36" s="295"/>
      <c r="G36" s="205"/>
      <c r="H36" s="205"/>
      <c r="I36" s="205"/>
      <c r="J36" s="205"/>
      <c r="K36" s="205"/>
      <c r="L36" s="205"/>
    </row>
    <row r="37" ht="15.75" customHeight="1">
      <c r="A37" s="293"/>
      <c r="B37" s="294"/>
      <c r="C37" s="244"/>
      <c r="D37" s="205"/>
      <c r="E37" s="295"/>
      <c r="F37" s="295"/>
      <c r="G37" s="205"/>
      <c r="H37" s="205"/>
      <c r="I37" s="205"/>
      <c r="J37" s="205"/>
      <c r="K37" s="205"/>
      <c r="L37" s="205"/>
    </row>
    <row r="38" ht="15.75" customHeight="1">
      <c r="A38" s="293"/>
      <c r="B38" s="294"/>
      <c r="C38" s="244"/>
      <c r="D38" s="205"/>
      <c r="E38" s="295"/>
      <c r="F38" s="295"/>
      <c r="G38" s="205"/>
      <c r="H38" s="205"/>
      <c r="I38" s="205"/>
      <c r="J38" s="205"/>
      <c r="K38" s="205"/>
      <c r="L38" s="205"/>
    </row>
    <row r="39" ht="15.75" customHeight="1">
      <c r="A39" s="293"/>
      <c r="B39" s="294"/>
      <c r="C39" s="244"/>
      <c r="D39" s="205"/>
      <c r="E39" s="295"/>
      <c r="F39" s="295"/>
      <c r="G39" s="205"/>
      <c r="H39" s="205"/>
      <c r="I39" s="205"/>
      <c r="J39" s="205"/>
      <c r="K39" s="205"/>
      <c r="L39" s="205"/>
    </row>
    <row r="40" ht="15.75" customHeight="1">
      <c r="A40" s="293"/>
      <c r="B40" s="294"/>
      <c r="C40" s="244"/>
      <c r="D40" s="205"/>
      <c r="E40" s="295"/>
      <c r="F40" s="295"/>
      <c r="G40" s="205"/>
      <c r="H40" s="205"/>
      <c r="I40" s="205"/>
      <c r="J40" s="205"/>
      <c r="K40" s="205"/>
      <c r="L40" s="205"/>
    </row>
    <row r="41" ht="15.75" customHeight="1">
      <c r="A41" s="293"/>
      <c r="B41" s="294"/>
      <c r="C41" s="244"/>
      <c r="D41" s="205"/>
      <c r="E41" s="295"/>
      <c r="F41" s="295"/>
      <c r="G41" s="205"/>
      <c r="H41" s="205"/>
      <c r="I41" s="205"/>
      <c r="J41" s="205"/>
      <c r="K41" s="205"/>
      <c r="L41" s="205"/>
    </row>
    <row r="42" ht="15.75" customHeight="1">
      <c r="A42" s="293"/>
      <c r="B42" s="294"/>
      <c r="C42" s="244"/>
      <c r="D42" s="205"/>
      <c r="E42" s="295"/>
      <c r="F42" s="295"/>
      <c r="G42" s="205"/>
      <c r="H42" s="205"/>
      <c r="I42" s="205"/>
      <c r="J42" s="205"/>
      <c r="K42" s="205"/>
      <c r="L42" s="205"/>
    </row>
    <row r="43" ht="15.75" customHeight="1">
      <c r="A43" s="293"/>
      <c r="B43" s="294"/>
      <c r="C43" s="244"/>
      <c r="D43" s="205"/>
      <c r="E43" s="295"/>
      <c r="F43" s="295"/>
      <c r="G43" s="205"/>
      <c r="H43" s="205"/>
      <c r="I43" s="205"/>
      <c r="J43" s="205"/>
      <c r="K43" s="205"/>
      <c r="L43" s="205"/>
    </row>
    <row r="44" ht="15.75" customHeight="1">
      <c r="A44" s="293"/>
      <c r="B44" s="294"/>
      <c r="C44" s="244"/>
      <c r="D44" s="205"/>
      <c r="E44" s="295"/>
      <c r="F44" s="295"/>
      <c r="G44" s="205"/>
      <c r="H44" s="205"/>
      <c r="I44" s="205"/>
      <c r="J44" s="205"/>
      <c r="K44" s="205"/>
      <c r="L44" s="205"/>
    </row>
    <row r="45" ht="15.75" customHeight="1">
      <c r="A45" s="293"/>
      <c r="B45" s="294"/>
      <c r="C45" s="244"/>
      <c r="D45" s="205"/>
      <c r="E45" s="295"/>
      <c r="F45" s="295"/>
      <c r="G45" s="205"/>
      <c r="H45" s="205"/>
      <c r="I45" s="205"/>
      <c r="J45" s="205"/>
      <c r="K45" s="205"/>
      <c r="L45" s="205"/>
    </row>
    <row r="46" ht="15.75" customHeight="1">
      <c r="A46" s="293"/>
      <c r="B46" s="294"/>
      <c r="C46" s="244"/>
      <c r="D46" s="205"/>
      <c r="E46" s="295"/>
      <c r="F46" s="295"/>
      <c r="G46" s="205"/>
      <c r="H46" s="205"/>
      <c r="I46" s="205"/>
      <c r="J46" s="205"/>
      <c r="K46" s="205"/>
      <c r="L46" s="205"/>
    </row>
    <row r="47" ht="15.75" customHeight="1">
      <c r="A47" s="293"/>
      <c r="B47" s="294"/>
      <c r="C47" s="244"/>
      <c r="D47" s="205"/>
      <c r="E47" s="295"/>
      <c r="F47" s="295"/>
      <c r="G47" s="205"/>
      <c r="H47" s="205"/>
      <c r="I47" s="205"/>
      <c r="J47" s="205"/>
      <c r="K47" s="205"/>
      <c r="L47" s="205"/>
    </row>
    <row r="48" ht="15.75" customHeight="1">
      <c r="A48" s="293"/>
      <c r="B48" s="294"/>
      <c r="C48" s="244"/>
      <c r="D48" s="205"/>
      <c r="E48" s="295"/>
      <c r="F48" s="295"/>
      <c r="G48" s="205"/>
      <c r="H48" s="205"/>
      <c r="I48" s="205"/>
      <c r="J48" s="205"/>
      <c r="K48" s="205"/>
      <c r="L48" s="205"/>
    </row>
    <row r="49" ht="15.75" customHeight="1">
      <c r="A49" s="293"/>
      <c r="B49" s="294"/>
      <c r="C49" s="244"/>
      <c r="D49" s="205"/>
      <c r="E49" s="295"/>
      <c r="F49" s="295"/>
      <c r="G49" s="205"/>
      <c r="H49" s="205"/>
      <c r="I49" s="205"/>
      <c r="J49" s="205"/>
      <c r="K49" s="205"/>
      <c r="L49" s="205"/>
    </row>
    <row r="50" ht="15.75" customHeight="1">
      <c r="A50" s="293"/>
      <c r="B50" s="294"/>
      <c r="C50" s="244"/>
      <c r="D50" s="205"/>
      <c r="E50" s="295"/>
      <c r="F50" s="295"/>
      <c r="G50" s="205"/>
      <c r="H50" s="205"/>
      <c r="I50" s="205"/>
      <c r="J50" s="205"/>
      <c r="K50" s="205"/>
      <c r="L50" s="205"/>
    </row>
    <row r="51" ht="15.75" customHeight="1">
      <c r="A51" s="293"/>
      <c r="B51" s="294"/>
      <c r="C51" s="244"/>
      <c r="D51" s="205"/>
      <c r="E51" s="295"/>
      <c r="F51" s="295"/>
      <c r="G51" s="205"/>
      <c r="H51" s="205"/>
      <c r="I51" s="205"/>
      <c r="J51" s="205"/>
      <c r="K51" s="205"/>
      <c r="L51" s="205"/>
    </row>
    <row r="52" ht="15.75" customHeight="1">
      <c r="A52" s="293"/>
      <c r="B52" s="294"/>
      <c r="C52" s="244"/>
      <c r="D52" s="205"/>
      <c r="E52" s="295"/>
      <c r="F52" s="295"/>
      <c r="G52" s="205"/>
      <c r="H52" s="205"/>
      <c r="I52" s="205"/>
      <c r="J52" s="205"/>
      <c r="K52" s="205"/>
      <c r="L52" s="205"/>
    </row>
    <row r="53" ht="15.75" customHeight="1">
      <c r="A53" s="293"/>
      <c r="B53" s="294"/>
      <c r="C53" s="244"/>
      <c r="D53" s="205"/>
      <c r="E53" s="295"/>
      <c r="F53" s="295"/>
      <c r="G53" s="205"/>
      <c r="H53" s="205"/>
      <c r="I53" s="205"/>
      <c r="J53" s="205"/>
      <c r="K53" s="205"/>
      <c r="L53" s="205"/>
    </row>
    <row r="54" ht="15.75" customHeight="1">
      <c r="A54" s="293"/>
      <c r="B54" s="294"/>
      <c r="C54" s="244"/>
      <c r="D54" s="205"/>
      <c r="E54" s="295"/>
      <c r="F54" s="295"/>
      <c r="G54" s="205"/>
      <c r="H54" s="205"/>
      <c r="I54" s="205"/>
      <c r="J54" s="205"/>
      <c r="K54" s="205"/>
      <c r="L54" s="205"/>
    </row>
    <row r="55" ht="15.75" customHeight="1">
      <c r="A55" s="293"/>
      <c r="B55" s="294"/>
      <c r="C55" s="244"/>
      <c r="D55" s="205"/>
      <c r="E55" s="295"/>
      <c r="F55" s="295"/>
      <c r="G55" s="205"/>
      <c r="H55" s="205"/>
      <c r="I55" s="205"/>
      <c r="J55" s="205"/>
      <c r="K55" s="205"/>
      <c r="L55" s="205"/>
    </row>
    <row r="56" ht="15.75" customHeight="1">
      <c r="A56" s="293"/>
      <c r="B56" s="294"/>
      <c r="C56" s="244"/>
      <c r="D56" s="205"/>
      <c r="E56" s="295"/>
      <c r="F56" s="295"/>
      <c r="G56" s="205"/>
      <c r="H56" s="205"/>
      <c r="I56" s="205"/>
      <c r="J56" s="205"/>
      <c r="K56" s="205"/>
      <c r="L56" s="205"/>
    </row>
    <row r="57" ht="15.75" customHeight="1">
      <c r="A57" s="293"/>
      <c r="B57" s="294"/>
      <c r="C57" s="244"/>
      <c r="D57" s="205"/>
      <c r="E57" s="295"/>
      <c r="F57" s="295"/>
      <c r="G57" s="205"/>
      <c r="H57" s="205"/>
      <c r="I57" s="205"/>
      <c r="J57" s="205"/>
      <c r="K57" s="205"/>
      <c r="L57" s="205"/>
    </row>
    <row r="58" ht="15.75" customHeight="1">
      <c r="A58" s="293"/>
      <c r="B58" s="294"/>
      <c r="C58" s="244"/>
      <c r="D58" s="205"/>
      <c r="E58" s="295"/>
      <c r="F58" s="295"/>
      <c r="G58" s="205"/>
      <c r="H58" s="205"/>
      <c r="I58" s="205"/>
      <c r="J58" s="205"/>
      <c r="K58" s="205"/>
      <c r="L58" s="205"/>
    </row>
    <row r="59" ht="15.75" customHeight="1">
      <c r="A59" s="293"/>
      <c r="B59" s="294"/>
      <c r="C59" s="244"/>
      <c r="D59" s="205"/>
      <c r="E59" s="295"/>
      <c r="F59" s="295"/>
      <c r="G59" s="205"/>
      <c r="H59" s="205"/>
      <c r="I59" s="205"/>
      <c r="J59" s="205"/>
      <c r="K59" s="205"/>
      <c r="L59" s="205"/>
    </row>
    <row r="60" ht="15.75" customHeight="1">
      <c r="A60" s="293"/>
      <c r="B60" s="294"/>
      <c r="C60" s="244"/>
      <c r="D60" s="205"/>
      <c r="E60" s="295"/>
      <c r="F60" s="295"/>
      <c r="G60" s="205"/>
      <c r="H60" s="205"/>
      <c r="I60" s="205"/>
      <c r="J60" s="205"/>
      <c r="K60" s="205"/>
      <c r="L60" s="205"/>
    </row>
    <row r="61" ht="15.75" customHeight="1">
      <c r="A61" s="293"/>
      <c r="B61" s="294"/>
      <c r="C61" s="244"/>
      <c r="D61" s="205"/>
      <c r="E61" s="295"/>
      <c r="F61" s="295"/>
      <c r="G61" s="205"/>
      <c r="H61" s="205"/>
      <c r="I61" s="205"/>
      <c r="J61" s="205"/>
      <c r="K61" s="205"/>
      <c r="L61" s="205"/>
    </row>
    <row r="62" ht="15.75" customHeight="1">
      <c r="A62" s="293"/>
      <c r="B62" s="294"/>
      <c r="C62" s="244"/>
      <c r="D62" s="205"/>
      <c r="E62" s="295"/>
      <c r="F62" s="295"/>
      <c r="G62" s="205"/>
      <c r="H62" s="205"/>
      <c r="I62" s="205"/>
      <c r="J62" s="205"/>
      <c r="K62" s="205"/>
      <c r="L62" s="205"/>
    </row>
    <row r="63" ht="15.75" customHeight="1">
      <c r="A63" s="293"/>
      <c r="B63" s="294"/>
      <c r="C63" s="244"/>
      <c r="D63" s="205"/>
      <c r="E63" s="295"/>
      <c r="F63" s="295"/>
      <c r="G63" s="205"/>
      <c r="H63" s="205"/>
      <c r="I63" s="205"/>
      <c r="J63" s="205"/>
      <c r="K63" s="205"/>
      <c r="L63" s="205"/>
    </row>
    <row r="64" ht="15.75" customHeight="1">
      <c r="A64" s="293"/>
      <c r="B64" s="294"/>
      <c r="C64" s="244"/>
      <c r="D64" s="205"/>
      <c r="E64" s="295"/>
      <c r="F64" s="295"/>
      <c r="G64" s="205"/>
      <c r="H64" s="205"/>
      <c r="I64" s="205"/>
      <c r="J64" s="205"/>
      <c r="K64" s="205"/>
      <c r="L64" s="205"/>
    </row>
    <row r="65" ht="15.75" customHeight="1">
      <c r="A65" s="293"/>
      <c r="B65" s="294"/>
      <c r="C65" s="244"/>
      <c r="D65" s="205"/>
      <c r="E65" s="295"/>
      <c r="F65" s="295"/>
      <c r="G65" s="205"/>
      <c r="H65" s="205"/>
      <c r="I65" s="205"/>
      <c r="J65" s="205"/>
      <c r="K65" s="205"/>
      <c r="L65" s="205"/>
    </row>
    <row r="66" ht="15.75" customHeight="1">
      <c r="A66" s="293"/>
      <c r="B66" s="294"/>
      <c r="C66" s="244"/>
      <c r="D66" s="205"/>
      <c r="E66" s="295"/>
      <c r="F66" s="295"/>
      <c r="G66" s="205"/>
      <c r="H66" s="205"/>
      <c r="I66" s="205"/>
      <c r="J66" s="205"/>
      <c r="K66" s="205"/>
      <c r="L66" s="205"/>
    </row>
    <row r="67" ht="15.75" customHeight="1">
      <c r="A67" s="293"/>
      <c r="B67" s="294"/>
      <c r="C67" s="244"/>
      <c r="D67" s="205"/>
      <c r="E67" s="295"/>
      <c r="F67" s="295"/>
      <c r="G67" s="205"/>
      <c r="H67" s="205"/>
      <c r="I67" s="205"/>
      <c r="J67" s="205"/>
      <c r="K67" s="205"/>
      <c r="L67" s="205"/>
    </row>
    <row r="68" ht="15.75" customHeight="1">
      <c r="A68" s="293"/>
      <c r="B68" s="294"/>
      <c r="C68" s="244"/>
      <c r="D68" s="205"/>
      <c r="E68" s="295"/>
      <c r="F68" s="295"/>
      <c r="G68" s="205"/>
      <c r="H68" s="205"/>
      <c r="I68" s="205"/>
      <c r="J68" s="205"/>
      <c r="K68" s="205"/>
      <c r="L68" s="205"/>
    </row>
    <row r="69" ht="15.75" customHeight="1">
      <c r="A69" s="293"/>
      <c r="B69" s="294"/>
      <c r="C69" s="244"/>
      <c r="D69" s="205"/>
      <c r="E69" s="295"/>
      <c r="F69" s="295"/>
      <c r="G69" s="205"/>
      <c r="H69" s="205"/>
      <c r="I69" s="205"/>
      <c r="J69" s="205"/>
      <c r="K69" s="205"/>
      <c r="L69" s="205"/>
    </row>
    <row r="70" ht="15.75" customHeight="1">
      <c r="A70" s="293"/>
      <c r="B70" s="294"/>
      <c r="C70" s="244"/>
      <c r="D70" s="205"/>
      <c r="E70" s="295"/>
      <c r="F70" s="295"/>
      <c r="G70" s="205"/>
      <c r="H70" s="205"/>
      <c r="I70" s="205"/>
      <c r="J70" s="205"/>
      <c r="K70" s="205"/>
      <c r="L70" s="205"/>
    </row>
    <row r="71" ht="15.75" customHeight="1">
      <c r="A71" s="293"/>
      <c r="B71" s="294"/>
      <c r="C71" s="244"/>
      <c r="D71" s="205"/>
      <c r="E71" s="295"/>
      <c r="F71" s="295"/>
      <c r="G71" s="205"/>
      <c r="H71" s="205"/>
      <c r="I71" s="205"/>
      <c r="J71" s="205"/>
      <c r="K71" s="205"/>
      <c r="L71" s="205"/>
    </row>
    <row r="72" ht="15.75" customHeight="1">
      <c r="A72" s="293"/>
      <c r="B72" s="294"/>
      <c r="C72" s="244"/>
      <c r="D72" s="205"/>
      <c r="E72" s="295"/>
      <c r="F72" s="295"/>
      <c r="G72" s="205"/>
      <c r="H72" s="205"/>
      <c r="I72" s="205"/>
      <c r="J72" s="205"/>
      <c r="K72" s="205"/>
      <c r="L72" s="205"/>
    </row>
    <row r="73" ht="15.75" customHeight="1">
      <c r="A73" s="293"/>
      <c r="B73" s="294"/>
      <c r="C73" s="244"/>
      <c r="D73" s="205"/>
      <c r="E73" s="295"/>
      <c r="F73" s="295"/>
      <c r="G73" s="205"/>
      <c r="H73" s="205"/>
      <c r="I73" s="205"/>
      <c r="J73" s="205"/>
      <c r="K73" s="205"/>
      <c r="L73" s="205"/>
    </row>
    <row r="74" ht="15.75" customHeight="1">
      <c r="A74" s="293"/>
      <c r="B74" s="294"/>
      <c r="C74" s="244"/>
      <c r="D74" s="205"/>
      <c r="E74" s="295"/>
      <c r="F74" s="295"/>
      <c r="G74" s="205"/>
      <c r="H74" s="205"/>
      <c r="I74" s="205"/>
      <c r="J74" s="205"/>
      <c r="K74" s="205"/>
      <c r="L74" s="205"/>
    </row>
    <row r="75" ht="15.75" customHeight="1">
      <c r="A75" s="293"/>
      <c r="B75" s="294"/>
      <c r="C75" s="244"/>
      <c r="D75" s="205"/>
      <c r="E75" s="295"/>
      <c r="F75" s="295"/>
      <c r="G75" s="205"/>
      <c r="H75" s="205"/>
      <c r="I75" s="205"/>
      <c r="J75" s="205"/>
      <c r="K75" s="205"/>
      <c r="L75" s="205"/>
    </row>
    <row r="76" ht="15.75" customHeight="1">
      <c r="A76" s="293"/>
      <c r="B76" s="294"/>
      <c r="C76" s="244"/>
      <c r="D76" s="205"/>
      <c r="E76" s="295"/>
      <c r="F76" s="295"/>
      <c r="G76" s="205"/>
      <c r="H76" s="205"/>
      <c r="I76" s="205"/>
      <c r="J76" s="205"/>
      <c r="K76" s="205"/>
      <c r="L76" s="205"/>
    </row>
    <row r="77" ht="15.75" customHeight="1">
      <c r="A77" s="293"/>
      <c r="B77" s="294"/>
      <c r="C77" s="244"/>
      <c r="D77" s="205"/>
      <c r="E77" s="295"/>
      <c r="F77" s="295"/>
      <c r="G77" s="205"/>
      <c r="H77" s="205"/>
      <c r="I77" s="205"/>
      <c r="J77" s="205"/>
      <c r="K77" s="205"/>
      <c r="L77" s="205"/>
    </row>
    <row r="78" ht="15.75" customHeight="1">
      <c r="A78" s="293"/>
      <c r="B78" s="294"/>
      <c r="C78" s="244"/>
      <c r="D78" s="205"/>
      <c r="E78" s="295"/>
      <c r="F78" s="295"/>
      <c r="G78" s="205"/>
      <c r="H78" s="205"/>
      <c r="I78" s="205"/>
      <c r="J78" s="205"/>
      <c r="K78" s="205"/>
      <c r="L78" s="205"/>
    </row>
    <row r="79" ht="15.75" customHeight="1">
      <c r="A79" s="293"/>
      <c r="B79" s="294"/>
      <c r="C79" s="244"/>
      <c r="D79" s="205"/>
      <c r="E79" s="295"/>
      <c r="F79" s="295"/>
      <c r="G79" s="205"/>
      <c r="H79" s="205"/>
      <c r="I79" s="205"/>
      <c r="J79" s="205"/>
      <c r="K79" s="205"/>
      <c r="L79" s="205"/>
    </row>
    <row r="80" ht="15.75" customHeight="1">
      <c r="A80" s="293"/>
      <c r="B80" s="294"/>
      <c r="C80" s="244"/>
      <c r="D80" s="205"/>
      <c r="E80" s="295"/>
      <c r="F80" s="295"/>
      <c r="G80" s="205"/>
      <c r="H80" s="205"/>
      <c r="I80" s="205"/>
      <c r="J80" s="205"/>
      <c r="K80" s="205"/>
      <c r="L80" s="205"/>
    </row>
    <row r="81" ht="15.75" customHeight="1">
      <c r="A81" s="293"/>
      <c r="B81" s="294"/>
      <c r="C81" s="244"/>
      <c r="D81" s="205"/>
      <c r="E81" s="295"/>
      <c r="F81" s="295"/>
      <c r="G81" s="205"/>
      <c r="H81" s="205"/>
      <c r="I81" s="205"/>
      <c r="J81" s="205"/>
      <c r="K81" s="205"/>
      <c r="L81" s="205"/>
    </row>
    <row r="82" ht="15.75" customHeight="1">
      <c r="A82" s="293"/>
      <c r="B82" s="294"/>
      <c r="C82" s="244"/>
      <c r="D82" s="205"/>
      <c r="E82" s="295"/>
      <c r="F82" s="295"/>
      <c r="G82" s="205"/>
      <c r="H82" s="205"/>
      <c r="I82" s="205"/>
      <c r="J82" s="205"/>
      <c r="K82" s="205"/>
      <c r="L82" s="205"/>
    </row>
    <row r="83" ht="15.75" customHeight="1">
      <c r="A83" s="293"/>
      <c r="B83" s="294"/>
      <c r="C83" s="244"/>
      <c r="D83" s="205"/>
      <c r="E83" s="295"/>
      <c r="F83" s="295"/>
      <c r="G83" s="205"/>
      <c r="H83" s="205"/>
      <c r="I83" s="205"/>
      <c r="J83" s="205"/>
      <c r="K83" s="205"/>
      <c r="L83" s="205"/>
    </row>
    <row r="84" ht="15.75" customHeight="1">
      <c r="A84" s="293"/>
      <c r="B84" s="294"/>
      <c r="C84" s="244"/>
      <c r="D84" s="205"/>
      <c r="E84" s="295"/>
      <c r="F84" s="295"/>
      <c r="G84" s="205"/>
      <c r="H84" s="205"/>
      <c r="I84" s="205"/>
      <c r="J84" s="205"/>
      <c r="K84" s="205"/>
      <c r="L84" s="205"/>
    </row>
    <row r="85" ht="15.75" customHeight="1">
      <c r="A85" s="293"/>
      <c r="B85" s="294"/>
      <c r="C85" s="244"/>
      <c r="D85" s="205"/>
      <c r="E85" s="295"/>
      <c r="F85" s="295"/>
      <c r="G85" s="205"/>
      <c r="H85" s="205"/>
      <c r="I85" s="205"/>
      <c r="J85" s="205"/>
      <c r="K85" s="205"/>
      <c r="L85" s="205"/>
    </row>
    <row r="86" ht="15.75" customHeight="1">
      <c r="A86" s="293"/>
      <c r="B86" s="294"/>
      <c r="C86" s="244"/>
      <c r="D86" s="205"/>
      <c r="E86" s="295"/>
      <c r="F86" s="295"/>
      <c r="G86" s="205"/>
      <c r="H86" s="205"/>
      <c r="I86" s="205"/>
      <c r="J86" s="205"/>
      <c r="K86" s="205"/>
      <c r="L86" s="205"/>
    </row>
    <row r="87" ht="15.75" customHeight="1">
      <c r="A87" s="293"/>
      <c r="B87" s="294"/>
      <c r="C87" s="244"/>
      <c r="D87" s="205"/>
      <c r="E87" s="295"/>
      <c r="F87" s="295"/>
      <c r="G87" s="205"/>
      <c r="H87" s="205"/>
      <c r="I87" s="205"/>
      <c r="J87" s="205"/>
      <c r="K87" s="205"/>
      <c r="L87" s="205"/>
    </row>
    <row r="88" ht="15.75" customHeight="1">
      <c r="A88" s="293"/>
      <c r="B88" s="294"/>
      <c r="C88" s="244"/>
      <c r="D88" s="205"/>
      <c r="E88" s="295"/>
      <c r="F88" s="295"/>
      <c r="G88" s="205"/>
      <c r="H88" s="205"/>
      <c r="I88" s="205"/>
      <c r="J88" s="205"/>
      <c r="K88" s="205"/>
      <c r="L88" s="205"/>
    </row>
    <row r="89" ht="15.75" customHeight="1">
      <c r="A89" s="293"/>
      <c r="B89" s="294"/>
      <c r="C89" s="244"/>
      <c r="D89" s="205"/>
      <c r="E89" s="295"/>
      <c r="F89" s="295"/>
      <c r="G89" s="205"/>
      <c r="H89" s="205"/>
      <c r="I89" s="205"/>
      <c r="J89" s="205"/>
      <c r="K89" s="205"/>
      <c r="L89" s="205"/>
    </row>
    <row r="90" ht="15.75" customHeight="1">
      <c r="A90" s="293"/>
      <c r="B90" s="294"/>
      <c r="C90" s="244"/>
      <c r="D90" s="205"/>
      <c r="E90" s="295"/>
      <c r="F90" s="295"/>
      <c r="G90" s="205"/>
      <c r="H90" s="205"/>
      <c r="I90" s="205"/>
      <c r="J90" s="205"/>
      <c r="K90" s="205"/>
      <c r="L90" s="205"/>
    </row>
    <row r="91" ht="15.75" customHeight="1">
      <c r="A91" s="293"/>
      <c r="B91" s="294"/>
      <c r="C91" s="244"/>
      <c r="D91" s="205"/>
      <c r="E91" s="295"/>
      <c r="F91" s="295"/>
      <c r="G91" s="205"/>
      <c r="H91" s="205"/>
      <c r="I91" s="205"/>
      <c r="J91" s="205"/>
      <c r="K91" s="205"/>
      <c r="L91" s="205"/>
    </row>
    <row r="92" ht="15.75" customHeight="1">
      <c r="A92" s="293"/>
      <c r="B92" s="294"/>
      <c r="C92" s="244"/>
      <c r="D92" s="205"/>
      <c r="E92" s="295"/>
      <c r="F92" s="295"/>
      <c r="G92" s="205"/>
      <c r="H92" s="205"/>
      <c r="I92" s="205"/>
      <c r="J92" s="205"/>
      <c r="K92" s="205"/>
      <c r="L92" s="205"/>
    </row>
    <row r="93" ht="15.75" customHeight="1">
      <c r="A93" s="293"/>
      <c r="B93" s="294"/>
      <c r="C93" s="244"/>
      <c r="D93" s="205"/>
      <c r="E93" s="295"/>
      <c r="F93" s="295"/>
      <c r="G93" s="205"/>
      <c r="H93" s="205"/>
      <c r="I93" s="205"/>
      <c r="J93" s="205"/>
      <c r="K93" s="205"/>
      <c r="L93" s="205"/>
    </row>
    <row r="94" ht="15.75" customHeight="1">
      <c r="A94" s="293"/>
      <c r="B94" s="294"/>
      <c r="C94" s="244"/>
      <c r="D94" s="205"/>
      <c r="E94" s="295"/>
      <c r="F94" s="295"/>
      <c r="G94" s="205"/>
      <c r="H94" s="205"/>
      <c r="I94" s="205"/>
      <c r="J94" s="205"/>
      <c r="K94" s="205"/>
      <c r="L94" s="205"/>
    </row>
    <row r="95" ht="15.75" customHeight="1">
      <c r="A95" s="293"/>
      <c r="B95" s="294"/>
      <c r="C95" s="244"/>
      <c r="D95" s="205"/>
      <c r="E95" s="295"/>
      <c r="F95" s="295"/>
      <c r="G95" s="205"/>
      <c r="H95" s="205"/>
      <c r="I95" s="205"/>
      <c r="J95" s="205"/>
      <c r="K95" s="205"/>
      <c r="L95" s="205"/>
    </row>
    <row r="96" ht="15.75" customHeight="1">
      <c r="A96" s="293"/>
      <c r="B96" s="294"/>
      <c r="C96" s="244"/>
      <c r="D96" s="205"/>
      <c r="E96" s="295"/>
      <c r="F96" s="295"/>
      <c r="G96" s="205"/>
      <c r="H96" s="205"/>
      <c r="I96" s="205"/>
      <c r="J96" s="205"/>
      <c r="K96" s="205"/>
      <c r="L96" s="205"/>
    </row>
    <row r="97" ht="15.75" customHeight="1">
      <c r="A97" s="293"/>
      <c r="B97" s="294"/>
      <c r="C97" s="244"/>
      <c r="D97" s="205"/>
      <c r="E97" s="295"/>
      <c r="F97" s="295"/>
      <c r="G97" s="205"/>
      <c r="H97" s="205"/>
      <c r="I97" s="205"/>
      <c r="J97" s="205"/>
      <c r="K97" s="205"/>
      <c r="L97" s="205"/>
    </row>
    <row r="98" ht="15.75" customHeight="1">
      <c r="A98" s="293"/>
      <c r="B98" s="294"/>
      <c r="C98" s="244"/>
      <c r="D98" s="205"/>
      <c r="E98" s="295"/>
      <c r="F98" s="295"/>
      <c r="G98" s="205"/>
      <c r="H98" s="205"/>
      <c r="I98" s="205"/>
      <c r="J98" s="205"/>
      <c r="K98" s="205"/>
      <c r="L98" s="205"/>
    </row>
    <row r="99" ht="15.75" customHeight="1">
      <c r="A99" s="293"/>
      <c r="B99" s="294"/>
      <c r="C99" s="244"/>
      <c r="D99" s="205"/>
      <c r="E99" s="295"/>
      <c r="F99" s="295"/>
      <c r="G99" s="205"/>
      <c r="H99" s="205"/>
      <c r="I99" s="205"/>
      <c r="J99" s="205"/>
      <c r="K99" s="205"/>
      <c r="L99" s="205"/>
    </row>
    <row r="100" ht="15.75" customHeight="1">
      <c r="A100" s="293"/>
      <c r="B100" s="294"/>
      <c r="C100" s="244"/>
      <c r="D100" s="205"/>
      <c r="E100" s="295"/>
      <c r="F100" s="295"/>
      <c r="G100" s="205"/>
      <c r="H100" s="205"/>
      <c r="I100" s="205"/>
      <c r="J100" s="205"/>
      <c r="K100" s="205"/>
      <c r="L100" s="205"/>
    </row>
    <row r="101" ht="15.75" customHeight="1">
      <c r="A101" s="293"/>
      <c r="B101" s="294"/>
      <c r="C101" s="244"/>
      <c r="D101" s="205"/>
      <c r="E101" s="295"/>
      <c r="F101" s="295"/>
      <c r="G101" s="205"/>
      <c r="H101" s="205"/>
      <c r="I101" s="205"/>
      <c r="J101" s="205"/>
      <c r="K101" s="205"/>
      <c r="L101" s="205"/>
    </row>
    <row r="102" ht="15.75" customHeight="1">
      <c r="A102" s="293"/>
      <c r="B102" s="294"/>
      <c r="C102" s="244"/>
      <c r="D102" s="205"/>
      <c r="E102" s="295"/>
      <c r="F102" s="295"/>
      <c r="G102" s="205"/>
      <c r="H102" s="205"/>
      <c r="I102" s="205"/>
      <c r="J102" s="205"/>
      <c r="K102" s="205"/>
      <c r="L102" s="205"/>
    </row>
    <row r="103" ht="15.75" customHeight="1">
      <c r="A103" s="293"/>
      <c r="B103" s="294"/>
      <c r="C103" s="244"/>
      <c r="D103" s="205"/>
      <c r="E103" s="295"/>
      <c r="F103" s="295"/>
      <c r="G103" s="205"/>
      <c r="H103" s="205"/>
      <c r="I103" s="205"/>
      <c r="J103" s="205"/>
      <c r="K103" s="205"/>
      <c r="L103" s="205"/>
    </row>
    <row r="104" ht="15.75" customHeight="1">
      <c r="A104" s="293"/>
      <c r="B104" s="294"/>
      <c r="C104" s="244"/>
      <c r="D104" s="205"/>
      <c r="E104" s="295"/>
      <c r="F104" s="295"/>
      <c r="G104" s="205"/>
      <c r="H104" s="205"/>
      <c r="I104" s="205"/>
      <c r="J104" s="205"/>
      <c r="K104" s="205"/>
      <c r="L104" s="205"/>
    </row>
    <row r="105" ht="15.75" customHeight="1">
      <c r="A105" s="293"/>
      <c r="B105" s="294"/>
      <c r="C105" s="244"/>
      <c r="D105" s="205"/>
      <c r="E105" s="295"/>
      <c r="F105" s="295"/>
      <c r="G105" s="205"/>
      <c r="H105" s="205"/>
      <c r="I105" s="205"/>
      <c r="J105" s="205"/>
      <c r="K105" s="205"/>
      <c r="L105" s="205"/>
    </row>
    <row r="106" ht="15.75" customHeight="1">
      <c r="A106" s="293"/>
      <c r="B106" s="294"/>
      <c r="C106" s="244"/>
      <c r="D106" s="205"/>
      <c r="E106" s="295"/>
      <c r="F106" s="295"/>
      <c r="G106" s="205"/>
      <c r="H106" s="205"/>
      <c r="I106" s="205"/>
      <c r="J106" s="205"/>
      <c r="K106" s="205"/>
      <c r="L106" s="205"/>
    </row>
    <row r="107" ht="15.75" customHeight="1">
      <c r="A107" s="293"/>
      <c r="B107" s="294"/>
      <c r="C107" s="244"/>
      <c r="D107" s="205"/>
      <c r="E107" s="295"/>
      <c r="F107" s="295"/>
      <c r="G107" s="205"/>
      <c r="H107" s="205"/>
      <c r="I107" s="205"/>
      <c r="J107" s="205"/>
      <c r="K107" s="205"/>
      <c r="L107" s="205"/>
    </row>
    <row r="108" ht="15.75" customHeight="1">
      <c r="A108" s="293"/>
      <c r="B108" s="294"/>
      <c r="C108" s="244"/>
      <c r="D108" s="205"/>
      <c r="E108" s="295"/>
      <c r="F108" s="295"/>
      <c r="G108" s="205"/>
      <c r="H108" s="205"/>
      <c r="I108" s="205"/>
      <c r="J108" s="205"/>
      <c r="K108" s="205"/>
      <c r="L108" s="205"/>
    </row>
    <row r="109" ht="15.75" customHeight="1">
      <c r="A109" s="293"/>
      <c r="B109" s="294"/>
      <c r="C109" s="244"/>
      <c r="D109" s="205"/>
      <c r="E109" s="295"/>
      <c r="F109" s="295"/>
      <c r="G109" s="205"/>
      <c r="H109" s="205"/>
      <c r="I109" s="205"/>
      <c r="J109" s="205"/>
      <c r="K109" s="205"/>
      <c r="L109" s="205"/>
    </row>
    <row r="110" ht="15.75" customHeight="1">
      <c r="A110" s="293"/>
      <c r="B110" s="294"/>
      <c r="C110" s="244"/>
      <c r="D110" s="205"/>
      <c r="E110" s="295"/>
      <c r="F110" s="295"/>
      <c r="G110" s="205"/>
      <c r="H110" s="205"/>
      <c r="I110" s="205"/>
      <c r="J110" s="205"/>
      <c r="K110" s="205"/>
      <c r="L110" s="205"/>
    </row>
    <row r="111" ht="15.75" customHeight="1">
      <c r="A111" s="293"/>
      <c r="B111" s="294"/>
      <c r="C111" s="244"/>
      <c r="D111" s="205"/>
      <c r="E111" s="295"/>
      <c r="F111" s="295"/>
      <c r="G111" s="205"/>
      <c r="H111" s="205"/>
      <c r="I111" s="205"/>
      <c r="J111" s="205"/>
      <c r="K111" s="205"/>
      <c r="L111" s="205"/>
    </row>
    <row r="112" ht="15.75" customHeight="1">
      <c r="A112" s="293"/>
      <c r="B112" s="294"/>
      <c r="C112" s="244"/>
      <c r="D112" s="205"/>
      <c r="E112" s="295"/>
      <c r="F112" s="295"/>
      <c r="G112" s="205"/>
      <c r="H112" s="205"/>
      <c r="I112" s="205"/>
      <c r="J112" s="205"/>
      <c r="K112" s="205"/>
      <c r="L112" s="205"/>
    </row>
    <row r="113" ht="15.75" customHeight="1">
      <c r="A113" s="293"/>
      <c r="B113" s="294"/>
      <c r="C113" s="244"/>
      <c r="D113" s="205"/>
      <c r="E113" s="295"/>
      <c r="F113" s="295"/>
      <c r="G113" s="205"/>
      <c r="H113" s="205"/>
      <c r="I113" s="205"/>
      <c r="J113" s="205"/>
      <c r="K113" s="205"/>
      <c r="L113" s="205"/>
    </row>
    <row r="114" ht="15.75" customHeight="1">
      <c r="A114" s="293"/>
      <c r="B114" s="294"/>
      <c r="C114" s="244"/>
      <c r="D114" s="205"/>
      <c r="E114" s="295"/>
      <c r="F114" s="295"/>
      <c r="G114" s="205"/>
      <c r="H114" s="205"/>
      <c r="I114" s="205"/>
      <c r="J114" s="205"/>
      <c r="K114" s="205"/>
      <c r="L114" s="205"/>
    </row>
    <row r="115" ht="15.75" customHeight="1">
      <c r="A115" s="293"/>
      <c r="B115" s="294"/>
      <c r="C115" s="244"/>
      <c r="D115" s="205"/>
      <c r="E115" s="295"/>
      <c r="F115" s="295"/>
      <c r="G115" s="205"/>
      <c r="H115" s="205"/>
      <c r="I115" s="205"/>
      <c r="J115" s="205"/>
      <c r="K115" s="205"/>
      <c r="L115" s="205"/>
    </row>
    <row r="116" ht="15.75" customHeight="1">
      <c r="A116" s="293"/>
      <c r="B116" s="294"/>
      <c r="C116" s="244"/>
      <c r="D116" s="205"/>
      <c r="E116" s="295"/>
      <c r="F116" s="295"/>
      <c r="G116" s="205"/>
      <c r="H116" s="205"/>
      <c r="I116" s="205"/>
      <c r="J116" s="205"/>
      <c r="K116" s="205"/>
      <c r="L116" s="205"/>
    </row>
    <row r="117" ht="15.75" customHeight="1">
      <c r="A117" s="293"/>
      <c r="B117" s="294"/>
      <c r="C117" s="244"/>
      <c r="D117" s="205"/>
      <c r="E117" s="295"/>
      <c r="F117" s="295"/>
      <c r="G117" s="205"/>
      <c r="H117" s="205"/>
      <c r="I117" s="205"/>
      <c r="J117" s="205"/>
      <c r="K117" s="205"/>
      <c r="L117" s="205"/>
    </row>
    <row r="118" ht="15.75" customHeight="1">
      <c r="A118" s="293"/>
      <c r="B118" s="294"/>
      <c r="C118" s="244"/>
      <c r="D118" s="205"/>
      <c r="E118" s="295"/>
      <c r="F118" s="295"/>
      <c r="G118" s="205"/>
      <c r="H118" s="205"/>
      <c r="I118" s="205"/>
      <c r="J118" s="205"/>
      <c r="K118" s="205"/>
      <c r="L118" s="205"/>
    </row>
    <row r="119" ht="15.75" customHeight="1">
      <c r="A119" s="293"/>
      <c r="B119" s="294"/>
      <c r="C119" s="244"/>
      <c r="D119" s="205"/>
      <c r="E119" s="295"/>
      <c r="F119" s="295"/>
      <c r="G119" s="205"/>
      <c r="H119" s="205"/>
      <c r="I119" s="205"/>
      <c r="J119" s="205"/>
      <c r="K119" s="205"/>
      <c r="L119" s="205"/>
    </row>
    <row r="120" ht="15.75" customHeight="1">
      <c r="A120" s="293"/>
      <c r="B120" s="294"/>
      <c r="C120" s="244"/>
      <c r="D120" s="205"/>
      <c r="E120" s="295"/>
      <c r="F120" s="295"/>
      <c r="G120" s="205"/>
      <c r="H120" s="205"/>
      <c r="I120" s="205"/>
      <c r="J120" s="205"/>
      <c r="K120" s="205"/>
      <c r="L120" s="205"/>
    </row>
    <row r="121" ht="15.75" customHeight="1">
      <c r="A121" s="293"/>
      <c r="B121" s="294"/>
      <c r="C121" s="244"/>
      <c r="D121" s="205"/>
      <c r="E121" s="295"/>
      <c r="F121" s="295"/>
      <c r="G121" s="205"/>
      <c r="H121" s="205"/>
      <c r="I121" s="205"/>
      <c r="J121" s="205"/>
      <c r="K121" s="205"/>
      <c r="L121" s="205"/>
    </row>
    <row r="122" ht="15.75" customHeight="1">
      <c r="A122" s="293"/>
      <c r="B122" s="294"/>
      <c r="C122" s="244"/>
      <c r="D122" s="205"/>
      <c r="E122" s="295"/>
      <c r="F122" s="295"/>
      <c r="G122" s="205"/>
      <c r="H122" s="205"/>
      <c r="I122" s="205"/>
      <c r="J122" s="205"/>
      <c r="K122" s="205"/>
      <c r="L122" s="205"/>
    </row>
    <row r="123" ht="15.75" customHeight="1">
      <c r="A123" s="293"/>
      <c r="B123" s="294"/>
      <c r="C123" s="244"/>
      <c r="D123" s="205"/>
      <c r="E123" s="295"/>
      <c r="F123" s="295"/>
      <c r="G123" s="205"/>
      <c r="H123" s="205"/>
      <c r="I123" s="205"/>
      <c r="J123" s="205"/>
      <c r="K123" s="205"/>
      <c r="L123" s="205"/>
    </row>
    <row r="124" ht="15.75" customHeight="1">
      <c r="A124" s="293"/>
      <c r="B124" s="294"/>
      <c r="C124" s="244"/>
      <c r="D124" s="205"/>
      <c r="E124" s="295"/>
      <c r="F124" s="295"/>
      <c r="G124" s="205"/>
      <c r="H124" s="205"/>
      <c r="I124" s="205"/>
      <c r="J124" s="205"/>
      <c r="K124" s="205"/>
      <c r="L124" s="205"/>
    </row>
    <row r="125" ht="15.75" customHeight="1">
      <c r="A125" s="293"/>
      <c r="B125" s="294"/>
      <c r="C125" s="244"/>
      <c r="D125" s="205"/>
      <c r="E125" s="295"/>
      <c r="F125" s="295"/>
      <c r="G125" s="205"/>
      <c r="H125" s="205"/>
      <c r="I125" s="205"/>
      <c r="J125" s="205"/>
      <c r="K125" s="205"/>
      <c r="L125" s="205"/>
    </row>
    <row r="126" ht="15.75" customHeight="1">
      <c r="A126" s="293"/>
      <c r="B126" s="294"/>
      <c r="C126" s="244"/>
      <c r="D126" s="205"/>
      <c r="E126" s="295"/>
      <c r="F126" s="295"/>
      <c r="G126" s="205"/>
      <c r="H126" s="205"/>
      <c r="I126" s="205"/>
      <c r="J126" s="205"/>
      <c r="K126" s="205"/>
      <c r="L126" s="205"/>
    </row>
    <row r="127" ht="15.75" customHeight="1">
      <c r="A127" s="293"/>
      <c r="B127" s="294"/>
      <c r="C127" s="244"/>
      <c r="D127" s="205"/>
      <c r="E127" s="295"/>
      <c r="F127" s="295"/>
      <c r="G127" s="205"/>
      <c r="H127" s="205"/>
      <c r="I127" s="205"/>
      <c r="J127" s="205"/>
      <c r="K127" s="205"/>
      <c r="L127" s="205"/>
    </row>
    <row r="128" ht="15.75" customHeight="1">
      <c r="A128" s="293"/>
      <c r="B128" s="294"/>
      <c r="C128" s="244"/>
      <c r="D128" s="205"/>
      <c r="E128" s="295"/>
      <c r="F128" s="295"/>
      <c r="G128" s="205"/>
      <c r="H128" s="205"/>
      <c r="I128" s="205"/>
      <c r="J128" s="205"/>
      <c r="K128" s="205"/>
      <c r="L128" s="205"/>
    </row>
    <row r="129" ht="15.75" customHeight="1">
      <c r="A129" s="293"/>
      <c r="B129" s="294"/>
      <c r="C129" s="244"/>
      <c r="D129" s="205"/>
      <c r="E129" s="295"/>
      <c r="F129" s="295"/>
      <c r="G129" s="205"/>
      <c r="H129" s="205"/>
      <c r="I129" s="205"/>
      <c r="J129" s="205"/>
      <c r="K129" s="205"/>
      <c r="L129" s="205"/>
    </row>
    <row r="130" ht="15.75" customHeight="1">
      <c r="A130" s="293"/>
      <c r="B130" s="294"/>
      <c r="C130" s="244"/>
      <c r="D130" s="205"/>
      <c r="E130" s="295"/>
      <c r="F130" s="295"/>
      <c r="G130" s="205"/>
      <c r="H130" s="205"/>
      <c r="I130" s="205"/>
      <c r="J130" s="205"/>
      <c r="K130" s="205"/>
      <c r="L130" s="205"/>
    </row>
    <row r="131" ht="15.75" customHeight="1">
      <c r="A131" s="293"/>
      <c r="B131" s="294"/>
      <c r="C131" s="244"/>
      <c r="D131" s="205"/>
      <c r="E131" s="295"/>
      <c r="F131" s="295"/>
      <c r="G131" s="205"/>
      <c r="H131" s="205"/>
      <c r="I131" s="205"/>
      <c r="J131" s="205"/>
      <c r="K131" s="205"/>
      <c r="L131" s="205"/>
    </row>
    <row r="132" ht="15.75" customHeight="1">
      <c r="A132" s="293"/>
      <c r="B132" s="294"/>
      <c r="C132" s="244"/>
      <c r="D132" s="205"/>
      <c r="E132" s="295"/>
      <c r="F132" s="295"/>
      <c r="G132" s="205"/>
      <c r="H132" s="205"/>
      <c r="I132" s="205"/>
      <c r="J132" s="205"/>
      <c r="K132" s="205"/>
      <c r="L132" s="205"/>
    </row>
    <row r="133" ht="15.75" customHeight="1">
      <c r="A133" s="293"/>
      <c r="B133" s="294"/>
      <c r="C133" s="244"/>
      <c r="D133" s="205"/>
      <c r="E133" s="295"/>
      <c r="F133" s="295"/>
      <c r="G133" s="205"/>
      <c r="H133" s="205"/>
      <c r="I133" s="205"/>
      <c r="J133" s="205"/>
      <c r="K133" s="205"/>
      <c r="L133" s="205"/>
    </row>
    <row r="134" ht="15.75" customHeight="1">
      <c r="A134" s="293"/>
      <c r="B134" s="294"/>
      <c r="C134" s="244"/>
      <c r="D134" s="205"/>
      <c r="E134" s="295"/>
      <c r="F134" s="295"/>
      <c r="G134" s="205"/>
      <c r="H134" s="205"/>
      <c r="I134" s="205"/>
      <c r="J134" s="205"/>
      <c r="K134" s="205"/>
      <c r="L134" s="205"/>
    </row>
    <row r="135" ht="15.75" customHeight="1">
      <c r="A135" s="293"/>
      <c r="B135" s="294"/>
      <c r="C135" s="244"/>
      <c r="D135" s="205"/>
      <c r="E135" s="295"/>
      <c r="F135" s="295"/>
      <c r="G135" s="205"/>
      <c r="H135" s="205"/>
      <c r="I135" s="205"/>
      <c r="J135" s="205"/>
      <c r="K135" s="205"/>
      <c r="L135" s="205"/>
    </row>
    <row r="136" ht="15.75" customHeight="1">
      <c r="A136" s="293"/>
      <c r="B136" s="294"/>
      <c r="C136" s="244"/>
      <c r="D136" s="205"/>
      <c r="E136" s="295"/>
      <c r="F136" s="295"/>
      <c r="G136" s="205"/>
      <c r="H136" s="205"/>
      <c r="I136" s="205"/>
      <c r="J136" s="205"/>
      <c r="K136" s="205"/>
      <c r="L136" s="205"/>
    </row>
    <row r="137" ht="15.75" customHeight="1">
      <c r="A137" s="293"/>
      <c r="B137" s="294"/>
      <c r="C137" s="244"/>
      <c r="D137" s="205"/>
      <c r="E137" s="295"/>
      <c r="F137" s="295"/>
      <c r="G137" s="205"/>
      <c r="H137" s="205"/>
      <c r="I137" s="205"/>
      <c r="J137" s="205"/>
      <c r="K137" s="205"/>
      <c r="L137" s="205"/>
    </row>
    <row r="138" ht="15.75" customHeight="1">
      <c r="A138" s="293"/>
      <c r="B138" s="294"/>
      <c r="C138" s="244"/>
      <c r="D138" s="205"/>
      <c r="E138" s="295"/>
      <c r="F138" s="295"/>
      <c r="G138" s="205"/>
      <c r="H138" s="205"/>
      <c r="I138" s="205"/>
      <c r="J138" s="205"/>
      <c r="K138" s="205"/>
      <c r="L138" s="205"/>
    </row>
    <row r="139" ht="15.75" customHeight="1">
      <c r="A139" s="293"/>
      <c r="B139" s="294"/>
      <c r="C139" s="244"/>
      <c r="D139" s="205"/>
      <c r="E139" s="295"/>
      <c r="F139" s="295"/>
      <c r="G139" s="205"/>
      <c r="H139" s="205"/>
      <c r="I139" s="205"/>
      <c r="J139" s="205"/>
      <c r="K139" s="205"/>
      <c r="L139" s="205"/>
    </row>
    <row r="140" ht="15.75" customHeight="1">
      <c r="A140" s="293"/>
      <c r="B140" s="294"/>
      <c r="C140" s="244"/>
      <c r="D140" s="205"/>
      <c r="E140" s="295"/>
      <c r="F140" s="295"/>
      <c r="G140" s="205"/>
      <c r="H140" s="205"/>
      <c r="I140" s="205"/>
      <c r="J140" s="205"/>
      <c r="K140" s="205"/>
      <c r="L140" s="205"/>
    </row>
    <row r="141" ht="15.75" customHeight="1">
      <c r="A141" s="293"/>
      <c r="B141" s="294"/>
      <c r="C141" s="244"/>
      <c r="D141" s="205"/>
      <c r="E141" s="295"/>
      <c r="F141" s="295"/>
      <c r="G141" s="205"/>
      <c r="H141" s="205"/>
      <c r="I141" s="205"/>
      <c r="J141" s="205"/>
      <c r="K141" s="205"/>
      <c r="L141" s="205"/>
    </row>
    <row r="142" ht="15.75" customHeight="1">
      <c r="A142" s="293"/>
      <c r="B142" s="294"/>
      <c r="C142" s="244"/>
      <c r="D142" s="205"/>
      <c r="E142" s="295"/>
      <c r="F142" s="295"/>
      <c r="G142" s="205"/>
      <c r="H142" s="205"/>
      <c r="I142" s="205"/>
      <c r="J142" s="205"/>
      <c r="K142" s="205"/>
      <c r="L142" s="205"/>
    </row>
    <row r="143" ht="15.75" customHeight="1">
      <c r="A143" s="293"/>
      <c r="B143" s="294"/>
      <c r="C143" s="244"/>
      <c r="D143" s="205"/>
      <c r="E143" s="295"/>
      <c r="F143" s="295"/>
      <c r="G143" s="205"/>
      <c r="H143" s="205"/>
      <c r="I143" s="205"/>
      <c r="J143" s="205"/>
      <c r="K143" s="205"/>
      <c r="L143" s="205"/>
    </row>
    <row r="144" ht="15.75" customHeight="1">
      <c r="A144" s="293"/>
      <c r="B144" s="294"/>
      <c r="C144" s="244"/>
      <c r="D144" s="205"/>
      <c r="E144" s="295"/>
      <c r="F144" s="295"/>
      <c r="G144" s="205"/>
      <c r="H144" s="205"/>
      <c r="I144" s="205"/>
      <c r="J144" s="205"/>
      <c r="K144" s="205"/>
      <c r="L144" s="205"/>
    </row>
    <row r="145" ht="15.75" customHeight="1">
      <c r="A145" s="293"/>
      <c r="B145" s="294"/>
      <c r="C145" s="244"/>
      <c r="D145" s="205"/>
      <c r="E145" s="295"/>
      <c r="F145" s="295"/>
      <c r="G145" s="205"/>
      <c r="H145" s="205"/>
      <c r="I145" s="205"/>
      <c r="J145" s="205"/>
      <c r="K145" s="205"/>
      <c r="L145" s="205"/>
    </row>
    <row r="146" ht="15.75" customHeight="1">
      <c r="A146" s="293"/>
      <c r="B146" s="294"/>
      <c r="C146" s="244"/>
      <c r="D146" s="205"/>
      <c r="E146" s="295"/>
      <c r="F146" s="295"/>
      <c r="G146" s="205"/>
      <c r="H146" s="205"/>
      <c r="I146" s="205"/>
      <c r="J146" s="205"/>
      <c r="K146" s="205"/>
      <c r="L146" s="205"/>
    </row>
    <row r="147" ht="15.75" customHeight="1">
      <c r="A147" s="293"/>
      <c r="B147" s="294"/>
      <c r="C147" s="244"/>
      <c r="D147" s="205"/>
      <c r="E147" s="295"/>
      <c r="F147" s="295"/>
      <c r="G147" s="205"/>
      <c r="H147" s="205"/>
      <c r="I147" s="205"/>
      <c r="J147" s="205"/>
      <c r="K147" s="205"/>
      <c r="L147" s="205"/>
    </row>
    <row r="148" ht="15.75" customHeight="1">
      <c r="A148" s="293"/>
      <c r="B148" s="294"/>
      <c r="C148" s="244"/>
      <c r="D148" s="205"/>
      <c r="E148" s="295"/>
      <c r="F148" s="295"/>
      <c r="G148" s="205"/>
      <c r="H148" s="205"/>
      <c r="I148" s="205"/>
      <c r="J148" s="205"/>
      <c r="K148" s="205"/>
      <c r="L148" s="205"/>
    </row>
    <row r="149" ht="15.75" customHeight="1">
      <c r="A149" s="293"/>
      <c r="B149" s="294"/>
      <c r="C149" s="244"/>
      <c r="D149" s="205"/>
      <c r="E149" s="295"/>
      <c r="F149" s="295"/>
      <c r="G149" s="205"/>
      <c r="H149" s="205"/>
      <c r="I149" s="205"/>
      <c r="J149" s="205"/>
      <c r="K149" s="205"/>
      <c r="L149" s="205"/>
    </row>
    <row r="150" ht="15.75" customHeight="1">
      <c r="A150" s="293"/>
      <c r="B150" s="294"/>
      <c r="C150" s="244"/>
      <c r="D150" s="205"/>
      <c r="E150" s="295"/>
      <c r="F150" s="295"/>
      <c r="G150" s="205"/>
      <c r="H150" s="205"/>
      <c r="I150" s="205"/>
      <c r="J150" s="205"/>
      <c r="K150" s="205"/>
      <c r="L150" s="205"/>
    </row>
    <row r="151" ht="15.75" customHeight="1">
      <c r="A151" s="293"/>
      <c r="B151" s="294"/>
      <c r="C151" s="244"/>
      <c r="D151" s="205"/>
      <c r="E151" s="295"/>
      <c r="F151" s="295"/>
      <c r="G151" s="205"/>
      <c r="H151" s="205"/>
      <c r="I151" s="205"/>
      <c r="J151" s="205"/>
      <c r="K151" s="205"/>
      <c r="L151" s="205"/>
    </row>
    <row r="152" ht="15.75" customHeight="1">
      <c r="A152" s="293"/>
      <c r="B152" s="294"/>
      <c r="C152" s="244"/>
      <c r="D152" s="205"/>
      <c r="E152" s="295"/>
      <c r="F152" s="295"/>
      <c r="G152" s="205"/>
      <c r="H152" s="205"/>
      <c r="I152" s="205"/>
      <c r="J152" s="205"/>
      <c r="K152" s="205"/>
      <c r="L152" s="205"/>
    </row>
    <row r="153" ht="15.75" customHeight="1">
      <c r="A153" s="293"/>
      <c r="B153" s="294"/>
      <c r="C153" s="244"/>
      <c r="D153" s="205"/>
      <c r="E153" s="295"/>
      <c r="F153" s="295"/>
      <c r="G153" s="205"/>
      <c r="H153" s="205"/>
      <c r="I153" s="205"/>
      <c r="J153" s="205"/>
      <c r="K153" s="205"/>
      <c r="L153" s="205"/>
    </row>
    <row r="154" ht="15.75" customHeight="1">
      <c r="A154" s="293"/>
      <c r="B154" s="294"/>
      <c r="C154" s="244"/>
      <c r="D154" s="205"/>
      <c r="E154" s="295"/>
      <c r="F154" s="295"/>
      <c r="G154" s="205"/>
      <c r="H154" s="205"/>
      <c r="I154" s="205"/>
      <c r="J154" s="205"/>
      <c r="K154" s="205"/>
      <c r="L154" s="205"/>
    </row>
    <row r="155" ht="15.75" customHeight="1">
      <c r="A155" s="293"/>
      <c r="B155" s="294"/>
      <c r="C155" s="244"/>
      <c r="D155" s="205"/>
      <c r="E155" s="295"/>
      <c r="F155" s="295"/>
      <c r="G155" s="205"/>
      <c r="H155" s="205"/>
      <c r="I155" s="205"/>
      <c r="J155" s="205"/>
      <c r="K155" s="205"/>
      <c r="L155" s="205"/>
    </row>
    <row r="156" ht="15.75" customHeight="1">
      <c r="A156" s="293"/>
      <c r="B156" s="294"/>
      <c r="C156" s="244"/>
      <c r="D156" s="205"/>
      <c r="E156" s="295"/>
      <c r="F156" s="295"/>
      <c r="G156" s="205"/>
      <c r="H156" s="205"/>
      <c r="I156" s="205"/>
      <c r="J156" s="205"/>
      <c r="K156" s="205"/>
      <c r="L156" s="205"/>
    </row>
    <row r="157" ht="15.75" customHeight="1">
      <c r="A157" s="293"/>
      <c r="B157" s="294"/>
      <c r="C157" s="244"/>
      <c r="D157" s="205"/>
      <c r="E157" s="295"/>
      <c r="F157" s="295"/>
      <c r="G157" s="205"/>
      <c r="H157" s="205"/>
      <c r="I157" s="205"/>
      <c r="J157" s="205"/>
      <c r="K157" s="205"/>
      <c r="L157" s="205"/>
    </row>
    <row r="158" ht="15.75" customHeight="1">
      <c r="A158" s="293"/>
      <c r="B158" s="294"/>
      <c r="C158" s="244"/>
      <c r="D158" s="205"/>
      <c r="E158" s="295"/>
      <c r="F158" s="295"/>
      <c r="G158" s="205"/>
      <c r="H158" s="205"/>
      <c r="I158" s="205"/>
      <c r="J158" s="205"/>
      <c r="K158" s="205"/>
      <c r="L158" s="205"/>
    </row>
    <row r="159" ht="15.75" customHeight="1">
      <c r="A159" s="293"/>
      <c r="B159" s="294"/>
      <c r="C159" s="244"/>
      <c r="D159" s="205"/>
      <c r="E159" s="295"/>
      <c r="F159" s="295"/>
      <c r="G159" s="205"/>
      <c r="H159" s="205"/>
      <c r="I159" s="205"/>
      <c r="J159" s="205"/>
      <c r="K159" s="205"/>
      <c r="L159" s="205"/>
    </row>
    <row r="160" ht="15.75" customHeight="1">
      <c r="A160" s="293"/>
      <c r="B160" s="294"/>
      <c r="C160" s="244"/>
      <c r="D160" s="205"/>
      <c r="E160" s="295"/>
      <c r="F160" s="295"/>
      <c r="G160" s="205"/>
      <c r="H160" s="205"/>
      <c r="I160" s="205"/>
      <c r="J160" s="205"/>
      <c r="K160" s="205"/>
      <c r="L160" s="205"/>
    </row>
    <row r="161" ht="15.75" customHeight="1">
      <c r="A161" s="293"/>
      <c r="B161" s="294"/>
      <c r="C161" s="244"/>
      <c r="D161" s="205"/>
      <c r="E161" s="295"/>
      <c r="F161" s="295"/>
      <c r="G161" s="205"/>
      <c r="H161" s="205"/>
      <c r="I161" s="205"/>
      <c r="J161" s="205"/>
      <c r="K161" s="205"/>
      <c r="L161" s="205"/>
    </row>
    <row r="162" ht="15.75" customHeight="1">
      <c r="A162" s="293"/>
      <c r="B162" s="294"/>
      <c r="C162" s="244"/>
      <c r="D162" s="205"/>
      <c r="E162" s="295"/>
      <c r="F162" s="295"/>
      <c r="G162" s="205"/>
      <c r="H162" s="205"/>
      <c r="I162" s="205"/>
      <c r="J162" s="205"/>
      <c r="K162" s="205"/>
      <c r="L162" s="205"/>
    </row>
    <row r="163" ht="15.75" customHeight="1">
      <c r="A163" s="293"/>
      <c r="B163" s="294"/>
      <c r="C163" s="244"/>
      <c r="D163" s="205"/>
      <c r="E163" s="295"/>
      <c r="F163" s="295"/>
      <c r="G163" s="205"/>
      <c r="H163" s="205"/>
      <c r="I163" s="205"/>
      <c r="J163" s="205"/>
      <c r="K163" s="205"/>
      <c r="L163" s="205"/>
    </row>
    <row r="164" ht="15.75" customHeight="1">
      <c r="A164" s="293"/>
      <c r="B164" s="294"/>
      <c r="C164" s="244"/>
      <c r="D164" s="205"/>
      <c r="E164" s="295"/>
      <c r="F164" s="295"/>
      <c r="G164" s="205"/>
      <c r="H164" s="205"/>
      <c r="I164" s="205"/>
      <c r="J164" s="205"/>
      <c r="K164" s="205"/>
      <c r="L164" s="205"/>
    </row>
    <row r="165" ht="15.75" customHeight="1">
      <c r="A165" s="293"/>
      <c r="B165" s="294"/>
      <c r="C165" s="244"/>
      <c r="D165" s="205"/>
      <c r="E165" s="295"/>
      <c r="F165" s="295"/>
      <c r="G165" s="205"/>
      <c r="H165" s="205"/>
      <c r="I165" s="205"/>
      <c r="J165" s="205"/>
      <c r="K165" s="205"/>
      <c r="L165" s="205"/>
    </row>
    <row r="166" ht="15.75" customHeight="1">
      <c r="A166" s="293"/>
      <c r="B166" s="294"/>
      <c r="C166" s="244"/>
      <c r="D166" s="205"/>
      <c r="E166" s="295"/>
      <c r="F166" s="295"/>
      <c r="G166" s="205"/>
      <c r="H166" s="205"/>
      <c r="I166" s="205"/>
      <c r="J166" s="205"/>
      <c r="K166" s="205"/>
      <c r="L166" s="205"/>
    </row>
    <row r="167" ht="15.75" customHeight="1">
      <c r="A167" s="293"/>
      <c r="B167" s="294"/>
      <c r="C167" s="244"/>
      <c r="D167" s="205"/>
      <c r="E167" s="295"/>
      <c r="F167" s="295"/>
      <c r="G167" s="205"/>
      <c r="H167" s="205"/>
      <c r="I167" s="205"/>
      <c r="J167" s="205"/>
      <c r="K167" s="205"/>
      <c r="L167" s="205"/>
    </row>
    <row r="168" ht="15.75" customHeight="1">
      <c r="A168" s="293"/>
      <c r="B168" s="294"/>
      <c r="C168" s="244"/>
      <c r="D168" s="205"/>
      <c r="E168" s="295"/>
      <c r="F168" s="295"/>
      <c r="G168" s="205"/>
      <c r="H168" s="205"/>
      <c r="I168" s="205"/>
      <c r="J168" s="205"/>
      <c r="K168" s="205"/>
      <c r="L168" s="205"/>
    </row>
    <row r="169" ht="15.75" customHeight="1">
      <c r="A169" s="293"/>
      <c r="B169" s="294"/>
      <c r="C169" s="244"/>
      <c r="D169" s="205"/>
      <c r="E169" s="295"/>
      <c r="F169" s="295"/>
      <c r="G169" s="205"/>
      <c r="H169" s="205"/>
      <c r="I169" s="205"/>
      <c r="J169" s="205"/>
      <c r="K169" s="205"/>
      <c r="L169" s="205"/>
    </row>
    <row r="170" ht="15.75" customHeight="1">
      <c r="A170" s="293"/>
      <c r="B170" s="294"/>
      <c r="C170" s="244"/>
      <c r="D170" s="205"/>
      <c r="E170" s="295"/>
      <c r="F170" s="295"/>
      <c r="G170" s="205"/>
      <c r="H170" s="205"/>
      <c r="I170" s="205"/>
      <c r="J170" s="205"/>
      <c r="K170" s="205"/>
      <c r="L170" s="205"/>
    </row>
    <row r="171" ht="15.75" customHeight="1">
      <c r="A171" s="293"/>
      <c r="B171" s="294"/>
      <c r="C171" s="244"/>
      <c r="D171" s="205"/>
      <c r="E171" s="295"/>
      <c r="F171" s="295"/>
      <c r="G171" s="205"/>
      <c r="H171" s="205"/>
      <c r="I171" s="205"/>
      <c r="J171" s="205"/>
      <c r="K171" s="205"/>
      <c r="L171" s="205"/>
    </row>
    <row r="172" ht="15.75" customHeight="1">
      <c r="A172" s="293"/>
      <c r="B172" s="294"/>
      <c r="C172" s="244"/>
      <c r="D172" s="205"/>
      <c r="E172" s="295"/>
      <c r="F172" s="295"/>
      <c r="G172" s="205"/>
      <c r="H172" s="205"/>
      <c r="I172" s="205"/>
      <c r="J172" s="205"/>
      <c r="K172" s="205"/>
      <c r="L172" s="205"/>
    </row>
    <row r="173" ht="15.75" customHeight="1">
      <c r="A173" s="293"/>
      <c r="B173" s="294"/>
      <c r="C173" s="244"/>
      <c r="D173" s="205"/>
      <c r="E173" s="295"/>
      <c r="F173" s="295"/>
      <c r="G173" s="205"/>
      <c r="H173" s="205"/>
      <c r="I173" s="205"/>
      <c r="J173" s="205"/>
      <c r="K173" s="205"/>
      <c r="L173" s="205"/>
    </row>
    <row r="174" ht="15.75" customHeight="1">
      <c r="A174" s="293"/>
      <c r="B174" s="294"/>
      <c r="C174" s="244"/>
      <c r="D174" s="205"/>
      <c r="E174" s="295"/>
      <c r="F174" s="295"/>
      <c r="G174" s="205"/>
      <c r="H174" s="205"/>
      <c r="I174" s="205"/>
      <c r="J174" s="205"/>
      <c r="K174" s="205"/>
      <c r="L174" s="205"/>
    </row>
    <row r="175" ht="15.75" customHeight="1">
      <c r="A175" s="293"/>
      <c r="B175" s="294"/>
      <c r="C175" s="244"/>
      <c r="D175" s="205"/>
      <c r="E175" s="295"/>
      <c r="F175" s="295"/>
      <c r="G175" s="205"/>
      <c r="H175" s="205"/>
      <c r="I175" s="205"/>
      <c r="J175" s="205"/>
      <c r="K175" s="205"/>
      <c r="L175" s="205"/>
    </row>
    <row r="176" ht="15.75" customHeight="1">
      <c r="A176" s="293"/>
      <c r="B176" s="294"/>
      <c r="C176" s="244"/>
      <c r="D176" s="205"/>
      <c r="E176" s="295"/>
      <c r="F176" s="295"/>
      <c r="G176" s="205"/>
      <c r="H176" s="205"/>
      <c r="I176" s="205"/>
      <c r="J176" s="205"/>
      <c r="K176" s="205"/>
      <c r="L176" s="205"/>
    </row>
    <row r="177" ht="15.75" customHeight="1">
      <c r="A177" s="293"/>
      <c r="B177" s="294"/>
      <c r="C177" s="244"/>
      <c r="D177" s="205"/>
      <c r="E177" s="295"/>
      <c r="F177" s="295"/>
      <c r="G177" s="205"/>
      <c r="H177" s="205"/>
      <c r="I177" s="205"/>
      <c r="J177" s="205"/>
      <c r="K177" s="205"/>
      <c r="L177" s="205"/>
    </row>
    <row r="178" ht="15.75" customHeight="1">
      <c r="A178" s="293"/>
      <c r="B178" s="294"/>
      <c r="C178" s="244"/>
      <c r="D178" s="205"/>
      <c r="E178" s="295"/>
      <c r="F178" s="295"/>
      <c r="G178" s="205"/>
      <c r="H178" s="205"/>
      <c r="I178" s="205"/>
      <c r="J178" s="205"/>
      <c r="K178" s="205"/>
      <c r="L178" s="205"/>
    </row>
    <row r="179" ht="15.75" customHeight="1">
      <c r="A179" s="293"/>
      <c r="B179" s="294"/>
      <c r="C179" s="244"/>
      <c r="D179" s="205"/>
      <c r="E179" s="295"/>
      <c r="F179" s="295"/>
      <c r="G179" s="205"/>
      <c r="H179" s="205"/>
      <c r="I179" s="205"/>
      <c r="J179" s="205"/>
      <c r="K179" s="205"/>
      <c r="L179" s="205"/>
    </row>
    <row r="180" ht="15.75" customHeight="1">
      <c r="A180" s="293"/>
      <c r="B180" s="294"/>
      <c r="C180" s="244"/>
      <c r="D180" s="205"/>
      <c r="E180" s="295"/>
      <c r="F180" s="295"/>
      <c r="G180" s="205"/>
      <c r="H180" s="205"/>
      <c r="I180" s="205"/>
      <c r="J180" s="205"/>
      <c r="K180" s="205"/>
      <c r="L180" s="205"/>
    </row>
    <row r="181" ht="15.75" customHeight="1">
      <c r="A181" s="293"/>
      <c r="B181" s="294"/>
      <c r="C181" s="244"/>
      <c r="D181" s="205"/>
      <c r="E181" s="295"/>
      <c r="F181" s="295"/>
      <c r="G181" s="205"/>
      <c r="H181" s="205"/>
      <c r="I181" s="205"/>
      <c r="J181" s="205"/>
      <c r="K181" s="205"/>
      <c r="L181" s="205"/>
    </row>
    <row r="182" ht="15.75" customHeight="1">
      <c r="A182" s="293"/>
      <c r="B182" s="294"/>
      <c r="C182" s="244"/>
      <c r="D182" s="205"/>
      <c r="E182" s="295"/>
      <c r="F182" s="295"/>
      <c r="G182" s="205"/>
      <c r="H182" s="205"/>
      <c r="I182" s="205"/>
      <c r="J182" s="205"/>
      <c r="K182" s="205"/>
      <c r="L182" s="205"/>
    </row>
    <row r="183" ht="15.75" customHeight="1">
      <c r="A183" s="293"/>
      <c r="B183" s="294"/>
      <c r="C183" s="244"/>
      <c r="D183" s="205"/>
      <c r="E183" s="295"/>
      <c r="F183" s="295"/>
      <c r="G183" s="205"/>
      <c r="H183" s="205"/>
      <c r="I183" s="205"/>
      <c r="J183" s="205"/>
      <c r="K183" s="205"/>
      <c r="L183" s="205"/>
    </row>
    <row r="184" ht="15.75" customHeight="1">
      <c r="A184" s="293"/>
      <c r="B184" s="294"/>
      <c r="C184" s="244"/>
      <c r="D184" s="205"/>
      <c r="E184" s="295"/>
      <c r="F184" s="295"/>
      <c r="G184" s="205"/>
      <c r="H184" s="205"/>
      <c r="I184" s="205"/>
      <c r="J184" s="205"/>
      <c r="K184" s="205"/>
      <c r="L184" s="205"/>
    </row>
    <row r="185" ht="15.75" customHeight="1">
      <c r="A185" s="293"/>
      <c r="B185" s="294"/>
      <c r="C185" s="244"/>
      <c r="D185" s="205"/>
      <c r="E185" s="295"/>
      <c r="F185" s="295"/>
      <c r="G185" s="205"/>
      <c r="H185" s="205"/>
      <c r="I185" s="205"/>
      <c r="J185" s="205"/>
      <c r="K185" s="205"/>
      <c r="L185" s="205"/>
    </row>
    <row r="186" ht="15.75" customHeight="1">
      <c r="A186" s="293"/>
      <c r="B186" s="294"/>
      <c r="C186" s="244"/>
      <c r="D186" s="205"/>
      <c r="E186" s="295"/>
      <c r="F186" s="295"/>
      <c r="G186" s="205"/>
      <c r="H186" s="205"/>
      <c r="I186" s="205"/>
      <c r="J186" s="205"/>
      <c r="K186" s="205"/>
      <c r="L186" s="205"/>
    </row>
    <row r="187" ht="15.75" customHeight="1">
      <c r="A187" s="293"/>
      <c r="B187" s="294"/>
      <c r="C187" s="244"/>
      <c r="D187" s="205"/>
      <c r="E187" s="295"/>
      <c r="F187" s="295"/>
      <c r="G187" s="205"/>
      <c r="H187" s="205"/>
      <c r="I187" s="205"/>
      <c r="J187" s="205"/>
      <c r="K187" s="205"/>
      <c r="L187" s="205"/>
    </row>
    <row r="188" ht="15.75" customHeight="1">
      <c r="A188" s="293"/>
      <c r="B188" s="294"/>
      <c r="C188" s="244"/>
      <c r="D188" s="205"/>
      <c r="E188" s="295"/>
      <c r="F188" s="295"/>
      <c r="G188" s="205"/>
      <c r="H188" s="205"/>
      <c r="I188" s="205"/>
      <c r="J188" s="205"/>
      <c r="K188" s="205"/>
      <c r="L188" s="205"/>
    </row>
    <row r="189" ht="15.75" customHeight="1">
      <c r="A189" s="293"/>
      <c r="B189" s="294"/>
      <c r="C189" s="244"/>
      <c r="D189" s="205"/>
      <c r="E189" s="295"/>
      <c r="F189" s="295"/>
      <c r="G189" s="205"/>
      <c r="H189" s="205"/>
      <c r="I189" s="205"/>
      <c r="J189" s="205"/>
      <c r="K189" s="205"/>
      <c r="L189" s="205"/>
    </row>
    <row r="190" ht="15.75" customHeight="1">
      <c r="A190" s="293"/>
      <c r="B190" s="294"/>
      <c r="C190" s="244"/>
      <c r="D190" s="205"/>
      <c r="E190" s="295"/>
      <c r="F190" s="295"/>
      <c r="G190" s="205"/>
      <c r="H190" s="205"/>
      <c r="I190" s="205"/>
      <c r="J190" s="205"/>
      <c r="K190" s="205"/>
      <c r="L190" s="205"/>
    </row>
    <row r="191" ht="15.75" customHeight="1">
      <c r="A191" s="293"/>
      <c r="B191" s="294"/>
      <c r="C191" s="244"/>
      <c r="D191" s="205"/>
      <c r="E191" s="295"/>
      <c r="F191" s="295"/>
      <c r="G191" s="205"/>
      <c r="H191" s="205"/>
      <c r="I191" s="205"/>
      <c r="J191" s="205"/>
      <c r="K191" s="205"/>
      <c r="L191" s="205"/>
    </row>
    <row r="192" ht="15.75" customHeight="1">
      <c r="A192" s="293"/>
      <c r="B192" s="294"/>
      <c r="C192" s="244"/>
      <c r="D192" s="205"/>
      <c r="E192" s="295"/>
      <c r="F192" s="295"/>
      <c r="G192" s="205"/>
      <c r="H192" s="205"/>
      <c r="I192" s="205"/>
      <c r="J192" s="205"/>
      <c r="K192" s="205"/>
      <c r="L192" s="205"/>
    </row>
    <row r="193" ht="15.75" customHeight="1">
      <c r="A193" s="293"/>
      <c r="B193" s="294"/>
      <c r="C193" s="244"/>
      <c r="D193" s="205"/>
      <c r="E193" s="295"/>
      <c r="F193" s="295"/>
      <c r="G193" s="205"/>
      <c r="H193" s="205"/>
      <c r="I193" s="205"/>
      <c r="J193" s="205"/>
      <c r="K193" s="205"/>
      <c r="L193" s="205"/>
    </row>
    <row r="194" ht="15.75" customHeight="1">
      <c r="A194" s="293"/>
      <c r="B194" s="294"/>
      <c r="C194" s="244"/>
      <c r="D194" s="205"/>
      <c r="E194" s="295"/>
      <c r="F194" s="295"/>
      <c r="G194" s="205"/>
      <c r="H194" s="205"/>
      <c r="I194" s="205"/>
      <c r="J194" s="205"/>
      <c r="K194" s="205"/>
      <c r="L194" s="205"/>
    </row>
    <row r="195" ht="15.75" customHeight="1">
      <c r="A195" s="293"/>
      <c r="B195" s="294"/>
      <c r="C195" s="244"/>
      <c r="D195" s="205"/>
      <c r="E195" s="295"/>
      <c r="F195" s="295"/>
      <c r="G195" s="205"/>
      <c r="H195" s="205"/>
      <c r="I195" s="205"/>
      <c r="J195" s="205"/>
      <c r="K195" s="205"/>
      <c r="L195" s="205"/>
    </row>
    <row r="196" ht="15.75" customHeight="1">
      <c r="A196" s="293"/>
      <c r="B196" s="294"/>
      <c r="C196" s="244"/>
      <c r="D196" s="205"/>
      <c r="E196" s="295"/>
      <c r="F196" s="295"/>
      <c r="G196" s="205"/>
      <c r="H196" s="205"/>
      <c r="I196" s="205"/>
      <c r="J196" s="205"/>
      <c r="K196" s="205"/>
      <c r="L196" s="205"/>
    </row>
    <row r="197" ht="15.75" customHeight="1">
      <c r="A197" s="293"/>
      <c r="B197" s="294"/>
      <c r="C197" s="244"/>
      <c r="D197" s="205"/>
      <c r="E197" s="295"/>
      <c r="F197" s="295"/>
      <c r="G197" s="205"/>
      <c r="H197" s="205"/>
      <c r="I197" s="205"/>
      <c r="J197" s="205"/>
      <c r="K197" s="205"/>
      <c r="L197" s="205"/>
    </row>
    <row r="198" ht="15.75" customHeight="1">
      <c r="A198" s="293"/>
      <c r="B198" s="294"/>
      <c r="C198" s="244"/>
      <c r="D198" s="205"/>
      <c r="E198" s="295"/>
      <c r="F198" s="295"/>
      <c r="G198" s="205"/>
      <c r="H198" s="205"/>
      <c r="I198" s="205"/>
      <c r="J198" s="205"/>
      <c r="K198" s="205"/>
      <c r="L198" s="205"/>
    </row>
    <row r="199" ht="15.75" customHeight="1">
      <c r="A199" s="293"/>
      <c r="B199" s="294"/>
      <c r="C199" s="244"/>
      <c r="D199" s="205"/>
      <c r="E199" s="295"/>
      <c r="F199" s="295"/>
      <c r="G199" s="205"/>
      <c r="H199" s="205"/>
      <c r="I199" s="205"/>
      <c r="J199" s="205"/>
      <c r="K199" s="205"/>
      <c r="L199" s="205"/>
    </row>
    <row r="200" ht="15.75" customHeight="1">
      <c r="A200" s="293"/>
      <c r="B200" s="294"/>
      <c r="C200" s="244"/>
      <c r="D200" s="205"/>
      <c r="E200" s="295"/>
      <c r="F200" s="295"/>
      <c r="G200" s="205"/>
      <c r="H200" s="205"/>
      <c r="I200" s="205"/>
      <c r="J200" s="205"/>
      <c r="K200" s="205"/>
      <c r="L200" s="205"/>
    </row>
    <row r="201" ht="15.75" customHeight="1">
      <c r="A201" s="293"/>
      <c r="B201" s="294"/>
      <c r="C201" s="244"/>
      <c r="D201" s="205"/>
      <c r="E201" s="295"/>
      <c r="F201" s="295"/>
      <c r="G201" s="205"/>
      <c r="H201" s="205"/>
      <c r="I201" s="205"/>
      <c r="J201" s="205"/>
      <c r="K201" s="205"/>
      <c r="L201" s="205"/>
    </row>
    <row r="202" ht="15.75" customHeight="1">
      <c r="A202" s="293"/>
      <c r="B202" s="294"/>
      <c r="C202" s="244"/>
      <c r="D202" s="205"/>
      <c r="E202" s="295"/>
      <c r="F202" s="295"/>
      <c r="G202" s="205"/>
      <c r="H202" s="205"/>
      <c r="I202" s="205"/>
      <c r="J202" s="205"/>
      <c r="K202" s="205"/>
      <c r="L202" s="205"/>
    </row>
    <row r="203" ht="15.75" customHeight="1">
      <c r="A203" s="293"/>
      <c r="B203" s="294"/>
      <c r="C203" s="244"/>
      <c r="D203" s="205"/>
      <c r="E203" s="295"/>
      <c r="F203" s="295"/>
      <c r="G203" s="205"/>
      <c r="H203" s="205"/>
      <c r="I203" s="205"/>
      <c r="J203" s="205"/>
      <c r="K203" s="205"/>
      <c r="L203" s="205"/>
    </row>
    <row r="204" ht="15.75" customHeight="1">
      <c r="A204" s="293"/>
      <c r="B204" s="294"/>
      <c r="C204" s="244"/>
      <c r="D204" s="205"/>
      <c r="E204" s="295"/>
      <c r="F204" s="295"/>
      <c r="G204" s="205"/>
      <c r="H204" s="205"/>
      <c r="I204" s="205"/>
      <c r="J204" s="205"/>
      <c r="K204" s="205"/>
      <c r="L204" s="205"/>
    </row>
    <row r="205" ht="15.75" customHeight="1">
      <c r="A205" s="293"/>
      <c r="B205" s="294"/>
      <c r="C205" s="244"/>
      <c r="D205" s="205"/>
      <c r="E205" s="295"/>
      <c r="F205" s="295"/>
      <c r="G205" s="205"/>
      <c r="H205" s="205"/>
      <c r="I205" s="205"/>
      <c r="J205" s="205"/>
      <c r="K205" s="205"/>
      <c r="L205" s="205"/>
    </row>
    <row r="206" ht="15.75" customHeight="1">
      <c r="A206" s="293"/>
      <c r="B206" s="294"/>
      <c r="C206" s="244"/>
      <c r="D206" s="205"/>
      <c r="E206" s="295"/>
      <c r="F206" s="295"/>
      <c r="G206" s="205"/>
      <c r="H206" s="205"/>
      <c r="I206" s="205"/>
      <c r="J206" s="205"/>
      <c r="K206" s="205"/>
      <c r="L206" s="205"/>
    </row>
    <row r="207" ht="15.75" customHeight="1">
      <c r="A207" s="293"/>
      <c r="B207" s="294"/>
      <c r="C207" s="244"/>
      <c r="D207" s="205"/>
      <c r="E207" s="295"/>
      <c r="F207" s="295"/>
      <c r="G207" s="205"/>
      <c r="H207" s="205"/>
      <c r="I207" s="205"/>
      <c r="J207" s="205"/>
      <c r="K207" s="205"/>
      <c r="L207" s="205"/>
    </row>
    <row r="208" ht="15.75" customHeight="1">
      <c r="A208" s="293"/>
      <c r="B208" s="294"/>
      <c r="C208" s="244"/>
      <c r="D208" s="205"/>
      <c r="E208" s="295"/>
      <c r="F208" s="295"/>
      <c r="G208" s="205"/>
      <c r="H208" s="205"/>
      <c r="I208" s="205"/>
      <c r="J208" s="205"/>
      <c r="K208" s="205"/>
      <c r="L208" s="205"/>
    </row>
    <row r="209" ht="15.75" customHeight="1">
      <c r="A209" s="293"/>
      <c r="B209" s="294"/>
      <c r="C209" s="244"/>
      <c r="D209" s="205"/>
      <c r="E209" s="295"/>
      <c r="F209" s="295"/>
      <c r="G209" s="205"/>
      <c r="H209" s="205"/>
      <c r="I209" s="205"/>
      <c r="J209" s="205"/>
      <c r="K209" s="205"/>
      <c r="L209" s="205"/>
    </row>
    <row r="210" ht="15.75" customHeight="1">
      <c r="A210" s="293"/>
      <c r="B210" s="294"/>
      <c r="C210" s="244"/>
      <c r="D210" s="205"/>
      <c r="E210" s="295"/>
      <c r="F210" s="295"/>
      <c r="G210" s="205"/>
      <c r="H210" s="205"/>
      <c r="I210" s="205"/>
      <c r="J210" s="205"/>
      <c r="K210" s="205"/>
      <c r="L210" s="205"/>
    </row>
    <row r="211" ht="15.75" customHeight="1">
      <c r="A211" s="293"/>
      <c r="B211" s="294"/>
      <c r="C211" s="244"/>
      <c r="D211" s="205"/>
      <c r="E211" s="295"/>
      <c r="F211" s="295"/>
      <c r="G211" s="205"/>
      <c r="H211" s="205"/>
      <c r="I211" s="205"/>
      <c r="J211" s="205"/>
      <c r="K211" s="205"/>
      <c r="L211" s="205"/>
    </row>
    <row r="212" ht="15.75" customHeight="1">
      <c r="A212" s="293"/>
      <c r="B212" s="294"/>
      <c r="C212" s="244"/>
      <c r="D212" s="205"/>
      <c r="E212" s="295"/>
      <c r="F212" s="295"/>
      <c r="G212" s="205"/>
      <c r="H212" s="205"/>
      <c r="I212" s="205"/>
      <c r="J212" s="205"/>
      <c r="K212" s="205"/>
      <c r="L212" s="205"/>
    </row>
    <row r="213" ht="15.75" customHeight="1">
      <c r="A213" s="293"/>
      <c r="B213" s="294"/>
      <c r="C213" s="244"/>
      <c r="D213" s="205"/>
      <c r="E213" s="295"/>
      <c r="F213" s="295"/>
      <c r="G213" s="205"/>
      <c r="H213" s="205"/>
      <c r="I213" s="205"/>
      <c r="J213" s="205"/>
      <c r="K213" s="205"/>
      <c r="L213" s="205"/>
    </row>
    <row r="214" ht="15.75" customHeight="1">
      <c r="A214" s="293"/>
      <c r="B214" s="294"/>
      <c r="C214" s="244"/>
      <c r="D214" s="205"/>
      <c r="E214" s="295"/>
      <c r="F214" s="295"/>
      <c r="G214" s="205"/>
      <c r="H214" s="205"/>
      <c r="I214" s="205"/>
      <c r="J214" s="205"/>
      <c r="K214" s="205"/>
      <c r="L214" s="205"/>
    </row>
    <row r="215" ht="15.75" customHeight="1">
      <c r="A215" s="293"/>
      <c r="B215" s="294"/>
      <c r="C215" s="244"/>
      <c r="D215" s="205"/>
      <c r="E215" s="295"/>
      <c r="F215" s="295"/>
      <c r="G215" s="205"/>
      <c r="H215" s="205"/>
      <c r="I215" s="205"/>
      <c r="J215" s="205"/>
      <c r="K215" s="205"/>
      <c r="L215" s="205"/>
    </row>
    <row r="216" ht="15.75" customHeight="1">
      <c r="A216" s="293"/>
      <c r="B216" s="294"/>
      <c r="C216" s="244"/>
      <c r="D216" s="205"/>
      <c r="E216" s="295"/>
      <c r="F216" s="295"/>
      <c r="G216" s="205"/>
      <c r="H216" s="205"/>
      <c r="I216" s="205"/>
      <c r="J216" s="205"/>
      <c r="K216" s="205"/>
      <c r="L216" s="205"/>
    </row>
    <row r="217" ht="15.75" customHeight="1">
      <c r="A217" s="293"/>
      <c r="B217" s="294"/>
      <c r="C217" s="244"/>
      <c r="D217" s="205"/>
      <c r="E217" s="295"/>
      <c r="F217" s="295"/>
      <c r="G217" s="205"/>
      <c r="H217" s="205"/>
      <c r="I217" s="205"/>
      <c r="J217" s="205"/>
      <c r="K217" s="205"/>
      <c r="L217" s="205"/>
    </row>
    <row r="218" ht="15.75" customHeight="1">
      <c r="A218" s="293"/>
      <c r="B218" s="294"/>
      <c r="C218" s="244"/>
      <c r="D218" s="205"/>
      <c r="E218" s="295"/>
      <c r="F218" s="295"/>
      <c r="G218" s="205"/>
      <c r="H218" s="205"/>
      <c r="I218" s="205"/>
      <c r="J218" s="205"/>
      <c r="K218" s="205"/>
      <c r="L218" s="205"/>
    </row>
    <row r="219" ht="15.75" customHeight="1">
      <c r="A219" s="293"/>
      <c r="B219" s="294"/>
      <c r="C219" s="244"/>
      <c r="D219" s="205"/>
      <c r="E219" s="295"/>
      <c r="F219" s="295"/>
      <c r="G219" s="205"/>
      <c r="H219" s="205"/>
      <c r="I219" s="205"/>
      <c r="J219" s="205"/>
      <c r="K219" s="205"/>
      <c r="L219" s="205"/>
    </row>
    <row r="220" ht="15.75" customHeight="1">
      <c r="A220" s="293"/>
      <c r="B220" s="294"/>
      <c r="C220" s="244"/>
      <c r="D220" s="205"/>
      <c r="E220" s="295"/>
      <c r="F220" s="295"/>
      <c r="G220" s="205"/>
      <c r="H220" s="205"/>
      <c r="I220" s="205"/>
      <c r="J220" s="205"/>
      <c r="K220" s="205"/>
      <c r="L220" s="205"/>
    </row>
    <row r="221" ht="15.75" customHeight="1">
      <c r="A221" s="293"/>
      <c r="B221" s="294"/>
      <c r="C221" s="244"/>
      <c r="D221" s="205"/>
      <c r="E221" s="295"/>
      <c r="F221" s="295"/>
      <c r="G221" s="205"/>
      <c r="H221" s="205"/>
      <c r="I221" s="205"/>
      <c r="J221" s="205"/>
      <c r="K221" s="205"/>
      <c r="L221" s="205"/>
    </row>
    <row r="222" ht="15.75" customHeight="1">
      <c r="A222" s="293"/>
      <c r="B222" s="294"/>
      <c r="C222" s="244"/>
      <c r="D222" s="205"/>
      <c r="E222" s="295"/>
      <c r="F222" s="295"/>
      <c r="G222" s="205"/>
      <c r="H222" s="205"/>
      <c r="I222" s="205"/>
      <c r="J222" s="205"/>
      <c r="K222" s="205"/>
      <c r="L222" s="205"/>
    </row>
    <row r="223" ht="15.75" customHeight="1">
      <c r="A223" s="293"/>
      <c r="B223" s="294"/>
      <c r="C223" s="244"/>
      <c r="D223" s="205"/>
      <c r="E223" s="295"/>
      <c r="F223" s="295"/>
      <c r="G223" s="205"/>
      <c r="H223" s="205"/>
      <c r="I223" s="205"/>
      <c r="J223" s="205"/>
      <c r="K223" s="205"/>
      <c r="L223" s="205"/>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3:L23"/>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4" width="8.86"/>
    <col customWidth="1" min="15" max="25" width="8.0"/>
  </cols>
  <sheetData>
    <row r="1">
      <c r="A1" s="46"/>
      <c r="B1" s="47"/>
      <c r="C1" s="47"/>
      <c r="D1" s="1"/>
      <c r="E1" s="1"/>
      <c r="F1" s="1"/>
      <c r="G1" s="1"/>
      <c r="H1" s="1"/>
      <c r="I1" s="1"/>
    </row>
    <row r="2" ht="35.25" customHeight="1">
      <c r="A2" s="149" t="s">
        <v>3179</v>
      </c>
      <c r="B2" s="49"/>
      <c r="C2" s="49"/>
      <c r="D2" s="49"/>
      <c r="E2" s="49"/>
      <c r="F2" s="49"/>
      <c r="G2" s="49"/>
      <c r="H2" s="49"/>
      <c r="I2" s="50"/>
      <c r="J2" s="53"/>
      <c r="K2" s="53"/>
      <c r="L2" s="53"/>
      <c r="M2" s="53"/>
      <c r="N2" s="53"/>
      <c r="O2" s="53"/>
      <c r="P2" s="53"/>
      <c r="Q2" s="53"/>
      <c r="R2" s="53"/>
      <c r="S2" s="53"/>
      <c r="T2" s="53"/>
      <c r="U2" s="53"/>
      <c r="V2" s="53"/>
      <c r="W2" s="53"/>
      <c r="X2" s="53"/>
      <c r="Y2" s="53"/>
    </row>
    <row r="3">
      <c r="A3" s="59"/>
      <c r="B3" s="60"/>
      <c r="C3" s="60"/>
      <c r="D3" s="59"/>
      <c r="E3" s="59"/>
      <c r="F3" s="52"/>
      <c r="G3" s="52"/>
      <c r="H3" s="52"/>
      <c r="I3" s="52"/>
      <c r="J3" s="53"/>
      <c r="K3" s="53"/>
      <c r="L3" s="53"/>
      <c r="M3" s="53"/>
      <c r="N3" s="53"/>
      <c r="O3" s="53"/>
      <c r="P3" s="53"/>
      <c r="Q3" s="53"/>
      <c r="R3" s="53"/>
      <c r="S3" s="53"/>
      <c r="T3" s="53"/>
      <c r="U3" s="53"/>
      <c r="V3" s="53"/>
      <c r="W3" s="53"/>
      <c r="X3" s="53"/>
      <c r="Y3" s="53"/>
    </row>
    <row r="4">
      <c r="A4" s="173" t="s">
        <v>3180</v>
      </c>
      <c r="B4" s="49"/>
      <c r="C4" s="49"/>
      <c r="D4" s="49"/>
      <c r="E4" s="49"/>
      <c r="F4" s="49"/>
      <c r="G4" s="49"/>
      <c r="H4" s="49"/>
      <c r="I4" s="50"/>
      <c r="J4" s="53"/>
      <c r="K4" s="53"/>
      <c r="L4" s="53"/>
      <c r="M4" s="53"/>
      <c r="N4" s="53"/>
      <c r="O4" s="53"/>
      <c r="P4" s="53"/>
      <c r="Q4" s="53"/>
      <c r="R4" s="53"/>
      <c r="S4" s="53"/>
      <c r="T4" s="53"/>
      <c r="U4" s="53"/>
      <c r="V4" s="53"/>
      <c r="W4" s="53"/>
      <c r="X4" s="53"/>
      <c r="Y4" s="53"/>
    </row>
    <row r="5" ht="26.25" customHeight="1">
      <c r="A5" s="54" t="s">
        <v>3181</v>
      </c>
      <c r="B5" s="49"/>
      <c r="C5" s="49"/>
      <c r="D5" s="49"/>
      <c r="E5" s="49"/>
      <c r="F5" s="49"/>
      <c r="G5" s="49"/>
      <c r="H5" s="49"/>
      <c r="I5" s="50"/>
      <c r="J5" s="53"/>
      <c r="K5" s="53"/>
      <c r="L5" s="53"/>
      <c r="M5" s="53"/>
      <c r="N5" s="53"/>
      <c r="O5" s="53"/>
      <c r="P5" s="53"/>
      <c r="Q5" s="53"/>
      <c r="R5" s="53"/>
      <c r="S5" s="53"/>
      <c r="T5" s="53"/>
      <c r="U5" s="53"/>
      <c r="V5" s="53"/>
      <c r="W5" s="53"/>
      <c r="X5" s="53"/>
      <c r="Y5" s="53"/>
    </row>
    <row r="6" ht="27.0" customHeight="1">
      <c r="A6" s="54" t="s">
        <v>3182</v>
      </c>
      <c r="B6" s="49"/>
      <c r="C6" s="49"/>
      <c r="D6" s="49"/>
      <c r="E6" s="49"/>
      <c r="F6" s="49"/>
      <c r="G6" s="49"/>
      <c r="H6" s="49"/>
      <c r="I6" s="50"/>
      <c r="J6" s="53"/>
      <c r="K6" s="53"/>
      <c r="L6" s="53"/>
      <c r="M6" s="53"/>
      <c r="N6" s="53"/>
      <c r="O6" s="53"/>
      <c r="P6" s="53"/>
      <c r="Q6" s="53"/>
      <c r="R6" s="53"/>
      <c r="S6" s="53"/>
      <c r="T6" s="53"/>
      <c r="U6" s="53"/>
      <c r="V6" s="53"/>
      <c r="W6" s="53"/>
      <c r="X6" s="53"/>
      <c r="Y6" s="53"/>
    </row>
    <row r="7" ht="26.25" customHeight="1">
      <c r="A7" s="329" t="s">
        <v>3183</v>
      </c>
      <c r="B7" s="49"/>
      <c r="C7" s="49"/>
      <c r="D7" s="49"/>
      <c r="E7" s="49"/>
      <c r="F7" s="49"/>
      <c r="G7" s="49"/>
      <c r="H7" s="49"/>
      <c r="I7" s="50"/>
      <c r="N7" s="242"/>
    </row>
    <row r="8" ht="69.0" customHeight="1">
      <c r="A8" s="329" t="s">
        <v>3184</v>
      </c>
      <c r="B8" s="49"/>
      <c r="C8" s="49"/>
      <c r="D8" s="49"/>
      <c r="E8" s="49"/>
      <c r="F8" s="49"/>
      <c r="G8" s="49"/>
      <c r="H8" s="49"/>
      <c r="I8" s="50"/>
    </row>
    <row r="9" ht="30.75" customHeight="1">
      <c r="A9" s="59"/>
      <c r="B9" s="60"/>
      <c r="C9" s="60"/>
      <c r="D9" s="59"/>
      <c r="E9" s="59"/>
      <c r="F9" s="59"/>
      <c r="G9" s="59"/>
      <c r="H9" s="52"/>
      <c r="I9" s="52"/>
    </row>
    <row r="10" ht="78.0" customHeight="1">
      <c r="A10" s="176" t="s">
        <v>3185</v>
      </c>
      <c r="B10" s="330" t="s">
        <v>3186</v>
      </c>
      <c r="C10" s="63" t="s">
        <v>7</v>
      </c>
      <c r="D10" s="330" t="s">
        <v>3187</v>
      </c>
      <c r="E10" s="62" t="s">
        <v>141</v>
      </c>
      <c r="F10" s="62" t="s">
        <v>142</v>
      </c>
      <c r="G10" s="62" t="s">
        <v>143</v>
      </c>
      <c r="H10" s="176" t="s">
        <v>144</v>
      </c>
      <c r="I10" s="176" t="s">
        <v>148</v>
      </c>
      <c r="J10" s="314" t="s">
        <v>149</v>
      </c>
      <c r="K10" s="53"/>
      <c r="L10" s="53"/>
      <c r="M10" s="53"/>
      <c r="N10" s="53"/>
      <c r="O10" s="53"/>
      <c r="P10" s="53"/>
      <c r="Q10" s="53"/>
      <c r="R10" s="53"/>
      <c r="S10" s="53"/>
      <c r="T10" s="53"/>
      <c r="U10" s="53"/>
      <c r="V10" s="53"/>
      <c r="W10" s="53"/>
      <c r="X10" s="53"/>
      <c r="Y10" s="53"/>
    </row>
    <row r="11">
      <c r="A11" s="75"/>
      <c r="B11" s="75"/>
      <c r="C11" s="77"/>
      <c r="D11" s="75"/>
      <c r="E11" s="77"/>
      <c r="F11" s="77"/>
      <c r="G11" s="77"/>
      <c r="H11" s="331"/>
      <c r="I11" s="332"/>
      <c r="J11" s="333"/>
    </row>
    <row r="12">
      <c r="A12" s="75"/>
      <c r="B12" s="75"/>
      <c r="C12" s="233"/>
      <c r="D12" s="75"/>
      <c r="E12" s="77"/>
      <c r="F12" s="77"/>
      <c r="G12" s="77"/>
      <c r="H12" s="331"/>
      <c r="I12" s="332"/>
      <c r="J12" s="333"/>
    </row>
    <row r="13">
      <c r="A13" s="75"/>
      <c r="B13" s="75"/>
      <c r="C13" s="77"/>
      <c r="D13" s="75"/>
      <c r="E13" s="77"/>
      <c r="F13" s="77"/>
      <c r="G13" s="77"/>
      <c r="H13" s="331"/>
      <c r="I13" s="332"/>
      <c r="J13" s="333"/>
    </row>
    <row r="14">
      <c r="A14" s="75"/>
      <c r="B14" s="75"/>
      <c r="C14" s="77"/>
      <c r="D14" s="75"/>
      <c r="E14" s="77"/>
      <c r="F14" s="77"/>
      <c r="G14" s="77"/>
      <c r="H14" s="331"/>
      <c r="I14" s="332"/>
      <c r="J14" s="333"/>
    </row>
    <row r="15">
      <c r="A15" s="75"/>
      <c r="B15" s="75"/>
      <c r="C15" s="77"/>
      <c r="D15" s="75"/>
      <c r="E15" s="77"/>
      <c r="F15" s="77"/>
      <c r="G15" s="77"/>
      <c r="H15" s="331"/>
      <c r="I15" s="332"/>
      <c r="J15" s="333"/>
    </row>
    <row r="16">
      <c r="A16" s="75"/>
      <c r="B16" s="75"/>
      <c r="C16" s="77"/>
      <c r="D16" s="75"/>
      <c r="E16" s="77"/>
      <c r="F16" s="77"/>
      <c r="G16" s="77"/>
      <c r="H16" s="331"/>
      <c r="I16" s="332"/>
      <c r="J16" s="333"/>
    </row>
    <row r="17">
      <c r="A17" s="51" t="s">
        <v>626</v>
      </c>
      <c r="B17" s="51"/>
      <c r="C17" s="47"/>
      <c r="D17" s="1"/>
      <c r="E17" s="1"/>
      <c r="F17" s="1"/>
      <c r="G17" s="1"/>
      <c r="H17" s="334"/>
      <c r="I17" s="168">
        <f>SUM(I11:I16)</f>
        <v>0</v>
      </c>
    </row>
    <row r="18">
      <c r="A18" s="145"/>
      <c r="B18" s="47"/>
      <c r="C18" s="47"/>
      <c r="D18" s="47"/>
      <c r="E18" s="1"/>
      <c r="F18" s="1"/>
      <c r="G18" s="1"/>
      <c r="H18" s="1"/>
      <c r="I18" s="1"/>
    </row>
    <row r="19">
      <c r="A19" s="146" t="s">
        <v>627</v>
      </c>
      <c r="B19" s="147"/>
      <c r="C19" s="147"/>
      <c r="D19" s="147"/>
      <c r="E19" s="147"/>
      <c r="F19" s="147"/>
      <c r="G19" s="147"/>
      <c r="H19" s="147"/>
      <c r="I19" s="147"/>
    </row>
    <row r="20" ht="15.75" customHeight="1">
      <c r="A20" s="46"/>
      <c r="B20" s="47"/>
      <c r="C20" s="47"/>
      <c r="D20" s="1"/>
      <c r="E20" s="1"/>
      <c r="F20" s="1"/>
      <c r="G20" s="1"/>
      <c r="H20" s="1"/>
      <c r="I20" s="1"/>
    </row>
    <row r="21" ht="15.75" customHeight="1">
      <c r="A21" s="46"/>
      <c r="B21" s="47"/>
      <c r="C21" s="47"/>
      <c r="D21" s="1"/>
      <c r="E21" s="1"/>
      <c r="F21" s="1"/>
      <c r="G21" s="1"/>
      <c r="H21" s="1"/>
      <c r="I21" s="1"/>
    </row>
    <row r="22" ht="15.75" customHeight="1">
      <c r="A22" s="46"/>
      <c r="B22" s="47"/>
      <c r="C22" s="47"/>
      <c r="D22" s="1"/>
      <c r="E22" s="1"/>
      <c r="F22" s="1"/>
      <c r="G22" s="1"/>
      <c r="H22" s="1"/>
      <c r="I22" s="1"/>
    </row>
    <row r="23" ht="15.75" customHeight="1">
      <c r="A23" s="46"/>
      <c r="B23" s="47"/>
      <c r="C23" s="47"/>
      <c r="D23" s="1"/>
      <c r="E23" s="1"/>
      <c r="F23" s="1"/>
      <c r="G23" s="1"/>
      <c r="H23" s="1"/>
      <c r="I23" s="1"/>
    </row>
    <row r="24" ht="15.75" customHeight="1">
      <c r="A24" s="46"/>
      <c r="B24" s="47"/>
      <c r="C24" s="47"/>
      <c r="D24" s="1"/>
      <c r="E24" s="1"/>
      <c r="F24" s="1"/>
      <c r="G24" s="1"/>
      <c r="H24" s="1"/>
      <c r="I24" s="1"/>
    </row>
    <row r="25" ht="15.75" customHeight="1">
      <c r="A25" s="46"/>
      <c r="B25" s="47"/>
      <c r="C25" s="47"/>
      <c r="D25" s="1"/>
      <c r="E25" s="1"/>
      <c r="F25" s="1"/>
      <c r="G25" s="1"/>
      <c r="H25" s="1"/>
      <c r="I25" s="1"/>
    </row>
    <row r="26" ht="15.75" customHeight="1">
      <c r="A26" s="46"/>
      <c r="B26" s="47"/>
      <c r="C26" s="47"/>
      <c r="D26" s="1"/>
      <c r="E26" s="1"/>
      <c r="F26" s="1"/>
      <c r="G26" s="1"/>
      <c r="H26" s="1"/>
      <c r="I26" s="1"/>
    </row>
    <row r="27" ht="15.75" customHeight="1">
      <c r="A27" s="46"/>
      <c r="B27" s="47"/>
      <c r="C27" s="47"/>
      <c r="D27" s="1"/>
      <c r="E27" s="1"/>
      <c r="F27" s="1"/>
      <c r="G27" s="1"/>
      <c r="H27" s="1"/>
      <c r="I27" s="1"/>
    </row>
    <row r="28" ht="15.75" customHeight="1">
      <c r="A28" s="46"/>
      <c r="B28" s="47"/>
      <c r="C28" s="47"/>
      <c r="D28" s="1"/>
      <c r="E28" s="1"/>
      <c r="F28" s="1"/>
      <c r="G28" s="1"/>
      <c r="H28" s="1"/>
      <c r="I28" s="1"/>
    </row>
    <row r="29" ht="15.75" customHeight="1">
      <c r="A29" s="46"/>
      <c r="B29" s="47"/>
      <c r="C29" s="47"/>
      <c r="D29" s="1"/>
      <c r="E29" s="1"/>
      <c r="F29" s="1"/>
      <c r="G29" s="1"/>
      <c r="H29" s="1"/>
      <c r="I29" s="1"/>
    </row>
    <row r="30" ht="15.75" customHeight="1">
      <c r="A30" s="46"/>
      <c r="B30" s="47"/>
      <c r="C30" s="47"/>
      <c r="D30" s="1"/>
      <c r="E30" s="1"/>
      <c r="F30" s="1"/>
      <c r="G30" s="1"/>
      <c r="H30" s="1"/>
      <c r="I30" s="1"/>
    </row>
    <row r="31" ht="15.75" customHeight="1">
      <c r="A31" s="46"/>
      <c r="B31" s="47"/>
      <c r="C31" s="47"/>
      <c r="D31" s="1"/>
      <c r="E31" s="1"/>
      <c r="F31" s="1"/>
      <c r="G31" s="1"/>
      <c r="H31" s="1"/>
      <c r="I31" s="1"/>
    </row>
    <row r="32" ht="15.75" customHeight="1">
      <c r="A32" s="46"/>
      <c r="B32" s="47"/>
      <c r="C32" s="47"/>
      <c r="D32" s="1"/>
      <c r="E32" s="1"/>
      <c r="F32" s="1"/>
      <c r="G32" s="1"/>
      <c r="H32" s="1"/>
      <c r="I32" s="1"/>
    </row>
    <row r="33" ht="15.75" customHeight="1">
      <c r="A33" s="46"/>
      <c r="B33" s="47"/>
      <c r="C33" s="47"/>
      <c r="D33" s="1"/>
      <c r="E33" s="1"/>
      <c r="F33" s="1"/>
      <c r="G33" s="1"/>
      <c r="H33" s="1"/>
      <c r="I33" s="1"/>
    </row>
    <row r="34" ht="15.75" customHeight="1">
      <c r="A34" s="46"/>
      <c r="B34" s="47"/>
      <c r="C34" s="47"/>
      <c r="D34" s="1"/>
      <c r="E34" s="1"/>
      <c r="F34" s="1"/>
      <c r="G34" s="1"/>
      <c r="H34" s="1"/>
      <c r="I34" s="1"/>
    </row>
    <row r="35" ht="15.75" customHeight="1">
      <c r="A35" s="46"/>
      <c r="B35" s="47"/>
      <c r="C35" s="47"/>
      <c r="D35" s="1"/>
      <c r="E35" s="1"/>
      <c r="F35" s="1"/>
      <c r="G35" s="1"/>
      <c r="H35" s="1"/>
      <c r="I35" s="1"/>
    </row>
    <row r="36" ht="15.75" customHeight="1">
      <c r="A36" s="46"/>
      <c r="B36" s="47"/>
      <c r="C36" s="47"/>
      <c r="D36" s="1"/>
      <c r="E36" s="1"/>
      <c r="F36" s="1"/>
      <c r="G36" s="1"/>
      <c r="H36" s="1"/>
      <c r="I36" s="1"/>
    </row>
    <row r="37" ht="15.75" customHeight="1">
      <c r="A37" s="46"/>
      <c r="B37" s="47"/>
      <c r="C37" s="47"/>
      <c r="D37" s="1"/>
      <c r="E37" s="1"/>
      <c r="F37" s="1"/>
      <c r="G37" s="1"/>
      <c r="H37" s="1"/>
      <c r="I37" s="1"/>
    </row>
    <row r="38" ht="15.75" customHeight="1">
      <c r="A38" s="46"/>
      <c r="B38" s="47"/>
      <c r="C38" s="47"/>
      <c r="D38" s="1"/>
      <c r="E38" s="1"/>
      <c r="F38" s="1"/>
      <c r="G38" s="1"/>
      <c r="H38" s="1"/>
      <c r="I38" s="1"/>
    </row>
    <row r="39" ht="15.75" customHeight="1">
      <c r="A39" s="46"/>
      <c r="B39" s="47"/>
      <c r="C39" s="47"/>
      <c r="D39" s="1"/>
      <c r="E39" s="1"/>
      <c r="F39" s="1"/>
      <c r="G39" s="1"/>
      <c r="H39" s="1"/>
      <c r="I39" s="1"/>
    </row>
    <row r="40" ht="15.75" customHeight="1">
      <c r="A40" s="46"/>
      <c r="B40" s="47"/>
      <c r="C40" s="47"/>
      <c r="D40" s="1"/>
      <c r="E40" s="1"/>
      <c r="F40" s="1"/>
      <c r="G40" s="1"/>
      <c r="H40" s="1"/>
      <c r="I40" s="1"/>
    </row>
    <row r="41" ht="15.75" customHeight="1">
      <c r="A41" s="46"/>
      <c r="B41" s="47"/>
      <c r="C41" s="47"/>
      <c r="D41" s="1"/>
      <c r="E41" s="1"/>
      <c r="F41" s="1"/>
      <c r="G41" s="1"/>
      <c r="H41" s="1"/>
      <c r="I41" s="1"/>
    </row>
    <row r="42" ht="15.75" customHeight="1">
      <c r="A42" s="46"/>
      <c r="B42" s="47"/>
      <c r="C42" s="47"/>
      <c r="D42" s="1"/>
      <c r="E42" s="1"/>
      <c r="F42" s="1"/>
      <c r="G42" s="1"/>
      <c r="H42" s="1"/>
      <c r="I42" s="1"/>
    </row>
    <row r="43" ht="15.75" customHeight="1">
      <c r="A43" s="46"/>
      <c r="B43" s="47"/>
      <c r="C43" s="47"/>
      <c r="D43" s="1"/>
      <c r="E43" s="1"/>
      <c r="F43" s="1"/>
      <c r="G43" s="1"/>
      <c r="H43" s="1"/>
      <c r="I43" s="1"/>
    </row>
    <row r="44" ht="15.75" customHeight="1">
      <c r="A44" s="46"/>
      <c r="B44" s="47"/>
      <c r="C44" s="47"/>
      <c r="D44" s="1"/>
      <c r="E44" s="1"/>
      <c r="F44" s="1"/>
      <c r="G44" s="1"/>
      <c r="H44" s="1"/>
      <c r="I44" s="1"/>
    </row>
    <row r="45" ht="15.75" customHeight="1">
      <c r="A45" s="46"/>
      <c r="B45" s="47"/>
      <c r="C45" s="47"/>
      <c r="D45" s="1"/>
      <c r="E45" s="1"/>
      <c r="F45" s="1"/>
      <c r="G45" s="1"/>
      <c r="H45" s="1"/>
      <c r="I45" s="1"/>
    </row>
    <row r="46" ht="15.75" customHeight="1">
      <c r="A46" s="46"/>
      <c r="B46" s="47"/>
      <c r="C46" s="47"/>
      <c r="D46" s="1"/>
      <c r="E46" s="1"/>
      <c r="F46" s="1"/>
      <c r="G46" s="1"/>
      <c r="H46" s="1"/>
      <c r="I46" s="1"/>
    </row>
    <row r="47" ht="15.75" customHeight="1">
      <c r="A47" s="46"/>
      <c r="B47" s="47"/>
      <c r="C47" s="47"/>
      <c r="D47" s="1"/>
      <c r="E47" s="1"/>
      <c r="F47" s="1"/>
      <c r="G47" s="1"/>
      <c r="H47" s="1"/>
      <c r="I47" s="1"/>
    </row>
    <row r="48" ht="15.75" customHeight="1">
      <c r="A48" s="46"/>
      <c r="B48" s="47"/>
      <c r="C48" s="47"/>
      <c r="D48" s="1"/>
      <c r="E48" s="1"/>
      <c r="F48" s="1"/>
      <c r="G48" s="1"/>
      <c r="H48" s="1"/>
      <c r="I48" s="1"/>
    </row>
    <row r="49" ht="15.75" customHeight="1">
      <c r="A49" s="46"/>
      <c r="B49" s="47"/>
      <c r="C49" s="47"/>
      <c r="D49" s="1"/>
      <c r="E49" s="1"/>
      <c r="F49" s="1"/>
      <c r="G49" s="1"/>
      <c r="H49" s="1"/>
      <c r="I49" s="1"/>
    </row>
    <row r="50" ht="15.75" customHeight="1">
      <c r="A50" s="46"/>
      <c r="B50" s="47"/>
      <c r="C50" s="47"/>
      <c r="D50" s="1"/>
      <c r="E50" s="1"/>
      <c r="F50" s="1"/>
      <c r="G50" s="1"/>
      <c r="H50" s="1"/>
      <c r="I50" s="1"/>
    </row>
    <row r="51" ht="15.75" customHeight="1">
      <c r="A51" s="46"/>
      <c r="B51" s="47"/>
      <c r="C51" s="47"/>
      <c r="D51" s="1"/>
      <c r="E51" s="1"/>
      <c r="F51" s="1"/>
      <c r="G51" s="1"/>
      <c r="H51" s="1"/>
      <c r="I51" s="1"/>
    </row>
    <row r="52" ht="15.75" customHeight="1">
      <c r="A52" s="46"/>
      <c r="B52" s="47"/>
      <c r="C52" s="47"/>
      <c r="D52" s="1"/>
      <c r="E52" s="1"/>
      <c r="F52" s="1"/>
      <c r="G52" s="1"/>
      <c r="H52" s="1"/>
      <c r="I52" s="1"/>
    </row>
    <row r="53" ht="15.75" customHeight="1">
      <c r="A53" s="46"/>
      <c r="B53" s="47"/>
      <c r="C53" s="47"/>
      <c r="D53" s="1"/>
      <c r="E53" s="1"/>
      <c r="F53" s="1"/>
      <c r="G53" s="1"/>
      <c r="H53" s="1"/>
      <c r="I53" s="1"/>
    </row>
    <row r="54" ht="15.75" customHeight="1">
      <c r="A54" s="46"/>
      <c r="B54" s="47"/>
      <c r="C54" s="47"/>
      <c r="D54" s="1"/>
      <c r="E54" s="1"/>
      <c r="F54" s="1"/>
      <c r="G54" s="1"/>
      <c r="H54" s="1"/>
      <c r="I54" s="1"/>
    </row>
    <row r="55" ht="15.75" customHeight="1">
      <c r="A55" s="46"/>
      <c r="B55" s="47"/>
      <c r="C55" s="47"/>
      <c r="D55" s="1"/>
      <c r="E55" s="1"/>
      <c r="F55" s="1"/>
      <c r="G55" s="1"/>
      <c r="H55" s="1"/>
      <c r="I55" s="1"/>
    </row>
    <row r="56" ht="15.75" customHeight="1">
      <c r="A56" s="46"/>
      <c r="B56" s="47"/>
      <c r="C56" s="47"/>
      <c r="D56" s="1"/>
      <c r="E56" s="1"/>
      <c r="F56" s="1"/>
      <c r="G56" s="1"/>
      <c r="H56" s="1"/>
      <c r="I56" s="1"/>
    </row>
    <row r="57" ht="15.75" customHeight="1">
      <c r="A57" s="46"/>
      <c r="B57" s="47"/>
      <c r="C57" s="47"/>
      <c r="D57" s="1"/>
      <c r="E57" s="1"/>
      <c r="F57" s="1"/>
      <c r="G57" s="1"/>
      <c r="H57" s="1"/>
      <c r="I57" s="1"/>
    </row>
    <row r="58" ht="15.75" customHeight="1">
      <c r="A58" s="46"/>
      <c r="B58" s="47"/>
      <c r="C58" s="47"/>
      <c r="D58" s="1"/>
      <c r="E58" s="1"/>
      <c r="F58" s="1"/>
      <c r="G58" s="1"/>
      <c r="H58" s="1"/>
      <c r="I58" s="1"/>
    </row>
    <row r="59" ht="15.75" customHeight="1">
      <c r="A59" s="46"/>
      <c r="B59" s="47"/>
      <c r="C59" s="47"/>
      <c r="D59" s="1"/>
      <c r="E59" s="1"/>
      <c r="F59" s="1"/>
      <c r="G59" s="1"/>
      <c r="H59" s="1"/>
      <c r="I59" s="1"/>
    </row>
    <row r="60" ht="15.75" customHeight="1">
      <c r="A60" s="46"/>
      <c r="B60" s="47"/>
      <c r="C60" s="47"/>
      <c r="D60" s="1"/>
      <c r="E60" s="1"/>
      <c r="F60" s="1"/>
      <c r="G60" s="1"/>
      <c r="H60" s="1"/>
      <c r="I60" s="1"/>
    </row>
    <row r="61" ht="15.75" customHeight="1">
      <c r="A61" s="46"/>
      <c r="B61" s="47"/>
      <c r="C61" s="47"/>
      <c r="D61" s="1"/>
      <c r="E61" s="1"/>
      <c r="F61" s="1"/>
      <c r="G61" s="1"/>
      <c r="H61" s="1"/>
      <c r="I61" s="1"/>
    </row>
    <row r="62" ht="15.75" customHeight="1">
      <c r="A62" s="46"/>
      <c r="B62" s="47"/>
      <c r="C62" s="47"/>
      <c r="D62" s="1"/>
      <c r="E62" s="1"/>
      <c r="F62" s="1"/>
      <c r="G62" s="1"/>
      <c r="H62" s="1"/>
      <c r="I62" s="1"/>
    </row>
    <row r="63" ht="15.75" customHeight="1">
      <c r="A63" s="46"/>
      <c r="B63" s="47"/>
      <c r="C63" s="47"/>
      <c r="D63" s="1"/>
      <c r="E63" s="1"/>
      <c r="F63" s="1"/>
      <c r="G63" s="1"/>
      <c r="H63" s="1"/>
      <c r="I63" s="1"/>
    </row>
    <row r="64" ht="15.75" customHeight="1">
      <c r="A64" s="46"/>
      <c r="B64" s="47"/>
      <c r="C64" s="47"/>
      <c r="D64" s="1"/>
      <c r="E64" s="1"/>
      <c r="F64" s="1"/>
      <c r="G64" s="1"/>
      <c r="H64" s="1"/>
      <c r="I64" s="1"/>
    </row>
    <row r="65" ht="15.75" customHeight="1">
      <c r="A65" s="46"/>
      <c r="B65" s="47"/>
      <c r="C65" s="47"/>
      <c r="D65" s="1"/>
      <c r="E65" s="1"/>
      <c r="F65" s="1"/>
      <c r="G65" s="1"/>
      <c r="H65" s="1"/>
      <c r="I65" s="1"/>
    </row>
    <row r="66" ht="15.75" customHeight="1">
      <c r="A66" s="46"/>
      <c r="B66" s="47"/>
      <c r="C66" s="47"/>
      <c r="D66" s="1"/>
      <c r="E66" s="1"/>
      <c r="F66" s="1"/>
      <c r="G66" s="1"/>
      <c r="H66" s="1"/>
      <c r="I66" s="1"/>
    </row>
    <row r="67" ht="15.75" customHeight="1">
      <c r="A67" s="46"/>
      <c r="B67" s="47"/>
      <c r="C67" s="47"/>
      <c r="D67" s="1"/>
      <c r="E67" s="1"/>
      <c r="F67" s="1"/>
      <c r="G67" s="1"/>
      <c r="H67" s="1"/>
      <c r="I67" s="1"/>
    </row>
    <row r="68" ht="15.75" customHeight="1">
      <c r="A68" s="46"/>
      <c r="B68" s="47"/>
      <c r="C68" s="47"/>
      <c r="D68" s="1"/>
      <c r="E68" s="1"/>
      <c r="F68" s="1"/>
      <c r="G68" s="1"/>
      <c r="H68" s="1"/>
      <c r="I68" s="1"/>
    </row>
    <row r="69" ht="15.75" customHeight="1">
      <c r="A69" s="46"/>
      <c r="B69" s="47"/>
      <c r="C69" s="47"/>
      <c r="D69" s="1"/>
      <c r="E69" s="1"/>
      <c r="F69" s="1"/>
      <c r="G69" s="1"/>
      <c r="H69" s="1"/>
      <c r="I69" s="1"/>
    </row>
    <row r="70" ht="15.75" customHeight="1">
      <c r="A70" s="46"/>
      <c r="B70" s="47"/>
      <c r="C70" s="47"/>
      <c r="D70" s="1"/>
      <c r="E70" s="1"/>
      <c r="F70" s="1"/>
      <c r="G70" s="1"/>
      <c r="H70" s="1"/>
      <c r="I70" s="1"/>
    </row>
    <row r="71" ht="15.75" customHeight="1">
      <c r="A71" s="46"/>
      <c r="B71" s="47"/>
      <c r="C71" s="47"/>
      <c r="D71" s="1"/>
      <c r="E71" s="1"/>
      <c r="F71" s="1"/>
      <c r="G71" s="1"/>
      <c r="H71" s="1"/>
      <c r="I71" s="1"/>
    </row>
    <row r="72" ht="15.75" customHeight="1">
      <c r="A72" s="46"/>
      <c r="B72" s="47"/>
      <c r="C72" s="47"/>
      <c r="D72" s="1"/>
      <c r="E72" s="1"/>
      <c r="F72" s="1"/>
      <c r="G72" s="1"/>
      <c r="H72" s="1"/>
      <c r="I72" s="1"/>
    </row>
    <row r="73" ht="15.75" customHeight="1">
      <c r="A73" s="46"/>
      <c r="B73" s="47"/>
      <c r="C73" s="47"/>
      <c r="D73" s="1"/>
      <c r="E73" s="1"/>
      <c r="F73" s="1"/>
      <c r="G73" s="1"/>
      <c r="H73" s="1"/>
      <c r="I73" s="1"/>
    </row>
    <row r="74" ht="15.75" customHeight="1">
      <c r="A74" s="46"/>
      <c r="B74" s="47"/>
      <c r="C74" s="47"/>
      <c r="D74" s="1"/>
      <c r="E74" s="1"/>
      <c r="F74" s="1"/>
      <c r="G74" s="1"/>
      <c r="H74" s="1"/>
      <c r="I74" s="1"/>
    </row>
    <row r="75" ht="15.75" customHeight="1">
      <c r="A75" s="46"/>
      <c r="B75" s="47"/>
      <c r="C75" s="47"/>
      <c r="D75" s="1"/>
      <c r="E75" s="1"/>
      <c r="F75" s="1"/>
      <c r="G75" s="1"/>
      <c r="H75" s="1"/>
      <c r="I75" s="1"/>
    </row>
    <row r="76" ht="15.75" customHeight="1">
      <c r="A76" s="46"/>
      <c r="B76" s="47"/>
      <c r="C76" s="47"/>
      <c r="D76" s="1"/>
      <c r="E76" s="1"/>
      <c r="F76" s="1"/>
      <c r="G76" s="1"/>
      <c r="H76" s="1"/>
      <c r="I76" s="1"/>
    </row>
    <row r="77" ht="15.75" customHeight="1">
      <c r="A77" s="46"/>
      <c r="B77" s="47"/>
      <c r="C77" s="47"/>
      <c r="D77" s="1"/>
      <c r="E77" s="1"/>
      <c r="F77" s="1"/>
      <c r="G77" s="1"/>
      <c r="H77" s="1"/>
      <c r="I77" s="1"/>
    </row>
    <row r="78" ht="15.75" customHeight="1">
      <c r="A78" s="46"/>
      <c r="B78" s="47"/>
      <c r="C78" s="47"/>
      <c r="D78" s="1"/>
      <c r="E78" s="1"/>
      <c r="F78" s="1"/>
      <c r="G78" s="1"/>
      <c r="H78" s="1"/>
      <c r="I78" s="1"/>
    </row>
    <row r="79" ht="15.75" customHeight="1">
      <c r="A79" s="46"/>
      <c r="B79" s="47"/>
      <c r="C79" s="47"/>
      <c r="D79" s="1"/>
      <c r="E79" s="1"/>
      <c r="F79" s="1"/>
      <c r="G79" s="1"/>
      <c r="H79" s="1"/>
      <c r="I79" s="1"/>
    </row>
    <row r="80" ht="15.75" customHeight="1">
      <c r="A80" s="46"/>
      <c r="B80" s="47"/>
      <c r="C80" s="47"/>
      <c r="D80" s="1"/>
      <c r="E80" s="1"/>
      <c r="F80" s="1"/>
      <c r="G80" s="1"/>
      <c r="H80" s="1"/>
      <c r="I80" s="1"/>
    </row>
    <row r="81" ht="15.75" customHeight="1">
      <c r="A81" s="46"/>
      <c r="B81" s="47"/>
      <c r="C81" s="47"/>
      <c r="D81" s="1"/>
      <c r="E81" s="1"/>
      <c r="F81" s="1"/>
      <c r="G81" s="1"/>
      <c r="H81" s="1"/>
      <c r="I81" s="1"/>
    </row>
    <row r="82" ht="15.75" customHeight="1">
      <c r="A82" s="46"/>
      <c r="B82" s="47"/>
      <c r="C82" s="47"/>
      <c r="D82" s="1"/>
      <c r="E82" s="1"/>
      <c r="F82" s="1"/>
      <c r="G82" s="1"/>
      <c r="H82" s="1"/>
      <c r="I82" s="1"/>
    </row>
    <row r="83" ht="15.75" customHeight="1">
      <c r="A83" s="46"/>
      <c r="B83" s="47"/>
      <c r="C83" s="47"/>
      <c r="D83" s="1"/>
      <c r="E83" s="1"/>
      <c r="F83" s="1"/>
      <c r="G83" s="1"/>
      <c r="H83" s="1"/>
      <c r="I83" s="1"/>
    </row>
    <row r="84" ht="15.75" customHeight="1">
      <c r="A84" s="46"/>
      <c r="B84" s="47"/>
      <c r="C84" s="47"/>
      <c r="D84" s="1"/>
      <c r="E84" s="1"/>
      <c r="F84" s="1"/>
      <c r="G84" s="1"/>
      <c r="H84" s="1"/>
      <c r="I84" s="1"/>
    </row>
    <row r="85" ht="15.75" customHeight="1">
      <c r="A85" s="46"/>
      <c r="B85" s="47"/>
      <c r="C85" s="47"/>
      <c r="D85" s="1"/>
      <c r="E85" s="1"/>
      <c r="F85" s="1"/>
      <c r="G85" s="1"/>
      <c r="H85" s="1"/>
      <c r="I85" s="1"/>
    </row>
    <row r="86" ht="15.75" customHeight="1">
      <c r="A86" s="46"/>
      <c r="B86" s="47"/>
      <c r="C86" s="47"/>
      <c r="D86" s="1"/>
      <c r="E86" s="1"/>
      <c r="F86" s="1"/>
      <c r="G86" s="1"/>
      <c r="H86" s="1"/>
      <c r="I86" s="1"/>
    </row>
    <row r="87" ht="15.75" customHeight="1">
      <c r="A87" s="46"/>
      <c r="B87" s="47"/>
      <c r="C87" s="47"/>
      <c r="D87" s="1"/>
      <c r="E87" s="1"/>
      <c r="F87" s="1"/>
      <c r="G87" s="1"/>
      <c r="H87" s="1"/>
      <c r="I87" s="1"/>
    </row>
    <row r="88" ht="15.75" customHeight="1">
      <c r="A88" s="46"/>
      <c r="B88" s="47"/>
      <c r="C88" s="47"/>
      <c r="D88" s="1"/>
      <c r="E88" s="1"/>
      <c r="F88" s="1"/>
      <c r="G88" s="1"/>
      <c r="H88" s="1"/>
      <c r="I88" s="1"/>
    </row>
    <row r="89" ht="15.75" customHeight="1">
      <c r="A89" s="46"/>
      <c r="B89" s="47"/>
      <c r="C89" s="47"/>
      <c r="D89" s="1"/>
      <c r="E89" s="1"/>
      <c r="F89" s="1"/>
      <c r="G89" s="1"/>
      <c r="H89" s="1"/>
      <c r="I89" s="1"/>
    </row>
    <row r="90" ht="15.75" customHeight="1">
      <c r="A90" s="46"/>
      <c r="B90" s="47"/>
      <c r="C90" s="47"/>
      <c r="D90" s="1"/>
      <c r="E90" s="1"/>
      <c r="F90" s="1"/>
      <c r="G90" s="1"/>
      <c r="H90" s="1"/>
      <c r="I90" s="1"/>
    </row>
    <row r="91" ht="15.75" customHeight="1">
      <c r="A91" s="46"/>
      <c r="B91" s="47"/>
      <c r="C91" s="47"/>
      <c r="D91" s="1"/>
      <c r="E91" s="1"/>
      <c r="F91" s="1"/>
      <c r="G91" s="1"/>
      <c r="H91" s="1"/>
      <c r="I91" s="1"/>
    </row>
    <row r="92" ht="15.75" customHeight="1">
      <c r="A92" s="46"/>
      <c r="B92" s="47"/>
      <c r="C92" s="47"/>
      <c r="D92" s="1"/>
      <c r="E92" s="1"/>
      <c r="F92" s="1"/>
      <c r="G92" s="1"/>
      <c r="H92" s="1"/>
      <c r="I92" s="1"/>
    </row>
    <row r="93" ht="15.75" customHeight="1">
      <c r="A93" s="46"/>
      <c r="B93" s="47"/>
      <c r="C93" s="47"/>
      <c r="D93" s="1"/>
      <c r="E93" s="1"/>
      <c r="F93" s="1"/>
      <c r="G93" s="1"/>
      <c r="H93" s="1"/>
      <c r="I93" s="1"/>
    </row>
    <row r="94" ht="15.75" customHeight="1">
      <c r="A94" s="46"/>
      <c r="B94" s="47"/>
      <c r="C94" s="47"/>
      <c r="D94" s="1"/>
      <c r="E94" s="1"/>
      <c r="F94" s="1"/>
      <c r="G94" s="1"/>
      <c r="H94" s="1"/>
      <c r="I94" s="1"/>
    </row>
    <row r="95" ht="15.75" customHeight="1">
      <c r="A95" s="46"/>
      <c r="B95" s="47"/>
      <c r="C95" s="47"/>
      <c r="D95" s="1"/>
      <c r="E95" s="1"/>
      <c r="F95" s="1"/>
      <c r="G95" s="1"/>
      <c r="H95" s="1"/>
      <c r="I95" s="1"/>
    </row>
    <row r="96" ht="15.75" customHeight="1">
      <c r="A96" s="46"/>
      <c r="B96" s="47"/>
      <c r="C96" s="47"/>
      <c r="D96" s="1"/>
      <c r="E96" s="1"/>
      <c r="F96" s="1"/>
      <c r="G96" s="1"/>
      <c r="H96" s="1"/>
      <c r="I96" s="1"/>
    </row>
    <row r="97" ht="15.75" customHeight="1">
      <c r="A97" s="46"/>
      <c r="B97" s="47"/>
      <c r="C97" s="47"/>
      <c r="D97" s="1"/>
      <c r="E97" s="1"/>
      <c r="F97" s="1"/>
      <c r="G97" s="1"/>
      <c r="H97" s="1"/>
      <c r="I97" s="1"/>
    </row>
    <row r="98" ht="15.75" customHeight="1">
      <c r="A98" s="46"/>
      <c r="B98" s="47"/>
      <c r="C98" s="47"/>
      <c r="D98" s="1"/>
      <c r="E98" s="1"/>
      <c r="F98" s="1"/>
      <c r="G98" s="1"/>
      <c r="H98" s="1"/>
      <c r="I98" s="1"/>
    </row>
    <row r="99" ht="15.75" customHeight="1">
      <c r="A99" s="46"/>
      <c r="B99" s="47"/>
      <c r="C99" s="47"/>
      <c r="D99" s="1"/>
      <c r="E99" s="1"/>
      <c r="F99" s="1"/>
      <c r="G99" s="1"/>
      <c r="H99" s="1"/>
      <c r="I99" s="1"/>
    </row>
    <row r="100" ht="15.75" customHeight="1">
      <c r="A100" s="46"/>
      <c r="B100" s="47"/>
      <c r="C100" s="47"/>
      <c r="D100" s="1"/>
      <c r="E100" s="1"/>
      <c r="F100" s="1"/>
      <c r="G100" s="1"/>
      <c r="H100" s="1"/>
      <c r="I100" s="1"/>
    </row>
    <row r="101" ht="15.75" customHeight="1">
      <c r="A101" s="46"/>
      <c r="B101" s="47"/>
      <c r="C101" s="47"/>
      <c r="D101" s="1"/>
      <c r="E101" s="1"/>
      <c r="F101" s="1"/>
      <c r="G101" s="1"/>
      <c r="H101" s="1"/>
      <c r="I101" s="1"/>
    </row>
    <row r="102" ht="15.75" customHeight="1">
      <c r="A102" s="46"/>
      <c r="B102" s="47"/>
      <c r="C102" s="47"/>
      <c r="D102" s="1"/>
      <c r="E102" s="1"/>
      <c r="F102" s="1"/>
      <c r="G102" s="1"/>
      <c r="H102" s="1"/>
      <c r="I102" s="1"/>
    </row>
    <row r="103" ht="15.75" customHeight="1">
      <c r="A103" s="46"/>
      <c r="B103" s="47"/>
      <c r="C103" s="47"/>
      <c r="D103" s="1"/>
      <c r="E103" s="1"/>
      <c r="F103" s="1"/>
      <c r="G103" s="1"/>
      <c r="H103" s="1"/>
      <c r="I103" s="1"/>
    </row>
    <row r="104" ht="15.75" customHeight="1">
      <c r="A104" s="46"/>
      <c r="B104" s="47"/>
      <c r="C104" s="47"/>
      <c r="D104" s="1"/>
      <c r="E104" s="1"/>
      <c r="F104" s="1"/>
      <c r="G104" s="1"/>
      <c r="H104" s="1"/>
      <c r="I104" s="1"/>
    </row>
    <row r="105" ht="15.75" customHeight="1">
      <c r="A105" s="46"/>
      <c r="B105" s="47"/>
      <c r="C105" s="47"/>
      <c r="D105" s="1"/>
      <c r="E105" s="1"/>
      <c r="F105" s="1"/>
      <c r="G105" s="1"/>
      <c r="H105" s="1"/>
      <c r="I105" s="1"/>
    </row>
    <row r="106" ht="15.75" customHeight="1">
      <c r="A106" s="46"/>
      <c r="B106" s="47"/>
      <c r="C106" s="47"/>
      <c r="D106" s="1"/>
      <c r="E106" s="1"/>
      <c r="F106" s="1"/>
      <c r="G106" s="1"/>
      <c r="H106" s="1"/>
      <c r="I106" s="1"/>
    </row>
    <row r="107" ht="15.75" customHeight="1">
      <c r="A107" s="46"/>
      <c r="B107" s="47"/>
      <c r="C107" s="47"/>
      <c r="D107" s="1"/>
      <c r="E107" s="1"/>
      <c r="F107" s="1"/>
      <c r="G107" s="1"/>
      <c r="H107" s="1"/>
      <c r="I107" s="1"/>
    </row>
    <row r="108" ht="15.75" customHeight="1">
      <c r="A108" s="46"/>
      <c r="B108" s="47"/>
      <c r="C108" s="47"/>
      <c r="D108" s="1"/>
      <c r="E108" s="1"/>
      <c r="F108" s="1"/>
      <c r="G108" s="1"/>
      <c r="H108" s="1"/>
      <c r="I108" s="1"/>
    </row>
    <row r="109" ht="15.75" customHeight="1">
      <c r="A109" s="46"/>
      <c r="B109" s="47"/>
      <c r="C109" s="47"/>
      <c r="D109" s="1"/>
      <c r="E109" s="1"/>
      <c r="F109" s="1"/>
      <c r="G109" s="1"/>
      <c r="H109" s="1"/>
      <c r="I109" s="1"/>
    </row>
    <row r="110" ht="15.75" customHeight="1">
      <c r="A110" s="46"/>
      <c r="B110" s="47"/>
      <c r="C110" s="47"/>
      <c r="D110" s="1"/>
      <c r="E110" s="1"/>
      <c r="F110" s="1"/>
      <c r="G110" s="1"/>
      <c r="H110" s="1"/>
      <c r="I110" s="1"/>
    </row>
    <row r="111" ht="15.75" customHeight="1">
      <c r="A111" s="46"/>
      <c r="B111" s="47"/>
      <c r="C111" s="47"/>
      <c r="D111" s="1"/>
      <c r="E111" s="1"/>
      <c r="F111" s="1"/>
      <c r="G111" s="1"/>
      <c r="H111" s="1"/>
      <c r="I111" s="1"/>
    </row>
    <row r="112" ht="15.75" customHeight="1">
      <c r="A112" s="46"/>
      <c r="B112" s="47"/>
      <c r="C112" s="47"/>
      <c r="D112" s="1"/>
      <c r="E112" s="1"/>
      <c r="F112" s="1"/>
      <c r="G112" s="1"/>
      <c r="H112" s="1"/>
      <c r="I112" s="1"/>
    </row>
    <row r="113" ht="15.75" customHeight="1">
      <c r="A113" s="46"/>
      <c r="B113" s="47"/>
      <c r="C113" s="47"/>
      <c r="D113" s="1"/>
      <c r="E113" s="1"/>
      <c r="F113" s="1"/>
      <c r="G113" s="1"/>
      <c r="H113" s="1"/>
      <c r="I113" s="1"/>
    </row>
    <row r="114" ht="15.75" customHeight="1">
      <c r="A114" s="46"/>
      <c r="B114" s="47"/>
      <c r="C114" s="47"/>
      <c r="D114" s="1"/>
      <c r="E114" s="1"/>
      <c r="F114" s="1"/>
      <c r="G114" s="1"/>
      <c r="H114" s="1"/>
      <c r="I114" s="1"/>
    </row>
    <row r="115" ht="15.75" customHeight="1">
      <c r="A115" s="46"/>
      <c r="B115" s="47"/>
      <c r="C115" s="47"/>
      <c r="D115" s="1"/>
      <c r="E115" s="1"/>
      <c r="F115" s="1"/>
      <c r="G115" s="1"/>
      <c r="H115" s="1"/>
      <c r="I115" s="1"/>
    </row>
    <row r="116" ht="15.75" customHeight="1">
      <c r="A116" s="46"/>
      <c r="B116" s="47"/>
      <c r="C116" s="47"/>
      <c r="D116" s="1"/>
      <c r="E116" s="1"/>
      <c r="F116" s="1"/>
      <c r="G116" s="1"/>
      <c r="H116" s="1"/>
      <c r="I116" s="1"/>
    </row>
    <row r="117" ht="15.75" customHeight="1">
      <c r="A117" s="46"/>
      <c r="B117" s="47"/>
      <c r="C117" s="47"/>
      <c r="D117" s="1"/>
      <c r="E117" s="1"/>
      <c r="F117" s="1"/>
      <c r="G117" s="1"/>
      <c r="H117" s="1"/>
      <c r="I117" s="1"/>
    </row>
    <row r="118" ht="15.75" customHeight="1">
      <c r="A118" s="46"/>
      <c r="B118" s="47"/>
      <c r="C118" s="47"/>
      <c r="D118" s="1"/>
      <c r="E118" s="1"/>
      <c r="F118" s="1"/>
      <c r="G118" s="1"/>
      <c r="H118" s="1"/>
      <c r="I118" s="1"/>
    </row>
    <row r="119" ht="15.75" customHeight="1">
      <c r="A119" s="46"/>
      <c r="B119" s="47"/>
      <c r="C119" s="47"/>
      <c r="D119" s="1"/>
      <c r="E119" s="1"/>
      <c r="F119" s="1"/>
      <c r="G119" s="1"/>
      <c r="H119" s="1"/>
      <c r="I119" s="1"/>
    </row>
    <row r="120" ht="15.75" customHeight="1">
      <c r="A120" s="46"/>
      <c r="B120" s="47"/>
      <c r="C120" s="47"/>
      <c r="D120" s="1"/>
      <c r="E120" s="1"/>
      <c r="F120" s="1"/>
      <c r="G120" s="1"/>
      <c r="H120" s="1"/>
      <c r="I120" s="1"/>
    </row>
    <row r="121" ht="15.75" customHeight="1">
      <c r="A121" s="46"/>
      <c r="B121" s="47"/>
      <c r="C121" s="47"/>
      <c r="D121" s="1"/>
      <c r="E121" s="1"/>
      <c r="F121" s="1"/>
      <c r="G121" s="1"/>
      <c r="H121" s="1"/>
      <c r="I121" s="1"/>
    </row>
    <row r="122" ht="15.75" customHeight="1">
      <c r="A122" s="46"/>
      <c r="B122" s="47"/>
      <c r="C122" s="47"/>
      <c r="D122" s="1"/>
      <c r="E122" s="1"/>
      <c r="F122" s="1"/>
      <c r="G122" s="1"/>
      <c r="H122" s="1"/>
      <c r="I122" s="1"/>
    </row>
    <row r="123" ht="15.75" customHeight="1">
      <c r="A123" s="46"/>
      <c r="B123" s="47"/>
      <c r="C123" s="47"/>
      <c r="D123" s="1"/>
      <c r="E123" s="1"/>
      <c r="F123" s="1"/>
      <c r="G123" s="1"/>
      <c r="H123" s="1"/>
      <c r="I123" s="1"/>
    </row>
    <row r="124" ht="15.75" customHeight="1">
      <c r="A124" s="46"/>
      <c r="B124" s="47"/>
      <c r="C124" s="47"/>
      <c r="D124" s="1"/>
      <c r="E124" s="1"/>
      <c r="F124" s="1"/>
      <c r="G124" s="1"/>
      <c r="H124" s="1"/>
      <c r="I124" s="1"/>
    </row>
    <row r="125" ht="15.75" customHeight="1">
      <c r="A125" s="46"/>
      <c r="B125" s="47"/>
      <c r="C125" s="47"/>
      <c r="D125" s="1"/>
      <c r="E125" s="1"/>
      <c r="F125" s="1"/>
      <c r="G125" s="1"/>
      <c r="H125" s="1"/>
      <c r="I125" s="1"/>
    </row>
    <row r="126" ht="15.75" customHeight="1">
      <c r="A126" s="46"/>
      <c r="B126" s="47"/>
      <c r="C126" s="47"/>
      <c r="D126" s="1"/>
      <c r="E126" s="1"/>
      <c r="F126" s="1"/>
      <c r="G126" s="1"/>
      <c r="H126" s="1"/>
      <c r="I126" s="1"/>
    </row>
    <row r="127" ht="15.75" customHeight="1">
      <c r="A127" s="46"/>
      <c r="B127" s="47"/>
      <c r="C127" s="47"/>
      <c r="D127" s="1"/>
      <c r="E127" s="1"/>
      <c r="F127" s="1"/>
      <c r="G127" s="1"/>
      <c r="H127" s="1"/>
      <c r="I127" s="1"/>
    </row>
    <row r="128" ht="15.75" customHeight="1">
      <c r="A128" s="46"/>
      <c r="B128" s="47"/>
      <c r="C128" s="47"/>
      <c r="D128" s="1"/>
      <c r="E128" s="1"/>
      <c r="F128" s="1"/>
      <c r="G128" s="1"/>
      <c r="H128" s="1"/>
      <c r="I128" s="1"/>
    </row>
    <row r="129" ht="15.75" customHeight="1">
      <c r="A129" s="46"/>
      <c r="B129" s="47"/>
      <c r="C129" s="47"/>
      <c r="D129" s="1"/>
      <c r="E129" s="1"/>
      <c r="F129" s="1"/>
      <c r="G129" s="1"/>
      <c r="H129" s="1"/>
      <c r="I129" s="1"/>
    </row>
    <row r="130" ht="15.75" customHeight="1">
      <c r="A130" s="46"/>
      <c r="B130" s="47"/>
      <c r="C130" s="47"/>
      <c r="D130" s="1"/>
      <c r="E130" s="1"/>
      <c r="F130" s="1"/>
      <c r="G130" s="1"/>
      <c r="H130" s="1"/>
      <c r="I130" s="1"/>
    </row>
    <row r="131" ht="15.75" customHeight="1">
      <c r="A131" s="46"/>
      <c r="B131" s="47"/>
      <c r="C131" s="47"/>
      <c r="D131" s="1"/>
      <c r="E131" s="1"/>
      <c r="F131" s="1"/>
      <c r="G131" s="1"/>
      <c r="H131" s="1"/>
      <c r="I131" s="1"/>
    </row>
    <row r="132" ht="15.75" customHeight="1">
      <c r="A132" s="46"/>
      <c r="B132" s="47"/>
      <c r="C132" s="47"/>
      <c r="D132" s="1"/>
      <c r="E132" s="1"/>
      <c r="F132" s="1"/>
      <c r="G132" s="1"/>
      <c r="H132" s="1"/>
      <c r="I132" s="1"/>
    </row>
    <row r="133" ht="15.75" customHeight="1">
      <c r="A133" s="46"/>
      <c r="B133" s="47"/>
      <c r="C133" s="47"/>
      <c r="D133" s="1"/>
      <c r="E133" s="1"/>
      <c r="F133" s="1"/>
      <c r="G133" s="1"/>
      <c r="H133" s="1"/>
      <c r="I133" s="1"/>
    </row>
    <row r="134" ht="15.75" customHeight="1">
      <c r="A134" s="46"/>
      <c r="B134" s="47"/>
      <c r="C134" s="47"/>
      <c r="D134" s="1"/>
      <c r="E134" s="1"/>
      <c r="F134" s="1"/>
      <c r="G134" s="1"/>
      <c r="H134" s="1"/>
      <c r="I134" s="1"/>
    </row>
    <row r="135" ht="15.75" customHeight="1">
      <c r="A135" s="46"/>
      <c r="B135" s="47"/>
      <c r="C135" s="47"/>
      <c r="D135" s="1"/>
      <c r="E135" s="1"/>
      <c r="F135" s="1"/>
      <c r="G135" s="1"/>
      <c r="H135" s="1"/>
      <c r="I135" s="1"/>
    </row>
    <row r="136" ht="15.75" customHeight="1">
      <c r="A136" s="46"/>
      <c r="B136" s="47"/>
      <c r="C136" s="47"/>
      <c r="D136" s="1"/>
      <c r="E136" s="1"/>
      <c r="F136" s="1"/>
      <c r="G136" s="1"/>
      <c r="H136" s="1"/>
      <c r="I136" s="1"/>
    </row>
    <row r="137" ht="15.75" customHeight="1">
      <c r="A137" s="46"/>
      <c r="B137" s="47"/>
      <c r="C137" s="47"/>
      <c r="D137" s="1"/>
      <c r="E137" s="1"/>
      <c r="F137" s="1"/>
      <c r="G137" s="1"/>
      <c r="H137" s="1"/>
      <c r="I137" s="1"/>
    </row>
    <row r="138" ht="15.75" customHeight="1">
      <c r="A138" s="46"/>
      <c r="B138" s="47"/>
      <c r="C138" s="47"/>
      <c r="D138" s="1"/>
      <c r="E138" s="1"/>
      <c r="F138" s="1"/>
      <c r="G138" s="1"/>
      <c r="H138" s="1"/>
      <c r="I138" s="1"/>
    </row>
    <row r="139" ht="15.75" customHeight="1">
      <c r="A139" s="46"/>
      <c r="B139" s="47"/>
      <c r="C139" s="47"/>
      <c r="D139" s="1"/>
      <c r="E139" s="1"/>
      <c r="F139" s="1"/>
      <c r="G139" s="1"/>
      <c r="H139" s="1"/>
      <c r="I139" s="1"/>
    </row>
    <row r="140" ht="15.75" customHeight="1">
      <c r="A140" s="46"/>
      <c r="B140" s="47"/>
      <c r="C140" s="47"/>
      <c r="D140" s="1"/>
      <c r="E140" s="1"/>
      <c r="F140" s="1"/>
      <c r="G140" s="1"/>
      <c r="H140" s="1"/>
      <c r="I140" s="1"/>
    </row>
    <row r="141" ht="15.75" customHeight="1">
      <c r="A141" s="46"/>
      <c r="B141" s="47"/>
      <c r="C141" s="47"/>
      <c r="D141" s="1"/>
      <c r="E141" s="1"/>
      <c r="F141" s="1"/>
      <c r="G141" s="1"/>
      <c r="H141" s="1"/>
      <c r="I141" s="1"/>
    </row>
    <row r="142" ht="15.75" customHeight="1">
      <c r="A142" s="46"/>
      <c r="B142" s="47"/>
      <c r="C142" s="47"/>
      <c r="D142" s="1"/>
      <c r="E142" s="1"/>
      <c r="F142" s="1"/>
      <c r="G142" s="1"/>
      <c r="H142" s="1"/>
      <c r="I142" s="1"/>
    </row>
    <row r="143" ht="15.75" customHeight="1">
      <c r="A143" s="46"/>
      <c r="B143" s="47"/>
      <c r="C143" s="47"/>
      <c r="D143" s="1"/>
      <c r="E143" s="1"/>
      <c r="F143" s="1"/>
      <c r="G143" s="1"/>
      <c r="H143" s="1"/>
      <c r="I143" s="1"/>
    </row>
    <row r="144" ht="15.75" customHeight="1">
      <c r="A144" s="46"/>
      <c r="B144" s="47"/>
      <c r="C144" s="47"/>
      <c r="D144" s="1"/>
      <c r="E144" s="1"/>
      <c r="F144" s="1"/>
      <c r="G144" s="1"/>
      <c r="H144" s="1"/>
      <c r="I144" s="1"/>
    </row>
    <row r="145" ht="15.75" customHeight="1">
      <c r="A145" s="46"/>
      <c r="B145" s="47"/>
      <c r="C145" s="47"/>
      <c r="D145" s="1"/>
      <c r="E145" s="1"/>
      <c r="F145" s="1"/>
      <c r="G145" s="1"/>
      <c r="H145" s="1"/>
      <c r="I145" s="1"/>
    </row>
    <row r="146" ht="15.75" customHeight="1">
      <c r="A146" s="46"/>
      <c r="B146" s="47"/>
      <c r="C146" s="47"/>
      <c r="D146" s="1"/>
      <c r="E146" s="1"/>
      <c r="F146" s="1"/>
      <c r="G146" s="1"/>
      <c r="H146" s="1"/>
      <c r="I146" s="1"/>
    </row>
    <row r="147" ht="15.75" customHeight="1">
      <c r="A147" s="46"/>
      <c r="B147" s="47"/>
      <c r="C147" s="47"/>
      <c r="D147" s="1"/>
      <c r="E147" s="1"/>
      <c r="F147" s="1"/>
      <c r="G147" s="1"/>
      <c r="H147" s="1"/>
      <c r="I147" s="1"/>
    </row>
    <row r="148" ht="15.75" customHeight="1">
      <c r="A148" s="46"/>
      <c r="B148" s="47"/>
      <c r="C148" s="47"/>
      <c r="D148" s="1"/>
      <c r="E148" s="1"/>
      <c r="F148" s="1"/>
      <c r="G148" s="1"/>
      <c r="H148" s="1"/>
      <c r="I148" s="1"/>
    </row>
    <row r="149" ht="15.75" customHeight="1">
      <c r="A149" s="46"/>
      <c r="B149" s="47"/>
      <c r="C149" s="47"/>
      <c r="D149" s="1"/>
      <c r="E149" s="1"/>
      <c r="F149" s="1"/>
      <c r="G149" s="1"/>
      <c r="H149" s="1"/>
      <c r="I149" s="1"/>
    </row>
    <row r="150" ht="15.75" customHeight="1">
      <c r="A150" s="46"/>
      <c r="B150" s="47"/>
      <c r="C150" s="47"/>
      <c r="D150" s="1"/>
      <c r="E150" s="1"/>
      <c r="F150" s="1"/>
      <c r="G150" s="1"/>
      <c r="H150" s="1"/>
      <c r="I150" s="1"/>
    </row>
    <row r="151" ht="15.75" customHeight="1">
      <c r="A151" s="46"/>
      <c r="B151" s="47"/>
      <c r="C151" s="47"/>
      <c r="D151" s="1"/>
      <c r="E151" s="1"/>
      <c r="F151" s="1"/>
      <c r="G151" s="1"/>
      <c r="H151" s="1"/>
      <c r="I151" s="1"/>
    </row>
    <row r="152" ht="15.75" customHeight="1">
      <c r="A152" s="46"/>
      <c r="B152" s="47"/>
      <c r="C152" s="47"/>
      <c r="D152" s="1"/>
      <c r="E152" s="1"/>
      <c r="F152" s="1"/>
      <c r="G152" s="1"/>
      <c r="H152" s="1"/>
      <c r="I152" s="1"/>
    </row>
    <row r="153" ht="15.75" customHeight="1">
      <c r="A153" s="46"/>
      <c r="B153" s="47"/>
      <c r="C153" s="47"/>
      <c r="D153" s="1"/>
      <c r="E153" s="1"/>
      <c r="F153" s="1"/>
      <c r="G153" s="1"/>
      <c r="H153" s="1"/>
      <c r="I153" s="1"/>
    </row>
    <row r="154" ht="15.75" customHeight="1">
      <c r="A154" s="46"/>
      <c r="B154" s="47"/>
      <c r="C154" s="47"/>
      <c r="D154" s="1"/>
      <c r="E154" s="1"/>
      <c r="F154" s="1"/>
      <c r="G154" s="1"/>
      <c r="H154" s="1"/>
      <c r="I154" s="1"/>
    </row>
    <row r="155" ht="15.75" customHeight="1">
      <c r="A155" s="46"/>
      <c r="B155" s="47"/>
      <c r="C155" s="47"/>
      <c r="D155" s="1"/>
      <c r="E155" s="1"/>
      <c r="F155" s="1"/>
      <c r="G155" s="1"/>
      <c r="H155" s="1"/>
      <c r="I155" s="1"/>
    </row>
    <row r="156" ht="15.75" customHeight="1">
      <c r="A156" s="46"/>
      <c r="B156" s="47"/>
      <c r="C156" s="47"/>
      <c r="D156" s="1"/>
      <c r="E156" s="1"/>
      <c r="F156" s="1"/>
      <c r="G156" s="1"/>
      <c r="H156" s="1"/>
      <c r="I156" s="1"/>
    </row>
    <row r="157" ht="15.75" customHeight="1">
      <c r="A157" s="46"/>
      <c r="B157" s="47"/>
      <c r="C157" s="47"/>
      <c r="D157" s="1"/>
      <c r="E157" s="1"/>
      <c r="F157" s="1"/>
      <c r="G157" s="1"/>
      <c r="H157" s="1"/>
      <c r="I157" s="1"/>
    </row>
    <row r="158" ht="15.75" customHeight="1">
      <c r="A158" s="46"/>
      <c r="B158" s="47"/>
      <c r="C158" s="47"/>
      <c r="D158" s="1"/>
      <c r="E158" s="1"/>
      <c r="F158" s="1"/>
      <c r="G158" s="1"/>
      <c r="H158" s="1"/>
      <c r="I158" s="1"/>
    </row>
    <row r="159" ht="15.75" customHeight="1">
      <c r="A159" s="46"/>
      <c r="B159" s="47"/>
      <c r="C159" s="47"/>
      <c r="D159" s="1"/>
      <c r="E159" s="1"/>
      <c r="F159" s="1"/>
      <c r="G159" s="1"/>
      <c r="H159" s="1"/>
      <c r="I159" s="1"/>
    </row>
    <row r="160" ht="15.75" customHeight="1">
      <c r="A160" s="46"/>
      <c r="B160" s="47"/>
      <c r="C160" s="47"/>
      <c r="D160" s="1"/>
      <c r="E160" s="1"/>
      <c r="F160" s="1"/>
      <c r="G160" s="1"/>
      <c r="H160" s="1"/>
      <c r="I160" s="1"/>
    </row>
    <row r="161" ht="15.75" customHeight="1">
      <c r="A161" s="46"/>
      <c r="B161" s="47"/>
      <c r="C161" s="47"/>
      <c r="D161" s="1"/>
      <c r="E161" s="1"/>
      <c r="F161" s="1"/>
      <c r="G161" s="1"/>
      <c r="H161" s="1"/>
      <c r="I161" s="1"/>
    </row>
    <row r="162" ht="15.75" customHeight="1">
      <c r="A162" s="46"/>
      <c r="B162" s="47"/>
      <c r="C162" s="47"/>
      <c r="D162" s="1"/>
      <c r="E162" s="1"/>
      <c r="F162" s="1"/>
      <c r="G162" s="1"/>
      <c r="H162" s="1"/>
      <c r="I162" s="1"/>
    </row>
    <row r="163" ht="15.75" customHeight="1">
      <c r="A163" s="46"/>
      <c r="B163" s="47"/>
      <c r="C163" s="47"/>
      <c r="D163" s="1"/>
      <c r="E163" s="1"/>
      <c r="F163" s="1"/>
      <c r="G163" s="1"/>
      <c r="H163" s="1"/>
      <c r="I163" s="1"/>
    </row>
    <row r="164" ht="15.75" customHeight="1">
      <c r="A164" s="46"/>
      <c r="B164" s="47"/>
      <c r="C164" s="47"/>
      <c r="D164" s="1"/>
      <c r="E164" s="1"/>
      <c r="F164" s="1"/>
      <c r="G164" s="1"/>
      <c r="H164" s="1"/>
      <c r="I164" s="1"/>
    </row>
    <row r="165" ht="15.75" customHeight="1">
      <c r="A165" s="46"/>
      <c r="B165" s="47"/>
      <c r="C165" s="47"/>
      <c r="D165" s="1"/>
      <c r="E165" s="1"/>
      <c r="F165" s="1"/>
      <c r="G165" s="1"/>
      <c r="H165" s="1"/>
      <c r="I165" s="1"/>
    </row>
    <row r="166" ht="15.75" customHeight="1">
      <c r="A166" s="46"/>
      <c r="B166" s="47"/>
      <c r="C166" s="47"/>
      <c r="D166" s="1"/>
      <c r="E166" s="1"/>
      <c r="F166" s="1"/>
      <c r="G166" s="1"/>
      <c r="H166" s="1"/>
      <c r="I166" s="1"/>
    </row>
    <row r="167" ht="15.75" customHeight="1">
      <c r="A167" s="46"/>
      <c r="B167" s="47"/>
      <c r="C167" s="47"/>
      <c r="D167" s="1"/>
      <c r="E167" s="1"/>
      <c r="F167" s="1"/>
      <c r="G167" s="1"/>
      <c r="H167" s="1"/>
      <c r="I167" s="1"/>
    </row>
    <row r="168" ht="15.75" customHeight="1">
      <c r="A168" s="46"/>
      <c r="B168" s="47"/>
      <c r="C168" s="47"/>
      <c r="D168" s="1"/>
      <c r="E168" s="1"/>
      <c r="F168" s="1"/>
      <c r="G168" s="1"/>
      <c r="H168" s="1"/>
      <c r="I168" s="1"/>
    </row>
    <row r="169" ht="15.75" customHeight="1">
      <c r="A169" s="46"/>
      <c r="B169" s="47"/>
      <c r="C169" s="47"/>
      <c r="D169" s="1"/>
      <c r="E169" s="1"/>
      <c r="F169" s="1"/>
      <c r="G169" s="1"/>
      <c r="H169" s="1"/>
      <c r="I169" s="1"/>
    </row>
    <row r="170" ht="15.75" customHeight="1">
      <c r="A170" s="46"/>
      <c r="B170" s="47"/>
      <c r="C170" s="47"/>
      <c r="D170" s="1"/>
      <c r="E170" s="1"/>
      <c r="F170" s="1"/>
      <c r="G170" s="1"/>
      <c r="H170" s="1"/>
      <c r="I170" s="1"/>
    </row>
    <row r="171" ht="15.75" customHeight="1">
      <c r="A171" s="46"/>
      <c r="B171" s="47"/>
      <c r="C171" s="47"/>
      <c r="D171" s="1"/>
      <c r="E171" s="1"/>
      <c r="F171" s="1"/>
      <c r="G171" s="1"/>
      <c r="H171" s="1"/>
      <c r="I171" s="1"/>
    </row>
    <row r="172" ht="15.75" customHeight="1">
      <c r="A172" s="46"/>
      <c r="B172" s="47"/>
      <c r="C172" s="47"/>
      <c r="D172" s="1"/>
      <c r="E172" s="1"/>
      <c r="F172" s="1"/>
      <c r="G172" s="1"/>
      <c r="H172" s="1"/>
      <c r="I172" s="1"/>
    </row>
    <row r="173" ht="15.75" customHeight="1">
      <c r="A173" s="46"/>
      <c r="B173" s="47"/>
      <c r="C173" s="47"/>
      <c r="D173" s="1"/>
      <c r="E173" s="1"/>
      <c r="F173" s="1"/>
      <c r="G173" s="1"/>
      <c r="H173" s="1"/>
      <c r="I173" s="1"/>
    </row>
    <row r="174" ht="15.75" customHeight="1">
      <c r="A174" s="46"/>
      <c r="B174" s="47"/>
      <c r="C174" s="47"/>
      <c r="D174" s="1"/>
      <c r="E174" s="1"/>
      <c r="F174" s="1"/>
      <c r="G174" s="1"/>
      <c r="H174" s="1"/>
      <c r="I174" s="1"/>
    </row>
    <row r="175" ht="15.75" customHeight="1">
      <c r="A175" s="46"/>
      <c r="B175" s="47"/>
      <c r="C175" s="47"/>
      <c r="D175" s="1"/>
      <c r="E175" s="1"/>
      <c r="F175" s="1"/>
      <c r="G175" s="1"/>
      <c r="H175" s="1"/>
      <c r="I175" s="1"/>
    </row>
    <row r="176" ht="15.75" customHeight="1">
      <c r="A176" s="46"/>
      <c r="B176" s="47"/>
      <c r="C176" s="47"/>
      <c r="D176" s="1"/>
      <c r="E176" s="1"/>
      <c r="F176" s="1"/>
      <c r="G176" s="1"/>
      <c r="H176" s="1"/>
      <c r="I176" s="1"/>
    </row>
    <row r="177" ht="15.75" customHeight="1">
      <c r="A177" s="46"/>
      <c r="B177" s="47"/>
      <c r="C177" s="47"/>
      <c r="D177" s="1"/>
      <c r="E177" s="1"/>
      <c r="F177" s="1"/>
      <c r="G177" s="1"/>
      <c r="H177" s="1"/>
      <c r="I177" s="1"/>
    </row>
    <row r="178" ht="15.75" customHeight="1">
      <c r="A178" s="46"/>
      <c r="B178" s="47"/>
      <c r="C178" s="47"/>
      <c r="D178" s="1"/>
      <c r="E178" s="1"/>
      <c r="F178" s="1"/>
      <c r="G178" s="1"/>
      <c r="H178" s="1"/>
      <c r="I178" s="1"/>
    </row>
    <row r="179" ht="15.75" customHeight="1">
      <c r="A179" s="46"/>
      <c r="B179" s="47"/>
      <c r="C179" s="47"/>
      <c r="D179" s="1"/>
      <c r="E179" s="1"/>
      <c r="F179" s="1"/>
      <c r="G179" s="1"/>
      <c r="H179" s="1"/>
      <c r="I179" s="1"/>
    </row>
    <row r="180" ht="15.75" customHeight="1">
      <c r="A180" s="46"/>
      <c r="B180" s="47"/>
      <c r="C180" s="47"/>
      <c r="D180" s="1"/>
      <c r="E180" s="1"/>
      <c r="F180" s="1"/>
      <c r="G180" s="1"/>
      <c r="H180" s="1"/>
      <c r="I180" s="1"/>
    </row>
    <row r="181" ht="15.75" customHeight="1">
      <c r="A181" s="46"/>
      <c r="B181" s="47"/>
      <c r="C181" s="47"/>
      <c r="D181" s="1"/>
      <c r="E181" s="1"/>
      <c r="F181" s="1"/>
      <c r="G181" s="1"/>
      <c r="H181" s="1"/>
      <c r="I181" s="1"/>
    </row>
    <row r="182" ht="15.75" customHeight="1">
      <c r="A182" s="46"/>
      <c r="B182" s="47"/>
      <c r="C182" s="47"/>
      <c r="D182" s="1"/>
      <c r="E182" s="1"/>
      <c r="F182" s="1"/>
      <c r="G182" s="1"/>
      <c r="H182" s="1"/>
      <c r="I182" s="1"/>
    </row>
    <row r="183" ht="15.75" customHeight="1">
      <c r="A183" s="46"/>
      <c r="B183" s="47"/>
      <c r="C183" s="47"/>
      <c r="D183" s="1"/>
      <c r="E183" s="1"/>
      <c r="F183" s="1"/>
      <c r="G183" s="1"/>
      <c r="H183" s="1"/>
      <c r="I183" s="1"/>
    </row>
    <row r="184" ht="15.75" customHeight="1">
      <c r="A184" s="46"/>
      <c r="B184" s="47"/>
      <c r="C184" s="47"/>
      <c r="D184" s="1"/>
      <c r="E184" s="1"/>
      <c r="F184" s="1"/>
      <c r="G184" s="1"/>
      <c r="H184" s="1"/>
      <c r="I184" s="1"/>
    </row>
    <row r="185" ht="15.75" customHeight="1">
      <c r="A185" s="46"/>
      <c r="B185" s="47"/>
      <c r="C185" s="47"/>
      <c r="D185" s="1"/>
      <c r="E185" s="1"/>
      <c r="F185" s="1"/>
      <c r="G185" s="1"/>
      <c r="H185" s="1"/>
      <c r="I185" s="1"/>
    </row>
    <row r="186" ht="15.75" customHeight="1">
      <c r="A186" s="46"/>
      <c r="B186" s="47"/>
      <c r="C186" s="47"/>
      <c r="D186" s="1"/>
      <c r="E186" s="1"/>
      <c r="F186" s="1"/>
      <c r="G186" s="1"/>
      <c r="H186" s="1"/>
      <c r="I186" s="1"/>
    </row>
    <row r="187" ht="15.75" customHeight="1">
      <c r="A187" s="46"/>
      <c r="B187" s="47"/>
      <c r="C187" s="47"/>
      <c r="D187" s="1"/>
      <c r="E187" s="1"/>
      <c r="F187" s="1"/>
      <c r="G187" s="1"/>
      <c r="H187" s="1"/>
      <c r="I187" s="1"/>
    </row>
    <row r="188" ht="15.75" customHeight="1">
      <c r="A188" s="46"/>
      <c r="B188" s="47"/>
      <c r="C188" s="47"/>
      <c r="D188" s="1"/>
      <c r="E188" s="1"/>
      <c r="F188" s="1"/>
      <c r="G188" s="1"/>
      <c r="H188" s="1"/>
      <c r="I188" s="1"/>
    </row>
    <row r="189" ht="15.75" customHeight="1">
      <c r="A189" s="46"/>
      <c r="B189" s="47"/>
      <c r="C189" s="47"/>
      <c r="D189" s="1"/>
      <c r="E189" s="1"/>
      <c r="F189" s="1"/>
      <c r="G189" s="1"/>
      <c r="H189" s="1"/>
      <c r="I189" s="1"/>
    </row>
    <row r="190" ht="15.75" customHeight="1">
      <c r="A190" s="46"/>
      <c r="B190" s="47"/>
      <c r="C190" s="47"/>
      <c r="D190" s="1"/>
      <c r="E190" s="1"/>
      <c r="F190" s="1"/>
      <c r="G190" s="1"/>
      <c r="H190" s="1"/>
      <c r="I190" s="1"/>
    </row>
    <row r="191" ht="15.75" customHeight="1">
      <c r="A191" s="46"/>
      <c r="B191" s="47"/>
      <c r="C191" s="47"/>
      <c r="D191" s="1"/>
      <c r="E191" s="1"/>
      <c r="F191" s="1"/>
      <c r="G191" s="1"/>
      <c r="H191" s="1"/>
      <c r="I191" s="1"/>
    </row>
    <row r="192" ht="15.75" customHeight="1">
      <c r="A192" s="46"/>
      <c r="B192" s="47"/>
      <c r="C192" s="47"/>
      <c r="D192" s="1"/>
      <c r="E192" s="1"/>
      <c r="F192" s="1"/>
      <c r="G192" s="1"/>
      <c r="H192" s="1"/>
      <c r="I192" s="1"/>
    </row>
    <row r="193" ht="15.75" customHeight="1">
      <c r="A193" s="46"/>
      <c r="B193" s="47"/>
      <c r="C193" s="47"/>
      <c r="D193" s="1"/>
      <c r="E193" s="1"/>
      <c r="F193" s="1"/>
      <c r="G193" s="1"/>
      <c r="H193" s="1"/>
      <c r="I193" s="1"/>
    </row>
    <row r="194" ht="15.75" customHeight="1">
      <c r="A194" s="46"/>
      <c r="B194" s="47"/>
      <c r="C194" s="47"/>
      <c r="D194" s="1"/>
      <c r="E194" s="1"/>
      <c r="F194" s="1"/>
      <c r="G194" s="1"/>
      <c r="H194" s="1"/>
      <c r="I194" s="1"/>
    </row>
    <row r="195" ht="15.75" customHeight="1">
      <c r="A195" s="46"/>
      <c r="B195" s="47"/>
      <c r="C195" s="47"/>
      <c r="D195" s="1"/>
      <c r="E195" s="1"/>
      <c r="F195" s="1"/>
      <c r="G195" s="1"/>
      <c r="H195" s="1"/>
      <c r="I195" s="1"/>
    </row>
    <row r="196" ht="15.75" customHeight="1">
      <c r="A196" s="46"/>
      <c r="B196" s="47"/>
      <c r="C196" s="47"/>
      <c r="D196" s="1"/>
      <c r="E196" s="1"/>
      <c r="F196" s="1"/>
      <c r="G196" s="1"/>
      <c r="H196" s="1"/>
      <c r="I196" s="1"/>
    </row>
    <row r="197" ht="15.75" customHeight="1">
      <c r="A197" s="46"/>
      <c r="B197" s="47"/>
      <c r="C197" s="47"/>
      <c r="D197" s="1"/>
      <c r="E197" s="1"/>
      <c r="F197" s="1"/>
      <c r="G197" s="1"/>
      <c r="H197" s="1"/>
      <c r="I197" s="1"/>
    </row>
    <row r="198" ht="15.75" customHeight="1">
      <c r="A198" s="46"/>
      <c r="B198" s="47"/>
      <c r="C198" s="47"/>
      <c r="D198" s="1"/>
      <c r="E198" s="1"/>
      <c r="F198" s="1"/>
      <c r="G198" s="1"/>
      <c r="H198" s="1"/>
      <c r="I198" s="1"/>
    </row>
    <row r="199" ht="15.75" customHeight="1">
      <c r="A199" s="46"/>
      <c r="B199" s="47"/>
      <c r="C199" s="47"/>
      <c r="D199" s="1"/>
      <c r="E199" s="1"/>
      <c r="F199" s="1"/>
      <c r="G199" s="1"/>
      <c r="H199" s="1"/>
      <c r="I199" s="1"/>
    </row>
    <row r="200" ht="15.75" customHeight="1">
      <c r="A200" s="46"/>
      <c r="B200" s="47"/>
      <c r="C200" s="47"/>
      <c r="D200" s="1"/>
      <c r="E200" s="1"/>
      <c r="F200" s="1"/>
      <c r="G200" s="1"/>
      <c r="H200" s="1"/>
      <c r="I200" s="1"/>
    </row>
    <row r="201" ht="15.75" customHeight="1">
      <c r="A201" s="46"/>
      <c r="B201" s="47"/>
      <c r="C201" s="47"/>
      <c r="D201" s="1"/>
      <c r="E201" s="1"/>
      <c r="F201" s="1"/>
      <c r="G201" s="1"/>
      <c r="H201" s="1"/>
      <c r="I201" s="1"/>
    </row>
    <row r="202" ht="15.75" customHeight="1">
      <c r="A202" s="46"/>
      <c r="B202" s="47"/>
      <c r="C202" s="47"/>
      <c r="D202" s="1"/>
      <c r="E202" s="1"/>
      <c r="F202" s="1"/>
      <c r="G202" s="1"/>
      <c r="H202" s="1"/>
      <c r="I202" s="1"/>
    </row>
    <row r="203" ht="15.75" customHeight="1">
      <c r="A203" s="46"/>
      <c r="B203" s="47"/>
      <c r="C203" s="47"/>
      <c r="D203" s="1"/>
      <c r="E203" s="1"/>
      <c r="F203" s="1"/>
      <c r="G203" s="1"/>
      <c r="H203" s="1"/>
      <c r="I203" s="1"/>
    </row>
    <row r="204" ht="15.75" customHeight="1">
      <c r="A204" s="46"/>
      <c r="B204" s="47"/>
      <c r="C204" s="47"/>
      <c r="D204" s="1"/>
      <c r="E204" s="1"/>
      <c r="F204" s="1"/>
      <c r="G204" s="1"/>
      <c r="H204" s="1"/>
      <c r="I204" s="1"/>
    </row>
    <row r="205" ht="15.75" customHeight="1">
      <c r="A205" s="46"/>
      <c r="B205" s="47"/>
      <c r="C205" s="47"/>
      <c r="D205" s="1"/>
      <c r="E205" s="1"/>
      <c r="F205" s="1"/>
      <c r="G205" s="1"/>
      <c r="H205" s="1"/>
      <c r="I205" s="1"/>
    </row>
    <row r="206" ht="15.75" customHeight="1">
      <c r="A206" s="46"/>
      <c r="B206" s="47"/>
      <c r="C206" s="47"/>
      <c r="D206" s="1"/>
      <c r="E206" s="1"/>
      <c r="F206" s="1"/>
      <c r="G206" s="1"/>
      <c r="H206" s="1"/>
      <c r="I206" s="1"/>
    </row>
    <row r="207" ht="15.75" customHeight="1">
      <c r="A207" s="46"/>
      <c r="B207" s="47"/>
      <c r="C207" s="47"/>
      <c r="D207" s="1"/>
      <c r="E207" s="1"/>
      <c r="F207" s="1"/>
      <c r="G207" s="1"/>
      <c r="H207" s="1"/>
      <c r="I207" s="1"/>
    </row>
    <row r="208" ht="15.75" customHeight="1">
      <c r="A208" s="46"/>
      <c r="B208" s="47"/>
      <c r="C208" s="47"/>
      <c r="D208" s="1"/>
      <c r="E208" s="1"/>
      <c r="F208" s="1"/>
      <c r="G208" s="1"/>
      <c r="H208" s="1"/>
      <c r="I208" s="1"/>
    </row>
    <row r="209" ht="15.75" customHeight="1">
      <c r="A209" s="46"/>
      <c r="B209" s="47"/>
      <c r="C209" s="47"/>
      <c r="D209" s="1"/>
      <c r="E209" s="1"/>
      <c r="F209" s="1"/>
      <c r="G209" s="1"/>
      <c r="H209" s="1"/>
      <c r="I209" s="1"/>
    </row>
    <row r="210" ht="15.75" customHeight="1">
      <c r="A210" s="46"/>
      <c r="B210" s="47"/>
      <c r="C210" s="47"/>
      <c r="D210" s="1"/>
      <c r="E210" s="1"/>
      <c r="F210" s="1"/>
      <c r="G210" s="1"/>
      <c r="H210" s="1"/>
      <c r="I210" s="1"/>
    </row>
    <row r="211" ht="15.75" customHeight="1">
      <c r="A211" s="46"/>
      <c r="B211" s="47"/>
      <c r="C211" s="47"/>
      <c r="D211" s="1"/>
      <c r="E211" s="1"/>
      <c r="F211" s="1"/>
      <c r="G211" s="1"/>
      <c r="H211" s="1"/>
      <c r="I211" s="1"/>
    </row>
    <row r="212" ht="15.75" customHeight="1">
      <c r="A212" s="46"/>
      <c r="B212" s="47"/>
      <c r="C212" s="47"/>
      <c r="D212" s="1"/>
      <c r="E212" s="1"/>
      <c r="F212" s="1"/>
      <c r="G212" s="1"/>
      <c r="H212" s="1"/>
      <c r="I212" s="1"/>
    </row>
    <row r="213" ht="15.75" customHeight="1">
      <c r="A213" s="46"/>
      <c r="B213" s="47"/>
      <c r="C213" s="47"/>
      <c r="D213" s="1"/>
      <c r="E213" s="1"/>
      <c r="F213" s="1"/>
      <c r="G213" s="1"/>
      <c r="H213" s="1"/>
      <c r="I213" s="1"/>
    </row>
    <row r="214" ht="15.75" customHeight="1">
      <c r="A214" s="46"/>
      <c r="B214" s="47"/>
      <c r="C214" s="47"/>
      <c r="D214" s="1"/>
      <c r="E214" s="1"/>
      <c r="F214" s="1"/>
      <c r="G214" s="1"/>
      <c r="H214" s="1"/>
      <c r="I214" s="1"/>
    </row>
    <row r="215" ht="15.75" customHeight="1">
      <c r="A215" s="46"/>
      <c r="B215" s="47"/>
      <c r="C215" s="47"/>
      <c r="D215" s="1"/>
      <c r="E215" s="1"/>
      <c r="F215" s="1"/>
      <c r="G215" s="1"/>
      <c r="H215" s="1"/>
      <c r="I215" s="1"/>
    </row>
    <row r="216" ht="15.75" customHeight="1">
      <c r="A216" s="46"/>
      <c r="B216" s="47"/>
      <c r="C216" s="47"/>
      <c r="D216" s="1"/>
      <c r="E216" s="1"/>
      <c r="F216" s="1"/>
      <c r="G216" s="1"/>
      <c r="H216" s="1"/>
      <c r="I216" s="1"/>
    </row>
    <row r="217" ht="15.75" customHeight="1">
      <c r="A217" s="46"/>
      <c r="B217" s="47"/>
      <c r="C217" s="47"/>
      <c r="D217" s="1"/>
      <c r="E217" s="1"/>
      <c r="F217" s="1"/>
      <c r="G217" s="1"/>
      <c r="H217" s="1"/>
      <c r="I217" s="1"/>
    </row>
    <row r="218" ht="15.75" customHeight="1">
      <c r="A218" s="46"/>
      <c r="B218" s="47"/>
      <c r="C218" s="47"/>
      <c r="D218" s="1"/>
      <c r="E218" s="1"/>
      <c r="F218" s="1"/>
      <c r="G218" s="1"/>
      <c r="H218" s="1"/>
      <c r="I218" s="1"/>
    </row>
    <row r="219" ht="15.75" customHeight="1">
      <c r="A219" s="46"/>
      <c r="B219" s="47"/>
      <c r="C219" s="47"/>
      <c r="D219" s="1"/>
      <c r="E219" s="1"/>
      <c r="F219" s="1"/>
      <c r="G219" s="1"/>
      <c r="H219" s="1"/>
      <c r="I219" s="1"/>
    </row>
    <row r="220" ht="15.75" customHeight="1">
      <c r="A220" s="46"/>
      <c r="B220" s="47"/>
      <c r="C220" s="47"/>
      <c r="D220" s="1"/>
      <c r="E220" s="1"/>
      <c r="F220" s="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10" width="9.14"/>
    <col customWidth="1" min="11" max="24" width="8.0"/>
  </cols>
  <sheetData>
    <row r="1">
      <c r="A1" s="46"/>
      <c r="B1" s="46"/>
      <c r="C1" s="47"/>
      <c r="D1" s="1"/>
      <c r="E1" s="1"/>
      <c r="F1" s="1"/>
      <c r="G1" s="1"/>
      <c r="H1" s="1"/>
      <c r="I1" s="1"/>
      <c r="J1" s="1"/>
    </row>
    <row r="2" ht="33.0" customHeight="1">
      <c r="A2" s="149" t="s">
        <v>3188</v>
      </c>
      <c r="B2" s="49"/>
      <c r="C2" s="49"/>
      <c r="D2" s="49"/>
      <c r="E2" s="49"/>
      <c r="F2" s="49"/>
      <c r="G2" s="49"/>
      <c r="H2" s="50"/>
      <c r="I2" s="52"/>
      <c r="J2" s="52"/>
      <c r="K2" s="53"/>
      <c r="L2" s="53"/>
      <c r="M2" s="53"/>
      <c r="N2" s="53"/>
      <c r="O2" s="53"/>
      <c r="P2" s="53"/>
      <c r="Q2" s="53"/>
      <c r="R2" s="53"/>
      <c r="S2" s="53"/>
      <c r="T2" s="53"/>
      <c r="U2" s="53"/>
      <c r="V2" s="53"/>
      <c r="W2" s="53"/>
      <c r="X2" s="53"/>
    </row>
    <row r="3">
      <c r="A3" s="171"/>
      <c r="B3" s="171"/>
      <c r="C3" s="171"/>
      <c r="D3" s="171"/>
      <c r="E3" s="171"/>
      <c r="F3" s="171"/>
      <c r="G3" s="171"/>
      <c r="H3" s="171"/>
      <c r="I3" s="52"/>
      <c r="J3" s="52"/>
      <c r="K3" s="53"/>
      <c r="L3" s="53"/>
      <c r="M3" s="53"/>
      <c r="N3" s="53"/>
      <c r="O3" s="53"/>
      <c r="P3" s="53"/>
      <c r="Q3" s="53"/>
      <c r="R3" s="53"/>
      <c r="S3" s="53"/>
      <c r="T3" s="53"/>
      <c r="U3" s="53"/>
      <c r="V3" s="53"/>
      <c r="W3" s="53"/>
      <c r="X3" s="53"/>
    </row>
    <row r="4" ht="19.5" customHeight="1">
      <c r="A4" s="335" t="s">
        <v>3189</v>
      </c>
      <c r="B4" s="49"/>
      <c r="C4" s="49"/>
      <c r="D4" s="49"/>
      <c r="E4" s="49"/>
      <c r="F4" s="49"/>
      <c r="G4" s="49"/>
      <c r="H4" s="50"/>
      <c r="I4" s="52"/>
      <c r="J4" s="52"/>
      <c r="K4" s="336"/>
      <c r="L4" s="336"/>
      <c r="M4" s="336"/>
      <c r="N4" s="336"/>
      <c r="O4" s="336"/>
      <c r="P4" s="336"/>
      <c r="Q4" s="336"/>
      <c r="R4" s="336"/>
      <c r="S4" s="336"/>
      <c r="T4" s="336"/>
      <c r="U4" s="336"/>
      <c r="V4" s="336"/>
      <c r="W4" s="336"/>
      <c r="X4" s="336"/>
    </row>
    <row r="5">
      <c r="A5" s="335" t="s">
        <v>3190</v>
      </c>
      <c r="B5" s="49"/>
      <c r="C5" s="49"/>
      <c r="D5" s="49"/>
      <c r="E5" s="49"/>
      <c r="F5" s="49"/>
      <c r="G5" s="49"/>
      <c r="H5" s="50"/>
      <c r="I5" s="52"/>
      <c r="J5" s="52"/>
      <c r="K5" s="336"/>
      <c r="L5" s="336"/>
      <c r="M5" s="336"/>
      <c r="N5" s="336"/>
      <c r="O5" s="336"/>
      <c r="P5" s="336"/>
      <c r="Q5" s="336"/>
      <c r="R5" s="336"/>
      <c r="S5" s="336"/>
      <c r="T5" s="336"/>
      <c r="U5" s="336"/>
      <c r="V5" s="336"/>
      <c r="W5" s="336"/>
      <c r="X5" s="336"/>
    </row>
    <row r="6" ht="13.5" customHeight="1">
      <c r="A6" s="335" t="s">
        <v>3191</v>
      </c>
      <c r="B6" s="49"/>
      <c r="C6" s="49"/>
      <c r="D6" s="49"/>
      <c r="E6" s="49"/>
      <c r="F6" s="49"/>
      <c r="G6" s="49"/>
      <c r="H6" s="50"/>
      <c r="I6" s="51"/>
      <c r="J6" s="51"/>
      <c r="K6" s="337"/>
      <c r="L6" s="337"/>
      <c r="M6" s="337"/>
      <c r="N6" s="337"/>
      <c r="O6" s="337"/>
      <c r="P6" s="337"/>
      <c r="Q6" s="337"/>
      <c r="R6" s="337"/>
      <c r="S6" s="337"/>
      <c r="T6" s="337"/>
      <c r="U6" s="337"/>
      <c r="V6" s="337"/>
      <c r="W6" s="337"/>
      <c r="X6" s="337"/>
    </row>
    <row r="7">
      <c r="A7" s="335" t="s">
        <v>3192</v>
      </c>
      <c r="B7" s="49"/>
      <c r="C7" s="49"/>
      <c r="D7" s="49"/>
      <c r="E7" s="49"/>
      <c r="F7" s="49"/>
      <c r="G7" s="49"/>
      <c r="H7" s="50"/>
      <c r="I7" s="51"/>
      <c r="J7" s="51"/>
      <c r="K7" s="337"/>
      <c r="L7" s="337"/>
      <c r="M7" s="337"/>
      <c r="N7" s="337"/>
      <c r="O7" s="337"/>
      <c r="P7" s="337"/>
      <c r="Q7" s="337"/>
      <c r="R7" s="337"/>
      <c r="S7" s="337"/>
      <c r="T7" s="337"/>
      <c r="U7" s="337"/>
      <c r="V7" s="337"/>
      <c r="W7" s="337"/>
      <c r="X7" s="337"/>
    </row>
    <row r="8" ht="323.25" customHeight="1">
      <c r="A8" s="335" t="s">
        <v>3193</v>
      </c>
      <c r="B8" s="49"/>
      <c r="C8" s="49"/>
      <c r="D8" s="49"/>
      <c r="E8" s="49"/>
      <c r="F8" s="49"/>
      <c r="G8" s="49"/>
      <c r="H8" s="50"/>
      <c r="I8" s="51"/>
      <c r="J8" s="51"/>
      <c r="K8" s="337"/>
      <c r="L8" s="337"/>
      <c r="M8" s="337"/>
      <c r="N8" s="337"/>
      <c r="O8" s="337"/>
      <c r="P8" s="337"/>
      <c r="Q8" s="337"/>
      <c r="R8" s="337"/>
      <c r="S8" s="337"/>
      <c r="T8" s="337"/>
      <c r="U8" s="337"/>
      <c r="V8" s="337"/>
      <c r="W8" s="337"/>
      <c r="X8" s="337"/>
    </row>
    <row r="9">
      <c r="A9" s="59"/>
      <c r="B9" s="59"/>
      <c r="C9" s="60"/>
      <c r="D9" s="59"/>
      <c r="E9" s="59"/>
      <c r="F9" s="59"/>
      <c r="G9" s="59"/>
      <c r="H9" s="59"/>
      <c r="I9" s="52"/>
      <c r="J9" s="52"/>
      <c r="K9" s="336"/>
      <c r="L9" s="336"/>
      <c r="M9" s="336"/>
      <c r="N9" s="336"/>
      <c r="O9" s="336"/>
      <c r="P9" s="336"/>
      <c r="Q9" s="336"/>
      <c r="R9" s="336"/>
      <c r="S9" s="336"/>
      <c r="T9" s="336"/>
      <c r="U9" s="336"/>
      <c r="V9" s="336"/>
      <c r="W9" s="336"/>
      <c r="X9" s="336"/>
    </row>
    <row r="10" ht="57.0" customHeight="1">
      <c r="A10" s="313" t="s">
        <v>3194</v>
      </c>
      <c r="B10" s="313" t="s">
        <v>7</v>
      </c>
      <c r="C10" s="313" t="s">
        <v>3195</v>
      </c>
      <c r="D10" s="313" t="s">
        <v>3196</v>
      </c>
      <c r="E10" s="313" t="s">
        <v>3197</v>
      </c>
      <c r="F10" s="313" t="s">
        <v>3198</v>
      </c>
      <c r="G10" s="176" t="s">
        <v>144</v>
      </c>
      <c r="H10" s="176" t="s">
        <v>148</v>
      </c>
      <c r="I10" s="314" t="s">
        <v>149</v>
      </c>
      <c r="J10" s="52"/>
      <c r="K10" s="336"/>
      <c r="L10" s="336"/>
      <c r="M10" s="336"/>
      <c r="N10" s="336"/>
      <c r="O10" s="336"/>
      <c r="P10" s="336"/>
      <c r="Q10" s="336"/>
      <c r="R10" s="336"/>
      <c r="S10" s="336"/>
      <c r="T10" s="336"/>
      <c r="U10" s="336"/>
      <c r="V10" s="336"/>
      <c r="W10" s="336"/>
      <c r="X10" s="336"/>
    </row>
    <row r="11">
      <c r="A11" s="75"/>
      <c r="B11" s="75"/>
      <c r="C11" s="77"/>
      <c r="D11" s="75"/>
      <c r="E11" s="77"/>
      <c r="F11" s="77"/>
      <c r="G11" s="331"/>
      <c r="H11" s="321"/>
      <c r="I11" s="1"/>
      <c r="J11" s="1"/>
      <c r="K11" s="338"/>
      <c r="L11" s="338"/>
      <c r="M11" s="338"/>
      <c r="N11" s="338"/>
      <c r="O11" s="338"/>
      <c r="P11" s="338"/>
      <c r="Q11" s="338"/>
      <c r="R11" s="338"/>
      <c r="S11" s="338"/>
      <c r="T11" s="338"/>
      <c r="U11" s="338"/>
      <c r="V11" s="338"/>
      <c r="W11" s="338"/>
      <c r="X11" s="338"/>
    </row>
    <row r="12">
      <c r="A12" s="75"/>
      <c r="B12" s="75"/>
      <c r="C12" s="233"/>
      <c r="D12" s="75"/>
      <c r="E12" s="77"/>
      <c r="F12" s="77"/>
      <c r="G12" s="331"/>
      <c r="H12" s="321"/>
      <c r="I12" s="1"/>
      <c r="J12" s="1"/>
      <c r="K12" s="338"/>
      <c r="L12" s="338"/>
      <c r="M12" s="338"/>
      <c r="N12" s="338"/>
      <c r="O12" s="338"/>
      <c r="P12" s="338"/>
      <c r="Q12" s="338"/>
      <c r="R12" s="338"/>
      <c r="S12" s="338"/>
      <c r="T12" s="338"/>
      <c r="U12" s="338"/>
      <c r="V12" s="338"/>
      <c r="W12" s="338"/>
      <c r="X12" s="338"/>
    </row>
    <row r="13">
      <c r="A13" s="75"/>
      <c r="B13" s="75"/>
      <c r="C13" s="77"/>
      <c r="D13" s="75"/>
      <c r="E13" s="77"/>
      <c r="F13" s="77"/>
      <c r="G13" s="331"/>
      <c r="H13" s="321"/>
      <c r="I13" s="1"/>
      <c r="J13" s="1"/>
      <c r="K13" s="338"/>
      <c r="L13" s="338"/>
      <c r="M13" s="338"/>
      <c r="N13" s="338"/>
      <c r="O13" s="338"/>
      <c r="P13" s="338"/>
      <c r="Q13" s="338"/>
      <c r="R13" s="338"/>
      <c r="S13" s="338"/>
      <c r="T13" s="338"/>
      <c r="U13" s="338"/>
      <c r="V13" s="338"/>
      <c r="W13" s="338"/>
      <c r="X13" s="338"/>
    </row>
    <row r="14">
      <c r="A14" s="75"/>
      <c r="B14" s="75"/>
      <c r="C14" s="77"/>
      <c r="D14" s="75"/>
      <c r="E14" s="77"/>
      <c r="F14" s="77"/>
      <c r="G14" s="331"/>
      <c r="H14" s="321"/>
      <c r="I14" s="1"/>
      <c r="J14" s="1"/>
      <c r="K14" s="338"/>
      <c r="L14" s="338"/>
      <c r="M14" s="338"/>
      <c r="N14" s="338"/>
      <c r="O14" s="338"/>
      <c r="P14" s="338"/>
      <c r="Q14" s="338"/>
      <c r="R14" s="338"/>
      <c r="S14" s="338"/>
      <c r="T14" s="338"/>
      <c r="U14" s="338"/>
      <c r="V14" s="338"/>
      <c r="W14" s="338"/>
      <c r="X14" s="338"/>
    </row>
    <row r="15">
      <c r="A15" s="75"/>
      <c r="B15" s="75"/>
      <c r="C15" s="77"/>
      <c r="D15" s="75"/>
      <c r="E15" s="77"/>
      <c r="F15" s="77"/>
      <c r="G15" s="331"/>
      <c r="H15" s="321"/>
      <c r="I15" s="1"/>
      <c r="J15" s="1"/>
      <c r="K15" s="338"/>
      <c r="L15" s="338"/>
      <c r="M15" s="338"/>
      <c r="N15" s="338"/>
      <c r="O15" s="338"/>
      <c r="P15" s="338"/>
      <c r="Q15" s="338"/>
      <c r="R15" s="338"/>
      <c r="S15" s="338"/>
      <c r="T15" s="338"/>
      <c r="U15" s="338"/>
      <c r="V15" s="338"/>
      <c r="W15" s="338"/>
      <c r="X15" s="338"/>
    </row>
    <row r="16">
      <c r="A16" s="75"/>
      <c r="B16" s="75"/>
      <c r="C16" s="77"/>
      <c r="D16" s="75"/>
      <c r="E16" s="77"/>
      <c r="F16" s="77"/>
      <c r="G16" s="331"/>
      <c r="H16" s="321"/>
      <c r="I16" s="1"/>
      <c r="J16" s="1"/>
      <c r="K16" s="338"/>
      <c r="L16" s="338"/>
      <c r="M16" s="338"/>
      <c r="N16" s="338"/>
      <c r="O16" s="338"/>
      <c r="P16" s="338"/>
      <c r="Q16" s="338"/>
      <c r="R16" s="338"/>
      <c r="S16" s="338"/>
      <c r="T16" s="338"/>
      <c r="U16" s="338"/>
      <c r="V16" s="338"/>
      <c r="W16" s="338"/>
      <c r="X16" s="338"/>
    </row>
    <row r="17">
      <c r="A17" s="51" t="s">
        <v>626</v>
      </c>
      <c r="B17" s="51"/>
      <c r="C17" s="47"/>
      <c r="D17" s="1"/>
      <c r="E17" s="1"/>
      <c r="F17" s="1"/>
      <c r="G17" s="334"/>
      <c r="H17" s="168">
        <f>SUM(H11:H16)</f>
        <v>0</v>
      </c>
      <c r="I17" s="1"/>
      <c r="J17" s="1"/>
    </row>
    <row r="18">
      <c r="A18" s="46"/>
      <c r="B18" s="46"/>
      <c r="C18" s="47"/>
      <c r="D18" s="1"/>
      <c r="E18" s="1"/>
      <c r="F18" s="1"/>
      <c r="G18" s="1"/>
      <c r="H18" s="1"/>
      <c r="I18" s="1"/>
      <c r="J18" s="1"/>
    </row>
    <row r="19" ht="15.75" customHeight="1">
      <c r="A19" s="146" t="s">
        <v>627</v>
      </c>
      <c r="B19" s="147"/>
      <c r="C19" s="147"/>
      <c r="D19" s="147"/>
      <c r="E19" s="147"/>
      <c r="F19" s="147"/>
      <c r="G19" s="147"/>
      <c r="H19" s="147"/>
      <c r="I19" s="1"/>
      <c r="J19" s="1"/>
    </row>
    <row r="20" ht="15.75" customHeight="1">
      <c r="A20" s="46"/>
      <c r="B20" s="46"/>
      <c r="C20" s="47"/>
      <c r="D20" s="1"/>
      <c r="E20" s="1"/>
      <c r="F20" s="1"/>
      <c r="G20" s="1"/>
      <c r="H20" s="1"/>
      <c r="I20" s="1"/>
      <c r="J20" s="1"/>
    </row>
    <row r="21" ht="15.75" customHeight="1">
      <c r="A21" s="46"/>
      <c r="B21" s="46"/>
      <c r="C21" s="47"/>
      <c r="D21" s="1"/>
      <c r="E21" s="1"/>
      <c r="F21" s="1"/>
      <c r="G21" s="1"/>
      <c r="H21" s="1"/>
      <c r="I21" s="1"/>
      <c r="J21" s="1"/>
    </row>
    <row r="22" ht="15.75" customHeight="1">
      <c r="A22" s="46"/>
      <c r="B22" s="46"/>
      <c r="C22" s="47"/>
      <c r="D22" s="1"/>
      <c r="E22" s="1"/>
      <c r="F22" s="1"/>
      <c r="G22" s="1"/>
      <c r="H22" s="1"/>
      <c r="I22" s="1"/>
      <c r="J22" s="1"/>
    </row>
    <row r="23" ht="15.75" customHeight="1">
      <c r="A23" s="46"/>
      <c r="B23" s="46"/>
      <c r="C23" s="47"/>
      <c r="D23" s="1"/>
      <c r="E23" s="1"/>
      <c r="F23" s="1"/>
      <c r="G23" s="1"/>
      <c r="H23" s="1"/>
      <c r="I23" s="1"/>
      <c r="J23" s="1"/>
    </row>
    <row r="24" ht="15.75" customHeight="1">
      <c r="A24" s="46"/>
      <c r="B24" s="46"/>
      <c r="C24" s="47"/>
      <c r="D24" s="1"/>
      <c r="E24" s="1"/>
      <c r="F24" s="1"/>
      <c r="G24" s="1"/>
      <c r="H24" s="1"/>
      <c r="I24" s="1"/>
      <c r="J24" s="1"/>
    </row>
    <row r="25" ht="15.75" customHeight="1">
      <c r="A25" s="46"/>
      <c r="B25" s="46"/>
      <c r="C25" s="47"/>
      <c r="D25" s="1"/>
      <c r="E25" s="1"/>
      <c r="F25" s="1"/>
      <c r="G25" s="1"/>
      <c r="H25" s="1"/>
      <c r="I25" s="1"/>
      <c r="J25" s="1"/>
    </row>
    <row r="26" ht="15.75" customHeight="1">
      <c r="A26" s="46"/>
      <c r="B26" s="46"/>
      <c r="C26" s="47"/>
      <c r="D26" s="1"/>
      <c r="E26" s="1"/>
      <c r="F26" s="1"/>
      <c r="G26" s="1"/>
      <c r="H26" s="1"/>
      <c r="I26" s="1"/>
      <c r="J26" s="1"/>
    </row>
    <row r="27" ht="15.75" customHeight="1">
      <c r="A27" s="46"/>
      <c r="B27" s="46"/>
      <c r="C27" s="47"/>
      <c r="D27" s="1"/>
      <c r="E27" s="1"/>
      <c r="F27" s="1"/>
      <c r="G27" s="1"/>
      <c r="H27" s="1"/>
      <c r="I27" s="1"/>
      <c r="J27" s="1"/>
    </row>
    <row r="28" ht="15.75" customHeight="1">
      <c r="A28" s="46"/>
      <c r="B28" s="46"/>
      <c r="C28" s="47"/>
      <c r="D28" s="1"/>
      <c r="E28" s="1"/>
      <c r="F28" s="1"/>
      <c r="G28" s="1"/>
      <c r="H28" s="1"/>
      <c r="I28" s="1"/>
      <c r="J28" s="1"/>
    </row>
    <row r="29" ht="15.75" customHeight="1">
      <c r="A29" s="46"/>
      <c r="B29" s="46"/>
      <c r="C29" s="47"/>
      <c r="D29" s="1"/>
      <c r="E29" s="1"/>
      <c r="F29" s="1"/>
      <c r="G29" s="1"/>
      <c r="H29" s="1"/>
      <c r="I29" s="1"/>
      <c r="J29" s="1"/>
    </row>
    <row r="30" ht="15.75" customHeight="1">
      <c r="A30" s="46"/>
      <c r="B30" s="46"/>
      <c r="C30" s="47"/>
      <c r="D30" s="1"/>
      <c r="E30" s="1"/>
      <c r="F30" s="1"/>
      <c r="G30" s="1"/>
      <c r="H30" s="1"/>
      <c r="I30" s="1"/>
      <c r="J30" s="1"/>
    </row>
    <row r="31" ht="15.75" customHeight="1">
      <c r="A31" s="46"/>
      <c r="B31" s="46"/>
      <c r="C31" s="47"/>
      <c r="D31" s="1"/>
      <c r="E31" s="1"/>
      <c r="F31" s="1"/>
      <c r="G31" s="1"/>
      <c r="H31" s="1"/>
      <c r="I31" s="1"/>
      <c r="J31" s="1"/>
    </row>
    <row r="32" ht="15.75" customHeight="1">
      <c r="A32" s="46"/>
      <c r="B32" s="46"/>
      <c r="C32" s="47"/>
      <c r="D32" s="1"/>
      <c r="E32" s="1"/>
      <c r="F32" s="1"/>
      <c r="G32" s="1"/>
      <c r="H32" s="1"/>
      <c r="I32" s="1"/>
      <c r="J32" s="1"/>
    </row>
    <row r="33" ht="15.75" customHeight="1">
      <c r="A33" s="46"/>
      <c r="B33" s="46"/>
      <c r="C33" s="47"/>
      <c r="D33" s="1"/>
      <c r="E33" s="1"/>
      <c r="F33" s="1"/>
      <c r="G33" s="1"/>
      <c r="H33" s="1"/>
      <c r="I33" s="1"/>
      <c r="J33" s="1"/>
    </row>
    <row r="34" ht="15.75" customHeight="1">
      <c r="A34" s="46"/>
      <c r="B34" s="46"/>
      <c r="C34" s="47"/>
      <c r="D34" s="1"/>
      <c r="E34" s="1"/>
      <c r="F34" s="1"/>
      <c r="G34" s="1"/>
      <c r="H34" s="1"/>
      <c r="I34" s="1"/>
      <c r="J34" s="1"/>
    </row>
    <row r="35" ht="15.75" customHeight="1">
      <c r="A35" s="46"/>
      <c r="B35" s="46"/>
      <c r="C35" s="47"/>
      <c r="D35" s="1"/>
      <c r="E35" s="1"/>
      <c r="F35" s="1"/>
      <c r="G35" s="1"/>
      <c r="H35" s="1"/>
      <c r="I35" s="1"/>
      <c r="J35" s="1"/>
    </row>
    <row r="36" ht="15.75" customHeight="1">
      <c r="A36" s="46"/>
      <c r="B36" s="46"/>
      <c r="C36" s="47"/>
      <c r="D36" s="1"/>
      <c r="E36" s="1"/>
      <c r="F36" s="1"/>
      <c r="G36" s="1"/>
      <c r="H36" s="1"/>
      <c r="I36" s="1"/>
      <c r="J36" s="1"/>
    </row>
    <row r="37" ht="15.75" customHeight="1">
      <c r="A37" s="46"/>
      <c r="B37" s="46"/>
      <c r="C37" s="47"/>
      <c r="D37" s="1"/>
      <c r="E37" s="1"/>
      <c r="F37" s="1"/>
      <c r="G37" s="1"/>
      <c r="H37" s="1"/>
      <c r="I37" s="1"/>
      <c r="J37" s="1"/>
    </row>
    <row r="38" ht="15.75" customHeight="1">
      <c r="A38" s="46"/>
      <c r="B38" s="46"/>
      <c r="C38" s="47"/>
      <c r="D38" s="1"/>
      <c r="E38" s="1"/>
      <c r="F38" s="1"/>
      <c r="G38" s="1"/>
      <c r="H38" s="1"/>
      <c r="I38" s="1"/>
      <c r="J38" s="1"/>
    </row>
    <row r="39" ht="15.75" customHeight="1">
      <c r="A39" s="46"/>
      <c r="B39" s="46"/>
      <c r="C39" s="47"/>
      <c r="D39" s="1"/>
      <c r="E39" s="1"/>
      <c r="F39" s="1"/>
      <c r="G39" s="1"/>
      <c r="H39" s="1"/>
      <c r="I39" s="1"/>
      <c r="J39" s="1"/>
    </row>
    <row r="40" ht="15.75" customHeight="1">
      <c r="A40" s="46"/>
      <c r="B40" s="46"/>
      <c r="C40" s="47"/>
      <c r="D40" s="1"/>
      <c r="E40" s="1"/>
      <c r="F40" s="1"/>
      <c r="G40" s="1"/>
      <c r="H40" s="1"/>
      <c r="I40" s="1"/>
      <c r="J40" s="1"/>
    </row>
    <row r="41" ht="15.75" customHeight="1">
      <c r="A41" s="46"/>
      <c r="B41" s="46"/>
      <c r="C41" s="47"/>
      <c r="D41" s="1"/>
      <c r="E41" s="1"/>
      <c r="F41" s="1"/>
      <c r="G41" s="1"/>
      <c r="H41" s="1"/>
      <c r="I41" s="1"/>
      <c r="J41" s="1"/>
    </row>
    <row r="42" ht="15.75" customHeight="1">
      <c r="A42" s="46"/>
      <c r="B42" s="46"/>
      <c r="C42" s="47"/>
      <c r="D42" s="1"/>
      <c r="E42" s="1"/>
      <c r="F42" s="1"/>
      <c r="G42" s="1"/>
      <c r="H42" s="1"/>
      <c r="I42" s="1"/>
      <c r="J42" s="1"/>
    </row>
    <row r="43" ht="15.75" customHeight="1">
      <c r="A43" s="46"/>
      <c r="B43" s="46"/>
      <c r="C43" s="47"/>
      <c r="D43" s="1"/>
      <c r="E43" s="1"/>
      <c r="F43" s="1"/>
      <c r="G43" s="1"/>
      <c r="H43" s="1"/>
      <c r="I43" s="1"/>
      <c r="J43" s="1"/>
    </row>
    <row r="44" ht="15.75" customHeight="1">
      <c r="A44" s="46"/>
      <c r="B44" s="46"/>
      <c r="C44" s="47"/>
      <c r="D44" s="1"/>
      <c r="E44" s="1"/>
      <c r="F44" s="1"/>
      <c r="G44" s="1"/>
      <c r="H44" s="1"/>
      <c r="I44" s="1"/>
      <c r="J44" s="1"/>
    </row>
    <row r="45" ht="15.75" customHeight="1">
      <c r="A45" s="46"/>
      <c r="B45" s="46"/>
      <c r="C45" s="47"/>
      <c r="D45" s="1"/>
      <c r="E45" s="1"/>
      <c r="F45" s="1"/>
      <c r="G45" s="1"/>
      <c r="H45" s="1"/>
      <c r="I45" s="1"/>
      <c r="J45" s="1"/>
    </row>
    <row r="46" ht="15.75" customHeight="1">
      <c r="A46" s="46"/>
      <c r="B46" s="46"/>
      <c r="C46" s="47"/>
      <c r="D46" s="1"/>
      <c r="E46" s="1"/>
      <c r="F46" s="1"/>
      <c r="G46" s="1"/>
      <c r="H46" s="1"/>
      <c r="I46" s="1"/>
      <c r="J46" s="1"/>
    </row>
    <row r="47" ht="15.75" customHeight="1">
      <c r="A47" s="46"/>
      <c r="B47" s="46"/>
      <c r="C47" s="47"/>
      <c r="D47" s="1"/>
      <c r="E47" s="1"/>
      <c r="F47" s="1"/>
      <c r="G47" s="1"/>
      <c r="H47" s="1"/>
      <c r="I47" s="1"/>
      <c r="J47" s="1"/>
    </row>
    <row r="48" ht="15.75" customHeight="1">
      <c r="A48" s="46"/>
      <c r="B48" s="46"/>
      <c r="C48" s="47"/>
      <c r="D48" s="1"/>
      <c r="E48" s="1"/>
      <c r="F48" s="1"/>
      <c r="G48" s="1"/>
      <c r="H48" s="1"/>
      <c r="I48" s="1"/>
      <c r="J48" s="1"/>
    </row>
    <row r="49" ht="15.75" customHeight="1">
      <c r="A49" s="46"/>
      <c r="B49" s="46"/>
      <c r="C49" s="47"/>
      <c r="D49" s="1"/>
      <c r="E49" s="1"/>
      <c r="F49" s="1"/>
      <c r="G49" s="1"/>
      <c r="H49" s="1"/>
      <c r="I49" s="1"/>
      <c r="J49" s="1"/>
    </row>
    <row r="50" ht="15.75" customHeight="1">
      <c r="A50" s="46"/>
      <c r="B50" s="46"/>
      <c r="C50" s="47"/>
      <c r="D50" s="1"/>
      <c r="E50" s="1"/>
      <c r="F50" s="1"/>
      <c r="G50" s="1"/>
      <c r="H50" s="1"/>
      <c r="I50" s="1"/>
      <c r="J50" s="1"/>
    </row>
    <row r="51" ht="15.75" customHeight="1">
      <c r="A51" s="46"/>
      <c r="B51" s="46"/>
      <c r="C51" s="47"/>
      <c r="D51" s="1"/>
      <c r="E51" s="1"/>
      <c r="F51" s="1"/>
      <c r="G51" s="1"/>
      <c r="H51" s="1"/>
      <c r="I51" s="1"/>
      <c r="J51" s="1"/>
    </row>
    <row r="52" ht="15.75" customHeight="1">
      <c r="A52" s="46"/>
      <c r="B52" s="46"/>
      <c r="C52" s="47"/>
      <c r="D52" s="1"/>
      <c r="E52" s="1"/>
      <c r="F52" s="1"/>
      <c r="G52" s="1"/>
      <c r="H52" s="1"/>
      <c r="I52" s="1"/>
      <c r="J52" s="1"/>
    </row>
    <row r="53" ht="15.75" customHeight="1">
      <c r="A53" s="46"/>
      <c r="B53" s="46"/>
      <c r="C53" s="47"/>
      <c r="D53" s="1"/>
      <c r="E53" s="1"/>
      <c r="F53" s="1"/>
      <c r="G53" s="1"/>
      <c r="H53" s="1"/>
      <c r="I53" s="1"/>
      <c r="J53" s="1"/>
    </row>
    <row r="54" ht="15.75" customHeight="1">
      <c r="A54" s="46"/>
      <c r="B54" s="46"/>
      <c r="C54" s="47"/>
      <c r="D54" s="1"/>
      <c r="E54" s="1"/>
      <c r="F54" s="1"/>
      <c r="G54" s="1"/>
      <c r="H54" s="1"/>
      <c r="I54" s="1"/>
      <c r="J54" s="1"/>
    </row>
    <row r="55" ht="15.75" customHeight="1">
      <c r="A55" s="46"/>
      <c r="B55" s="46"/>
      <c r="C55" s="47"/>
      <c r="D55" s="1"/>
      <c r="E55" s="1"/>
      <c r="F55" s="1"/>
      <c r="G55" s="1"/>
      <c r="H55" s="1"/>
      <c r="I55" s="1"/>
      <c r="J55" s="1"/>
    </row>
    <row r="56" ht="15.75" customHeight="1">
      <c r="A56" s="46"/>
      <c r="B56" s="46"/>
      <c r="C56" s="47"/>
      <c r="D56" s="1"/>
      <c r="E56" s="1"/>
      <c r="F56" s="1"/>
      <c r="G56" s="1"/>
      <c r="H56" s="1"/>
      <c r="I56" s="1"/>
      <c r="J56" s="1"/>
    </row>
    <row r="57" ht="15.75" customHeight="1">
      <c r="A57" s="46"/>
      <c r="B57" s="46"/>
      <c r="C57" s="47"/>
      <c r="D57" s="1"/>
      <c r="E57" s="1"/>
      <c r="F57" s="1"/>
      <c r="G57" s="1"/>
      <c r="H57" s="1"/>
      <c r="I57" s="1"/>
      <c r="J57" s="1"/>
    </row>
    <row r="58" ht="15.75" customHeight="1">
      <c r="A58" s="46"/>
      <c r="B58" s="46"/>
      <c r="C58" s="47"/>
      <c r="D58" s="1"/>
      <c r="E58" s="1"/>
      <c r="F58" s="1"/>
      <c r="G58" s="1"/>
      <c r="H58" s="1"/>
      <c r="I58" s="1"/>
      <c r="J58" s="1"/>
    </row>
    <row r="59" ht="15.75" customHeight="1">
      <c r="A59" s="46"/>
      <c r="B59" s="46"/>
      <c r="C59" s="47"/>
      <c r="D59" s="1"/>
      <c r="E59" s="1"/>
      <c r="F59" s="1"/>
      <c r="G59" s="1"/>
      <c r="H59" s="1"/>
      <c r="I59" s="1"/>
      <c r="J59" s="1"/>
    </row>
    <row r="60" ht="15.75" customHeight="1">
      <c r="A60" s="46"/>
      <c r="B60" s="46"/>
      <c r="C60" s="47"/>
      <c r="D60" s="1"/>
      <c r="E60" s="1"/>
      <c r="F60" s="1"/>
      <c r="G60" s="1"/>
      <c r="H60" s="1"/>
      <c r="I60" s="1"/>
      <c r="J60" s="1"/>
    </row>
    <row r="61" ht="15.75" customHeight="1">
      <c r="A61" s="46"/>
      <c r="B61" s="46"/>
      <c r="C61" s="47"/>
      <c r="D61" s="1"/>
      <c r="E61" s="1"/>
      <c r="F61" s="1"/>
      <c r="G61" s="1"/>
      <c r="H61" s="1"/>
      <c r="I61" s="1"/>
      <c r="J61" s="1"/>
    </row>
    <row r="62" ht="15.75" customHeight="1">
      <c r="A62" s="46"/>
      <c r="B62" s="46"/>
      <c r="C62" s="47"/>
      <c r="D62" s="1"/>
      <c r="E62" s="1"/>
      <c r="F62" s="1"/>
      <c r="G62" s="1"/>
      <c r="H62" s="1"/>
      <c r="I62" s="1"/>
      <c r="J62" s="1"/>
    </row>
    <row r="63" ht="15.75" customHeight="1">
      <c r="A63" s="46"/>
      <c r="B63" s="46"/>
      <c r="C63" s="47"/>
      <c r="D63" s="1"/>
      <c r="E63" s="1"/>
      <c r="F63" s="1"/>
      <c r="G63" s="1"/>
      <c r="H63" s="1"/>
      <c r="I63" s="1"/>
      <c r="J63" s="1"/>
    </row>
    <row r="64" ht="15.75" customHeight="1">
      <c r="A64" s="46"/>
      <c r="B64" s="46"/>
      <c r="C64" s="47"/>
      <c r="D64" s="1"/>
      <c r="E64" s="1"/>
      <c r="F64" s="1"/>
      <c r="G64" s="1"/>
      <c r="H64" s="1"/>
      <c r="I64" s="1"/>
      <c r="J64" s="1"/>
    </row>
    <row r="65" ht="15.75" customHeight="1">
      <c r="A65" s="46"/>
      <c r="B65" s="46"/>
      <c r="C65" s="47"/>
      <c r="D65" s="1"/>
      <c r="E65" s="1"/>
      <c r="F65" s="1"/>
      <c r="G65" s="1"/>
      <c r="H65" s="1"/>
      <c r="I65" s="1"/>
      <c r="J65" s="1"/>
    </row>
    <row r="66" ht="15.75" customHeight="1">
      <c r="A66" s="46"/>
      <c r="B66" s="46"/>
      <c r="C66" s="47"/>
      <c r="D66" s="1"/>
      <c r="E66" s="1"/>
      <c r="F66" s="1"/>
      <c r="G66" s="1"/>
      <c r="H66" s="1"/>
      <c r="I66" s="1"/>
      <c r="J66" s="1"/>
    </row>
    <row r="67" ht="15.75" customHeight="1">
      <c r="A67" s="46"/>
      <c r="B67" s="46"/>
      <c r="C67" s="47"/>
      <c r="D67" s="1"/>
      <c r="E67" s="1"/>
      <c r="F67" s="1"/>
      <c r="G67" s="1"/>
      <c r="H67" s="1"/>
      <c r="I67" s="1"/>
      <c r="J67" s="1"/>
    </row>
    <row r="68" ht="15.75" customHeight="1">
      <c r="A68" s="46"/>
      <c r="B68" s="46"/>
      <c r="C68" s="47"/>
      <c r="D68" s="1"/>
      <c r="E68" s="1"/>
      <c r="F68" s="1"/>
      <c r="G68" s="1"/>
      <c r="H68" s="1"/>
      <c r="I68" s="1"/>
      <c r="J68" s="1"/>
    </row>
    <row r="69" ht="15.75" customHeight="1">
      <c r="A69" s="46"/>
      <c r="B69" s="46"/>
      <c r="C69" s="47"/>
      <c r="D69" s="1"/>
      <c r="E69" s="1"/>
      <c r="F69" s="1"/>
      <c r="G69" s="1"/>
      <c r="H69" s="1"/>
      <c r="I69" s="1"/>
      <c r="J69" s="1"/>
    </row>
    <row r="70" ht="15.75" customHeight="1">
      <c r="A70" s="46"/>
      <c r="B70" s="46"/>
      <c r="C70" s="47"/>
      <c r="D70" s="1"/>
      <c r="E70" s="1"/>
      <c r="F70" s="1"/>
      <c r="G70" s="1"/>
      <c r="H70" s="1"/>
      <c r="I70" s="1"/>
      <c r="J70" s="1"/>
    </row>
    <row r="71" ht="15.75" customHeight="1">
      <c r="A71" s="46"/>
      <c r="B71" s="46"/>
      <c r="C71" s="47"/>
      <c r="D71" s="1"/>
      <c r="E71" s="1"/>
      <c r="F71" s="1"/>
      <c r="G71" s="1"/>
      <c r="H71" s="1"/>
      <c r="I71" s="1"/>
      <c r="J71" s="1"/>
    </row>
    <row r="72" ht="15.75" customHeight="1">
      <c r="A72" s="46"/>
      <c r="B72" s="46"/>
      <c r="C72" s="47"/>
      <c r="D72" s="1"/>
      <c r="E72" s="1"/>
      <c r="F72" s="1"/>
      <c r="G72" s="1"/>
      <c r="H72" s="1"/>
      <c r="I72" s="1"/>
      <c r="J72" s="1"/>
    </row>
    <row r="73" ht="15.75" customHeight="1">
      <c r="A73" s="46"/>
      <c r="B73" s="46"/>
      <c r="C73" s="47"/>
      <c r="D73" s="1"/>
      <c r="E73" s="1"/>
      <c r="F73" s="1"/>
      <c r="G73" s="1"/>
      <c r="H73" s="1"/>
      <c r="I73" s="1"/>
      <c r="J73" s="1"/>
    </row>
    <row r="74" ht="15.75" customHeight="1">
      <c r="A74" s="46"/>
      <c r="B74" s="46"/>
      <c r="C74" s="47"/>
      <c r="D74" s="1"/>
      <c r="E74" s="1"/>
      <c r="F74" s="1"/>
      <c r="G74" s="1"/>
      <c r="H74" s="1"/>
      <c r="I74" s="1"/>
      <c r="J74" s="1"/>
    </row>
    <row r="75" ht="15.75" customHeight="1">
      <c r="A75" s="46"/>
      <c r="B75" s="46"/>
      <c r="C75" s="47"/>
      <c r="D75" s="1"/>
      <c r="E75" s="1"/>
      <c r="F75" s="1"/>
      <c r="G75" s="1"/>
      <c r="H75" s="1"/>
      <c r="I75" s="1"/>
      <c r="J75" s="1"/>
    </row>
    <row r="76" ht="15.75" customHeight="1">
      <c r="A76" s="46"/>
      <c r="B76" s="46"/>
      <c r="C76" s="47"/>
      <c r="D76" s="1"/>
      <c r="E76" s="1"/>
      <c r="F76" s="1"/>
      <c r="G76" s="1"/>
      <c r="H76" s="1"/>
      <c r="I76" s="1"/>
      <c r="J76" s="1"/>
    </row>
    <row r="77" ht="15.75" customHeight="1">
      <c r="A77" s="46"/>
      <c r="B77" s="46"/>
      <c r="C77" s="47"/>
      <c r="D77" s="1"/>
      <c r="E77" s="1"/>
      <c r="F77" s="1"/>
      <c r="G77" s="1"/>
      <c r="H77" s="1"/>
      <c r="I77" s="1"/>
      <c r="J77" s="1"/>
    </row>
    <row r="78" ht="15.75" customHeight="1">
      <c r="A78" s="46"/>
      <c r="B78" s="46"/>
      <c r="C78" s="47"/>
      <c r="D78" s="1"/>
      <c r="E78" s="1"/>
      <c r="F78" s="1"/>
      <c r="G78" s="1"/>
      <c r="H78" s="1"/>
      <c r="I78" s="1"/>
      <c r="J78" s="1"/>
    </row>
    <row r="79" ht="15.75" customHeight="1">
      <c r="A79" s="46"/>
      <c r="B79" s="46"/>
      <c r="C79" s="47"/>
      <c r="D79" s="1"/>
      <c r="E79" s="1"/>
      <c r="F79" s="1"/>
      <c r="G79" s="1"/>
      <c r="H79" s="1"/>
      <c r="I79" s="1"/>
      <c r="J79" s="1"/>
    </row>
    <row r="80" ht="15.75" customHeight="1">
      <c r="A80" s="46"/>
      <c r="B80" s="46"/>
      <c r="C80" s="47"/>
      <c r="D80" s="1"/>
      <c r="E80" s="1"/>
      <c r="F80" s="1"/>
      <c r="G80" s="1"/>
      <c r="H80" s="1"/>
      <c r="I80" s="1"/>
      <c r="J80" s="1"/>
    </row>
    <row r="81" ht="15.75" customHeight="1">
      <c r="A81" s="46"/>
      <c r="B81" s="46"/>
      <c r="C81" s="47"/>
      <c r="D81" s="1"/>
      <c r="E81" s="1"/>
      <c r="F81" s="1"/>
      <c r="G81" s="1"/>
      <c r="H81" s="1"/>
      <c r="I81" s="1"/>
      <c r="J81" s="1"/>
    </row>
    <row r="82" ht="15.75" customHeight="1">
      <c r="A82" s="46"/>
      <c r="B82" s="46"/>
      <c r="C82" s="47"/>
      <c r="D82" s="1"/>
      <c r="E82" s="1"/>
      <c r="F82" s="1"/>
      <c r="G82" s="1"/>
      <c r="H82" s="1"/>
      <c r="I82" s="1"/>
      <c r="J82" s="1"/>
    </row>
    <row r="83" ht="15.75" customHeight="1">
      <c r="A83" s="46"/>
      <c r="B83" s="46"/>
      <c r="C83" s="47"/>
      <c r="D83" s="1"/>
      <c r="E83" s="1"/>
      <c r="F83" s="1"/>
      <c r="G83" s="1"/>
      <c r="H83" s="1"/>
      <c r="I83" s="1"/>
      <c r="J83" s="1"/>
    </row>
    <row r="84" ht="15.75" customHeight="1">
      <c r="A84" s="46"/>
      <c r="B84" s="46"/>
      <c r="C84" s="47"/>
      <c r="D84" s="1"/>
      <c r="E84" s="1"/>
      <c r="F84" s="1"/>
      <c r="G84" s="1"/>
      <c r="H84" s="1"/>
      <c r="I84" s="1"/>
      <c r="J84" s="1"/>
    </row>
    <row r="85" ht="15.75" customHeight="1">
      <c r="A85" s="46"/>
      <c r="B85" s="46"/>
      <c r="C85" s="47"/>
      <c r="D85" s="1"/>
      <c r="E85" s="1"/>
      <c r="F85" s="1"/>
      <c r="G85" s="1"/>
      <c r="H85" s="1"/>
      <c r="I85" s="1"/>
      <c r="J85" s="1"/>
    </row>
    <row r="86" ht="15.75" customHeight="1">
      <c r="A86" s="46"/>
      <c r="B86" s="46"/>
      <c r="C86" s="47"/>
      <c r="D86" s="1"/>
      <c r="E86" s="1"/>
      <c r="F86" s="1"/>
      <c r="G86" s="1"/>
      <c r="H86" s="1"/>
      <c r="I86" s="1"/>
      <c r="J86" s="1"/>
    </row>
    <row r="87" ht="15.75" customHeight="1">
      <c r="A87" s="46"/>
      <c r="B87" s="46"/>
      <c r="C87" s="47"/>
      <c r="D87" s="1"/>
      <c r="E87" s="1"/>
      <c r="F87" s="1"/>
      <c r="G87" s="1"/>
      <c r="H87" s="1"/>
      <c r="I87" s="1"/>
      <c r="J87" s="1"/>
    </row>
    <row r="88" ht="15.75" customHeight="1">
      <c r="A88" s="46"/>
      <c r="B88" s="46"/>
      <c r="C88" s="47"/>
      <c r="D88" s="1"/>
      <c r="E88" s="1"/>
      <c r="F88" s="1"/>
      <c r="G88" s="1"/>
      <c r="H88" s="1"/>
      <c r="I88" s="1"/>
      <c r="J88" s="1"/>
    </row>
    <row r="89" ht="15.75" customHeight="1">
      <c r="A89" s="46"/>
      <c r="B89" s="46"/>
      <c r="C89" s="47"/>
      <c r="D89" s="1"/>
      <c r="E89" s="1"/>
      <c r="F89" s="1"/>
      <c r="G89" s="1"/>
      <c r="H89" s="1"/>
      <c r="I89" s="1"/>
      <c r="J89" s="1"/>
    </row>
    <row r="90" ht="15.75" customHeight="1">
      <c r="A90" s="46"/>
      <c r="B90" s="46"/>
      <c r="C90" s="47"/>
      <c r="D90" s="1"/>
      <c r="E90" s="1"/>
      <c r="F90" s="1"/>
      <c r="G90" s="1"/>
      <c r="H90" s="1"/>
      <c r="I90" s="1"/>
      <c r="J90" s="1"/>
    </row>
    <row r="91" ht="15.75" customHeight="1">
      <c r="A91" s="46"/>
      <c r="B91" s="46"/>
      <c r="C91" s="47"/>
      <c r="D91" s="1"/>
      <c r="E91" s="1"/>
      <c r="F91" s="1"/>
      <c r="G91" s="1"/>
      <c r="H91" s="1"/>
      <c r="I91" s="1"/>
      <c r="J91" s="1"/>
    </row>
    <row r="92" ht="15.75" customHeight="1">
      <c r="A92" s="46"/>
      <c r="B92" s="46"/>
      <c r="C92" s="47"/>
      <c r="D92" s="1"/>
      <c r="E92" s="1"/>
      <c r="F92" s="1"/>
      <c r="G92" s="1"/>
      <c r="H92" s="1"/>
      <c r="I92" s="1"/>
      <c r="J92" s="1"/>
    </row>
    <row r="93" ht="15.75" customHeight="1">
      <c r="A93" s="46"/>
      <c r="B93" s="46"/>
      <c r="C93" s="47"/>
      <c r="D93" s="1"/>
      <c r="E93" s="1"/>
      <c r="F93" s="1"/>
      <c r="G93" s="1"/>
      <c r="H93" s="1"/>
      <c r="I93" s="1"/>
      <c r="J93" s="1"/>
    </row>
    <row r="94" ht="15.75" customHeight="1">
      <c r="A94" s="46"/>
      <c r="B94" s="46"/>
      <c r="C94" s="47"/>
      <c r="D94" s="1"/>
      <c r="E94" s="1"/>
      <c r="F94" s="1"/>
      <c r="G94" s="1"/>
      <c r="H94" s="1"/>
      <c r="I94" s="1"/>
      <c r="J94" s="1"/>
    </row>
    <row r="95" ht="15.75" customHeight="1">
      <c r="A95" s="46"/>
      <c r="B95" s="46"/>
      <c r="C95" s="47"/>
      <c r="D95" s="1"/>
      <c r="E95" s="1"/>
      <c r="F95" s="1"/>
      <c r="G95" s="1"/>
      <c r="H95" s="1"/>
      <c r="I95" s="1"/>
      <c r="J95" s="1"/>
    </row>
    <row r="96" ht="15.75" customHeight="1">
      <c r="A96" s="46"/>
      <c r="B96" s="46"/>
      <c r="C96" s="47"/>
      <c r="D96" s="1"/>
      <c r="E96" s="1"/>
      <c r="F96" s="1"/>
      <c r="G96" s="1"/>
      <c r="H96" s="1"/>
      <c r="I96" s="1"/>
      <c r="J96" s="1"/>
    </row>
    <row r="97" ht="15.75" customHeight="1">
      <c r="A97" s="46"/>
      <c r="B97" s="46"/>
      <c r="C97" s="47"/>
      <c r="D97" s="1"/>
      <c r="E97" s="1"/>
      <c r="F97" s="1"/>
      <c r="G97" s="1"/>
      <c r="H97" s="1"/>
      <c r="I97" s="1"/>
      <c r="J97" s="1"/>
    </row>
    <row r="98" ht="15.75" customHeight="1">
      <c r="A98" s="46"/>
      <c r="B98" s="46"/>
      <c r="C98" s="47"/>
      <c r="D98" s="1"/>
      <c r="E98" s="1"/>
      <c r="F98" s="1"/>
      <c r="G98" s="1"/>
      <c r="H98" s="1"/>
      <c r="I98" s="1"/>
      <c r="J98" s="1"/>
    </row>
    <row r="99" ht="15.75" customHeight="1">
      <c r="A99" s="46"/>
      <c r="B99" s="46"/>
      <c r="C99" s="47"/>
      <c r="D99" s="1"/>
      <c r="E99" s="1"/>
      <c r="F99" s="1"/>
      <c r="G99" s="1"/>
      <c r="H99" s="1"/>
      <c r="I99" s="1"/>
      <c r="J99" s="1"/>
    </row>
    <row r="100" ht="15.75" customHeight="1">
      <c r="A100" s="46"/>
      <c r="B100" s="46"/>
      <c r="C100" s="47"/>
      <c r="D100" s="1"/>
      <c r="E100" s="1"/>
      <c r="F100" s="1"/>
      <c r="G100" s="1"/>
      <c r="H100" s="1"/>
      <c r="I100" s="1"/>
      <c r="J100" s="1"/>
    </row>
    <row r="101" ht="15.75" customHeight="1">
      <c r="A101" s="46"/>
      <c r="B101" s="46"/>
      <c r="C101" s="47"/>
      <c r="D101" s="1"/>
      <c r="E101" s="1"/>
      <c r="F101" s="1"/>
      <c r="G101" s="1"/>
      <c r="H101" s="1"/>
      <c r="I101" s="1"/>
      <c r="J101" s="1"/>
    </row>
    <row r="102" ht="15.75" customHeight="1">
      <c r="A102" s="46"/>
      <c r="B102" s="46"/>
      <c r="C102" s="47"/>
      <c r="D102" s="1"/>
      <c r="E102" s="1"/>
      <c r="F102" s="1"/>
      <c r="G102" s="1"/>
      <c r="H102" s="1"/>
      <c r="I102" s="1"/>
      <c r="J102" s="1"/>
    </row>
    <row r="103" ht="15.75" customHeight="1">
      <c r="A103" s="46"/>
      <c r="B103" s="46"/>
      <c r="C103" s="47"/>
      <c r="D103" s="1"/>
      <c r="E103" s="1"/>
      <c r="F103" s="1"/>
      <c r="G103" s="1"/>
      <c r="H103" s="1"/>
      <c r="I103" s="1"/>
      <c r="J103" s="1"/>
    </row>
    <row r="104" ht="15.75" customHeight="1">
      <c r="A104" s="46"/>
      <c r="B104" s="46"/>
      <c r="C104" s="47"/>
      <c r="D104" s="1"/>
      <c r="E104" s="1"/>
      <c r="F104" s="1"/>
      <c r="G104" s="1"/>
      <c r="H104" s="1"/>
      <c r="I104" s="1"/>
      <c r="J104" s="1"/>
    </row>
    <row r="105" ht="15.75" customHeight="1">
      <c r="A105" s="46"/>
      <c r="B105" s="46"/>
      <c r="C105" s="47"/>
      <c r="D105" s="1"/>
      <c r="E105" s="1"/>
      <c r="F105" s="1"/>
      <c r="G105" s="1"/>
      <c r="H105" s="1"/>
      <c r="I105" s="1"/>
      <c r="J105" s="1"/>
    </row>
    <row r="106" ht="15.75" customHeight="1">
      <c r="A106" s="46"/>
      <c r="B106" s="46"/>
      <c r="C106" s="47"/>
      <c r="D106" s="1"/>
      <c r="E106" s="1"/>
      <c r="F106" s="1"/>
      <c r="G106" s="1"/>
      <c r="H106" s="1"/>
      <c r="I106" s="1"/>
      <c r="J106" s="1"/>
    </row>
    <row r="107" ht="15.75" customHeight="1">
      <c r="A107" s="46"/>
      <c r="B107" s="46"/>
      <c r="C107" s="47"/>
      <c r="D107" s="1"/>
      <c r="E107" s="1"/>
      <c r="F107" s="1"/>
      <c r="G107" s="1"/>
      <c r="H107" s="1"/>
      <c r="I107" s="1"/>
      <c r="J107" s="1"/>
    </row>
    <row r="108" ht="15.75" customHeight="1">
      <c r="A108" s="46"/>
      <c r="B108" s="46"/>
      <c r="C108" s="47"/>
      <c r="D108" s="1"/>
      <c r="E108" s="1"/>
      <c r="F108" s="1"/>
      <c r="G108" s="1"/>
      <c r="H108" s="1"/>
      <c r="I108" s="1"/>
      <c r="J108" s="1"/>
    </row>
    <row r="109" ht="15.75" customHeight="1">
      <c r="A109" s="46"/>
      <c r="B109" s="46"/>
      <c r="C109" s="47"/>
      <c r="D109" s="1"/>
      <c r="E109" s="1"/>
      <c r="F109" s="1"/>
      <c r="G109" s="1"/>
      <c r="H109" s="1"/>
      <c r="I109" s="1"/>
      <c r="J109" s="1"/>
    </row>
    <row r="110" ht="15.75" customHeight="1">
      <c r="A110" s="46"/>
      <c r="B110" s="46"/>
      <c r="C110" s="47"/>
      <c r="D110" s="1"/>
      <c r="E110" s="1"/>
      <c r="F110" s="1"/>
      <c r="G110" s="1"/>
      <c r="H110" s="1"/>
      <c r="I110" s="1"/>
      <c r="J110" s="1"/>
    </row>
    <row r="111" ht="15.75" customHeight="1">
      <c r="A111" s="46"/>
      <c r="B111" s="46"/>
      <c r="C111" s="47"/>
      <c r="D111" s="1"/>
      <c r="E111" s="1"/>
      <c r="F111" s="1"/>
      <c r="G111" s="1"/>
      <c r="H111" s="1"/>
      <c r="I111" s="1"/>
      <c r="J111" s="1"/>
    </row>
    <row r="112" ht="15.75" customHeight="1">
      <c r="A112" s="46"/>
      <c r="B112" s="46"/>
      <c r="C112" s="47"/>
      <c r="D112" s="1"/>
      <c r="E112" s="1"/>
      <c r="F112" s="1"/>
      <c r="G112" s="1"/>
      <c r="H112" s="1"/>
      <c r="I112" s="1"/>
      <c r="J112" s="1"/>
    </row>
    <row r="113" ht="15.75" customHeight="1">
      <c r="A113" s="46"/>
      <c r="B113" s="46"/>
      <c r="C113" s="47"/>
      <c r="D113" s="1"/>
      <c r="E113" s="1"/>
      <c r="F113" s="1"/>
      <c r="G113" s="1"/>
      <c r="H113" s="1"/>
      <c r="I113" s="1"/>
      <c r="J113" s="1"/>
    </row>
    <row r="114" ht="15.75" customHeight="1">
      <c r="A114" s="46"/>
      <c r="B114" s="46"/>
      <c r="C114" s="47"/>
      <c r="D114" s="1"/>
      <c r="E114" s="1"/>
      <c r="F114" s="1"/>
      <c r="G114" s="1"/>
      <c r="H114" s="1"/>
      <c r="I114" s="1"/>
      <c r="J114" s="1"/>
    </row>
    <row r="115" ht="15.75" customHeight="1">
      <c r="A115" s="46"/>
      <c r="B115" s="46"/>
      <c r="C115" s="47"/>
      <c r="D115" s="1"/>
      <c r="E115" s="1"/>
      <c r="F115" s="1"/>
      <c r="G115" s="1"/>
      <c r="H115" s="1"/>
      <c r="I115" s="1"/>
      <c r="J115" s="1"/>
    </row>
    <row r="116" ht="15.75" customHeight="1">
      <c r="A116" s="46"/>
      <c r="B116" s="46"/>
      <c r="C116" s="47"/>
      <c r="D116" s="1"/>
      <c r="E116" s="1"/>
      <c r="F116" s="1"/>
      <c r="G116" s="1"/>
      <c r="H116" s="1"/>
      <c r="I116" s="1"/>
      <c r="J116" s="1"/>
    </row>
    <row r="117" ht="15.75" customHeight="1">
      <c r="A117" s="46"/>
      <c r="B117" s="46"/>
      <c r="C117" s="47"/>
      <c r="D117" s="1"/>
      <c r="E117" s="1"/>
      <c r="F117" s="1"/>
      <c r="G117" s="1"/>
      <c r="H117" s="1"/>
      <c r="I117" s="1"/>
      <c r="J117" s="1"/>
    </row>
    <row r="118" ht="15.75" customHeight="1">
      <c r="A118" s="46"/>
      <c r="B118" s="46"/>
      <c r="C118" s="47"/>
      <c r="D118" s="1"/>
      <c r="E118" s="1"/>
      <c r="F118" s="1"/>
      <c r="G118" s="1"/>
      <c r="H118" s="1"/>
      <c r="I118" s="1"/>
      <c r="J118" s="1"/>
    </row>
    <row r="119" ht="15.75" customHeight="1">
      <c r="A119" s="46"/>
      <c r="B119" s="46"/>
      <c r="C119" s="47"/>
      <c r="D119" s="1"/>
      <c r="E119" s="1"/>
      <c r="F119" s="1"/>
      <c r="G119" s="1"/>
      <c r="H119" s="1"/>
      <c r="I119" s="1"/>
      <c r="J119" s="1"/>
    </row>
    <row r="120" ht="15.75" customHeight="1">
      <c r="A120" s="46"/>
      <c r="B120" s="46"/>
      <c r="C120" s="47"/>
      <c r="D120" s="1"/>
      <c r="E120" s="1"/>
      <c r="F120" s="1"/>
      <c r="G120" s="1"/>
      <c r="H120" s="1"/>
      <c r="I120" s="1"/>
      <c r="J120" s="1"/>
    </row>
    <row r="121" ht="15.75" customHeight="1">
      <c r="A121" s="46"/>
      <c r="B121" s="46"/>
      <c r="C121" s="47"/>
      <c r="D121" s="1"/>
      <c r="E121" s="1"/>
      <c r="F121" s="1"/>
      <c r="G121" s="1"/>
      <c r="H121" s="1"/>
      <c r="I121" s="1"/>
      <c r="J121" s="1"/>
    </row>
    <row r="122" ht="15.75" customHeight="1">
      <c r="A122" s="46"/>
      <c r="B122" s="46"/>
      <c r="C122" s="47"/>
      <c r="D122" s="1"/>
      <c r="E122" s="1"/>
      <c r="F122" s="1"/>
      <c r="G122" s="1"/>
      <c r="H122" s="1"/>
      <c r="I122" s="1"/>
      <c r="J122" s="1"/>
    </row>
    <row r="123" ht="15.75" customHeight="1">
      <c r="A123" s="46"/>
      <c r="B123" s="46"/>
      <c r="C123" s="47"/>
      <c r="D123" s="1"/>
      <c r="E123" s="1"/>
      <c r="F123" s="1"/>
      <c r="G123" s="1"/>
      <c r="H123" s="1"/>
      <c r="I123" s="1"/>
      <c r="J123" s="1"/>
    </row>
    <row r="124" ht="15.75" customHeight="1">
      <c r="A124" s="46"/>
      <c r="B124" s="46"/>
      <c r="C124" s="47"/>
      <c r="D124" s="1"/>
      <c r="E124" s="1"/>
      <c r="F124" s="1"/>
      <c r="G124" s="1"/>
      <c r="H124" s="1"/>
      <c r="I124" s="1"/>
      <c r="J124" s="1"/>
    </row>
    <row r="125" ht="15.75" customHeight="1">
      <c r="A125" s="46"/>
      <c r="B125" s="46"/>
      <c r="C125" s="47"/>
      <c r="D125" s="1"/>
      <c r="E125" s="1"/>
      <c r="F125" s="1"/>
      <c r="G125" s="1"/>
      <c r="H125" s="1"/>
      <c r="I125" s="1"/>
      <c r="J125" s="1"/>
    </row>
    <row r="126" ht="15.75" customHeight="1">
      <c r="A126" s="46"/>
      <c r="B126" s="46"/>
      <c r="C126" s="47"/>
      <c r="D126" s="1"/>
      <c r="E126" s="1"/>
      <c r="F126" s="1"/>
      <c r="G126" s="1"/>
      <c r="H126" s="1"/>
      <c r="I126" s="1"/>
      <c r="J126" s="1"/>
    </row>
    <row r="127" ht="15.75" customHeight="1">
      <c r="A127" s="46"/>
      <c r="B127" s="46"/>
      <c r="C127" s="47"/>
      <c r="D127" s="1"/>
      <c r="E127" s="1"/>
      <c r="F127" s="1"/>
      <c r="G127" s="1"/>
      <c r="H127" s="1"/>
      <c r="I127" s="1"/>
      <c r="J127" s="1"/>
    </row>
    <row r="128" ht="15.75" customHeight="1">
      <c r="A128" s="46"/>
      <c r="B128" s="46"/>
      <c r="C128" s="47"/>
      <c r="D128" s="1"/>
      <c r="E128" s="1"/>
      <c r="F128" s="1"/>
      <c r="G128" s="1"/>
      <c r="H128" s="1"/>
      <c r="I128" s="1"/>
      <c r="J128" s="1"/>
    </row>
    <row r="129" ht="15.75" customHeight="1">
      <c r="A129" s="46"/>
      <c r="B129" s="46"/>
      <c r="C129" s="47"/>
      <c r="D129" s="1"/>
      <c r="E129" s="1"/>
      <c r="F129" s="1"/>
      <c r="G129" s="1"/>
      <c r="H129" s="1"/>
      <c r="I129" s="1"/>
      <c r="J129" s="1"/>
    </row>
    <row r="130" ht="15.75" customHeight="1">
      <c r="A130" s="46"/>
      <c r="B130" s="46"/>
      <c r="C130" s="47"/>
      <c r="D130" s="1"/>
      <c r="E130" s="1"/>
      <c r="F130" s="1"/>
      <c r="G130" s="1"/>
      <c r="H130" s="1"/>
      <c r="I130" s="1"/>
      <c r="J130" s="1"/>
    </row>
    <row r="131" ht="15.75" customHeight="1">
      <c r="A131" s="46"/>
      <c r="B131" s="46"/>
      <c r="C131" s="47"/>
      <c r="D131" s="1"/>
      <c r="E131" s="1"/>
      <c r="F131" s="1"/>
      <c r="G131" s="1"/>
      <c r="H131" s="1"/>
      <c r="I131" s="1"/>
      <c r="J131" s="1"/>
    </row>
    <row r="132" ht="15.75" customHeight="1">
      <c r="A132" s="46"/>
      <c r="B132" s="46"/>
      <c r="C132" s="47"/>
      <c r="D132" s="1"/>
      <c r="E132" s="1"/>
      <c r="F132" s="1"/>
      <c r="G132" s="1"/>
      <c r="H132" s="1"/>
      <c r="I132" s="1"/>
      <c r="J132" s="1"/>
    </row>
    <row r="133" ht="15.75" customHeight="1">
      <c r="A133" s="46"/>
      <c r="B133" s="46"/>
      <c r="C133" s="47"/>
      <c r="D133" s="1"/>
      <c r="E133" s="1"/>
      <c r="F133" s="1"/>
      <c r="G133" s="1"/>
      <c r="H133" s="1"/>
      <c r="I133" s="1"/>
      <c r="J133" s="1"/>
    </row>
    <row r="134" ht="15.75" customHeight="1">
      <c r="A134" s="46"/>
      <c r="B134" s="46"/>
      <c r="C134" s="47"/>
      <c r="D134" s="1"/>
      <c r="E134" s="1"/>
      <c r="F134" s="1"/>
      <c r="G134" s="1"/>
      <c r="H134" s="1"/>
      <c r="I134" s="1"/>
      <c r="J134" s="1"/>
    </row>
    <row r="135" ht="15.75" customHeight="1">
      <c r="A135" s="46"/>
      <c r="B135" s="46"/>
      <c r="C135" s="47"/>
      <c r="D135" s="1"/>
      <c r="E135" s="1"/>
      <c r="F135" s="1"/>
      <c r="G135" s="1"/>
      <c r="H135" s="1"/>
      <c r="I135" s="1"/>
      <c r="J135" s="1"/>
    </row>
    <row r="136" ht="15.75" customHeight="1">
      <c r="A136" s="46"/>
      <c r="B136" s="46"/>
      <c r="C136" s="47"/>
      <c r="D136" s="1"/>
      <c r="E136" s="1"/>
      <c r="F136" s="1"/>
      <c r="G136" s="1"/>
      <c r="H136" s="1"/>
      <c r="I136" s="1"/>
      <c r="J136" s="1"/>
    </row>
    <row r="137" ht="15.75" customHeight="1">
      <c r="A137" s="46"/>
      <c r="B137" s="46"/>
      <c r="C137" s="47"/>
      <c r="D137" s="1"/>
      <c r="E137" s="1"/>
      <c r="F137" s="1"/>
      <c r="G137" s="1"/>
      <c r="H137" s="1"/>
      <c r="I137" s="1"/>
      <c r="J137" s="1"/>
    </row>
    <row r="138" ht="15.75" customHeight="1">
      <c r="A138" s="46"/>
      <c r="B138" s="46"/>
      <c r="C138" s="47"/>
      <c r="D138" s="1"/>
      <c r="E138" s="1"/>
      <c r="F138" s="1"/>
      <c r="G138" s="1"/>
      <c r="H138" s="1"/>
      <c r="I138" s="1"/>
      <c r="J138" s="1"/>
    </row>
    <row r="139" ht="15.75" customHeight="1">
      <c r="A139" s="46"/>
      <c r="B139" s="46"/>
      <c r="C139" s="47"/>
      <c r="D139" s="1"/>
      <c r="E139" s="1"/>
      <c r="F139" s="1"/>
      <c r="G139" s="1"/>
      <c r="H139" s="1"/>
      <c r="I139" s="1"/>
      <c r="J139" s="1"/>
    </row>
    <row r="140" ht="15.75" customHeight="1">
      <c r="A140" s="46"/>
      <c r="B140" s="46"/>
      <c r="C140" s="47"/>
      <c r="D140" s="1"/>
      <c r="E140" s="1"/>
      <c r="F140" s="1"/>
      <c r="G140" s="1"/>
      <c r="H140" s="1"/>
      <c r="I140" s="1"/>
      <c r="J140" s="1"/>
    </row>
    <row r="141" ht="15.75" customHeight="1">
      <c r="A141" s="46"/>
      <c r="B141" s="46"/>
      <c r="C141" s="47"/>
      <c r="D141" s="1"/>
      <c r="E141" s="1"/>
      <c r="F141" s="1"/>
      <c r="G141" s="1"/>
      <c r="H141" s="1"/>
      <c r="I141" s="1"/>
      <c r="J141" s="1"/>
    </row>
    <row r="142" ht="15.75" customHeight="1">
      <c r="A142" s="46"/>
      <c r="B142" s="46"/>
      <c r="C142" s="47"/>
      <c r="D142" s="1"/>
      <c r="E142" s="1"/>
      <c r="F142" s="1"/>
      <c r="G142" s="1"/>
      <c r="H142" s="1"/>
      <c r="I142" s="1"/>
      <c r="J142" s="1"/>
    </row>
    <row r="143" ht="15.75" customHeight="1">
      <c r="A143" s="46"/>
      <c r="B143" s="46"/>
      <c r="C143" s="47"/>
      <c r="D143" s="1"/>
      <c r="E143" s="1"/>
      <c r="F143" s="1"/>
      <c r="G143" s="1"/>
      <c r="H143" s="1"/>
      <c r="I143" s="1"/>
      <c r="J143" s="1"/>
    </row>
    <row r="144" ht="15.75" customHeight="1">
      <c r="A144" s="46"/>
      <c r="B144" s="46"/>
      <c r="C144" s="47"/>
      <c r="D144" s="1"/>
      <c r="E144" s="1"/>
      <c r="F144" s="1"/>
      <c r="G144" s="1"/>
      <c r="H144" s="1"/>
      <c r="I144" s="1"/>
      <c r="J144" s="1"/>
    </row>
    <row r="145" ht="15.75" customHeight="1">
      <c r="A145" s="46"/>
      <c r="B145" s="46"/>
      <c r="C145" s="47"/>
      <c r="D145" s="1"/>
      <c r="E145" s="1"/>
      <c r="F145" s="1"/>
      <c r="G145" s="1"/>
      <c r="H145" s="1"/>
      <c r="I145" s="1"/>
      <c r="J145" s="1"/>
    </row>
    <row r="146" ht="15.75" customHeight="1">
      <c r="A146" s="46"/>
      <c r="B146" s="46"/>
      <c r="C146" s="47"/>
      <c r="D146" s="1"/>
      <c r="E146" s="1"/>
      <c r="F146" s="1"/>
      <c r="G146" s="1"/>
      <c r="H146" s="1"/>
      <c r="I146" s="1"/>
      <c r="J146" s="1"/>
    </row>
    <row r="147" ht="15.75" customHeight="1">
      <c r="A147" s="46"/>
      <c r="B147" s="46"/>
      <c r="C147" s="47"/>
      <c r="D147" s="1"/>
      <c r="E147" s="1"/>
      <c r="F147" s="1"/>
      <c r="G147" s="1"/>
      <c r="H147" s="1"/>
      <c r="I147" s="1"/>
      <c r="J147" s="1"/>
    </row>
    <row r="148" ht="15.75" customHeight="1">
      <c r="A148" s="46"/>
      <c r="B148" s="46"/>
      <c r="C148" s="47"/>
      <c r="D148" s="1"/>
      <c r="E148" s="1"/>
      <c r="F148" s="1"/>
      <c r="G148" s="1"/>
      <c r="H148" s="1"/>
      <c r="I148" s="1"/>
      <c r="J148" s="1"/>
    </row>
    <row r="149" ht="15.75" customHeight="1">
      <c r="A149" s="46"/>
      <c r="B149" s="46"/>
      <c r="C149" s="47"/>
      <c r="D149" s="1"/>
      <c r="E149" s="1"/>
      <c r="F149" s="1"/>
      <c r="G149" s="1"/>
      <c r="H149" s="1"/>
      <c r="I149" s="1"/>
      <c r="J149" s="1"/>
    </row>
    <row r="150" ht="15.75" customHeight="1">
      <c r="A150" s="46"/>
      <c r="B150" s="46"/>
      <c r="C150" s="47"/>
      <c r="D150" s="1"/>
      <c r="E150" s="1"/>
      <c r="F150" s="1"/>
      <c r="G150" s="1"/>
      <c r="H150" s="1"/>
      <c r="I150" s="1"/>
      <c r="J150" s="1"/>
    </row>
    <row r="151" ht="15.75" customHeight="1">
      <c r="A151" s="46"/>
      <c r="B151" s="46"/>
      <c r="C151" s="47"/>
      <c r="D151" s="1"/>
      <c r="E151" s="1"/>
      <c r="F151" s="1"/>
      <c r="G151" s="1"/>
      <c r="H151" s="1"/>
      <c r="I151" s="1"/>
      <c r="J151" s="1"/>
    </row>
    <row r="152" ht="15.75" customHeight="1">
      <c r="A152" s="46"/>
      <c r="B152" s="46"/>
      <c r="C152" s="47"/>
      <c r="D152" s="1"/>
      <c r="E152" s="1"/>
      <c r="F152" s="1"/>
      <c r="G152" s="1"/>
      <c r="H152" s="1"/>
      <c r="I152" s="1"/>
      <c r="J152" s="1"/>
    </row>
    <row r="153" ht="15.75" customHeight="1">
      <c r="A153" s="46"/>
      <c r="B153" s="46"/>
      <c r="C153" s="47"/>
      <c r="D153" s="1"/>
      <c r="E153" s="1"/>
      <c r="F153" s="1"/>
      <c r="G153" s="1"/>
      <c r="H153" s="1"/>
      <c r="I153" s="1"/>
      <c r="J153" s="1"/>
    </row>
    <row r="154" ht="15.75" customHeight="1">
      <c r="A154" s="46"/>
      <c r="B154" s="46"/>
      <c r="C154" s="47"/>
      <c r="D154" s="1"/>
      <c r="E154" s="1"/>
      <c r="F154" s="1"/>
      <c r="G154" s="1"/>
      <c r="H154" s="1"/>
      <c r="I154" s="1"/>
      <c r="J154" s="1"/>
    </row>
    <row r="155" ht="15.75" customHeight="1">
      <c r="A155" s="46"/>
      <c r="B155" s="46"/>
      <c r="C155" s="47"/>
      <c r="D155" s="1"/>
      <c r="E155" s="1"/>
      <c r="F155" s="1"/>
      <c r="G155" s="1"/>
      <c r="H155" s="1"/>
      <c r="I155" s="1"/>
      <c r="J155" s="1"/>
    </row>
    <row r="156" ht="15.75" customHeight="1">
      <c r="A156" s="46"/>
      <c r="B156" s="46"/>
      <c r="C156" s="47"/>
      <c r="D156" s="1"/>
      <c r="E156" s="1"/>
      <c r="F156" s="1"/>
      <c r="G156" s="1"/>
      <c r="H156" s="1"/>
      <c r="I156" s="1"/>
      <c r="J156" s="1"/>
    </row>
    <row r="157" ht="15.75" customHeight="1">
      <c r="A157" s="46"/>
      <c r="B157" s="46"/>
      <c r="C157" s="47"/>
      <c r="D157" s="1"/>
      <c r="E157" s="1"/>
      <c r="F157" s="1"/>
      <c r="G157" s="1"/>
      <c r="H157" s="1"/>
      <c r="I157" s="1"/>
      <c r="J157" s="1"/>
    </row>
    <row r="158" ht="15.75" customHeight="1">
      <c r="A158" s="46"/>
      <c r="B158" s="46"/>
      <c r="C158" s="47"/>
      <c r="D158" s="1"/>
      <c r="E158" s="1"/>
      <c r="F158" s="1"/>
      <c r="G158" s="1"/>
      <c r="H158" s="1"/>
      <c r="I158" s="1"/>
      <c r="J158" s="1"/>
    </row>
    <row r="159" ht="15.75" customHeight="1">
      <c r="A159" s="46"/>
      <c r="B159" s="46"/>
      <c r="C159" s="47"/>
      <c r="D159" s="1"/>
      <c r="E159" s="1"/>
      <c r="F159" s="1"/>
      <c r="G159" s="1"/>
      <c r="H159" s="1"/>
      <c r="I159" s="1"/>
      <c r="J159" s="1"/>
    </row>
    <row r="160" ht="15.75" customHeight="1">
      <c r="A160" s="46"/>
      <c r="B160" s="46"/>
      <c r="C160" s="47"/>
      <c r="D160" s="1"/>
      <c r="E160" s="1"/>
      <c r="F160" s="1"/>
      <c r="G160" s="1"/>
      <c r="H160" s="1"/>
      <c r="I160" s="1"/>
      <c r="J160" s="1"/>
    </row>
    <row r="161" ht="15.75" customHeight="1">
      <c r="A161" s="46"/>
      <c r="B161" s="46"/>
      <c r="C161" s="47"/>
      <c r="D161" s="1"/>
      <c r="E161" s="1"/>
      <c r="F161" s="1"/>
      <c r="G161" s="1"/>
      <c r="H161" s="1"/>
      <c r="I161" s="1"/>
      <c r="J161" s="1"/>
    </row>
    <row r="162" ht="15.75" customHeight="1">
      <c r="A162" s="46"/>
      <c r="B162" s="46"/>
      <c r="C162" s="47"/>
      <c r="D162" s="1"/>
      <c r="E162" s="1"/>
      <c r="F162" s="1"/>
      <c r="G162" s="1"/>
      <c r="H162" s="1"/>
      <c r="I162" s="1"/>
      <c r="J162" s="1"/>
    </row>
    <row r="163" ht="15.75" customHeight="1">
      <c r="A163" s="46"/>
      <c r="B163" s="46"/>
      <c r="C163" s="47"/>
      <c r="D163" s="1"/>
      <c r="E163" s="1"/>
      <c r="F163" s="1"/>
      <c r="G163" s="1"/>
      <c r="H163" s="1"/>
      <c r="I163" s="1"/>
      <c r="J163" s="1"/>
    </row>
    <row r="164" ht="15.75" customHeight="1">
      <c r="A164" s="46"/>
      <c r="B164" s="46"/>
      <c r="C164" s="47"/>
      <c r="D164" s="1"/>
      <c r="E164" s="1"/>
      <c r="F164" s="1"/>
      <c r="G164" s="1"/>
      <c r="H164" s="1"/>
      <c r="I164" s="1"/>
      <c r="J164" s="1"/>
    </row>
    <row r="165" ht="15.75" customHeight="1">
      <c r="A165" s="46"/>
      <c r="B165" s="46"/>
      <c r="C165" s="47"/>
      <c r="D165" s="1"/>
      <c r="E165" s="1"/>
      <c r="F165" s="1"/>
      <c r="G165" s="1"/>
      <c r="H165" s="1"/>
      <c r="I165" s="1"/>
      <c r="J165" s="1"/>
    </row>
    <row r="166" ht="15.75" customHeight="1">
      <c r="A166" s="46"/>
      <c r="B166" s="46"/>
      <c r="C166" s="47"/>
      <c r="D166" s="1"/>
      <c r="E166" s="1"/>
      <c r="F166" s="1"/>
      <c r="G166" s="1"/>
      <c r="H166" s="1"/>
      <c r="I166" s="1"/>
      <c r="J166" s="1"/>
    </row>
    <row r="167" ht="15.75" customHeight="1">
      <c r="A167" s="46"/>
      <c r="B167" s="46"/>
      <c r="C167" s="47"/>
      <c r="D167" s="1"/>
      <c r="E167" s="1"/>
      <c r="F167" s="1"/>
      <c r="G167" s="1"/>
      <c r="H167" s="1"/>
      <c r="I167" s="1"/>
      <c r="J167" s="1"/>
    </row>
    <row r="168" ht="15.75" customHeight="1">
      <c r="A168" s="46"/>
      <c r="B168" s="46"/>
      <c r="C168" s="47"/>
      <c r="D168" s="1"/>
      <c r="E168" s="1"/>
      <c r="F168" s="1"/>
      <c r="G168" s="1"/>
      <c r="H168" s="1"/>
      <c r="I168" s="1"/>
      <c r="J168" s="1"/>
    </row>
    <row r="169" ht="15.75" customHeight="1">
      <c r="A169" s="46"/>
      <c r="B169" s="46"/>
      <c r="C169" s="47"/>
      <c r="D169" s="1"/>
      <c r="E169" s="1"/>
      <c r="F169" s="1"/>
      <c r="G169" s="1"/>
      <c r="H169" s="1"/>
      <c r="I169" s="1"/>
      <c r="J169" s="1"/>
    </row>
    <row r="170" ht="15.75" customHeight="1">
      <c r="A170" s="46"/>
      <c r="B170" s="46"/>
      <c r="C170" s="47"/>
      <c r="D170" s="1"/>
      <c r="E170" s="1"/>
      <c r="F170" s="1"/>
      <c r="G170" s="1"/>
      <c r="H170" s="1"/>
      <c r="I170" s="1"/>
      <c r="J170" s="1"/>
    </row>
    <row r="171" ht="15.75" customHeight="1">
      <c r="A171" s="46"/>
      <c r="B171" s="46"/>
      <c r="C171" s="47"/>
      <c r="D171" s="1"/>
      <c r="E171" s="1"/>
      <c r="F171" s="1"/>
      <c r="G171" s="1"/>
      <c r="H171" s="1"/>
      <c r="I171" s="1"/>
      <c r="J171" s="1"/>
    </row>
    <row r="172" ht="15.75" customHeight="1">
      <c r="A172" s="46"/>
      <c r="B172" s="46"/>
      <c r="C172" s="47"/>
      <c r="D172" s="1"/>
      <c r="E172" s="1"/>
      <c r="F172" s="1"/>
      <c r="G172" s="1"/>
      <c r="H172" s="1"/>
      <c r="I172" s="1"/>
      <c r="J172" s="1"/>
    </row>
    <row r="173" ht="15.75" customHeight="1">
      <c r="A173" s="46"/>
      <c r="B173" s="46"/>
      <c r="C173" s="47"/>
      <c r="D173" s="1"/>
      <c r="E173" s="1"/>
      <c r="F173" s="1"/>
      <c r="G173" s="1"/>
      <c r="H173" s="1"/>
      <c r="I173" s="1"/>
      <c r="J173" s="1"/>
    </row>
    <row r="174" ht="15.75" customHeight="1">
      <c r="A174" s="46"/>
      <c r="B174" s="46"/>
      <c r="C174" s="47"/>
      <c r="D174" s="1"/>
      <c r="E174" s="1"/>
      <c r="F174" s="1"/>
      <c r="G174" s="1"/>
      <c r="H174" s="1"/>
      <c r="I174" s="1"/>
      <c r="J174" s="1"/>
    </row>
    <row r="175" ht="15.75" customHeight="1">
      <c r="A175" s="46"/>
      <c r="B175" s="46"/>
      <c r="C175" s="47"/>
      <c r="D175" s="1"/>
      <c r="E175" s="1"/>
      <c r="F175" s="1"/>
      <c r="G175" s="1"/>
      <c r="H175" s="1"/>
      <c r="I175" s="1"/>
      <c r="J175" s="1"/>
    </row>
    <row r="176" ht="15.75" customHeight="1">
      <c r="A176" s="46"/>
      <c r="B176" s="46"/>
      <c r="C176" s="47"/>
      <c r="D176" s="1"/>
      <c r="E176" s="1"/>
      <c r="F176" s="1"/>
      <c r="G176" s="1"/>
      <c r="H176" s="1"/>
      <c r="I176" s="1"/>
      <c r="J176" s="1"/>
    </row>
    <row r="177" ht="15.75" customHeight="1">
      <c r="A177" s="46"/>
      <c r="B177" s="46"/>
      <c r="C177" s="47"/>
      <c r="D177" s="1"/>
      <c r="E177" s="1"/>
      <c r="F177" s="1"/>
      <c r="G177" s="1"/>
      <c r="H177" s="1"/>
      <c r="I177" s="1"/>
      <c r="J177" s="1"/>
    </row>
    <row r="178" ht="15.75" customHeight="1">
      <c r="A178" s="46"/>
      <c r="B178" s="46"/>
      <c r="C178" s="47"/>
      <c r="D178" s="1"/>
      <c r="E178" s="1"/>
      <c r="F178" s="1"/>
      <c r="G178" s="1"/>
      <c r="H178" s="1"/>
      <c r="I178" s="1"/>
      <c r="J178" s="1"/>
    </row>
    <row r="179" ht="15.75" customHeight="1">
      <c r="A179" s="46"/>
      <c r="B179" s="46"/>
      <c r="C179" s="47"/>
      <c r="D179" s="1"/>
      <c r="E179" s="1"/>
      <c r="F179" s="1"/>
      <c r="G179" s="1"/>
      <c r="H179" s="1"/>
      <c r="I179" s="1"/>
      <c r="J179" s="1"/>
    </row>
    <row r="180" ht="15.75" customHeight="1">
      <c r="A180" s="46"/>
      <c r="B180" s="46"/>
      <c r="C180" s="47"/>
      <c r="D180" s="1"/>
      <c r="E180" s="1"/>
      <c r="F180" s="1"/>
      <c r="G180" s="1"/>
      <c r="H180" s="1"/>
      <c r="I180" s="1"/>
      <c r="J180" s="1"/>
    </row>
    <row r="181" ht="15.75" customHeight="1">
      <c r="A181" s="46"/>
      <c r="B181" s="46"/>
      <c r="C181" s="47"/>
      <c r="D181" s="1"/>
      <c r="E181" s="1"/>
      <c r="F181" s="1"/>
      <c r="G181" s="1"/>
      <c r="H181" s="1"/>
      <c r="I181" s="1"/>
      <c r="J181" s="1"/>
    </row>
    <row r="182" ht="15.75" customHeight="1">
      <c r="A182" s="46"/>
      <c r="B182" s="46"/>
      <c r="C182" s="47"/>
      <c r="D182" s="1"/>
      <c r="E182" s="1"/>
      <c r="F182" s="1"/>
      <c r="G182" s="1"/>
      <c r="H182" s="1"/>
      <c r="I182" s="1"/>
      <c r="J182" s="1"/>
    </row>
    <row r="183" ht="15.75" customHeight="1">
      <c r="A183" s="46"/>
      <c r="B183" s="46"/>
      <c r="C183" s="47"/>
      <c r="D183" s="1"/>
      <c r="E183" s="1"/>
      <c r="F183" s="1"/>
      <c r="G183" s="1"/>
      <c r="H183" s="1"/>
      <c r="I183" s="1"/>
      <c r="J183" s="1"/>
    </row>
    <row r="184" ht="15.75" customHeight="1">
      <c r="A184" s="46"/>
      <c r="B184" s="46"/>
      <c r="C184" s="47"/>
      <c r="D184" s="1"/>
      <c r="E184" s="1"/>
      <c r="F184" s="1"/>
      <c r="G184" s="1"/>
      <c r="H184" s="1"/>
      <c r="I184" s="1"/>
      <c r="J184" s="1"/>
    </row>
    <row r="185" ht="15.75" customHeight="1">
      <c r="A185" s="46"/>
      <c r="B185" s="46"/>
      <c r="C185" s="47"/>
      <c r="D185" s="1"/>
      <c r="E185" s="1"/>
      <c r="F185" s="1"/>
      <c r="G185" s="1"/>
      <c r="H185" s="1"/>
      <c r="I185" s="1"/>
      <c r="J185" s="1"/>
    </row>
    <row r="186" ht="15.75" customHeight="1">
      <c r="A186" s="46"/>
      <c r="B186" s="46"/>
      <c r="C186" s="47"/>
      <c r="D186" s="1"/>
      <c r="E186" s="1"/>
      <c r="F186" s="1"/>
      <c r="G186" s="1"/>
      <c r="H186" s="1"/>
      <c r="I186" s="1"/>
      <c r="J186" s="1"/>
    </row>
    <row r="187" ht="15.75" customHeight="1">
      <c r="A187" s="46"/>
      <c r="B187" s="46"/>
      <c r="C187" s="47"/>
      <c r="D187" s="1"/>
      <c r="E187" s="1"/>
      <c r="F187" s="1"/>
      <c r="G187" s="1"/>
      <c r="H187" s="1"/>
      <c r="I187" s="1"/>
      <c r="J187" s="1"/>
    </row>
    <row r="188" ht="15.75" customHeight="1">
      <c r="A188" s="46"/>
      <c r="B188" s="46"/>
      <c r="C188" s="47"/>
      <c r="D188" s="1"/>
      <c r="E188" s="1"/>
      <c r="F188" s="1"/>
      <c r="G188" s="1"/>
      <c r="H188" s="1"/>
      <c r="I188" s="1"/>
      <c r="J188" s="1"/>
    </row>
    <row r="189" ht="15.75" customHeight="1">
      <c r="A189" s="46"/>
      <c r="B189" s="46"/>
      <c r="C189" s="47"/>
      <c r="D189" s="1"/>
      <c r="E189" s="1"/>
      <c r="F189" s="1"/>
      <c r="G189" s="1"/>
      <c r="H189" s="1"/>
      <c r="I189" s="1"/>
      <c r="J189" s="1"/>
    </row>
    <row r="190" ht="15.75" customHeight="1">
      <c r="A190" s="46"/>
      <c r="B190" s="46"/>
      <c r="C190" s="47"/>
      <c r="D190" s="1"/>
      <c r="E190" s="1"/>
      <c r="F190" s="1"/>
      <c r="G190" s="1"/>
      <c r="H190" s="1"/>
      <c r="I190" s="1"/>
      <c r="J190" s="1"/>
    </row>
    <row r="191" ht="15.75" customHeight="1">
      <c r="A191" s="46"/>
      <c r="B191" s="46"/>
      <c r="C191" s="47"/>
      <c r="D191" s="1"/>
      <c r="E191" s="1"/>
      <c r="F191" s="1"/>
      <c r="G191" s="1"/>
      <c r="H191" s="1"/>
      <c r="I191" s="1"/>
      <c r="J191" s="1"/>
    </row>
    <row r="192" ht="15.75" customHeight="1">
      <c r="A192" s="46"/>
      <c r="B192" s="46"/>
      <c r="C192" s="47"/>
      <c r="D192" s="1"/>
      <c r="E192" s="1"/>
      <c r="F192" s="1"/>
      <c r="G192" s="1"/>
      <c r="H192" s="1"/>
      <c r="I192" s="1"/>
      <c r="J192" s="1"/>
    </row>
    <row r="193" ht="15.75" customHeight="1">
      <c r="A193" s="46"/>
      <c r="B193" s="46"/>
      <c r="C193" s="47"/>
      <c r="D193" s="1"/>
      <c r="E193" s="1"/>
      <c r="F193" s="1"/>
      <c r="G193" s="1"/>
      <c r="H193" s="1"/>
      <c r="I193" s="1"/>
      <c r="J193" s="1"/>
    </row>
    <row r="194" ht="15.75" customHeight="1">
      <c r="A194" s="46"/>
      <c r="B194" s="46"/>
      <c r="C194" s="47"/>
      <c r="D194" s="1"/>
      <c r="E194" s="1"/>
      <c r="F194" s="1"/>
      <c r="G194" s="1"/>
      <c r="H194" s="1"/>
      <c r="I194" s="1"/>
      <c r="J194" s="1"/>
    </row>
    <row r="195" ht="15.75" customHeight="1">
      <c r="A195" s="46"/>
      <c r="B195" s="46"/>
      <c r="C195" s="47"/>
      <c r="D195" s="1"/>
      <c r="E195" s="1"/>
      <c r="F195" s="1"/>
      <c r="G195" s="1"/>
      <c r="H195" s="1"/>
      <c r="I195" s="1"/>
      <c r="J195" s="1"/>
    </row>
    <row r="196" ht="15.75" customHeight="1">
      <c r="A196" s="46"/>
      <c r="B196" s="46"/>
      <c r="C196" s="47"/>
      <c r="D196" s="1"/>
      <c r="E196" s="1"/>
      <c r="F196" s="1"/>
      <c r="G196" s="1"/>
      <c r="H196" s="1"/>
      <c r="I196" s="1"/>
      <c r="J196" s="1"/>
    </row>
    <row r="197" ht="15.75" customHeight="1">
      <c r="A197" s="46"/>
      <c r="B197" s="46"/>
      <c r="C197" s="47"/>
      <c r="D197" s="1"/>
      <c r="E197" s="1"/>
      <c r="F197" s="1"/>
      <c r="G197" s="1"/>
      <c r="H197" s="1"/>
      <c r="I197" s="1"/>
      <c r="J197" s="1"/>
    </row>
    <row r="198" ht="15.75" customHeight="1">
      <c r="A198" s="46"/>
      <c r="B198" s="46"/>
      <c r="C198" s="47"/>
      <c r="D198" s="1"/>
      <c r="E198" s="1"/>
      <c r="F198" s="1"/>
      <c r="G198" s="1"/>
      <c r="H198" s="1"/>
      <c r="I198" s="1"/>
      <c r="J198" s="1"/>
    </row>
    <row r="199" ht="15.75" customHeight="1">
      <c r="A199" s="46"/>
      <c r="B199" s="46"/>
      <c r="C199" s="47"/>
      <c r="D199" s="1"/>
      <c r="E199" s="1"/>
      <c r="F199" s="1"/>
      <c r="G199" s="1"/>
      <c r="H199" s="1"/>
      <c r="I199" s="1"/>
      <c r="J199" s="1"/>
    </row>
    <row r="200" ht="15.75" customHeight="1">
      <c r="A200" s="46"/>
      <c r="B200" s="46"/>
      <c r="C200" s="47"/>
      <c r="D200" s="1"/>
      <c r="E200" s="1"/>
      <c r="F200" s="1"/>
      <c r="G200" s="1"/>
      <c r="H200" s="1"/>
      <c r="I200" s="1"/>
      <c r="J200" s="1"/>
    </row>
    <row r="201" ht="15.75" customHeight="1">
      <c r="A201" s="46"/>
      <c r="B201" s="46"/>
      <c r="C201" s="47"/>
      <c r="D201" s="1"/>
      <c r="E201" s="1"/>
      <c r="F201" s="1"/>
      <c r="G201" s="1"/>
      <c r="H201" s="1"/>
      <c r="I201" s="1"/>
      <c r="J201" s="1"/>
    </row>
    <row r="202" ht="15.75" customHeight="1">
      <c r="A202" s="46"/>
      <c r="B202" s="46"/>
      <c r="C202" s="47"/>
      <c r="D202" s="1"/>
      <c r="E202" s="1"/>
      <c r="F202" s="1"/>
      <c r="G202" s="1"/>
      <c r="H202" s="1"/>
      <c r="I202" s="1"/>
      <c r="J202" s="1"/>
    </row>
    <row r="203" ht="15.75" customHeight="1">
      <c r="A203" s="46"/>
      <c r="B203" s="46"/>
      <c r="C203" s="47"/>
      <c r="D203" s="1"/>
      <c r="E203" s="1"/>
      <c r="F203" s="1"/>
      <c r="G203" s="1"/>
      <c r="H203" s="1"/>
      <c r="I203" s="1"/>
      <c r="J203" s="1"/>
    </row>
    <row r="204" ht="15.75" customHeight="1">
      <c r="A204" s="46"/>
      <c r="B204" s="46"/>
      <c r="C204" s="47"/>
      <c r="D204" s="1"/>
      <c r="E204" s="1"/>
      <c r="F204" s="1"/>
      <c r="G204" s="1"/>
      <c r="H204" s="1"/>
      <c r="I204" s="1"/>
      <c r="J204" s="1"/>
    </row>
    <row r="205" ht="15.75" customHeight="1">
      <c r="A205" s="46"/>
      <c r="B205" s="46"/>
      <c r="C205" s="47"/>
      <c r="D205" s="1"/>
      <c r="E205" s="1"/>
      <c r="F205" s="1"/>
      <c r="G205" s="1"/>
      <c r="H205" s="1"/>
      <c r="I205" s="1"/>
      <c r="J205" s="1"/>
    </row>
    <row r="206" ht="15.75" customHeight="1">
      <c r="A206" s="46"/>
      <c r="B206" s="46"/>
      <c r="C206" s="47"/>
      <c r="D206" s="1"/>
      <c r="E206" s="1"/>
      <c r="F206" s="1"/>
      <c r="G206" s="1"/>
      <c r="H206" s="1"/>
      <c r="I206" s="1"/>
      <c r="J206" s="1"/>
    </row>
    <row r="207" ht="15.75" customHeight="1">
      <c r="A207" s="46"/>
      <c r="B207" s="46"/>
      <c r="C207" s="47"/>
      <c r="D207" s="1"/>
      <c r="E207" s="1"/>
      <c r="F207" s="1"/>
      <c r="G207" s="1"/>
      <c r="H207" s="1"/>
      <c r="I207" s="1"/>
      <c r="J207" s="1"/>
    </row>
    <row r="208" ht="15.75" customHeight="1">
      <c r="A208" s="46"/>
      <c r="B208" s="46"/>
      <c r="C208" s="47"/>
      <c r="D208" s="1"/>
      <c r="E208" s="1"/>
      <c r="F208" s="1"/>
      <c r="G208" s="1"/>
      <c r="H208" s="1"/>
      <c r="I208" s="1"/>
      <c r="J208" s="1"/>
    </row>
    <row r="209" ht="15.75" customHeight="1">
      <c r="A209" s="46"/>
      <c r="B209" s="46"/>
      <c r="C209" s="47"/>
      <c r="D209" s="1"/>
      <c r="E209" s="1"/>
      <c r="F209" s="1"/>
      <c r="G209" s="1"/>
      <c r="H209" s="1"/>
      <c r="I209" s="1"/>
      <c r="J209" s="1"/>
    </row>
    <row r="210" ht="15.75" customHeight="1">
      <c r="A210" s="46"/>
      <c r="B210" s="46"/>
      <c r="C210" s="47"/>
      <c r="D210" s="1"/>
      <c r="E210" s="1"/>
      <c r="F210" s="1"/>
      <c r="G210" s="1"/>
      <c r="H210" s="1"/>
      <c r="I210" s="1"/>
      <c r="J210" s="1"/>
    </row>
    <row r="211" ht="15.75" customHeight="1">
      <c r="A211" s="46"/>
      <c r="B211" s="46"/>
      <c r="C211" s="47"/>
      <c r="D211" s="1"/>
      <c r="E211" s="1"/>
      <c r="F211" s="1"/>
      <c r="G211" s="1"/>
      <c r="H211" s="1"/>
      <c r="I211" s="1"/>
      <c r="J211" s="1"/>
    </row>
    <row r="212" ht="15.75" customHeight="1">
      <c r="A212" s="46"/>
      <c r="B212" s="46"/>
      <c r="C212" s="47"/>
      <c r="D212" s="1"/>
      <c r="E212" s="1"/>
      <c r="F212" s="1"/>
      <c r="G212" s="1"/>
      <c r="H212" s="1"/>
      <c r="I212" s="1"/>
      <c r="J212" s="1"/>
    </row>
    <row r="213" ht="15.75" customHeight="1">
      <c r="A213" s="46"/>
      <c r="B213" s="46"/>
      <c r="C213" s="47"/>
      <c r="D213" s="1"/>
      <c r="E213" s="1"/>
      <c r="F213" s="1"/>
      <c r="G213" s="1"/>
      <c r="H213" s="1"/>
      <c r="I213" s="1"/>
      <c r="J213" s="1"/>
    </row>
    <row r="214" ht="15.75" customHeight="1">
      <c r="A214" s="46"/>
      <c r="B214" s="46"/>
      <c r="C214" s="47"/>
      <c r="D214" s="1"/>
      <c r="E214" s="1"/>
      <c r="F214" s="1"/>
      <c r="G214" s="1"/>
      <c r="H214" s="1"/>
      <c r="I214" s="1"/>
      <c r="J214" s="1"/>
    </row>
    <row r="215" ht="15.75" customHeight="1">
      <c r="A215" s="46"/>
      <c r="B215" s="46"/>
      <c r="C215" s="47"/>
      <c r="D215" s="1"/>
      <c r="E215" s="1"/>
      <c r="F215" s="1"/>
      <c r="G215" s="1"/>
      <c r="H215" s="1"/>
      <c r="I215" s="1"/>
      <c r="J215" s="1"/>
    </row>
    <row r="216" ht="15.75" customHeight="1">
      <c r="A216" s="46"/>
      <c r="B216" s="46"/>
      <c r="C216" s="47"/>
      <c r="D216" s="1"/>
      <c r="E216" s="1"/>
      <c r="F216" s="1"/>
      <c r="G216" s="1"/>
      <c r="H216" s="1"/>
      <c r="I216" s="1"/>
      <c r="J216" s="1"/>
    </row>
    <row r="217" ht="15.75" customHeight="1">
      <c r="A217" s="46"/>
      <c r="B217" s="46"/>
      <c r="C217" s="47"/>
      <c r="D217" s="1"/>
      <c r="E217" s="1"/>
      <c r="F217" s="1"/>
      <c r="G217" s="1"/>
      <c r="H217" s="1"/>
      <c r="I217" s="1"/>
      <c r="J217" s="1"/>
    </row>
    <row r="218" ht="15.75" customHeight="1">
      <c r="A218" s="46"/>
      <c r="B218" s="46"/>
      <c r="C218" s="47"/>
      <c r="D218" s="1"/>
      <c r="E218" s="1"/>
      <c r="F218" s="1"/>
      <c r="G218" s="1"/>
      <c r="H218" s="1"/>
      <c r="I218" s="1"/>
      <c r="J218" s="1"/>
    </row>
    <row r="219" ht="15.75" customHeight="1">
      <c r="A219" s="46"/>
      <c r="B219" s="46"/>
      <c r="C219" s="47"/>
      <c r="D219" s="1"/>
      <c r="E219" s="1"/>
      <c r="F219" s="1"/>
      <c r="G219" s="1"/>
      <c r="H219" s="1"/>
      <c r="I219" s="1"/>
      <c r="J219" s="1"/>
    </row>
    <row r="220" ht="15.75" customHeight="1">
      <c r="A220" s="46"/>
      <c r="B220" s="46"/>
      <c r="C220" s="47"/>
      <c r="D220" s="1"/>
      <c r="E220" s="1"/>
      <c r="F220" s="1"/>
      <c r="G220" s="1"/>
      <c r="H220" s="1"/>
      <c r="I220" s="1"/>
      <c r="J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19:H19"/>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3" width="8.86"/>
  </cols>
  <sheetData>
    <row r="1" ht="7.5" customHeight="1">
      <c r="A1" s="46"/>
      <c r="B1" s="46"/>
      <c r="C1" s="47"/>
      <c r="D1" s="1"/>
      <c r="E1" s="1"/>
      <c r="F1" s="1"/>
      <c r="G1" s="1"/>
      <c r="H1" s="1"/>
      <c r="I1" s="1"/>
    </row>
    <row r="2" ht="28.5" customHeight="1">
      <c r="A2" s="339" t="s">
        <v>3199</v>
      </c>
      <c r="B2" s="49"/>
      <c r="C2" s="49"/>
      <c r="D2" s="49"/>
      <c r="E2" s="49"/>
      <c r="F2" s="49"/>
      <c r="G2" s="49"/>
      <c r="H2" s="49"/>
      <c r="I2" s="49"/>
    </row>
    <row r="3">
      <c r="A3" s="197"/>
      <c r="B3" s="197"/>
      <c r="C3" s="197"/>
      <c r="D3" s="197"/>
      <c r="E3" s="197"/>
      <c r="F3" s="197"/>
      <c r="G3" s="197"/>
      <c r="H3" s="197"/>
      <c r="I3" s="197"/>
    </row>
    <row r="4" ht="16.5" customHeight="1">
      <c r="A4" s="340" t="s">
        <v>3189</v>
      </c>
      <c r="B4" s="49"/>
      <c r="C4" s="49"/>
      <c r="D4" s="49"/>
      <c r="E4" s="49"/>
      <c r="F4" s="49"/>
      <c r="G4" s="49"/>
      <c r="H4" s="49"/>
      <c r="I4" s="49"/>
    </row>
    <row r="5">
      <c r="A5" s="58" t="s">
        <v>3200</v>
      </c>
      <c r="B5" s="49"/>
      <c r="C5" s="49"/>
      <c r="D5" s="49"/>
      <c r="E5" s="49"/>
      <c r="F5" s="49"/>
      <c r="G5" s="49"/>
      <c r="H5" s="49"/>
      <c r="I5" s="49"/>
    </row>
    <row r="6" ht="19.5" customHeight="1">
      <c r="A6" s="58" t="s">
        <v>3201</v>
      </c>
      <c r="B6" s="49"/>
      <c r="C6" s="49"/>
      <c r="D6" s="49"/>
      <c r="E6" s="49"/>
      <c r="F6" s="49"/>
      <c r="G6" s="49"/>
      <c r="H6" s="49"/>
      <c r="I6" s="49"/>
    </row>
    <row r="7">
      <c r="A7" s="341" t="s">
        <v>3202</v>
      </c>
      <c r="B7" s="49"/>
      <c r="C7" s="49"/>
      <c r="D7" s="49"/>
      <c r="E7" s="49"/>
      <c r="F7" s="49"/>
      <c r="G7" s="49"/>
      <c r="H7" s="49"/>
      <c r="I7" s="49"/>
      <c r="K7" s="342"/>
    </row>
    <row r="8">
      <c r="A8" s="341" t="s">
        <v>3203</v>
      </c>
      <c r="B8" s="49"/>
      <c r="C8" s="49"/>
      <c r="D8" s="49"/>
      <c r="E8" s="49"/>
      <c r="F8" s="49"/>
      <c r="G8" s="49"/>
      <c r="H8" s="49"/>
      <c r="I8" s="49"/>
      <c r="K8" s="342"/>
    </row>
    <row r="9">
      <c r="A9" s="341" t="s">
        <v>3204</v>
      </c>
      <c r="B9" s="49"/>
      <c r="C9" s="49"/>
      <c r="D9" s="49"/>
      <c r="E9" s="49"/>
      <c r="F9" s="49"/>
      <c r="G9" s="49"/>
      <c r="H9" s="49"/>
      <c r="I9" s="49"/>
      <c r="K9" s="342"/>
    </row>
    <row r="10">
      <c r="A10" s="341" t="s">
        <v>3205</v>
      </c>
      <c r="B10" s="49"/>
      <c r="C10" s="49"/>
      <c r="D10" s="49"/>
      <c r="E10" s="49"/>
      <c r="F10" s="49"/>
      <c r="G10" s="49"/>
      <c r="H10" s="49"/>
      <c r="I10" s="49"/>
      <c r="K10" s="342"/>
    </row>
    <row r="11">
      <c r="A11" s="340" t="s">
        <v>3206</v>
      </c>
      <c r="B11" s="49"/>
      <c r="C11" s="49"/>
      <c r="D11" s="49"/>
      <c r="E11" s="49"/>
      <c r="F11" s="49"/>
      <c r="G11" s="49"/>
      <c r="H11" s="49"/>
      <c r="I11" s="49"/>
      <c r="K11" s="342"/>
    </row>
    <row r="12" ht="91.5" customHeight="1">
      <c r="A12" s="58" t="s">
        <v>3207</v>
      </c>
      <c r="B12" s="49"/>
      <c r="C12" s="49"/>
      <c r="D12" s="49"/>
      <c r="E12" s="49"/>
      <c r="F12" s="49"/>
      <c r="G12" s="49"/>
      <c r="H12" s="49"/>
      <c r="I12" s="49"/>
      <c r="K12" s="342"/>
    </row>
    <row r="13">
      <c r="A13" s="59"/>
      <c r="B13" s="59"/>
      <c r="C13" s="60"/>
      <c r="D13" s="59"/>
      <c r="E13" s="59"/>
      <c r="F13" s="59"/>
      <c r="G13" s="59"/>
      <c r="H13" s="59"/>
      <c r="I13" s="59"/>
      <c r="M13" s="3"/>
    </row>
    <row r="14" ht="39.0" customHeight="1">
      <c r="A14" s="313" t="s">
        <v>3194</v>
      </c>
      <c r="B14" s="313" t="s">
        <v>7</v>
      </c>
      <c r="C14" s="313" t="s">
        <v>3195</v>
      </c>
      <c r="D14" s="313" t="s">
        <v>3196</v>
      </c>
      <c r="E14" s="313" t="s">
        <v>3197</v>
      </c>
      <c r="F14" s="313" t="s">
        <v>3198</v>
      </c>
      <c r="G14" s="61" t="s">
        <v>3208</v>
      </c>
      <c r="H14" s="61" t="s">
        <v>144</v>
      </c>
      <c r="I14" s="61" t="s">
        <v>3209</v>
      </c>
      <c r="J14" s="314" t="s">
        <v>149</v>
      </c>
      <c r="K14" s="342"/>
    </row>
    <row r="15">
      <c r="A15" s="75"/>
      <c r="B15" s="75"/>
      <c r="C15" s="227"/>
      <c r="D15" s="77"/>
      <c r="E15" s="77"/>
      <c r="F15" s="77"/>
      <c r="G15" s="77"/>
      <c r="H15" s="77"/>
      <c r="I15" s="343"/>
    </row>
    <row r="16">
      <c r="A16" s="75"/>
      <c r="B16" s="75"/>
      <c r="C16" s="227"/>
      <c r="D16" s="77"/>
      <c r="E16" s="77"/>
      <c r="F16" s="77"/>
      <c r="G16" s="77"/>
      <c r="H16" s="77"/>
      <c r="I16" s="343"/>
    </row>
    <row r="17">
      <c r="A17" s="75"/>
      <c r="B17" s="75"/>
      <c r="C17" s="227"/>
      <c r="D17" s="77"/>
      <c r="E17" s="77"/>
      <c r="F17" s="77"/>
      <c r="G17" s="77"/>
      <c r="H17" s="77"/>
      <c r="I17" s="343"/>
    </row>
    <row r="18">
      <c r="A18" s="75"/>
      <c r="B18" s="75"/>
      <c r="C18" s="227"/>
      <c r="D18" s="77"/>
      <c r="E18" s="77"/>
      <c r="F18" s="77"/>
      <c r="G18" s="77"/>
      <c r="H18" s="77"/>
      <c r="I18" s="343"/>
    </row>
    <row r="19">
      <c r="A19" s="75"/>
      <c r="B19" s="75"/>
      <c r="C19" s="227"/>
      <c r="D19" s="77"/>
      <c r="E19" s="77"/>
      <c r="F19" s="77"/>
      <c r="G19" s="77"/>
      <c r="H19" s="77"/>
      <c r="I19" s="343"/>
    </row>
    <row r="20">
      <c r="A20" s="75"/>
      <c r="B20" s="75"/>
      <c r="C20" s="77"/>
      <c r="D20" s="77"/>
      <c r="E20" s="77"/>
      <c r="F20" s="77"/>
      <c r="G20" s="77"/>
      <c r="H20" s="77"/>
      <c r="I20" s="344"/>
    </row>
    <row r="21" ht="15.75" customHeight="1">
      <c r="A21" s="75"/>
      <c r="B21" s="75"/>
      <c r="C21" s="77"/>
      <c r="D21" s="77"/>
      <c r="E21" s="77"/>
      <c r="F21" s="77"/>
      <c r="G21" s="77"/>
      <c r="H21" s="77"/>
      <c r="I21" s="344"/>
    </row>
    <row r="22" ht="15.75" customHeight="1">
      <c r="A22" s="75"/>
      <c r="B22" s="75"/>
      <c r="C22" s="77"/>
      <c r="D22" s="77"/>
      <c r="E22" s="77"/>
      <c r="F22" s="77"/>
      <c r="G22" s="77"/>
      <c r="H22" s="77"/>
      <c r="I22" s="344"/>
    </row>
    <row r="23" ht="15.75" customHeight="1">
      <c r="A23" s="51" t="s">
        <v>626</v>
      </c>
      <c r="B23" s="51"/>
      <c r="C23" s="47"/>
      <c r="D23" s="1"/>
      <c r="E23" s="1"/>
      <c r="F23" s="1"/>
      <c r="G23" s="1"/>
      <c r="H23" s="1"/>
      <c r="I23" s="345">
        <f>SUM(I15:I22)</f>
        <v>0</v>
      </c>
    </row>
    <row r="24" ht="15.75" customHeight="1">
      <c r="A24" s="46"/>
      <c r="B24" s="46"/>
      <c r="C24" s="47"/>
      <c r="D24" s="1"/>
      <c r="E24" s="1"/>
      <c r="F24" s="1"/>
      <c r="G24" s="1"/>
      <c r="H24" s="1"/>
      <c r="I24" s="1"/>
    </row>
    <row r="25" ht="15.75" customHeight="1">
      <c r="A25" s="146" t="s">
        <v>627</v>
      </c>
      <c r="B25" s="147"/>
      <c r="C25" s="147"/>
      <c r="D25" s="147"/>
      <c r="E25" s="147"/>
      <c r="F25" s="147"/>
      <c r="G25" s="147"/>
      <c r="H25" s="147"/>
      <c r="I25" s="147"/>
    </row>
    <row r="26" ht="15.75" customHeight="1">
      <c r="A26" s="46"/>
      <c r="B26" s="46"/>
      <c r="C26" s="47"/>
      <c r="D26" s="1"/>
      <c r="E26" s="1"/>
      <c r="F26" s="1"/>
      <c r="G26" s="1"/>
      <c r="H26" s="1"/>
      <c r="I26" s="1"/>
    </row>
    <row r="27" ht="15.75" customHeight="1">
      <c r="A27" s="46"/>
      <c r="B27" s="46"/>
      <c r="C27" s="47"/>
      <c r="D27" s="1"/>
      <c r="E27" s="1"/>
      <c r="F27" s="1"/>
      <c r="G27" s="1"/>
      <c r="H27" s="1"/>
      <c r="I27" s="1"/>
    </row>
    <row r="28" ht="15.75" customHeight="1">
      <c r="A28" s="46"/>
      <c r="B28" s="46"/>
      <c r="C28" s="47"/>
      <c r="D28" s="1"/>
      <c r="E28" s="1"/>
      <c r="F28" s="1"/>
      <c r="G28" s="1"/>
      <c r="H28" s="1"/>
      <c r="I28" s="1"/>
    </row>
    <row r="29" ht="15.75" customHeight="1">
      <c r="A29" s="46"/>
      <c r="B29" s="46"/>
      <c r="C29" s="47"/>
      <c r="D29" s="1"/>
      <c r="E29" s="1"/>
      <c r="F29" s="1"/>
      <c r="G29" s="1"/>
      <c r="H29" s="1"/>
      <c r="I29" s="1"/>
    </row>
    <row r="30" ht="15.75" customHeight="1">
      <c r="A30" s="46"/>
      <c r="B30" s="46"/>
      <c r="C30" s="47"/>
      <c r="D30" s="1"/>
      <c r="E30" s="1"/>
      <c r="F30" s="1"/>
      <c r="G30" s="1"/>
      <c r="H30" s="1"/>
      <c r="I30" s="1"/>
    </row>
    <row r="31" ht="15.75" customHeight="1">
      <c r="A31" s="46"/>
      <c r="B31" s="46"/>
      <c r="C31" s="47"/>
      <c r="D31" s="1"/>
      <c r="E31" s="1"/>
      <c r="F31" s="1"/>
      <c r="G31" s="1"/>
      <c r="H31" s="1"/>
      <c r="I31" s="1"/>
    </row>
    <row r="32" ht="15.75" customHeight="1">
      <c r="A32" s="46"/>
      <c r="B32" s="46"/>
      <c r="C32" s="47"/>
      <c r="D32" s="1"/>
      <c r="E32" s="1"/>
      <c r="F32" s="1"/>
      <c r="G32" s="1"/>
      <c r="H32" s="1"/>
      <c r="I32" s="1"/>
    </row>
    <row r="33" ht="15.75" customHeight="1">
      <c r="A33" s="46"/>
      <c r="B33" s="46"/>
      <c r="C33" s="47"/>
      <c r="D33" s="1"/>
      <c r="E33" s="1"/>
      <c r="F33" s="1"/>
      <c r="G33" s="1"/>
      <c r="H33" s="1"/>
      <c r="I33" s="1"/>
    </row>
    <row r="34" ht="15.75" customHeight="1">
      <c r="A34" s="46"/>
      <c r="B34" s="46"/>
      <c r="C34" s="47"/>
      <c r="D34" s="1"/>
      <c r="E34" s="1"/>
      <c r="F34" s="1"/>
      <c r="G34" s="1"/>
      <c r="H34" s="1"/>
      <c r="I34" s="1"/>
    </row>
    <row r="35" ht="15.75" customHeight="1">
      <c r="A35" s="46"/>
      <c r="B35" s="46"/>
      <c r="C35" s="47"/>
      <c r="D35" s="1"/>
      <c r="E35" s="1"/>
      <c r="F35" s="1"/>
      <c r="G35" s="1"/>
      <c r="H35" s="1"/>
      <c r="I35" s="1"/>
    </row>
    <row r="36" ht="15.75" customHeight="1">
      <c r="A36" s="46"/>
      <c r="B36" s="46"/>
      <c r="C36" s="47"/>
      <c r="D36" s="1"/>
      <c r="E36" s="1"/>
      <c r="F36" s="1"/>
      <c r="G36" s="1"/>
      <c r="H36" s="1"/>
      <c r="I36" s="1"/>
    </row>
    <row r="37" ht="15.75" customHeight="1">
      <c r="A37" s="46"/>
      <c r="B37" s="46"/>
      <c r="C37" s="47"/>
      <c r="D37" s="1"/>
      <c r="E37" s="1"/>
      <c r="F37" s="1"/>
      <c r="G37" s="1"/>
      <c r="H37" s="1"/>
      <c r="I37" s="1"/>
    </row>
    <row r="38" ht="15.75" customHeight="1">
      <c r="A38" s="46"/>
      <c r="B38" s="46"/>
      <c r="C38" s="47"/>
      <c r="D38" s="1"/>
      <c r="E38" s="1"/>
      <c r="F38" s="1"/>
      <c r="G38" s="1"/>
      <c r="H38" s="1"/>
      <c r="I38" s="1"/>
    </row>
    <row r="39" ht="15.75" customHeight="1">
      <c r="A39" s="46"/>
      <c r="B39" s="46"/>
      <c r="C39" s="47"/>
      <c r="D39" s="1"/>
      <c r="E39" s="1"/>
      <c r="F39" s="1"/>
      <c r="G39" s="1"/>
      <c r="H39" s="1"/>
      <c r="I39" s="1"/>
    </row>
    <row r="40" ht="15.75" customHeight="1">
      <c r="A40" s="46"/>
      <c r="B40" s="46"/>
      <c r="C40" s="47"/>
      <c r="D40" s="1"/>
      <c r="E40" s="1"/>
      <c r="F40" s="1"/>
      <c r="G40" s="1"/>
      <c r="H40" s="1"/>
      <c r="I40" s="1"/>
    </row>
    <row r="41" ht="15.75" customHeight="1">
      <c r="A41" s="46"/>
      <c r="B41" s="46"/>
      <c r="C41" s="47"/>
      <c r="D41" s="1"/>
      <c r="E41" s="1"/>
      <c r="F41" s="1"/>
      <c r="G41" s="1"/>
      <c r="H41" s="1"/>
      <c r="I41" s="1"/>
    </row>
    <row r="42" ht="15.75" customHeight="1">
      <c r="A42" s="46"/>
      <c r="B42" s="46"/>
      <c r="C42" s="47"/>
      <c r="D42" s="1"/>
      <c r="E42" s="1"/>
      <c r="F42" s="1"/>
      <c r="G42" s="1"/>
      <c r="H42" s="1"/>
      <c r="I42" s="1"/>
    </row>
    <row r="43" ht="15.75" customHeight="1">
      <c r="A43" s="46"/>
      <c r="B43" s="46"/>
      <c r="C43" s="47"/>
      <c r="D43" s="1"/>
      <c r="E43" s="1"/>
      <c r="F43" s="1"/>
      <c r="G43" s="1"/>
      <c r="H43" s="1"/>
      <c r="I43" s="1"/>
    </row>
    <row r="44" ht="15.75" customHeight="1">
      <c r="A44" s="46"/>
      <c r="B44" s="46"/>
      <c r="C44" s="47"/>
      <c r="D44" s="1"/>
      <c r="E44" s="1"/>
      <c r="F44" s="1"/>
      <c r="G44" s="1"/>
      <c r="H44" s="1"/>
      <c r="I44" s="1"/>
    </row>
    <row r="45" ht="15.75" customHeight="1">
      <c r="A45" s="46"/>
      <c r="B45" s="46"/>
      <c r="C45" s="47"/>
      <c r="D45" s="1"/>
      <c r="E45" s="1"/>
      <c r="F45" s="1"/>
      <c r="G45" s="1"/>
      <c r="H45" s="1"/>
      <c r="I45" s="1"/>
    </row>
    <row r="46" ht="15.75" customHeight="1">
      <c r="A46" s="46"/>
      <c r="B46" s="46"/>
      <c r="C46" s="47"/>
      <c r="D46" s="1"/>
      <c r="E46" s="1"/>
      <c r="F46" s="1"/>
      <c r="G46" s="1"/>
      <c r="H46" s="1"/>
      <c r="I46" s="1"/>
    </row>
    <row r="47" ht="15.75" customHeight="1">
      <c r="A47" s="46"/>
      <c r="B47" s="46"/>
      <c r="C47" s="47"/>
      <c r="D47" s="1"/>
      <c r="E47" s="1"/>
      <c r="F47" s="1"/>
      <c r="G47" s="1"/>
      <c r="H47" s="1"/>
      <c r="I47" s="1"/>
    </row>
    <row r="48" ht="15.75" customHeight="1">
      <c r="A48" s="46"/>
      <c r="B48" s="46"/>
      <c r="C48" s="47"/>
      <c r="D48" s="1"/>
      <c r="E48" s="1"/>
      <c r="F48" s="1"/>
      <c r="G48" s="1"/>
      <c r="H48" s="1"/>
      <c r="I48" s="1"/>
    </row>
    <row r="49" ht="15.75" customHeight="1">
      <c r="A49" s="46"/>
      <c r="B49" s="46"/>
      <c r="C49" s="47"/>
      <c r="D49" s="1"/>
      <c r="E49" s="1"/>
      <c r="F49" s="1"/>
      <c r="G49" s="1"/>
      <c r="H49" s="1"/>
      <c r="I49" s="1"/>
    </row>
    <row r="50" ht="15.75" customHeight="1">
      <c r="A50" s="46"/>
      <c r="B50" s="46"/>
      <c r="C50" s="47"/>
      <c r="D50" s="1"/>
      <c r="E50" s="1"/>
      <c r="F50" s="1"/>
      <c r="G50" s="1"/>
      <c r="H50" s="1"/>
      <c r="I50" s="1"/>
    </row>
    <row r="51" ht="15.75" customHeight="1">
      <c r="A51" s="46"/>
      <c r="B51" s="46"/>
      <c r="C51" s="47"/>
      <c r="D51" s="1"/>
      <c r="E51" s="1"/>
      <c r="F51" s="1"/>
      <c r="G51" s="1"/>
      <c r="H51" s="1"/>
      <c r="I51" s="1"/>
    </row>
    <row r="52" ht="15.75" customHeight="1">
      <c r="A52" s="46"/>
      <c r="B52" s="46"/>
      <c r="C52" s="47"/>
      <c r="D52" s="1"/>
      <c r="E52" s="1"/>
      <c r="F52" s="1"/>
      <c r="G52" s="1"/>
      <c r="H52" s="1"/>
      <c r="I52" s="1"/>
    </row>
    <row r="53" ht="15.75" customHeight="1">
      <c r="A53" s="46"/>
      <c r="B53" s="46"/>
      <c r="C53" s="47"/>
      <c r="D53" s="1"/>
      <c r="E53" s="1"/>
      <c r="F53" s="1"/>
      <c r="G53" s="1"/>
      <c r="H53" s="1"/>
      <c r="I53" s="1"/>
    </row>
    <row r="54" ht="15.75" customHeight="1">
      <c r="A54" s="46"/>
      <c r="B54" s="46"/>
      <c r="C54" s="47"/>
      <c r="D54" s="1"/>
      <c r="E54" s="1"/>
      <c r="F54" s="1"/>
      <c r="G54" s="1"/>
      <c r="H54" s="1"/>
      <c r="I54" s="1"/>
    </row>
    <row r="55" ht="15.75" customHeight="1">
      <c r="A55" s="46"/>
      <c r="B55" s="46"/>
      <c r="C55" s="47"/>
      <c r="D55" s="1"/>
      <c r="E55" s="1"/>
      <c r="F55" s="1"/>
      <c r="G55" s="1"/>
      <c r="H55" s="1"/>
      <c r="I55" s="1"/>
    </row>
    <row r="56" ht="15.75" customHeight="1">
      <c r="A56" s="46"/>
      <c r="B56" s="46"/>
      <c r="C56" s="47"/>
      <c r="D56" s="1"/>
      <c r="E56" s="1"/>
      <c r="F56" s="1"/>
      <c r="G56" s="1"/>
      <c r="H56" s="1"/>
      <c r="I56" s="1"/>
    </row>
    <row r="57" ht="15.75" customHeight="1">
      <c r="A57" s="46"/>
      <c r="B57" s="46"/>
      <c r="C57" s="47"/>
      <c r="D57" s="1"/>
      <c r="E57" s="1"/>
      <c r="F57" s="1"/>
      <c r="G57" s="1"/>
      <c r="H57" s="1"/>
      <c r="I57" s="1"/>
    </row>
    <row r="58" ht="15.75" customHeight="1">
      <c r="A58" s="46"/>
      <c r="B58" s="46"/>
      <c r="C58" s="47"/>
      <c r="D58" s="1"/>
      <c r="E58" s="1"/>
      <c r="F58" s="1"/>
      <c r="G58" s="1"/>
      <c r="H58" s="1"/>
      <c r="I58" s="1"/>
    </row>
    <row r="59" ht="15.75" customHeight="1">
      <c r="A59" s="46"/>
      <c r="B59" s="46"/>
      <c r="C59" s="47"/>
      <c r="D59" s="1"/>
      <c r="E59" s="1"/>
      <c r="F59" s="1"/>
      <c r="G59" s="1"/>
      <c r="H59" s="1"/>
      <c r="I59" s="1"/>
    </row>
    <row r="60" ht="15.75" customHeight="1">
      <c r="A60" s="46"/>
      <c r="B60" s="46"/>
      <c r="C60" s="47"/>
      <c r="D60" s="1"/>
      <c r="E60" s="1"/>
      <c r="F60" s="1"/>
      <c r="G60" s="1"/>
      <c r="H60" s="1"/>
      <c r="I60" s="1"/>
    </row>
    <row r="61" ht="15.75" customHeight="1">
      <c r="A61" s="46"/>
      <c r="B61" s="46"/>
      <c r="C61" s="47"/>
      <c r="D61" s="1"/>
      <c r="E61" s="1"/>
      <c r="F61" s="1"/>
      <c r="G61" s="1"/>
      <c r="H61" s="1"/>
      <c r="I61" s="1"/>
    </row>
    <row r="62" ht="15.75" customHeight="1">
      <c r="A62" s="46"/>
      <c r="B62" s="46"/>
      <c r="C62" s="47"/>
      <c r="D62" s="1"/>
      <c r="E62" s="1"/>
      <c r="F62" s="1"/>
      <c r="G62" s="1"/>
      <c r="H62" s="1"/>
      <c r="I62" s="1"/>
    </row>
    <row r="63" ht="15.75" customHeight="1">
      <c r="A63" s="46"/>
      <c r="B63" s="46"/>
      <c r="C63" s="47"/>
      <c r="D63" s="1"/>
      <c r="E63" s="1"/>
      <c r="F63" s="1"/>
      <c r="G63" s="1"/>
      <c r="H63" s="1"/>
      <c r="I63" s="1"/>
    </row>
    <row r="64" ht="15.75" customHeight="1">
      <c r="A64" s="46"/>
      <c r="B64" s="46"/>
      <c r="C64" s="47"/>
      <c r="D64" s="1"/>
      <c r="E64" s="1"/>
      <c r="F64" s="1"/>
      <c r="G64" s="1"/>
      <c r="H64" s="1"/>
      <c r="I64" s="1"/>
    </row>
    <row r="65" ht="15.75" customHeight="1">
      <c r="A65" s="46"/>
      <c r="B65" s="46"/>
      <c r="C65" s="47"/>
      <c r="D65" s="1"/>
      <c r="E65" s="1"/>
      <c r="F65" s="1"/>
      <c r="G65" s="1"/>
      <c r="H65" s="1"/>
      <c r="I65" s="1"/>
    </row>
    <row r="66" ht="15.75" customHeight="1">
      <c r="A66" s="46"/>
      <c r="B66" s="46"/>
      <c r="C66" s="47"/>
      <c r="D66" s="1"/>
      <c r="E66" s="1"/>
      <c r="F66" s="1"/>
      <c r="G66" s="1"/>
      <c r="H66" s="1"/>
      <c r="I66" s="1"/>
    </row>
    <row r="67" ht="15.75" customHeight="1">
      <c r="A67" s="46"/>
      <c r="B67" s="46"/>
      <c r="C67" s="47"/>
      <c r="D67" s="1"/>
      <c r="E67" s="1"/>
      <c r="F67" s="1"/>
      <c r="G67" s="1"/>
      <c r="H67" s="1"/>
      <c r="I67" s="1"/>
    </row>
    <row r="68" ht="15.75" customHeight="1">
      <c r="A68" s="46"/>
      <c r="B68" s="46"/>
      <c r="C68" s="47"/>
      <c r="D68" s="1"/>
      <c r="E68" s="1"/>
      <c r="F68" s="1"/>
      <c r="G68" s="1"/>
      <c r="H68" s="1"/>
      <c r="I68" s="1"/>
    </row>
    <row r="69" ht="15.75" customHeight="1">
      <c r="A69" s="46"/>
      <c r="B69" s="46"/>
      <c r="C69" s="47"/>
      <c r="D69" s="1"/>
      <c r="E69" s="1"/>
      <c r="F69" s="1"/>
      <c r="G69" s="1"/>
      <c r="H69" s="1"/>
      <c r="I69" s="1"/>
    </row>
    <row r="70" ht="15.75" customHeight="1">
      <c r="A70" s="46"/>
      <c r="B70" s="46"/>
      <c r="C70" s="47"/>
      <c r="D70" s="1"/>
      <c r="E70" s="1"/>
      <c r="F70" s="1"/>
      <c r="G70" s="1"/>
      <c r="H70" s="1"/>
      <c r="I70" s="1"/>
    </row>
    <row r="71" ht="15.75" customHeight="1">
      <c r="A71" s="46"/>
      <c r="B71" s="46"/>
      <c r="C71" s="47"/>
      <c r="D71" s="1"/>
      <c r="E71" s="1"/>
      <c r="F71" s="1"/>
      <c r="G71" s="1"/>
      <c r="H71" s="1"/>
      <c r="I71" s="1"/>
    </row>
    <row r="72" ht="15.75" customHeight="1">
      <c r="A72" s="46"/>
      <c r="B72" s="46"/>
      <c r="C72" s="47"/>
      <c r="D72" s="1"/>
      <c r="E72" s="1"/>
      <c r="F72" s="1"/>
      <c r="G72" s="1"/>
      <c r="H72" s="1"/>
      <c r="I72" s="1"/>
    </row>
    <row r="73" ht="15.75" customHeight="1">
      <c r="A73" s="46"/>
      <c r="B73" s="46"/>
      <c r="C73" s="47"/>
      <c r="D73" s="1"/>
      <c r="E73" s="1"/>
      <c r="F73" s="1"/>
      <c r="G73" s="1"/>
      <c r="H73" s="1"/>
      <c r="I73" s="1"/>
    </row>
    <row r="74" ht="15.75" customHeight="1">
      <c r="A74" s="46"/>
      <c r="B74" s="46"/>
      <c r="C74" s="47"/>
      <c r="D74" s="1"/>
      <c r="E74" s="1"/>
      <c r="F74" s="1"/>
      <c r="G74" s="1"/>
      <c r="H74" s="1"/>
      <c r="I74" s="1"/>
    </row>
    <row r="75" ht="15.75" customHeight="1">
      <c r="A75" s="46"/>
      <c r="B75" s="46"/>
      <c r="C75" s="47"/>
      <c r="D75" s="1"/>
      <c r="E75" s="1"/>
      <c r="F75" s="1"/>
      <c r="G75" s="1"/>
      <c r="H75" s="1"/>
      <c r="I75" s="1"/>
    </row>
    <row r="76" ht="15.75" customHeight="1">
      <c r="A76" s="46"/>
      <c r="B76" s="46"/>
      <c r="C76" s="47"/>
      <c r="D76" s="1"/>
      <c r="E76" s="1"/>
      <c r="F76" s="1"/>
      <c r="G76" s="1"/>
      <c r="H76" s="1"/>
      <c r="I76" s="1"/>
    </row>
    <row r="77" ht="15.75" customHeight="1">
      <c r="A77" s="46"/>
      <c r="B77" s="46"/>
      <c r="C77" s="47"/>
      <c r="D77" s="1"/>
      <c r="E77" s="1"/>
      <c r="F77" s="1"/>
      <c r="G77" s="1"/>
      <c r="H77" s="1"/>
      <c r="I77" s="1"/>
    </row>
    <row r="78" ht="15.75" customHeight="1">
      <c r="A78" s="46"/>
      <c r="B78" s="46"/>
      <c r="C78" s="47"/>
      <c r="D78" s="1"/>
      <c r="E78" s="1"/>
      <c r="F78" s="1"/>
      <c r="G78" s="1"/>
      <c r="H78" s="1"/>
      <c r="I78" s="1"/>
    </row>
    <row r="79" ht="15.75" customHeight="1">
      <c r="A79" s="46"/>
      <c r="B79" s="46"/>
      <c r="C79" s="47"/>
      <c r="D79" s="1"/>
      <c r="E79" s="1"/>
      <c r="F79" s="1"/>
      <c r="G79" s="1"/>
      <c r="H79" s="1"/>
      <c r="I79" s="1"/>
    </row>
    <row r="80" ht="15.75" customHeight="1">
      <c r="A80" s="46"/>
      <c r="B80" s="46"/>
      <c r="C80" s="47"/>
      <c r="D80" s="1"/>
      <c r="E80" s="1"/>
      <c r="F80" s="1"/>
      <c r="G80" s="1"/>
      <c r="H80" s="1"/>
      <c r="I80" s="1"/>
    </row>
    <row r="81" ht="15.75" customHeight="1">
      <c r="A81" s="46"/>
      <c r="B81" s="46"/>
      <c r="C81" s="47"/>
      <c r="D81" s="1"/>
      <c r="E81" s="1"/>
      <c r="F81" s="1"/>
      <c r="G81" s="1"/>
      <c r="H81" s="1"/>
      <c r="I81" s="1"/>
    </row>
    <row r="82" ht="15.75" customHeight="1">
      <c r="A82" s="46"/>
      <c r="B82" s="46"/>
      <c r="C82" s="47"/>
      <c r="D82" s="1"/>
      <c r="E82" s="1"/>
      <c r="F82" s="1"/>
      <c r="G82" s="1"/>
      <c r="H82" s="1"/>
      <c r="I82" s="1"/>
    </row>
    <row r="83" ht="15.75" customHeight="1">
      <c r="A83" s="46"/>
      <c r="B83" s="46"/>
      <c r="C83" s="47"/>
      <c r="D83" s="1"/>
      <c r="E83" s="1"/>
      <c r="F83" s="1"/>
      <c r="G83" s="1"/>
      <c r="H83" s="1"/>
      <c r="I83" s="1"/>
    </row>
    <row r="84" ht="15.75" customHeight="1">
      <c r="A84" s="46"/>
      <c r="B84" s="46"/>
      <c r="C84" s="47"/>
      <c r="D84" s="1"/>
      <c r="E84" s="1"/>
      <c r="F84" s="1"/>
      <c r="G84" s="1"/>
      <c r="H84" s="1"/>
      <c r="I84" s="1"/>
    </row>
    <row r="85" ht="15.75" customHeight="1">
      <c r="A85" s="46"/>
      <c r="B85" s="46"/>
      <c r="C85" s="47"/>
      <c r="D85" s="1"/>
      <c r="E85" s="1"/>
      <c r="F85" s="1"/>
      <c r="G85" s="1"/>
      <c r="H85" s="1"/>
      <c r="I85" s="1"/>
    </row>
    <row r="86" ht="15.75" customHeight="1">
      <c r="A86" s="46"/>
      <c r="B86" s="46"/>
      <c r="C86" s="47"/>
      <c r="D86" s="1"/>
      <c r="E86" s="1"/>
      <c r="F86" s="1"/>
      <c r="G86" s="1"/>
      <c r="H86" s="1"/>
      <c r="I86" s="1"/>
    </row>
    <row r="87" ht="15.75" customHeight="1">
      <c r="A87" s="46"/>
      <c r="B87" s="46"/>
      <c r="C87" s="47"/>
      <c r="D87" s="1"/>
      <c r="E87" s="1"/>
      <c r="F87" s="1"/>
      <c r="G87" s="1"/>
      <c r="H87" s="1"/>
      <c r="I87" s="1"/>
    </row>
    <row r="88" ht="15.75" customHeight="1">
      <c r="A88" s="46"/>
      <c r="B88" s="46"/>
      <c r="C88" s="47"/>
      <c r="D88" s="1"/>
      <c r="E88" s="1"/>
      <c r="F88" s="1"/>
      <c r="G88" s="1"/>
      <c r="H88" s="1"/>
      <c r="I88" s="1"/>
    </row>
    <row r="89" ht="15.75" customHeight="1">
      <c r="A89" s="46"/>
      <c r="B89" s="46"/>
      <c r="C89" s="47"/>
      <c r="D89" s="1"/>
      <c r="E89" s="1"/>
      <c r="F89" s="1"/>
      <c r="G89" s="1"/>
      <c r="H89" s="1"/>
      <c r="I89" s="1"/>
    </row>
    <row r="90" ht="15.75" customHeight="1">
      <c r="A90" s="46"/>
      <c r="B90" s="46"/>
      <c r="C90" s="47"/>
      <c r="D90" s="1"/>
      <c r="E90" s="1"/>
      <c r="F90" s="1"/>
      <c r="G90" s="1"/>
      <c r="H90" s="1"/>
      <c r="I90" s="1"/>
    </row>
    <row r="91" ht="15.75" customHeight="1">
      <c r="A91" s="46"/>
      <c r="B91" s="46"/>
      <c r="C91" s="47"/>
      <c r="D91" s="1"/>
      <c r="E91" s="1"/>
      <c r="F91" s="1"/>
      <c r="G91" s="1"/>
      <c r="H91" s="1"/>
      <c r="I91" s="1"/>
    </row>
    <row r="92" ht="15.75" customHeight="1">
      <c r="A92" s="46"/>
      <c r="B92" s="46"/>
      <c r="C92" s="47"/>
      <c r="D92" s="1"/>
      <c r="E92" s="1"/>
      <c r="F92" s="1"/>
      <c r="G92" s="1"/>
      <c r="H92" s="1"/>
      <c r="I92" s="1"/>
    </row>
    <row r="93" ht="15.75" customHeight="1">
      <c r="A93" s="46"/>
      <c r="B93" s="46"/>
      <c r="C93" s="47"/>
      <c r="D93" s="1"/>
      <c r="E93" s="1"/>
      <c r="F93" s="1"/>
      <c r="G93" s="1"/>
      <c r="H93" s="1"/>
      <c r="I93" s="1"/>
    </row>
    <row r="94" ht="15.75" customHeight="1">
      <c r="A94" s="46"/>
      <c r="B94" s="46"/>
      <c r="C94" s="47"/>
      <c r="D94" s="1"/>
      <c r="E94" s="1"/>
      <c r="F94" s="1"/>
      <c r="G94" s="1"/>
      <c r="H94" s="1"/>
      <c r="I94" s="1"/>
    </row>
    <row r="95" ht="15.75" customHeight="1">
      <c r="A95" s="46"/>
      <c r="B95" s="46"/>
      <c r="C95" s="47"/>
      <c r="D95" s="1"/>
      <c r="E95" s="1"/>
      <c r="F95" s="1"/>
      <c r="G95" s="1"/>
      <c r="H95" s="1"/>
      <c r="I95" s="1"/>
    </row>
    <row r="96" ht="15.75" customHeight="1">
      <c r="A96" s="46"/>
      <c r="B96" s="46"/>
      <c r="C96" s="47"/>
      <c r="D96" s="1"/>
      <c r="E96" s="1"/>
      <c r="F96" s="1"/>
      <c r="G96" s="1"/>
      <c r="H96" s="1"/>
      <c r="I96" s="1"/>
    </row>
    <row r="97" ht="15.75" customHeight="1">
      <c r="A97" s="46"/>
      <c r="B97" s="46"/>
      <c r="C97" s="47"/>
      <c r="D97" s="1"/>
      <c r="E97" s="1"/>
      <c r="F97" s="1"/>
      <c r="G97" s="1"/>
      <c r="H97" s="1"/>
      <c r="I97" s="1"/>
    </row>
    <row r="98" ht="15.75" customHeight="1">
      <c r="A98" s="46"/>
      <c r="B98" s="46"/>
      <c r="C98" s="47"/>
      <c r="D98" s="1"/>
      <c r="E98" s="1"/>
      <c r="F98" s="1"/>
      <c r="G98" s="1"/>
      <c r="H98" s="1"/>
      <c r="I98" s="1"/>
    </row>
    <row r="99" ht="15.75" customHeight="1">
      <c r="A99" s="46"/>
      <c r="B99" s="46"/>
      <c r="C99" s="47"/>
      <c r="D99" s="1"/>
      <c r="E99" s="1"/>
      <c r="F99" s="1"/>
      <c r="G99" s="1"/>
      <c r="H99" s="1"/>
      <c r="I99" s="1"/>
    </row>
    <row r="100" ht="15.75" customHeight="1">
      <c r="A100" s="46"/>
      <c r="B100" s="46"/>
      <c r="C100" s="47"/>
      <c r="D100" s="1"/>
      <c r="E100" s="1"/>
      <c r="F100" s="1"/>
      <c r="G100" s="1"/>
      <c r="H100" s="1"/>
      <c r="I100" s="1"/>
    </row>
    <row r="101" ht="15.75" customHeight="1">
      <c r="A101" s="46"/>
      <c r="B101" s="46"/>
      <c r="C101" s="47"/>
      <c r="D101" s="1"/>
      <c r="E101" s="1"/>
      <c r="F101" s="1"/>
      <c r="G101" s="1"/>
      <c r="H101" s="1"/>
      <c r="I101" s="1"/>
    </row>
    <row r="102" ht="15.75" customHeight="1">
      <c r="A102" s="46"/>
      <c r="B102" s="46"/>
      <c r="C102" s="47"/>
      <c r="D102" s="1"/>
      <c r="E102" s="1"/>
      <c r="F102" s="1"/>
      <c r="G102" s="1"/>
      <c r="H102" s="1"/>
      <c r="I102" s="1"/>
    </row>
    <row r="103" ht="15.75" customHeight="1">
      <c r="A103" s="46"/>
      <c r="B103" s="46"/>
      <c r="C103" s="47"/>
      <c r="D103" s="1"/>
      <c r="E103" s="1"/>
      <c r="F103" s="1"/>
      <c r="G103" s="1"/>
      <c r="H103" s="1"/>
      <c r="I103" s="1"/>
    </row>
    <row r="104" ht="15.75" customHeight="1">
      <c r="A104" s="46"/>
      <c r="B104" s="46"/>
      <c r="C104" s="47"/>
      <c r="D104" s="1"/>
      <c r="E104" s="1"/>
      <c r="F104" s="1"/>
      <c r="G104" s="1"/>
      <c r="H104" s="1"/>
      <c r="I104" s="1"/>
    </row>
    <row r="105" ht="15.75" customHeight="1">
      <c r="A105" s="46"/>
      <c r="B105" s="46"/>
      <c r="C105" s="47"/>
      <c r="D105" s="1"/>
      <c r="E105" s="1"/>
      <c r="F105" s="1"/>
      <c r="G105" s="1"/>
      <c r="H105" s="1"/>
      <c r="I105" s="1"/>
    </row>
    <row r="106" ht="15.75" customHeight="1">
      <c r="A106" s="46"/>
      <c r="B106" s="46"/>
      <c r="C106" s="47"/>
      <c r="D106" s="1"/>
      <c r="E106" s="1"/>
      <c r="F106" s="1"/>
      <c r="G106" s="1"/>
      <c r="H106" s="1"/>
      <c r="I106" s="1"/>
    </row>
    <row r="107" ht="15.75" customHeight="1">
      <c r="A107" s="46"/>
      <c r="B107" s="46"/>
      <c r="C107" s="47"/>
      <c r="D107" s="1"/>
      <c r="E107" s="1"/>
      <c r="F107" s="1"/>
      <c r="G107" s="1"/>
      <c r="H107" s="1"/>
      <c r="I107" s="1"/>
    </row>
    <row r="108" ht="15.75" customHeight="1">
      <c r="A108" s="46"/>
      <c r="B108" s="46"/>
      <c r="C108" s="47"/>
      <c r="D108" s="1"/>
      <c r="E108" s="1"/>
      <c r="F108" s="1"/>
      <c r="G108" s="1"/>
      <c r="H108" s="1"/>
      <c r="I108" s="1"/>
    </row>
    <row r="109" ht="15.75" customHeight="1">
      <c r="A109" s="46"/>
      <c r="B109" s="46"/>
      <c r="C109" s="47"/>
      <c r="D109" s="1"/>
      <c r="E109" s="1"/>
      <c r="F109" s="1"/>
      <c r="G109" s="1"/>
      <c r="H109" s="1"/>
      <c r="I109" s="1"/>
    </row>
    <row r="110" ht="15.75" customHeight="1">
      <c r="A110" s="46"/>
      <c r="B110" s="46"/>
      <c r="C110" s="47"/>
      <c r="D110" s="1"/>
      <c r="E110" s="1"/>
      <c r="F110" s="1"/>
      <c r="G110" s="1"/>
      <c r="H110" s="1"/>
      <c r="I110" s="1"/>
    </row>
    <row r="111" ht="15.75" customHeight="1">
      <c r="A111" s="46"/>
      <c r="B111" s="46"/>
      <c r="C111" s="47"/>
      <c r="D111" s="1"/>
      <c r="E111" s="1"/>
      <c r="F111" s="1"/>
      <c r="G111" s="1"/>
      <c r="H111" s="1"/>
      <c r="I111" s="1"/>
    </row>
    <row r="112" ht="15.75" customHeight="1">
      <c r="A112" s="46"/>
      <c r="B112" s="46"/>
      <c r="C112" s="47"/>
      <c r="D112" s="1"/>
      <c r="E112" s="1"/>
      <c r="F112" s="1"/>
      <c r="G112" s="1"/>
      <c r="H112" s="1"/>
      <c r="I112" s="1"/>
    </row>
    <row r="113" ht="15.75" customHeight="1">
      <c r="A113" s="46"/>
      <c r="B113" s="46"/>
      <c r="C113" s="47"/>
      <c r="D113" s="1"/>
      <c r="E113" s="1"/>
      <c r="F113" s="1"/>
      <c r="G113" s="1"/>
      <c r="H113" s="1"/>
      <c r="I113" s="1"/>
    </row>
    <row r="114" ht="15.75" customHeight="1">
      <c r="A114" s="46"/>
      <c r="B114" s="46"/>
      <c r="C114" s="47"/>
      <c r="D114" s="1"/>
      <c r="E114" s="1"/>
      <c r="F114" s="1"/>
      <c r="G114" s="1"/>
      <c r="H114" s="1"/>
      <c r="I114" s="1"/>
    </row>
    <row r="115" ht="15.75" customHeight="1">
      <c r="A115" s="46"/>
      <c r="B115" s="46"/>
      <c r="C115" s="47"/>
      <c r="D115" s="1"/>
      <c r="E115" s="1"/>
      <c r="F115" s="1"/>
      <c r="G115" s="1"/>
      <c r="H115" s="1"/>
      <c r="I115" s="1"/>
    </row>
    <row r="116" ht="15.75" customHeight="1">
      <c r="A116" s="46"/>
      <c r="B116" s="46"/>
      <c r="C116" s="47"/>
      <c r="D116" s="1"/>
      <c r="E116" s="1"/>
      <c r="F116" s="1"/>
      <c r="G116" s="1"/>
      <c r="H116" s="1"/>
      <c r="I116" s="1"/>
    </row>
    <row r="117" ht="15.75" customHeight="1">
      <c r="A117" s="46"/>
      <c r="B117" s="46"/>
      <c r="C117" s="47"/>
      <c r="D117" s="1"/>
      <c r="E117" s="1"/>
      <c r="F117" s="1"/>
      <c r="G117" s="1"/>
      <c r="H117" s="1"/>
      <c r="I117" s="1"/>
    </row>
    <row r="118" ht="15.75" customHeight="1">
      <c r="A118" s="46"/>
      <c r="B118" s="46"/>
      <c r="C118" s="47"/>
      <c r="D118" s="1"/>
      <c r="E118" s="1"/>
      <c r="F118" s="1"/>
      <c r="G118" s="1"/>
      <c r="H118" s="1"/>
      <c r="I118" s="1"/>
    </row>
    <row r="119" ht="15.75" customHeight="1">
      <c r="A119" s="46"/>
      <c r="B119" s="46"/>
      <c r="C119" s="47"/>
      <c r="D119" s="1"/>
      <c r="E119" s="1"/>
      <c r="F119" s="1"/>
      <c r="G119" s="1"/>
      <c r="H119" s="1"/>
      <c r="I119" s="1"/>
    </row>
    <row r="120" ht="15.75" customHeight="1">
      <c r="A120" s="46"/>
      <c r="B120" s="46"/>
      <c r="C120" s="47"/>
      <c r="D120" s="1"/>
      <c r="E120" s="1"/>
      <c r="F120" s="1"/>
      <c r="G120" s="1"/>
      <c r="H120" s="1"/>
      <c r="I120" s="1"/>
    </row>
    <row r="121" ht="15.75" customHeight="1">
      <c r="A121" s="46"/>
      <c r="B121" s="46"/>
      <c r="C121" s="47"/>
      <c r="D121" s="1"/>
      <c r="E121" s="1"/>
      <c r="F121" s="1"/>
      <c r="G121" s="1"/>
      <c r="H121" s="1"/>
      <c r="I121" s="1"/>
    </row>
    <row r="122" ht="15.75" customHeight="1">
      <c r="A122" s="46"/>
      <c r="B122" s="46"/>
      <c r="C122" s="47"/>
      <c r="D122" s="1"/>
      <c r="E122" s="1"/>
      <c r="F122" s="1"/>
      <c r="G122" s="1"/>
      <c r="H122" s="1"/>
      <c r="I122" s="1"/>
    </row>
    <row r="123" ht="15.75" customHeight="1">
      <c r="A123" s="46"/>
      <c r="B123" s="46"/>
      <c r="C123" s="47"/>
      <c r="D123" s="1"/>
      <c r="E123" s="1"/>
      <c r="F123" s="1"/>
      <c r="G123" s="1"/>
      <c r="H123" s="1"/>
      <c r="I123" s="1"/>
    </row>
    <row r="124" ht="15.75" customHeight="1">
      <c r="A124" s="46"/>
      <c r="B124" s="46"/>
      <c r="C124" s="47"/>
      <c r="D124" s="1"/>
      <c r="E124" s="1"/>
      <c r="F124" s="1"/>
      <c r="G124" s="1"/>
      <c r="H124" s="1"/>
      <c r="I124" s="1"/>
    </row>
    <row r="125" ht="15.75" customHeight="1">
      <c r="A125" s="46"/>
      <c r="B125" s="46"/>
      <c r="C125" s="47"/>
      <c r="D125" s="1"/>
      <c r="E125" s="1"/>
      <c r="F125" s="1"/>
      <c r="G125" s="1"/>
      <c r="H125" s="1"/>
      <c r="I125" s="1"/>
    </row>
    <row r="126" ht="15.75" customHeight="1">
      <c r="A126" s="46"/>
      <c r="B126" s="46"/>
      <c r="C126" s="47"/>
      <c r="D126" s="1"/>
      <c r="E126" s="1"/>
      <c r="F126" s="1"/>
      <c r="G126" s="1"/>
      <c r="H126" s="1"/>
      <c r="I126" s="1"/>
    </row>
    <row r="127" ht="15.75" customHeight="1">
      <c r="A127" s="46"/>
      <c r="B127" s="46"/>
      <c r="C127" s="47"/>
      <c r="D127" s="1"/>
      <c r="E127" s="1"/>
      <c r="F127" s="1"/>
      <c r="G127" s="1"/>
      <c r="H127" s="1"/>
      <c r="I127" s="1"/>
    </row>
    <row r="128" ht="15.75" customHeight="1">
      <c r="A128" s="46"/>
      <c r="B128" s="46"/>
      <c r="C128" s="47"/>
      <c r="D128" s="1"/>
      <c r="E128" s="1"/>
      <c r="F128" s="1"/>
      <c r="G128" s="1"/>
      <c r="H128" s="1"/>
      <c r="I128" s="1"/>
    </row>
    <row r="129" ht="15.75" customHeight="1">
      <c r="A129" s="46"/>
      <c r="B129" s="46"/>
      <c r="C129" s="47"/>
      <c r="D129" s="1"/>
      <c r="E129" s="1"/>
      <c r="F129" s="1"/>
      <c r="G129" s="1"/>
      <c r="H129" s="1"/>
      <c r="I129" s="1"/>
    </row>
    <row r="130" ht="15.75" customHeight="1">
      <c r="A130" s="46"/>
      <c r="B130" s="46"/>
      <c r="C130" s="47"/>
      <c r="D130" s="1"/>
      <c r="E130" s="1"/>
      <c r="F130" s="1"/>
      <c r="G130" s="1"/>
      <c r="H130" s="1"/>
      <c r="I130" s="1"/>
    </row>
    <row r="131" ht="15.75" customHeight="1">
      <c r="A131" s="46"/>
      <c r="B131" s="46"/>
      <c r="C131" s="47"/>
      <c r="D131" s="1"/>
      <c r="E131" s="1"/>
      <c r="F131" s="1"/>
      <c r="G131" s="1"/>
      <c r="H131" s="1"/>
      <c r="I131" s="1"/>
    </row>
    <row r="132" ht="15.75" customHeight="1">
      <c r="A132" s="46"/>
      <c r="B132" s="46"/>
      <c r="C132" s="47"/>
      <c r="D132" s="1"/>
      <c r="E132" s="1"/>
      <c r="F132" s="1"/>
      <c r="G132" s="1"/>
      <c r="H132" s="1"/>
      <c r="I132" s="1"/>
    </row>
    <row r="133" ht="15.75" customHeight="1">
      <c r="A133" s="46"/>
      <c r="B133" s="46"/>
      <c r="C133" s="47"/>
      <c r="D133" s="1"/>
      <c r="E133" s="1"/>
      <c r="F133" s="1"/>
      <c r="G133" s="1"/>
      <c r="H133" s="1"/>
      <c r="I133" s="1"/>
    </row>
    <row r="134" ht="15.75" customHeight="1">
      <c r="A134" s="46"/>
      <c r="B134" s="46"/>
      <c r="C134" s="47"/>
      <c r="D134" s="1"/>
      <c r="E134" s="1"/>
      <c r="F134" s="1"/>
      <c r="G134" s="1"/>
      <c r="H134" s="1"/>
      <c r="I134" s="1"/>
    </row>
    <row r="135" ht="15.75" customHeight="1">
      <c r="A135" s="46"/>
      <c r="B135" s="46"/>
      <c r="C135" s="47"/>
      <c r="D135" s="1"/>
      <c r="E135" s="1"/>
      <c r="F135" s="1"/>
      <c r="G135" s="1"/>
      <c r="H135" s="1"/>
      <c r="I135" s="1"/>
    </row>
    <row r="136" ht="15.75" customHeight="1">
      <c r="A136" s="46"/>
      <c r="B136" s="46"/>
      <c r="C136" s="47"/>
      <c r="D136" s="1"/>
      <c r="E136" s="1"/>
      <c r="F136" s="1"/>
      <c r="G136" s="1"/>
      <c r="H136" s="1"/>
      <c r="I136" s="1"/>
    </row>
    <row r="137" ht="15.75" customHeight="1">
      <c r="A137" s="46"/>
      <c r="B137" s="46"/>
      <c r="C137" s="47"/>
      <c r="D137" s="1"/>
      <c r="E137" s="1"/>
      <c r="F137" s="1"/>
      <c r="G137" s="1"/>
      <c r="H137" s="1"/>
      <c r="I137" s="1"/>
    </row>
    <row r="138" ht="15.75" customHeight="1">
      <c r="A138" s="46"/>
      <c r="B138" s="46"/>
      <c r="C138" s="47"/>
      <c r="D138" s="1"/>
      <c r="E138" s="1"/>
      <c r="F138" s="1"/>
      <c r="G138" s="1"/>
      <c r="H138" s="1"/>
      <c r="I138" s="1"/>
    </row>
    <row r="139" ht="15.75" customHeight="1">
      <c r="A139" s="46"/>
      <c r="B139" s="46"/>
      <c r="C139" s="47"/>
      <c r="D139" s="1"/>
      <c r="E139" s="1"/>
      <c r="F139" s="1"/>
      <c r="G139" s="1"/>
      <c r="H139" s="1"/>
      <c r="I139" s="1"/>
    </row>
    <row r="140" ht="15.75" customHeight="1">
      <c r="A140" s="46"/>
      <c r="B140" s="46"/>
      <c r="C140" s="47"/>
      <c r="D140" s="1"/>
      <c r="E140" s="1"/>
      <c r="F140" s="1"/>
      <c r="G140" s="1"/>
      <c r="H140" s="1"/>
      <c r="I140" s="1"/>
    </row>
    <row r="141" ht="15.75" customHeight="1">
      <c r="A141" s="46"/>
      <c r="B141" s="46"/>
      <c r="C141" s="47"/>
      <c r="D141" s="1"/>
      <c r="E141" s="1"/>
      <c r="F141" s="1"/>
      <c r="G141" s="1"/>
      <c r="H141" s="1"/>
      <c r="I141" s="1"/>
    </row>
    <row r="142" ht="15.75" customHeight="1">
      <c r="A142" s="46"/>
      <c r="B142" s="46"/>
      <c r="C142" s="47"/>
      <c r="D142" s="1"/>
      <c r="E142" s="1"/>
      <c r="F142" s="1"/>
      <c r="G142" s="1"/>
      <c r="H142" s="1"/>
      <c r="I142" s="1"/>
    </row>
    <row r="143" ht="15.75" customHeight="1">
      <c r="A143" s="46"/>
      <c r="B143" s="46"/>
      <c r="C143" s="47"/>
      <c r="D143" s="1"/>
      <c r="E143" s="1"/>
      <c r="F143" s="1"/>
      <c r="G143" s="1"/>
      <c r="H143" s="1"/>
      <c r="I143" s="1"/>
    </row>
    <row r="144" ht="15.75" customHeight="1">
      <c r="A144" s="46"/>
      <c r="B144" s="46"/>
      <c r="C144" s="47"/>
      <c r="D144" s="1"/>
      <c r="E144" s="1"/>
      <c r="F144" s="1"/>
      <c r="G144" s="1"/>
      <c r="H144" s="1"/>
      <c r="I144" s="1"/>
    </row>
    <row r="145" ht="15.75" customHeight="1">
      <c r="A145" s="46"/>
      <c r="B145" s="46"/>
      <c r="C145" s="47"/>
      <c r="D145" s="1"/>
      <c r="E145" s="1"/>
      <c r="F145" s="1"/>
      <c r="G145" s="1"/>
      <c r="H145" s="1"/>
      <c r="I145" s="1"/>
    </row>
    <row r="146" ht="15.75" customHeight="1">
      <c r="A146" s="46"/>
      <c r="B146" s="46"/>
      <c r="C146" s="47"/>
      <c r="D146" s="1"/>
      <c r="E146" s="1"/>
      <c r="F146" s="1"/>
      <c r="G146" s="1"/>
      <c r="H146" s="1"/>
      <c r="I146" s="1"/>
    </row>
    <row r="147" ht="15.75" customHeight="1">
      <c r="A147" s="46"/>
      <c r="B147" s="46"/>
      <c r="C147" s="47"/>
      <c r="D147" s="1"/>
      <c r="E147" s="1"/>
      <c r="F147" s="1"/>
      <c r="G147" s="1"/>
      <c r="H147" s="1"/>
      <c r="I147" s="1"/>
    </row>
    <row r="148" ht="15.75" customHeight="1">
      <c r="A148" s="46"/>
      <c r="B148" s="46"/>
      <c r="C148" s="47"/>
      <c r="D148" s="1"/>
      <c r="E148" s="1"/>
      <c r="F148" s="1"/>
      <c r="G148" s="1"/>
      <c r="H148" s="1"/>
      <c r="I148" s="1"/>
    </row>
    <row r="149" ht="15.75" customHeight="1">
      <c r="A149" s="46"/>
      <c r="B149" s="46"/>
      <c r="C149" s="47"/>
      <c r="D149" s="1"/>
      <c r="E149" s="1"/>
      <c r="F149" s="1"/>
      <c r="G149" s="1"/>
      <c r="H149" s="1"/>
      <c r="I149" s="1"/>
    </row>
    <row r="150" ht="15.75" customHeight="1">
      <c r="A150" s="46"/>
      <c r="B150" s="46"/>
      <c r="C150" s="47"/>
      <c r="D150" s="1"/>
      <c r="E150" s="1"/>
      <c r="F150" s="1"/>
      <c r="G150" s="1"/>
      <c r="H150" s="1"/>
      <c r="I150" s="1"/>
    </row>
    <row r="151" ht="15.75" customHeight="1">
      <c r="A151" s="46"/>
      <c r="B151" s="46"/>
      <c r="C151" s="47"/>
      <c r="D151" s="1"/>
      <c r="E151" s="1"/>
      <c r="F151" s="1"/>
      <c r="G151" s="1"/>
      <c r="H151" s="1"/>
      <c r="I151" s="1"/>
    </row>
    <row r="152" ht="15.75" customHeight="1">
      <c r="A152" s="46"/>
      <c r="B152" s="46"/>
      <c r="C152" s="47"/>
      <c r="D152" s="1"/>
      <c r="E152" s="1"/>
      <c r="F152" s="1"/>
      <c r="G152" s="1"/>
      <c r="H152" s="1"/>
      <c r="I152" s="1"/>
    </row>
    <row r="153" ht="15.75" customHeight="1">
      <c r="A153" s="46"/>
      <c r="B153" s="46"/>
      <c r="C153" s="47"/>
      <c r="D153" s="1"/>
      <c r="E153" s="1"/>
      <c r="F153" s="1"/>
      <c r="G153" s="1"/>
      <c r="H153" s="1"/>
      <c r="I153" s="1"/>
    </row>
    <row r="154" ht="15.75" customHeight="1">
      <c r="A154" s="46"/>
      <c r="B154" s="46"/>
      <c r="C154" s="47"/>
      <c r="D154" s="1"/>
      <c r="E154" s="1"/>
      <c r="F154" s="1"/>
      <c r="G154" s="1"/>
      <c r="H154" s="1"/>
      <c r="I154" s="1"/>
    </row>
    <row r="155" ht="15.75" customHeight="1">
      <c r="A155" s="46"/>
      <c r="B155" s="46"/>
      <c r="C155" s="47"/>
      <c r="D155" s="1"/>
      <c r="E155" s="1"/>
      <c r="F155" s="1"/>
      <c r="G155" s="1"/>
      <c r="H155" s="1"/>
      <c r="I155" s="1"/>
    </row>
    <row r="156" ht="15.75" customHeight="1">
      <c r="A156" s="46"/>
      <c r="B156" s="46"/>
      <c r="C156" s="47"/>
      <c r="D156" s="1"/>
      <c r="E156" s="1"/>
      <c r="F156" s="1"/>
      <c r="G156" s="1"/>
      <c r="H156" s="1"/>
      <c r="I156" s="1"/>
    </row>
    <row r="157" ht="15.75" customHeight="1">
      <c r="A157" s="46"/>
      <c r="B157" s="46"/>
      <c r="C157" s="47"/>
      <c r="D157" s="1"/>
      <c r="E157" s="1"/>
      <c r="F157" s="1"/>
      <c r="G157" s="1"/>
      <c r="H157" s="1"/>
      <c r="I157" s="1"/>
    </row>
    <row r="158" ht="15.75" customHeight="1">
      <c r="A158" s="46"/>
      <c r="B158" s="46"/>
      <c r="C158" s="47"/>
      <c r="D158" s="1"/>
      <c r="E158" s="1"/>
      <c r="F158" s="1"/>
      <c r="G158" s="1"/>
      <c r="H158" s="1"/>
      <c r="I158" s="1"/>
    </row>
    <row r="159" ht="15.75" customHeight="1">
      <c r="A159" s="46"/>
      <c r="B159" s="46"/>
      <c r="C159" s="47"/>
      <c r="D159" s="1"/>
      <c r="E159" s="1"/>
      <c r="F159" s="1"/>
      <c r="G159" s="1"/>
      <c r="H159" s="1"/>
      <c r="I159" s="1"/>
    </row>
    <row r="160" ht="15.75" customHeight="1">
      <c r="A160" s="46"/>
      <c r="B160" s="46"/>
      <c r="C160" s="47"/>
      <c r="D160" s="1"/>
      <c r="E160" s="1"/>
      <c r="F160" s="1"/>
      <c r="G160" s="1"/>
      <c r="H160" s="1"/>
      <c r="I160" s="1"/>
    </row>
    <row r="161" ht="15.75" customHeight="1">
      <c r="A161" s="46"/>
      <c r="B161" s="46"/>
      <c r="C161" s="47"/>
      <c r="D161" s="1"/>
      <c r="E161" s="1"/>
      <c r="F161" s="1"/>
      <c r="G161" s="1"/>
      <c r="H161" s="1"/>
      <c r="I161" s="1"/>
    </row>
    <row r="162" ht="15.75" customHeight="1">
      <c r="A162" s="46"/>
      <c r="B162" s="46"/>
      <c r="C162" s="47"/>
      <c r="D162" s="1"/>
      <c r="E162" s="1"/>
      <c r="F162" s="1"/>
      <c r="G162" s="1"/>
      <c r="H162" s="1"/>
      <c r="I162" s="1"/>
    </row>
    <row r="163" ht="15.75" customHeight="1">
      <c r="A163" s="46"/>
      <c r="B163" s="46"/>
      <c r="C163" s="47"/>
      <c r="D163" s="1"/>
      <c r="E163" s="1"/>
      <c r="F163" s="1"/>
      <c r="G163" s="1"/>
      <c r="H163" s="1"/>
      <c r="I163" s="1"/>
    </row>
    <row r="164" ht="15.75" customHeight="1">
      <c r="A164" s="46"/>
      <c r="B164" s="46"/>
      <c r="C164" s="47"/>
      <c r="D164" s="1"/>
      <c r="E164" s="1"/>
      <c r="F164" s="1"/>
      <c r="G164" s="1"/>
      <c r="H164" s="1"/>
      <c r="I164" s="1"/>
    </row>
    <row r="165" ht="15.75" customHeight="1">
      <c r="A165" s="46"/>
      <c r="B165" s="46"/>
      <c r="C165" s="47"/>
      <c r="D165" s="1"/>
      <c r="E165" s="1"/>
      <c r="F165" s="1"/>
      <c r="G165" s="1"/>
      <c r="H165" s="1"/>
      <c r="I165" s="1"/>
    </row>
    <row r="166" ht="15.75" customHeight="1">
      <c r="A166" s="46"/>
      <c r="B166" s="46"/>
      <c r="C166" s="47"/>
      <c r="D166" s="1"/>
      <c r="E166" s="1"/>
      <c r="F166" s="1"/>
      <c r="G166" s="1"/>
      <c r="H166" s="1"/>
      <c r="I166" s="1"/>
    </row>
    <row r="167" ht="15.75" customHeight="1">
      <c r="A167" s="46"/>
      <c r="B167" s="46"/>
      <c r="C167" s="47"/>
      <c r="D167" s="1"/>
      <c r="E167" s="1"/>
      <c r="F167" s="1"/>
      <c r="G167" s="1"/>
      <c r="H167" s="1"/>
      <c r="I167" s="1"/>
    </row>
    <row r="168" ht="15.75" customHeight="1">
      <c r="A168" s="46"/>
      <c r="B168" s="46"/>
      <c r="C168" s="47"/>
      <c r="D168" s="1"/>
      <c r="E168" s="1"/>
      <c r="F168" s="1"/>
      <c r="G168" s="1"/>
      <c r="H168" s="1"/>
      <c r="I168" s="1"/>
    </row>
    <row r="169" ht="15.75" customHeight="1">
      <c r="A169" s="46"/>
      <c r="B169" s="46"/>
      <c r="C169" s="47"/>
      <c r="D169" s="1"/>
      <c r="E169" s="1"/>
      <c r="F169" s="1"/>
      <c r="G169" s="1"/>
      <c r="H169" s="1"/>
      <c r="I169" s="1"/>
    </row>
    <row r="170" ht="15.75" customHeight="1">
      <c r="A170" s="46"/>
      <c r="B170" s="46"/>
      <c r="C170" s="47"/>
      <c r="D170" s="1"/>
      <c r="E170" s="1"/>
      <c r="F170" s="1"/>
      <c r="G170" s="1"/>
      <c r="H170" s="1"/>
      <c r="I170" s="1"/>
    </row>
    <row r="171" ht="15.75" customHeight="1">
      <c r="A171" s="46"/>
      <c r="B171" s="46"/>
      <c r="C171" s="47"/>
      <c r="D171" s="1"/>
      <c r="E171" s="1"/>
      <c r="F171" s="1"/>
      <c r="G171" s="1"/>
      <c r="H171" s="1"/>
      <c r="I171" s="1"/>
    </row>
    <row r="172" ht="15.75" customHeight="1">
      <c r="A172" s="46"/>
      <c r="B172" s="46"/>
      <c r="C172" s="47"/>
      <c r="D172" s="1"/>
      <c r="E172" s="1"/>
      <c r="F172" s="1"/>
      <c r="G172" s="1"/>
      <c r="H172" s="1"/>
      <c r="I172" s="1"/>
    </row>
    <row r="173" ht="15.75" customHeight="1">
      <c r="A173" s="46"/>
      <c r="B173" s="46"/>
      <c r="C173" s="47"/>
      <c r="D173" s="1"/>
      <c r="E173" s="1"/>
      <c r="F173" s="1"/>
      <c r="G173" s="1"/>
      <c r="H173" s="1"/>
      <c r="I173" s="1"/>
    </row>
    <row r="174" ht="15.75" customHeight="1">
      <c r="A174" s="46"/>
      <c r="B174" s="46"/>
      <c r="C174" s="47"/>
      <c r="D174" s="1"/>
      <c r="E174" s="1"/>
      <c r="F174" s="1"/>
      <c r="G174" s="1"/>
      <c r="H174" s="1"/>
      <c r="I174" s="1"/>
    </row>
    <row r="175" ht="15.75" customHeight="1">
      <c r="A175" s="46"/>
      <c r="B175" s="46"/>
      <c r="C175" s="47"/>
      <c r="D175" s="1"/>
      <c r="E175" s="1"/>
      <c r="F175" s="1"/>
      <c r="G175" s="1"/>
      <c r="H175" s="1"/>
      <c r="I175" s="1"/>
    </row>
    <row r="176" ht="15.75" customHeight="1">
      <c r="A176" s="46"/>
      <c r="B176" s="46"/>
      <c r="C176" s="47"/>
      <c r="D176" s="1"/>
      <c r="E176" s="1"/>
      <c r="F176" s="1"/>
      <c r="G176" s="1"/>
      <c r="H176" s="1"/>
      <c r="I176" s="1"/>
    </row>
    <row r="177" ht="15.75" customHeight="1">
      <c r="A177" s="46"/>
      <c r="B177" s="46"/>
      <c r="C177" s="47"/>
      <c r="D177" s="1"/>
      <c r="E177" s="1"/>
      <c r="F177" s="1"/>
      <c r="G177" s="1"/>
      <c r="H177" s="1"/>
      <c r="I177" s="1"/>
    </row>
    <row r="178" ht="15.75" customHeight="1">
      <c r="A178" s="46"/>
      <c r="B178" s="46"/>
      <c r="C178" s="47"/>
      <c r="D178" s="1"/>
      <c r="E178" s="1"/>
      <c r="F178" s="1"/>
      <c r="G178" s="1"/>
      <c r="H178" s="1"/>
      <c r="I178" s="1"/>
    </row>
    <row r="179" ht="15.75" customHeight="1">
      <c r="A179" s="46"/>
      <c r="B179" s="46"/>
      <c r="C179" s="47"/>
      <c r="D179" s="1"/>
      <c r="E179" s="1"/>
      <c r="F179" s="1"/>
      <c r="G179" s="1"/>
      <c r="H179" s="1"/>
      <c r="I179" s="1"/>
    </row>
    <row r="180" ht="15.75" customHeight="1">
      <c r="A180" s="46"/>
      <c r="B180" s="46"/>
      <c r="C180" s="47"/>
      <c r="D180" s="1"/>
      <c r="E180" s="1"/>
      <c r="F180" s="1"/>
      <c r="G180" s="1"/>
      <c r="H180" s="1"/>
      <c r="I180" s="1"/>
    </row>
    <row r="181" ht="15.75" customHeight="1">
      <c r="A181" s="46"/>
      <c r="B181" s="46"/>
      <c r="C181" s="47"/>
      <c r="D181" s="1"/>
      <c r="E181" s="1"/>
      <c r="F181" s="1"/>
      <c r="G181" s="1"/>
      <c r="H181" s="1"/>
      <c r="I181" s="1"/>
    </row>
    <row r="182" ht="15.75" customHeight="1">
      <c r="A182" s="46"/>
      <c r="B182" s="46"/>
      <c r="C182" s="47"/>
      <c r="D182" s="1"/>
      <c r="E182" s="1"/>
      <c r="F182" s="1"/>
      <c r="G182" s="1"/>
      <c r="H182" s="1"/>
      <c r="I182" s="1"/>
    </row>
    <row r="183" ht="15.75" customHeight="1">
      <c r="A183" s="46"/>
      <c r="B183" s="46"/>
      <c r="C183" s="47"/>
      <c r="D183" s="1"/>
      <c r="E183" s="1"/>
      <c r="F183" s="1"/>
      <c r="G183" s="1"/>
      <c r="H183" s="1"/>
      <c r="I183" s="1"/>
    </row>
    <row r="184" ht="15.75" customHeight="1">
      <c r="A184" s="46"/>
      <c r="B184" s="46"/>
      <c r="C184" s="47"/>
      <c r="D184" s="1"/>
      <c r="E184" s="1"/>
      <c r="F184" s="1"/>
      <c r="G184" s="1"/>
      <c r="H184" s="1"/>
      <c r="I184" s="1"/>
    </row>
    <row r="185" ht="15.75" customHeight="1">
      <c r="A185" s="46"/>
      <c r="B185" s="46"/>
      <c r="C185" s="47"/>
      <c r="D185" s="1"/>
      <c r="E185" s="1"/>
      <c r="F185" s="1"/>
      <c r="G185" s="1"/>
      <c r="H185" s="1"/>
      <c r="I185" s="1"/>
    </row>
    <row r="186" ht="15.75" customHeight="1">
      <c r="A186" s="46"/>
      <c r="B186" s="46"/>
      <c r="C186" s="47"/>
      <c r="D186" s="1"/>
      <c r="E186" s="1"/>
      <c r="F186" s="1"/>
      <c r="G186" s="1"/>
      <c r="H186" s="1"/>
      <c r="I186" s="1"/>
    </row>
    <row r="187" ht="15.75" customHeight="1">
      <c r="A187" s="46"/>
      <c r="B187" s="46"/>
      <c r="C187" s="47"/>
      <c r="D187" s="1"/>
      <c r="E187" s="1"/>
      <c r="F187" s="1"/>
      <c r="G187" s="1"/>
      <c r="H187" s="1"/>
      <c r="I187" s="1"/>
    </row>
    <row r="188" ht="15.75" customHeight="1">
      <c r="A188" s="46"/>
      <c r="B188" s="46"/>
      <c r="C188" s="47"/>
      <c r="D188" s="1"/>
      <c r="E188" s="1"/>
      <c r="F188" s="1"/>
      <c r="G188" s="1"/>
      <c r="H188" s="1"/>
      <c r="I188" s="1"/>
    </row>
    <row r="189" ht="15.75" customHeight="1">
      <c r="A189" s="46"/>
      <c r="B189" s="46"/>
      <c r="C189" s="47"/>
      <c r="D189" s="1"/>
      <c r="E189" s="1"/>
      <c r="F189" s="1"/>
      <c r="G189" s="1"/>
      <c r="H189" s="1"/>
      <c r="I189" s="1"/>
    </row>
    <row r="190" ht="15.75" customHeight="1">
      <c r="A190" s="46"/>
      <c r="B190" s="46"/>
      <c r="C190" s="47"/>
      <c r="D190" s="1"/>
      <c r="E190" s="1"/>
      <c r="F190" s="1"/>
      <c r="G190" s="1"/>
      <c r="H190" s="1"/>
      <c r="I190" s="1"/>
    </row>
    <row r="191" ht="15.75" customHeight="1">
      <c r="A191" s="46"/>
      <c r="B191" s="46"/>
      <c r="C191" s="47"/>
      <c r="D191" s="1"/>
      <c r="E191" s="1"/>
      <c r="F191" s="1"/>
      <c r="G191" s="1"/>
      <c r="H191" s="1"/>
      <c r="I191" s="1"/>
    </row>
    <row r="192" ht="15.75" customHeight="1">
      <c r="A192" s="46"/>
      <c r="B192" s="46"/>
      <c r="C192" s="47"/>
      <c r="D192" s="1"/>
      <c r="E192" s="1"/>
      <c r="F192" s="1"/>
      <c r="G192" s="1"/>
      <c r="H192" s="1"/>
      <c r="I192" s="1"/>
    </row>
    <row r="193" ht="15.75" customHeight="1">
      <c r="A193" s="46"/>
      <c r="B193" s="46"/>
      <c r="C193" s="47"/>
      <c r="D193" s="1"/>
      <c r="E193" s="1"/>
      <c r="F193" s="1"/>
      <c r="G193" s="1"/>
      <c r="H193" s="1"/>
      <c r="I193" s="1"/>
    </row>
    <row r="194" ht="15.75" customHeight="1">
      <c r="A194" s="46"/>
      <c r="B194" s="46"/>
      <c r="C194" s="47"/>
      <c r="D194" s="1"/>
      <c r="E194" s="1"/>
      <c r="F194" s="1"/>
      <c r="G194" s="1"/>
      <c r="H194" s="1"/>
      <c r="I194" s="1"/>
    </row>
    <row r="195" ht="15.75" customHeight="1">
      <c r="A195" s="46"/>
      <c r="B195" s="46"/>
      <c r="C195" s="47"/>
      <c r="D195" s="1"/>
      <c r="E195" s="1"/>
      <c r="F195" s="1"/>
      <c r="G195" s="1"/>
      <c r="H195" s="1"/>
      <c r="I195" s="1"/>
    </row>
    <row r="196" ht="15.75" customHeight="1">
      <c r="A196" s="46"/>
      <c r="B196" s="46"/>
      <c r="C196" s="47"/>
      <c r="D196" s="1"/>
      <c r="E196" s="1"/>
      <c r="F196" s="1"/>
      <c r="G196" s="1"/>
      <c r="H196" s="1"/>
      <c r="I196" s="1"/>
    </row>
    <row r="197" ht="15.75" customHeight="1">
      <c r="A197" s="46"/>
      <c r="B197" s="46"/>
      <c r="C197" s="47"/>
      <c r="D197" s="1"/>
      <c r="E197" s="1"/>
      <c r="F197" s="1"/>
      <c r="G197" s="1"/>
      <c r="H197" s="1"/>
      <c r="I197" s="1"/>
    </row>
    <row r="198" ht="15.75" customHeight="1">
      <c r="A198" s="46"/>
      <c r="B198" s="46"/>
      <c r="C198" s="47"/>
      <c r="D198" s="1"/>
      <c r="E198" s="1"/>
      <c r="F198" s="1"/>
      <c r="G198" s="1"/>
      <c r="H198" s="1"/>
      <c r="I198" s="1"/>
    </row>
    <row r="199" ht="15.75" customHeight="1">
      <c r="A199" s="46"/>
      <c r="B199" s="46"/>
      <c r="C199" s="47"/>
      <c r="D199" s="1"/>
      <c r="E199" s="1"/>
      <c r="F199" s="1"/>
      <c r="G199" s="1"/>
      <c r="H199" s="1"/>
      <c r="I199" s="1"/>
    </row>
    <row r="200" ht="15.75" customHeight="1">
      <c r="A200" s="46"/>
      <c r="B200" s="46"/>
      <c r="C200" s="47"/>
      <c r="D200" s="1"/>
      <c r="E200" s="1"/>
      <c r="F200" s="1"/>
      <c r="G200" s="1"/>
      <c r="H200" s="1"/>
      <c r="I200" s="1"/>
    </row>
    <row r="201" ht="15.75" customHeight="1">
      <c r="A201" s="46"/>
      <c r="B201" s="46"/>
      <c r="C201" s="47"/>
      <c r="D201" s="1"/>
      <c r="E201" s="1"/>
      <c r="F201" s="1"/>
      <c r="G201" s="1"/>
      <c r="H201" s="1"/>
      <c r="I201" s="1"/>
    </row>
    <row r="202" ht="15.75" customHeight="1">
      <c r="A202" s="46"/>
      <c r="B202" s="46"/>
      <c r="C202" s="47"/>
      <c r="D202" s="1"/>
      <c r="E202" s="1"/>
      <c r="F202" s="1"/>
      <c r="G202" s="1"/>
      <c r="H202" s="1"/>
      <c r="I202" s="1"/>
    </row>
    <row r="203" ht="15.75" customHeight="1">
      <c r="A203" s="46"/>
      <c r="B203" s="46"/>
      <c r="C203" s="47"/>
      <c r="D203" s="1"/>
      <c r="E203" s="1"/>
      <c r="F203" s="1"/>
      <c r="G203" s="1"/>
      <c r="H203" s="1"/>
      <c r="I203" s="1"/>
    </row>
    <row r="204" ht="15.75" customHeight="1">
      <c r="A204" s="46"/>
      <c r="B204" s="46"/>
      <c r="C204" s="47"/>
      <c r="D204" s="1"/>
      <c r="E204" s="1"/>
      <c r="F204" s="1"/>
      <c r="G204" s="1"/>
      <c r="H204" s="1"/>
      <c r="I204" s="1"/>
    </row>
    <row r="205" ht="15.75" customHeight="1">
      <c r="A205" s="46"/>
      <c r="B205" s="46"/>
      <c r="C205" s="47"/>
      <c r="D205" s="1"/>
      <c r="E205" s="1"/>
      <c r="F205" s="1"/>
      <c r="G205" s="1"/>
      <c r="H205" s="1"/>
      <c r="I205" s="1"/>
    </row>
    <row r="206" ht="15.75" customHeight="1">
      <c r="A206" s="46"/>
      <c r="B206" s="46"/>
      <c r="C206" s="47"/>
      <c r="D206" s="1"/>
      <c r="E206" s="1"/>
      <c r="F206" s="1"/>
      <c r="G206" s="1"/>
      <c r="H206" s="1"/>
      <c r="I206" s="1"/>
    </row>
    <row r="207" ht="15.75" customHeight="1">
      <c r="A207" s="46"/>
      <c r="B207" s="46"/>
      <c r="C207" s="47"/>
      <c r="D207" s="1"/>
      <c r="E207" s="1"/>
      <c r="F207" s="1"/>
      <c r="G207" s="1"/>
      <c r="H207" s="1"/>
      <c r="I207" s="1"/>
    </row>
    <row r="208" ht="15.75" customHeight="1">
      <c r="A208" s="46"/>
      <c r="B208" s="46"/>
      <c r="C208" s="47"/>
      <c r="D208" s="1"/>
      <c r="E208" s="1"/>
      <c r="F208" s="1"/>
      <c r="G208" s="1"/>
      <c r="H208" s="1"/>
      <c r="I208" s="1"/>
    </row>
    <row r="209" ht="15.75" customHeight="1">
      <c r="A209" s="46"/>
      <c r="B209" s="46"/>
      <c r="C209" s="47"/>
      <c r="D209" s="1"/>
      <c r="E209" s="1"/>
      <c r="F209" s="1"/>
      <c r="G209" s="1"/>
      <c r="H209" s="1"/>
      <c r="I209" s="1"/>
    </row>
    <row r="210" ht="15.75" customHeight="1">
      <c r="A210" s="46"/>
      <c r="B210" s="46"/>
      <c r="C210" s="47"/>
      <c r="D210" s="1"/>
      <c r="E210" s="1"/>
      <c r="F210" s="1"/>
      <c r="G210" s="1"/>
      <c r="H210" s="1"/>
      <c r="I210" s="1"/>
    </row>
    <row r="211" ht="15.75" customHeight="1">
      <c r="A211" s="46"/>
      <c r="B211" s="46"/>
      <c r="C211" s="47"/>
      <c r="D211" s="1"/>
      <c r="E211" s="1"/>
      <c r="F211" s="1"/>
      <c r="G211" s="1"/>
      <c r="H211" s="1"/>
      <c r="I211" s="1"/>
    </row>
    <row r="212" ht="15.75" customHeight="1">
      <c r="A212" s="46"/>
      <c r="B212" s="46"/>
      <c r="C212" s="47"/>
      <c r="D212" s="1"/>
      <c r="E212" s="1"/>
      <c r="F212" s="1"/>
      <c r="G212" s="1"/>
      <c r="H212" s="1"/>
      <c r="I212" s="1"/>
    </row>
    <row r="213" ht="15.75" customHeight="1">
      <c r="A213" s="46"/>
      <c r="B213" s="46"/>
      <c r="C213" s="47"/>
      <c r="D213" s="1"/>
      <c r="E213" s="1"/>
      <c r="F213" s="1"/>
      <c r="G213" s="1"/>
      <c r="H213" s="1"/>
      <c r="I213" s="1"/>
    </row>
    <row r="214" ht="15.75" customHeight="1">
      <c r="A214" s="46"/>
      <c r="B214" s="46"/>
      <c r="C214" s="47"/>
      <c r="D214" s="1"/>
      <c r="E214" s="1"/>
      <c r="F214" s="1"/>
      <c r="G214" s="1"/>
      <c r="H214" s="1"/>
      <c r="I214" s="1"/>
    </row>
    <row r="215" ht="15.75" customHeight="1">
      <c r="A215" s="46"/>
      <c r="B215" s="46"/>
      <c r="C215" s="47"/>
      <c r="D215" s="1"/>
      <c r="E215" s="1"/>
      <c r="F215" s="1"/>
      <c r="G215" s="1"/>
      <c r="H215" s="1"/>
      <c r="I215" s="1"/>
    </row>
    <row r="216" ht="15.75" customHeight="1">
      <c r="A216" s="46"/>
      <c r="B216" s="46"/>
      <c r="C216" s="47"/>
      <c r="D216" s="1"/>
      <c r="E216" s="1"/>
      <c r="F216" s="1"/>
      <c r="G216" s="1"/>
      <c r="H216" s="1"/>
      <c r="I216" s="1"/>
    </row>
    <row r="217" ht="15.75" customHeight="1">
      <c r="A217" s="46"/>
      <c r="B217" s="46"/>
      <c r="C217" s="47"/>
      <c r="D217" s="1"/>
      <c r="E217" s="1"/>
      <c r="F217" s="1"/>
      <c r="G217" s="1"/>
      <c r="H217" s="1"/>
      <c r="I217" s="1"/>
    </row>
    <row r="218" ht="15.75" customHeight="1">
      <c r="A218" s="46"/>
      <c r="B218" s="46"/>
      <c r="C218" s="47"/>
      <c r="D218" s="1"/>
      <c r="E218" s="1"/>
      <c r="F218" s="1"/>
      <c r="G218" s="1"/>
      <c r="H218" s="1"/>
      <c r="I218" s="1"/>
    </row>
    <row r="219" ht="15.75" customHeight="1">
      <c r="A219" s="46"/>
      <c r="B219" s="46"/>
      <c r="C219" s="47"/>
      <c r="D219" s="1"/>
      <c r="E219" s="1"/>
      <c r="F219" s="1"/>
      <c r="G219" s="1"/>
      <c r="H219" s="1"/>
      <c r="I219" s="1"/>
    </row>
    <row r="220" ht="15.75" customHeight="1">
      <c r="A220" s="46"/>
      <c r="B220" s="46"/>
      <c r="C220" s="47"/>
      <c r="D220" s="1"/>
      <c r="E220" s="1"/>
      <c r="F220" s="1"/>
      <c r="G220" s="1"/>
      <c r="H220" s="1"/>
      <c r="I220" s="1"/>
    </row>
    <row r="221" ht="15.75" customHeight="1">
      <c r="A221" s="46"/>
      <c r="B221" s="46"/>
      <c r="C221" s="47"/>
      <c r="D221" s="1"/>
      <c r="E221" s="1"/>
      <c r="F221" s="1"/>
      <c r="G221" s="1"/>
      <c r="H221" s="1"/>
      <c r="I221" s="1"/>
    </row>
    <row r="222" ht="15.75" customHeight="1">
      <c r="A222" s="46"/>
      <c r="B222" s="46"/>
      <c r="C222" s="47"/>
      <c r="D222" s="1"/>
      <c r="E222" s="1"/>
      <c r="F222" s="1"/>
      <c r="G222" s="1"/>
      <c r="H222" s="1"/>
      <c r="I222" s="1"/>
    </row>
    <row r="223" ht="15.75" customHeight="1">
      <c r="A223" s="46"/>
      <c r="B223" s="46"/>
      <c r="C223" s="47"/>
      <c r="D223" s="1"/>
      <c r="E223" s="1"/>
      <c r="F223" s="1"/>
      <c r="G223" s="1"/>
      <c r="H223" s="1"/>
      <c r="I223" s="1"/>
    </row>
    <row r="224" ht="15.75" customHeight="1">
      <c r="A224" s="46"/>
      <c r="B224" s="46"/>
      <c r="C224" s="47"/>
      <c r="D224" s="1"/>
      <c r="E224" s="1"/>
      <c r="F224" s="1"/>
      <c r="G224" s="1"/>
      <c r="H224" s="1"/>
      <c r="I224" s="1"/>
    </row>
    <row r="225" ht="15.75" customHeight="1">
      <c r="A225" s="46"/>
      <c r="B225" s="46"/>
      <c r="C225" s="47"/>
      <c r="D225" s="1"/>
      <c r="E225" s="1"/>
      <c r="F225" s="1"/>
      <c r="G225" s="1"/>
      <c r="H225" s="1"/>
      <c r="I225" s="1"/>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